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письма\для Грицук\08.2024\01-00-5706-24 ДС 45 замена СПС, СОУЭ и АГПТ Алеев Зуеву\"/>
    </mc:Choice>
  </mc:AlternateContent>
  <xr:revisionPtr revIDLastSave="0" documentId="13_ncr:1_{3D874712-AC08-4FEB-ACE7-B6B1588EF860}" xr6:coauthVersionLast="36" xr6:coauthVersionMax="36" xr10:uidLastSave="{00000000-0000-0000-0000-000000000000}"/>
  <bookViews>
    <workbookView xWindow="32760" yWindow="32760" windowWidth="32760" windowHeight="32760" activeTab="7" xr2:uid="{00000000-000D-0000-FFFF-FFFF00000000}"/>
  </bookViews>
  <sheets>
    <sheet name="1. СПС" sheetId="6" r:id="rId1"/>
    <sheet name="2. СОУЭ" sheetId="7" r:id="rId2"/>
    <sheet name="3. АПТ" sheetId="8" r:id="rId3"/>
    <sheet name="4. Пусконаладочные работы" sheetId="9" r:id="rId4"/>
    <sheet name="Дефектная ведомость" sheetId="10" r:id="rId5"/>
    <sheet name="RV_DATA" sheetId="12" state="hidden" r:id="rId6"/>
    <sheet name="Расчет стоимости ресурсов" sheetId="11" r:id="rId7"/>
    <sheet name="Source" sheetId="1" r:id="rId8"/>
    <sheet name="SourceObSm" sheetId="2" r:id="rId9"/>
    <sheet name="SmtRes" sheetId="3" r:id="rId10"/>
    <sheet name="EtalonRes" sheetId="4" r:id="rId11"/>
    <sheet name="SrcKA" sheetId="5" r:id="rId12"/>
  </sheets>
  <definedNames>
    <definedName name="_xlnm.Print_Titles" localSheetId="0">'1. СПС'!$34:$34</definedName>
    <definedName name="_xlnm.Print_Titles" localSheetId="1">'2. СОУЭ'!$34:$34</definedName>
    <definedName name="_xlnm.Print_Titles" localSheetId="2">'3. АПТ'!$34:$34</definedName>
    <definedName name="_xlnm.Print_Titles" localSheetId="3">'4. Пусконаладочные работы'!$34:$34</definedName>
    <definedName name="_xlnm.Print_Titles" localSheetId="4">'Дефектная ведомость'!$18:$18</definedName>
    <definedName name="_xlnm.Print_Titles" localSheetId="6">'Расчет стоимости ресурсов'!$4:$7</definedName>
    <definedName name="_xlnm.Print_Area" localSheetId="0">'1. СПС'!$A$1:$K$354</definedName>
    <definedName name="_xlnm.Print_Area" localSheetId="1">'2. СОУЭ'!$A$1:$K$329</definedName>
    <definedName name="_xlnm.Print_Area" localSheetId="2">'3. АПТ'!$A$1:$K$397</definedName>
    <definedName name="_xlnm.Print_Area" localSheetId="3">'4. Пусконаладочные работы'!$A$1:$K$154</definedName>
    <definedName name="_xlnm.Print_Area" localSheetId="4">'Дефектная ведомость'!$A$1:$E$184</definedName>
    <definedName name="_xlnm.Print_Area" localSheetId="6">'Расчет стоимости ресурсов'!$A$1:$F$350</definedName>
  </definedNames>
  <calcPr calcId="191029" iterate="1"/>
</workbook>
</file>

<file path=xl/calcChain.xml><?xml version="1.0" encoding="utf-8"?>
<calcChain xmlns="http://schemas.openxmlformats.org/spreadsheetml/2006/main">
  <c r="E347" i="11" l="1"/>
  <c r="E346" i="11"/>
  <c r="E344" i="11"/>
  <c r="E342" i="11"/>
  <c r="A338" i="11"/>
  <c r="E334" i="11"/>
  <c r="E333" i="11"/>
  <c r="E331" i="11"/>
  <c r="E330" i="11"/>
  <c r="E329" i="11"/>
  <c r="E328" i="11"/>
  <c r="E332" i="11" s="1"/>
  <c r="E327" i="11"/>
  <c r="A325" i="11"/>
  <c r="A320" i="11"/>
  <c r="A316" i="11"/>
  <c r="A312" i="11"/>
  <c r="A311" i="11"/>
  <c r="A310" i="11"/>
  <c r="E307" i="11"/>
  <c r="E306" i="11"/>
  <c r="E304" i="11"/>
  <c r="E302" i="11"/>
  <c r="A298" i="11"/>
  <c r="A193" i="11"/>
  <c r="A192" i="11"/>
  <c r="E189" i="11"/>
  <c r="E188" i="11"/>
  <c r="E186" i="11"/>
  <c r="E184" i="11"/>
  <c r="A180" i="11"/>
  <c r="A101" i="11"/>
  <c r="A100" i="11"/>
  <c r="E97" i="11"/>
  <c r="E96" i="11"/>
  <c r="E94" i="11"/>
  <c r="E92" i="11"/>
  <c r="A88" i="11"/>
  <c r="A9" i="11"/>
  <c r="A8" i="11"/>
  <c r="A3" i="11"/>
  <c r="Z377" i="12"/>
  <c r="Q377" i="12"/>
  <c r="S377" i="12"/>
  <c r="P377" i="12"/>
  <c r="M377" i="12"/>
  <c r="L377" i="12"/>
  <c r="O377" i="12" s="1"/>
  <c r="N377" i="12"/>
  <c r="K377" i="12"/>
  <c r="J377" i="12"/>
  <c r="I377" i="12"/>
  <c r="H377" i="12"/>
  <c r="G377" i="12"/>
  <c r="F377" i="12"/>
  <c r="E377" i="12"/>
  <c r="Z376" i="12"/>
  <c r="R376" i="12"/>
  <c r="Q376" i="12"/>
  <c r="T376" i="12" s="1"/>
  <c r="S376" i="12"/>
  <c r="P376" i="12"/>
  <c r="O376" i="12"/>
  <c r="L376" i="12"/>
  <c r="M376" i="12" s="1"/>
  <c r="N376" i="12"/>
  <c r="K376" i="12"/>
  <c r="J376" i="12"/>
  <c r="I376" i="12"/>
  <c r="H376" i="12"/>
  <c r="G376" i="12"/>
  <c r="F376" i="12"/>
  <c r="E376" i="12"/>
  <c r="Z375" i="12"/>
  <c r="T375" i="12"/>
  <c r="R375" i="12"/>
  <c r="Q375" i="12"/>
  <c r="S375" i="12"/>
  <c r="P375" i="12"/>
  <c r="O375" i="12"/>
  <c r="M375" i="12"/>
  <c r="L375" i="12"/>
  <c r="N375" i="12"/>
  <c r="E322" i="11" s="1"/>
  <c r="K375" i="12"/>
  <c r="J375" i="12"/>
  <c r="I375" i="12"/>
  <c r="H375" i="12"/>
  <c r="G375" i="12"/>
  <c r="F375" i="12"/>
  <c r="E375" i="12"/>
  <c r="G374" i="12"/>
  <c r="A374" i="12"/>
  <c r="Z373" i="12"/>
  <c r="R373" i="12"/>
  <c r="Q373" i="12"/>
  <c r="T373" i="12" s="1"/>
  <c r="S373" i="12"/>
  <c r="P373" i="12"/>
  <c r="O373" i="12"/>
  <c r="M373" i="12"/>
  <c r="L373" i="12"/>
  <c r="N373" i="12"/>
  <c r="K373" i="12"/>
  <c r="J373" i="12"/>
  <c r="I373" i="12"/>
  <c r="H373" i="12"/>
  <c r="G373" i="12"/>
  <c r="F373" i="12"/>
  <c r="E373" i="12"/>
  <c r="Z372" i="12"/>
  <c r="T372" i="12"/>
  <c r="R372" i="12"/>
  <c r="Q372" i="12"/>
  <c r="S372" i="12"/>
  <c r="P372" i="12"/>
  <c r="O372" i="12"/>
  <c r="M372" i="12"/>
  <c r="L372" i="12"/>
  <c r="N372" i="12"/>
  <c r="K372" i="12"/>
  <c r="J372" i="12"/>
  <c r="I372" i="12"/>
  <c r="H372" i="12"/>
  <c r="G372" i="12"/>
  <c r="F372" i="12"/>
  <c r="E372" i="12"/>
  <c r="Z371" i="12"/>
  <c r="T371" i="12"/>
  <c r="R371" i="12"/>
  <c r="Q371" i="12"/>
  <c r="S371" i="12"/>
  <c r="P371" i="12"/>
  <c r="L371" i="12"/>
  <c r="N371" i="12"/>
  <c r="E318" i="11" s="1"/>
  <c r="K371" i="12"/>
  <c r="J371" i="12"/>
  <c r="I371" i="12"/>
  <c r="D318" i="11" s="1"/>
  <c r="H371" i="12"/>
  <c r="G371" i="12"/>
  <c r="F371" i="12"/>
  <c r="E371" i="12"/>
  <c r="G370" i="12"/>
  <c r="A370" i="12"/>
  <c r="Z369" i="12"/>
  <c r="T369" i="12"/>
  <c r="R369" i="12"/>
  <c r="Q369" i="12"/>
  <c r="S369" i="12"/>
  <c r="P369" i="12"/>
  <c r="O369" i="12"/>
  <c r="M369" i="12"/>
  <c r="L369" i="12"/>
  <c r="N369" i="12"/>
  <c r="K369" i="12"/>
  <c r="J369" i="12"/>
  <c r="I369" i="12"/>
  <c r="H369" i="12"/>
  <c r="G369" i="12"/>
  <c r="F369" i="12"/>
  <c r="E369" i="12"/>
  <c r="Z368" i="12"/>
  <c r="T368" i="12"/>
  <c r="R368" i="12"/>
  <c r="Q368" i="12"/>
  <c r="S368" i="12"/>
  <c r="P368" i="12"/>
  <c r="L368" i="12"/>
  <c r="N368" i="12"/>
  <c r="K368" i="12"/>
  <c r="J368" i="12"/>
  <c r="I368" i="12"/>
  <c r="H368" i="12"/>
  <c r="G368" i="12"/>
  <c r="F368" i="12"/>
  <c r="E368" i="12"/>
  <c r="Z367" i="12"/>
  <c r="Q367" i="12"/>
  <c r="S367" i="12"/>
  <c r="P367" i="12"/>
  <c r="M367" i="12"/>
  <c r="L367" i="12"/>
  <c r="O367" i="12" s="1"/>
  <c r="N367" i="12"/>
  <c r="E314" i="11" s="1"/>
  <c r="K367" i="12"/>
  <c r="J367" i="12"/>
  <c r="I367" i="12"/>
  <c r="H367" i="12"/>
  <c r="G367" i="12"/>
  <c r="F367" i="12"/>
  <c r="E367" i="12"/>
  <c r="G366" i="12"/>
  <c r="A366" i="12"/>
  <c r="G365" i="12"/>
  <c r="A365" i="12"/>
  <c r="G364" i="12"/>
  <c r="A364" i="12"/>
  <c r="Z363" i="12"/>
  <c r="T363" i="12"/>
  <c r="R363" i="12"/>
  <c r="Q363" i="12"/>
  <c r="S363" i="12"/>
  <c r="P363" i="12"/>
  <c r="L363" i="12"/>
  <c r="N363" i="12"/>
  <c r="K363" i="12"/>
  <c r="J363" i="12"/>
  <c r="I363" i="12"/>
  <c r="H363" i="12"/>
  <c r="G363" i="12"/>
  <c r="F363" i="12"/>
  <c r="E363" i="12"/>
  <c r="Z362" i="12"/>
  <c r="S362" i="12"/>
  <c r="R362" i="12"/>
  <c r="P362" i="12"/>
  <c r="N362" i="12"/>
  <c r="E254" i="11" s="1"/>
  <c r="M362" i="12"/>
  <c r="K362" i="12"/>
  <c r="I362" i="12"/>
  <c r="D254" i="11" s="1"/>
  <c r="H362" i="12"/>
  <c r="G362" i="12"/>
  <c r="F362" i="12"/>
  <c r="E362" i="12"/>
  <c r="D362" i="12"/>
  <c r="A362" i="12"/>
  <c r="Z361" i="12"/>
  <c r="Q361" i="12"/>
  <c r="S361" i="12"/>
  <c r="P361" i="12"/>
  <c r="M361" i="12"/>
  <c r="L361" i="12"/>
  <c r="O361" i="12" s="1"/>
  <c r="N361" i="12"/>
  <c r="K361" i="12"/>
  <c r="J361" i="12"/>
  <c r="I361" i="12"/>
  <c r="H361" i="12"/>
  <c r="G361" i="12"/>
  <c r="F361" i="12"/>
  <c r="E361" i="12"/>
  <c r="Z360" i="12"/>
  <c r="R360" i="12"/>
  <c r="Q360" i="12"/>
  <c r="T360" i="12" s="1"/>
  <c r="S360" i="12"/>
  <c r="P360" i="12"/>
  <c r="O360" i="12"/>
  <c r="F217" i="11" s="1"/>
  <c r="L360" i="12"/>
  <c r="M360" i="12" s="1"/>
  <c r="N360" i="12"/>
  <c r="E217" i="11" s="1"/>
  <c r="K360" i="12"/>
  <c r="J360" i="12"/>
  <c r="I360" i="12"/>
  <c r="D217" i="11" s="1"/>
  <c r="H360" i="12"/>
  <c r="G360" i="12"/>
  <c r="F360" i="12"/>
  <c r="E360" i="12"/>
  <c r="Z359" i="12"/>
  <c r="T359" i="12"/>
  <c r="Q359" i="12"/>
  <c r="R359" i="12" s="1"/>
  <c r="S359" i="12"/>
  <c r="P359" i="12"/>
  <c r="O359" i="12"/>
  <c r="F224" i="11" s="1"/>
  <c r="M359" i="12"/>
  <c r="L359" i="12"/>
  <c r="N359" i="12"/>
  <c r="E224" i="11" s="1"/>
  <c r="K359" i="12"/>
  <c r="J359" i="12"/>
  <c r="I359" i="12"/>
  <c r="D224" i="11" s="1"/>
  <c r="H359" i="12"/>
  <c r="G359" i="12"/>
  <c r="F359" i="12"/>
  <c r="E359" i="12"/>
  <c r="Z358" i="12"/>
  <c r="T358" i="12"/>
  <c r="R358" i="12"/>
  <c r="Q358" i="12"/>
  <c r="S358" i="12"/>
  <c r="P358" i="12"/>
  <c r="L358" i="12"/>
  <c r="N358" i="12"/>
  <c r="E239" i="11" s="1"/>
  <c r="K358" i="12"/>
  <c r="J358" i="12"/>
  <c r="I358" i="12"/>
  <c r="D239" i="11" s="1"/>
  <c r="H358" i="12"/>
  <c r="G358" i="12"/>
  <c r="F358" i="12"/>
  <c r="E358" i="12"/>
  <c r="Z357" i="12"/>
  <c r="Q357" i="12"/>
  <c r="S357" i="12"/>
  <c r="P357" i="12"/>
  <c r="M357" i="12"/>
  <c r="L357" i="12"/>
  <c r="O357" i="12" s="1"/>
  <c r="N357" i="12"/>
  <c r="K357" i="12"/>
  <c r="J357" i="12"/>
  <c r="I357" i="12"/>
  <c r="H357" i="12"/>
  <c r="G357" i="12"/>
  <c r="F357" i="12"/>
  <c r="E357" i="12"/>
  <c r="Z356" i="12"/>
  <c r="R356" i="12"/>
  <c r="Q356" i="12"/>
  <c r="T356" i="12" s="1"/>
  <c r="S356" i="12"/>
  <c r="P356" i="12"/>
  <c r="O356" i="12"/>
  <c r="L356" i="12"/>
  <c r="M356" i="12" s="1"/>
  <c r="N356" i="12"/>
  <c r="K356" i="12"/>
  <c r="J356" i="12"/>
  <c r="I356" i="12"/>
  <c r="H356" i="12"/>
  <c r="G356" i="12"/>
  <c r="F356" i="12"/>
  <c r="E356" i="12"/>
  <c r="Z355" i="12"/>
  <c r="S355" i="12"/>
  <c r="P355" i="12"/>
  <c r="N355" i="12"/>
  <c r="E285" i="11" s="1"/>
  <c r="K355" i="12"/>
  <c r="I355" i="12"/>
  <c r="O355" i="12" s="1"/>
  <c r="F285" i="11" s="1"/>
  <c r="H355" i="12"/>
  <c r="G355" i="12"/>
  <c r="F355" i="12"/>
  <c r="E355" i="12"/>
  <c r="D355" i="12"/>
  <c r="A355" i="12"/>
  <c r="Z354" i="12"/>
  <c r="T354" i="12"/>
  <c r="S354" i="12"/>
  <c r="P354" i="12"/>
  <c r="O354" i="12"/>
  <c r="F262" i="11" s="1"/>
  <c r="N354" i="12"/>
  <c r="E262" i="11" s="1"/>
  <c r="K354" i="12"/>
  <c r="I354" i="12"/>
  <c r="H354" i="12"/>
  <c r="G354" i="12"/>
  <c r="F354" i="12"/>
  <c r="E354" i="12"/>
  <c r="D354" i="12"/>
  <c r="A354" i="12"/>
  <c r="Z353" i="12"/>
  <c r="S353" i="12"/>
  <c r="P353" i="12"/>
  <c r="N353" i="12"/>
  <c r="E261" i="11" s="1"/>
  <c r="K353" i="12"/>
  <c r="I353" i="12"/>
  <c r="O353" i="12" s="1"/>
  <c r="F261" i="11" s="1"/>
  <c r="H353" i="12"/>
  <c r="G353" i="12"/>
  <c r="F353" i="12"/>
  <c r="E353" i="12"/>
  <c r="D353" i="12"/>
  <c r="A353" i="12"/>
  <c r="Z352" i="12"/>
  <c r="T352" i="12"/>
  <c r="S352" i="12"/>
  <c r="P352" i="12"/>
  <c r="O352" i="12"/>
  <c r="F260" i="11" s="1"/>
  <c r="N352" i="12"/>
  <c r="E260" i="11" s="1"/>
  <c r="K352" i="12"/>
  <c r="I352" i="12"/>
  <c r="H352" i="12"/>
  <c r="G352" i="12"/>
  <c r="F352" i="12"/>
  <c r="E352" i="12"/>
  <c r="D352" i="12"/>
  <c r="A352" i="12"/>
  <c r="Z351" i="12"/>
  <c r="S351" i="12"/>
  <c r="P351" i="12"/>
  <c r="N351" i="12"/>
  <c r="E256" i="11" s="1"/>
  <c r="K351" i="12"/>
  <c r="I351" i="12"/>
  <c r="O351" i="12" s="1"/>
  <c r="F256" i="11" s="1"/>
  <c r="H351" i="12"/>
  <c r="G351" i="12"/>
  <c r="F351" i="12"/>
  <c r="E351" i="12"/>
  <c r="D351" i="12"/>
  <c r="A351" i="12"/>
  <c r="Z350" i="12"/>
  <c r="T350" i="12"/>
  <c r="S350" i="12"/>
  <c r="P350" i="12"/>
  <c r="O350" i="12"/>
  <c r="F255" i="11" s="1"/>
  <c r="N350" i="12"/>
  <c r="E255" i="11" s="1"/>
  <c r="K350" i="12"/>
  <c r="I350" i="12"/>
  <c r="H350" i="12"/>
  <c r="G350" i="12"/>
  <c r="F350" i="12"/>
  <c r="E350" i="12"/>
  <c r="D350" i="12"/>
  <c r="A350" i="12"/>
  <c r="Z349" i="12"/>
  <c r="T349" i="12"/>
  <c r="R349" i="12"/>
  <c r="Q349" i="12"/>
  <c r="S349" i="12"/>
  <c r="P349" i="12"/>
  <c r="O349" i="12"/>
  <c r="M349" i="12"/>
  <c r="L349" i="12"/>
  <c r="N349" i="12"/>
  <c r="K349" i="12"/>
  <c r="J349" i="12"/>
  <c r="I349" i="12"/>
  <c r="H349" i="12"/>
  <c r="G349" i="12"/>
  <c r="F349" i="12"/>
  <c r="E349" i="12"/>
  <c r="Z348" i="12"/>
  <c r="T348" i="12"/>
  <c r="R348" i="12"/>
  <c r="Q348" i="12"/>
  <c r="S348" i="12"/>
  <c r="P348" i="12"/>
  <c r="L348" i="12"/>
  <c r="N348" i="12"/>
  <c r="K348" i="12"/>
  <c r="J348" i="12"/>
  <c r="I348" i="12"/>
  <c r="H348" i="12"/>
  <c r="G348" i="12"/>
  <c r="F348" i="12"/>
  <c r="E348" i="12"/>
  <c r="Z347" i="12"/>
  <c r="Q347" i="12"/>
  <c r="S347" i="12"/>
  <c r="P347" i="12"/>
  <c r="M347" i="12"/>
  <c r="L347" i="12"/>
  <c r="O347" i="12" s="1"/>
  <c r="N347" i="12"/>
  <c r="K347" i="12"/>
  <c r="J347" i="12"/>
  <c r="I347" i="12"/>
  <c r="H347" i="12"/>
  <c r="G347" i="12"/>
  <c r="F347" i="12"/>
  <c r="E347" i="12"/>
  <c r="Z346" i="12"/>
  <c r="R346" i="12"/>
  <c r="Q346" i="12"/>
  <c r="T346" i="12" s="1"/>
  <c r="S346" i="12"/>
  <c r="P346" i="12"/>
  <c r="O346" i="12"/>
  <c r="M346" i="12"/>
  <c r="L346" i="12"/>
  <c r="N346" i="12"/>
  <c r="K346" i="12"/>
  <c r="J346" i="12"/>
  <c r="I346" i="12"/>
  <c r="H346" i="12"/>
  <c r="G346" i="12"/>
  <c r="F346" i="12"/>
  <c r="E346" i="12"/>
  <c r="Z345" i="12"/>
  <c r="T345" i="12"/>
  <c r="R345" i="12"/>
  <c r="Q345" i="12"/>
  <c r="S345" i="12"/>
  <c r="P345" i="12"/>
  <c r="O345" i="12"/>
  <c r="M345" i="12"/>
  <c r="L345" i="12"/>
  <c r="N345" i="12"/>
  <c r="K345" i="12"/>
  <c r="J345" i="12"/>
  <c r="I345" i="12"/>
  <c r="H345" i="12"/>
  <c r="G345" i="12"/>
  <c r="F345" i="12"/>
  <c r="E345" i="12"/>
  <c r="Z344" i="12"/>
  <c r="T344" i="12"/>
  <c r="R344" i="12"/>
  <c r="Q344" i="12"/>
  <c r="S344" i="12"/>
  <c r="P344" i="12"/>
  <c r="L344" i="12"/>
  <c r="N344" i="12"/>
  <c r="K344" i="12"/>
  <c r="J344" i="12"/>
  <c r="I344" i="12"/>
  <c r="H344" i="12"/>
  <c r="G344" i="12"/>
  <c r="F344" i="12"/>
  <c r="E344" i="12"/>
  <c r="Z343" i="12"/>
  <c r="Q343" i="12"/>
  <c r="S343" i="12"/>
  <c r="P343" i="12"/>
  <c r="M343" i="12"/>
  <c r="L343" i="12"/>
  <c r="O343" i="12" s="1"/>
  <c r="N343" i="12"/>
  <c r="K343" i="12"/>
  <c r="J343" i="12"/>
  <c r="I343" i="12"/>
  <c r="H343" i="12"/>
  <c r="G343" i="12"/>
  <c r="F343" i="12"/>
  <c r="E343" i="12"/>
  <c r="Z342" i="12"/>
  <c r="R342" i="12"/>
  <c r="Q342" i="12"/>
  <c r="T342" i="12" s="1"/>
  <c r="S342" i="12"/>
  <c r="P342" i="12"/>
  <c r="O342" i="12"/>
  <c r="F233" i="11" s="1"/>
  <c r="M342" i="12"/>
  <c r="L342" i="12"/>
  <c r="N342" i="12"/>
  <c r="E233" i="11" s="1"/>
  <c r="K342" i="12"/>
  <c r="J342" i="12"/>
  <c r="I342" i="12"/>
  <c r="D233" i="11" s="1"/>
  <c r="H342" i="12"/>
  <c r="G342" i="12"/>
  <c r="F342" i="12"/>
  <c r="E342" i="12"/>
  <c r="Z341" i="12"/>
  <c r="T341" i="12"/>
  <c r="R341" i="12"/>
  <c r="Q341" i="12"/>
  <c r="S341" i="12"/>
  <c r="P341" i="12"/>
  <c r="O341" i="12"/>
  <c r="F238" i="11" s="1"/>
  <c r="M341" i="12"/>
  <c r="L341" i="12"/>
  <c r="N341" i="12"/>
  <c r="E238" i="11" s="1"/>
  <c r="K341" i="12"/>
  <c r="J341" i="12"/>
  <c r="I341" i="12"/>
  <c r="D238" i="11" s="1"/>
  <c r="H341" i="12"/>
  <c r="G341" i="12"/>
  <c r="F341" i="12"/>
  <c r="E341" i="12"/>
  <c r="Z340" i="12"/>
  <c r="T340" i="12"/>
  <c r="R340" i="12"/>
  <c r="Q340" i="12"/>
  <c r="S340" i="12"/>
  <c r="P340" i="12"/>
  <c r="L340" i="12"/>
  <c r="N340" i="12"/>
  <c r="E243" i="11" s="1"/>
  <c r="K340" i="12"/>
  <c r="J340" i="12"/>
  <c r="I340" i="12"/>
  <c r="D243" i="11" s="1"/>
  <c r="H340" i="12"/>
  <c r="G340" i="12"/>
  <c r="F340" i="12"/>
  <c r="E340" i="12"/>
  <c r="Z339" i="12"/>
  <c r="Q339" i="12"/>
  <c r="S339" i="12"/>
  <c r="P339" i="12"/>
  <c r="M339" i="12"/>
  <c r="L339" i="12"/>
  <c r="O339" i="12" s="1"/>
  <c r="F248" i="11" s="1"/>
  <c r="N339" i="12"/>
  <c r="E248" i="11" s="1"/>
  <c r="K339" i="12"/>
  <c r="J339" i="12"/>
  <c r="I339" i="12"/>
  <c r="D248" i="11" s="1"/>
  <c r="H339" i="12"/>
  <c r="G339" i="12"/>
  <c r="F339" i="12"/>
  <c r="E339" i="12"/>
  <c r="Z338" i="12"/>
  <c r="R338" i="12"/>
  <c r="Q338" i="12"/>
  <c r="T338" i="12" s="1"/>
  <c r="S338" i="12"/>
  <c r="P338" i="12"/>
  <c r="O338" i="12"/>
  <c r="F249" i="11" s="1"/>
  <c r="M338" i="12"/>
  <c r="L338" i="12"/>
  <c r="N338" i="12"/>
  <c r="E249" i="11" s="1"/>
  <c r="K338" i="12"/>
  <c r="J338" i="12"/>
  <c r="I338" i="12"/>
  <c r="D249" i="11" s="1"/>
  <c r="H338" i="12"/>
  <c r="G338" i="12"/>
  <c r="F338" i="12"/>
  <c r="E338" i="12"/>
  <c r="Z337" i="12"/>
  <c r="T337" i="12"/>
  <c r="R337" i="12"/>
  <c r="Q337" i="12"/>
  <c r="S337" i="12"/>
  <c r="P337" i="12"/>
  <c r="O337" i="12"/>
  <c r="F253" i="11" s="1"/>
  <c r="M337" i="12"/>
  <c r="L337" i="12"/>
  <c r="N337" i="12"/>
  <c r="E253" i="11" s="1"/>
  <c r="K337" i="12"/>
  <c r="J337" i="12"/>
  <c r="I337" i="12"/>
  <c r="D253" i="11" s="1"/>
  <c r="H337" i="12"/>
  <c r="G337" i="12"/>
  <c r="F337" i="12"/>
  <c r="E337" i="12"/>
  <c r="Z336" i="12"/>
  <c r="S336" i="12"/>
  <c r="P336" i="12"/>
  <c r="R336" i="12" s="1"/>
  <c r="N336" i="12"/>
  <c r="E236" i="11" s="1"/>
  <c r="K336" i="12"/>
  <c r="M336" i="12" s="1"/>
  <c r="I336" i="12"/>
  <c r="D236" i="11" s="1"/>
  <c r="H336" i="12"/>
  <c r="G336" i="12"/>
  <c r="F336" i="12"/>
  <c r="E336" i="12"/>
  <c r="D336" i="12"/>
  <c r="A336" i="12"/>
  <c r="Z335" i="12"/>
  <c r="S335" i="12"/>
  <c r="P335" i="12"/>
  <c r="R335" i="12" s="1"/>
  <c r="N335" i="12"/>
  <c r="E284" i="11" s="1"/>
  <c r="K335" i="12"/>
  <c r="M335" i="12" s="1"/>
  <c r="I335" i="12"/>
  <c r="D284" i="11" s="1"/>
  <c r="H335" i="12"/>
  <c r="G335" i="12"/>
  <c r="F335" i="12"/>
  <c r="E335" i="12"/>
  <c r="D335" i="12"/>
  <c r="A335" i="12"/>
  <c r="Z334" i="12"/>
  <c r="S334" i="12"/>
  <c r="P334" i="12"/>
  <c r="R334" i="12" s="1"/>
  <c r="N334" i="12"/>
  <c r="E283" i="11" s="1"/>
  <c r="K334" i="12"/>
  <c r="M334" i="12" s="1"/>
  <c r="I334" i="12"/>
  <c r="D283" i="11" s="1"/>
  <c r="H334" i="12"/>
  <c r="G334" i="12"/>
  <c r="F334" i="12"/>
  <c r="E334" i="12"/>
  <c r="D334" i="12"/>
  <c r="A334" i="12"/>
  <c r="Z333" i="12"/>
  <c r="S333" i="12"/>
  <c r="P333" i="12"/>
  <c r="N333" i="12"/>
  <c r="E282" i="11" s="1"/>
  <c r="K333" i="12"/>
  <c r="I333" i="12"/>
  <c r="H333" i="12"/>
  <c r="G333" i="12"/>
  <c r="F333" i="12"/>
  <c r="E333" i="12"/>
  <c r="D333" i="12"/>
  <c r="A333" i="12"/>
  <c r="Z332" i="12"/>
  <c r="T332" i="12"/>
  <c r="S332" i="12"/>
  <c r="P332" i="12"/>
  <c r="O332" i="12"/>
  <c r="F281" i="11" s="1"/>
  <c r="N332" i="12"/>
  <c r="E281" i="11" s="1"/>
  <c r="K332" i="12"/>
  <c r="M332" i="12" s="1"/>
  <c r="I332" i="12"/>
  <c r="D281" i="11" s="1"/>
  <c r="H332" i="12"/>
  <c r="G332" i="12"/>
  <c r="F332" i="12"/>
  <c r="E332" i="12"/>
  <c r="D332" i="12"/>
  <c r="A332" i="12"/>
  <c r="Z331" i="12"/>
  <c r="S331" i="12"/>
  <c r="P331" i="12"/>
  <c r="N331" i="12"/>
  <c r="E259" i="11" s="1"/>
  <c r="K331" i="12"/>
  <c r="I331" i="12"/>
  <c r="H331" i="12"/>
  <c r="G331" i="12"/>
  <c r="F331" i="12"/>
  <c r="E331" i="12"/>
  <c r="D331" i="12"/>
  <c r="A331" i="12"/>
  <c r="Z330" i="12"/>
  <c r="T330" i="12"/>
  <c r="S330" i="12"/>
  <c r="P330" i="12"/>
  <c r="O330" i="12"/>
  <c r="F258" i="11" s="1"/>
  <c r="N330" i="12"/>
  <c r="E258" i="11" s="1"/>
  <c r="K330" i="12"/>
  <c r="M330" i="12" s="1"/>
  <c r="I330" i="12"/>
  <c r="D258" i="11" s="1"/>
  <c r="H330" i="12"/>
  <c r="G330" i="12"/>
  <c r="F330" i="12"/>
  <c r="E330" i="12"/>
  <c r="D330" i="12"/>
  <c r="A330" i="12"/>
  <c r="Z329" i="12"/>
  <c r="S329" i="12"/>
  <c r="P329" i="12"/>
  <c r="N329" i="12"/>
  <c r="E257" i="11" s="1"/>
  <c r="K329" i="12"/>
  <c r="I329" i="12"/>
  <c r="H329" i="12"/>
  <c r="G329" i="12"/>
  <c r="F329" i="12"/>
  <c r="E329" i="12"/>
  <c r="D329" i="12"/>
  <c r="A329" i="12"/>
  <c r="Z328" i="12"/>
  <c r="T328" i="12"/>
  <c r="R328" i="12"/>
  <c r="Q328" i="12"/>
  <c r="S328" i="12"/>
  <c r="P328" i="12"/>
  <c r="L328" i="12"/>
  <c r="N328" i="12"/>
  <c r="K328" i="12"/>
  <c r="J328" i="12"/>
  <c r="I328" i="12"/>
  <c r="H328" i="12"/>
  <c r="G328" i="12"/>
  <c r="F328" i="12"/>
  <c r="E328" i="12"/>
  <c r="Z327" i="12"/>
  <c r="S327" i="12"/>
  <c r="R327" i="12"/>
  <c r="P327" i="12"/>
  <c r="N327" i="12"/>
  <c r="E280" i="11" s="1"/>
  <c r="K327" i="12"/>
  <c r="M327" i="12" s="1"/>
  <c r="I327" i="12"/>
  <c r="D280" i="11" s="1"/>
  <c r="H327" i="12"/>
  <c r="G327" i="12"/>
  <c r="F327" i="12"/>
  <c r="E327" i="12"/>
  <c r="D327" i="12"/>
  <c r="A327" i="12"/>
  <c r="Z326" i="12"/>
  <c r="S326" i="12"/>
  <c r="P326" i="12"/>
  <c r="R326" i="12" s="1"/>
  <c r="N326" i="12"/>
  <c r="E279" i="11" s="1"/>
  <c r="M326" i="12"/>
  <c r="K326" i="12"/>
  <c r="I326" i="12"/>
  <c r="D279" i="11" s="1"/>
  <c r="H326" i="12"/>
  <c r="G326" i="12"/>
  <c r="F326" i="12"/>
  <c r="E326" i="12"/>
  <c r="D326" i="12"/>
  <c r="A326" i="12"/>
  <c r="Z325" i="12"/>
  <c r="S325" i="12"/>
  <c r="R325" i="12"/>
  <c r="P325" i="12"/>
  <c r="N325" i="12"/>
  <c r="E278" i="11" s="1"/>
  <c r="K325" i="12"/>
  <c r="M325" i="12" s="1"/>
  <c r="I325" i="12"/>
  <c r="D278" i="11" s="1"/>
  <c r="H325" i="12"/>
  <c r="G325" i="12"/>
  <c r="F325" i="12"/>
  <c r="E325" i="12"/>
  <c r="D325" i="12"/>
  <c r="A325" i="12"/>
  <c r="Z324" i="12"/>
  <c r="Q324" i="12"/>
  <c r="S324" i="12"/>
  <c r="P324" i="12"/>
  <c r="M324" i="12"/>
  <c r="L324" i="12"/>
  <c r="O324" i="12" s="1"/>
  <c r="N324" i="12"/>
  <c r="K324" i="12"/>
  <c r="J324" i="12"/>
  <c r="I324" i="12"/>
  <c r="H324" i="12"/>
  <c r="G324" i="12"/>
  <c r="F324" i="12"/>
  <c r="E324" i="12"/>
  <c r="Z323" i="12"/>
  <c r="Q323" i="12"/>
  <c r="S323" i="12"/>
  <c r="P323" i="12"/>
  <c r="O323" i="12"/>
  <c r="M323" i="12"/>
  <c r="L323" i="12"/>
  <c r="N323" i="12"/>
  <c r="K323" i="12"/>
  <c r="J323" i="12"/>
  <c r="I323" i="12"/>
  <c r="H323" i="12"/>
  <c r="G323" i="12"/>
  <c r="F323" i="12"/>
  <c r="E323" i="12"/>
  <c r="Z322" i="12"/>
  <c r="T322" i="12"/>
  <c r="R322" i="12"/>
  <c r="Q322" i="12"/>
  <c r="S322" i="12"/>
  <c r="P322" i="12"/>
  <c r="O322" i="12"/>
  <c r="M322" i="12"/>
  <c r="L322" i="12"/>
  <c r="N322" i="12"/>
  <c r="K322" i="12"/>
  <c r="J322" i="12"/>
  <c r="I322" i="12"/>
  <c r="H322" i="12"/>
  <c r="G322" i="12"/>
  <c r="F322" i="12"/>
  <c r="E322" i="12"/>
  <c r="Z321" i="12"/>
  <c r="T321" i="12"/>
  <c r="R321" i="12"/>
  <c r="Q321" i="12"/>
  <c r="S321" i="12"/>
  <c r="P321" i="12"/>
  <c r="L321" i="12"/>
  <c r="N321" i="12"/>
  <c r="E204" i="11" s="1"/>
  <c r="K321" i="12"/>
  <c r="J321" i="12"/>
  <c r="I321" i="12"/>
  <c r="D204" i="11" s="1"/>
  <c r="H321" i="12"/>
  <c r="G321" i="12"/>
  <c r="F321" i="12"/>
  <c r="E321" i="12"/>
  <c r="Z320" i="12"/>
  <c r="Q320" i="12"/>
  <c r="S320" i="12"/>
  <c r="P320" i="12"/>
  <c r="L320" i="12"/>
  <c r="O320" i="12" s="1"/>
  <c r="F209" i="11" s="1"/>
  <c r="N320" i="12"/>
  <c r="E209" i="11" s="1"/>
  <c r="K320" i="12"/>
  <c r="J320" i="12"/>
  <c r="I320" i="12"/>
  <c r="D209" i="11" s="1"/>
  <c r="H320" i="12"/>
  <c r="G320" i="12"/>
  <c r="F320" i="12"/>
  <c r="E320" i="12"/>
  <c r="Z319" i="12"/>
  <c r="R319" i="12"/>
  <c r="Q319" i="12"/>
  <c r="T319" i="12" s="1"/>
  <c r="S319" i="12"/>
  <c r="P319" i="12"/>
  <c r="O319" i="12"/>
  <c r="M319" i="12"/>
  <c r="L319" i="12"/>
  <c r="N319" i="12"/>
  <c r="K319" i="12"/>
  <c r="J319" i="12"/>
  <c r="I319" i="12"/>
  <c r="H319" i="12"/>
  <c r="G319" i="12"/>
  <c r="F319" i="12"/>
  <c r="E319" i="12"/>
  <c r="Z318" i="12"/>
  <c r="T318" i="12"/>
  <c r="R318" i="12"/>
  <c r="Q318" i="12"/>
  <c r="S318" i="12"/>
  <c r="P318" i="12"/>
  <c r="O318" i="12"/>
  <c r="F225" i="11" s="1"/>
  <c r="M318" i="12"/>
  <c r="L318" i="12"/>
  <c r="N318" i="12"/>
  <c r="E225" i="11" s="1"/>
  <c r="K318" i="12"/>
  <c r="J318" i="12"/>
  <c r="I318" i="12"/>
  <c r="D225" i="11" s="1"/>
  <c r="H318" i="12"/>
  <c r="G318" i="12"/>
  <c r="F318" i="12"/>
  <c r="E318" i="12"/>
  <c r="Z317" i="12"/>
  <c r="T317" i="12"/>
  <c r="R317" i="12"/>
  <c r="Q317" i="12"/>
  <c r="S317" i="12"/>
  <c r="P317" i="12"/>
  <c r="L317" i="12"/>
  <c r="N317" i="12"/>
  <c r="E227" i="11" s="1"/>
  <c r="K317" i="12"/>
  <c r="J317" i="12"/>
  <c r="I317" i="12"/>
  <c r="D227" i="11" s="1"/>
  <c r="H317" i="12"/>
  <c r="G317" i="12"/>
  <c r="F317" i="12"/>
  <c r="E317" i="12"/>
  <c r="Z316" i="12"/>
  <c r="Q316" i="12"/>
  <c r="S316" i="12"/>
  <c r="P316" i="12"/>
  <c r="M316" i="12"/>
  <c r="L316" i="12"/>
  <c r="O316" i="12" s="1"/>
  <c r="N316" i="12"/>
  <c r="K316" i="12"/>
  <c r="J316" i="12"/>
  <c r="I316" i="12"/>
  <c r="H316" i="12"/>
  <c r="G316" i="12"/>
  <c r="F316" i="12"/>
  <c r="E316" i="12"/>
  <c r="Z315" i="12"/>
  <c r="Q315" i="12"/>
  <c r="S315" i="12"/>
  <c r="P315" i="12"/>
  <c r="O315" i="12"/>
  <c r="F234" i="11" s="1"/>
  <c r="M315" i="12"/>
  <c r="L315" i="12"/>
  <c r="N315" i="12"/>
  <c r="E234" i="11" s="1"/>
  <c r="K315" i="12"/>
  <c r="J315" i="12"/>
  <c r="I315" i="12"/>
  <c r="D234" i="11" s="1"/>
  <c r="H315" i="12"/>
  <c r="G315" i="12"/>
  <c r="F315" i="12"/>
  <c r="E315" i="12"/>
  <c r="Z314" i="12"/>
  <c r="S314" i="12"/>
  <c r="T314" i="12" s="1"/>
  <c r="P314" i="12"/>
  <c r="N314" i="12"/>
  <c r="E277" i="11" s="1"/>
  <c r="M314" i="12"/>
  <c r="K314" i="12"/>
  <c r="I314" i="12"/>
  <c r="H314" i="12"/>
  <c r="G314" i="12"/>
  <c r="F314" i="12"/>
  <c r="E314" i="12"/>
  <c r="D314" i="12"/>
  <c r="A314" i="12"/>
  <c r="Z313" i="12"/>
  <c r="Q313" i="12"/>
  <c r="S313" i="12"/>
  <c r="P313" i="12"/>
  <c r="O313" i="12"/>
  <c r="M313" i="12"/>
  <c r="L313" i="12"/>
  <c r="N313" i="12"/>
  <c r="K313" i="12"/>
  <c r="J313" i="12"/>
  <c r="I313" i="12"/>
  <c r="H313" i="12"/>
  <c r="G313" i="12"/>
  <c r="F313" i="12"/>
  <c r="E313" i="12"/>
  <c r="Z312" i="12"/>
  <c r="T312" i="12"/>
  <c r="R312" i="12"/>
  <c r="Q312" i="12"/>
  <c r="S312" i="12"/>
  <c r="P312" i="12"/>
  <c r="O312" i="12"/>
  <c r="L312" i="12"/>
  <c r="M312" i="12" s="1"/>
  <c r="N312" i="12"/>
  <c r="K312" i="12"/>
  <c r="J312" i="12"/>
  <c r="I312" i="12"/>
  <c r="H312" i="12"/>
  <c r="G312" i="12"/>
  <c r="F312" i="12"/>
  <c r="E312" i="12"/>
  <c r="Z311" i="12"/>
  <c r="Q311" i="12"/>
  <c r="S311" i="12"/>
  <c r="P311" i="12"/>
  <c r="L311" i="12"/>
  <c r="N311" i="12"/>
  <c r="E208" i="11" s="1"/>
  <c r="K311" i="12"/>
  <c r="J311" i="12"/>
  <c r="I311" i="12"/>
  <c r="D208" i="11" s="1"/>
  <c r="H311" i="12"/>
  <c r="G311" i="12"/>
  <c r="F311" i="12"/>
  <c r="E311" i="12"/>
  <c r="Z310" i="12"/>
  <c r="Q310" i="12"/>
  <c r="T310" i="12" s="1"/>
  <c r="S310" i="12"/>
  <c r="P310" i="12"/>
  <c r="L310" i="12"/>
  <c r="N310" i="12"/>
  <c r="E216" i="11" s="1"/>
  <c r="K310" i="12"/>
  <c r="J310" i="12"/>
  <c r="I310" i="12"/>
  <c r="D216" i="11" s="1"/>
  <c r="H310" i="12"/>
  <c r="G310" i="12"/>
  <c r="F310" i="12"/>
  <c r="E310" i="12"/>
  <c r="Z309" i="12"/>
  <c r="Q309" i="12"/>
  <c r="S309" i="12"/>
  <c r="P309" i="12"/>
  <c r="O309" i="12"/>
  <c r="F223" i="11" s="1"/>
  <c r="M309" i="12"/>
  <c r="L309" i="12"/>
  <c r="N309" i="12"/>
  <c r="E223" i="11" s="1"/>
  <c r="K309" i="12"/>
  <c r="J309" i="12"/>
  <c r="I309" i="12"/>
  <c r="D223" i="11" s="1"/>
  <c r="H309" i="12"/>
  <c r="G309" i="12"/>
  <c r="F309" i="12"/>
  <c r="E309" i="12"/>
  <c r="Z308" i="12"/>
  <c r="T308" i="12"/>
  <c r="R308" i="12"/>
  <c r="Q308" i="12"/>
  <c r="S308" i="12"/>
  <c r="P308" i="12"/>
  <c r="O308" i="12"/>
  <c r="F246" i="11" s="1"/>
  <c r="L308" i="12"/>
  <c r="M308" i="12" s="1"/>
  <c r="N308" i="12"/>
  <c r="E246" i="11" s="1"/>
  <c r="K308" i="12"/>
  <c r="J308" i="12"/>
  <c r="I308" i="12"/>
  <c r="D246" i="11" s="1"/>
  <c r="H308" i="12"/>
  <c r="G308" i="12"/>
  <c r="F308" i="12"/>
  <c r="E308" i="12"/>
  <c r="Z307" i="12"/>
  <c r="Q307" i="12"/>
  <c r="S307" i="12"/>
  <c r="P307" i="12"/>
  <c r="L307" i="12"/>
  <c r="N307" i="12"/>
  <c r="E247" i="11" s="1"/>
  <c r="K307" i="12"/>
  <c r="J307" i="12"/>
  <c r="I307" i="12"/>
  <c r="D247" i="11" s="1"/>
  <c r="H307" i="12"/>
  <c r="G307" i="12"/>
  <c r="F307" i="12"/>
  <c r="E307" i="12"/>
  <c r="Z306" i="12"/>
  <c r="Q306" i="12"/>
  <c r="T306" i="12" s="1"/>
  <c r="S306" i="12"/>
  <c r="P306" i="12"/>
  <c r="L306" i="12"/>
  <c r="N306" i="12"/>
  <c r="E251" i="11" s="1"/>
  <c r="K306" i="12"/>
  <c r="J306" i="12"/>
  <c r="I306" i="12"/>
  <c r="D251" i="11" s="1"/>
  <c r="H306" i="12"/>
  <c r="G306" i="12"/>
  <c r="F306" i="12"/>
  <c r="E306" i="12"/>
  <c r="Z305" i="12"/>
  <c r="Q305" i="12"/>
  <c r="S305" i="12"/>
  <c r="P305" i="12"/>
  <c r="O305" i="12"/>
  <c r="F252" i="11" s="1"/>
  <c r="M305" i="12"/>
  <c r="L305" i="12"/>
  <c r="N305" i="12"/>
  <c r="E252" i="11" s="1"/>
  <c r="K305" i="12"/>
  <c r="J305" i="12"/>
  <c r="I305" i="12"/>
  <c r="D252" i="11" s="1"/>
  <c r="H305" i="12"/>
  <c r="G305" i="12"/>
  <c r="F305" i="12"/>
  <c r="E305" i="12"/>
  <c r="Z304" i="12"/>
  <c r="S304" i="12"/>
  <c r="T304" i="12" s="1"/>
  <c r="P304" i="12"/>
  <c r="N304" i="12"/>
  <c r="E295" i="11" s="1"/>
  <c r="K304" i="12"/>
  <c r="M304" i="12" s="1"/>
  <c r="I304" i="12"/>
  <c r="D295" i="11" s="1"/>
  <c r="H304" i="12"/>
  <c r="G304" i="12"/>
  <c r="F304" i="12"/>
  <c r="E304" i="12"/>
  <c r="D304" i="12"/>
  <c r="A304" i="12"/>
  <c r="Z303" i="12"/>
  <c r="T303" i="12"/>
  <c r="R303" i="12"/>
  <c r="Q303" i="12"/>
  <c r="S303" i="12"/>
  <c r="P303" i="12"/>
  <c r="L303" i="12"/>
  <c r="M303" i="12" s="1"/>
  <c r="N303" i="12"/>
  <c r="K303" i="12"/>
  <c r="J303" i="12"/>
  <c r="I303" i="12"/>
  <c r="H303" i="12"/>
  <c r="G303" i="12"/>
  <c r="F303" i="12"/>
  <c r="E303" i="12"/>
  <c r="Z302" i="12"/>
  <c r="T302" i="12"/>
  <c r="Q302" i="12"/>
  <c r="R302" i="12" s="1"/>
  <c r="S302" i="12"/>
  <c r="P302" i="12"/>
  <c r="M302" i="12"/>
  <c r="L302" i="12"/>
  <c r="O302" i="12" s="1"/>
  <c r="N302" i="12"/>
  <c r="K302" i="12"/>
  <c r="J302" i="12"/>
  <c r="I302" i="12"/>
  <c r="H302" i="12"/>
  <c r="G302" i="12"/>
  <c r="F302" i="12"/>
  <c r="E302" i="12"/>
  <c r="Z301" i="12"/>
  <c r="R301" i="12"/>
  <c r="Q301" i="12"/>
  <c r="T301" i="12" s="1"/>
  <c r="S301" i="12"/>
  <c r="P301" i="12"/>
  <c r="O301" i="12"/>
  <c r="M301" i="12"/>
  <c r="L301" i="12"/>
  <c r="N301" i="12"/>
  <c r="K301" i="12"/>
  <c r="J301" i="12"/>
  <c r="I301" i="12"/>
  <c r="H301" i="12"/>
  <c r="G301" i="12"/>
  <c r="F301" i="12"/>
  <c r="E301" i="12"/>
  <c r="Z300" i="12"/>
  <c r="T300" i="12"/>
  <c r="R300" i="12"/>
  <c r="Q300" i="12"/>
  <c r="S300" i="12"/>
  <c r="P300" i="12"/>
  <c r="O300" i="12"/>
  <c r="F211" i="11" s="1"/>
  <c r="M300" i="12"/>
  <c r="L300" i="12"/>
  <c r="N300" i="12"/>
  <c r="E211" i="11" s="1"/>
  <c r="K300" i="12"/>
  <c r="J300" i="12"/>
  <c r="I300" i="12"/>
  <c r="D211" i="11" s="1"/>
  <c r="H300" i="12"/>
  <c r="G300" i="12"/>
  <c r="F300" i="12"/>
  <c r="E300" i="12"/>
  <c r="Z299" i="12"/>
  <c r="T299" i="12"/>
  <c r="Q299" i="12"/>
  <c r="R299" i="12" s="1"/>
  <c r="S299" i="12"/>
  <c r="P299" i="12"/>
  <c r="L299" i="12"/>
  <c r="N299" i="12"/>
  <c r="E214" i="11" s="1"/>
  <c r="K299" i="12"/>
  <c r="J299" i="12"/>
  <c r="I299" i="12"/>
  <c r="D214" i="11" s="1"/>
  <c r="H299" i="12"/>
  <c r="G299" i="12"/>
  <c r="F299" i="12"/>
  <c r="E299" i="12"/>
  <c r="Z298" i="12"/>
  <c r="Q298" i="12"/>
  <c r="S298" i="12"/>
  <c r="P298" i="12"/>
  <c r="M298" i="12"/>
  <c r="L298" i="12"/>
  <c r="O298" i="12" s="1"/>
  <c r="F215" i="11" s="1"/>
  <c r="N298" i="12"/>
  <c r="E215" i="11" s="1"/>
  <c r="K298" i="12"/>
  <c r="J298" i="12"/>
  <c r="I298" i="12"/>
  <c r="D215" i="11" s="1"/>
  <c r="H298" i="12"/>
  <c r="G298" i="12"/>
  <c r="F298" i="12"/>
  <c r="E298" i="12"/>
  <c r="Z297" i="12"/>
  <c r="R297" i="12"/>
  <c r="Q297" i="12"/>
  <c r="T297" i="12" s="1"/>
  <c r="S297" i="12"/>
  <c r="P297" i="12"/>
  <c r="O297" i="12"/>
  <c r="F219" i="11" s="1"/>
  <c r="M297" i="12"/>
  <c r="L297" i="12"/>
  <c r="N297" i="12"/>
  <c r="E219" i="11" s="1"/>
  <c r="K297" i="12"/>
  <c r="J297" i="12"/>
  <c r="I297" i="12"/>
  <c r="D219" i="11" s="1"/>
  <c r="H297" i="12"/>
  <c r="G297" i="12"/>
  <c r="F297" i="12"/>
  <c r="E297" i="12"/>
  <c r="Z296" i="12"/>
  <c r="T296" i="12"/>
  <c r="R296" i="12"/>
  <c r="Q296" i="12"/>
  <c r="S296" i="12"/>
  <c r="P296" i="12"/>
  <c r="O296" i="12"/>
  <c r="F226" i="11" s="1"/>
  <c r="L296" i="12"/>
  <c r="M296" i="12" s="1"/>
  <c r="N296" i="12"/>
  <c r="E226" i="11" s="1"/>
  <c r="K296" i="12"/>
  <c r="J296" i="12"/>
  <c r="I296" i="12"/>
  <c r="D226" i="11" s="1"/>
  <c r="H296" i="12"/>
  <c r="G296" i="12"/>
  <c r="F296" i="12"/>
  <c r="E296" i="12"/>
  <c r="Z295" i="12"/>
  <c r="T295" i="12"/>
  <c r="Q295" i="12"/>
  <c r="R295" i="12" s="1"/>
  <c r="S295" i="12"/>
  <c r="P295" i="12"/>
  <c r="L295" i="12"/>
  <c r="N295" i="12"/>
  <c r="E228" i="11" s="1"/>
  <c r="K295" i="12"/>
  <c r="J295" i="12"/>
  <c r="I295" i="12"/>
  <c r="D228" i="11" s="1"/>
  <c r="H295" i="12"/>
  <c r="G295" i="12"/>
  <c r="F295" i="12"/>
  <c r="E295" i="12"/>
  <c r="Z294" i="12"/>
  <c r="Q294" i="12"/>
  <c r="S294" i="12"/>
  <c r="P294" i="12"/>
  <c r="M294" i="12"/>
  <c r="L294" i="12"/>
  <c r="O294" i="12" s="1"/>
  <c r="N294" i="12"/>
  <c r="K294" i="12"/>
  <c r="J294" i="12"/>
  <c r="I294" i="12"/>
  <c r="H294" i="12"/>
  <c r="G294" i="12"/>
  <c r="F294" i="12"/>
  <c r="E294" i="12"/>
  <c r="Z293" i="12"/>
  <c r="S293" i="12"/>
  <c r="T293" i="12" s="1"/>
  <c r="R293" i="12"/>
  <c r="P293" i="12"/>
  <c r="N293" i="12"/>
  <c r="M293" i="12"/>
  <c r="K293" i="12"/>
  <c r="I293" i="12"/>
  <c r="D294" i="11" s="1"/>
  <c r="H293" i="12"/>
  <c r="G293" i="12"/>
  <c r="F293" i="12"/>
  <c r="E293" i="12"/>
  <c r="D293" i="12"/>
  <c r="A293" i="12"/>
  <c r="Z292" i="12"/>
  <c r="S292" i="12"/>
  <c r="T292" i="12" s="1"/>
  <c r="R292" i="12"/>
  <c r="P292" i="12"/>
  <c r="N292" i="12"/>
  <c r="M292" i="12"/>
  <c r="K292" i="12"/>
  <c r="I292" i="12"/>
  <c r="D276" i="11" s="1"/>
  <c r="H292" i="12"/>
  <c r="G292" i="12"/>
  <c r="F292" i="12"/>
  <c r="E292" i="12"/>
  <c r="D292" i="12"/>
  <c r="A292" i="12"/>
  <c r="Z291" i="12"/>
  <c r="S291" i="12"/>
  <c r="T291" i="12" s="1"/>
  <c r="P291" i="12"/>
  <c r="N291" i="12"/>
  <c r="K291" i="12"/>
  <c r="I291" i="12"/>
  <c r="D275" i="11" s="1"/>
  <c r="H291" i="12"/>
  <c r="G291" i="12"/>
  <c r="F291" i="12"/>
  <c r="E291" i="12"/>
  <c r="D291" i="12"/>
  <c r="A291" i="12"/>
  <c r="Z290" i="12"/>
  <c r="S290" i="12"/>
  <c r="T290" i="12" s="1"/>
  <c r="P290" i="12"/>
  <c r="N290" i="12"/>
  <c r="K290" i="12"/>
  <c r="I290" i="12"/>
  <c r="D293" i="11" s="1"/>
  <c r="H290" i="12"/>
  <c r="G290" i="12"/>
  <c r="F290" i="12"/>
  <c r="E290" i="12"/>
  <c r="D290" i="12"/>
  <c r="A290" i="12"/>
  <c r="Z289" i="12"/>
  <c r="T289" i="12"/>
  <c r="R289" i="12"/>
  <c r="Q289" i="12"/>
  <c r="S289" i="12"/>
  <c r="P289" i="12"/>
  <c r="O289" i="12"/>
  <c r="M289" i="12"/>
  <c r="L289" i="12"/>
  <c r="N289" i="12"/>
  <c r="K289" i="12"/>
  <c r="J289" i="12"/>
  <c r="I289" i="12"/>
  <c r="H289" i="12"/>
  <c r="G289" i="12"/>
  <c r="F289" i="12"/>
  <c r="E289" i="12"/>
  <c r="Z288" i="12"/>
  <c r="T288" i="12"/>
  <c r="R288" i="12"/>
  <c r="Q288" i="12"/>
  <c r="S288" i="12"/>
  <c r="P288" i="12"/>
  <c r="L288" i="12"/>
  <c r="O288" i="12" s="1"/>
  <c r="F200" i="11" s="1"/>
  <c r="N288" i="12"/>
  <c r="E200" i="11" s="1"/>
  <c r="K288" i="12"/>
  <c r="J288" i="12"/>
  <c r="I288" i="12"/>
  <c r="D200" i="11" s="1"/>
  <c r="H288" i="12"/>
  <c r="G288" i="12"/>
  <c r="F288" i="12"/>
  <c r="E288" i="12"/>
  <c r="Z287" i="12"/>
  <c r="Q287" i="12"/>
  <c r="T287" i="12" s="1"/>
  <c r="S287" i="12"/>
  <c r="P287" i="12"/>
  <c r="L287" i="12"/>
  <c r="N287" i="12"/>
  <c r="E201" i="11" s="1"/>
  <c r="K287" i="12"/>
  <c r="J287" i="12"/>
  <c r="I287" i="12"/>
  <c r="D201" i="11" s="1"/>
  <c r="H287" i="12"/>
  <c r="G287" i="12"/>
  <c r="F287" i="12"/>
  <c r="E287" i="12"/>
  <c r="Z286" i="12"/>
  <c r="Q286" i="12"/>
  <c r="S286" i="12"/>
  <c r="P286" i="12"/>
  <c r="O286" i="12"/>
  <c r="M286" i="12"/>
  <c r="L286" i="12"/>
  <c r="N286" i="12"/>
  <c r="E203" i="11" s="1"/>
  <c r="K286" i="12"/>
  <c r="J286" i="12"/>
  <c r="I286" i="12"/>
  <c r="D203" i="11" s="1"/>
  <c r="H286" i="12"/>
  <c r="G286" i="12"/>
  <c r="F286" i="12"/>
  <c r="E286" i="12"/>
  <c r="Z285" i="12"/>
  <c r="T285" i="12"/>
  <c r="R285" i="12"/>
  <c r="Q285" i="12"/>
  <c r="S285" i="12"/>
  <c r="P285" i="12"/>
  <c r="O285" i="12"/>
  <c r="F205" i="11" s="1"/>
  <c r="M285" i="12"/>
  <c r="L285" i="12"/>
  <c r="N285" i="12"/>
  <c r="E205" i="11" s="1"/>
  <c r="K285" i="12"/>
  <c r="J285" i="12"/>
  <c r="I285" i="12"/>
  <c r="D205" i="11" s="1"/>
  <c r="H285" i="12"/>
  <c r="G285" i="12"/>
  <c r="F285" i="12"/>
  <c r="E285" i="12"/>
  <c r="Z284" i="12"/>
  <c r="T284" i="12"/>
  <c r="R284" i="12"/>
  <c r="Q284" i="12"/>
  <c r="S284" i="12"/>
  <c r="P284" i="12"/>
  <c r="L284" i="12"/>
  <c r="O284" i="12" s="1"/>
  <c r="F222" i="11" s="1"/>
  <c r="N284" i="12"/>
  <c r="E222" i="11" s="1"/>
  <c r="K284" i="12"/>
  <c r="J284" i="12"/>
  <c r="I284" i="12"/>
  <c r="D222" i="11" s="1"/>
  <c r="H284" i="12"/>
  <c r="G284" i="12"/>
  <c r="F284" i="12"/>
  <c r="E284" i="12"/>
  <c r="Z283" i="12"/>
  <c r="Q283" i="12"/>
  <c r="T283" i="12" s="1"/>
  <c r="S283" i="12"/>
  <c r="P283" i="12"/>
  <c r="L283" i="12"/>
  <c r="N283" i="12"/>
  <c r="E230" i="11" s="1"/>
  <c r="K283" i="12"/>
  <c r="J283" i="12"/>
  <c r="I283" i="12"/>
  <c r="D230" i="11" s="1"/>
  <c r="H283" i="12"/>
  <c r="G283" i="12"/>
  <c r="F283" i="12"/>
  <c r="E283" i="12"/>
  <c r="Z282" i="12"/>
  <c r="Q282" i="12"/>
  <c r="S282" i="12"/>
  <c r="P282" i="12"/>
  <c r="M282" i="12"/>
  <c r="L282" i="12"/>
  <c r="O282" i="12" s="1"/>
  <c r="F235" i="11" s="1"/>
  <c r="N282" i="12"/>
  <c r="E235" i="11" s="1"/>
  <c r="K282" i="12"/>
  <c r="J282" i="12"/>
  <c r="I282" i="12"/>
  <c r="D235" i="11" s="1"/>
  <c r="H282" i="12"/>
  <c r="G282" i="12"/>
  <c r="F282" i="12"/>
  <c r="E282" i="12"/>
  <c r="Z281" i="12"/>
  <c r="S281" i="12"/>
  <c r="T281" i="12" s="1"/>
  <c r="R281" i="12"/>
  <c r="P281" i="12"/>
  <c r="N281" i="12"/>
  <c r="M281" i="12"/>
  <c r="K281" i="12"/>
  <c r="I281" i="12"/>
  <c r="D274" i="11" s="1"/>
  <c r="H281" i="12"/>
  <c r="G281" i="12"/>
  <c r="F281" i="12"/>
  <c r="E281" i="12"/>
  <c r="D281" i="12"/>
  <c r="A281" i="12"/>
  <c r="Z280" i="12"/>
  <c r="S280" i="12"/>
  <c r="T280" i="12" s="1"/>
  <c r="R280" i="12"/>
  <c r="P280" i="12"/>
  <c r="N280" i="12"/>
  <c r="M280" i="12"/>
  <c r="K280" i="12"/>
  <c r="I280" i="12"/>
  <c r="D273" i="11" s="1"/>
  <c r="H280" i="12"/>
  <c r="G280" i="12"/>
  <c r="F280" i="12"/>
  <c r="E280" i="12"/>
  <c r="D280" i="12"/>
  <c r="A280" i="12"/>
  <c r="Z279" i="12"/>
  <c r="S279" i="12"/>
  <c r="T279" i="12" s="1"/>
  <c r="R279" i="12"/>
  <c r="P279" i="12"/>
  <c r="N279" i="12"/>
  <c r="M279" i="12"/>
  <c r="K279" i="12"/>
  <c r="I279" i="12"/>
  <c r="D272" i="11" s="1"/>
  <c r="H279" i="12"/>
  <c r="G279" i="12"/>
  <c r="F279" i="12"/>
  <c r="E279" i="12"/>
  <c r="D279" i="12"/>
  <c r="A279" i="12"/>
  <c r="Z278" i="12"/>
  <c r="S278" i="12"/>
  <c r="T278" i="12" s="1"/>
  <c r="R278" i="12"/>
  <c r="P278" i="12"/>
  <c r="N278" i="12"/>
  <c r="M278" i="12"/>
  <c r="K278" i="12"/>
  <c r="I278" i="12"/>
  <c r="D271" i="11" s="1"/>
  <c r="H278" i="12"/>
  <c r="G278" i="12"/>
  <c r="F278" i="12"/>
  <c r="E278" i="12"/>
  <c r="D278" i="12"/>
  <c r="A278" i="12"/>
  <c r="Z277" i="12"/>
  <c r="R277" i="12"/>
  <c r="Q277" i="12"/>
  <c r="T277" i="12" s="1"/>
  <c r="S277" i="12"/>
  <c r="P277" i="12"/>
  <c r="O277" i="12"/>
  <c r="M277" i="12"/>
  <c r="L277" i="12"/>
  <c r="N277" i="12"/>
  <c r="K277" i="12"/>
  <c r="J277" i="12"/>
  <c r="I277" i="12"/>
  <c r="H277" i="12"/>
  <c r="G277" i="12"/>
  <c r="F277" i="12"/>
  <c r="E277" i="12"/>
  <c r="Z276" i="12"/>
  <c r="T276" i="12"/>
  <c r="R276" i="12"/>
  <c r="Q276" i="12"/>
  <c r="S276" i="12"/>
  <c r="P276" i="12"/>
  <c r="O276" i="12"/>
  <c r="L276" i="12"/>
  <c r="M276" i="12" s="1"/>
  <c r="N276" i="12"/>
  <c r="K276" i="12"/>
  <c r="J276" i="12"/>
  <c r="I276" i="12"/>
  <c r="H276" i="12"/>
  <c r="G276" i="12"/>
  <c r="F276" i="12"/>
  <c r="E276" i="12"/>
  <c r="Z275" i="12"/>
  <c r="T275" i="12"/>
  <c r="Q275" i="12"/>
  <c r="R275" i="12" s="1"/>
  <c r="S275" i="12"/>
  <c r="P275" i="12"/>
  <c r="L275" i="12"/>
  <c r="N275" i="12"/>
  <c r="K275" i="12"/>
  <c r="J275" i="12"/>
  <c r="I275" i="12"/>
  <c r="H275" i="12"/>
  <c r="G275" i="12"/>
  <c r="F275" i="12"/>
  <c r="E275" i="12"/>
  <c r="Z274" i="12"/>
  <c r="S274" i="12"/>
  <c r="T274" i="12" s="1"/>
  <c r="R274" i="12"/>
  <c r="P274" i="12"/>
  <c r="N274" i="12"/>
  <c r="E270" i="11" s="1"/>
  <c r="K274" i="12"/>
  <c r="M274" i="12" s="1"/>
  <c r="I274" i="12"/>
  <c r="D270" i="11" s="1"/>
  <c r="H274" i="12"/>
  <c r="G274" i="12"/>
  <c r="F274" i="12"/>
  <c r="E274" i="12"/>
  <c r="D274" i="12"/>
  <c r="A274" i="12"/>
  <c r="Z273" i="12"/>
  <c r="Q273" i="12"/>
  <c r="S273" i="12"/>
  <c r="P273" i="12"/>
  <c r="M273" i="12"/>
  <c r="L273" i="12"/>
  <c r="O273" i="12" s="1"/>
  <c r="N273" i="12"/>
  <c r="K273" i="12"/>
  <c r="J273" i="12"/>
  <c r="I273" i="12"/>
  <c r="H273" i="12"/>
  <c r="G273" i="12"/>
  <c r="F273" i="12"/>
  <c r="E273" i="12"/>
  <c r="Z272" i="12"/>
  <c r="S272" i="12"/>
  <c r="T272" i="12" s="1"/>
  <c r="R272" i="12"/>
  <c r="P272" i="12"/>
  <c r="N272" i="12"/>
  <c r="M272" i="12"/>
  <c r="K272" i="12"/>
  <c r="I272" i="12"/>
  <c r="D269" i="11" s="1"/>
  <c r="H272" i="12"/>
  <c r="G272" i="12"/>
  <c r="F272" i="12"/>
  <c r="E272" i="12"/>
  <c r="D272" i="12"/>
  <c r="A272" i="12"/>
  <c r="Z271" i="12"/>
  <c r="Q271" i="12"/>
  <c r="S271" i="12"/>
  <c r="P271" i="12"/>
  <c r="O271" i="12"/>
  <c r="M271" i="12"/>
  <c r="L271" i="12"/>
  <c r="N271" i="12"/>
  <c r="K271" i="12"/>
  <c r="J271" i="12"/>
  <c r="I271" i="12"/>
  <c r="H271" i="12"/>
  <c r="G271" i="12"/>
  <c r="F271" i="12"/>
  <c r="E271" i="12"/>
  <c r="Z270" i="12"/>
  <c r="S270" i="12"/>
  <c r="T270" i="12" s="1"/>
  <c r="P270" i="12"/>
  <c r="O270" i="12"/>
  <c r="F268" i="11" s="1"/>
  <c r="N270" i="12"/>
  <c r="E268" i="11" s="1"/>
  <c r="K270" i="12"/>
  <c r="M270" i="12" s="1"/>
  <c r="I270" i="12"/>
  <c r="D268" i="11" s="1"/>
  <c r="H270" i="12"/>
  <c r="G270" i="12"/>
  <c r="F270" i="12"/>
  <c r="E270" i="12"/>
  <c r="D270" i="12"/>
  <c r="A270" i="12"/>
  <c r="Z269" i="12"/>
  <c r="T269" i="12"/>
  <c r="R269" i="12"/>
  <c r="Q269" i="12"/>
  <c r="S269" i="12"/>
  <c r="P269" i="12"/>
  <c r="O269" i="12"/>
  <c r="L269" i="12"/>
  <c r="M269" i="12" s="1"/>
  <c r="N269" i="12"/>
  <c r="K269" i="12"/>
  <c r="J269" i="12"/>
  <c r="I269" i="12"/>
  <c r="H269" i="12"/>
  <c r="G269" i="12"/>
  <c r="F269" i="12"/>
  <c r="E269" i="12"/>
  <c r="Z268" i="12"/>
  <c r="T268" i="12"/>
  <c r="Q268" i="12"/>
  <c r="R268" i="12" s="1"/>
  <c r="S268" i="12"/>
  <c r="P268" i="12"/>
  <c r="L268" i="12"/>
  <c r="N268" i="12"/>
  <c r="K268" i="12"/>
  <c r="J268" i="12"/>
  <c r="I268" i="12"/>
  <c r="H268" i="12"/>
  <c r="G268" i="12"/>
  <c r="F268" i="12"/>
  <c r="E268" i="12"/>
  <c r="Z267" i="12"/>
  <c r="S267" i="12"/>
  <c r="T267" i="12" s="1"/>
  <c r="R267" i="12"/>
  <c r="P267" i="12"/>
  <c r="N267" i="12"/>
  <c r="E267" i="11" s="1"/>
  <c r="K267" i="12"/>
  <c r="M267" i="12" s="1"/>
  <c r="I267" i="12"/>
  <c r="D267" i="11" s="1"/>
  <c r="H267" i="12"/>
  <c r="G267" i="12"/>
  <c r="F267" i="12"/>
  <c r="E267" i="12"/>
  <c r="D267" i="12"/>
  <c r="A267" i="12"/>
  <c r="Z266" i="12"/>
  <c r="Q266" i="12"/>
  <c r="S266" i="12"/>
  <c r="P266" i="12"/>
  <c r="M266" i="12"/>
  <c r="L266" i="12"/>
  <c r="O266" i="12" s="1"/>
  <c r="N266" i="12"/>
  <c r="K266" i="12"/>
  <c r="J266" i="12"/>
  <c r="I266" i="12"/>
  <c r="H266" i="12"/>
  <c r="G266" i="12"/>
  <c r="F266" i="12"/>
  <c r="E266" i="12"/>
  <c r="Z265" i="12"/>
  <c r="Q265" i="12"/>
  <c r="S265" i="12"/>
  <c r="P265" i="12"/>
  <c r="O265" i="12"/>
  <c r="M265" i="12"/>
  <c r="L265" i="12"/>
  <c r="N265" i="12"/>
  <c r="K265" i="12"/>
  <c r="J265" i="12"/>
  <c r="I265" i="12"/>
  <c r="H265" i="12"/>
  <c r="G265" i="12"/>
  <c r="F265" i="12"/>
  <c r="E265" i="12"/>
  <c r="Z264" i="12"/>
  <c r="S264" i="12"/>
  <c r="T264" i="12" s="1"/>
  <c r="P264" i="12"/>
  <c r="O264" i="12"/>
  <c r="F266" i="11" s="1"/>
  <c r="N264" i="12"/>
  <c r="E266" i="11" s="1"/>
  <c r="K264" i="12"/>
  <c r="M264" i="12" s="1"/>
  <c r="I264" i="12"/>
  <c r="D266" i="11" s="1"/>
  <c r="H264" i="12"/>
  <c r="G264" i="12"/>
  <c r="F264" i="12"/>
  <c r="E264" i="12"/>
  <c r="D264" i="12"/>
  <c r="A264" i="12"/>
  <c r="Z263" i="12"/>
  <c r="S263" i="12"/>
  <c r="T263" i="12" s="1"/>
  <c r="P263" i="12"/>
  <c r="O263" i="12"/>
  <c r="F265" i="11" s="1"/>
  <c r="N263" i="12"/>
  <c r="E265" i="11" s="1"/>
  <c r="K263" i="12"/>
  <c r="M263" i="12" s="1"/>
  <c r="I263" i="12"/>
  <c r="D265" i="11" s="1"/>
  <c r="H263" i="12"/>
  <c r="G263" i="12"/>
  <c r="F263" i="12"/>
  <c r="E263" i="12"/>
  <c r="D263" i="12"/>
  <c r="A263" i="12"/>
  <c r="Z262" i="12"/>
  <c r="S262" i="12"/>
  <c r="T262" i="12" s="1"/>
  <c r="P262" i="12"/>
  <c r="O262" i="12"/>
  <c r="F264" i="11" s="1"/>
  <c r="N262" i="12"/>
  <c r="E264" i="11" s="1"/>
  <c r="K262" i="12"/>
  <c r="M262" i="12" s="1"/>
  <c r="I262" i="12"/>
  <c r="D264" i="11" s="1"/>
  <c r="H262" i="12"/>
  <c r="G262" i="12"/>
  <c r="F262" i="12"/>
  <c r="E262" i="12"/>
  <c r="D262" i="12"/>
  <c r="A262" i="12"/>
  <c r="Z261" i="12"/>
  <c r="S261" i="12"/>
  <c r="T261" i="12" s="1"/>
  <c r="P261" i="12"/>
  <c r="O261" i="12"/>
  <c r="F292" i="11" s="1"/>
  <c r="N261" i="12"/>
  <c r="E292" i="11" s="1"/>
  <c r="K261" i="12"/>
  <c r="M261" i="12" s="1"/>
  <c r="I261" i="12"/>
  <c r="D292" i="11" s="1"/>
  <c r="H261" i="12"/>
  <c r="G261" i="12"/>
  <c r="F261" i="12"/>
  <c r="E261" i="12"/>
  <c r="D261" i="12"/>
  <c r="A261" i="12"/>
  <c r="Z260" i="12"/>
  <c r="S260" i="12"/>
  <c r="T260" i="12" s="1"/>
  <c r="P260" i="12"/>
  <c r="O260" i="12"/>
  <c r="F291" i="11" s="1"/>
  <c r="N260" i="12"/>
  <c r="E291" i="11" s="1"/>
  <c r="K260" i="12"/>
  <c r="M260" i="12" s="1"/>
  <c r="I260" i="12"/>
  <c r="D291" i="11" s="1"/>
  <c r="H260" i="12"/>
  <c r="G260" i="12"/>
  <c r="F260" i="12"/>
  <c r="E260" i="12"/>
  <c r="D260" i="12"/>
  <c r="A260" i="12"/>
  <c r="Z259" i="12"/>
  <c r="T259" i="12"/>
  <c r="R259" i="12"/>
  <c r="Q259" i="12"/>
  <c r="S259" i="12"/>
  <c r="P259" i="12"/>
  <c r="O259" i="12"/>
  <c r="L259" i="12"/>
  <c r="M259" i="12" s="1"/>
  <c r="N259" i="12"/>
  <c r="K259" i="12"/>
  <c r="J259" i="12"/>
  <c r="I259" i="12"/>
  <c r="H259" i="12"/>
  <c r="G259" i="12"/>
  <c r="F259" i="12"/>
  <c r="E259" i="12"/>
  <c r="Z258" i="12"/>
  <c r="T258" i="12"/>
  <c r="Q258" i="12"/>
  <c r="R258" i="12" s="1"/>
  <c r="S258" i="12"/>
  <c r="P258" i="12"/>
  <c r="L258" i="12"/>
  <c r="N258" i="12"/>
  <c r="E210" i="11" s="1"/>
  <c r="K258" i="12"/>
  <c r="J258" i="12"/>
  <c r="I258" i="12"/>
  <c r="D210" i="11" s="1"/>
  <c r="H258" i="12"/>
  <c r="G258" i="12"/>
  <c r="F258" i="12"/>
  <c r="E258" i="12"/>
  <c r="Z257" i="12"/>
  <c r="Q257" i="12"/>
  <c r="S257" i="12"/>
  <c r="P257" i="12"/>
  <c r="M257" i="12"/>
  <c r="L257" i="12"/>
  <c r="O257" i="12" s="1"/>
  <c r="F218" i="11" s="1"/>
  <c r="N257" i="12"/>
  <c r="E218" i="11" s="1"/>
  <c r="K257" i="12"/>
  <c r="J257" i="12"/>
  <c r="I257" i="12"/>
  <c r="D218" i="11" s="1"/>
  <c r="H257" i="12"/>
  <c r="G257" i="12"/>
  <c r="F257" i="12"/>
  <c r="E257" i="12"/>
  <c r="Z256" i="12"/>
  <c r="Q256" i="12"/>
  <c r="T256" i="12" s="1"/>
  <c r="S256" i="12"/>
  <c r="P256" i="12"/>
  <c r="O256" i="12"/>
  <c r="F231" i="11" s="1"/>
  <c r="M256" i="12"/>
  <c r="L256" i="12"/>
  <c r="N256" i="12"/>
  <c r="E231" i="11" s="1"/>
  <c r="K256" i="12"/>
  <c r="J256" i="12"/>
  <c r="I256" i="12"/>
  <c r="D231" i="11" s="1"/>
  <c r="H256" i="12"/>
  <c r="G256" i="12"/>
  <c r="F256" i="12"/>
  <c r="E256" i="12"/>
  <c r="Z255" i="12"/>
  <c r="T255" i="12"/>
  <c r="R255" i="12"/>
  <c r="Q255" i="12"/>
  <c r="S255" i="12"/>
  <c r="P255" i="12"/>
  <c r="O255" i="12"/>
  <c r="F232" i="11" s="1"/>
  <c r="L255" i="12"/>
  <c r="M255" i="12" s="1"/>
  <c r="N255" i="12"/>
  <c r="E232" i="11" s="1"/>
  <c r="K255" i="12"/>
  <c r="J255" i="12"/>
  <c r="I255" i="12"/>
  <c r="D232" i="11" s="1"/>
  <c r="H255" i="12"/>
  <c r="G255" i="12"/>
  <c r="F255" i="12"/>
  <c r="E255" i="12"/>
  <c r="Z254" i="12"/>
  <c r="T254" i="12"/>
  <c r="Q254" i="12"/>
  <c r="R254" i="12" s="1"/>
  <c r="S254" i="12"/>
  <c r="P254" i="12"/>
  <c r="L254" i="12"/>
  <c r="N254" i="12"/>
  <c r="E237" i="11" s="1"/>
  <c r="K254" i="12"/>
  <c r="J254" i="12"/>
  <c r="I254" i="12"/>
  <c r="D237" i="11" s="1"/>
  <c r="H254" i="12"/>
  <c r="G254" i="12"/>
  <c r="F254" i="12"/>
  <c r="E254" i="12"/>
  <c r="Z253" i="12"/>
  <c r="Q253" i="12"/>
  <c r="S253" i="12"/>
  <c r="P253" i="12"/>
  <c r="M253" i="12"/>
  <c r="L253" i="12"/>
  <c r="O253" i="12" s="1"/>
  <c r="F240" i="11" s="1"/>
  <c r="N253" i="12"/>
  <c r="E240" i="11" s="1"/>
  <c r="K253" i="12"/>
  <c r="J253" i="12"/>
  <c r="I253" i="12"/>
  <c r="D240" i="11" s="1"/>
  <c r="H253" i="12"/>
  <c r="G253" i="12"/>
  <c r="F253" i="12"/>
  <c r="E253" i="12"/>
  <c r="Z252" i="12"/>
  <c r="Q252" i="12"/>
  <c r="T252" i="12" s="1"/>
  <c r="S252" i="12"/>
  <c r="P252" i="12"/>
  <c r="O252" i="12"/>
  <c r="M252" i="12"/>
  <c r="L252" i="12"/>
  <c r="N252" i="12"/>
  <c r="E241" i="11" s="1"/>
  <c r="K252" i="12"/>
  <c r="J252" i="12"/>
  <c r="I252" i="12"/>
  <c r="H252" i="12"/>
  <c r="G252" i="12"/>
  <c r="F252" i="12"/>
  <c r="E252" i="12"/>
  <c r="Z251" i="12"/>
  <c r="T251" i="12"/>
  <c r="R251" i="12"/>
  <c r="Q251" i="12"/>
  <c r="S251" i="12"/>
  <c r="P251" i="12"/>
  <c r="O251" i="12"/>
  <c r="F242" i="11" s="1"/>
  <c r="L251" i="12"/>
  <c r="M251" i="12" s="1"/>
  <c r="N251" i="12"/>
  <c r="E242" i="11" s="1"/>
  <c r="K251" i="12"/>
  <c r="J251" i="12"/>
  <c r="I251" i="12"/>
  <c r="D242" i="11" s="1"/>
  <c r="H251" i="12"/>
  <c r="G251" i="12"/>
  <c r="F251" i="12"/>
  <c r="E251" i="12"/>
  <c r="Z250" i="12"/>
  <c r="T250" i="12"/>
  <c r="Q250" i="12"/>
  <c r="R250" i="12" s="1"/>
  <c r="S250" i="12"/>
  <c r="P250" i="12"/>
  <c r="L250" i="12"/>
  <c r="N250" i="12"/>
  <c r="E244" i="11" s="1"/>
  <c r="K250" i="12"/>
  <c r="J250" i="12"/>
  <c r="I250" i="12"/>
  <c r="D244" i="11" s="1"/>
  <c r="H250" i="12"/>
  <c r="G250" i="12"/>
  <c r="F250" i="12"/>
  <c r="E250" i="12"/>
  <c r="Z249" i="12"/>
  <c r="Q249" i="12"/>
  <c r="S249" i="12"/>
  <c r="P249" i="12"/>
  <c r="M249" i="12"/>
  <c r="L249" i="12"/>
  <c r="O249" i="12" s="1"/>
  <c r="N249" i="12"/>
  <c r="E245" i="11" s="1"/>
  <c r="K249" i="12"/>
  <c r="J249" i="12"/>
  <c r="I249" i="12"/>
  <c r="D245" i="11" s="1"/>
  <c r="H249" i="12"/>
  <c r="G249" i="12"/>
  <c r="F249" i="12"/>
  <c r="E249" i="12"/>
  <c r="Z248" i="12"/>
  <c r="R248" i="12"/>
  <c r="Q248" i="12"/>
  <c r="T248" i="12" s="1"/>
  <c r="S248" i="12"/>
  <c r="P248" i="12"/>
  <c r="O248" i="12"/>
  <c r="F250" i="11" s="1"/>
  <c r="M248" i="12"/>
  <c r="L248" i="12"/>
  <c r="N248" i="12"/>
  <c r="E250" i="11" s="1"/>
  <c r="K248" i="12"/>
  <c r="J248" i="12"/>
  <c r="I248" i="12"/>
  <c r="D250" i="11" s="1"/>
  <c r="H248" i="12"/>
  <c r="G248" i="12"/>
  <c r="F248" i="12"/>
  <c r="E248" i="12"/>
  <c r="Z247" i="12"/>
  <c r="T247" i="12"/>
  <c r="R247" i="12"/>
  <c r="Q247" i="12"/>
  <c r="S247" i="12"/>
  <c r="P247" i="12"/>
  <c r="O247" i="12"/>
  <c r="L247" i="12"/>
  <c r="M247" i="12" s="1"/>
  <c r="N247" i="12"/>
  <c r="E263" i="11" s="1"/>
  <c r="K247" i="12"/>
  <c r="J247" i="12"/>
  <c r="I247" i="12"/>
  <c r="H247" i="12"/>
  <c r="G247" i="12"/>
  <c r="F247" i="12"/>
  <c r="E247" i="12"/>
  <c r="Z246" i="12"/>
  <c r="T246" i="12"/>
  <c r="S246" i="12"/>
  <c r="P246" i="12"/>
  <c r="O246" i="12"/>
  <c r="F290" i="11" s="1"/>
  <c r="N246" i="12"/>
  <c r="E290" i="11" s="1"/>
  <c r="K246" i="12"/>
  <c r="M246" i="12" s="1"/>
  <c r="I246" i="12"/>
  <c r="D290" i="11" s="1"/>
  <c r="H246" i="12"/>
  <c r="G246" i="12"/>
  <c r="F246" i="12"/>
  <c r="E246" i="12"/>
  <c r="D246" i="12"/>
  <c r="A246" i="12"/>
  <c r="Z245" i="12"/>
  <c r="T245" i="12"/>
  <c r="Q245" i="12"/>
  <c r="R245" i="12" s="1"/>
  <c r="S245" i="12"/>
  <c r="P245" i="12"/>
  <c r="L245" i="12"/>
  <c r="N245" i="12"/>
  <c r="K245" i="12"/>
  <c r="J245" i="12"/>
  <c r="I245" i="12"/>
  <c r="H245" i="12"/>
  <c r="G245" i="12"/>
  <c r="F245" i="12"/>
  <c r="E245" i="12"/>
  <c r="Z244" i="12"/>
  <c r="Q244" i="12"/>
  <c r="S244" i="12"/>
  <c r="P244" i="12"/>
  <c r="M244" i="12"/>
  <c r="L244" i="12"/>
  <c r="O244" i="12" s="1"/>
  <c r="N244" i="12"/>
  <c r="K244" i="12"/>
  <c r="J244" i="12"/>
  <c r="I244" i="12"/>
  <c r="H244" i="12"/>
  <c r="G244" i="12"/>
  <c r="F244" i="12"/>
  <c r="E244" i="12"/>
  <c r="Z243" i="12"/>
  <c r="S243" i="12"/>
  <c r="T243" i="12" s="1"/>
  <c r="R243" i="12"/>
  <c r="P243" i="12"/>
  <c r="N243" i="12"/>
  <c r="M243" i="12"/>
  <c r="K243" i="12"/>
  <c r="I243" i="12"/>
  <c r="D289" i="11" s="1"/>
  <c r="H243" i="12"/>
  <c r="G243" i="12"/>
  <c r="F243" i="12"/>
  <c r="E243" i="12"/>
  <c r="D243" i="12"/>
  <c r="A243" i="12"/>
  <c r="Z242" i="12"/>
  <c r="R242" i="12"/>
  <c r="Q242" i="12"/>
  <c r="T242" i="12" s="1"/>
  <c r="S242" i="12"/>
  <c r="P242" i="12"/>
  <c r="O242" i="12"/>
  <c r="M242" i="12"/>
  <c r="L242" i="12"/>
  <c r="N242" i="12"/>
  <c r="K242" i="12"/>
  <c r="J242" i="12"/>
  <c r="I242" i="12"/>
  <c r="H242" i="12"/>
  <c r="G242" i="12"/>
  <c r="F242" i="12"/>
  <c r="E242" i="12"/>
  <c r="Z241" i="12"/>
  <c r="T241" i="12"/>
  <c r="R241" i="12"/>
  <c r="Q241" i="12"/>
  <c r="S241" i="12"/>
  <c r="P241" i="12"/>
  <c r="O241" i="12"/>
  <c r="F198" i="11" s="1"/>
  <c r="L241" i="12"/>
  <c r="M241" i="12" s="1"/>
  <c r="N241" i="12"/>
  <c r="E198" i="11" s="1"/>
  <c r="K241" i="12"/>
  <c r="J241" i="12"/>
  <c r="I241" i="12"/>
  <c r="D198" i="11" s="1"/>
  <c r="H241" i="12"/>
  <c r="G241" i="12"/>
  <c r="F241" i="12"/>
  <c r="E241" i="12"/>
  <c r="Z240" i="12"/>
  <c r="Q240" i="12"/>
  <c r="R240" i="12" s="1"/>
  <c r="S240" i="12"/>
  <c r="P240" i="12"/>
  <c r="L240" i="12"/>
  <c r="O240" i="12" s="1"/>
  <c r="N240" i="12"/>
  <c r="E199" i="11" s="1"/>
  <c r="K240" i="12"/>
  <c r="J240" i="12"/>
  <c r="I240" i="12"/>
  <c r="D199" i="11" s="1"/>
  <c r="H240" i="12"/>
  <c r="G240" i="12"/>
  <c r="F240" i="12"/>
  <c r="E240" i="12"/>
  <c r="Z239" i="12"/>
  <c r="R239" i="12"/>
  <c r="Q239" i="12"/>
  <c r="T239" i="12" s="1"/>
  <c r="S239" i="12"/>
  <c r="P239" i="12"/>
  <c r="O239" i="12"/>
  <c r="L239" i="12"/>
  <c r="M239" i="12" s="1"/>
  <c r="N239" i="12"/>
  <c r="K239" i="12"/>
  <c r="J239" i="12"/>
  <c r="I239" i="12"/>
  <c r="H239" i="12"/>
  <c r="G239" i="12"/>
  <c r="F239" i="12"/>
  <c r="E239" i="12"/>
  <c r="Z238" i="12"/>
  <c r="T238" i="12"/>
  <c r="Q238" i="12"/>
  <c r="R238" i="12" s="1"/>
  <c r="S238" i="12"/>
  <c r="P238" i="12"/>
  <c r="O238" i="12"/>
  <c r="F207" i="11" s="1"/>
  <c r="M238" i="12"/>
  <c r="L238" i="12"/>
  <c r="N238" i="12"/>
  <c r="E207" i="11" s="1"/>
  <c r="K238" i="12"/>
  <c r="J238" i="12"/>
  <c r="I238" i="12"/>
  <c r="D207" i="11" s="1"/>
  <c r="H238" i="12"/>
  <c r="G238" i="12"/>
  <c r="F238" i="12"/>
  <c r="E238" i="12"/>
  <c r="Z237" i="12"/>
  <c r="T237" i="12"/>
  <c r="R237" i="12"/>
  <c r="Q237" i="12"/>
  <c r="S237" i="12"/>
  <c r="P237" i="12"/>
  <c r="O237" i="12"/>
  <c r="F220" i="11" s="1"/>
  <c r="L237" i="12"/>
  <c r="M237" i="12" s="1"/>
  <c r="N237" i="12"/>
  <c r="E220" i="11" s="1"/>
  <c r="K237" i="12"/>
  <c r="J237" i="12"/>
  <c r="I237" i="12"/>
  <c r="D220" i="11" s="1"/>
  <c r="H237" i="12"/>
  <c r="G237" i="12"/>
  <c r="F237" i="12"/>
  <c r="E237" i="12"/>
  <c r="Z236" i="12"/>
  <c r="Q236" i="12"/>
  <c r="R236" i="12" s="1"/>
  <c r="S236" i="12"/>
  <c r="P236" i="12"/>
  <c r="L236" i="12"/>
  <c r="O236" i="12" s="1"/>
  <c r="N236" i="12"/>
  <c r="E221" i="11" s="1"/>
  <c r="K236" i="12"/>
  <c r="J236" i="12"/>
  <c r="I236" i="12"/>
  <c r="D221" i="11" s="1"/>
  <c r="H236" i="12"/>
  <c r="G236" i="12"/>
  <c r="F236" i="12"/>
  <c r="E236" i="12"/>
  <c r="Z235" i="12"/>
  <c r="S235" i="12"/>
  <c r="T235" i="12" s="1"/>
  <c r="P235" i="12"/>
  <c r="R235" i="12" s="1"/>
  <c r="N235" i="12"/>
  <c r="M235" i="12"/>
  <c r="K235" i="12"/>
  <c r="I235" i="12"/>
  <c r="D288" i="11" s="1"/>
  <c r="H235" i="12"/>
  <c r="G235" i="12"/>
  <c r="F235" i="12"/>
  <c r="E235" i="12"/>
  <c r="D235" i="12"/>
  <c r="A235" i="12"/>
  <c r="Z234" i="12"/>
  <c r="R234" i="12"/>
  <c r="Q234" i="12"/>
  <c r="T234" i="12" s="1"/>
  <c r="S234" i="12"/>
  <c r="P234" i="12"/>
  <c r="L234" i="12"/>
  <c r="N234" i="12"/>
  <c r="E195" i="11" s="1"/>
  <c r="K234" i="12"/>
  <c r="J234" i="12"/>
  <c r="I234" i="12"/>
  <c r="D195" i="11" s="1"/>
  <c r="H234" i="12"/>
  <c r="G234" i="12"/>
  <c r="F234" i="12"/>
  <c r="E234" i="12"/>
  <c r="Z233" i="12"/>
  <c r="Q233" i="12"/>
  <c r="S233" i="12"/>
  <c r="P233" i="12"/>
  <c r="O233" i="12"/>
  <c r="M233" i="12"/>
  <c r="L233" i="12"/>
  <c r="N233" i="12"/>
  <c r="E202" i="11" s="1"/>
  <c r="K233" i="12"/>
  <c r="J233" i="12"/>
  <c r="I233" i="12"/>
  <c r="H233" i="12"/>
  <c r="G233" i="12"/>
  <c r="F233" i="12"/>
  <c r="E233" i="12"/>
  <c r="Z232" i="12"/>
  <c r="T232" i="12"/>
  <c r="R232" i="12"/>
  <c r="Q232" i="12"/>
  <c r="S232" i="12"/>
  <c r="P232" i="12"/>
  <c r="O232" i="12"/>
  <c r="F206" i="11" s="1"/>
  <c r="L232" i="12"/>
  <c r="M232" i="12" s="1"/>
  <c r="N232" i="12"/>
  <c r="E206" i="11" s="1"/>
  <c r="K232" i="12"/>
  <c r="J232" i="12"/>
  <c r="I232" i="12"/>
  <c r="D206" i="11" s="1"/>
  <c r="H232" i="12"/>
  <c r="G232" i="12"/>
  <c r="F232" i="12"/>
  <c r="E232" i="12"/>
  <c r="Z231" i="12"/>
  <c r="Q231" i="12"/>
  <c r="S231" i="12"/>
  <c r="P231" i="12"/>
  <c r="L231" i="12"/>
  <c r="N231" i="12"/>
  <c r="E229" i="11" s="1"/>
  <c r="K231" i="12"/>
  <c r="J231" i="12"/>
  <c r="I231" i="12"/>
  <c r="D229" i="11" s="1"/>
  <c r="H231" i="12"/>
  <c r="G231" i="12"/>
  <c r="F231" i="12"/>
  <c r="E231" i="12"/>
  <c r="G230" i="12"/>
  <c r="A230" i="12"/>
  <c r="G229" i="12"/>
  <c r="A229" i="12"/>
  <c r="Z228" i="12"/>
  <c r="R228" i="12"/>
  <c r="Q228" i="12"/>
  <c r="T228" i="12" s="1"/>
  <c r="S228" i="12"/>
  <c r="P228" i="12"/>
  <c r="L228" i="12"/>
  <c r="N228" i="12"/>
  <c r="K228" i="12"/>
  <c r="J228" i="12"/>
  <c r="I228" i="12"/>
  <c r="H228" i="12"/>
  <c r="G228" i="12"/>
  <c r="F228" i="12"/>
  <c r="E228" i="12"/>
  <c r="Z227" i="12"/>
  <c r="S227" i="12"/>
  <c r="R227" i="12"/>
  <c r="P227" i="12"/>
  <c r="N227" i="12"/>
  <c r="E151" i="11" s="1"/>
  <c r="M227" i="12"/>
  <c r="K227" i="12"/>
  <c r="I227" i="12"/>
  <c r="D151" i="11" s="1"/>
  <c r="H227" i="12"/>
  <c r="G227" i="12"/>
  <c r="F227" i="12"/>
  <c r="E227" i="12"/>
  <c r="D227" i="12"/>
  <c r="A227" i="12"/>
  <c r="Z226" i="12"/>
  <c r="Q226" i="12"/>
  <c r="S226" i="12"/>
  <c r="P226" i="12"/>
  <c r="O226" i="12"/>
  <c r="M226" i="12"/>
  <c r="L226" i="12"/>
  <c r="N226" i="12"/>
  <c r="K226" i="12"/>
  <c r="J226" i="12"/>
  <c r="I226" i="12"/>
  <c r="H226" i="12"/>
  <c r="G226" i="12"/>
  <c r="F226" i="12"/>
  <c r="E226" i="12"/>
  <c r="Z225" i="12"/>
  <c r="T225" i="12"/>
  <c r="R225" i="12"/>
  <c r="Q225" i="12"/>
  <c r="S225" i="12"/>
  <c r="P225" i="12"/>
  <c r="O225" i="12"/>
  <c r="F116" i="11" s="1"/>
  <c r="L225" i="12"/>
  <c r="M225" i="12" s="1"/>
  <c r="N225" i="12"/>
  <c r="E116" i="11" s="1"/>
  <c r="K225" i="12"/>
  <c r="J225" i="12"/>
  <c r="I225" i="12"/>
  <c r="D116" i="11" s="1"/>
  <c r="H225" i="12"/>
  <c r="G225" i="12"/>
  <c r="F225" i="12"/>
  <c r="E225" i="12"/>
  <c r="Z224" i="12"/>
  <c r="Q224" i="12"/>
  <c r="S224" i="12"/>
  <c r="P224" i="12"/>
  <c r="L224" i="12"/>
  <c r="N224" i="12"/>
  <c r="E121" i="11" s="1"/>
  <c r="K224" i="12"/>
  <c r="J224" i="12"/>
  <c r="I224" i="12"/>
  <c r="D121" i="11" s="1"/>
  <c r="H224" i="12"/>
  <c r="G224" i="12"/>
  <c r="F224" i="12"/>
  <c r="E224" i="12"/>
  <c r="Z223" i="12"/>
  <c r="R223" i="12"/>
  <c r="Q223" i="12"/>
  <c r="T223" i="12" s="1"/>
  <c r="S223" i="12"/>
  <c r="P223" i="12"/>
  <c r="L223" i="12"/>
  <c r="N223" i="12"/>
  <c r="E132" i="11" s="1"/>
  <c r="K223" i="12"/>
  <c r="J223" i="12"/>
  <c r="I223" i="12"/>
  <c r="D132" i="11" s="1"/>
  <c r="H223" i="12"/>
  <c r="G223" i="12"/>
  <c r="F223" i="12"/>
  <c r="E223" i="12"/>
  <c r="Z222" i="12"/>
  <c r="Q222" i="12"/>
  <c r="S222" i="12"/>
  <c r="P222" i="12"/>
  <c r="O222" i="12"/>
  <c r="M222" i="12"/>
  <c r="L222" i="12"/>
  <c r="N222" i="12"/>
  <c r="K222" i="12"/>
  <c r="J222" i="12"/>
  <c r="I222" i="12"/>
  <c r="H222" i="12"/>
  <c r="G222" i="12"/>
  <c r="F222" i="12"/>
  <c r="E222" i="12"/>
  <c r="Z221" i="12"/>
  <c r="T221" i="12"/>
  <c r="R221" i="12"/>
  <c r="Q221" i="12"/>
  <c r="S221" i="12"/>
  <c r="P221" i="12"/>
  <c r="O221" i="12"/>
  <c r="L221" i="12"/>
  <c r="M221" i="12" s="1"/>
  <c r="N221" i="12"/>
  <c r="K221" i="12"/>
  <c r="J221" i="12"/>
  <c r="I221" i="12"/>
  <c r="H221" i="12"/>
  <c r="G221" i="12"/>
  <c r="F221" i="12"/>
  <c r="E221" i="12"/>
  <c r="Z220" i="12"/>
  <c r="S220" i="12"/>
  <c r="P220" i="12"/>
  <c r="R220" i="12" s="1"/>
  <c r="N220" i="12"/>
  <c r="E129" i="11" s="1"/>
  <c r="K220" i="12"/>
  <c r="M220" i="12" s="1"/>
  <c r="I220" i="12"/>
  <c r="D129" i="11" s="1"/>
  <c r="H220" i="12"/>
  <c r="G220" i="12"/>
  <c r="F220" i="12"/>
  <c r="E220" i="12"/>
  <c r="D220" i="12"/>
  <c r="A220" i="12"/>
  <c r="Z219" i="12"/>
  <c r="Q219" i="12"/>
  <c r="S219" i="12"/>
  <c r="P219" i="12"/>
  <c r="L219" i="12"/>
  <c r="N219" i="12"/>
  <c r="K219" i="12"/>
  <c r="J219" i="12"/>
  <c r="I219" i="12"/>
  <c r="H219" i="12"/>
  <c r="G219" i="12"/>
  <c r="F219" i="12"/>
  <c r="E219" i="12"/>
  <c r="Z218" i="12"/>
  <c r="S218" i="12"/>
  <c r="T218" i="12" s="1"/>
  <c r="P218" i="12"/>
  <c r="R218" i="12" s="1"/>
  <c r="N218" i="12"/>
  <c r="M218" i="12"/>
  <c r="K218" i="12"/>
  <c r="I218" i="12"/>
  <c r="D168" i="11" s="1"/>
  <c r="H218" i="12"/>
  <c r="G218" i="12"/>
  <c r="F218" i="12"/>
  <c r="E218" i="12"/>
  <c r="D218" i="12"/>
  <c r="A218" i="12"/>
  <c r="Z217" i="12"/>
  <c r="R217" i="12"/>
  <c r="Q217" i="12"/>
  <c r="T217" i="12" s="1"/>
  <c r="S217" i="12"/>
  <c r="P217" i="12"/>
  <c r="O217" i="12"/>
  <c r="L217" i="12"/>
  <c r="M217" i="12" s="1"/>
  <c r="N217" i="12"/>
  <c r="K217" i="12"/>
  <c r="J217" i="12"/>
  <c r="I217" i="12"/>
  <c r="H217" i="12"/>
  <c r="G217" i="12"/>
  <c r="F217" i="12"/>
  <c r="E217" i="12"/>
  <c r="Z216" i="12"/>
  <c r="T216" i="12"/>
  <c r="Q216" i="12"/>
  <c r="R216" i="12" s="1"/>
  <c r="S216" i="12"/>
  <c r="P216" i="12"/>
  <c r="O216" i="12"/>
  <c r="M216" i="12"/>
  <c r="L216" i="12"/>
  <c r="N216" i="12"/>
  <c r="K216" i="12"/>
  <c r="J216" i="12"/>
  <c r="I216" i="12"/>
  <c r="H216" i="12"/>
  <c r="G216" i="12"/>
  <c r="F216" i="12"/>
  <c r="E216" i="12"/>
  <c r="Z215" i="12"/>
  <c r="T215" i="12"/>
  <c r="R215" i="12"/>
  <c r="Q215" i="12"/>
  <c r="S215" i="12"/>
  <c r="P215" i="12"/>
  <c r="O215" i="12"/>
  <c r="L215" i="12"/>
  <c r="M215" i="12" s="1"/>
  <c r="N215" i="12"/>
  <c r="K215" i="12"/>
  <c r="J215" i="12"/>
  <c r="I215" i="12"/>
  <c r="H215" i="12"/>
  <c r="G215" i="12"/>
  <c r="F215" i="12"/>
  <c r="E215" i="12"/>
  <c r="Z214" i="12"/>
  <c r="Q214" i="12"/>
  <c r="R214" i="12" s="1"/>
  <c r="S214" i="12"/>
  <c r="P214" i="12"/>
  <c r="L214" i="12"/>
  <c r="O214" i="12" s="1"/>
  <c r="N214" i="12"/>
  <c r="K214" i="12"/>
  <c r="J214" i="12"/>
  <c r="I214" i="12"/>
  <c r="H214" i="12"/>
  <c r="G214" i="12"/>
  <c r="F214" i="12"/>
  <c r="E214" i="12"/>
  <c r="Z213" i="12"/>
  <c r="R213" i="12"/>
  <c r="Q213" i="12"/>
  <c r="T213" i="12" s="1"/>
  <c r="S213" i="12"/>
  <c r="P213" i="12"/>
  <c r="O213" i="12"/>
  <c r="L213" i="12"/>
  <c r="M213" i="12" s="1"/>
  <c r="N213" i="12"/>
  <c r="K213" i="12"/>
  <c r="J213" i="12"/>
  <c r="I213" i="12"/>
  <c r="H213" i="12"/>
  <c r="G213" i="12"/>
  <c r="F213" i="12"/>
  <c r="E213" i="12"/>
  <c r="Z212" i="12"/>
  <c r="T212" i="12"/>
  <c r="Q212" i="12"/>
  <c r="R212" i="12" s="1"/>
  <c r="S212" i="12"/>
  <c r="P212" i="12"/>
  <c r="O212" i="12"/>
  <c r="M212" i="12"/>
  <c r="L212" i="12"/>
  <c r="N212" i="12"/>
  <c r="K212" i="12"/>
  <c r="J212" i="12"/>
  <c r="I212" i="12"/>
  <c r="H212" i="12"/>
  <c r="G212" i="12"/>
  <c r="F212" i="12"/>
  <c r="E212" i="12"/>
  <c r="Z211" i="12"/>
  <c r="T211" i="12"/>
  <c r="R211" i="12"/>
  <c r="Q211" i="12"/>
  <c r="S211" i="12"/>
  <c r="P211" i="12"/>
  <c r="O211" i="12"/>
  <c r="L211" i="12"/>
  <c r="M211" i="12" s="1"/>
  <c r="N211" i="12"/>
  <c r="K211" i="12"/>
  <c r="J211" i="12"/>
  <c r="I211" i="12"/>
  <c r="H211" i="12"/>
  <c r="G211" i="12"/>
  <c r="F211" i="12"/>
  <c r="E211" i="12"/>
  <c r="Z210" i="12"/>
  <c r="Q210" i="12"/>
  <c r="R210" i="12" s="1"/>
  <c r="S210" i="12"/>
  <c r="P210" i="12"/>
  <c r="L210" i="12"/>
  <c r="O210" i="12" s="1"/>
  <c r="F127" i="11" s="1"/>
  <c r="N210" i="12"/>
  <c r="E127" i="11" s="1"/>
  <c r="K210" i="12"/>
  <c r="J210" i="12"/>
  <c r="I210" i="12"/>
  <c r="D127" i="11" s="1"/>
  <c r="H210" i="12"/>
  <c r="G210" i="12"/>
  <c r="F210" i="12"/>
  <c r="E210" i="12"/>
  <c r="Z209" i="12"/>
  <c r="R209" i="12"/>
  <c r="Q209" i="12"/>
  <c r="T209" i="12" s="1"/>
  <c r="S209" i="12"/>
  <c r="P209" i="12"/>
  <c r="O209" i="12"/>
  <c r="F131" i="11" s="1"/>
  <c r="L209" i="12"/>
  <c r="M209" i="12" s="1"/>
  <c r="N209" i="12"/>
  <c r="E131" i="11" s="1"/>
  <c r="K209" i="12"/>
  <c r="J209" i="12"/>
  <c r="I209" i="12"/>
  <c r="D131" i="11" s="1"/>
  <c r="H209" i="12"/>
  <c r="G209" i="12"/>
  <c r="F209" i="12"/>
  <c r="E209" i="12"/>
  <c r="Z208" i="12"/>
  <c r="T208" i="12"/>
  <c r="Q208" i="12"/>
  <c r="R208" i="12" s="1"/>
  <c r="S208" i="12"/>
  <c r="P208" i="12"/>
  <c r="O208" i="12"/>
  <c r="F136" i="11" s="1"/>
  <c r="M208" i="12"/>
  <c r="L208" i="12"/>
  <c r="N208" i="12"/>
  <c r="E136" i="11" s="1"/>
  <c r="K208" i="12"/>
  <c r="J208" i="12"/>
  <c r="I208" i="12"/>
  <c r="D136" i="11" s="1"/>
  <c r="H208" i="12"/>
  <c r="G208" i="12"/>
  <c r="F208" i="12"/>
  <c r="E208" i="12"/>
  <c r="Z207" i="12"/>
  <c r="T207" i="12"/>
  <c r="R207" i="12"/>
  <c r="Q207" i="12"/>
  <c r="S207" i="12"/>
  <c r="P207" i="12"/>
  <c r="O207" i="12"/>
  <c r="F143" i="11" s="1"/>
  <c r="L207" i="12"/>
  <c r="M207" i="12" s="1"/>
  <c r="N207" i="12"/>
  <c r="E143" i="11" s="1"/>
  <c r="K207" i="12"/>
  <c r="J207" i="12"/>
  <c r="I207" i="12"/>
  <c r="D143" i="11" s="1"/>
  <c r="H207" i="12"/>
  <c r="G207" i="12"/>
  <c r="F207" i="12"/>
  <c r="E207" i="12"/>
  <c r="Z206" i="12"/>
  <c r="Q206" i="12"/>
  <c r="R206" i="12" s="1"/>
  <c r="S206" i="12"/>
  <c r="P206" i="12"/>
  <c r="L206" i="12"/>
  <c r="O206" i="12" s="1"/>
  <c r="F144" i="11" s="1"/>
  <c r="N206" i="12"/>
  <c r="E144" i="11" s="1"/>
  <c r="K206" i="12"/>
  <c r="J206" i="12"/>
  <c r="I206" i="12"/>
  <c r="D144" i="11" s="1"/>
  <c r="H206" i="12"/>
  <c r="G206" i="12"/>
  <c r="F206" i="12"/>
  <c r="E206" i="12"/>
  <c r="Z205" i="12"/>
  <c r="R205" i="12"/>
  <c r="Q205" i="12"/>
  <c r="T205" i="12" s="1"/>
  <c r="S205" i="12"/>
  <c r="P205" i="12"/>
  <c r="O205" i="12"/>
  <c r="F149" i="11" s="1"/>
  <c r="L205" i="12"/>
  <c r="M205" i="12" s="1"/>
  <c r="N205" i="12"/>
  <c r="E149" i="11" s="1"/>
  <c r="K205" i="12"/>
  <c r="J205" i="12"/>
  <c r="I205" i="12"/>
  <c r="D149" i="11" s="1"/>
  <c r="H205" i="12"/>
  <c r="G205" i="12"/>
  <c r="F205" i="12"/>
  <c r="E205" i="12"/>
  <c r="Z204" i="12"/>
  <c r="T204" i="12"/>
  <c r="S204" i="12"/>
  <c r="P204" i="12"/>
  <c r="N204" i="12"/>
  <c r="E167" i="11" s="1"/>
  <c r="K204" i="12"/>
  <c r="I204" i="12"/>
  <c r="O204" i="12" s="1"/>
  <c r="F167" i="11" s="1"/>
  <c r="H204" i="12"/>
  <c r="G204" i="12"/>
  <c r="F204" i="12"/>
  <c r="E204" i="12"/>
  <c r="D204" i="12"/>
  <c r="A204" i="12"/>
  <c r="Z203" i="12"/>
  <c r="S203" i="12"/>
  <c r="P203" i="12"/>
  <c r="O203" i="12"/>
  <c r="F166" i="11" s="1"/>
  <c r="N203" i="12"/>
  <c r="E166" i="11" s="1"/>
  <c r="K203" i="12"/>
  <c r="I203" i="12"/>
  <c r="H203" i="12"/>
  <c r="G203" i="12"/>
  <c r="F203" i="12"/>
  <c r="E203" i="12"/>
  <c r="D203" i="12"/>
  <c r="A203" i="12"/>
  <c r="Z202" i="12"/>
  <c r="T202" i="12"/>
  <c r="S202" i="12"/>
  <c r="P202" i="12"/>
  <c r="N202" i="12"/>
  <c r="E165" i="11" s="1"/>
  <c r="K202" i="12"/>
  <c r="I202" i="12"/>
  <c r="O202" i="12" s="1"/>
  <c r="F165" i="11" s="1"/>
  <c r="H202" i="12"/>
  <c r="G202" i="12"/>
  <c r="F202" i="12"/>
  <c r="E202" i="12"/>
  <c r="D202" i="12"/>
  <c r="A202" i="12"/>
  <c r="Z201" i="12"/>
  <c r="S201" i="12"/>
  <c r="P201" i="12"/>
  <c r="O201" i="12"/>
  <c r="F164" i="11" s="1"/>
  <c r="N201" i="12"/>
  <c r="E164" i="11" s="1"/>
  <c r="K201" i="12"/>
  <c r="I201" i="12"/>
  <c r="H201" i="12"/>
  <c r="G201" i="12"/>
  <c r="F201" i="12"/>
  <c r="E201" i="12"/>
  <c r="D201" i="12"/>
  <c r="A201" i="12"/>
  <c r="Z200" i="12"/>
  <c r="T200" i="12"/>
  <c r="S200" i="12"/>
  <c r="P200" i="12"/>
  <c r="N200" i="12"/>
  <c r="E163" i="11" s="1"/>
  <c r="K200" i="12"/>
  <c r="I200" i="12"/>
  <c r="O200" i="12" s="1"/>
  <c r="F163" i="11" s="1"/>
  <c r="H200" i="12"/>
  <c r="G200" i="12"/>
  <c r="F200" i="12"/>
  <c r="E200" i="12"/>
  <c r="D200" i="12"/>
  <c r="A200" i="12"/>
  <c r="Z199" i="12"/>
  <c r="S199" i="12"/>
  <c r="P199" i="12"/>
  <c r="O199" i="12"/>
  <c r="F162" i="11" s="1"/>
  <c r="N199" i="12"/>
  <c r="E162" i="11" s="1"/>
  <c r="K199" i="12"/>
  <c r="I199" i="12"/>
  <c r="H199" i="12"/>
  <c r="G199" i="12"/>
  <c r="F199" i="12"/>
  <c r="E199" i="12"/>
  <c r="D199" i="12"/>
  <c r="A199" i="12"/>
  <c r="Z198" i="12"/>
  <c r="T198" i="12"/>
  <c r="Q198" i="12"/>
  <c r="R198" i="12" s="1"/>
  <c r="S198" i="12"/>
  <c r="P198" i="12"/>
  <c r="O198" i="12"/>
  <c r="M198" i="12"/>
  <c r="L198" i="12"/>
  <c r="N198" i="12"/>
  <c r="K198" i="12"/>
  <c r="J198" i="12"/>
  <c r="I198" i="12"/>
  <c r="H198" i="12"/>
  <c r="G198" i="12"/>
  <c r="F198" i="12"/>
  <c r="E198" i="12"/>
  <c r="Z197" i="12"/>
  <c r="S197" i="12"/>
  <c r="T197" i="12" s="1"/>
  <c r="P197" i="12"/>
  <c r="O197" i="12"/>
  <c r="F161" i="11" s="1"/>
  <c r="N197" i="12"/>
  <c r="E161" i="11" s="1"/>
  <c r="K197" i="12"/>
  <c r="M197" i="12" s="1"/>
  <c r="I197" i="12"/>
  <c r="D161" i="11" s="1"/>
  <c r="H197" i="12"/>
  <c r="G197" i="12"/>
  <c r="F197" i="12"/>
  <c r="E197" i="12"/>
  <c r="D197" i="12"/>
  <c r="A197" i="12"/>
  <c r="Z196" i="12"/>
  <c r="S196" i="12"/>
  <c r="T196" i="12" s="1"/>
  <c r="P196" i="12"/>
  <c r="O196" i="12"/>
  <c r="F160" i="11" s="1"/>
  <c r="N196" i="12"/>
  <c r="E160" i="11" s="1"/>
  <c r="K196" i="12"/>
  <c r="M196" i="12" s="1"/>
  <c r="I196" i="12"/>
  <c r="D160" i="11" s="1"/>
  <c r="H196" i="12"/>
  <c r="G196" i="12"/>
  <c r="F196" i="12"/>
  <c r="E196" i="12"/>
  <c r="D196" i="12"/>
  <c r="A196" i="12"/>
  <c r="Z195" i="12"/>
  <c r="T195" i="12"/>
  <c r="R195" i="12"/>
  <c r="Q195" i="12"/>
  <c r="S195" i="12"/>
  <c r="P195" i="12"/>
  <c r="O195" i="12"/>
  <c r="L195" i="12"/>
  <c r="M195" i="12" s="1"/>
  <c r="N195" i="12"/>
  <c r="K195" i="12"/>
  <c r="J195" i="12"/>
  <c r="I195" i="12"/>
  <c r="H195" i="12"/>
  <c r="G195" i="12"/>
  <c r="F195" i="12"/>
  <c r="E195" i="12"/>
  <c r="Z194" i="12"/>
  <c r="Q194" i="12"/>
  <c r="R194" i="12" s="1"/>
  <c r="S194" i="12"/>
  <c r="P194" i="12"/>
  <c r="L194" i="12"/>
  <c r="O194" i="12" s="1"/>
  <c r="F106" i="11" s="1"/>
  <c r="N194" i="12"/>
  <c r="E106" i="11" s="1"/>
  <c r="K194" i="12"/>
  <c r="J194" i="12"/>
  <c r="I194" i="12"/>
  <c r="D106" i="11" s="1"/>
  <c r="H194" i="12"/>
  <c r="G194" i="12"/>
  <c r="F194" i="12"/>
  <c r="E194" i="12"/>
  <c r="Z193" i="12"/>
  <c r="R193" i="12"/>
  <c r="Q193" i="12"/>
  <c r="T193" i="12" s="1"/>
  <c r="S193" i="12"/>
  <c r="P193" i="12"/>
  <c r="O193" i="12"/>
  <c r="L193" i="12"/>
  <c r="M193" i="12" s="1"/>
  <c r="N193" i="12"/>
  <c r="K193" i="12"/>
  <c r="J193" i="12"/>
  <c r="I193" i="12"/>
  <c r="H193" i="12"/>
  <c r="G193" i="12"/>
  <c r="F193" i="12"/>
  <c r="E193" i="12"/>
  <c r="Z192" i="12"/>
  <c r="T192" i="12"/>
  <c r="Q192" i="12"/>
  <c r="R192" i="12" s="1"/>
  <c r="S192" i="12"/>
  <c r="P192" i="12"/>
  <c r="O192" i="12"/>
  <c r="M192" i="12"/>
  <c r="L192" i="12"/>
  <c r="N192" i="12"/>
  <c r="E108" i="11" s="1"/>
  <c r="K192" i="12"/>
  <c r="J192" i="12"/>
  <c r="I192" i="12"/>
  <c r="H192" i="12"/>
  <c r="G192" i="12"/>
  <c r="F192" i="12"/>
  <c r="E192" i="12"/>
  <c r="Z191" i="12"/>
  <c r="T191" i="12"/>
  <c r="R191" i="12"/>
  <c r="Q191" i="12"/>
  <c r="S191" i="12"/>
  <c r="P191" i="12"/>
  <c r="O191" i="12"/>
  <c r="L191" i="12"/>
  <c r="M191" i="12" s="1"/>
  <c r="N191" i="12"/>
  <c r="E111" i="11" s="1"/>
  <c r="K191" i="12"/>
  <c r="J191" i="12"/>
  <c r="I191" i="12"/>
  <c r="D111" i="11" s="1"/>
  <c r="H191" i="12"/>
  <c r="G191" i="12"/>
  <c r="F191" i="12"/>
  <c r="E191" i="12"/>
  <c r="Z190" i="12"/>
  <c r="Q190" i="12"/>
  <c r="R190" i="12" s="1"/>
  <c r="S190" i="12"/>
  <c r="P190" i="12"/>
  <c r="L190" i="12"/>
  <c r="O190" i="12" s="1"/>
  <c r="F119" i="11" s="1"/>
  <c r="N190" i="12"/>
  <c r="E119" i="11" s="1"/>
  <c r="K190" i="12"/>
  <c r="J190" i="12"/>
  <c r="I190" i="12"/>
  <c r="D119" i="11" s="1"/>
  <c r="H190" i="12"/>
  <c r="G190" i="12"/>
  <c r="F190" i="12"/>
  <c r="E190" i="12"/>
  <c r="Z189" i="12"/>
  <c r="R189" i="12"/>
  <c r="Q189" i="12"/>
  <c r="T189" i="12" s="1"/>
  <c r="S189" i="12"/>
  <c r="P189" i="12"/>
  <c r="O189" i="12"/>
  <c r="F122" i="11" s="1"/>
  <c r="L189" i="12"/>
  <c r="M189" i="12" s="1"/>
  <c r="N189" i="12"/>
  <c r="E122" i="11" s="1"/>
  <c r="K189" i="12"/>
  <c r="J189" i="12"/>
  <c r="I189" i="12"/>
  <c r="D122" i="11" s="1"/>
  <c r="H189" i="12"/>
  <c r="G189" i="12"/>
  <c r="F189" i="12"/>
  <c r="E189" i="12"/>
  <c r="Z188" i="12"/>
  <c r="T188" i="12"/>
  <c r="Q188" i="12"/>
  <c r="R188" i="12" s="1"/>
  <c r="S188" i="12"/>
  <c r="P188" i="12"/>
  <c r="O188" i="12"/>
  <c r="F123" i="11" s="1"/>
  <c r="M188" i="12"/>
  <c r="L188" i="12"/>
  <c r="N188" i="12"/>
  <c r="E123" i="11" s="1"/>
  <c r="K188" i="12"/>
  <c r="J188" i="12"/>
  <c r="I188" i="12"/>
  <c r="H188" i="12"/>
  <c r="G188" i="12"/>
  <c r="F188" i="12"/>
  <c r="E188" i="12"/>
  <c r="Z187" i="12"/>
  <c r="T187" i="12"/>
  <c r="R187" i="12"/>
  <c r="Q187" i="12"/>
  <c r="S187" i="12"/>
  <c r="P187" i="12"/>
  <c r="O187" i="12"/>
  <c r="L187" i="12"/>
  <c r="M187" i="12" s="1"/>
  <c r="N187" i="12"/>
  <c r="K187" i="12"/>
  <c r="J187" i="12"/>
  <c r="I187" i="12"/>
  <c r="H187" i="12"/>
  <c r="G187" i="12"/>
  <c r="F187" i="12"/>
  <c r="E187" i="12"/>
  <c r="Z186" i="12"/>
  <c r="Q186" i="12"/>
  <c r="R186" i="12" s="1"/>
  <c r="S186" i="12"/>
  <c r="P186" i="12"/>
  <c r="L186" i="12"/>
  <c r="O186" i="12" s="1"/>
  <c r="F128" i="11" s="1"/>
  <c r="N186" i="12"/>
  <c r="E128" i="11" s="1"/>
  <c r="K186" i="12"/>
  <c r="J186" i="12"/>
  <c r="I186" i="12"/>
  <c r="D128" i="11" s="1"/>
  <c r="H186" i="12"/>
  <c r="G186" i="12"/>
  <c r="F186" i="12"/>
  <c r="E186" i="12"/>
  <c r="Z185" i="12"/>
  <c r="S185" i="12"/>
  <c r="T185" i="12" s="1"/>
  <c r="P185" i="12"/>
  <c r="R185" i="12" s="1"/>
  <c r="N185" i="12"/>
  <c r="M185" i="12"/>
  <c r="K185" i="12"/>
  <c r="I185" i="12"/>
  <c r="D159" i="11" s="1"/>
  <c r="H185" i="12"/>
  <c r="G185" i="12"/>
  <c r="F185" i="12"/>
  <c r="E185" i="12"/>
  <c r="D185" i="12"/>
  <c r="A185" i="12"/>
  <c r="Z184" i="12"/>
  <c r="R184" i="12"/>
  <c r="Q184" i="12"/>
  <c r="T184" i="12" s="1"/>
  <c r="S184" i="12"/>
  <c r="P184" i="12"/>
  <c r="L184" i="12"/>
  <c r="N184" i="12"/>
  <c r="K184" i="12"/>
  <c r="J184" i="12"/>
  <c r="I184" i="12"/>
  <c r="H184" i="12"/>
  <c r="G184" i="12"/>
  <c r="F184" i="12"/>
  <c r="E184" i="12"/>
  <c r="Z183" i="12"/>
  <c r="Q183" i="12"/>
  <c r="S183" i="12"/>
  <c r="P183" i="12"/>
  <c r="O183" i="12"/>
  <c r="M183" i="12"/>
  <c r="L183" i="12"/>
  <c r="N183" i="12"/>
  <c r="K183" i="12"/>
  <c r="J183" i="12"/>
  <c r="I183" i="12"/>
  <c r="H183" i="12"/>
  <c r="G183" i="12"/>
  <c r="F183" i="12"/>
  <c r="E183" i="12"/>
  <c r="Z182" i="12"/>
  <c r="T182" i="12"/>
  <c r="R182" i="12"/>
  <c r="Q182" i="12"/>
  <c r="S182" i="12"/>
  <c r="P182" i="12"/>
  <c r="O182" i="12"/>
  <c r="L182" i="12"/>
  <c r="M182" i="12" s="1"/>
  <c r="N182" i="12"/>
  <c r="K182" i="12"/>
  <c r="J182" i="12"/>
  <c r="I182" i="12"/>
  <c r="H182" i="12"/>
  <c r="G182" i="12"/>
  <c r="F182" i="12"/>
  <c r="E182" i="12"/>
  <c r="Z181" i="12"/>
  <c r="Q181" i="12"/>
  <c r="S181" i="12"/>
  <c r="P181" i="12"/>
  <c r="L181" i="12"/>
  <c r="N181" i="12"/>
  <c r="K181" i="12"/>
  <c r="J181" i="12"/>
  <c r="I181" i="12"/>
  <c r="H181" i="12"/>
  <c r="G181" i="12"/>
  <c r="F181" i="12"/>
  <c r="E181" i="12"/>
  <c r="Z180" i="12"/>
  <c r="R180" i="12"/>
  <c r="Q180" i="12"/>
  <c r="T180" i="12" s="1"/>
  <c r="S180" i="12"/>
  <c r="P180" i="12"/>
  <c r="L180" i="12"/>
  <c r="N180" i="12"/>
  <c r="K180" i="12"/>
  <c r="J180" i="12"/>
  <c r="I180" i="12"/>
  <c r="H180" i="12"/>
  <c r="G180" i="12"/>
  <c r="F180" i="12"/>
  <c r="E180" i="12"/>
  <c r="Z179" i="12"/>
  <c r="Q179" i="12"/>
  <c r="S179" i="12"/>
  <c r="P179" i="12"/>
  <c r="O179" i="12"/>
  <c r="F139" i="11" s="1"/>
  <c r="M179" i="12"/>
  <c r="L179" i="12"/>
  <c r="N179" i="12"/>
  <c r="E139" i="11" s="1"/>
  <c r="K179" i="12"/>
  <c r="J179" i="12"/>
  <c r="I179" i="12"/>
  <c r="D139" i="11" s="1"/>
  <c r="H179" i="12"/>
  <c r="G179" i="12"/>
  <c r="F179" i="12"/>
  <c r="E179" i="12"/>
  <c r="Z178" i="12"/>
  <c r="T178" i="12"/>
  <c r="R178" i="12"/>
  <c r="Q178" i="12"/>
  <c r="S178" i="12"/>
  <c r="P178" i="12"/>
  <c r="O178" i="12"/>
  <c r="F141" i="11" s="1"/>
  <c r="L178" i="12"/>
  <c r="M178" i="12" s="1"/>
  <c r="N178" i="12"/>
  <c r="E141" i="11" s="1"/>
  <c r="K178" i="12"/>
  <c r="J178" i="12"/>
  <c r="I178" i="12"/>
  <c r="D141" i="11" s="1"/>
  <c r="H178" i="12"/>
  <c r="G178" i="12"/>
  <c r="F178" i="12"/>
  <c r="E178" i="12"/>
  <c r="Z177" i="12"/>
  <c r="Q177" i="12"/>
  <c r="S177" i="12"/>
  <c r="P177" i="12"/>
  <c r="L177" i="12"/>
  <c r="N177" i="12"/>
  <c r="K177" i="12"/>
  <c r="J177" i="12"/>
  <c r="I177" i="12"/>
  <c r="H177" i="12"/>
  <c r="G177" i="12"/>
  <c r="F177" i="12"/>
  <c r="E177" i="12"/>
  <c r="Z176" i="12"/>
  <c r="R176" i="12"/>
  <c r="Q176" i="12"/>
  <c r="T176" i="12" s="1"/>
  <c r="S176" i="12"/>
  <c r="P176" i="12"/>
  <c r="L176" i="12"/>
  <c r="N176" i="12"/>
  <c r="E147" i="11" s="1"/>
  <c r="K176" i="12"/>
  <c r="J176" i="12"/>
  <c r="I176" i="12"/>
  <c r="D147" i="11" s="1"/>
  <c r="H176" i="12"/>
  <c r="G176" i="12"/>
  <c r="F176" i="12"/>
  <c r="E176" i="12"/>
  <c r="Z175" i="12"/>
  <c r="S175" i="12"/>
  <c r="R175" i="12"/>
  <c r="P175" i="12"/>
  <c r="N175" i="12"/>
  <c r="E158" i="11" s="1"/>
  <c r="M175" i="12"/>
  <c r="K175" i="12"/>
  <c r="I175" i="12"/>
  <c r="D158" i="11" s="1"/>
  <c r="H175" i="12"/>
  <c r="G175" i="12"/>
  <c r="F175" i="12"/>
  <c r="E175" i="12"/>
  <c r="D175" i="12"/>
  <c r="A175" i="12"/>
  <c r="Z174" i="12"/>
  <c r="Q174" i="12"/>
  <c r="S174" i="12"/>
  <c r="P174" i="12"/>
  <c r="O174" i="12"/>
  <c r="M174" i="12"/>
  <c r="L174" i="12"/>
  <c r="N174" i="12"/>
  <c r="K174" i="12"/>
  <c r="J174" i="12"/>
  <c r="I174" i="12"/>
  <c r="H174" i="12"/>
  <c r="G174" i="12"/>
  <c r="F174" i="12"/>
  <c r="E174" i="12"/>
  <c r="Z173" i="12"/>
  <c r="T173" i="12"/>
  <c r="R173" i="12"/>
  <c r="Q173" i="12"/>
  <c r="S173" i="12"/>
  <c r="P173" i="12"/>
  <c r="O173" i="12"/>
  <c r="L173" i="12"/>
  <c r="M173" i="12" s="1"/>
  <c r="N173" i="12"/>
  <c r="K173" i="12"/>
  <c r="J173" i="12"/>
  <c r="I173" i="12"/>
  <c r="H173" i="12"/>
  <c r="G173" i="12"/>
  <c r="F173" i="12"/>
  <c r="E173" i="12"/>
  <c r="Z172" i="12"/>
  <c r="Q172" i="12"/>
  <c r="S172" i="12"/>
  <c r="P172" i="12"/>
  <c r="L172" i="12"/>
  <c r="N172" i="12"/>
  <c r="E110" i="11" s="1"/>
  <c r="K172" i="12"/>
  <c r="J172" i="12"/>
  <c r="I172" i="12"/>
  <c r="D110" i="11" s="1"/>
  <c r="H172" i="12"/>
  <c r="G172" i="12"/>
  <c r="F172" i="12"/>
  <c r="E172" i="12"/>
  <c r="Z171" i="12"/>
  <c r="R171" i="12"/>
  <c r="Q171" i="12"/>
  <c r="T171" i="12" s="1"/>
  <c r="S171" i="12"/>
  <c r="P171" i="12"/>
  <c r="L171" i="12"/>
  <c r="N171" i="12"/>
  <c r="E115" i="11" s="1"/>
  <c r="K171" i="12"/>
  <c r="J171" i="12"/>
  <c r="I171" i="12"/>
  <c r="D115" i="11" s="1"/>
  <c r="H171" i="12"/>
  <c r="G171" i="12"/>
  <c r="F171" i="12"/>
  <c r="E171" i="12"/>
  <c r="Z170" i="12"/>
  <c r="Q170" i="12"/>
  <c r="S170" i="12"/>
  <c r="P170" i="12"/>
  <c r="O170" i="12"/>
  <c r="M170" i="12"/>
  <c r="L170" i="12"/>
  <c r="N170" i="12"/>
  <c r="E120" i="11" s="1"/>
  <c r="K170" i="12"/>
  <c r="J170" i="12"/>
  <c r="I170" i="12"/>
  <c r="H170" i="12"/>
  <c r="G170" i="12"/>
  <c r="F170" i="12"/>
  <c r="E170" i="12"/>
  <c r="Z169" i="12"/>
  <c r="T169" i="12"/>
  <c r="R169" i="12"/>
  <c r="Q169" i="12"/>
  <c r="S169" i="12"/>
  <c r="P169" i="12"/>
  <c r="O169" i="12"/>
  <c r="F140" i="11" s="1"/>
  <c r="L169" i="12"/>
  <c r="M169" i="12" s="1"/>
  <c r="N169" i="12"/>
  <c r="E140" i="11" s="1"/>
  <c r="K169" i="12"/>
  <c r="J169" i="12"/>
  <c r="I169" i="12"/>
  <c r="D140" i="11" s="1"/>
  <c r="H169" i="12"/>
  <c r="G169" i="12"/>
  <c r="F169" i="12"/>
  <c r="E169" i="12"/>
  <c r="Z168" i="12"/>
  <c r="Q168" i="12"/>
  <c r="S168" i="12"/>
  <c r="P168" i="12"/>
  <c r="L168" i="12"/>
  <c r="N168" i="12"/>
  <c r="E142" i="11" s="1"/>
  <c r="K168" i="12"/>
  <c r="J168" i="12"/>
  <c r="I168" i="12"/>
  <c r="D142" i="11" s="1"/>
  <c r="H168" i="12"/>
  <c r="G168" i="12"/>
  <c r="F168" i="12"/>
  <c r="E168" i="12"/>
  <c r="Z167" i="12"/>
  <c r="R167" i="12"/>
  <c r="Q167" i="12"/>
  <c r="T167" i="12" s="1"/>
  <c r="S167" i="12"/>
  <c r="P167" i="12"/>
  <c r="L167" i="12"/>
  <c r="N167" i="12"/>
  <c r="E146" i="11" s="1"/>
  <c r="K167" i="12"/>
  <c r="J167" i="12"/>
  <c r="I167" i="12"/>
  <c r="D146" i="11" s="1"/>
  <c r="H167" i="12"/>
  <c r="G167" i="12"/>
  <c r="F167" i="12"/>
  <c r="E167" i="12"/>
  <c r="Z166" i="12"/>
  <c r="Q166" i="12"/>
  <c r="S166" i="12"/>
  <c r="P166" i="12"/>
  <c r="O166" i="12"/>
  <c r="F148" i="11" s="1"/>
  <c r="M166" i="12"/>
  <c r="L166" i="12"/>
  <c r="N166" i="12"/>
  <c r="E148" i="11" s="1"/>
  <c r="K166" i="12"/>
  <c r="J166" i="12"/>
  <c r="I166" i="12"/>
  <c r="D148" i="11" s="1"/>
  <c r="H166" i="12"/>
  <c r="G166" i="12"/>
  <c r="F166" i="12"/>
  <c r="E166" i="12"/>
  <c r="Z165" i="12"/>
  <c r="S165" i="12"/>
  <c r="T165" i="12" s="1"/>
  <c r="P165" i="12"/>
  <c r="O165" i="12"/>
  <c r="F157" i="11" s="1"/>
  <c r="N165" i="12"/>
  <c r="E157" i="11" s="1"/>
  <c r="K165" i="12"/>
  <c r="M165" i="12" s="1"/>
  <c r="I165" i="12"/>
  <c r="D157" i="11" s="1"/>
  <c r="H165" i="12"/>
  <c r="G165" i="12"/>
  <c r="F165" i="12"/>
  <c r="E165" i="12"/>
  <c r="D165" i="12"/>
  <c r="A165" i="12"/>
  <c r="Z164" i="12"/>
  <c r="S164" i="12"/>
  <c r="T164" i="12" s="1"/>
  <c r="P164" i="12"/>
  <c r="O164" i="12"/>
  <c r="F177" i="11" s="1"/>
  <c r="N164" i="12"/>
  <c r="E177" i="11" s="1"/>
  <c r="K164" i="12"/>
  <c r="M164" i="12" s="1"/>
  <c r="I164" i="12"/>
  <c r="D177" i="11" s="1"/>
  <c r="H164" i="12"/>
  <c r="G164" i="12"/>
  <c r="F164" i="12"/>
  <c r="E164" i="12"/>
  <c r="D164" i="12"/>
  <c r="A164" i="12"/>
  <c r="Z163" i="12"/>
  <c r="T163" i="12"/>
  <c r="R163" i="12"/>
  <c r="Q163" i="12"/>
  <c r="S163" i="12"/>
  <c r="P163" i="12"/>
  <c r="O163" i="12"/>
  <c r="L163" i="12"/>
  <c r="M163" i="12" s="1"/>
  <c r="N163" i="12"/>
  <c r="K163" i="12"/>
  <c r="J163" i="12"/>
  <c r="I163" i="12"/>
  <c r="H163" i="12"/>
  <c r="G163" i="12"/>
  <c r="F163" i="12"/>
  <c r="E163" i="12"/>
  <c r="Z162" i="12"/>
  <c r="Q162" i="12"/>
  <c r="S162" i="12"/>
  <c r="P162" i="12"/>
  <c r="L162" i="12"/>
  <c r="N162" i="12"/>
  <c r="E112" i="11" s="1"/>
  <c r="K162" i="12"/>
  <c r="J162" i="12"/>
  <c r="I162" i="12"/>
  <c r="D112" i="11" s="1"/>
  <c r="H162" i="12"/>
  <c r="G162" i="12"/>
  <c r="F162" i="12"/>
  <c r="E162" i="12"/>
  <c r="Z161" i="12"/>
  <c r="R161" i="12"/>
  <c r="Q161" i="12"/>
  <c r="T161" i="12" s="1"/>
  <c r="S161" i="12"/>
  <c r="P161" i="12"/>
  <c r="L161" i="12"/>
  <c r="N161" i="12"/>
  <c r="E117" i="11" s="1"/>
  <c r="K161" i="12"/>
  <c r="J161" i="12"/>
  <c r="I161" i="12"/>
  <c r="D117" i="11" s="1"/>
  <c r="H161" i="12"/>
  <c r="G161" i="12"/>
  <c r="F161" i="12"/>
  <c r="E161" i="12"/>
  <c r="Z160" i="12"/>
  <c r="Q160" i="12"/>
  <c r="S160" i="12"/>
  <c r="P160" i="12"/>
  <c r="M160" i="12"/>
  <c r="L160" i="12"/>
  <c r="O160" i="12" s="1"/>
  <c r="F125" i="11" s="1"/>
  <c r="N160" i="12"/>
  <c r="E125" i="11" s="1"/>
  <c r="K160" i="12"/>
  <c r="J160" i="12"/>
  <c r="I160" i="12"/>
  <c r="D125" i="11" s="1"/>
  <c r="H160" i="12"/>
  <c r="G160" i="12"/>
  <c r="F160" i="12"/>
  <c r="E160" i="12"/>
  <c r="Z159" i="12"/>
  <c r="R159" i="12"/>
  <c r="Q159" i="12"/>
  <c r="T159" i="12" s="1"/>
  <c r="S159" i="12"/>
  <c r="P159" i="12"/>
  <c r="O159" i="12"/>
  <c r="F126" i="11" s="1"/>
  <c r="L159" i="12"/>
  <c r="M159" i="12" s="1"/>
  <c r="N159" i="12"/>
  <c r="E126" i="11" s="1"/>
  <c r="K159" i="12"/>
  <c r="J159" i="12"/>
  <c r="I159" i="12"/>
  <c r="D126" i="11" s="1"/>
  <c r="H159" i="12"/>
  <c r="G159" i="12"/>
  <c r="F159" i="12"/>
  <c r="E159" i="12"/>
  <c r="Z158" i="12"/>
  <c r="T158" i="12"/>
  <c r="Q158" i="12"/>
  <c r="R158" i="12" s="1"/>
  <c r="S158" i="12"/>
  <c r="P158" i="12"/>
  <c r="O158" i="12"/>
  <c r="F130" i="11" s="1"/>
  <c r="M158" i="12"/>
  <c r="L158" i="12"/>
  <c r="N158" i="12"/>
  <c r="E130" i="11" s="1"/>
  <c r="K158" i="12"/>
  <c r="J158" i="12"/>
  <c r="I158" i="12"/>
  <c r="D130" i="11" s="1"/>
  <c r="H158" i="12"/>
  <c r="G158" i="12"/>
  <c r="F158" i="12"/>
  <c r="E158" i="12"/>
  <c r="Z157" i="12"/>
  <c r="T157" i="12"/>
  <c r="R157" i="12"/>
  <c r="Q157" i="12"/>
  <c r="S157" i="12"/>
  <c r="P157" i="12"/>
  <c r="L157" i="12"/>
  <c r="N157" i="12"/>
  <c r="E133" i="11" s="1"/>
  <c r="K157" i="12"/>
  <c r="J157" i="12"/>
  <c r="I157" i="12"/>
  <c r="D133" i="11" s="1"/>
  <c r="H157" i="12"/>
  <c r="G157" i="12"/>
  <c r="F157" i="12"/>
  <c r="E157" i="12"/>
  <c r="Z156" i="12"/>
  <c r="Q156" i="12"/>
  <c r="S156" i="12"/>
  <c r="P156" i="12"/>
  <c r="M156" i="12"/>
  <c r="L156" i="12"/>
  <c r="O156" i="12" s="1"/>
  <c r="N156" i="12"/>
  <c r="K156" i="12"/>
  <c r="J156" i="12"/>
  <c r="I156" i="12"/>
  <c r="H156" i="12"/>
  <c r="G156" i="12"/>
  <c r="F156" i="12"/>
  <c r="E156" i="12"/>
  <c r="Z155" i="12"/>
  <c r="R155" i="12"/>
  <c r="Q155" i="12"/>
  <c r="T155" i="12" s="1"/>
  <c r="S155" i="12"/>
  <c r="P155" i="12"/>
  <c r="O155" i="12"/>
  <c r="F135" i="11" s="1"/>
  <c r="L155" i="12"/>
  <c r="M155" i="12" s="1"/>
  <c r="N155" i="12"/>
  <c r="E135" i="11" s="1"/>
  <c r="K155" i="12"/>
  <c r="J155" i="12"/>
  <c r="I155" i="12"/>
  <c r="D135" i="11" s="1"/>
  <c r="H155" i="12"/>
  <c r="G155" i="12"/>
  <c r="F155" i="12"/>
  <c r="E155" i="12"/>
  <c r="Z154" i="12"/>
  <c r="T154" i="12"/>
  <c r="Q154" i="12"/>
  <c r="R154" i="12" s="1"/>
  <c r="S154" i="12"/>
  <c r="P154" i="12"/>
  <c r="O154" i="12"/>
  <c r="F137" i="11" s="1"/>
  <c r="M154" i="12"/>
  <c r="L154" i="12"/>
  <c r="N154" i="12"/>
  <c r="E137" i="11" s="1"/>
  <c r="K154" i="12"/>
  <c r="J154" i="12"/>
  <c r="I154" i="12"/>
  <c r="D137" i="11" s="1"/>
  <c r="H154" i="12"/>
  <c r="G154" i="12"/>
  <c r="F154" i="12"/>
  <c r="E154" i="12"/>
  <c r="Z153" i="12"/>
  <c r="T153" i="12"/>
  <c r="R153" i="12"/>
  <c r="Q153" i="12"/>
  <c r="S153" i="12"/>
  <c r="P153" i="12"/>
  <c r="L153" i="12"/>
  <c r="N153" i="12"/>
  <c r="K153" i="12"/>
  <c r="J153" i="12"/>
  <c r="I153" i="12"/>
  <c r="H153" i="12"/>
  <c r="G153" i="12"/>
  <c r="F153" i="12"/>
  <c r="E153" i="12"/>
  <c r="Z152" i="12"/>
  <c r="Q152" i="12"/>
  <c r="S152" i="12"/>
  <c r="P152" i="12"/>
  <c r="M152" i="12"/>
  <c r="L152" i="12"/>
  <c r="O152" i="12" s="1"/>
  <c r="F145" i="11" s="1"/>
  <c r="N152" i="12"/>
  <c r="E145" i="11" s="1"/>
  <c r="K152" i="12"/>
  <c r="J152" i="12"/>
  <c r="I152" i="12"/>
  <c r="D145" i="11" s="1"/>
  <c r="H152" i="12"/>
  <c r="G152" i="12"/>
  <c r="F152" i="12"/>
  <c r="E152" i="12"/>
  <c r="Z151" i="12"/>
  <c r="R151" i="12"/>
  <c r="Q151" i="12"/>
  <c r="T151" i="12" s="1"/>
  <c r="S151" i="12"/>
  <c r="P151" i="12"/>
  <c r="O151" i="12"/>
  <c r="F152" i="11" s="1"/>
  <c r="L151" i="12"/>
  <c r="M151" i="12" s="1"/>
  <c r="N151" i="12"/>
  <c r="E152" i="11" s="1"/>
  <c r="K151" i="12"/>
  <c r="J151" i="12"/>
  <c r="I151" i="12"/>
  <c r="D152" i="11" s="1"/>
  <c r="H151" i="12"/>
  <c r="G151" i="12"/>
  <c r="F151" i="12"/>
  <c r="E151" i="12"/>
  <c r="Z150" i="12"/>
  <c r="T150" i="12"/>
  <c r="S150" i="12"/>
  <c r="P150" i="12"/>
  <c r="O150" i="12"/>
  <c r="F176" i="11" s="1"/>
  <c r="N150" i="12"/>
  <c r="E176" i="11" s="1"/>
  <c r="K150" i="12"/>
  <c r="I150" i="12"/>
  <c r="H150" i="12"/>
  <c r="G150" i="12"/>
  <c r="F150" i="12"/>
  <c r="E150" i="12"/>
  <c r="D150" i="12"/>
  <c r="A150" i="12"/>
  <c r="Z149" i="12"/>
  <c r="S149" i="12"/>
  <c r="P149" i="12"/>
  <c r="N149" i="12"/>
  <c r="E175" i="11" s="1"/>
  <c r="K149" i="12"/>
  <c r="I149" i="12"/>
  <c r="H149" i="12"/>
  <c r="G149" i="12"/>
  <c r="F149" i="12"/>
  <c r="E149" i="12"/>
  <c r="D149" i="12"/>
  <c r="A149" i="12"/>
  <c r="Z148" i="12"/>
  <c r="T148" i="12"/>
  <c r="Q148" i="12"/>
  <c r="R148" i="12" s="1"/>
  <c r="S148" i="12"/>
  <c r="P148" i="12"/>
  <c r="O148" i="12"/>
  <c r="M148" i="12"/>
  <c r="L148" i="12"/>
  <c r="N148" i="12"/>
  <c r="K148" i="12"/>
  <c r="J148" i="12"/>
  <c r="I148" i="12"/>
  <c r="H148" i="12"/>
  <c r="G148" i="12"/>
  <c r="F148" i="12"/>
  <c r="E148" i="12"/>
  <c r="Z147" i="12"/>
  <c r="S147" i="12"/>
  <c r="T147" i="12" s="1"/>
  <c r="P147" i="12"/>
  <c r="R147" i="12" s="1"/>
  <c r="N147" i="12"/>
  <c r="E174" i="11" s="1"/>
  <c r="K147" i="12"/>
  <c r="M147" i="12" s="1"/>
  <c r="I147" i="12"/>
  <c r="D174" i="11" s="1"/>
  <c r="H147" i="12"/>
  <c r="G147" i="12"/>
  <c r="F147" i="12"/>
  <c r="E147" i="12"/>
  <c r="D147" i="12"/>
  <c r="A147" i="12"/>
  <c r="Z146" i="12"/>
  <c r="T146" i="12"/>
  <c r="R146" i="12"/>
  <c r="Q146" i="12"/>
  <c r="S146" i="12"/>
  <c r="P146" i="12"/>
  <c r="L146" i="12"/>
  <c r="N146" i="12"/>
  <c r="K146" i="12"/>
  <c r="J146" i="12"/>
  <c r="I146" i="12"/>
  <c r="H146" i="12"/>
  <c r="G146" i="12"/>
  <c r="F146" i="12"/>
  <c r="E146" i="12"/>
  <c r="Z145" i="12"/>
  <c r="S145" i="12"/>
  <c r="R145" i="12"/>
  <c r="P145" i="12"/>
  <c r="N145" i="12"/>
  <c r="E156" i="11" s="1"/>
  <c r="M145" i="12"/>
  <c r="K145" i="12"/>
  <c r="I145" i="12"/>
  <c r="D156" i="11" s="1"/>
  <c r="H145" i="12"/>
  <c r="G145" i="12"/>
  <c r="F145" i="12"/>
  <c r="E145" i="12"/>
  <c r="D145" i="12"/>
  <c r="A145" i="12"/>
  <c r="Z144" i="12"/>
  <c r="Q144" i="12"/>
  <c r="S144" i="12"/>
  <c r="P144" i="12"/>
  <c r="M144" i="12"/>
  <c r="L144" i="12"/>
  <c r="O144" i="12" s="1"/>
  <c r="N144" i="12"/>
  <c r="K144" i="12"/>
  <c r="J144" i="12"/>
  <c r="I144" i="12"/>
  <c r="H144" i="12"/>
  <c r="G144" i="12"/>
  <c r="F144" i="12"/>
  <c r="E144" i="12"/>
  <c r="Z143" i="12"/>
  <c r="R143" i="12"/>
  <c r="Q143" i="12"/>
  <c r="T143" i="12" s="1"/>
  <c r="S143" i="12"/>
  <c r="P143" i="12"/>
  <c r="O143" i="12"/>
  <c r="F134" i="11" s="1"/>
  <c r="L143" i="12"/>
  <c r="M143" i="12" s="1"/>
  <c r="N143" i="12"/>
  <c r="E134" i="11" s="1"/>
  <c r="K143" i="12"/>
  <c r="J143" i="12"/>
  <c r="I143" i="12"/>
  <c r="D134" i="11" s="1"/>
  <c r="H143" i="12"/>
  <c r="G143" i="12"/>
  <c r="F143" i="12"/>
  <c r="E143" i="12"/>
  <c r="Z142" i="12"/>
  <c r="T142" i="12"/>
  <c r="Q142" i="12"/>
  <c r="R142" i="12" s="1"/>
  <c r="S142" i="12"/>
  <c r="P142" i="12"/>
  <c r="O142" i="12"/>
  <c r="M142" i="12"/>
  <c r="L142" i="12"/>
  <c r="N142" i="12"/>
  <c r="K142" i="12"/>
  <c r="J142" i="12"/>
  <c r="I142" i="12"/>
  <c r="H142" i="12"/>
  <c r="G142" i="12"/>
  <c r="F142" i="12"/>
  <c r="E142" i="12"/>
  <c r="Z141" i="12"/>
  <c r="S141" i="12"/>
  <c r="T141" i="12" s="1"/>
  <c r="P141" i="12"/>
  <c r="R141" i="12" s="1"/>
  <c r="N141" i="12"/>
  <c r="E155" i="11" s="1"/>
  <c r="K141" i="12"/>
  <c r="M141" i="12" s="1"/>
  <c r="I141" i="12"/>
  <c r="D155" i="11" s="1"/>
  <c r="H141" i="12"/>
  <c r="G141" i="12"/>
  <c r="F141" i="12"/>
  <c r="E141" i="12"/>
  <c r="D141" i="12"/>
  <c r="A141" i="12"/>
  <c r="Z140" i="12"/>
  <c r="S140" i="12"/>
  <c r="T140" i="12" s="1"/>
  <c r="P140" i="12"/>
  <c r="R140" i="12" s="1"/>
  <c r="N140" i="12"/>
  <c r="E154" i="11" s="1"/>
  <c r="K140" i="12"/>
  <c r="M140" i="12" s="1"/>
  <c r="I140" i="12"/>
  <c r="D154" i="11" s="1"/>
  <c r="H140" i="12"/>
  <c r="G140" i="12"/>
  <c r="F140" i="12"/>
  <c r="E140" i="12"/>
  <c r="D140" i="12"/>
  <c r="A140" i="12"/>
  <c r="Z139" i="12"/>
  <c r="S139" i="12"/>
  <c r="T139" i="12" s="1"/>
  <c r="P139" i="12"/>
  <c r="R139" i="12" s="1"/>
  <c r="N139" i="12"/>
  <c r="E153" i="11" s="1"/>
  <c r="K139" i="12"/>
  <c r="M139" i="12" s="1"/>
  <c r="I139" i="12"/>
  <c r="D153" i="11" s="1"/>
  <c r="H139" i="12"/>
  <c r="G139" i="12"/>
  <c r="F139" i="12"/>
  <c r="E139" i="12"/>
  <c r="D139" i="12"/>
  <c r="A139" i="12"/>
  <c r="Z138" i="12"/>
  <c r="S138" i="12"/>
  <c r="T138" i="12" s="1"/>
  <c r="P138" i="12"/>
  <c r="R138" i="12" s="1"/>
  <c r="N138" i="12"/>
  <c r="E173" i="11" s="1"/>
  <c r="K138" i="12"/>
  <c r="M138" i="12" s="1"/>
  <c r="I138" i="12"/>
  <c r="D173" i="11" s="1"/>
  <c r="H138" i="12"/>
  <c r="G138" i="12"/>
  <c r="F138" i="12"/>
  <c r="E138" i="12"/>
  <c r="D138" i="12"/>
  <c r="A138" i="12"/>
  <c r="Z137" i="12"/>
  <c r="T137" i="12"/>
  <c r="R137" i="12"/>
  <c r="Q137" i="12"/>
  <c r="S137" i="12"/>
  <c r="P137" i="12"/>
  <c r="L137" i="12"/>
  <c r="N137" i="12"/>
  <c r="K137" i="12"/>
  <c r="J137" i="12"/>
  <c r="I137" i="12"/>
  <c r="H137" i="12"/>
  <c r="G137" i="12"/>
  <c r="F137" i="12"/>
  <c r="E137" i="12"/>
  <c r="Z136" i="12"/>
  <c r="Q136" i="12"/>
  <c r="S136" i="12"/>
  <c r="P136" i="12"/>
  <c r="M136" i="12"/>
  <c r="L136" i="12"/>
  <c r="O136" i="12" s="1"/>
  <c r="N136" i="12"/>
  <c r="K136" i="12"/>
  <c r="J136" i="12"/>
  <c r="I136" i="12"/>
  <c r="H136" i="12"/>
  <c r="G136" i="12"/>
  <c r="F136" i="12"/>
  <c r="E136" i="12"/>
  <c r="Z135" i="12"/>
  <c r="R135" i="12"/>
  <c r="Q135" i="12"/>
  <c r="T135" i="12" s="1"/>
  <c r="S135" i="12"/>
  <c r="P135" i="12"/>
  <c r="O135" i="12"/>
  <c r="L135" i="12"/>
  <c r="M135" i="12" s="1"/>
  <c r="N135" i="12"/>
  <c r="K135" i="12"/>
  <c r="J135" i="12"/>
  <c r="I135" i="12"/>
  <c r="H135" i="12"/>
  <c r="G135" i="12"/>
  <c r="F135" i="12"/>
  <c r="E135" i="12"/>
  <c r="Z134" i="12"/>
  <c r="S134" i="12"/>
  <c r="P134" i="12"/>
  <c r="N134" i="12"/>
  <c r="E172" i="11" s="1"/>
  <c r="K134" i="12"/>
  <c r="I134" i="12"/>
  <c r="H134" i="12"/>
  <c r="G134" i="12"/>
  <c r="F134" i="12"/>
  <c r="E134" i="12"/>
  <c r="D134" i="12"/>
  <c r="A134" i="12"/>
  <c r="Z133" i="12"/>
  <c r="T133" i="12"/>
  <c r="Q133" i="12"/>
  <c r="R133" i="12" s="1"/>
  <c r="S133" i="12"/>
  <c r="P133" i="12"/>
  <c r="O133" i="12"/>
  <c r="M133" i="12"/>
  <c r="L133" i="12"/>
  <c r="N133" i="12"/>
  <c r="K133" i="12"/>
  <c r="J133" i="12"/>
  <c r="I133" i="12"/>
  <c r="H133" i="12"/>
  <c r="G133" i="12"/>
  <c r="F133" i="12"/>
  <c r="E133" i="12"/>
  <c r="Z132" i="12"/>
  <c r="T132" i="12"/>
  <c r="R132" i="12"/>
  <c r="Q132" i="12"/>
  <c r="S132" i="12"/>
  <c r="P132" i="12"/>
  <c r="L132" i="12"/>
  <c r="N132" i="12"/>
  <c r="E107" i="11" s="1"/>
  <c r="K132" i="12"/>
  <c r="J132" i="12"/>
  <c r="I132" i="12"/>
  <c r="D107" i="11" s="1"/>
  <c r="H132" i="12"/>
  <c r="G132" i="12"/>
  <c r="F132" i="12"/>
  <c r="E132" i="12"/>
  <c r="Z131" i="12"/>
  <c r="Q131" i="12"/>
  <c r="S131" i="12"/>
  <c r="P131" i="12"/>
  <c r="M131" i="12"/>
  <c r="L131" i="12"/>
  <c r="O131" i="12" s="1"/>
  <c r="F109" i="11" s="1"/>
  <c r="N131" i="12"/>
  <c r="E109" i="11" s="1"/>
  <c r="K131" i="12"/>
  <c r="J131" i="12"/>
  <c r="I131" i="12"/>
  <c r="D109" i="11" s="1"/>
  <c r="H131" i="12"/>
  <c r="G131" i="12"/>
  <c r="F131" i="12"/>
  <c r="E131" i="12"/>
  <c r="Z130" i="12"/>
  <c r="R130" i="12"/>
  <c r="Q130" i="12"/>
  <c r="T130" i="12" s="1"/>
  <c r="S130" i="12"/>
  <c r="P130" i="12"/>
  <c r="O130" i="12"/>
  <c r="F124" i="11" s="1"/>
  <c r="L130" i="12"/>
  <c r="M130" i="12" s="1"/>
  <c r="N130" i="12"/>
  <c r="E124" i="11" s="1"/>
  <c r="K130" i="12"/>
  <c r="J130" i="12"/>
  <c r="I130" i="12"/>
  <c r="D124" i="11" s="1"/>
  <c r="H130" i="12"/>
  <c r="G130" i="12"/>
  <c r="F130" i="12"/>
  <c r="E130" i="12"/>
  <c r="Z129" i="12"/>
  <c r="T129" i="12"/>
  <c r="S129" i="12"/>
  <c r="P129" i="12"/>
  <c r="O129" i="12"/>
  <c r="F171" i="11" s="1"/>
  <c r="N129" i="12"/>
  <c r="E171" i="11" s="1"/>
  <c r="K129" i="12"/>
  <c r="I129" i="12"/>
  <c r="H129" i="12"/>
  <c r="G129" i="12"/>
  <c r="F129" i="12"/>
  <c r="E129" i="12"/>
  <c r="D129" i="12"/>
  <c r="A129" i="12"/>
  <c r="Z128" i="12"/>
  <c r="T128" i="12"/>
  <c r="Q128" i="12"/>
  <c r="R128" i="12" s="1"/>
  <c r="S128" i="12"/>
  <c r="P128" i="12"/>
  <c r="O128" i="12"/>
  <c r="M128" i="12"/>
  <c r="L128" i="12"/>
  <c r="N128" i="12"/>
  <c r="E103" i="11" s="1"/>
  <c r="K128" i="12"/>
  <c r="J128" i="12"/>
  <c r="I128" i="12"/>
  <c r="H128" i="12"/>
  <c r="G128" i="12"/>
  <c r="F128" i="12"/>
  <c r="E128" i="12"/>
  <c r="Z127" i="12"/>
  <c r="T127" i="12"/>
  <c r="R127" i="12"/>
  <c r="Q127" i="12"/>
  <c r="S127" i="12"/>
  <c r="P127" i="12"/>
  <c r="L127" i="12"/>
  <c r="N127" i="12"/>
  <c r="E118" i="11" s="1"/>
  <c r="K127" i="12"/>
  <c r="J127" i="12"/>
  <c r="I127" i="12"/>
  <c r="D118" i="11" s="1"/>
  <c r="H127" i="12"/>
  <c r="G127" i="12"/>
  <c r="F127" i="12"/>
  <c r="E127" i="12"/>
  <c r="Z126" i="12"/>
  <c r="Q126" i="12"/>
  <c r="S126" i="12"/>
  <c r="P126" i="12"/>
  <c r="M126" i="12"/>
  <c r="L126" i="12"/>
  <c r="O126" i="12" s="1"/>
  <c r="N126" i="12"/>
  <c r="E138" i="11" s="1"/>
  <c r="K126" i="12"/>
  <c r="J126" i="12"/>
  <c r="I126" i="12"/>
  <c r="H126" i="12"/>
  <c r="G126" i="12"/>
  <c r="F126" i="12"/>
  <c r="E126" i="12"/>
  <c r="Z125" i="12"/>
  <c r="R125" i="12"/>
  <c r="Q125" i="12"/>
  <c r="T125" i="12" s="1"/>
  <c r="S125" i="12"/>
  <c r="P125" i="12"/>
  <c r="O125" i="12"/>
  <c r="F150" i="11" s="1"/>
  <c r="L125" i="12"/>
  <c r="M125" i="12" s="1"/>
  <c r="N125" i="12"/>
  <c r="E150" i="11" s="1"/>
  <c r="K125" i="12"/>
  <c r="J125" i="12"/>
  <c r="I125" i="12"/>
  <c r="D150" i="11" s="1"/>
  <c r="H125" i="12"/>
  <c r="G125" i="12"/>
  <c r="F125" i="12"/>
  <c r="E125" i="12"/>
  <c r="G124" i="12"/>
  <c r="A124" i="12"/>
  <c r="G123" i="12"/>
  <c r="A123" i="12"/>
  <c r="Z122" i="12"/>
  <c r="T122" i="12"/>
  <c r="Q122" i="12"/>
  <c r="R122" i="12" s="1"/>
  <c r="S122" i="12"/>
  <c r="P122" i="12"/>
  <c r="O122" i="12"/>
  <c r="M122" i="12"/>
  <c r="L122" i="12"/>
  <c r="N122" i="12"/>
  <c r="K122" i="12"/>
  <c r="J122" i="12"/>
  <c r="I122" i="12"/>
  <c r="H122" i="12"/>
  <c r="G122" i="12"/>
  <c r="F122" i="12"/>
  <c r="E122" i="12"/>
  <c r="Z121" i="12"/>
  <c r="S121" i="12"/>
  <c r="T121" i="12" s="1"/>
  <c r="P121" i="12"/>
  <c r="R121" i="12" s="1"/>
  <c r="N121" i="12"/>
  <c r="E62" i="11" s="1"/>
  <c r="K121" i="12"/>
  <c r="M121" i="12" s="1"/>
  <c r="I121" i="12"/>
  <c r="D62" i="11" s="1"/>
  <c r="H121" i="12"/>
  <c r="G121" i="12"/>
  <c r="F121" i="12"/>
  <c r="E121" i="12"/>
  <c r="D121" i="12"/>
  <c r="A121" i="12"/>
  <c r="Z120" i="12"/>
  <c r="T120" i="12"/>
  <c r="R120" i="12"/>
  <c r="Q120" i="12"/>
  <c r="S120" i="12"/>
  <c r="P120" i="12"/>
  <c r="L120" i="12"/>
  <c r="N120" i="12"/>
  <c r="K120" i="12"/>
  <c r="J120" i="12"/>
  <c r="I120" i="12"/>
  <c r="H120" i="12"/>
  <c r="G120" i="12"/>
  <c r="F120" i="12"/>
  <c r="E120" i="12"/>
  <c r="Z119" i="12"/>
  <c r="Q119" i="12"/>
  <c r="S119" i="12"/>
  <c r="P119" i="12"/>
  <c r="M119" i="12"/>
  <c r="L119" i="12"/>
  <c r="O119" i="12" s="1"/>
  <c r="F23" i="11" s="1"/>
  <c r="N119" i="12"/>
  <c r="E23" i="11" s="1"/>
  <c r="K119" i="12"/>
  <c r="J119" i="12"/>
  <c r="I119" i="12"/>
  <c r="D23" i="11" s="1"/>
  <c r="H119" i="12"/>
  <c r="G119" i="12"/>
  <c r="F119" i="12"/>
  <c r="E119" i="12"/>
  <c r="Z118" i="12"/>
  <c r="R118" i="12"/>
  <c r="Q118" i="12"/>
  <c r="T118" i="12" s="1"/>
  <c r="S118" i="12"/>
  <c r="P118" i="12"/>
  <c r="O118" i="12"/>
  <c r="F27" i="11" s="1"/>
  <c r="L118" i="12"/>
  <c r="M118" i="12" s="1"/>
  <c r="N118" i="12"/>
  <c r="E27" i="11" s="1"/>
  <c r="K118" i="12"/>
  <c r="J118" i="12"/>
  <c r="I118" i="12"/>
  <c r="D27" i="11" s="1"/>
  <c r="H118" i="12"/>
  <c r="G118" i="12"/>
  <c r="F118" i="12"/>
  <c r="E118" i="12"/>
  <c r="Z117" i="12"/>
  <c r="T117" i="12"/>
  <c r="Q117" i="12"/>
  <c r="R117" i="12" s="1"/>
  <c r="S117" i="12"/>
  <c r="P117" i="12"/>
  <c r="O117" i="12"/>
  <c r="F39" i="11" s="1"/>
  <c r="M117" i="12"/>
  <c r="L117" i="12"/>
  <c r="N117" i="12"/>
  <c r="E39" i="11" s="1"/>
  <c r="K117" i="12"/>
  <c r="J117" i="12"/>
  <c r="I117" i="12"/>
  <c r="D39" i="11" s="1"/>
  <c r="H117" i="12"/>
  <c r="G117" i="12"/>
  <c r="F117" i="12"/>
  <c r="E117" i="12"/>
  <c r="Z116" i="12"/>
  <c r="T116" i="12"/>
  <c r="R116" i="12"/>
  <c r="Q116" i="12"/>
  <c r="S116" i="12"/>
  <c r="P116" i="12"/>
  <c r="L116" i="12"/>
  <c r="N116" i="12"/>
  <c r="K116" i="12"/>
  <c r="J116" i="12"/>
  <c r="I116" i="12"/>
  <c r="H116" i="12"/>
  <c r="G116" i="12"/>
  <c r="F116" i="12"/>
  <c r="E116" i="12"/>
  <c r="Z115" i="12"/>
  <c r="Q115" i="12"/>
  <c r="S115" i="12"/>
  <c r="P115" i="12"/>
  <c r="M115" i="12"/>
  <c r="L115" i="12"/>
  <c r="O115" i="12" s="1"/>
  <c r="N115" i="12"/>
  <c r="K115" i="12"/>
  <c r="J115" i="12"/>
  <c r="I115" i="12"/>
  <c r="H115" i="12"/>
  <c r="G115" i="12"/>
  <c r="F115" i="12"/>
  <c r="E115" i="12"/>
  <c r="Z114" i="12"/>
  <c r="S114" i="12"/>
  <c r="T114" i="12" s="1"/>
  <c r="P114" i="12"/>
  <c r="R114" i="12" s="1"/>
  <c r="N114" i="12"/>
  <c r="K114" i="12"/>
  <c r="M114" i="12" s="1"/>
  <c r="I114" i="12"/>
  <c r="D78" i="11" s="1"/>
  <c r="H114" i="12"/>
  <c r="G114" i="12"/>
  <c r="F114" i="12"/>
  <c r="E114" i="12"/>
  <c r="D114" i="12"/>
  <c r="A114" i="12"/>
  <c r="Z113" i="12"/>
  <c r="R113" i="12"/>
  <c r="Q113" i="12"/>
  <c r="T113" i="12" s="1"/>
  <c r="S113" i="12"/>
  <c r="P113" i="12"/>
  <c r="O113" i="12"/>
  <c r="L113" i="12"/>
  <c r="M113" i="12" s="1"/>
  <c r="N113" i="12"/>
  <c r="K113" i="12"/>
  <c r="J113" i="12"/>
  <c r="I113" i="12"/>
  <c r="H113" i="12"/>
  <c r="G113" i="12"/>
  <c r="F113" i="12"/>
  <c r="E113" i="12"/>
  <c r="Z112" i="12"/>
  <c r="T112" i="12"/>
  <c r="Q112" i="12"/>
  <c r="R112" i="12" s="1"/>
  <c r="S112" i="12"/>
  <c r="P112" i="12"/>
  <c r="O112" i="12"/>
  <c r="M112" i="12"/>
  <c r="L112" i="12"/>
  <c r="N112" i="12"/>
  <c r="K112" i="12"/>
  <c r="J112" i="12"/>
  <c r="I112" i="12"/>
  <c r="H112" i="12"/>
  <c r="G112" i="12"/>
  <c r="F112" i="12"/>
  <c r="E112" i="12"/>
  <c r="Z111" i="12"/>
  <c r="T111" i="12"/>
  <c r="R111" i="12"/>
  <c r="Q111" i="12"/>
  <c r="S111" i="12"/>
  <c r="P111" i="12"/>
  <c r="L111" i="12"/>
  <c r="N111" i="12"/>
  <c r="K111" i="12"/>
  <c r="J111" i="12"/>
  <c r="I111" i="12"/>
  <c r="H111" i="12"/>
  <c r="G111" i="12"/>
  <c r="F111" i="12"/>
  <c r="E111" i="12"/>
  <c r="Z110" i="12"/>
  <c r="Q110" i="12"/>
  <c r="S110" i="12"/>
  <c r="P110" i="12"/>
  <c r="M110" i="12"/>
  <c r="L110" i="12"/>
  <c r="O110" i="12" s="1"/>
  <c r="N110" i="12"/>
  <c r="K110" i="12"/>
  <c r="J110" i="12"/>
  <c r="I110" i="12"/>
  <c r="H110" i="12"/>
  <c r="G110" i="12"/>
  <c r="F110" i="12"/>
  <c r="E110" i="12"/>
  <c r="Z109" i="12"/>
  <c r="R109" i="12"/>
  <c r="Q109" i="12"/>
  <c r="T109" i="12" s="1"/>
  <c r="S109" i="12"/>
  <c r="P109" i="12"/>
  <c r="O109" i="12"/>
  <c r="L109" i="12"/>
  <c r="M109" i="12" s="1"/>
  <c r="N109" i="12"/>
  <c r="K109" i="12"/>
  <c r="J109" i="12"/>
  <c r="I109" i="12"/>
  <c r="H109" i="12"/>
  <c r="G109" i="12"/>
  <c r="F109" i="12"/>
  <c r="E109" i="12"/>
  <c r="Z108" i="12"/>
  <c r="T108" i="12"/>
  <c r="Q108" i="12"/>
  <c r="R108" i="12" s="1"/>
  <c r="S108" i="12"/>
  <c r="P108" i="12"/>
  <c r="O108" i="12"/>
  <c r="M108" i="12"/>
  <c r="L108" i="12"/>
  <c r="N108" i="12"/>
  <c r="K108" i="12"/>
  <c r="J108" i="12"/>
  <c r="I108" i="12"/>
  <c r="H108" i="12"/>
  <c r="G108" i="12"/>
  <c r="F108" i="12"/>
  <c r="E108" i="12"/>
  <c r="Z107" i="12"/>
  <c r="T107" i="12"/>
  <c r="R107" i="12"/>
  <c r="Q107" i="12"/>
  <c r="S107" i="12"/>
  <c r="P107" i="12"/>
  <c r="L107" i="12"/>
  <c r="N107" i="12"/>
  <c r="K107" i="12"/>
  <c r="J107" i="12"/>
  <c r="I107" i="12"/>
  <c r="H107" i="12"/>
  <c r="G107" i="12"/>
  <c r="F107" i="12"/>
  <c r="E107" i="12"/>
  <c r="Z106" i="12"/>
  <c r="Q106" i="12"/>
  <c r="S106" i="12"/>
  <c r="P106" i="12"/>
  <c r="M106" i="12"/>
  <c r="L106" i="12"/>
  <c r="O106" i="12" s="1"/>
  <c r="F33" i="11" s="1"/>
  <c r="N106" i="12"/>
  <c r="E33" i="11" s="1"/>
  <c r="K106" i="12"/>
  <c r="J106" i="12"/>
  <c r="I106" i="12"/>
  <c r="D33" i="11" s="1"/>
  <c r="H106" i="12"/>
  <c r="G106" i="12"/>
  <c r="F106" i="12"/>
  <c r="E106" i="12"/>
  <c r="Z105" i="12"/>
  <c r="R105" i="12"/>
  <c r="Q105" i="12"/>
  <c r="T105" i="12" s="1"/>
  <c r="S105" i="12"/>
  <c r="P105" i="12"/>
  <c r="O105" i="12"/>
  <c r="F38" i="11" s="1"/>
  <c r="L105" i="12"/>
  <c r="M105" i="12" s="1"/>
  <c r="N105" i="12"/>
  <c r="E38" i="11" s="1"/>
  <c r="K105" i="12"/>
  <c r="J105" i="12"/>
  <c r="I105" i="12"/>
  <c r="D38" i="11" s="1"/>
  <c r="H105" i="12"/>
  <c r="G105" i="12"/>
  <c r="F105" i="12"/>
  <c r="E105" i="12"/>
  <c r="Z104" i="12"/>
  <c r="Q104" i="12"/>
  <c r="R104" i="12" s="1"/>
  <c r="S104" i="12"/>
  <c r="P104" i="12"/>
  <c r="O104" i="12"/>
  <c r="F44" i="11" s="1"/>
  <c r="M104" i="12"/>
  <c r="L104" i="12"/>
  <c r="N104" i="12"/>
  <c r="E44" i="11" s="1"/>
  <c r="K104" i="12"/>
  <c r="J104" i="12"/>
  <c r="I104" i="12"/>
  <c r="D44" i="11" s="1"/>
  <c r="H104" i="12"/>
  <c r="G104" i="12"/>
  <c r="F104" i="12"/>
  <c r="E104" i="12"/>
  <c r="Z103" i="12"/>
  <c r="T103" i="12"/>
  <c r="R103" i="12"/>
  <c r="Q103" i="12"/>
  <c r="S103" i="12"/>
  <c r="P103" i="12"/>
  <c r="L103" i="12"/>
  <c r="M103" i="12" s="1"/>
  <c r="N103" i="12"/>
  <c r="E51" i="11" s="1"/>
  <c r="K103" i="12"/>
  <c r="J103" i="12"/>
  <c r="I103" i="12"/>
  <c r="D51" i="11" s="1"/>
  <c r="H103" i="12"/>
  <c r="G103" i="12"/>
  <c r="F103" i="12"/>
  <c r="E103" i="12"/>
  <c r="Z102" i="12"/>
  <c r="Q102" i="12"/>
  <c r="R102" i="12" s="1"/>
  <c r="S102" i="12"/>
  <c r="P102" i="12"/>
  <c r="M102" i="12"/>
  <c r="L102" i="12"/>
  <c r="O102" i="12" s="1"/>
  <c r="F53" i="11" s="1"/>
  <c r="N102" i="12"/>
  <c r="E53" i="11" s="1"/>
  <c r="K102" i="12"/>
  <c r="J102" i="12"/>
  <c r="I102" i="12"/>
  <c r="D53" i="11" s="1"/>
  <c r="H102" i="12"/>
  <c r="G102" i="12"/>
  <c r="F102" i="12"/>
  <c r="E102" i="12"/>
  <c r="Z101" i="12"/>
  <c r="R101" i="12"/>
  <c r="Q101" i="12"/>
  <c r="T101" i="12" s="1"/>
  <c r="S101" i="12"/>
  <c r="P101" i="12"/>
  <c r="O101" i="12"/>
  <c r="F60" i="11" s="1"/>
  <c r="L101" i="12"/>
  <c r="M101" i="12" s="1"/>
  <c r="N101" i="12"/>
  <c r="E60" i="11" s="1"/>
  <c r="K101" i="12"/>
  <c r="J101" i="12"/>
  <c r="I101" i="12"/>
  <c r="D60" i="11" s="1"/>
  <c r="H101" i="12"/>
  <c r="G101" i="12"/>
  <c r="F101" i="12"/>
  <c r="E101" i="12"/>
  <c r="Z100" i="12"/>
  <c r="S100" i="12"/>
  <c r="P100" i="12"/>
  <c r="N100" i="12"/>
  <c r="E36" i="11" s="1"/>
  <c r="K100" i="12"/>
  <c r="I100" i="12"/>
  <c r="D36" i="11" s="1"/>
  <c r="H100" i="12"/>
  <c r="G100" i="12"/>
  <c r="F100" i="12"/>
  <c r="E100" i="12"/>
  <c r="D100" i="12"/>
  <c r="A100" i="12"/>
  <c r="Z99" i="12"/>
  <c r="S99" i="12"/>
  <c r="P99" i="12"/>
  <c r="N99" i="12"/>
  <c r="E61" i="11" s="1"/>
  <c r="K99" i="12"/>
  <c r="I99" i="12"/>
  <c r="D61" i="11" s="1"/>
  <c r="H99" i="12"/>
  <c r="G99" i="12"/>
  <c r="F99" i="12"/>
  <c r="E99" i="12"/>
  <c r="D99" i="12"/>
  <c r="A99" i="12"/>
  <c r="Z98" i="12"/>
  <c r="S98" i="12"/>
  <c r="P98" i="12"/>
  <c r="N98" i="12"/>
  <c r="K98" i="12"/>
  <c r="I98" i="12"/>
  <c r="R98" i="12" s="1"/>
  <c r="H98" i="12"/>
  <c r="G98" i="12"/>
  <c r="F98" i="12"/>
  <c r="E98" i="12"/>
  <c r="D98" i="12"/>
  <c r="A98" i="12"/>
  <c r="Z97" i="12"/>
  <c r="S97" i="12"/>
  <c r="P97" i="12"/>
  <c r="N97" i="12"/>
  <c r="E77" i="11" s="1"/>
  <c r="K97" i="12"/>
  <c r="I97" i="12"/>
  <c r="D77" i="11" s="1"/>
  <c r="H97" i="12"/>
  <c r="G97" i="12"/>
  <c r="F97" i="12"/>
  <c r="E97" i="12"/>
  <c r="D97" i="12"/>
  <c r="A97" i="12"/>
  <c r="Z96" i="12"/>
  <c r="T96" i="12"/>
  <c r="S96" i="12"/>
  <c r="P96" i="12"/>
  <c r="N96" i="12"/>
  <c r="E76" i="11" s="1"/>
  <c r="K96" i="12"/>
  <c r="I96" i="12"/>
  <c r="D76" i="11" s="1"/>
  <c r="H96" i="12"/>
  <c r="G96" i="12"/>
  <c r="F96" i="12"/>
  <c r="E96" i="12"/>
  <c r="D96" i="12"/>
  <c r="A96" i="12"/>
  <c r="Z95" i="12"/>
  <c r="S95" i="12"/>
  <c r="P95" i="12"/>
  <c r="N95" i="12"/>
  <c r="E75" i="11" s="1"/>
  <c r="K95" i="12"/>
  <c r="I95" i="12"/>
  <c r="D75" i="11" s="1"/>
  <c r="H95" i="12"/>
  <c r="G95" i="12"/>
  <c r="F95" i="12"/>
  <c r="E95" i="12"/>
  <c r="D95" i="12"/>
  <c r="A95" i="12"/>
  <c r="Z94" i="12"/>
  <c r="T94" i="12"/>
  <c r="Q94" i="12"/>
  <c r="R94" i="12" s="1"/>
  <c r="S94" i="12"/>
  <c r="P94" i="12"/>
  <c r="O94" i="12"/>
  <c r="M94" i="12"/>
  <c r="L94" i="12"/>
  <c r="N94" i="12"/>
  <c r="K94" i="12"/>
  <c r="J94" i="12"/>
  <c r="I94" i="12"/>
  <c r="H94" i="12"/>
  <c r="G94" i="12"/>
  <c r="F94" i="12"/>
  <c r="E94" i="12"/>
  <c r="Z93" i="12"/>
  <c r="S93" i="12"/>
  <c r="T93" i="12" s="1"/>
  <c r="P93" i="12"/>
  <c r="R93" i="12" s="1"/>
  <c r="N93" i="12"/>
  <c r="K93" i="12"/>
  <c r="M93" i="12" s="1"/>
  <c r="I93" i="12"/>
  <c r="D74" i="11" s="1"/>
  <c r="H93" i="12"/>
  <c r="G93" i="12"/>
  <c r="F93" i="12"/>
  <c r="E93" i="12"/>
  <c r="D93" i="12"/>
  <c r="A93" i="12"/>
  <c r="Z92" i="12"/>
  <c r="T92" i="12"/>
  <c r="S92" i="12"/>
  <c r="P92" i="12"/>
  <c r="N92" i="12"/>
  <c r="E73" i="11" s="1"/>
  <c r="K92" i="12"/>
  <c r="M92" i="12" s="1"/>
  <c r="I92" i="12"/>
  <c r="D73" i="11" s="1"/>
  <c r="H92" i="12"/>
  <c r="G92" i="12"/>
  <c r="F92" i="12"/>
  <c r="E92" i="12"/>
  <c r="D92" i="12"/>
  <c r="A92" i="12"/>
  <c r="Z91" i="12"/>
  <c r="S91" i="12"/>
  <c r="T91" i="12" s="1"/>
  <c r="P91" i="12"/>
  <c r="N91" i="12"/>
  <c r="E72" i="11" s="1"/>
  <c r="K91" i="12"/>
  <c r="I91" i="12"/>
  <c r="D72" i="11" s="1"/>
  <c r="H91" i="12"/>
  <c r="G91" i="12"/>
  <c r="F91" i="12"/>
  <c r="E91" i="12"/>
  <c r="D91" i="12"/>
  <c r="A91" i="12"/>
  <c r="Z90" i="12"/>
  <c r="T90" i="12"/>
  <c r="R90" i="12"/>
  <c r="Q90" i="12"/>
  <c r="S90" i="12"/>
  <c r="P90" i="12"/>
  <c r="O90" i="12"/>
  <c r="L90" i="12"/>
  <c r="M90" i="12" s="1"/>
  <c r="N90" i="12"/>
  <c r="K90" i="12"/>
  <c r="J90" i="12"/>
  <c r="I90" i="12"/>
  <c r="H90" i="12"/>
  <c r="G90" i="12"/>
  <c r="F90" i="12"/>
  <c r="E90" i="12"/>
  <c r="Z89" i="12"/>
  <c r="T89" i="12"/>
  <c r="Q89" i="12"/>
  <c r="R89" i="12" s="1"/>
  <c r="S89" i="12"/>
  <c r="P89" i="12"/>
  <c r="M89" i="12"/>
  <c r="L89" i="12"/>
  <c r="O89" i="12" s="1"/>
  <c r="N89" i="12"/>
  <c r="K89" i="12"/>
  <c r="J89" i="12"/>
  <c r="I89" i="12"/>
  <c r="H89" i="12"/>
  <c r="G89" i="12"/>
  <c r="F89" i="12"/>
  <c r="E89" i="12"/>
  <c r="Z88" i="12"/>
  <c r="Q88" i="12"/>
  <c r="T88" i="12" s="1"/>
  <c r="S88" i="12"/>
  <c r="P88" i="12"/>
  <c r="O88" i="12"/>
  <c r="M88" i="12"/>
  <c r="L88" i="12"/>
  <c r="N88" i="12"/>
  <c r="K88" i="12"/>
  <c r="J88" i="12"/>
  <c r="I88" i="12"/>
  <c r="H88" i="12"/>
  <c r="G88" i="12"/>
  <c r="F88" i="12"/>
  <c r="E88" i="12"/>
  <c r="Z87" i="12"/>
  <c r="T87" i="12"/>
  <c r="R87" i="12"/>
  <c r="Q87" i="12"/>
  <c r="S87" i="12"/>
  <c r="P87" i="12"/>
  <c r="O87" i="12"/>
  <c r="M87" i="12"/>
  <c r="L87" i="12"/>
  <c r="N87" i="12"/>
  <c r="K87" i="12"/>
  <c r="J87" i="12"/>
  <c r="I87" i="12"/>
  <c r="H87" i="12"/>
  <c r="G87" i="12"/>
  <c r="F87" i="12"/>
  <c r="E87" i="12"/>
  <c r="Z86" i="12"/>
  <c r="T86" i="12"/>
  <c r="R86" i="12"/>
  <c r="Q86" i="12"/>
  <c r="S86" i="12"/>
  <c r="P86" i="12"/>
  <c r="O86" i="12"/>
  <c r="F18" i="11" s="1"/>
  <c r="L86" i="12"/>
  <c r="M86" i="12" s="1"/>
  <c r="N86" i="12"/>
  <c r="E18" i="11" s="1"/>
  <c r="K86" i="12"/>
  <c r="J86" i="12"/>
  <c r="I86" i="12"/>
  <c r="D18" i="11" s="1"/>
  <c r="H86" i="12"/>
  <c r="G86" i="12"/>
  <c r="F86" i="12"/>
  <c r="E86" i="12"/>
  <c r="Z85" i="12"/>
  <c r="T85" i="12"/>
  <c r="Q85" i="12"/>
  <c r="R85" i="12" s="1"/>
  <c r="S85" i="12"/>
  <c r="P85" i="12"/>
  <c r="M85" i="12"/>
  <c r="L85" i="12"/>
  <c r="O85" i="12" s="1"/>
  <c r="N85" i="12"/>
  <c r="K85" i="12"/>
  <c r="J85" i="12"/>
  <c r="I85" i="12"/>
  <c r="H85" i="12"/>
  <c r="G85" i="12"/>
  <c r="F85" i="12"/>
  <c r="E85" i="12"/>
  <c r="Z84" i="12"/>
  <c r="Q84" i="12"/>
  <c r="T84" i="12" s="1"/>
  <c r="S84" i="12"/>
  <c r="P84" i="12"/>
  <c r="M84" i="12"/>
  <c r="L84" i="12"/>
  <c r="O84" i="12" s="1"/>
  <c r="F28" i="11" s="1"/>
  <c r="N84" i="12"/>
  <c r="E28" i="11" s="1"/>
  <c r="K84" i="12"/>
  <c r="J84" i="12"/>
  <c r="I84" i="12"/>
  <c r="D28" i="11" s="1"/>
  <c r="H84" i="12"/>
  <c r="G84" i="12"/>
  <c r="F84" i="12"/>
  <c r="E84" i="12"/>
  <c r="Z83" i="12"/>
  <c r="R83" i="12"/>
  <c r="Q83" i="12"/>
  <c r="T83" i="12" s="1"/>
  <c r="S83" i="12"/>
  <c r="P83" i="12"/>
  <c r="O83" i="12"/>
  <c r="M83" i="12"/>
  <c r="L83" i="12"/>
  <c r="N83" i="12"/>
  <c r="E29" i="11" s="1"/>
  <c r="K83" i="12"/>
  <c r="J83" i="12"/>
  <c r="I83" i="12"/>
  <c r="H83" i="12"/>
  <c r="G83" i="12"/>
  <c r="F83" i="12"/>
  <c r="E83" i="12"/>
  <c r="Z82" i="12"/>
  <c r="T82" i="12"/>
  <c r="R82" i="12"/>
  <c r="Q82" i="12"/>
  <c r="S82" i="12"/>
  <c r="P82" i="12"/>
  <c r="O82" i="12"/>
  <c r="F30" i="11" s="1"/>
  <c r="L82" i="12"/>
  <c r="M82" i="12" s="1"/>
  <c r="N82" i="12"/>
  <c r="E30" i="11" s="1"/>
  <c r="K82" i="12"/>
  <c r="J82" i="12"/>
  <c r="I82" i="12"/>
  <c r="D30" i="11" s="1"/>
  <c r="H82" i="12"/>
  <c r="G82" i="12"/>
  <c r="F82" i="12"/>
  <c r="E82" i="12"/>
  <c r="Z81" i="12"/>
  <c r="T81" i="12"/>
  <c r="Q81" i="12"/>
  <c r="R81" i="12" s="1"/>
  <c r="S81" i="12"/>
  <c r="P81" i="12"/>
  <c r="M81" i="12"/>
  <c r="L81" i="12"/>
  <c r="O81" i="12" s="1"/>
  <c r="F34" i="11" s="1"/>
  <c r="N81" i="12"/>
  <c r="E34" i="11" s="1"/>
  <c r="K81" i="12"/>
  <c r="J81" i="12"/>
  <c r="I81" i="12"/>
  <c r="D34" i="11" s="1"/>
  <c r="H81" i="12"/>
  <c r="G81" i="12"/>
  <c r="F81" i="12"/>
  <c r="E81" i="12"/>
  <c r="Z80" i="12"/>
  <c r="S80" i="12"/>
  <c r="T80" i="12" s="1"/>
  <c r="R80" i="12"/>
  <c r="P80" i="12"/>
  <c r="N80" i="12"/>
  <c r="K80" i="12"/>
  <c r="M80" i="12" s="1"/>
  <c r="I80" i="12"/>
  <c r="D71" i="11" s="1"/>
  <c r="H80" i="12"/>
  <c r="G80" i="12"/>
  <c r="F80" i="12"/>
  <c r="E80" i="12"/>
  <c r="D80" i="12"/>
  <c r="A80" i="12"/>
  <c r="Z79" i="12"/>
  <c r="R79" i="12"/>
  <c r="Q79" i="12"/>
  <c r="T79" i="12" s="1"/>
  <c r="S79" i="12"/>
  <c r="P79" i="12"/>
  <c r="O79" i="12"/>
  <c r="L79" i="12"/>
  <c r="M79" i="12" s="1"/>
  <c r="N79" i="12"/>
  <c r="K79" i="12"/>
  <c r="J79" i="12"/>
  <c r="I79" i="12"/>
  <c r="H79" i="12"/>
  <c r="G79" i="12"/>
  <c r="F79" i="12"/>
  <c r="E79" i="12"/>
  <c r="Z78" i="12"/>
  <c r="T78" i="12"/>
  <c r="Q78" i="12"/>
  <c r="R78" i="12" s="1"/>
  <c r="S78" i="12"/>
  <c r="P78" i="12"/>
  <c r="O78" i="12"/>
  <c r="M78" i="12"/>
  <c r="L78" i="12"/>
  <c r="N78" i="12"/>
  <c r="E14" i="11" s="1"/>
  <c r="K78" i="12"/>
  <c r="J78" i="12"/>
  <c r="I78" i="12"/>
  <c r="H78" i="12"/>
  <c r="G78" i="12"/>
  <c r="F78" i="12"/>
  <c r="E78" i="12"/>
  <c r="Z77" i="12"/>
  <c r="T77" i="12"/>
  <c r="R77" i="12"/>
  <c r="Q77" i="12"/>
  <c r="S77" i="12"/>
  <c r="P77" i="12"/>
  <c r="L77" i="12"/>
  <c r="M77" i="12" s="1"/>
  <c r="N77" i="12"/>
  <c r="K77" i="12"/>
  <c r="J77" i="12"/>
  <c r="I77" i="12"/>
  <c r="H77" i="12"/>
  <c r="G77" i="12"/>
  <c r="F77" i="12"/>
  <c r="E77" i="12"/>
  <c r="Z76" i="12"/>
  <c r="Q76" i="12"/>
  <c r="R76" i="12" s="1"/>
  <c r="S76" i="12"/>
  <c r="P76" i="12"/>
  <c r="L76" i="12"/>
  <c r="O76" i="12" s="1"/>
  <c r="N76" i="12"/>
  <c r="E16" i="11" s="1"/>
  <c r="K76" i="12"/>
  <c r="J76" i="12"/>
  <c r="I76" i="12"/>
  <c r="D16" i="11" s="1"/>
  <c r="H76" i="12"/>
  <c r="G76" i="12"/>
  <c r="F76" i="12"/>
  <c r="E76" i="12"/>
  <c r="Z75" i="12"/>
  <c r="R75" i="12"/>
  <c r="Q75" i="12"/>
  <c r="T75" i="12" s="1"/>
  <c r="S75" i="12"/>
  <c r="P75" i="12"/>
  <c r="O75" i="12"/>
  <c r="F25" i="11" s="1"/>
  <c r="L75" i="12"/>
  <c r="M75" i="12" s="1"/>
  <c r="N75" i="12"/>
  <c r="E25" i="11" s="1"/>
  <c r="K75" i="12"/>
  <c r="J75" i="12"/>
  <c r="I75" i="12"/>
  <c r="D25" i="11" s="1"/>
  <c r="H75" i="12"/>
  <c r="G75" i="12"/>
  <c r="F75" i="12"/>
  <c r="E75" i="12"/>
  <c r="Z74" i="12"/>
  <c r="T74" i="12"/>
  <c r="Q74" i="12"/>
  <c r="R74" i="12" s="1"/>
  <c r="S74" i="12"/>
  <c r="P74" i="12"/>
  <c r="O74" i="12"/>
  <c r="M74" i="12"/>
  <c r="L74" i="12"/>
  <c r="N74" i="12"/>
  <c r="K74" i="12"/>
  <c r="J74" i="12"/>
  <c r="I74" i="12"/>
  <c r="H74" i="12"/>
  <c r="G74" i="12"/>
  <c r="F74" i="12"/>
  <c r="E74" i="12"/>
  <c r="Z73" i="12"/>
  <c r="T73" i="12"/>
  <c r="R73" i="12"/>
  <c r="Q73" i="12"/>
  <c r="S73" i="12"/>
  <c r="P73" i="12"/>
  <c r="L73" i="12"/>
  <c r="M73" i="12" s="1"/>
  <c r="N73" i="12"/>
  <c r="E52" i="11" s="1"/>
  <c r="K73" i="12"/>
  <c r="J73" i="12"/>
  <c r="I73" i="12"/>
  <c r="D52" i="11" s="1"/>
  <c r="H73" i="12"/>
  <c r="G73" i="12"/>
  <c r="F73" i="12"/>
  <c r="E73" i="12"/>
  <c r="Z72" i="12"/>
  <c r="Q72" i="12"/>
  <c r="R72" i="12" s="1"/>
  <c r="S72" i="12"/>
  <c r="P72" i="12"/>
  <c r="L72" i="12"/>
  <c r="O72" i="12" s="1"/>
  <c r="F55" i="11" s="1"/>
  <c r="N72" i="12"/>
  <c r="E55" i="11" s="1"/>
  <c r="K72" i="12"/>
  <c r="J72" i="12"/>
  <c r="I72" i="12"/>
  <c r="D55" i="11" s="1"/>
  <c r="H72" i="12"/>
  <c r="G72" i="12"/>
  <c r="F72" i="12"/>
  <c r="E72" i="12"/>
  <c r="Z71" i="12"/>
  <c r="R71" i="12"/>
  <c r="Q71" i="12"/>
  <c r="T71" i="12" s="1"/>
  <c r="S71" i="12"/>
  <c r="P71" i="12"/>
  <c r="O71" i="12"/>
  <c r="F58" i="11" s="1"/>
  <c r="L71" i="12"/>
  <c r="M71" i="12" s="1"/>
  <c r="N71" i="12"/>
  <c r="E58" i="11" s="1"/>
  <c r="K71" i="12"/>
  <c r="J71" i="12"/>
  <c r="I71" i="12"/>
  <c r="D58" i="11" s="1"/>
  <c r="H71" i="12"/>
  <c r="G71" i="12"/>
  <c r="F71" i="12"/>
  <c r="E71" i="12"/>
  <c r="Z70" i="12"/>
  <c r="T70" i="12"/>
  <c r="Q70" i="12"/>
  <c r="R70" i="12" s="1"/>
  <c r="S70" i="12"/>
  <c r="P70" i="12"/>
  <c r="O70" i="12"/>
  <c r="F59" i="11" s="1"/>
  <c r="M70" i="12"/>
  <c r="L70" i="12"/>
  <c r="N70" i="12"/>
  <c r="E59" i="11" s="1"/>
  <c r="K70" i="12"/>
  <c r="J70" i="12"/>
  <c r="I70" i="12"/>
  <c r="D59" i="11" s="1"/>
  <c r="H70" i="12"/>
  <c r="G70" i="12"/>
  <c r="F70" i="12"/>
  <c r="E70" i="12"/>
  <c r="Z69" i="12"/>
  <c r="T69" i="12"/>
  <c r="R69" i="12"/>
  <c r="Q69" i="12"/>
  <c r="S69" i="12"/>
  <c r="P69" i="12"/>
  <c r="L69" i="12"/>
  <c r="M69" i="12" s="1"/>
  <c r="N69" i="12"/>
  <c r="K69" i="12"/>
  <c r="J69" i="12"/>
  <c r="I69" i="12"/>
  <c r="H69" i="12"/>
  <c r="G69" i="12"/>
  <c r="F69" i="12"/>
  <c r="E69" i="12"/>
  <c r="Z68" i="12"/>
  <c r="Q68" i="12"/>
  <c r="R68" i="12" s="1"/>
  <c r="S68" i="12"/>
  <c r="P68" i="12"/>
  <c r="L68" i="12"/>
  <c r="O68" i="12" s="1"/>
  <c r="N68" i="12"/>
  <c r="K68" i="12"/>
  <c r="J68" i="12"/>
  <c r="I68" i="12"/>
  <c r="H68" i="12"/>
  <c r="G68" i="12"/>
  <c r="F68" i="12"/>
  <c r="E68" i="12"/>
  <c r="Z67" i="12"/>
  <c r="R67" i="12"/>
  <c r="Q67" i="12"/>
  <c r="T67" i="12" s="1"/>
  <c r="S67" i="12"/>
  <c r="P67" i="12"/>
  <c r="O67" i="12"/>
  <c r="F17" i="11" s="1"/>
  <c r="L67" i="12"/>
  <c r="M67" i="12" s="1"/>
  <c r="N67" i="12"/>
  <c r="E17" i="11" s="1"/>
  <c r="K67" i="12"/>
  <c r="J67" i="12"/>
  <c r="I67" i="12"/>
  <c r="D17" i="11" s="1"/>
  <c r="H67" i="12"/>
  <c r="G67" i="12"/>
  <c r="F67" i="12"/>
  <c r="E67" i="12"/>
  <c r="Z66" i="12"/>
  <c r="T66" i="12"/>
  <c r="Q66" i="12"/>
  <c r="R66" i="12" s="1"/>
  <c r="S66" i="12"/>
  <c r="P66" i="12"/>
  <c r="O66" i="12"/>
  <c r="F22" i="11" s="1"/>
  <c r="M66" i="12"/>
  <c r="L66" i="12"/>
  <c r="N66" i="12"/>
  <c r="E22" i="11" s="1"/>
  <c r="K66" i="12"/>
  <c r="J66" i="12"/>
  <c r="I66" i="12"/>
  <c r="D22" i="11" s="1"/>
  <c r="H66" i="12"/>
  <c r="G66" i="12"/>
  <c r="F66" i="12"/>
  <c r="E66" i="12"/>
  <c r="Z65" i="12"/>
  <c r="T65" i="12"/>
  <c r="R65" i="12"/>
  <c r="Q65" i="12"/>
  <c r="S65" i="12"/>
  <c r="P65" i="12"/>
  <c r="L65" i="12"/>
  <c r="M65" i="12" s="1"/>
  <c r="N65" i="12"/>
  <c r="E26" i="11" s="1"/>
  <c r="K65" i="12"/>
  <c r="J65" i="12"/>
  <c r="I65" i="12"/>
  <c r="D26" i="11" s="1"/>
  <c r="H65" i="12"/>
  <c r="G65" i="12"/>
  <c r="F65" i="12"/>
  <c r="E65" i="12"/>
  <c r="Z64" i="12"/>
  <c r="Q64" i="12"/>
  <c r="R64" i="12" s="1"/>
  <c r="S64" i="12"/>
  <c r="P64" i="12"/>
  <c r="L64" i="12"/>
  <c r="O64" i="12" s="1"/>
  <c r="F49" i="11" s="1"/>
  <c r="N64" i="12"/>
  <c r="E49" i="11" s="1"/>
  <c r="K64" i="12"/>
  <c r="J64" i="12"/>
  <c r="I64" i="12"/>
  <c r="D49" i="11" s="1"/>
  <c r="H64" i="12"/>
  <c r="G64" i="12"/>
  <c r="F64" i="12"/>
  <c r="E64" i="12"/>
  <c r="Z63" i="12"/>
  <c r="R63" i="12"/>
  <c r="Q63" i="12"/>
  <c r="T63" i="12" s="1"/>
  <c r="S63" i="12"/>
  <c r="P63" i="12"/>
  <c r="O63" i="12"/>
  <c r="F50" i="11" s="1"/>
  <c r="L63" i="12"/>
  <c r="M63" i="12" s="1"/>
  <c r="N63" i="12"/>
  <c r="E50" i="11" s="1"/>
  <c r="K63" i="12"/>
  <c r="J63" i="12"/>
  <c r="I63" i="12"/>
  <c r="D50" i="11" s="1"/>
  <c r="H63" i="12"/>
  <c r="G63" i="12"/>
  <c r="F63" i="12"/>
  <c r="E63" i="12"/>
  <c r="Z62" i="12"/>
  <c r="T62" i="12"/>
  <c r="Q62" i="12"/>
  <c r="R62" i="12" s="1"/>
  <c r="S62" i="12"/>
  <c r="P62" i="12"/>
  <c r="O62" i="12"/>
  <c r="F56" i="11" s="1"/>
  <c r="M62" i="12"/>
  <c r="L62" i="12"/>
  <c r="N62" i="12"/>
  <c r="E56" i="11" s="1"/>
  <c r="K62" i="12"/>
  <c r="J62" i="12"/>
  <c r="I62" i="12"/>
  <c r="D56" i="11" s="1"/>
  <c r="H62" i="12"/>
  <c r="G62" i="12"/>
  <c r="F62" i="12"/>
  <c r="E62" i="12"/>
  <c r="Z61" i="12"/>
  <c r="T61" i="12"/>
  <c r="R61" i="12"/>
  <c r="Q61" i="12"/>
  <c r="S61" i="12"/>
  <c r="P61" i="12"/>
  <c r="L61" i="12"/>
  <c r="M61" i="12" s="1"/>
  <c r="N61" i="12"/>
  <c r="E57" i="11" s="1"/>
  <c r="K61" i="12"/>
  <c r="J61" i="12"/>
  <c r="I61" i="12"/>
  <c r="D57" i="11" s="1"/>
  <c r="H61" i="12"/>
  <c r="G61" i="12"/>
  <c r="F61" i="12"/>
  <c r="E61" i="12"/>
  <c r="Z60" i="12"/>
  <c r="S60" i="12"/>
  <c r="R60" i="12"/>
  <c r="P60" i="12"/>
  <c r="N60" i="12"/>
  <c r="E70" i="11" s="1"/>
  <c r="M60" i="12"/>
  <c r="K60" i="12"/>
  <c r="I60" i="12"/>
  <c r="D70" i="11" s="1"/>
  <c r="H60" i="12"/>
  <c r="G60" i="12"/>
  <c r="F60" i="12"/>
  <c r="E60" i="12"/>
  <c r="D60" i="12"/>
  <c r="A60" i="12"/>
  <c r="Z59" i="12"/>
  <c r="S59" i="12"/>
  <c r="R59" i="12"/>
  <c r="P59" i="12"/>
  <c r="N59" i="12"/>
  <c r="E69" i="11" s="1"/>
  <c r="M59" i="12"/>
  <c r="K59" i="12"/>
  <c r="I59" i="12"/>
  <c r="D69" i="11" s="1"/>
  <c r="H59" i="12"/>
  <c r="G59" i="12"/>
  <c r="F59" i="12"/>
  <c r="E59" i="12"/>
  <c r="D59" i="12"/>
  <c r="A59" i="12"/>
  <c r="Z58" i="12"/>
  <c r="Q58" i="12"/>
  <c r="R58" i="12" s="1"/>
  <c r="S58" i="12"/>
  <c r="P58" i="12"/>
  <c r="L58" i="12"/>
  <c r="O58" i="12" s="1"/>
  <c r="N58" i="12"/>
  <c r="K58" i="12"/>
  <c r="J58" i="12"/>
  <c r="I58" i="12"/>
  <c r="H58" i="12"/>
  <c r="G58" i="12"/>
  <c r="F58" i="12"/>
  <c r="E58" i="12"/>
  <c r="Z57" i="12"/>
  <c r="S57" i="12"/>
  <c r="T57" i="12" s="1"/>
  <c r="P57" i="12"/>
  <c r="R57" i="12" s="1"/>
  <c r="N57" i="12"/>
  <c r="M57" i="12"/>
  <c r="K57" i="12"/>
  <c r="I57" i="12"/>
  <c r="D68" i="11" s="1"/>
  <c r="H57" i="12"/>
  <c r="G57" i="12"/>
  <c r="F57" i="12"/>
  <c r="E57" i="12"/>
  <c r="D57" i="12"/>
  <c r="A57" i="12"/>
  <c r="Z56" i="12"/>
  <c r="Q56" i="12"/>
  <c r="T56" i="12" s="1"/>
  <c r="S56" i="12"/>
  <c r="P56" i="12"/>
  <c r="M56" i="12"/>
  <c r="L56" i="12"/>
  <c r="O56" i="12" s="1"/>
  <c r="N56" i="12"/>
  <c r="K56" i="12"/>
  <c r="J56" i="12"/>
  <c r="I56" i="12"/>
  <c r="H56" i="12"/>
  <c r="G56" i="12"/>
  <c r="F56" i="12"/>
  <c r="E56" i="12"/>
  <c r="Z55" i="12"/>
  <c r="R55" i="12"/>
  <c r="Q55" i="12"/>
  <c r="T55" i="12" s="1"/>
  <c r="S55" i="12"/>
  <c r="P55" i="12"/>
  <c r="O55" i="12"/>
  <c r="M55" i="12"/>
  <c r="L55" i="12"/>
  <c r="N55" i="12"/>
  <c r="E15" i="11" s="1"/>
  <c r="K55" i="12"/>
  <c r="J55" i="12"/>
  <c r="I55" i="12"/>
  <c r="H55" i="12"/>
  <c r="G55" i="12"/>
  <c r="F55" i="12"/>
  <c r="E55" i="12"/>
  <c r="Z54" i="12"/>
  <c r="T54" i="12"/>
  <c r="S54" i="12"/>
  <c r="P54" i="12"/>
  <c r="N54" i="12"/>
  <c r="E67" i="11" s="1"/>
  <c r="M54" i="12"/>
  <c r="K54" i="12"/>
  <c r="I54" i="12"/>
  <c r="D67" i="11" s="1"/>
  <c r="H54" i="12"/>
  <c r="G54" i="12"/>
  <c r="F54" i="12"/>
  <c r="E54" i="12"/>
  <c r="D54" i="12"/>
  <c r="A54" i="12"/>
  <c r="Z53" i="12"/>
  <c r="S53" i="12"/>
  <c r="T53" i="12" s="1"/>
  <c r="R53" i="12"/>
  <c r="P53" i="12"/>
  <c r="N53" i="12"/>
  <c r="E66" i="11" s="1"/>
  <c r="M53" i="12"/>
  <c r="K53" i="12"/>
  <c r="I53" i="12"/>
  <c r="D66" i="11" s="1"/>
  <c r="H53" i="12"/>
  <c r="G53" i="12"/>
  <c r="F53" i="12"/>
  <c r="E53" i="12"/>
  <c r="D53" i="12"/>
  <c r="A53" i="12"/>
  <c r="Z52" i="12"/>
  <c r="R52" i="12"/>
  <c r="Q52" i="12"/>
  <c r="T52" i="12" s="1"/>
  <c r="S52" i="12"/>
  <c r="P52" i="12"/>
  <c r="O52" i="12"/>
  <c r="M52" i="12"/>
  <c r="L52" i="12"/>
  <c r="N52" i="12"/>
  <c r="K52" i="12"/>
  <c r="J52" i="12"/>
  <c r="I52" i="12"/>
  <c r="H52" i="12"/>
  <c r="G52" i="12"/>
  <c r="F52" i="12"/>
  <c r="E52" i="12"/>
  <c r="Z51" i="12"/>
  <c r="T51" i="12"/>
  <c r="R51" i="12"/>
  <c r="Q51" i="12"/>
  <c r="S51" i="12"/>
  <c r="P51" i="12"/>
  <c r="O51" i="12"/>
  <c r="L51" i="12"/>
  <c r="M51" i="12" s="1"/>
  <c r="N51" i="12"/>
  <c r="K51" i="12"/>
  <c r="J51" i="12"/>
  <c r="I51" i="12"/>
  <c r="H51" i="12"/>
  <c r="G51" i="12"/>
  <c r="F51" i="12"/>
  <c r="E51" i="12"/>
  <c r="Z50" i="12"/>
  <c r="S50" i="12"/>
  <c r="P50" i="12"/>
  <c r="R50" i="12" s="1"/>
  <c r="N50" i="12"/>
  <c r="E65" i="11" s="1"/>
  <c r="K50" i="12"/>
  <c r="M50" i="12" s="1"/>
  <c r="I50" i="12"/>
  <c r="D65" i="11" s="1"/>
  <c r="H50" i="12"/>
  <c r="G50" i="12"/>
  <c r="F50" i="12"/>
  <c r="E50" i="12"/>
  <c r="D50" i="12"/>
  <c r="A50" i="12"/>
  <c r="Z49" i="12"/>
  <c r="S49" i="12"/>
  <c r="P49" i="12"/>
  <c r="R49" i="12" s="1"/>
  <c r="N49" i="12"/>
  <c r="E85" i="11" s="1"/>
  <c r="K49" i="12"/>
  <c r="M49" i="12" s="1"/>
  <c r="I49" i="12"/>
  <c r="D85" i="11" s="1"/>
  <c r="H49" i="12"/>
  <c r="G49" i="12"/>
  <c r="F49" i="12"/>
  <c r="E49" i="12"/>
  <c r="D49" i="12"/>
  <c r="A49" i="12"/>
  <c r="Z48" i="12"/>
  <c r="S48" i="12"/>
  <c r="P48" i="12"/>
  <c r="R48" i="12" s="1"/>
  <c r="N48" i="12"/>
  <c r="E64" i="11" s="1"/>
  <c r="K48" i="12"/>
  <c r="M48" i="12" s="1"/>
  <c r="I48" i="12"/>
  <c r="D64" i="11" s="1"/>
  <c r="H48" i="12"/>
  <c r="G48" i="12"/>
  <c r="F48" i="12"/>
  <c r="E48" i="12"/>
  <c r="D48" i="12"/>
  <c r="A48" i="12"/>
  <c r="Z47" i="12"/>
  <c r="T47" i="12"/>
  <c r="Q47" i="12"/>
  <c r="R47" i="12" s="1"/>
  <c r="S47" i="12"/>
  <c r="P47" i="12"/>
  <c r="L47" i="12"/>
  <c r="O47" i="12" s="1"/>
  <c r="N47" i="12"/>
  <c r="K47" i="12"/>
  <c r="J47" i="12"/>
  <c r="I47" i="12"/>
  <c r="H47" i="12"/>
  <c r="G47" i="12"/>
  <c r="F47" i="12"/>
  <c r="E47" i="12"/>
  <c r="Z46" i="12"/>
  <c r="Q46" i="12"/>
  <c r="T46" i="12" s="1"/>
  <c r="S46" i="12"/>
  <c r="P46" i="12"/>
  <c r="M46" i="12"/>
  <c r="L46" i="12"/>
  <c r="O46" i="12" s="1"/>
  <c r="N46" i="12"/>
  <c r="K46" i="12"/>
  <c r="J46" i="12"/>
  <c r="I46" i="12"/>
  <c r="H46" i="12"/>
  <c r="G46" i="12"/>
  <c r="F46" i="12"/>
  <c r="E46" i="12"/>
  <c r="Z45" i="12"/>
  <c r="R45" i="12"/>
  <c r="Q45" i="12"/>
  <c r="T45" i="12" s="1"/>
  <c r="S45" i="12"/>
  <c r="P45" i="12"/>
  <c r="O45" i="12"/>
  <c r="M45" i="12"/>
  <c r="L45" i="12"/>
  <c r="N45" i="12"/>
  <c r="K45" i="12"/>
  <c r="J45" i="12"/>
  <c r="I45" i="12"/>
  <c r="H45" i="12"/>
  <c r="G45" i="12"/>
  <c r="F45" i="12"/>
  <c r="E45" i="12"/>
  <c r="Z44" i="12"/>
  <c r="T44" i="12"/>
  <c r="R44" i="12"/>
  <c r="Q44" i="12"/>
  <c r="S44" i="12"/>
  <c r="P44" i="12"/>
  <c r="O44" i="12"/>
  <c r="L44" i="12"/>
  <c r="M44" i="12" s="1"/>
  <c r="N44" i="12"/>
  <c r="K44" i="12"/>
  <c r="J44" i="12"/>
  <c r="I44" i="12"/>
  <c r="H44" i="12"/>
  <c r="G44" i="12"/>
  <c r="F44" i="12"/>
  <c r="E44" i="12"/>
  <c r="Z43" i="12"/>
  <c r="T43" i="12"/>
  <c r="Q43" i="12"/>
  <c r="R43" i="12" s="1"/>
  <c r="S43" i="12"/>
  <c r="P43" i="12"/>
  <c r="L43" i="12"/>
  <c r="O43" i="12" s="1"/>
  <c r="N43" i="12"/>
  <c r="K43" i="12"/>
  <c r="J43" i="12"/>
  <c r="I43" i="12"/>
  <c r="H43" i="12"/>
  <c r="G43" i="12"/>
  <c r="F43" i="12"/>
  <c r="E43" i="12"/>
  <c r="Z42" i="12"/>
  <c r="Q42" i="12"/>
  <c r="T42" i="12" s="1"/>
  <c r="S42" i="12"/>
  <c r="P42" i="12"/>
  <c r="M42" i="12"/>
  <c r="L42" i="12"/>
  <c r="O42" i="12" s="1"/>
  <c r="N42" i="12"/>
  <c r="K42" i="12"/>
  <c r="J42" i="12"/>
  <c r="I42" i="12"/>
  <c r="H42" i="12"/>
  <c r="G42" i="12"/>
  <c r="F42" i="12"/>
  <c r="E42" i="12"/>
  <c r="Z41" i="12"/>
  <c r="R41" i="12"/>
  <c r="Q41" i="12"/>
  <c r="T41" i="12" s="1"/>
  <c r="S41" i="12"/>
  <c r="P41" i="12"/>
  <c r="O41" i="12"/>
  <c r="M41" i="12"/>
  <c r="L41" i="12"/>
  <c r="N41" i="12"/>
  <c r="K41" i="12"/>
  <c r="J41" i="12"/>
  <c r="I41" i="12"/>
  <c r="H41" i="12"/>
  <c r="G41" i="12"/>
  <c r="F41" i="12"/>
  <c r="E41" i="12"/>
  <c r="Z40" i="12"/>
  <c r="T40" i="12"/>
  <c r="R40" i="12"/>
  <c r="Q40" i="12"/>
  <c r="S40" i="12"/>
  <c r="P40" i="12"/>
  <c r="O40" i="12"/>
  <c r="L40" i="12"/>
  <c r="M40" i="12" s="1"/>
  <c r="N40" i="12"/>
  <c r="K40" i="12"/>
  <c r="J40" i="12"/>
  <c r="I40" i="12"/>
  <c r="H40" i="12"/>
  <c r="G40" i="12"/>
  <c r="F40" i="12"/>
  <c r="E40" i="12"/>
  <c r="Z39" i="12"/>
  <c r="T39" i="12"/>
  <c r="Q39" i="12"/>
  <c r="R39" i="12" s="1"/>
  <c r="S39" i="12"/>
  <c r="P39" i="12"/>
  <c r="L39" i="12"/>
  <c r="O39" i="12" s="1"/>
  <c r="N39" i="12"/>
  <c r="K39" i="12"/>
  <c r="J39" i="12"/>
  <c r="I39" i="12"/>
  <c r="H39" i="12"/>
  <c r="G39" i="12"/>
  <c r="F39" i="12"/>
  <c r="E39" i="12"/>
  <c r="Z38" i="12"/>
  <c r="Q38" i="12"/>
  <c r="T38" i="12" s="1"/>
  <c r="S38" i="12"/>
  <c r="P38" i="12"/>
  <c r="M38" i="12"/>
  <c r="L38" i="12"/>
  <c r="O38" i="12" s="1"/>
  <c r="N38" i="12"/>
  <c r="K38" i="12"/>
  <c r="J38" i="12"/>
  <c r="I38" i="12"/>
  <c r="H38" i="12"/>
  <c r="G38" i="12"/>
  <c r="F38" i="12"/>
  <c r="E38" i="12"/>
  <c r="Z37" i="12"/>
  <c r="R37" i="12"/>
  <c r="Q37" i="12"/>
  <c r="T37" i="12" s="1"/>
  <c r="S37" i="12"/>
  <c r="P37" i="12"/>
  <c r="O37" i="12"/>
  <c r="M37" i="12"/>
  <c r="L37" i="12"/>
  <c r="N37" i="12"/>
  <c r="K37" i="12"/>
  <c r="J37" i="12"/>
  <c r="I37" i="12"/>
  <c r="H37" i="12"/>
  <c r="G37" i="12"/>
  <c r="F37" i="12"/>
  <c r="E37" i="12"/>
  <c r="Z36" i="12"/>
  <c r="T36" i="12"/>
  <c r="R36" i="12"/>
  <c r="Q36" i="12"/>
  <c r="S36" i="12"/>
  <c r="P36" i="12"/>
  <c r="O36" i="12"/>
  <c r="L36" i="12"/>
  <c r="M36" i="12" s="1"/>
  <c r="N36" i="12"/>
  <c r="K36" i="12"/>
  <c r="J36" i="12"/>
  <c r="I36" i="12"/>
  <c r="H36" i="12"/>
  <c r="G36" i="12"/>
  <c r="F36" i="12"/>
  <c r="E36" i="12"/>
  <c r="Z35" i="12"/>
  <c r="T35" i="12"/>
  <c r="Q35" i="12"/>
  <c r="R35" i="12" s="1"/>
  <c r="S35" i="12"/>
  <c r="P35" i="12"/>
  <c r="L35" i="12"/>
  <c r="O35" i="12" s="1"/>
  <c r="N35" i="12"/>
  <c r="K35" i="12"/>
  <c r="J35" i="12"/>
  <c r="I35" i="12"/>
  <c r="H35" i="12"/>
  <c r="G35" i="12"/>
  <c r="F35" i="12"/>
  <c r="E35" i="12"/>
  <c r="Z34" i="12"/>
  <c r="S34" i="12"/>
  <c r="T34" i="12" s="1"/>
  <c r="R34" i="12"/>
  <c r="P34" i="12"/>
  <c r="N34" i="12"/>
  <c r="E84" i="11" s="1"/>
  <c r="M34" i="12"/>
  <c r="K34" i="12"/>
  <c r="I34" i="12"/>
  <c r="D84" i="11" s="1"/>
  <c r="H34" i="12"/>
  <c r="G34" i="12"/>
  <c r="F34" i="12"/>
  <c r="E34" i="12"/>
  <c r="D34" i="12"/>
  <c r="A34" i="12"/>
  <c r="Z33" i="12"/>
  <c r="Q33" i="12"/>
  <c r="T33" i="12" s="1"/>
  <c r="S33" i="12"/>
  <c r="P33" i="12"/>
  <c r="M33" i="12"/>
  <c r="L33" i="12"/>
  <c r="O33" i="12" s="1"/>
  <c r="N33" i="12"/>
  <c r="K33" i="12"/>
  <c r="J33" i="12"/>
  <c r="I33" i="12"/>
  <c r="H33" i="12"/>
  <c r="G33" i="12"/>
  <c r="F33" i="12"/>
  <c r="E33" i="12"/>
  <c r="Z32" i="12"/>
  <c r="S32" i="12"/>
  <c r="T32" i="12" s="1"/>
  <c r="R32" i="12"/>
  <c r="P32" i="12"/>
  <c r="N32" i="12"/>
  <c r="E83" i="11" s="1"/>
  <c r="M32" i="12"/>
  <c r="K32" i="12"/>
  <c r="I32" i="12"/>
  <c r="D83" i="11" s="1"/>
  <c r="H32" i="12"/>
  <c r="G32" i="12"/>
  <c r="F32" i="12"/>
  <c r="E32" i="12"/>
  <c r="D32" i="12"/>
  <c r="A32" i="12"/>
  <c r="Z31" i="12"/>
  <c r="R31" i="12"/>
  <c r="Q31" i="12"/>
  <c r="T31" i="12" s="1"/>
  <c r="S31" i="12"/>
  <c r="P31" i="12"/>
  <c r="O31" i="12"/>
  <c r="M31" i="12"/>
  <c r="L31" i="12"/>
  <c r="N31" i="12"/>
  <c r="K31" i="12"/>
  <c r="J31" i="12"/>
  <c r="I31" i="12"/>
  <c r="H31" i="12"/>
  <c r="G31" i="12"/>
  <c r="F31" i="12"/>
  <c r="E31" i="12"/>
  <c r="Z30" i="12"/>
  <c r="S30" i="12"/>
  <c r="P30" i="12"/>
  <c r="R30" i="12" s="1"/>
  <c r="N30" i="12"/>
  <c r="E82" i="11" s="1"/>
  <c r="K30" i="12"/>
  <c r="M30" i="12" s="1"/>
  <c r="I30" i="12"/>
  <c r="D82" i="11" s="1"/>
  <c r="H30" i="12"/>
  <c r="G30" i="12"/>
  <c r="F30" i="12"/>
  <c r="E30" i="12"/>
  <c r="D30" i="12"/>
  <c r="A30" i="12"/>
  <c r="Z29" i="12"/>
  <c r="T29" i="12"/>
  <c r="R29" i="12"/>
  <c r="Q29" i="12"/>
  <c r="S29" i="12"/>
  <c r="P29" i="12"/>
  <c r="O29" i="12"/>
  <c r="L29" i="12"/>
  <c r="M29" i="12" s="1"/>
  <c r="N29" i="12"/>
  <c r="K29" i="12"/>
  <c r="J29" i="12"/>
  <c r="I29" i="12"/>
  <c r="H29" i="12"/>
  <c r="G29" i="12"/>
  <c r="F29" i="12"/>
  <c r="E29" i="12"/>
  <c r="Z28" i="12"/>
  <c r="T28" i="12"/>
  <c r="Q28" i="12"/>
  <c r="R28" i="12" s="1"/>
  <c r="S28" i="12"/>
  <c r="P28" i="12"/>
  <c r="L28" i="12"/>
  <c r="O28" i="12" s="1"/>
  <c r="N28" i="12"/>
  <c r="K28" i="12"/>
  <c r="J28" i="12"/>
  <c r="I28" i="12"/>
  <c r="H28" i="12"/>
  <c r="G28" i="12"/>
  <c r="F28" i="12"/>
  <c r="E28" i="12"/>
  <c r="Z27" i="12"/>
  <c r="Q27" i="12"/>
  <c r="T27" i="12" s="1"/>
  <c r="S27" i="12"/>
  <c r="P27" i="12"/>
  <c r="M27" i="12"/>
  <c r="L27" i="12"/>
  <c r="O27" i="12" s="1"/>
  <c r="F24" i="11" s="1"/>
  <c r="N27" i="12"/>
  <c r="E24" i="11" s="1"/>
  <c r="K27" i="12"/>
  <c r="J27" i="12"/>
  <c r="I27" i="12"/>
  <c r="D24" i="11" s="1"/>
  <c r="H27" i="12"/>
  <c r="G27" i="12"/>
  <c r="F27" i="12"/>
  <c r="E27" i="12"/>
  <c r="Z26" i="12"/>
  <c r="R26" i="12"/>
  <c r="Q26" i="12"/>
  <c r="T26" i="12" s="1"/>
  <c r="S26" i="12"/>
  <c r="P26" i="12"/>
  <c r="O26" i="12"/>
  <c r="F31" i="11" s="1"/>
  <c r="M26" i="12"/>
  <c r="L26" i="12"/>
  <c r="N26" i="12"/>
  <c r="E31" i="11" s="1"/>
  <c r="K26" i="12"/>
  <c r="J26" i="12"/>
  <c r="I26" i="12"/>
  <c r="H26" i="12"/>
  <c r="G26" i="12"/>
  <c r="F26" i="12"/>
  <c r="E26" i="12"/>
  <c r="Z25" i="12"/>
  <c r="T25" i="12"/>
  <c r="R25" i="12"/>
  <c r="Q25" i="12"/>
  <c r="S25" i="12"/>
  <c r="P25" i="12"/>
  <c r="O25" i="12"/>
  <c r="L25" i="12"/>
  <c r="M25" i="12" s="1"/>
  <c r="N25" i="12"/>
  <c r="E32" i="11" s="1"/>
  <c r="K25" i="12"/>
  <c r="J25" i="12"/>
  <c r="I25" i="12"/>
  <c r="H25" i="12"/>
  <c r="G25" i="12"/>
  <c r="F25" i="12"/>
  <c r="E25" i="12"/>
  <c r="Z24" i="12"/>
  <c r="T24" i="12"/>
  <c r="Q24" i="12"/>
  <c r="R24" i="12" s="1"/>
  <c r="S24" i="12"/>
  <c r="P24" i="12"/>
  <c r="L24" i="12"/>
  <c r="O24" i="12" s="1"/>
  <c r="F37" i="11" s="1"/>
  <c r="N24" i="12"/>
  <c r="E37" i="11" s="1"/>
  <c r="K24" i="12"/>
  <c r="J24" i="12"/>
  <c r="I24" i="12"/>
  <c r="D37" i="11" s="1"/>
  <c r="H24" i="12"/>
  <c r="G24" i="12"/>
  <c r="F24" i="12"/>
  <c r="E24" i="12"/>
  <c r="Z23" i="12"/>
  <c r="Q23" i="12"/>
  <c r="T23" i="12" s="1"/>
  <c r="S23" i="12"/>
  <c r="P23" i="12"/>
  <c r="M23" i="12"/>
  <c r="L23" i="12"/>
  <c r="O23" i="12" s="1"/>
  <c r="F40" i="11" s="1"/>
  <c r="N23" i="12"/>
  <c r="E40" i="11" s="1"/>
  <c r="K23" i="12"/>
  <c r="J23" i="12"/>
  <c r="I23" i="12"/>
  <c r="D40" i="11" s="1"/>
  <c r="H23" i="12"/>
  <c r="G23" i="12"/>
  <c r="F23" i="12"/>
  <c r="E23" i="12"/>
  <c r="Z22" i="12"/>
  <c r="R22" i="12"/>
  <c r="Q22" i="12"/>
  <c r="T22" i="12" s="1"/>
  <c r="S22" i="12"/>
  <c r="P22" i="12"/>
  <c r="O22" i="12"/>
  <c r="F42" i="11" s="1"/>
  <c r="M22" i="12"/>
  <c r="L22" i="12"/>
  <c r="N22" i="12"/>
  <c r="E42" i="11" s="1"/>
  <c r="K22" i="12"/>
  <c r="J22" i="12"/>
  <c r="I22" i="12"/>
  <c r="H22" i="12"/>
  <c r="G22" i="12"/>
  <c r="F22" i="12"/>
  <c r="E22" i="12"/>
  <c r="Z21" i="12"/>
  <c r="T21" i="12"/>
  <c r="R21" i="12"/>
  <c r="Q21" i="12"/>
  <c r="S21" i="12"/>
  <c r="P21" i="12"/>
  <c r="O21" i="12"/>
  <c r="L21" i="12"/>
  <c r="M21" i="12" s="1"/>
  <c r="N21" i="12"/>
  <c r="E43" i="11" s="1"/>
  <c r="K21" i="12"/>
  <c r="J21" i="12"/>
  <c r="I21" i="12"/>
  <c r="H21" i="12"/>
  <c r="G21" i="12"/>
  <c r="F21" i="12"/>
  <c r="E21" i="12"/>
  <c r="Z20" i="12"/>
  <c r="T20" i="12"/>
  <c r="Q20" i="12"/>
  <c r="R20" i="12" s="1"/>
  <c r="S20" i="12"/>
  <c r="P20" i="12"/>
  <c r="L20" i="12"/>
  <c r="O20" i="12" s="1"/>
  <c r="F46" i="11" s="1"/>
  <c r="N20" i="12"/>
  <c r="E46" i="11" s="1"/>
  <c r="K20" i="12"/>
  <c r="J20" i="12"/>
  <c r="I20" i="12"/>
  <c r="D46" i="11" s="1"/>
  <c r="H20" i="12"/>
  <c r="G20" i="12"/>
  <c r="F20" i="12"/>
  <c r="E20" i="12"/>
  <c r="Z19" i="12"/>
  <c r="Q19" i="12"/>
  <c r="T19" i="12" s="1"/>
  <c r="S19" i="12"/>
  <c r="P19" i="12"/>
  <c r="M19" i="12"/>
  <c r="L19" i="12"/>
  <c r="O19" i="12" s="1"/>
  <c r="F48" i="11" s="1"/>
  <c r="N19" i="12"/>
  <c r="E48" i="11" s="1"/>
  <c r="K19" i="12"/>
  <c r="J19" i="12"/>
  <c r="I19" i="12"/>
  <c r="D48" i="11" s="1"/>
  <c r="H19" i="12"/>
  <c r="G19" i="12"/>
  <c r="F19" i="12"/>
  <c r="E19" i="12"/>
  <c r="Z18" i="12"/>
  <c r="R18" i="12"/>
  <c r="Q18" i="12"/>
  <c r="T18" i="12" s="1"/>
  <c r="S18" i="12"/>
  <c r="P18" i="12"/>
  <c r="O18" i="12"/>
  <c r="F54" i="11" s="1"/>
  <c r="M18" i="12"/>
  <c r="L18" i="12"/>
  <c r="N18" i="12"/>
  <c r="E54" i="11" s="1"/>
  <c r="K18" i="12"/>
  <c r="J18" i="12"/>
  <c r="I18" i="12"/>
  <c r="H18" i="12"/>
  <c r="G18" i="12"/>
  <c r="F18" i="12"/>
  <c r="E18" i="12"/>
  <c r="Z17" i="12"/>
  <c r="T17" i="12"/>
  <c r="R17" i="12"/>
  <c r="Q17" i="12"/>
  <c r="S17" i="12"/>
  <c r="P17" i="12"/>
  <c r="O17" i="12"/>
  <c r="L17" i="12"/>
  <c r="M17" i="12" s="1"/>
  <c r="N17" i="12"/>
  <c r="K17" i="12"/>
  <c r="J17" i="12"/>
  <c r="I17" i="12"/>
  <c r="H17" i="12"/>
  <c r="G17" i="12"/>
  <c r="F17" i="12"/>
  <c r="E17" i="12"/>
  <c r="Z16" i="12"/>
  <c r="T16" i="12"/>
  <c r="Q16" i="12"/>
  <c r="R16" i="12" s="1"/>
  <c r="S16" i="12"/>
  <c r="P16" i="12"/>
  <c r="L16" i="12"/>
  <c r="O16" i="12" s="1"/>
  <c r="N16" i="12"/>
  <c r="K16" i="12"/>
  <c r="J16" i="12"/>
  <c r="I16" i="12"/>
  <c r="H16" i="12"/>
  <c r="G16" i="12"/>
  <c r="F16" i="12"/>
  <c r="E16" i="12"/>
  <c r="Z15" i="12"/>
  <c r="S15" i="12"/>
  <c r="T15" i="12" s="1"/>
  <c r="R15" i="12"/>
  <c r="P15" i="12"/>
  <c r="N15" i="12"/>
  <c r="E81" i="11" s="1"/>
  <c r="M15" i="12"/>
  <c r="K15" i="12"/>
  <c r="I15" i="12"/>
  <c r="D81" i="11" s="1"/>
  <c r="H15" i="12"/>
  <c r="G15" i="12"/>
  <c r="F15" i="12"/>
  <c r="E15" i="12"/>
  <c r="D15" i="12"/>
  <c r="A15" i="12"/>
  <c r="Z14" i="12"/>
  <c r="Q14" i="12"/>
  <c r="T14" i="12" s="1"/>
  <c r="S14" i="12"/>
  <c r="P14" i="12"/>
  <c r="M14" i="12"/>
  <c r="L14" i="12"/>
  <c r="O14" i="12" s="1"/>
  <c r="N14" i="12"/>
  <c r="E11" i="11" s="1"/>
  <c r="K14" i="12"/>
  <c r="J14" i="12"/>
  <c r="I14" i="12"/>
  <c r="H14" i="12"/>
  <c r="G14" i="12"/>
  <c r="F14" i="12"/>
  <c r="E14" i="12"/>
  <c r="Z13" i="12"/>
  <c r="R13" i="12"/>
  <c r="Q13" i="12"/>
  <c r="T13" i="12" s="1"/>
  <c r="S13" i="12"/>
  <c r="P13" i="12"/>
  <c r="O13" i="12"/>
  <c r="M13" i="12"/>
  <c r="L13" i="12"/>
  <c r="N13" i="12"/>
  <c r="E19" i="11" s="1"/>
  <c r="K13" i="12"/>
  <c r="J13" i="12"/>
  <c r="I13" i="12"/>
  <c r="H13" i="12"/>
  <c r="G13" i="12"/>
  <c r="F13" i="12"/>
  <c r="E13" i="12"/>
  <c r="Z12" i="12"/>
  <c r="T12" i="12"/>
  <c r="R12" i="12"/>
  <c r="Q12" i="12"/>
  <c r="S12" i="12"/>
  <c r="P12" i="12"/>
  <c r="O12" i="12"/>
  <c r="F35" i="11" s="1"/>
  <c r="L12" i="12"/>
  <c r="M12" i="12" s="1"/>
  <c r="N12" i="12"/>
  <c r="E35" i="11" s="1"/>
  <c r="K12" i="12"/>
  <c r="J12" i="12"/>
  <c r="I12" i="12"/>
  <c r="D35" i="11" s="1"/>
  <c r="H12" i="12"/>
  <c r="G12" i="12"/>
  <c r="F12" i="12"/>
  <c r="E12" i="12"/>
  <c r="Z11" i="12"/>
  <c r="T11" i="12"/>
  <c r="Q11" i="12"/>
  <c r="R11" i="12" s="1"/>
  <c r="S11" i="12"/>
  <c r="P11" i="12"/>
  <c r="L11" i="12"/>
  <c r="O11" i="12" s="1"/>
  <c r="F41" i="11" s="1"/>
  <c r="N11" i="12"/>
  <c r="E41" i="11" s="1"/>
  <c r="K11" i="12"/>
  <c r="J11" i="12"/>
  <c r="I11" i="12"/>
  <c r="D41" i="11" s="1"/>
  <c r="H11" i="12"/>
  <c r="G11" i="12"/>
  <c r="F11" i="12"/>
  <c r="E11" i="12"/>
  <c r="Z10" i="12"/>
  <c r="Q10" i="12"/>
  <c r="T10" i="12" s="1"/>
  <c r="S10" i="12"/>
  <c r="P10" i="12"/>
  <c r="M10" i="12"/>
  <c r="L10" i="12"/>
  <c r="O10" i="12" s="1"/>
  <c r="F45" i="11" s="1"/>
  <c r="N10" i="12"/>
  <c r="E45" i="11" s="1"/>
  <c r="K10" i="12"/>
  <c r="J10" i="12"/>
  <c r="I10" i="12"/>
  <c r="D45" i="11" s="1"/>
  <c r="H10" i="12"/>
  <c r="G10" i="12"/>
  <c r="F10" i="12"/>
  <c r="E10" i="12"/>
  <c r="Z9" i="12"/>
  <c r="R9" i="12"/>
  <c r="Q9" i="12"/>
  <c r="T9" i="12" s="1"/>
  <c r="S9" i="12"/>
  <c r="P9" i="12"/>
  <c r="O9" i="12"/>
  <c r="M9" i="12"/>
  <c r="L9" i="12"/>
  <c r="N9" i="12"/>
  <c r="E47" i="11" s="1"/>
  <c r="K9" i="12"/>
  <c r="J9" i="12"/>
  <c r="I9" i="12"/>
  <c r="H9" i="12"/>
  <c r="G9" i="12"/>
  <c r="F9" i="12"/>
  <c r="E9" i="12"/>
  <c r="Z8" i="12"/>
  <c r="T8" i="12"/>
  <c r="R8" i="12"/>
  <c r="Q8" i="12"/>
  <c r="S8" i="12"/>
  <c r="P8" i="12"/>
  <c r="O8" i="12"/>
  <c r="L8" i="12"/>
  <c r="M8" i="12" s="1"/>
  <c r="N8" i="12"/>
  <c r="E63" i="11" s="1"/>
  <c r="K8" i="12"/>
  <c r="J8" i="12"/>
  <c r="I8" i="12"/>
  <c r="H8" i="12"/>
  <c r="G8" i="12"/>
  <c r="F8" i="12"/>
  <c r="E8" i="12"/>
  <c r="G7" i="12"/>
  <c r="A7" i="12"/>
  <c r="G6" i="12"/>
  <c r="A6" i="12"/>
  <c r="D179" i="10"/>
  <c r="C179" i="10"/>
  <c r="B179" i="10"/>
  <c r="D178" i="10"/>
  <c r="C178" i="10"/>
  <c r="B178" i="10"/>
  <c r="D177" i="10"/>
  <c r="C177" i="10"/>
  <c r="B177" i="10"/>
  <c r="A176" i="10"/>
  <c r="D175" i="10"/>
  <c r="C175" i="10"/>
  <c r="B175" i="10"/>
  <c r="D174" i="10"/>
  <c r="C174" i="10"/>
  <c r="B174" i="10"/>
  <c r="D173" i="10"/>
  <c r="C173" i="10"/>
  <c r="B173" i="10"/>
  <c r="A172" i="10"/>
  <c r="D171" i="10"/>
  <c r="C171" i="10"/>
  <c r="B171" i="10"/>
  <c r="D170" i="10"/>
  <c r="C170" i="10"/>
  <c r="B170" i="10"/>
  <c r="D169" i="10"/>
  <c r="C169" i="10"/>
  <c r="B169" i="10"/>
  <c r="A168" i="10"/>
  <c r="A167" i="10"/>
  <c r="A166" i="10"/>
  <c r="D165" i="10"/>
  <c r="C165" i="10"/>
  <c r="B165" i="10"/>
  <c r="D164" i="10"/>
  <c r="C164" i="10"/>
  <c r="B164" i="10"/>
  <c r="D163" i="10"/>
  <c r="C163" i="10"/>
  <c r="B163" i="10"/>
  <c r="D162" i="10"/>
  <c r="C162" i="10"/>
  <c r="B162" i="10"/>
  <c r="D161" i="10"/>
  <c r="C161" i="10"/>
  <c r="B161" i="10"/>
  <c r="D160" i="10"/>
  <c r="C160" i="10"/>
  <c r="B160" i="10"/>
  <c r="D159" i="10"/>
  <c r="C159" i="10"/>
  <c r="B159" i="10"/>
  <c r="D158" i="10"/>
  <c r="C158" i="10"/>
  <c r="B158" i="10"/>
  <c r="D157" i="10"/>
  <c r="C157" i="10"/>
  <c r="B157" i="10"/>
  <c r="D156" i="10"/>
  <c r="C156" i="10"/>
  <c r="B156" i="10"/>
  <c r="D155" i="10"/>
  <c r="C155" i="10"/>
  <c r="B155" i="10"/>
  <c r="D154" i="10"/>
  <c r="C154" i="10"/>
  <c r="B154" i="10"/>
  <c r="D153" i="10"/>
  <c r="C153" i="10"/>
  <c r="B153" i="10"/>
  <c r="D152" i="10"/>
  <c r="C152" i="10"/>
  <c r="B152" i="10"/>
  <c r="D151" i="10"/>
  <c r="C151" i="10"/>
  <c r="B151" i="10"/>
  <c r="D150" i="10"/>
  <c r="C150" i="10"/>
  <c r="B150" i="10"/>
  <c r="D149" i="10"/>
  <c r="C149" i="10"/>
  <c r="B149" i="10"/>
  <c r="D148" i="10"/>
  <c r="C148" i="10"/>
  <c r="B148" i="10"/>
  <c r="D147" i="10"/>
  <c r="C147" i="10"/>
  <c r="B147" i="10"/>
  <c r="D146" i="10"/>
  <c r="C146" i="10"/>
  <c r="B146" i="10"/>
  <c r="D145" i="10"/>
  <c r="C145" i="10"/>
  <c r="B145" i="10"/>
  <c r="D144" i="10"/>
  <c r="C144" i="10"/>
  <c r="B144" i="10"/>
  <c r="D143" i="10"/>
  <c r="C143" i="10"/>
  <c r="B143" i="10"/>
  <c r="D142" i="10"/>
  <c r="C142" i="10"/>
  <c r="B142" i="10"/>
  <c r="D141" i="10"/>
  <c r="C141" i="10"/>
  <c r="B141" i="10"/>
  <c r="D140" i="10"/>
  <c r="C140" i="10"/>
  <c r="B140" i="10"/>
  <c r="D139" i="10"/>
  <c r="C139" i="10"/>
  <c r="B139" i="10"/>
  <c r="D138" i="10"/>
  <c r="C138" i="10"/>
  <c r="B138" i="10"/>
  <c r="D137" i="10"/>
  <c r="C137" i="10"/>
  <c r="B137" i="10"/>
  <c r="D136" i="10"/>
  <c r="C136" i="10"/>
  <c r="B136" i="10"/>
  <c r="D135" i="10"/>
  <c r="C135" i="10"/>
  <c r="B135" i="10"/>
  <c r="D134" i="10"/>
  <c r="C134" i="10"/>
  <c r="B134" i="10"/>
  <c r="D133" i="10"/>
  <c r="C133" i="10"/>
  <c r="B133" i="10"/>
  <c r="D132" i="10"/>
  <c r="C132" i="10"/>
  <c r="B132" i="10"/>
  <c r="D131" i="10"/>
  <c r="C131" i="10"/>
  <c r="B131" i="10"/>
  <c r="D130" i="10"/>
  <c r="C130" i="10"/>
  <c r="B130" i="10"/>
  <c r="D129" i="10"/>
  <c r="C129" i="10"/>
  <c r="B129" i="10"/>
  <c r="D128" i="10"/>
  <c r="C128" i="10"/>
  <c r="B128" i="10"/>
  <c r="D127" i="10"/>
  <c r="C127" i="10"/>
  <c r="B127" i="10"/>
  <c r="D126" i="10"/>
  <c r="C126" i="10"/>
  <c r="B126" i="10"/>
  <c r="D125" i="10"/>
  <c r="C125" i="10"/>
  <c r="B125" i="10"/>
  <c r="D124" i="10"/>
  <c r="C124" i="10"/>
  <c r="B124" i="10"/>
  <c r="D123" i="10"/>
  <c r="C123" i="10"/>
  <c r="B123" i="10"/>
  <c r="D122" i="10"/>
  <c r="C122" i="10"/>
  <c r="B122" i="10"/>
  <c r="D121" i="10"/>
  <c r="C121" i="10"/>
  <c r="B121" i="10"/>
  <c r="D120" i="10"/>
  <c r="C120" i="10"/>
  <c r="B120" i="10"/>
  <c r="D119" i="10"/>
  <c r="C119" i="10"/>
  <c r="B119" i="10"/>
  <c r="D118" i="10"/>
  <c r="C118" i="10"/>
  <c r="B118" i="10"/>
  <c r="D117" i="10"/>
  <c r="C117" i="10"/>
  <c r="B117" i="10"/>
  <c r="D116" i="10"/>
  <c r="C116" i="10"/>
  <c r="B116" i="10"/>
  <c r="D115" i="10"/>
  <c r="C115" i="10"/>
  <c r="B115" i="10"/>
  <c r="D114" i="10"/>
  <c r="C114" i="10"/>
  <c r="B114" i="10"/>
  <c r="D113" i="10"/>
  <c r="C113" i="10"/>
  <c r="B113" i="10"/>
  <c r="D112" i="10"/>
  <c r="C112" i="10"/>
  <c r="B112" i="10"/>
  <c r="D111" i="10"/>
  <c r="C111" i="10"/>
  <c r="B111" i="10"/>
  <c r="D110" i="10"/>
  <c r="C110" i="10"/>
  <c r="B110" i="10"/>
  <c r="D109" i="10"/>
  <c r="C109" i="10"/>
  <c r="B109" i="10"/>
  <c r="A108" i="10"/>
  <c r="A107" i="10"/>
  <c r="D106" i="10"/>
  <c r="C106" i="10"/>
  <c r="B106" i="10"/>
  <c r="D105" i="10"/>
  <c r="C105" i="10"/>
  <c r="B105" i="10"/>
  <c r="D104" i="10"/>
  <c r="C104" i="10"/>
  <c r="B104" i="10"/>
  <c r="D103" i="10"/>
  <c r="C103" i="10"/>
  <c r="B103" i="10"/>
  <c r="D102" i="10"/>
  <c r="C102" i="10"/>
  <c r="B102" i="10"/>
  <c r="D101" i="10"/>
  <c r="C101" i="10"/>
  <c r="B101" i="10"/>
  <c r="D100" i="10"/>
  <c r="C100" i="10"/>
  <c r="B100" i="10"/>
  <c r="D99" i="10"/>
  <c r="C99" i="10"/>
  <c r="B99" i="10"/>
  <c r="D98" i="10"/>
  <c r="C98" i="10"/>
  <c r="B98" i="10"/>
  <c r="D97" i="10"/>
  <c r="C97" i="10"/>
  <c r="B97" i="10"/>
  <c r="D96" i="10"/>
  <c r="C96" i="10"/>
  <c r="B96" i="10"/>
  <c r="D95" i="10"/>
  <c r="C95" i="10"/>
  <c r="B95" i="10"/>
  <c r="D94" i="10"/>
  <c r="C94" i="10"/>
  <c r="B94" i="10"/>
  <c r="D93" i="10"/>
  <c r="C93" i="10"/>
  <c r="B93" i="10"/>
  <c r="D92" i="10"/>
  <c r="C92" i="10"/>
  <c r="B92" i="10"/>
  <c r="D91" i="10"/>
  <c r="C91" i="10"/>
  <c r="B91" i="10"/>
  <c r="D90" i="10"/>
  <c r="C90" i="10"/>
  <c r="B90" i="10"/>
  <c r="D89" i="10"/>
  <c r="C89" i="10"/>
  <c r="B89" i="10"/>
  <c r="D88" i="10"/>
  <c r="C88" i="10"/>
  <c r="B88" i="10"/>
  <c r="D87" i="10"/>
  <c r="C87" i="10"/>
  <c r="B87" i="10"/>
  <c r="D86" i="10"/>
  <c r="C86" i="10"/>
  <c r="B86" i="10"/>
  <c r="D85" i="10"/>
  <c r="C85" i="10"/>
  <c r="B85" i="10"/>
  <c r="D84" i="10"/>
  <c r="C84" i="10"/>
  <c r="B84" i="10"/>
  <c r="D83" i="10"/>
  <c r="C83" i="10"/>
  <c r="B83" i="10"/>
  <c r="D82" i="10"/>
  <c r="C82" i="10"/>
  <c r="B82" i="10"/>
  <c r="D81" i="10"/>
  <c r="C81" i="10"/>
  <c r="B81" i="10"/>
  <c r="D80" i="10"/>
  <c r="C80" i="10"/>
  <c r="B80" i="10"/>
  <c r="D79" i="10"/>
  <c r="C79" i="10"/>
  <c r="B79" i="10"/>
  <c r="D78" i="10"/>
  <c r="C78" i="10"/>
  <c r="B78" i="10"/>
  <c r="D77" i="10"/>
  <c r="C77" i="10"/>
  <c r="B77" i="10"/>
  <c r="D76" i="10"/>
  <c r="C76" i="10"/>
  <c r="B76" i="10"/>
  <c r="D75" i="10"/>
  <c r="C75" i="10"/>
  <c r="B75" i="10"/>
  <c r="D74" i="10"/>
  <c r="C74" i="10"/>
  <c r="B74" i="10"/>
  <c r="D73" i="10"/>
  <c r="C73" i="10"/>
  <c r="B73" i="10"/>
  <c r="D72" i="10"/>
  <c r="C72" i="10"/>
  <c r="B72" i="10"/>
  <c r="D71" i="10"/>
  <c r="C71" i="10"/>
  <c r="B71" i="10"/>
  <c r="D70" i="10"/>
  <c r="C70" i="10"/>
  <c r="B70" i="10"/>
  <c r="D69" i="10"/>
  <c r="C69" i="10"/>
  <c r="B69" i="10"/>
  <c r="D68" i="10"/>
  <c r="C68" i="10"/>
  <c r="B68" i="10"/>
  <c r="D67" i="10"/>
  <c r="C67" i="10"/>
  <c r="B67" i="10"/>
  <c r="D66" i="10"/>
  <c r="C66" i="10"/>
  <c r="B66" i="10"/>
  <c r="D65" i="10"/>
  <c r="C65" i="10"/>
  <c r="B65" i="10"/>
  <c r="A64" i="10"/>
  <c r="A63" i="10"/>
  <c r="D62" i="10"/>
  <c r="C62" i="10"/>
  <c r="B62" i="10"/>
  <c r="D61" i="10"/>
  <c r="C61" i="10"/>
  <c r="B61" i="10"/>
  <c r="D60" i="10"/>
  <c r="C60" i="10"/>
  <c r="B60" i="10"/>
  <c r="D59" i="10"/>
  <c r="C59" i="10"/>
  <c r="B59" i="10"/>
  <c r="D58" i="10"/>
  <c r="C58" i="10"/>
  <c r="B58" i="10"/>
  <c r="D57" i="10"/>
  <c r="C57" i="10"/>
  <c r="B57" i="10"/>
  <c r="D56" i="10"/>
  <c r="C56" i="10"/>
  <c r="B56" i="10"/>
  <c r="D55" i="10"/>
  <c r="C55" i="10"/>
  <c r="B55" i="10"/>
  <c r="D54" i="10"/>
  <c r="C54" i="10"/>
  <c r="B54" i="10"/>
  <c r="D53" i="10"/>
  <c r="C53" i="10"/>
  <c r="B53" i="10"/>
  <c r="D52" i="10"/>
  <c r="C52" i="10"/>
  <c r="B52" i="10"/>
  <c r="D51" i="10"/>
  <c r="C51" i="10"/>
  <c r="B51" i="10"/>
  <c r="D50" i="10"/>
  <c r="C50" i="10"/>
  <c r="B50" i="10"/>
  <c r="D49" i="10"/>
  <c r="C49" i="10"/>
  <c r="B49" i="10"/>
  <c r="D48" i="10"/>
  <c r="C48" i="10"/>
  <c r="B48" i="10"/>
  <c r="D47" i="10"/>
  <c r="C47" i="10"/>
  <c r="B47" i="10"/>
  <c r="D46" i="10"/>
  <c r="C46" i="10"/>
  <c r="B46" i="10"/>
  <c r="D45" i="10"/>
  <c r="C45" i="10"/>
  <c r="B45" i="10"/>
  <c r="D44" i="10"/>
  <c r="C44" i="10"/>
  <c r="B44" i="10"/>
  <c r="D43" i="10"/>
  <c r="C43" i="10"/>
  <c r="B43" i="10"/>
  <c r="D42" i="10"/>
  <c r="C42" i="10"/>
  <c r="B42" i="10"/>
  <c r="D41" i="10"/>
  <c r="C41" i="10"/>
  <c r="B41" i="10"/>
  <c r="D40" i="10"/>
  <c r="C40" i="10"/>
  <c r="B40" i="10"/>
  <c r="D39" i="10"/>
  <c r="C39" i="10"/>
  <c r="B39" i="10"/>
  <c r="D38" i="10"/>
  <c r="C38" i="10"/>
  <c r="B38" i="10"/>
  <c r="D37" i="10"/>
  <c r="C37" i="10"/>
  <c r="B37" i="10"/>
  <c r="D36" i="10"/>
  <c r="C36" i="10"/>
  <c r="B36" i="10"/>
  <c r="D35" i="10"/>
  <c r="C35" i="10"/>
  <c r="B35" i="10"/>
  <c r="D34" i="10"/>
  <c r="C34" i="10"/>
  <c r="B34" i="10"/>
  <c r="D33" i="10"/>
  <c r="C33" i="10"/>
  <c r="B33" i="10"/>
  <c r="D32" i="10"/>
  <c r="C32" i="10"/>
  <c r="B32" i="10"/>
  <c r="D31" i="10"/>
  <c r="C31" i="10"/>
  <c r="B31" i="10"/>
  <c r="D30" i="10"/>
  <c r="C30" i="10"/>
  <c r="B30" i="10"/>
  <c r="D29" i="10"/>
  <c r="C29" i="10"/>
  <c r="B29" i="10"/>
  <c r="D28" i="10"/>
  <c r="C28" i="10"/>
  <c r="B28" i="10"/>
  <c r="D27" i="10"/>
  <c r="C27" i="10"/>
  <c r="B27" i="10"/>
  <c r="D26" i="10"/>
  <c r="C26" i="10"/>
  <c r="B26" i="10"/>
  <c r="D25" i="10"/>
  <c r="C25" i="10"/>
  <c r="B25" i="10"/>
  <c r="D24" i="10"/>
  <c r="C24" i="10"/>
  <c r="B24" i="10"/>
  <c r="D23" i="10"/>
  <c r="C23" i="10"/>
  <c r="B23" i="10"/>
  <c r="D22" i="10"/>
  <c r="C22" i="10"/>
  <c r="B22" i="10"/>
  <c r="D21" i="10"/>
  <c r="C21" i="10"/>
  <c r="B21" i="10"/>
  <c r="A20" i="10"/>
  <c r="A19" i="10"/>
  <c r="A12" i="10"/>
  <c r="A11" i="10"/>
  <c r="A1" i="10"/>
  <c r="H152" i="9"/>
  <c r="H149" i="9"/>
  <c r="C152" i="9"/>
  <c r="C149" i="9"/>
  <c r="J146" i="9"/>
  <c r="H146" i="9"/>
  <c r="C146" i="9"/>
  <c r="J145" i="9"/>
  <c r="H145" i="9"/>
  <c r="C145" i="9"/>
  <c r="J144" i="9"/>
  <c r="H144" i="9"/>
  <c r="C144" i="9"/>
  <c r="J26" i="9"/>
  <c r="J25" i="9"/>
  <c r="J24" i="9"/>
  <c r="J21" i="9" s="1"/>
  <c r="J23" i="9"/>
  <c r="J22" i="9"/>
  <c r="J29" i="9"/>
  <c r="I26" i="9"/>
  <c r="I25" i="9"/>
  <c r="I24" i="9"/>
  <c r="I23" i="9"/>
  <c r="I21" i="9" s="1"/>
  <c r="I22" i="9"/>
  <c r="I29" i="9"/>
  <c r="I27" i="9"/>
  <c r="I143" i="9"/>
  <c r="J143" i="9"/>
  <c r="I142" i="9"/>
  <c r="J142" i="9"/>
  <c r="A141" i="9"/>
  <c r="I139" i="9"/>
  <c r="J139" i="9"/>
  <c r="I138" i="9"/>
  <c r="J138" i="9"/>
  <c r="A137" i="9"/>
  <c r="I135" i="9"/>
  <c r="J135" i="9"/>
  <c r="I134" i="9"/>
  <c r="J134" i="9"/>
  <c r="A133" i="9"/>
  <c r="H129" i="9"/>
  <c r="J129" i="9"/>
  <c r="I127" i="9"/>
  <c r="H127" i="9"/>
  <c r="G127" i="9"/>
  <c r="E127" i="9"/>
  <c r="J126" i="9"/>
  <c r="I126" i="9"/>
  <c r="E126" i="9"/>
  <c r="J125" i="9"/>
  <c r="I125" i="9"/>
  <c r="E125" i="9"/>
  <c r="K124" i="9"/>
  <c r="J124" i="9"/>
  <c r="I124" i="9"/>
  <c r="H124" i="9"/>
  <c r="G124" i="9"/>
  <c r="F124" i="9"/>
  <c r="V123" i="9"/>
  <c r="T123" i="9"/>
  <c r="K126" i="9" s="1"/>
  <c r="R123" i="9"/>
  <c r="K125" i="9" s="1"/>
  <c r="J130" i="9" s="1"/>
  <c r="U123" i="9"/>
  <c r="S123" i="9"/>
  <c r="Q123" i="9"/>
  <c r="E123" i="9"/>
  <c r="D123" i="9"/>
  <c r="H120" i="9"/>
  <c r="J120" i="9"/>
  <c r="I118" i="9"/>
  <c r="H118" i="9"/>
  <c r="G118" i="9"/>
  <c r="E118" i="9"/>
  <c r="K117" i="9"/>
  <c r="J117" i="9"/>
  <c r="E117" i="9"/>
  <c r="K116" i="9"/>
  <c r="J119" i="9" s="1"/>
  <c r="J116" i="9"/>
  <c r="E116" i="9"/>
  <c r="K115" i="9"/>
  <c r="J115" i="9"/>
  <c r="I115" i="9"/>
  <c r="H115" i="9"/>
  <c r="G115" i="9"/>
  <c r="F115" i="9"/>
  <c r="V114" i="9"/>
  <c r="T114" i="9"/>
  <c r="R114" i="9"/>
  <c r="U114" i="9"/>
  <c r="S114" i="9"/>
  <c r="I117" i="9" s="1"/>
  <c r="H119" i="9" s="1"/>
  <c r="Q114" i="9"/>
  <c r="I116" i="9" s="1"/>
  <c r="E114" i="9"/>
  <c r="D114" i="9"/>
  <c r="H112" i="9"/>
  <c r="H111" i="9"/>
  <c r="J111" i="9"/>
  <c r="I109" i="9"/>
  <c r="H109" i="9"/>
  <c r="G109" i="9"/>
  <c r="E109" i="9"/>
  <c r="J108" i="9"/>
  <c r="E108" i="9"/>
  <c r="J107" i="9"/>
  <c r="I107" i="9"/>
  <c r="E107" i="9"/>
  <c r="K106" i="9"/>
  <c r="J106" i="9"/>
  <c r="I106" i="9"/>
  <c r="H106" i="9"/>
  <c r="G106" i="9"/>
  <c r="F106" i="9"/>
  <c r="V105" i="9"/>
  <c r="T105" i="9"/>
  <c r="K108" i="9" s="1"/>
  <c r="R105" i="9"/>
  <c r="K107" i="9" s="1"/>
  <c r="J112" i="9" s="1"/>
  <c r="U105" i="9"/>
  <c r="S105" i="9"/>
  <c r="I108" i="9" s="1"/>
  <c r="Q105" i="9"/>
  <c r="E105" i="9"/>
  <c r="D105" i="9"/>
  <c r="A104" i="9"/>
  <c r="I102" i="9"/>
  <c r="J102" i="9"/>
  <c r="I101" i="9"/>
  <c r="J101" i="9"/>
  <c r="A100" i="9"/>
  <c r="H96" i="9"/>
  <c r="J96" i="9"/>
  <c r="I94" i="9"/>
  <c r="H94" i="9"/>
  <c r="G94" i="9"/>
  <c r="E94" i="9"/>
  <c r="K93" i="9"/>
  <c r="J93" i="9"/>
  <c r="E93" i="9"/>
  <c r="K92" i="9"/>
  <c r="J92" i="9"/>
  <c r="E92" i="9"/>
  <c r="K91" i="9"/>
  <c r="J91" i="9"/>
  <c r="I91" i="9"/>
  <c r="H91" i="9"/>
  <c r="G91" i="9"/>
  <c r="F91" i="9"/>
  <c r="V90" i="9"/>
  <c r="T90" i="9"/>
  <c r="R90" i="9"/>
  <c r="U90" i="9"/>
  <c r="S90" i="9"/>
  <c r="I93" i="9" s="1"/>
  <c r="H95" i="9" s="1"/>
  <c r="Q90" i="9"/>
  <c r="I92" i="9" s="1"/>
  <c r="E90" i="9"/>
  <c r="D90" i="9"/>
  <c r="H88" i="9"/>
  <c r="H87" i="9"/>
  <c r="J87" i="9"/>
  <c r="I85" i="9"/>
  <c r="H85" i="9"/>
  <c r="G85" i="9"/>
  <c r="E85" i="9"/>
  <c r="J84" i="9"/>
  <c r="E84" i="9"/>
  <c r="J83" i="9"/>
  <c r="I83" i="9"/>
  <c r="E83" i="9"/>
  <c r="K82" i="9"/>
  <c r="J82" i="9"/>
  <c r="I82" i="9"/>
  <c r="H82" i="9"/>
  <c r="G82" i="9"/>
  <c r="F82" i="9"/>
  <c r="V81" i="9"/>
  <c r="T81" i="9"/>
  <c r="K84" i="9" s="1"/>
  <c r="R81" i="9"/>
  <c r="K83" i="9" s="1"/>
  <c r="J88" i="9" s="1"/>
  <c r="U81" i="9"/>
  <c r="S81" i="9"/>
  <c r="I84" i="9" s="1"/>
  <c r="Q81" i="9"/>
  <c r="E81" i="9"/>
  <c r="D81" i="9"/>
  <c r="H78" i="9"/>
  <c r="P79" i="9"/>
  <c r="J78" i="9"/>
  <c r="I76" i="9"/>
  <c r="H76" i="9"/>
  <c r="G76" i="9"/>
  <c r="E76" i="9"/>
  <c r="J75" i="9"/>
  <c r="E75" i="9"/>
  <c r="J74" i="9"/>
  <c r="E74" i="9"/>
  <c r="K73" i="9"/>
  <c r="J73" i="9"/>
  <c r="I73" i="9"/>
  <c r="H73" i="9"/>
  <c r="G73" i="9"/>
  <c r="F73" i="9"/>
  <c r="V72" i="9"/>
  <c r="T72" i="9"/>
  <c r="K75" i="9" s="1"/>
  <c r="R72" i="9"/>
  <c r="K74" i="9" s="1"/>
  <c r="U72" i="9"/>
  <c r="S72" i="9"/>
  <c r="I75" i="9" s="1"/>
  <c r="Q72" i="9"/>
  <c r="I74" i="9" s="1"/>
  <c r="H77" i="9" s="1"/>
  <c r="E72" i="9"/>
  <c r="D72" i="9"/>
  <c r="A71" i="9"/>
  <c r="I69" i="9"/>
  <c r="J69" i="9"/>
  <c r="I68" i="9"/>
  <c r="J68" i="9"/>
  <c r="A67" i="9"/>
  <c r="H63" i="9"/>
  <c r="J63" i="9"/>
  <c r="I61" i="9"/>
  <c r="H61" i="9"/>
  <c r="G61" i="9"/>
  <c r="E61" i="9"/>
  <c r="J60" i="9"/>
  <c r="I60" i="9"/>
  <c r="E60" i="9"/>
  <c r="J59" i="9"/>
  <c r="I59" i="9"/>
  <c r="E59" i="9"/>
  <c r="K58" i="9"/>
  <c r="J58" i="9"/>
  <c r="I58" i="9"/>
  <c r="H58" i="9"/>
  <c r="G58" i="9"/>
  <c r="F58" i="9"/>
  <c r="V57" i="9"/>
  <c r="T57" i="9"/>
  <c r="K60" i="9" s="1"/>
  <c r="R57" i="9"/>
  <c r="K59" i="9" s="1"/>
  <c r="U57" i="9"/>
  <c r="S57" i="9"/>
  <c r="Q57" i="9"/>
  <c r="E57" i="9"/>
  <c r="D57" i="9"/>
  <c r="H54" i="9"/>
  <c r="H53" i="9"/>
  <c r="J54" i="9"/>
  <c r="I52" i="9"/>
  <c r="H52" i="9"/>
  <c r="G52" i="9"/>
  <c r="E52" i="9"/>
  <c r="K51" i="9"/>
  <c r="J51" i="9"/>
  <c r="E51" i="9"/>
  <c r="K50" i="9"/>
  <c r="J50" i="9"/>
  <c r="E50" i="9"/>
  <c r="K49" i="9"/>
  <c r="J49" i="9"/>
  <c r="I49" i="9"/>
  <c r="H49" i="9"/>
  <c r="G49" i="9"/>
  <c r="F49" i="9"/>
  <c r="V48" i="9"/>
  <c r="T48" i="9"/>
  <c r="R48" i="9"/>
  <c r="U48" i="9"/>
  <c r="S48" i="9"/>
  <c r="I51" i="9" s="1"/>
  <c r="Q48" i="9"/>
  <c r="I50" i="9" s="1"/>
  <c r="O55" i="9" s="1"/>
  <c r="E48" i="9"/>
  <c r="D48" i="9"/>
  <c r="H46" i="9"/>
  <c r="H45" i="9"/>
  <c r="J45" i="9"/>
  <c r="I43" i="9"/>
  <c r="H43" i="9"/>
  <c r="G43" i="9"/>
  <c r="E43" i="9"/>
  <c r="J42" i="9"/>
  <c r="E42" i="9"/>
  <c r="J41" i="9"/>
  <c r="I41" i="9"/>
  <c r="E41" i="9"/>
  <c r="K40" i="9"/>
  <c r="J40" i="9"/>
  <c r="I40" i="9"/>
  <c r="H40" i="9"/>
  <c r="G40" i="9"/>
  <c r="F40" i="9"/>
  <c r="V39" i="9"/>
  <c r="T39" i="9"/>
  <c r="K42" i="9" s="1"/>
  <c r="R39" i="9"/>
  <c r="K41" i="9" s="1"/>
  <c r="J46" i="9" s="1"/>
  <c r="U39" i="9"/>
  <c r="S39" i="9"/>
  <c r="I42" i="9" s="1"/>
  <c r="Q39" i="9"/>
  <c r="E39" i="9"/>
  <c r="D39" i="9"/>
  <c r="A38" i="9"/>
  <c r="A36" i="9"/>
  <c r="A18" i="9"/>
  <c r="A15" i="9"/>
  <c r="A13" i="9"/>
  <c r="G6" i="9"/>
  <c r="B6" i="9"/>
  <c r="A1" i="9"/>
  <c r="H395" i="8"/>
  <c r="H392" i="8"/>
  <c r="C395" i="8"/>
  <c r="C392" i="8"/>
  <c r="J389" i="8"/>
  <c r="H389" i="8"/>
  <c r="C389" i="8"/>
  <c r="J388" i="8"/>
  <c r="H388" i="8"/>
  <c r="C388" i="8"/>
  <c r="J387" i="8"/>
  <c r="H387" i="8"/>
  <c r="C387" i="8"/>
  <c r="J26" i="8"/>
  <c r="J25" i="8"/>
  <c r="J24" i="8"/>
  <c r="J23" i="8"/>
  <c r="J22" i="8"/>
  <c r="J29" i="8"/>
  <c r="I26" i="8"/>
  <c r="I25" i="8"/>
  <c r="I24" i="8"/>
  <c r="I23" i="8"/>
  <c r="I22" i="8"/>
  <c r="I21" i="8" s="1"/>
  <c r="I29" i="8"/>
  <c r="I27" i="8"/>
  <c r="I386" i="8"/>
  <c r="J386" i="8"/>
  <c r="I385" i="8"/>
  <c r="J385" i="8"/>
  <c r="A384" i="8"/>
  <c r="I382" i="8"/>
  <c r="J382" i="8"/>
  <c r="I381" i="8"/>
  <c r="J381" i="8"/>
  <c r="A380" i="8"/>
  <c r="H376" i="8"/>
  <c r="J376" i="8"/>
  <c r="I374" i="8"/>
  <c r="H374" i="8"/>
  <c r="G374" i="8"/>
  <c r="E374" i="8"/>
  <c r="K373" i="8"/>
  <c r="J373" i="8"/>
  <c r="E373" i="8"/>
  <c r="J372" i="8"/>
  <c r="I372" i="8"/>
  <c r="E372" i="8"/>
  <c r="K371" i="8"/>
  <c r="J371" i="8"/>
  <c r="I371" i="8"/>
  <c r="H377" i="8" s="1"/>
  <c r="H371" i="8"/>
  <c r="G371" i="8"/>
  <c r="F371" i="8"/>
  <c r="V370" i="8"/>
  <c r="T370" i="8"/>
  <c r="R370" i="8"/>
  <c r="K372" i="8" s="1"/>
  <c r="J377" i="8" s="1"/>
  <c r="U370" i="8"/>
  <c r="S370" i="8"/>
  <c r="I373" i="8" s="1"/>
  <c r="Q370" i="8"/>
  <c r="E370" i="8"/>
  <c r="D370" i="8"/>
  <c r="H367" i="8"/>
  <c r="P368" i="8"/>
  <c r="J367" i="8"/>
  <c r="I365" i="8"/>
  <c r="H365" i="8"/>
  <c r="G365" i="8"/>
  <c r="E365" i="8"/>
  <c r="J364" i="8"/>
  <c r="E364" i="8"/>
  <c r="J363" i="8"/>
  <c r="E363" i="8"/>
  <c r="K362" i="8"/>
  <c r="J362" i="8"/>
  <c r="H362" i="8"/>
  <c r="I362" i="8"/>
  <c r="F362" i="8"/>
  <c r="V362" i="8"/>
  <c r="T362" i="8"/>
  <c r="R362" i="8"/>
  <c r="K363" i="8" s="1"/>
  <c r="U362" i="8"/>
  <c r="S362" i="8"/>
  <c r="Q362" i="8"/>
  <c r="E362" i="8"/>
  <c r="D362" i="8"/>
  <c r="B362" i="8"/>
  <c r="K361" i="8"/>
  <c r="J361" i="8"/>
  <c r="I361" i="8"/>
  <c r="H361" i="8"/>
  <c r="G361" i="8"/>
  <c r="F361" i="8"/>
  <c r="K360" i="8"/>
  <c r="J360" i="8"/>
  <c r="I360" i="8"/>
  <c r="H360" i="8"/>
  <c r="G360" i="8"/>
  <c r="F360" i="8"/>
  <c r="C359" i="8"/>
  <c r="V358" i="8"/>
  <c r="T358" i="8"/>
  <c r="K364" i="8" s="1"/>
  <c r="R358" i="8"/>
  <c r="U358" i="8"/>
  <c r="S358" i="8"/>
  <c r="I364" i="8" s="1"/>
  <c r="Q358" i="8"/>
  <c r="I363" i="8" s="1"/>
  <c r="E358" i="8"/>
  <c r="D358" i="8"/>
  <c r="B358" i="8"/>
  <c r="O356" i="8"/>
  <c r="H355" i="8"/>
  <c r="P356" i="8"/>
  <c r="J355" i="8"/>
  <c r="I353" i="8"/>
  <c r="H353" i="8"/>
  <c r="G353" i="8"/>
  <c r="E353" i="8"/>
  <c r="K352" i="8"/>
  <c r="J352" i="8"/>
  <c r="E352" i="8"/>
  <c r="K351" i="8"/>
  <c r="J351" i="8"/>
  <c r="I351" i="8"/>
  <c r="E351" i="8"/>
  <c r="K350" i="8"/>
  <c r="J354" i="8" s="1"/>
  <c r="J350" i="8"/>
  <c r="I350" i="8"/>
  <c r="H350" i="8"/>
  <c r="G350" i="8"/>
  <c r="F350" i="8"/>
  <c r="K349" i="8"/>
  <c r="J356" i="8" s="1"/>
  <c r="J349" i="8"/>
  <c r="I349" i="8"/>
  <c r="H354" i="8" s="1"/>
  <c r="H349" i="8"/>
  <c r="G349" i="8"/>
  <c r="F349" i="8"/>
  <c r="V348" i="8"/>
  <c r="T348" i="8"/>
  <c r="R348" i="8"/>
  <c r="U348" i="8"/>
  <c r="S348" i="8"/>
  <c r="I352" i="8" s="1"/>
  <c r="Q348" i="8"/>
  <c r="E348" i="8"/>
  <c r="D348" i="8"/>
  <c r="B348" i="8"/>
  <c r="P346" i="8"/>
  <c r="J346" i="8"/>
  <c r="C345" i="8"/>
  <c r="K344" i="8"/>
  <c r="J344" i="8"/>
  <c r="I344" i="8"/>
  <c r="H344" i="8"/>
  <c r="G344" i="8"/>
  <c r="F344" i="8"/>
  <c r="V344" i="8"/>
  <c r="T344" i="8"/>
  <c r="R344" i="8"/>
  <c r="U344" i="8"/>
  <c r="S344" i="8"/>
  <c r="Q344" i="8"/>
  <c r="E344" i="8"/>
  <c r="D344" i="8"/>
  <c r="B344" i="8"/>
  <c r="H341" i="8"/>
  <c r="J341" i="8"/>
  <c r="I339" i="8"/>
  <c r="H339" i="8"/>
  <c r="G339" i="8"/>
  <c r="E339" i="8"/>
  <c r="J338" i="8"/>
  <c r="E338" i="8"/>
  <c r="J337" i="8"/>
  <c r="E337" i="8"/>
  <c r="J336" i="8"/>
  <c r="E336" i="8"/>
  <c r="K335" i="8"/>
  <c r="J335" i="8"/>
  <c r="H335" i="8"/>
  <c r="I335" i="8"/>
  <c r="F335" i="8"/>
  <c r="V335" i="8"/>
  <c r="T335" i="8"/>
  <c r="R335" i="8"/>
  <c r="U335" i="8"/>
  <c r="S335" i="8"/>
  <c r="Q335" i="8"/>
  <c r="E335" i="8"/>
  <c r="D335" i="8"/>
  <c r="B335" i="8"/>
  <c r="K334" i="8"/>
  <c r="J334" i="8"/>
  <c r="H334" i="8"/>
  <c r="I334" i="8"/>
  <c r="F334" i="8"/>
  <c r="V334" i="8"/>
  <c r="T334" i="8"/>
  <c r="R334" i="8"/>
  <c r="U334" i="8"/>
  <c r="S334" i="8"/>
  <c r="Q334" i="8"/>
  <c r="E334" i="8"/>
  <c r="D334" i="8"/>
  <c r="B334" i="8"/>
  <c r="K333" i="8"/>
  <c r="J333" i="8"/>
  <c r="H333" i="8"/>
  <c r="I333" i="8"/>
  <c r="F333" i="8"/>
  <c r="V333" i="8"/>
  <c r="T333" i="8"/>
  <c r="R333" i="8"/>
  <c r="U333" i="8"/>
  <c r="S333" i="8"/>
  <c r="Q333" i="8"/>
  <c r="I336" i="8" s="1"/>
  <c r="E333" i="8"/>
  <c r="D333" i="8"/>
  <c r="B333" i="8"/>
  <c r="K332" i="8"/>
  <c r="J332" i="8"/>
  <c r="H332" i="8"/>
  <c r="I332" i="8"/>
  <c r="F332" i="8"/>
  <c r="V332" i="8"/>
  <c r="T332" i="8"/>
  <c r="R332" i="8"/>
  <c r="U332" i="8"/>
  <c r="S332" i="8"/>
  <c r="I337" i="8" s="1"/>
  <c r="Q332" i="8"/>
  <c r="E332" i="8"/>
  <c r="D332" i="8"/>
  <c r="B332" i="8"/>
  <c r="K331" i="8"/>
  <c r="J331" i="8"/>
  <c r="I331" i="8"/>
  <c r="H331" i="8"/>
  <c r="G331" i="8"/>
  <c r="F331" i="8"/>
  <c r="K330" i="8"/>
  <c r="J330" i="8"/>
  <c r="I330" i="8"/>
  <c r="H330" i="8"/>
  <c r="G330" i="8"/>
  <c r="F330" i="8"/>
  <c r="K329" i="8"/>
  <c r="J329" i="8"/>
  <c r="I329" i="8"/>
  <c r="H329" i="8"/>
  <c r="G329" i="8"/>
  <c r="F329" i="8"/>
  <c r="K328" i="8"/>
  <c r="J328" i="8"/>
  <c r="I328" i="8"/>
  <c r="H328" i="8"/>
  <c r="G328" i="8"/>
  <c r="F328" i="8"/>
  <c r="V327" i="8"/>
  <c r="T327" i="8"/>
  <c r="R327" i="8"/>
  <c r="K336" i="8" s="1"/>
  <c r="U327" i="8"/>
  <c r="S327" i="8"/>
  <c r="Q327" i="8"/>
  <c r="E327" i="8"/>
  <c r="D327" i="8"/>
  <c r="B327" i="8"/>
  <c r="P325" i="8"/>
  <c r="K324" i="8"/>
  <c r="J325" i="8" s="1"/>
  <c r="J324" i="8"/>
  <c r="I324" i="8"/>
  <c r="O325" i="8" s="1"/>
  <c r="H324" i="8"/>
  <c r="G324" i="8"/>
  <c r="F324" i="8"/>
  <c r="V324" i="8"/>
  <c r="T324" i="8"/>
  <c r="R324" i="8"/>
  <c r="U324" i="8"/>
  <c r="S324" i="8"/>
  <c r="Q324" i="8"/>
  <c r="E324" i="8"/>
  <c r="D324" i="8"/>
  <c r="B324" i="8"/>
  <c r="P322" i="8"/>
  <c r="J322" i="8"/>
  <c r="K321" i="8"/>
  <c r="J321" i="8"/>
  <c r="I321" i="8"/>
  <c r="H321" i="8"/>
  <c r="G321" i="8"/>
  <c r="F321" i="8"/>
  <c r="V321" i="8"/>
  <c r="T321" i="8"/>
  <c r="R321" i="8"/>
  <c r="U321" i="8"/>
  <c r="S321" i="8"/>
  <c r="Q321" i="8"/>
  <c r="E321" i="8"/>
  <c r="D321" i="8"/>
  <c r="B321" i="8"/>
  <c r="O319" i="8"/>
  <c r="K318" i="8"/>
  <c r="P319" i="8" s="1"/>
  <c r="J318" i="8"/>
  <c r="I318" i="8"/>
  <c r="H319" i="8" s="1"/>
  <c r="H318" i="8"/>
  <c r="G318" i="8"/>
  <c r="F318" i="8"/>
  <c r="V318" i="8"/>
  <c r="T318" i="8"/>
  <c r="R318" i="8"/>
  <c r="U318" i="8"/>
  <c r="S318" i="8"/>
  <c r="Q318" i="8"/>
  <c r="E318" i="8"/>
  <c r="D318" i="8"/>
  <c r="B318" i="8"/>
  <c r="O316" i="8"/>
  <c r="H316" i="8"/>
  <c r="K315" i="8"/>
  <c r="J315" i="8"/>
  <c r="I315" i="8"/>
  <c r="H315" i="8"/>
  <c r="G315" i="8"/>
  <c r="F315" i="8"/>
  <c r="V315" i="8"/>
  <c r="T315" i="8"/>
  <c r="R315" i="8"/>
  <c r="U315" i="8"/>
  <c r="S315" i="8"/>
  <c r="Q315" i="8"/>
  <c r="E315" i="8"/>
  <c r="D315" i="8"/>
  <c r="B315" i="8"/>
  <c r="H313" i="8"/>
  <c r="P313" i="8"/>
  <c r="C312" i="8"/>
  <c r="K311" i="8"/>
  <c r="J313" i="8" s="1"/>
  <c r="J311" i="8"/>
  <c r="I311" i="8"/>
  <c r="O313" i="8" s="1"/>
  <c r="H311" i="8"/>
  <c r="G311" i="8"/>
  <c r="F311" i="8"/>
  <c r="V311" i="8"/>
  <c r="T311" i="8"/>
  <c r="R311" i="8"/>
  <c r="U311" i="8"/>
  <c r="S311" i="8"/>
  <c r="Q311" i="8"/>
  <c r="E311" i="8"/>
  <c r="D311" i="8"/>
  <c r="B311" i="8"/>
  <c r="H308" i="8"/>
  <c r="J308" i="8"/>
  <c r="I306" i="8"/>
  <c r="H306" i="8"/>
  <c r="G306" i="8"/>
  <c r="E306" i="8"/>
  <c r="J305" i="8"/>
  <c r="E305" i="8"/>
  <c r="J304" i="8"/>
  <c r="E304" i="8"/>
  <c r="J303" i="8"/>
  <c r="E303" i="8"/>
  <c r="K302" i="8"/>
  <c r="J302" i="8"/>
  <c r="H302" i="8"/>
  <c r="I302" i="8"/>
  <c r="F302" i="8"/>
  <c r="V302" i="8"/>
  <c r="T302" i="8"/>
  <c r="R302" i="8"/>
  <c r="U302" i="8"/>
  <c r="S302" i="8"/>
  <c r="Q302" i="8"/>
  <c r="I303" i="8" s="1"/>
  <c r="E302" i="8"/>
  <c r="D302" i="8"/>
  <c r="B302" i="8"/>
  <c r="K301" i="8"/>
  <c r="J301" i="8"/>
  <c r="I301" i="8"/>
  <c r="H301" i="8"/>
  <c r="G301" i="8"/>
  <c r="F301" i="8"/>
  <c r="K300" i="8"/>
  <c r="J300" i="8"/>
  <c r="I300" i="8"/>
  <c r="H300" i="8"/>
  <c r="G300" i="8"/>
  <c r="F300" i="8"/>
  <c r="K299" i="8"/>
  <c r="J299" i="8"/>
  <c r="I299" i="8"/>
  <c r="H299" i="8"/>
  <c r="G299" i="8"/>
  <c r="F299" i="8"/>
  <c r="K298" i="8"/>
  <c r="J298" i="8"/>
  <c r="I298" i="8"/>
  <c r="H298" i="8"/>
  <c r="G298" i="8"/>
  <c r="F298" i="8"/>
  <c r="V297" i="8"/>
  <c r="K305" i="8" s="1"/>
  <c r="T297" i="8"/>
  <c r="R297" i="8"/>
  <c r="K303" i="8" s="1"/>
  <c r="U297" i="8"/>
  <c r="I305" i="8" s="1"/>
  <c r="S297" i="8"/>
  <c r="I304" i="8" s="1"/>
  <c r="Q297" i="8"/>
  <c r="E297" i="8"/>
  <c r="D297" i="8"/>
  <c r="B297" i="8"/>
  <c r="P295" i="8"/>
  <c r="J295" i="8"/>
  <c r="K294" i="8"/>
  <c r="J294" i="8"/>
  <c r="I294" i="8"/>
  <c r="H294" i="8"/>
  <c r="G294" i="8"/>
  <c r="F294" i="8"/>
  <c r="V294" i="8"/>
  <c r="T294" i="8"/>
  <c r="R294" i="8"/>
  <c r="U294" i="8"/>
  <c r="S294" i="8"/>
  <c r="Q294" i="8"/>
  <c r="E294" i="8"/>
  <c r="D294" i="8"/>
  <c r="B294" i="8"/>
  <c r="O292" i="8"/>
  <c r="K291" i="8"/>
  <c r="J291" i="8"/>
  <c r="I291" i="8"/>
  <c r="H292" i="8" s="1"/>
  <c r="H291" i="8"/>
  <c r="G291" i="8"/>
  <c r="F291" i="8"/>
  <c r="V291" i="8"/>
  <c r="T291" i="8"/>
  <c r="R291" i="8"/>
  <c r="U291" i="8"/>
  <c r="S291" i="8"/>
  <c r="Q291" i="8"/>
  <c r="E291" i="8"/>
  <c r="D291" i="8"/>
  <c r="B291" i="8"/>
  <c r="O289" i="8"/>
  <c r="H289" i="8"/>
  <c r="C288" i="8"/>
  <c r="K287" i="8"/>
  <c r="J287" i="8"/>
  <c r="I287" i="8"/>
  <c r="H287" i="8"/>
  <c r="G287" i="8"/>
  <c r="F287" i="8"/>
  <c r="V287" i="8"/>
  <c r="T287" i="8"/>
  <c r="R287" i="8"/>
  <c r="U287" i="8"/>
  <c r="S287" i="8"/>
  <c r="Q287" i="8"/>
  <c r="E287" i="8"/>
  <c r="D287" i="8"/>
  <c r="B287" i="8"/>
  <c r="O285" i="8"/>
  <c r="H284" i="8"/>
  <c r="J285" i="8"/>
  <c r="J284" i="8"/>
  <c r="I282" i="8"/>
  <c r="H282" i="8"/>
  <c r="G282" i="8"/>
  <c r="E282" i="8"/>
  <c r="J281" i="8"/>
  <c r="E281" i="8"/>
  <c r="J280" i="8"/>
  <c r="E280" i="8"/>
  <c r="K279" i="8"/>
  <c r="J279" i="8"/>
  <c r="E279" i="8"/>
  <c r="K278" i="8"/>
  <c r="J278" i="8"/>
  <c r="I278" i="8"/>
  <c r="H278" i="8"/>
  <c r="G278" i="8"/>
  <c r="F278" i="8"/>
  <c r="K277" i="8"/>
  <c r="J277" i="8"/>
  <c r="I277" i="8"/>
  <c r="H277" i="8"/>
  <c r="G277" i="8"/>
  <c r="F277" i="8"/>
  <c r="K276" i="8"/>
  <c r="J276" i="8"/>
  <c r="I276" i="8"/>
  <c r="H276" i="8"/>
  <c r="G276" i="8"/>
  <c r="F276" i="8"/>
  <c r="K275" i="8"/>
  <c r="J275" i="8"/>
  <c r="I275" i="8"/>
  <c r="H275" i="8"/>
  <c r="G275" i="8"/>
  <c r="F275" i="8"/>
  <c r="V274" i="8"/>
  <c r="K281" i="8" s="1"/>
  <c r="T274" i="8"/>
  <c r="K280" i="8" s="1"/>
  <c r="R274" i="8"/>
  <c r="U274" i="8"/>
  <c r="I281" i="8" s="1"/>
  <c r="S274" i="8"/>
  <c r="I280" i="8" s="1"/>
  <c r="Q274" i="8"/>
  <c r="I279" i="8" s="1"/>
  <c r="E274" i="8"/>
  <c r="D274" i="8"/>
  <c r="B274" i="8"/>
  <c r="O272" i="8"/>
  <c r="P272" i="8"/>
  <c r="J272" i="8"/>
  <c r="C271" i="8"/>
  <c r="K270" i="8"/>
  <c r="J270" i="8"/>
  <c r="I270" i="8"/>
  <c r="H272" i="8" s="1"/>
  <c r="H270" i="8"/>
  <c r="G270" i="8"/>
  <c r="F270" i="8"/>
  <c r="V270" i="8"/>
  <c r="T270" i="8"/>
  <c r="R270" i="8"/>
  <c r="U270" i="8"/>
  <c r="S270" i="8"/>
  <c r="Q270" i="8"/>
  <c r="E270" i="8"/>
  <c r="D270" i="8"/>
  <c r="B270" i="8"/>
  <c r="O268" i="8"/>
  <c r="H267" i="8"/>
  <c r="J267" i="8"/>
  <c r="J266" i="8"/>
  <c r="I265" i="8"/>
  <c r="H265" i="8"/>
  <c r="G265" i="8"/>
  <c r="E265" i="8"/>
  <c r="J264" i="8"/>
  <c r="E264" i="8"/>
  <c r="K263" i="8"/>
  <c r="J263" i="8"/>
  <c r="E263" i="8"/>
  <c r="K262" i="8"/>
  <c r="J262" i="8"/>
  <c r="E262" i="8"/>
  <c r="K261" i="8"/>
  <c r="J261" i="8"/>
  <c r="I261" i="8"/>
  <c r="H261" i="8"/>
  <c r="G261" i="8"/>
  <c r="F261" i="8"/>
  <c r="K260" i="8"/>
  <c r="J260" i="8"/>
  <c r="I260" i="8"/>
  <c r="H260" i="8"/>
  <c r="G260" i="8"/>
  <c r="F260" i="8"/>
  <c r="K259" i="8"/>
  <c r="J259" i="8"/>
  <c r="I259" i="8"/>
  <c r="H259" i="8"/>
  <c r="G259" i="8"/>
  <c r="F259" i="8"/>
  <c r="K258" i="8"/>
  <c r="J258" i="8"/>
  <c r="I258" i="8"/>
  <c r="H258" i="8"/>
  <c r="G258" i="8"/>
  <c r="F258" i="8"/>
  <c r="V257" i="8"/>
  <c r="K264" i="8" s="1"/>
  <c r="T257" i="8"/>
  <c r="R257" i="8"/>
  <c r="U257" i="8"/>
  <c r="I264" i="8" s="1"/>
  <c r="S257" i="8"/>
  <c r="I263" i="8" s="1"/>
  <c r="Q257" i="8"/>
  <c r="I262" i="8" s="1"/>
  <c r="E257" i="8"/>
  <c r="D257" i="8"/>
  <c r="B257" i="8"/>
  <c r="P255" i="8"/>
  <c r="J255" i="8"/>
  <c r="K254" i="8"/>
  <c r="J254" i="8"/>
  <c r="I254" i="8"/>
  <c r="H254" i="8"/>
  <c r="G254" i="8"/>
  <c r="F254" i="8"/>
  <c r="V254" i="8"/>
  <c r="T254" i="8"/>
  <c r="R254" i="8"/>
  <c r="U254" i="8"/>
  <c r="S254" i="8"/>
  <c r="Q254" i="8"/>
  <c r="E254" i="8"/>
  <c r="D254" i="8"/>
  <c r="B254" i="8"/>
  <c r="H251" i="8"/>
  <c r="P252" i="8"/>
  <c r="J251" i="8"/>
  <c r="I249" i="8"/>
  <c r="H249" i="8"/>
  <c r="G249" i="8"/>
  <c r="E249" i="8"/>
  <c r="J248" i="8"/>
  <c r="E248" i="8"/>
  <c r="K247" i="8"/>
  <c r="J247" i="8"/>
  <c r="E247" i="8"/>
  <c r="K246" i="8"/>
  <c r="J246" i="8"/>
  <c r="E246" i="8"/>
  <c r="K245" i="8"/>
  <c r="J245" i="8"/>
  <c r="I245" i="8"/>
  <c r="H245" i="8"/>
  <c r="G245" i="8"/>
  <c r="F245" i="8"/>
  <c r="K244" i="8"/>
  <c r="J244" i="8"/>
  <c r="I244" i="8"/>
  <c r="H244" i="8"/>
  <c r="G244" i="8"/>
  <c r="F244" i="8"/>
  <c r="K243" i="8"/>
  <c r="J243" i="8"/>
  <c r="I243" i="8"/>
  <c r="H243" i="8"/>
  <c r="G243" i="8"/>
  <c r="F243" i="8"/>
  <c r="K242" i="8"/>
  <c r="J242" i="8"/>
  <c r="I242" i="8"/>
  <c r="H242" i="8"/>
  <c r="G242" i="8"/>
  <c r="F242" i="8"/>
  <c r="V241" i="8"/>
  <c r="K248" i="8" s="1"/>
  <c r="T241" i="8"/>
  <c r="R241" i="8"/>
  <c r="U241" i="8"/>
  <c r="I248" i="8" s="1"/>
  <c r="S241" i="8"/>
  <c r="I247" i="8" s="1"/>
  <c r="Q241" i="8"/>
  <c r="I246" i="8" s="1"/>
  <c r="E241" i="8"/>
  <c r="D241" i="8"/>
  <c r="B241" i="8"/>
  <c r="P239" i="8"/>
  <c r="J239" i="8"/>
  <c r="K238" i="8"/>
  <c r="J238" i="8"/>
  <c r="I238" i="8"/>
  <c r="H238" i="8"/>
  <c r="G238" i="8"/>
  <c r="F238" i="8"/>
  <c r="V238" i="8"/>
  <c r="T238" i="8"/>
  <c r="R238" i="8"/>
  <c r="U238" i="8"/>
  <c r="S238" i="8"/>
  <c r="Q238" i="8"/>
  <c r="E238" i="8"/>
  <c r="D238" i="8"/>
  <c r="B238" i="8"/>
  <c r="O236" i="8"/>
  <c r="K235" i="8"/>
  <c r="J235" i="8"/>
  <c r="I235" i="8"/>
  <c r="H236" i="8" s="1"/>
  <c r="H235" i="8"/>
  <c r="G235" i="8"/>
  <c r="F235" i="8"/>
  <c r="V235" i="8"/>
  <c r="T235" i="8"/>
  <c r="R235" i="8"/>
  <c r="U235" i="8"/>
  <c r="S235" i="8"/>
  <c r="Q235" i="8"/>
  <c r="E235" i="8"/>
  <c r="D235" i="8"/>
  <c r="B235" i="8"/>
  <c r="O233" i="8"/>
  <c r="H233" i="8"/>
  <c r="K232" i="8"/>
  <c r="J232" i="8"/>
  <c r="I232" i="8"/>
  <c r="H232" i="8"/>
  <c r="G232" i="8"/>
  <c r="F232" i="8"/>
  <c r="V232" i="8"/>
  <c r="T232" i="8"/>
  <c r="R232" i="8"/>
  <c r="U232" i="8"/>
  <c r="S232" i="8"/>
  <c r="Q232" i="8"/>
  <c r="E232" i="8"/>
  <c r="D232" i="8"/>
  <c r="B232" i="8"/>
  <c r="P230" i="8"/>
  <c r="K229" i="8"/>
  <c r="J230" i="8" s="1"/>
  <c r="J229" i="8"/>
  <c r="I229" i="8"/>
  <c r="O230" i="8" s="1"/>
  <c r="H229" i="8"/>
  <c r="G229" i="8"/>
  <c r="F229" i="8"/>
  <c r="V229" i="8"/>
  <c r="T229" i="8"/>
  <c r="R229" i="8"/>
  <c r="U229" i="8"/>
  <c r="S229" i="8"/>
  <c r="Q229" i="8"/>
  <c r="E229" i="8"/>
  <c r="D229" i="8"/>
  <c r="B229" i="8"/>
  <c r="H226" i="8"/>
  <c r="J226" i="8"/>
  <c r="J225" i="8"/>
  <c r="I224" i="8"/>
  <c r="H224" i="8"/>
  <c r="G224" i="8"/>
  <c r="E224" i="8"/>
  <c r="J223" i="8"/>
  <c r="E223" i="8"/>
  <c r="J222" i="8"/>
  <c r="I222" i="8"/>
  <c r="E222" i="8"/>
  <c r="J221" i="8"/>
  <c r="I221" i="8"/>
  <c r="E221" i="8"/>
  <c r="K220" i="8"/>
  <c r="J220" i="8"/>
  <c r="I220" i="8"/>
  <c r="H220" i="8"/>
  <c r="G220" i="8"/>
  <c r="F220" i="8"/>
  <c r="K219" i="8"/>
  <c r="J219" i="8"/>
  <c r="I219" i="8"/>
  <c r="H219" i="8"/>
  <c r="G219" i="8"/>
  <c r="F219" i="8"/>
  <c r="K218" i="8"/>
  <c r="J218" i="8"/>
  <c r="I218" i="8"/>
  <c r="H218" i="8"/>
  <c r="G218" i="8"/>
  <c r="F218" i="8"/>
  <c r="K217" i="8"/>
  <c r="J217" i="8"/>
  <c r="I217" i="8"/>
  <c r="H217" i="8"/>
  <c r="G217" i="8"/>
  <c r="F217" i="8"/>
  <c r="V216" i="8"/>
  <c r="K223" i="8" s="1"/>
  <c r="T216" i="8"/>
  <c r="K222" i="8" s="1"/>
  <c r="R216" i="8"/>
  <c r="K221" i="8" s="1"/>
  <c r="U216" i="8"/>
  <c r="I223" i="8" s="1"/>
  <c r="S216" i="8"/>
  <c r="Q216" i="8"/>
  <c r="E216" i="8"/>
  <c r="D216" i="8"/>
  <c r="B216" i="8"/>
  <c r="P214" i="8"/>
  <c r="J214" i="8"/>
  <c r="K213" i="8"/>
  <c r="J213" i="8"/>
  <c r="I213" i="8"/>
  <c r="H213" i="8"/>
  <c r="G213" i="8"/>
  <c r="F213" i="8"/>
  <c r="V213" i="8"/>
  <c r="T213" i="8"/>
  <c r="R213" i="8"/>
  <c r="U213" i="8"/>
  <c r="S213" i="8"/>
  <c r="Q213" i="8"/>
  <c r="E213" i="8"/>
  <c r="D213" i="8"/>
  <c r="B213" i="8"/>
  <c r="P211" i="8"/>
  <c r="J211" i="8"/>
  <c r="K210" i="8"/>
  <c r="J210" i="8"/>
  <c r="I210" i="8"/>
  <c r="H210" i="8"/>
  <c r="G210" i="8"/>
  <c r="F210" i="8"/>
  <c r="V210" i="8"/>
  <c r="T210" i="8"/>
  <c r="R210" i="8"/>
  <c r="U210" i="8"/>
  <c r="S210" i="8"/>
  <c r="Q210" i="8"/>
  <c r="E210" i="8"/>
  <c r="D210" i="8"/>
  <c r="B210" i="8"/>
  <c r="O208" i="8"/>
  <c r="H208" i="8"/>
  <c r="K207" i="8"/>
  <c r="J207" i="8"/>
  <c r="I207" i="8"/>
  <c r="H207" i="8"/>
  <c r="G207" i="8"/>
  <c r="F207" i="8"/>
  <c r="V207" i="8"/>
  <c r="T207" i="8"/>
  <c r="R207" i="8"/>
  <c r="U207" i="8"/>
  <c r="S207" i="8"/>
  <c r="Q207" i="8"/>
  <c r="E207" i="8"/>
  <c r="D207" i="8"/>
  <c r="B207" i="8"/>
  <c r="O205" i="8"/>
  <c r="H205" i="8"/>
  <c r="K204" i="8"/>
  <c r="J204" i="8"/>
  <c r="I204" i="8"/>
  <c r="H204" i="8"/>
  <c r="G204" i="8"/>
  <c r="F204" i="8"/>
  <c r="V204" i="8"/>
  <c r="T204" i="8"/>
  <c r="R204" i="8"/>
  <c r="U204" i="8"/>
  <c r="S204" i="8"/>
  <c r="Q204" i="8"/>
  <c r="E204" i="8"/>
  <c r="D204" i="8"/>
  <c r="B204" i="8"/>
  <c r="H201" i="8"/>
  <c r="J201" i="8"/>
  <c r="I199" i="8"/>
  <c r="H199" i="8"/>
  <c r="G199" i="8"/>
  <c r="E199" i="8"/>
  <c r="J198" i="8"/>
  <c r="I198" i="8"/>
  <c r="E198" i="8"/>
  <c r="J197" i="8"/>
  <c r="E197" i="8"/>
  <c r="K196" i="8"/>
  <c r="J196" i="8"/>
  <c r="I196" i="8"/>
  <c r="H196" i="8"/>
  <c r="G196" i="8"/>
  <c r="F196" i="8"/>
  <c r="K195" i="8"/>
  <c r="J195" i="8"/>
  <c r="I195" i="8"/>
  <c r="H195" i="8"/>
  <c r="G195" i="8"/>
  <c r="F195" i="8"/>
  <c r="V194" i="8"/>
  <c r="T194" i="8"/>
  <c r="K198" i="8" s="1"/>
  <c r="R194" i="8"/>
  <c r="K197" i="8" s="1"/>
  <c r="U194" i="8"/>
  <c r="S194" i="8"/>
  <c r="Q194" i="8"/>
  <c r="I197" i="8" s="1"/>
  <c r="H202" i="8" s="1"/>
  <c r="E194" i="8"/>
  <c r="D194" i="8"/>
  <c r="B194" i="8"/>
  <c r="O192" i="8"/>
  <c r="H192" i="8"/>
  <c r="K191" i="8"/>
  <c r="J191" i="8"/>
  <c r="I191" i="8"/>
  <c r="H191" i="8"/>
  <c r="G191" i="8"/>
  <c r="F191" i="8"/>
  <c r="V191" i="8"/>
  <c r="T191" i="8"/>
  <c r="R191" i="8"/>
  <c r="U191" i="8"/>
  <c r="S191" i="8"/>
  <c r="Q191" i="8"/>
  <c r="E191" i="8"/>
  <c r="D191" i="8"/>
  <c r="B191" i="8"/>
  <c r="H188" i="8"/>
  <c r="J188" i="8"/>
  <c r="I186" i="8"/>
  <c r="H186" i="8"/>
  <c r="G186" i="8"/>
  <c r="E186" i="8"/>
  <c r="K185" i="8"/>
  <c r="J185" i="8"/>
  <c r="E185" i="8"/>
  <c r="J184" i="8"/>
  <c r="I184" i="8"/>
  <c r="E184" i="8"/>
  <c r="K183" i="8"/>
  <c r="J183" i="8"/>
  <c r="I183" i="8"/>
  <c r="H183" i="8"/>
  <c r="G183" i="8"/>
  <c r="F183" i="8"/>
  <c r="K182" i="8"/>
  <c r="J182" i="8"/>
  <c r="I182" i="8"/>
  <c r="H182" i="8"/>
  <c r="G182" i="8"/>
  <c r="F182" i="8"/>
  <c r="K181" i="8"/>
  <c r="J187" i="8" s="1"/>
  <c r="J181" i="8"/>
  <c r="I181" i="8"/>
  <c r="H181" i="8"/>
  <c r="G181" i="8"/>
  <c r="F181" i="8"/>
  <c r="V180" i="8"/>
  <c r="T180" i="8"/>
  <c r="R180" i="8"/>
  <c r="K184" i="8" s="1"/>
  <c r="J189" i="8" s="1"/>
  <c r="U180" i="8"/>
  <c r="S180" i="8"/>
  <c r="I185" i="8" s="1"/>
  <c r="H189" i="8" s="1"/>
  <c r="Q180" i="8"/>
  <c r="E180" i="8"/>
  <c r="D180" i="8"/>
  <c r="B180" i="8"/>
  <c r="P178" i="8"/>
  <c r="J178" i="8"/>
  <c r="K177" i="8"/>
  <c r="J177" i="8"/>
  <c r="I177" i="8"/>
  <c r="H177" i="8"/>
  <c r="G177" i="8"/>
  <c r="F177" i="8"/>
  <c r="V177" i="8"/>
  <c r="T177" i="8"/>
  <c r="R177" i="8"/>
  <c r="U177" i="8"/>
  <c r="S177" i="8"/>
  <c r="Q177" i="8"/>
  <c r="E177" i="8"/>
  <c r="D177" i="8"/>
  <c r="B177" i="8"/>
  <c r="H174" i="8"/>
  <c r="J174" i="8"/>
  <c r="I172" i="8"/>
  <c r="H172" i="8"/>
  <c r="G172" i="8"/>
  <c r="E172" i="8"/>
  <c r="J171" i="8"/>
  <c r="E171" i="8"/>
  <c r="K170" i="8"/>
  <c r="J170" i="8"/>
  <c r="E170" i="8"/>
  <c r="K169" i="8"/>
  <c r="J169" i="8"/>
  <c r="I169" i="8"/>
  <c r="E169" i="8"/>
  <c r="K168" i="8"/>
  <c r="J168" i="8"/>
  <c r="I168" i="8"/>
  <c r="H168" i="8"/>
  <c r="G168" i="8"/>
  <c r="F168" i="8"/>
  <c r="K167" i="8"/>
  <c r="J167" i="8"/>
  <c r="I167" i="8"/>
  <c r="H167" i="8"/>
  <c r="G167" i="8"/>
  <c r="F167" i="8"/>
  <c r="K166" i="8"/>
  <c r="J166" i="8"/>
  <c r="I166" i="8"/>
  <c r="H166" i="8"/>
  <c r="G166" i="8"/>
  <c r="F166" i="8"/>
  <c r="K165" i="8"/>
  <c r="J165" i="8"/>
  <c r="I165" i="8"/>
  <c r="O175" i="8" s="1"/>
  <c r="H165" i="8"/>
  <c r="G165" i="8"/>
  <c r="F165" i="8"/>
  <c r="V164" i="8"/>
  <c r="K171" i="8" s="1"/>
  <c r="T164" i="8"/>
  <c r="R164" i="8"/>
  <c r="U164" i="8"/>
  <c r="I171" i="8" s="1"/>
  <c r="S164" i="8"/>
  <c r="I170" i="8" s="1"/>
  <c r="Q164" i="8"/>
  <c r="E164" i="8"/>
  <c r="D164" i="8"/>
  <c r="B164" i="8"/>
  <c r="P162" i="8"/>
  <c r="J162" i="8"/>
  <c r="K161" i="8"/>
  <c r="J161" i="8"/>
  <c r="I161" i="8"/>
  <c r="H161" i="8"/>
  <c r="G161" i="8"/>
  <c r="F161" i="8"/>
  <c r="V161" i="8"/>
  <c r="T161" i="8"/>
  <c r="R161" i="8"/>
  <c r="U161" i="8"/>
  <c r="S161" i="8"/>
  <c r="Q161" i="8"/>
  <c r="E161" i="8"/>
  <c r="D161" i="8"/>
  <c r="B161" i="8"/>
  <c r="H158" i="8"/>
  <c r="H157" i="8"/>
  <c r="P159" i="8"/>
  <c r="J158" i="8"/>
  <c r="I156" i="8"/>
  <c r="H156" i="8"/>
  <c r="G156" i="8"/>
  <c r="E156" i="8"/>
  <c r="K155" i="8"/>
  <c r="J155" i="8"/>
  <c r="E155" i="8"/>
  <c r="J154" i="8"/>
  <c r="E154" i="8"/>
  <c r="K153" i="8"/>
  <c r="J153" i="8"/>
  <c r="I153" i="8"/>
  <c r="H153" i="8"/>
  <c r="G153" i="8"/>
  <c r="F153" i="8"/>
  <c r="V152" i="8"/>
  <c r="T152" i="8"/>
  <c r="R152" i="8"/>
  <c r="K154" i="8" s="1"/>
  <c r="U152" i="8"/>
  <c r="S152" i="8"/>
  <c r="I155" i="8" s="1"/>
  <c r="Q152" i="8"/>
  <c r="I154" i="8" s="1"/>
  <c r="E152" i="8"/>
  <c r="D152" i="8"/>
  <c r="B152" i="8"/>
  <c r="O150" i="8"/>
  <c r="H150" i="8"/>
  <c r="J150" i="8"/>
  <c r="K149" i="8"/>
  <c r="P150" i="8" s="1"/>
  <c r="J149" i="8"/>
  <c r="I149" i="8"/>
  <c r="H149" i="8"/>
  <c r="G149" i="8"/>
  <c r="F149" i="8"/>
  <c r="V149" i="8"/>
  <c r="T149" i="8"/>
  <c r="R149" i="8"/>
  <c r="U149" i="8"/>
  <c r="S149" i="8"/>
  <c r="Q149" i="8"/>
  <c r="E149" i="8"/>
  <c r="D149" i="8"/>
  <c r="B149" i="8"/>
  <c r="H146" i="8"/>
  <c r="J146" i="8"/>
  <c r="I144" i="8"/>
  <c r="H144" i="8"/>
  <c r="G144" i="8"/>
  <c r="E144" i="8"/>
  <c r="J143" i="8"/>
  <c r="I143" i="8"/>
  <c r="E143" i="8"/>
  <c r="J142" i="8"/>
  <c r="I142" i="8"/>
  <c r="E142" i="8"/>
  <c r="J141" i="8"/>
  <c r="E141" i="8"/>
  <c r="K140" i="8"/>
  <c r="J140" i="8"/>
  <c r="I140" i="8"/>
  <c r="H140" i="8"/>
  <c r="G140" i="8"/>
  <c r="F140" i="8"/>
  <c r="K139" i="8"/>
  <c r="J139" i="8"/>
  <c r="I139" i="8"/>
  <c r="H139" i="8"/>
  <c r="G139" i="8"/>
  <c r="F139" i="8"/>
  <c r="K138" i="8"/>
  <c r="J138" i="8"/>
  <c r="I138" i="8"/>
  <c r="H138" i="8"/>
  <c r="G138" i="8"/>
  <c r="F138" i="8"/>
  <c r="K137" i="8"/>
  <c r="J137" i="8"/>
  <c r="I137" i="8"/>
  <c r="H137" i="8"/>
  <c r="G137" i="8"/>
  <c r="F137" i="8"/>
  <c r="V136" i="8"/>
  <c r="K143" i="8" s="1"/>
  <c r="T136" i="8"/>
  <c r="K142" i="8" s="1"/>
  <c r="J147" i="8" s="1"/>
  <c r="R136" i="8"/>
  <c r="K141" i="8" s="1"/>
  <c r="U136" i="8"/>
  <c r="S136" i="8"/>
  <c r="Q136" i="8"/>
  <c r="I141" i="8" s="1"/>
  <c r="E136" i="8"/>
  <c r="D136" i="8"/>
  <c r="B136" i="8"/>
  <c r="O134" i="8"/>
  <c r="H133" i="8"/>
  <c r="P134" i="8"/>
  <c r="J134" i="8"/>
  <c r="J133" i="8"/>
  <c r="I131" i="8"/>
  <c r="H131" i="8"/>
  <c r="G131" i="8"/>
  <c r="E131" i="8"/>
  <c r="J130" i="8"/>
  <c r="E130" i="8"/>
  <c r="K129" i="8"/>
  <c r="J129" i="8"/>
  <c r="E129" i="8"/>
  <c r="K128" i="8"/>
  <c r="J128" i="8"/>
  <c r="E128" i="8"/>
  <c r="K127" i="8"/>
  <c r="J127" i="8"/>
  <c r="I127" i="8"/>
  <c r="H127" i="8"/>
  <c r="G127" i="8"/>
  <c r="F127" i="8"/>
  <c r="K126" i="8"/>
  <c r="J126" i="8"/>
  <c r="I126" i="8"/>
  <c r="H126" i="8"/>
  <c r="G126" i="8"/>
  <c r="F126" i="8"/>
  <c r="K125" i="8"/>
  <c r="J125" i="8"/>
  <c r="I125" i="8"/>
  <c r="H125" i="8"/>
  <c r="G125" i="8"/>
  <c r="F125" i="8"/>
  <c r="K124" i="8"/>
  <c r="J124" i="8"/>
  <c r="I124" i="8"/>
  <c r="H124" i="8"/>
  <c r="G124" i="8"/>
  <c r="F124" i="8"/>
  <c r="V123" i="8"/>
  <c r="K130" i="8" s="1"/>
  <c r="T123" i="8"/>
  <c r="R123" i="8"/>
  <c r="U123" i="8"/>
  <c r="I130" i="8" s="1"/>
  <c r="S123" i="8"/>
  <c r="I129" i="8" s="1"/>
  <c r="Q123" i="8"/>
  <c r="I128" i="8" s="1"/>
  <c r="E123" i="8"/>
  <c r="D123" i="8"/>
  <c r="B123" i="8"/>
  <c r="J121" i="8"/>
  <c r="K120" i="8"/>
  <c r="P121" i="8" s="1"/>
  <c r="J120" i="8"/>
  <c r="I120" i="8"/>
  <c r="H121" i="8" s="1"/>
  <c r="H120" i="8"/>
  <c r="G120" i="8"/>
  <c r="F120" i="8"/>
  <c r="V120" i="8"/>
  <c r="T120" i="8"/>
  <c r="R120" i="8"/>
  <c r="U120" i="8"/>
  <c r="S120" i="8"/>
  <c r="Q120" i="8"/>
  <c r="E120" i="8"/>
  <c r="D120" i="8"/>
  <c r="B120" i="8"/>
  <c r="O118" i="8"/>
  <c r="H118" i="8"/>
  <c r="K117" i="8"/>
  <c r="J117" i="8"/>
  <c r="I117" i="8"/>
  <c r="H117" i="8"/>
  <c r="G117" i="8"/>
  <c r="F117" i="8"/>
  <c r="V117" i="8"/>
  <c r="T117" i="8"/>
  <c r="R117" i="8"/>
  <c r="U117" i="8"/>
  <c r="S117" i="8"/>
  <c r="Q117" i="8"/>
  <c r="E117" i="8"/>
  <c r="D117" i="8"/>
  <c r="B117" i="8"/>
  <c r="P115" i="8"/>
  <c r="K114" i="8"/>
  <c r="J115" i="8" s="1"/>
  <c r="J114" i="8"/>
  <c r="I114" i="8"/>
  <c r="O115" i="8" s="1"/>
  <c r="H114" i="8"/>
  <c r="G114" i="8"/>
  <c r="F114" i="8"/>
  <c r="V114" i="8"/>
  <c r="T114" i="8"/>
  <c r="R114" i="8"/>
  <c r="U114" i="8"/>
  <c r="S114" i="8"/>
  <c r="Q114" i="8"/>
  <c r="E114" i="8"/>
  <c r="D114" i="8"/>
  <c r="B114" i="8"/>
  <c r="P112" i="8"/>
  <c r="J112" i="8"/>
  <c r="K111" i="8"/>
  <c r="J111" i="8"/>
  <c r="I111" i="8"/>
  <c r="H111" i="8"/>
  <c r="G111" i="8"/>
  <c r="F111" i="8"/>
  <c r="V111" i="8"/>
  <c r="T111" i="8"/>
  <c r="R111" i="8"/>
  <c r="U111" i="8"/>
  <c r="S111" i="8"/>
  <c r="Q111" i="8"/>
  <c r="E111" i="8"/>
  <c r="D111" i="8"/>
  <c r="B111" i="8"/>
  <c r="O109" i="8"/>
  <c r="J109" i="8"/>
  <c r="K108" i="8"/>
  <c r="P109" i="8" s="1"/>
  <c r="J108" i="8"/>
  <c r="I108" i="8"/>
  <c r="H109" i="8" s="1"/>
  <c r="H108" i="8"/>
  <c r="G108" i="8"/>
  <c r="F108" i="8"/>
  <c r="V108" i="8"/>
  <c r="T108" i="8"/>
  <c r="R108" i="8"/>
  <c r="U108" i="8"/>
  <c r="S108" i="8"/>
  <c r="Q108" i="8"/>
  <c r="E108" i="8"/>
  <c r="D108" i="8"/>
  <c r="B108" i="8"/>
  <c r="H105" i="8"/>
  <c r="P106" i="8"/>
  <c r="J106" i="8"/>
  <c r="J105" i="8"/>
  <c r="I103" i="8"/>
  <c r="H103" i="8"/>
  <c r="G103" i="8"/>
  <c r="E103" i="8"/>
  <c r="J102" i="8"/>
  <c r="E102" i="8"/>
  <c r="J101" i="8"/>
  <c r="E101" i="8"/>
  <c r="K100" i="8"/>
  <c r="J100" i="8"/>
  <c r="E100" i="8"/>
  <c r="K99" i="8"/>
  <c r="J99" i="8"/>
  <c r="I99" i="8"/>
  <c r="H99" i="8"/>
  <c r="G99" i="8"/>
  <c r="F99" i="8"/>
  <c r="K98" i="8"/>
  <c r="J98" i="8"/>
  <c r="I98" i="8"/>
  <c r="H98" i="8"/>
  <c r="G98" i="8"/>
  <c r="F98" i="8"/>
  <c r="K97" i="8"/>
  <c r="J97" i="8"/>
  <c r="I97" i="8"/>
  <c r="H97" i="8"/>
  <c r="G97" i="8"/>
  <c r="F97" i="8"/>
  <c r="K96" i="8"/>
  <c r="J96" i="8"/>
  <c r="I96" i="8"/>
  <c r="H96" i="8"/>
  <c r="G96" i="8"/>
  <c r="F96" i="8"/>
  <c r="V95" i="8"/>
  <c r="K102" i="8" s="1"/>
  <c r="T95" i="8"/>
  <c r="K101" i="8" s="1"/>
  <c r="R95" i="8"/>
  <c r="U95" i="8"/>
  <c r="I102" i="8" s="1"/>
  <c r="S95" i="8"/>
  <c r="I101" i="8" s="1"/>
  <c r="Q95" i="8"/>
  <c r="I100" i="8" s="1"/>
  <c r="E95" i="8"/>
  <c r="D95" i="8"/>
  <c r="B95" i="8"/>
  <c r="O93" i="8"/>
  <c r="J93" i="8"/>
  <c r="K92" i="8"/>
  <c r="P93" i="8" s="1"/>
  <c r="J92" i="8"/>
  <c r="I92" i="8"/>
  <c r="H93" i="8" s="1"/>
  <c r="H92" i="8"/>
  <c r="G92" i="8"/>
  <c r="F92" i="8"/>
  <c r="V92" i="8"/>
  <c r="T92" i="8"/>
  <c r="R92" i="8"/>
  <c r="U92" i="8"/>
  <c r="S92" i="8"/>
  <c r="Q92" i="8"/>
  <c r="E92" i="8"/>
  <c r="D92" i="8"/>
  <c r="B92" i="8"/>
  <c r="H89" i="8"/>
  <c r="J89" i="8"/>
  <c r="I87" i="8"/>
  <c r="H87" i="8"/>
  <c r="G87" i="8"/>
  <c r="E87" i="8"/>
  <c r="J86" i="8"/>
  <c r="E86" i="8"/>
  <c r="J85" i="8"/>
  <c r="E85" i="8"/>
  <c r="K84" i="8"/>
  <c r="J84" i="8"/>
  <c r="E84" i="8"/>
  <c r="K83" i="8"/>
  <c r="J83" i="8"/>
  <c r="I83" i="8"/>
  <c r="H83" i="8"/>
  <c r="G83" i="8"/>
  <c r="F83" i="8"/>
  <c r="K82" i="8"/>
  <c r="J82" i="8"/>
  <c r="I82" i="8"/>
  <c r="H82" i="8"/>
  <c r="G82" i="8"/>
  <c r="F82" i="8"/>
  <c r="K81" i="8"/>
  <c r="J81" i="8"/>
  <c r="I81" i="8"/>
  <c r="H81" i="8"/>
  <c r="G81" i="8"/>
  <c r="F81" i="8"/>
  <c r="K80" i="8"/>
  <c r="J80" i="8"/>
  <c r="I80" i="8"/>
  <c r="H80" i="8"/>
  <c r="G80" i="8"/>
  <c r="F80" i="8"/>
  <c r="V79" i="8"/>
  <c r="K86" i="8" s="1"/>
  <c r="P90" i="8" s="1"/>
  <c r="T79" i="8"/>
  <c r="K85" i="8" s="1"/>
  <c r="R79" i="8"/>
  <c r="U79" i="8"/>
  <c r="I86" i="8" s="1"/>
  <c r="S79" i="8"/>
  <c r="I85" i="8" s="1"/>
  <c r="Q79" i="8"/>
  <c r="I84" i="8" s="1"/>
  <c r="E79" i="8"/>
  <c r="D79" i="8"/>
  <c r="B79" i="8"/>
  <c r="H76" i="8"/>
  <c r="H75" i="8"/>
  <c r="J76" i="8"/>
  <c r="I74" i="8"/>
  <c r="H74" i="8"/>
  <c r="G74" i="8"/>
  <c r="E74" i="8"/>
  <c r="J73" i="8"/>
  <c r="E73" i="8"/>
  <c r="J72" i="8"/>
  <c r="E72" i="8"/>
  <c r="K71" i="8"/>
  <c r="J71" i="8"/>
  <c r="I71" i="8"/>
  <c r="H71" i="8"/>
  <c r="G71" i="8"/>
  <c r="F71" i="8"/>
  <c r="V70" i="8"/>
  <c r="T70" i="8"/>
  <c r="K73" i="8" s="1"/>
  <c r="R70" i="8"/>
  <c r="K72" i="8" s="1"/>
  <c r="P77" i="8" s="1"/>
  <c r="U70" i="8"/>
  <c r="S70" i="8"/>
  <c r="I73" i="8" s="1"/>
  <c r="Q70" i="8"/>
  <c r="I72" i="8" s="1"/>
  <c r="O77" i="8" s="1"/>
  <c r="E70" i="8"/>
  <c r="D70" i="8"/>
  <c r="B70" i="8"/>
  <c r="O68" i="8"/>
  <c r="H68" i="8"/>
  <c r="K67" i="8"/>
  <c r="J67" i="8"/>
  <c r="I67" i="8"/>
  <c r="H67" i="8"/>
  <c r="G67" i="8"/>
  <c r="F67" i="8"/>
  <c r="V67" i="8"/>
  <c r="T67" i="8"/>
  <c r="R67" i="8"/>
  <c r="U67" i="8"/>
  <c r="S67" i="8"/>
  <c r="Q67" i="8"/>
  <c r="E67" i="8"/>
  <c r="D67" i="8"/>
  <c r="B67" i="8"/>
  <c r="H64" i="8"/>
  <c r="J64" i="8"/>
  <c r="I62" i="8"/>
  <c r="H62" i="8"/>
  <c r="G62" i="8"/>
  <c r="E62" i="8"/>
  <c r="J61" i="8"/>
  <c r="I61" i="8"/>
  <c r="E61" i="8"/>
  <c r="J60" i="8"/>
  <c r="I60" i="8"/>
  <c r="E60" i="8"/>
  <c r="J59" i="8"/>
  <c r="I59" i="8"/>
  <c r="E59" i="8"/>
  <c r="K58" i="8"/>
  <c r="J58" i="8"/>
  <c r="I58" i="8"/>
  <c r="H58" i="8"/>
  <c r="G58" i="8"/>
  <c r="F58" i="8"/>
  <c r="K57" i="8"/>
  <c r="J57" i="8"/>
  <c r="I57" i="8"/>
  <c r="H57" i="8"/>
  <c r="G57" i="8"/>
  <c r="F57" i="8"/>
  <c r="K56" i="8"/>
  <c r="J56" i="8"/>
  <c r="I56" i="8"/>
  <c r="H65" i="8" s="1"/>
  <c r="H56" i="8"/>
  <c r="G56" i="8"/>
  <c r="F56" i="8"/>
  <c r="K55" i="8"/>
  <c r="J55" i="8"/>
  <c r="I55" i="8"/>
  <c r="H55" i="8"/>
  <c r="G55" i="8"/>
  <c r="F55" i="8"/>
  <c r="V54" i="8"/>
  <c r="K61" i="8" s="1"/>
  <c r="T54" i="8"/>
  <c r="K60" i="8" s="1"/>
  <c r="R54" i="8"/>
  <c r="K59" i="8" s="1"/>
  <c r="U54" i="8"/>
  <c r="S54" i="8"/>
  <c r="Q54" i="8"/>
  <c r="E54" i="8"/>
  <c r="D54" i="8"/>
  <c r="B54" i="8"/>
  <c r="O52" i="8"/>
  <c r="H52" i="8"/>
  <c r="K51" i="8"/>
  <c r="J51" i="8"/>
  <c r="I51" i="8"/>
  <c r="H51" i="8"/>
  <c r="G51" i="8"/>
  <c r="F51" i="8"/>
  <c r="V51" i="8"/>
  <c r="T51" i="8"/>
  <c r="R51" i="8"/>
  <c r="U51" i="8"/>
  <c r="S51" i="8"/>
  <c r="Q51" i="8"/>
  <c r="E51" i="8"/>
  <c r="D51" i="8"/>
  <c r="B51" i="8"/>
  <c r="H48" i="8"/>
  <c r="J48" i="8"/>
  <c r="I46" i="8"/>
  <c r="H46" i="8"/>
  <c r="G46" i="8"/>
  <c r="E46" i="8"/>
  <c r="J45" i="8"/>
  <c r="I45" i="8"/>
  <c r="E45" i="8"/>
  <c r="J44" i="8"/>
  <c r="I44" i="8"/>
  <c r="E44" i="8"/>
  <c r="J43" i="8"/>
  <c r="E43" i="8"/>
  <c r="K42" i="8"/>
  <c r="J42" i="8"/>
  <c r="I42" i="8"/>
  <c r="H42" i="8"/>
  <c r="G42" i="8"/>
  <c r="F42" i="8"/>
  <c r="K41" i="8"/>
  <c r="J41" i="8"/>
  <c r="I41" i="8"/>
  <c r="H41" i="8"/>
  <c r="G41" i="8"/>
  <c r="F41" i="8"/>
  <c r="K40" i="8"/>
  <c r="J40" i="8"/>
  <c r="I40" i="8"/>
  <c r="H40" i="8"/>
  <c r="G40" i="8"/>
  <c r="F40" i="8"/>
  <c r="K39" i="8"/>
  <c r="J39" i="8"/>
  <c r="I39" i="8"/>
  <c r="H39" i="8"/>
  <c r="G39" i="8"/>
  <c r="F39" i="8"/>
  <c r="C38" i="8"/>
  <c r="V37" i="8"/>
  <c r="K45" i="8" s="1"/>
  <c r="T37" i="8"/>
  <c r="K44" i="8" s="1"/>
  <c r="R37" i="8"/>
  <c r="K43" i="8" s="1"/>
  <c r="U37" i="8"/>
  <c r="S37" i="8"/>
  <c r="Q37" i="8"/>
  <c r="I43" i="8" s="1"/>
  <c r="E37" i="8"/>
  <c r="D37" i="8"/>
  <c r="B37" i="8"/>
  <c r="A36" i="8"/>
  <c r="A18" i="8"/>
  <c r="A15" i="8"/>
  <c r="A13" i="8"/>
  <c r="G6" i="8"/>
  <c r="B6" i="8"/>
  <c r="A1" i="8"/>
  <c r="H327" i="7"/>
  <c r="H324" i="7"/>
  <c r="C327" i="7"/>
  <c r="C324" i="7"/>
  <c r="J321" i="7"/>
  <c r="H321" i="7"/>
  <c r="C321" i="7"/>
  <c r="J320" i="7"/>
  <c r="H320" i="7"/>
  <c r="C320" i="7"/>
  <c r="J319" i="7"/>
  <c r="H319" i="7"/>
  <c r="C319" i="7"/>
  <c r="J26" i="7"/>
  <c r="J25" i="7"/>
  <c r="J24" i="7"/>
  <c r="J23" i="7"/>
  <c r="J22" i="7"/>
  <c r="J21" i="7" s="1"/>
  <c r="J29" i="7"/>
  <c r="I26" i="7"/>
  <c r="I25" i="7"/>
  <c r="I24" i="7"/>
  <c r="I23" i="7"/>
  <c r="I22" i="7"/>
  <c r="I21" i="7" s="1"/>
  <c r="I29" i="7"/>
  <c r="I27" i="7"/>
  <c r="I318" i="7"/>
  <c r="J318" i="7"/>
  <c r="I317" i="7"/>
  <c r="J317" i="7"/>
  <c r="A316" i="7"/>
  <c r="I314" i="7"/>
  <c r="J314" i="7"/>
  <c r="I313" i="7"/>
  <c r="J313" i="7"/>
  <c r="A312" i="7"/>
  <c r="H308" i="7"/>
  <c r="J308" i="7"/>
  <c r="I306" i="7"/>
  <c r="H306" i="7"/>
  <c r="G306" i="7"/>
  <c r="E306" i="7"/>
  <c r="J305" i="7"/>
  <c r="I305" i="7"/>
  <c r="E305" i="7"/>
  <c r="J304" i="7"/>
  <c r="E304" i="7"/>
  <c r="K303" i="7"/>
  <c r="J303" i="7"/>
  <c r="I303" i="7"/>
  <c r="H303" i="7"/>
  <c r="G303" i="7"/>
  <c r="F303" i="7"/>
  <c r="V302" i="7"/>
  <c r="T302" i="7"/>
  <c r="K305" i="7" s="1"/>
  <c r="R302" i="7"/>
  <c r="K304" i="7" s="1"/>
  <c r="J307" i="7" s="1"/>
  <c r="U302" i="7"/>
  <c r="S302" i="7"/>
  <c r="Q302" i="7"/>
  <c r="I304" i="7" s="1"/>
  <c r="H307" i="7" s="1"/>
  <c r="E302" i="7"/>
  <c r="D302" i="7"/>
  <c r="H299" i="7"/>
  <c r="J299" i="7"/>
  <c r="I297" i="7"/>
  <c r="H297" i="7"/>
  <c r="G297" i="7"/>
  <c r="E297" i="7"/>
  <c r="K296" i="7"/>
  <c r="J296" i="7"/>
  <c r="E296" i="7"/>
  <c r="J295" i="7"/>
  <c r="E295" i="7"/>
  <c r="K294" i="7"/>
  <c r="J294" i="7"/>
  <c r="H294" i="7"/>
  <c r="I294" i="7"/>
  <c r="F294" i="7"/>
  <c r="V294" i="7"/>
  <c r="T294" i="7"/>
  <c r="R294" i="7"/>
  <c r="U294" i="7"/>
  <c r="S294" i="7"/>
  <c r="I296" i="7" s="1"/>
  <c r="H300" i="7" s="1"/>
  <c r="Q294" i="7"/>
  <c r="E294" i="7"/>
  <c r="D294" i="7"/>
  <c r="B294" i="7"/>
  <c r="K293" i="7"/>
  <c r="J293" i="7"/>
  <c r="I293" i="7"/>
  <c r="H293" i="7"/>
  <c r="G293" i="7"/>
  <c r="F293" i="7"/>
  <c r="K292" i="7"/>
  <c r="J292" i="7"/>
  <c r="I292" i="7"/>
  <c r="H292" i="7"/>
  <c r="G292" i="7"/>
  <c r="F292" i="7"/>
  <c r="C291" i="7"/>
  <c r="V290" i="7"/>
  <c r="T290" i="7"/>
  <c r="R290" i="7"/>
  <c r="K295" i="7" s="1"/>
  <c r="P300" i="7" s="1"/>
  <c r="U290" i="7"/>
  <c r="S290" i="7"/>
  <c r="Q290" i="7"/>
  <c r="I295" i="7" s="1"/>
  <c r="E290" i="7"/>
  <c r="D290" i="7"/>
  <c r="B290" i="7"/>
  <c r="H288" i="7"/>
  <c r="H287" i="7"/>
  <c r="J287" i="7"/>
  <c r="I285" i="7"/>
  <c r="H285" i="7"/>
  <c r="G285" i="7"/>
  <c r="E285" i="7"/>
  <c r="K284" i="7"/>
  <c r="J284" i="7"/>
  <c r="E284" i="7"/>
  <c r="K283" i="7"/>
  <c r="J283" i="7"/>
  <c r="E283" i="7"/>
  <c r="K282" i="7"/>
  <c r="J288" i="7" s="1"/>
  <c r="J282" i="7"/>
  <c r="I282" i="7"/>
  <c r="H282" i="7"/>
  <c r="G282" i="7"/>
  <c r="F282" i="7"/>
  <c r="K281" i="7"/>
  <c r="J286" i="7" s="1"/>
  <c r="J281" i="7"/>
  <c r="I281" i="7"/>
  <c r="H281" i="7"/>
  <c r="G281" i="7"/>
  <c r="F281" i="7"/>
  <c r="V280" i="7"/>
  <c r="T280" i="7"/>
  <c r="R280" i="7"/>
  <c r="U280" i="7"/>
  <c r="S280" i="7"/>
  <c r="I284" i="7" s="1"/>
  <c r="Q280" i="7"/>
  <c r="I283" i="7" s="1"/>
  <c r="E280" i="7"/>
  <c r="D280" i="7"/>
  <c r="B280" i="7"/>
  <c r="O278" i="7"/>
  <c r="H278" i="7"/>
  <c r="J278" i="7"/>
  <c r="K277" i="7"/>
  <c r="P278" i="7" s="1"/>
  <c r="J277" i="7"/>
  <c r="I277" i="7"/>
  <c r="H277" i="7"/>
  <c r="G277" i="7"/>
  <c r="F277" i="7"/>
  <c r="V277" i="7"/>
  <c r="T277" i="7"/>
  <c r="R277" i="7"/>
  <c r="U277" i="7"/>
  <c r="S277" i="7"/>
  <c r="Q277" i="7"/>
  <c r="E277" i="7"/>
  <c r="D277" i="7"/>
  <c r="B277" i="7"/>
  <c r="H274" i="7"/>
  <c r="P275" i="7"/>
  <c r="J274" i="7"/>
  <c r="I272" i="7"/>
  <c r="H272" i="7"/>
  <c r="G272" i="7"/>
  <c r="E272" i="7"/>
  <c r="K271" i="7"/>
  <c r="J271" i="7"/>
  <c r="E271" i="7"/>
  <c r="K270" i="7"/>
  <c r="J270" i="7"/>
  <c r="E270" i="7"/>
  <c r="K269" i="7"/>
  <c r="J275" i="7" s="1"/>
  <c r="J269" i="7"/>
  <c r="I269" i="7"/>
  <c r="H269" i="7"/>
  <c r="G269" i="7"/>
  <c r="F269" i="7"/>
  <c r="K268" i="7"/>
  <c r="J273" i="7" s="1"/>
  <c r="J268" i="7"/>
  <c r="I268" i="7"/>
  <c r="H275" i="7" s="1"/>
  <c r="H268" i="7"/>
  <c r="G268" i="7"/>
  <c r="F268" i="7"/>
  <c r="V267" i="7"/>
  <c r="T267" i="7"/>
  <c r="R267" i="7"/>
  <c r="U267" i="7"/>
  <c r="S267" i="7"/>
  <c r="I271" i="7" s="1"/>
  <c r="Q267" i="7"/>
  <c r="I270" i="7" s="1"/>
  <c r="E267" i="7"/>
  <c r="D267" i="7"/>
  <c r="B267" i="7"/>
  <c r="O265" i="7"/>
  <c r="H265" i="7"/>
  <c r="J265" i="7"/>
  <c r="K264" i="7"/>
  <c r="P265" i="7" s="1"/>
  <c r="J264" i="7"/>
  <c r="I264" i="7"/>
  <c r="H264" i="7"/>
  <c r="G264" i="7"/>
  <c r="F264" i="7"/>
  <c r="V264" i="7"/>
  <c r="T264" i="7"/>
  <c r="R264" i="7"/>
  <c r="U264" i="7"/>
  <c r="S264" i="7"/>
  <c r="Q264" i="7"/>
  <c r="E264" i="7"/>
  <c r="D264" i="7"/>
  <c r="B264" i="7"/>
  <c r="H261" i="7"/>
  <c r="J261" i="7"/>
  <c r="I259" i="7"/>
  <c r="H259" i="7"/>
  <c r="G259" i="7"/>
  <c r="E259" i="7"/>
  <c r="J258" i="7"/>
  <c r="E258" i="7"/>
  <c r="K257" i="7"/>
  <c r="J257" i="7"/>
  <c r="E257" i="7"/>
  <c r="K256" i="7"/>
  <c r="J256" i="7"/>
  <c r="E256" i="7"/>
  <c r="K255" i="7"/>
  <c r="J255" i="7"/>
  <c r="I255" i="7"/>
  <c r="H255" i="7"/>
  <c r="G255" i="7"/>
  <c r="F255" i="7"/>
  <c r="K254" i="7"/>
  <c r="J254" i="7"/>
  <c r="I254" i="7"/>
  <c r="H254" i="7"/>
  <c r="G254" i="7"/>
  <c r="F254" i="7"/>
  <c r="K253" i="7"/>
  <c r="P262" i="7" s="1"/>
  <c r="J253" i="7"/>
  <c r="I253" i="7"/>
  <c r="H253" i="7"/>
  <c r="G253" i="7"/>
  <c r="F253" i="7"/>
  <c r="K252" i="7"/>
  <c r="J252" i="7"/>
  <c r="I252" i="7"/>
  <c r="H252" i="7"/>
  <c r="G252" i="7"/>
  <c r="F252" i="7"/>
  <c r="C251" i="7"/>
  <c r="V250" i="7"/>
  <c r="K258" i="7" s="1"/>
  <c r="T250" i="7"/>
  <c r="R250" i="7"/>
  <c r="U250" i="7"/>
  <c r="I258" i="7" s="1"/>
  <c r="S250" i="7"/>
  <c r="I257" i="7" s="1"/>
  <c r="Q250" i="7"/>
  <c r="I256" i="7" s="1"/>
  <c r="E250" i="7"/>
  <c r="D250" i="7"/>
  <c r="B250" i="7"/>
  <c r="P248" i="7"/>
  <c r="J248" i="7"/>
  <c r="K247" i="7"/>
  <c r="J247" i="7"/>
  <c r="I247" i="7"/>
  <c r="H247" i="7"/>
  <c r="G247" i="7"/>
  <c r="F247" i="7"/>
  <c r="V247" i="7"/>
  <c r="T247" i="7"/>
  <c r="R247" i="7"/>
  <c r="U247" i="7"/>
  <c r="S247" i="7"/>
  <c r="Q247" i="7"/>
  <c r="E247" i="7"/>
  <c r="D247" i="7"/>
  <c r="B247" i="7"/>
  <c r="O245" i="7"/>
  <c r="H245" i="7"/>
  <c r="J245" i="7"/>
  <c r="K244" i="7"/>
  <c r="P245" i="7" s="1"/>
  <c r="J244" i="7"/>
  <c r="I244" i="7"/>
  <c r="H244" i="7"/>
  <c r="G244" i="7"/>
  <c r="F244" i="7"/>
  <c r="V244" i="7"/>
  <c r="T244" i="7"/>
  <c r="R244" i="7"/>
  <c r="U244" i="7"/>
  <c r="S244" i="7"/>
  <c r="Q244" i="7"/>
  <c r="E244" i="7"/>
  <c r="D244" i="7"/>
  <c r="B244" i="7"/>
  <c r="O242" i="7"/>
  <c r="H242" i="7"/>
  <c r="K241" i="7"/>
  <c r="J241" i="7"/>
  <c r="I241" i="7"/>
  <c r="H241" i="7"/>
  <c r="G241" i="7"/>
  <c r="F241" i="7"/>
  <c r="V241" i="7"/>
  <c r="T241" i="7"/>
  <c r="R241" i="7"/>
  <c r="U241" i="7"/>
  <c r="S241" i="7"/>
  <c r="Q241" i="7"/>
  <c r="E241" i="7"/>
  <c r="D241" i="7"/>
  <c r="B241" i="7"/>
  <c r="H239" i="7"/>
  <c r="P239" i="7"/>
  <c r="J239" i="7"/>
  <c r="K238" i="7"/>
  <c r="J238" i="7"/>
  <c r="I238" i="7"/>
  <c r="O239" i="7" s="1"/>
  <c r="H238" i="7"/>
  <c r="G238" i="7"/>
  <c r="F238" i="7"/>
  <c r="V238" i="7"/>
  <c r="T238" i="7"/>
  <c r="R238" i="7"/>
  <c r="U238" i="7"/>
  <c r="S238" i="7"/>
  <c r="Q238" i="7"/>
  <c r="E238" i="7"/>
  <c r="D238" i="7"/>
  <c r="B238" i="7"/>
  <c r="P236" i="7"/>
  <c r="J236" i="7"/>
  <c r="K235" i="7"/>
  <c r="J235" i="7"/>
  <c r="I235" i="7"/>
  <c r="H235" i="7"/>
  <c r="G235" i="7"/>
  <c r="F235" i="7"/>
  <c r="V235" i="7"/>
  <c r="T235" i="7"/>
  <c r="R235" i="7"/>
  <c r="U235" i="7"/>
  <c r="S235" i="7"/>
  <c r="Q235" i="7"/>
  <c r="E235" i="7"/>
  <c r="D235" i="7"/>
  <c r="B235" i="7"/>
  <c r="O233" i="7"/>
  <c r="H233" i="7"/>
  <c r="K232" i="7"/>
  <c r="J232" i="7"/>
  <c r="I232" i="7"/>
  <c r="H232" i="7"/>
  <c r="G232" i="7"/>
  <c r="F232" i="7"/>
  <c r="V232" i="7"/>
  <c r="T232" i="7"/>
  <c r="R232" i="7"/>
  <c r="U232" i="7"/>
  <c r="S232" i="7"/>
  <c r="Q232" i="7"/>
  <c r="E232" i="7"/>
  <c r="D232" i="7"/>
  <c r="B232" i="7"/>
  <c r="H229" i="7"/>
  <c r="J229" i="7"/>
  <c r="I227" i="7"/>
  <c r="H227" i="7"/>
  <c r="G227" i="7"/>
  <c r="E227" i="7"/>
  <c r="K226" i="7"/>
  <c r="J226" i="7"/>
  <c r="I226" i="7"/>
  <c r="E226" i="7"/>
  <c r="J225" i="7"/>
  <c r="E225" i="7"/>
  <c r="K224" i="7"/>
  <c r="J224" i="7"/>
  <c r="E224" i="7"/>
  <c r="K223" i="7"/>
  <c r="J223" i="7"/>
  <c r="I223" i="7"/>
  <c r="H223" i="7"/>
  <c r="G223" i="7"/>
  <c r="F223" i="7"/>
  <c r="K222" i="7"/>
  <c r="J222" i="7"/>
  <c r="I222" i="7"/>
  <c r="H222" i="7"/>
  <c r="G222" i="7"/>
  <c r="F222" i="7"/>
  <c r="K221" i="7"/>
  <c r="J221" i="7"/>
  <c r="I221" i="7"/>
  <c r="H221" i="7"/>
  <c r="G221" i="7"/>
  <c r="F221" i="7"/>
  <c r="K220" i="7"/>
  <c r="J220" i="7"/>
  <c r="I220" i="7"/>
  <c r="H220" i="7"/>
  <c r="G220" i="7"/>
  <c r="F220" i="7"/>
  <c r="V219" i="7"/>
  <c r="T219" i="7"/>
  <c r="K225" i="7" s="1"/>
  <c r="R219" i="7"/>
  <c r="U219" i="7"/>
  <c r="S219" i="7"/>
  <c r="I225" i="7" s="1"/>
  <c r="Q219" i="7"/>
  <c r="I224" i="7" s="1"/>
  <c r="H230" i="7" s="1"/>
  <c r="E219" i="7"/>
  <c r="D219" i="7"/>
  <c r="B219" i="7"/>
  <c r="O217" i="7"/>
  <c r="H217" i="7"/>
  <c r="J217" i="7"/>
  <c r="K216" i="7"/>
  <c r="P217" i="7" s="1"/>
  <c r="J216" i="7"/>
  <c r="I216" i="7"/>
  <c r="H216" i="7"/>
  <c r="G216" i="7"/>
  <c r="F216" i="7"/>
  <c r="V216" i="7"/>
  <c r="T216" i="7"/>
  <c r="R216" i="7"/>
  <c r="U216" i="7"/>
  <c r="S216" i="7"/>
  <c r="Q216" i="7"/>
  <c r="E216" i="7"/>
  <c r="D216" i="7"/>
  <c r="B216" i="7"/>
  <c r="O214" i="7"/>
  <c r="H214" i="7"/>
  <c r="K213" i="7"/>
  <c r="J213" i="7"/>
  <c r="I213" i="7"/>
  <c r="H213" i="7"/>
  <c r="G213" i="7"/>
  <c r="F213" i="7"/>
  <c r="V213" i="7"/>
  <c r="T213" i="7"/>
  <c r="R213" i="7"/>
  <c r="U213" i="7"/>
  <c r="S213" i="7"/>
  <c r="Q213" i="7"/>
  <c r="E213" i="7"/>
  <c r="D213" i="7"/>
  <c r="B213" i="7"/>
  <c r="H210" i="7"/>
  <c r="J211" i="7"/>
  <c r="J210" i="7"/>
  <c r="I208" i="7"/>
  <c r="H208" i="7"/>
  <c r="G208" i="7"/>
  <c r="E208" i="7"/>
  <c r="J207" i="7"/>
  <c r="I207" i="7"/>
  <c r="E207" i="7"/>
  <c r="J206" i="7"/>
  <c r="E206" i="7"/>
  <c r="J205" i="7"/>
  <c r="E205" i="7"/>
  <c r="K204" i="7"/>
  <c r="J204" i="7"/>
  <c r="I204" i="7"/>
  <c r="H204" i="7"/>
  <c r="G204" i="7"/>
  <c r="F204" i="7"/>
  <c r="K203" i="7"/>
  <c r="J203" i="7"/>
  <c r="I203" i="7"/>
  <c r="H203" i="7"/>
  <c r="G203" i="7"/>
  <c r="F203" i="7"/>
  <c r="K202" i="7"/>
  <c r="J202" i="7"/>
  <c r="I202" i="7"/>
  <c r="H202" i="7"/>
  <c r="G202" i="7"/>
  <c r="F202" i="7"/>
  <c r="K201" i="7"/>
  <c r="J201" i="7"/>
  <c r="I201" i="7"/>
  <c r="H201" i="7"/>
  <c r="G201" i="7"/>
  <c r="F201" i="7"/>
  <c r="V200" i="7"/>
  <c r="K207" i="7" s="1"/>
  <c r="T200" i="7"/>
  <c r="K206" i="7" s="1"/>
  <c r="R200" i="7"/>
  <c r="K205" i="7" s="1"/>
  <c r="U200" i="7"/>
  <c r="S200" i="7"/>
  <c r="I206" i="7" s="1"/>
  <c r="Q200" i="7"/>
  <c r="I205" i="7" s="1"/>
  <c r="E200" i="7"/>
  <c r="D200" i="7"/>
  <c r="B200" i="7"/>
  <c r="O198" i="7"/>
  <c r="H198" i="7"/>
  <c r="J198" i="7"/>
  <c r="K197" i="7"/>
  <c r="P198" i="7" s="1"/>
  <c r="J197" i="7"/>
  <c r="I197" i="7"/>
  <c r="H197" i="7"/>
  <c r="G197" i="7"/>
  <c r="F197" i="7"/>
  <c r="V197" i="7"/>
  <c r="T197" i="7"/>
  <c r="R197" i="7"/>
  <c r="U197" i="7"/>
  <c r="S197" i="7"/>
  <c r="Q197" i="7"/>
  <c r="E197" i="7"/>
  <c r="D197" i="7"/>
  <c r="B197" i="7"/>
  <c r="H194" i="7"/>
  <c r="J194" i="7"/>
  <c r="I192" i="7"/>
  <c r="H192" i="7"/>
  <c r="G192" i="7"/>
  <c r="E192" i="7"/>
  <c r="J191" i="7"/>
  <c r="I191" i="7"/>
  <c r="E191" i="7"/>
  <c r="K190" i="7"/>
  <c r="J190" i="7"/>
  <c r="E190" i="7"/>
  <c r="K189" i="7"/>
  <c r="J189" i="7"/>
  <c r="E189" i="7"/>
  <c r="K188" i="7"/>
  <c r="J188" i="7"/>
  <c r="I188" i="7"/>
  <c r="H188" i="7"/>
  <c r="G188" i="7"/>
  <c r="F188" i="7"/>
  <c r="K187" i="7"/>
  <c r="J187" i="7"/>
  <c r="I187" i="7"/>
  <c r="H187" i="7"/>
  <c r="G187" i="7"/>
  <c r="F187" i="7"/>
  <c r="K186" i="7"/>
  <c r="J186" i="7"/>
  <c r="I186" i="7"/>
  <c r="H186" i="7"/>
  <c r="G186" i="7"/>
  <c r="F186" i="7"/>
  <c r="K185" i="7"/>
  <c r="J185" i="7"/>
  <c r="I185" i="7"/>
  <c r="H185" i="7"/>
  <c r="G185" i="7"/>
  <c r="F185" i="7"/>
  <c r="V184" i="7"/>
  <c r="K191" i="7" s="1"/>
  <c r="T184" i="7"/>
  <c r="R184" i="7"/>
  <c r="U184" i="7"/>
  <c r="S184" i="7"/>
  <c r="I190" i="7" s="1"/>
  <c r="Q184" i="7"/>
  <c r="I189" i="7" s="1"/>
  <c r="E184" i="7"/>
  <c r="D184" i="7"/>
  <c r="B184" i="7"/>
  <c r="O182" i="7"/>
  <c r="H182" i="7"/>
  <c r="K181" i="7"/>
  <c r="P182" i="7" s="1"/>
  <c r="J181" i="7"/>
  <c r="I181" i="7"/>
  <c r="H181" i="7"/>
  <c r="G181" i="7"/>
  <c r="F181" i="7"/>
  <c r="V181" i="7"/>
  <c r="T181" i="7"/>
  <c r="R181" i="7"/>
  <c r="U181" i="7"/>
  <c r="S181" i="7"/>
  <c r="Q181" i="7"/>
  <c r="E181" i="7"/>
  <c r="D181" i="7"/>
  <c r="B181" i="7"/>
  <c r="H178" i="7"/>
  <c r="J178" i="7"/>
  <c r="I176" i="7"/>
  <c r="H176" i="7"/>
  <c r="G176" i="7"/>
  <c r="E176" i="7"/>
  <c r="J175" i="7"/>
  <c r="E175" i="7"/>
  <c r="K174" i="7"/>
  <c r="J174" i="7"/>
  <c r="E174" i="7"/>
  <c r="K173" i="7"/>
  <c r="J173" i="7"/>
  <c r="E173" i="7"/>
  <c r="K172" i="7"/>
  <c r="J172" i="7"/>
  <c r="I172" i="7"/>
  <c r="H172" i="7"/>
  <c r="G172" i="7"/>
  <c r="F172" i="7"/>
  <c r="K171" i="7"/>
  <c r="J171" i="7"/>
  <c r="I171" i="7"/>
  <c r="H171" i="7"/>
  <c r="G171" i="7"/>
  <c r="F171" i="7"/>
  <c r="K170" i="7"/>
  <c r="J170" i="7"/>
  <c r="I170" i="7"/>
  <c r="H170" i="7"/>
  <c r="G170" i="7"/>
  <c r="F170" i="7"/>
  <c r="K169" i="7"/>
  <c r="J169" i="7"/>
  <c r="I169" i="7"/>
  <c r="H169" i="7"/>
  <c r="G169" i="7"/>
  <c r="F169" i="7"/>
  <c r="C168" i="7"/>
  <c r="V167" i="7"/>
  <c r="K175" i="7" s="1"/>
  <c r="T167" i="7"/>
  <c r="R167" i="7"/>
  <c r="U167" i="7"/>
  <c r="I175" i="7" s="1"/>
  <c r="S167" i="7"/>
  <c r="I174" i="7" s="1"/>
  <c r="Q167" i="7"/>
  <c r="I173" i="7" s="1"/>
  <c r="H179" i="7" s="1"/>
  <c r="E167" i="7"/>
  <c r="D167" i="7"/>
  <c r="B167" i="7"/>
  <c r="P165" i="7"/>
  <c r="J165" i="7"/>
  <c r="K164" i="7"/>
  <c r="J164" i="7"/>
  <c r="I164" i="7"/>
  <c r="H164" i="7"/>
  <c r="G164" i="7"/>
  <c r="F164" i="7"/>
  <c r="V164" i="7"/>
  <c r="T164" i="7"/>
  <c r="R164" i="7"/>
  <c r="U164" i="7"/>
  <c r="S164" i="7"/>
  <c r="Q164" i="7"/>
  <c r="E164" i="7"/>
  <c r="D164" i="7"/>
  <c r="B164" i="7"/>
  <c r="O162" i="7"/>
  <c r="H162" i="7"/>
  <c r="K161" i="7"/>
  <c r="P162" i="7" s="1"/>
  <c r="J161" i="7"/>
  <c r="I161" i="7"/>
  <c r="H161" i="7"/>
  <c r="G161" i="7"/>
  <c r="F161" i="7"/>
  <c r="V161" i="7"/>
  <c r="T161" i="7"/>
  <c r="R161" i="7"/>
  <c r="U161" i="7"/>
  <c r="S161" i="7"/>
  <c r="Q161" i="7"/>
  <c r="E161" i="7"/>
  <c r="D161" i="7"/>
  <c r="B161" i="7"/>
  <c r="H158" i="7"/>
  <c r="J158" i="7"/>
  <c r="I156" i="7"/>
  <c r="H156" i="7"/>
  <c r="G156" i="7"/>
  <c r="E156" i="7"/>
  <c r="J155" i="7"/>
  <c r="I155" i="7"/>
  <c r="E155" i="7"/>
  <c r="J154" i="7"/>
  <c r="E154" i="7"/>
  <c r="K153" i="7"/>
  <c r="J153" i="7"/>
  <c r="E153" i="7"/>
  <c r="K152" i="7"/>
  <c r="J152" i="7"/>
  <c r="I152" i="7"/>
  <c r="H152" i="7"/>
  <c r="G152" i="7"/>
  <c r="F152" i="7"/>
  <c r="K151" i="7"/>
  <c r="J151" i="7"/>
  <c r="I151" i="7"/>
  <c r="H151" i="7"/>
  <c r="G151" i="7"/>
  <c r="F151" i="7"/>
  <c r="K150" i="7"/>
  <c r="J150" i="7"/>
  <c r="I150" i="7"/>
  <c r="H150" i="7"/>
  <c r="G150" i="7"/>
  <c r="F150" i="7"/>
  <c r="K149" i="7"/>
  <c r="J149" i="7"/>
  <c r="I149" i="7"/>
  <c r="H149" i="7"/>
  <c r="G149" i="7"/>
  <c r="F149" i="7"/>
  <c r="V148" i="7"/>
  <c r="K155" i="7" s="1"/>
  <c r="T148" i="7"/>
  <c r="K154" i="7" s="1"/>
  <c r="R148" i="7"/>
  <c r="U148" i="7"/>
  <c r="S148" i="7"/>
  <c r="I154" i="7" s="1"/>
  <c r="Q148" i="7"/>
  <c r="I153" i="7" s="1"/>
  <c r="H159" i="7" s="1"/>
  <c r="E148" i="7"/>
  <c r="D148" i="7"/>
  <c r="B148" i="7"/>
  <c r="O146" i="7"/>
  <c r="H146" i="7"/>
  <c r="K145" i="7"/>
  <c r="P146" i="7" s="1"/>
  <c r="J145" i="7"/>
  <c r="I145" i="7"/>
  <c r="H145" i="7"/>
  <c r="G145" i="7"/>
  <c r="F145" i="7"/>
  <c r="V145" i="7"/>
  <c r="T145" i="7"/>
  <c r="R145" i="7"/>
  <c r="U145" i="7"/>
  <c r="S145" i="7"/>
  <c r="Q145" i="7"/>
  <c r="E145" i="7"/>
  <c r="D145" i="7"/>
  <c r="B145" i="7"/>
  <c r="O143" i="7"/>
  <c r="H143" i="7"/>
  <c r="K142" i="7"/>
  <c r="J142" i="7"/>
  <c r="I142" i="7"/>
  <c r="H142" i="7"/>
  <c r="G142" i="7"/>
  <c r="F142" i="7"/>
  <c r="V142" i="7"/>
  <c r="T142" i="7"/>
  <c r="R142" i="7"/>
  <c r="U142" i="7"/>
  <c r="S142" i="7"/>
  <c r="Q142" i="7"/>
  <c r="E142" i="7"/>
  <c r="D142" i="7"/>
  <c r="B142" i="7"/>
  <c r="H139" i="7"/>
  <c r="J139" i="7"/>
  <c r="I137" i="7"/>
  <c r="H137" i="7"/>
  <c r="G137" i="7"/>
  <c r="E137" i="7"/>
  <c r="J136" i="7"/>
  <c r="I136" i="7"/>
  <c r="E136" i="7"/>
  <c r="J135" i="7"/>
  <c r="I135" i="7"/>
  <c r="H140" i="7" s="1"/>
  <c r="E135" i="7"/>
  <c r="J134" i="7"/>
  <c r="I134" i="7"/>
  <c r="E134" i="7"/>
  <c r="K133" i="7"/>
  <c r="J133" i="7"/>
  <c r="I133" i="7"/>
  <c r="H133" i="7"/>
  <c r="G133" i="7"/>
  <c r="F133" i="7"/>
  <c r="K132" i="7"/>
  <c r="J132" i="7"/>
  <c r="I132" i="7"/>
  <c r="H132" i="7"/>
  <c r="G132" i="7"/>
  <c r="F132" i="7"/>
  <c r="K131" i="7"/>
  <c r="J131" i="7"/>
  <c r="I131" i="7"/>
  <c r="H131" i="7"/>
  <c r="G131" i="7"/>
  <c r="F131" i="7"/>
  <c r="K130" i="7"/>
  <c r="J130" i="7"/>
  <c r="I130" i="7"/>
  <c r="O140" i="7" s="1"/>
  <c r="H130" i="7"/>
  <c r="G130" i="7"/>
  <c r="F130" i="7"/>
  <c r="V129" i="7"/>
  <c r="K136" i="7" s="1"/>
  <c r="T129" i="7"/>
  <c r="K135" i="7" s="1"/>
  <c r="R129" i="7"/>
  <c r="K134" i="7" s="1"/>
  <c r="U129" i="7"/>
  <c r="S129" i="7"/>
  <c r="Q129" i="7"/>
  <c r="E129" i="7"/>
  <c r="D129" i="7"/>
  <c r="B129" i="7"/>
  <c r="O127" i="7"/>
  <c r="H127" i="7"/>
  <c r="K126" i="7"/>
  <c r="J126" i="7"/>
  <c r="I126" i="7"/>
  <c r="H126" i="7"/>
  <c r="G126" i="7"/>
  <c r="F126" i="7"/>
  <c r="V126" i="7"/>
  <c r="T126" i="7"/>
  <c r="R126" i="7"/>
  <c r="U126" i="7"/>
  <c r="S126" i="7"/>
  <c r="Q126" i="7"/>
  <c r="E126" i="7"/>
  <c r="D126" i="7"/>
  <c r="B126" i="7"/>
  <c r="H123" i="7"/>
  <c r="J123" i="7"/>
  <c r="I121" i="7"/>
  <c r="H121" i="7"/>
  <c r="G121" i="7"/>
  <c r="E121" i="7"/>
  <c r="J120" i="7"/>
  <c r="I120" i="7"/>
  <c r="E120" i="7"/>
  <c r="J119" i="7"/>
  <c r="I119" i="7"/>
  <c r="E119" i="7"/>
  <c r="J118" i="7"/>
  <c r="E118" i="7"/>
  <c r="K117" i="7"/>
  <c r="J117" i="7"/>
  <c r="I117" i="7"/>
  <c r="H117" i="7"/>
  <c r="G117" i="7"/>
  <c r="F117" i="7"/>
  <c r="K116" i="7"/>
  <c r="J116" i="7"/>
  <c r="I116" i="7"/>
  <c r="H116" i="7"/>
  <c r="G116" i="7"/>
  <c r="F116" i="7"/>
  <c r="K115" i="7"/>
  <c r="J115" i="7"/>
  <c r="I115" i="7"/>
  <c r="H115" i="7"/>
  <c r="G115" i="7"/>
  <c r="F115" i="7"/>
  <c r="K114" i="7"/>
  <c r="J114" i="7"/>
  <c r="I114" i="7"/>
  <c r="H114" i="7"/>
  <c r="G114" i="7"/>
  <c r="F114" i="7"/>
  <c r="V113" i="7"/>
  <c r="K120" i="7" s="1"/>
  <c r="T113" i="7"/>
  <c r="K119" i="7" s="1"/>
  <c r="J124" i="7" s="1"/>
  <c r="R113" i="7"/>
  <c r="K118" i="7" s="1"/>
  <c r="U113" i="7"/>
  <c r="S113" i="7"/>
  <c r="Q113" i="7"/>
  <c r="I118" i="7" s="1"/>
  <c r="H124" i="7" s="1"/>
  <c r="E113" i="7"/>
  <c r="D113" i="7"/>
  <c r="B113" i="7"/>
  <c r="O111" i="7"/>
  <c r="H111" i="7"/>
  <c r="K110" i="7"/>
  <c r="J110" i="7"/>
  <c r="I110" i="7"/>
  <c r="H110" i="7"/>
  <c r="G110" i="7"/>
  <c r="F110" i="7"/>
  <c r="V110" i="7"/>
  <c r="T110" i="7"/>
  <c r="R110" i="7"/>
  <c r="U110" i="7"/>
  <c r="S110" i="7"/>
  <c r="Q110" i="7"/>
  <c r="E110" i="7"/>
  <c r="D110" i="7"/>
  <c r="B110" i="7"/>
  <c r="H107" i="7"/>
  <c r="J107" i="7"/>
  <c r="I105" i="7"/>
  <c r="H105" i="7"/>
  <c r="G105" i="7"/>
  <c r="E105" i="7"/>
  <c r="J104" i="7"/>
  <c r="I104" i="7"/>
  <c r="E104" i="7"/>
  <c r="J103" i="7"/>
  <c r="E103" i="7"/>
  <c r="K102" i="7"/>
  <c r="J102" i="7"/>
  <c r="I102" i="7"/>
  <c r="H102" i="7"/>
  <c r="G102" i="7"/>
  <c r="F102" i="7"/>
  <c r="K101" i="7"/>
  <c r="J101" i="7"/>
  <c r="I101" i="7"/>
  <c r="H101" i="7"/>
  <c r="G101" i="7"/>
  <c r="F101" i="7"/>
  <c r="V100" i="7"/>
  <c r="T100" i="7"/>
  <c r="K104" i="7" s="1"/>
  <c r="J108" i="7" s="1"/>
  <c r="R100" i="7"/>
  <c r="K103" i="7" s="1"/>
  <c r="U100" i="7"/>
  <c r="S100" i="7"/>
  <c r="Q100" i="7"/>
  <c r="I103" i="7" s="1"/>
  <c r="E100" i="7"/>
  <c r="D100" i="7"/>
  <c r="B100" i="7"/>
  <c r="O98" i="7"/>
  <c r="H98" i="7"/>
  <c r="K97" i="7"/>
  <c r="J97" i="7"/>
  <c r="I97" i="7"/>
  <c r="H97" i="7"/>
  <c r="G97" i="7"/>
  <c r="F97" i="7"/>
  <c r="V97" i="7"/>
  <c r="T97" i="7"/>
  <c r="R97" i="7"/>
  <c r="U97" i="7"/>
  <c r="S97" i="7"/>
  <c r="Q97" i="7"/>
  <c r="E97" i="7"/>
  <c r="D97" i="7"/>
  <c r="B97" i="7"/>
  <c r="P95" i="7"/>
  <c r="J95" i="7"/>
  <c r="K94" i="7"/>
  <c r="J94" i="7"/>
  <c r="I94" i="7"/>
  <c r="O95" i="7" s="1"/>
  <c r="H94" i="7"/>
  <c r="G94" i="7"/>
  <c r="F94" i="7"/>
  <c r="V94" i="7"/>
  <c r="T94" i="7"/>
  <c r="R94" i="7"/>
  <c r="U94" i="7"/>
  <c r="S94" i="7"/>
  <c r="Q94" i="7"/>
  <c r="E94" i="7"/>
  <c r="D94" i="7"/>
  <c r="B94" i="7"/>
  <c r="P92" i="7"/>
  <c r="J92" i="7"/>
  <c r="K91" i="7"/>
  <c r="J91" i="7"/>
  <c r="I91" i="7"/>
  <c r="H91" i="7"/>
  <c r="G91" i="7"/>
  <c r="F91" i="7"/>
  <c r="V91" i="7"/>
  <c r="T91" i="7"/>
  <c r="R91" i="7"/>
  <c r="U91" i="7"/>
  <c r="S91" i="7"/>
  <c r="Q91" i="7"/>
  <c r="E91" i="7"/>
  <c r="D91" i="7"/>
  <c r="B91" i="7"/>
  <c r="O89" i="7"/>
  <c r="K88" i="7"/>
  <c r="P89" i="7" s="1"/>
  <c r="J88" i="7"/>
  <c r="I88" i="7"/>
  <c r="H89" i="7" s="1"/>
  <c r="H88" i="7"/>
  <c r="G88" i="7"/>
  <c r="F88" i="7"/>
  <c r="V88" i="7"/>
  <c r="T88" i="7"/>
  <c r="R88" i="7"/>
  <c r="U88" i="7"/>
  <c r="S88" i="7"/>
  <c r="Q88" i="7"/>
  <c r="E88" i="7"/>
  <c r="D88" i="7"/>
  <c r="B88" i="7"/>
  <c r="H85" i="7"/>
  <c r="J85" i="7"/>
  <c r="I83" i="7"/>
  <c r="H83" i="7"/>
  <c r="G83" i="7"/>
  <c r="E83" i="7"/>
  <c r="K82" i="7"/>
  <c r="J82" i="7"/>
  <c r="E82" i="7"/>
  <c r="K81" i="7"/>
  <c r="J81" i="7"/>
  <c r="E81" i="7"/>
  <c r="J80" i="7"/>
  <c r="E80" i="7"/>
  <c r="K79" i="7"/>
  <c r="J79" i="7"/>
  <c r="I79" i="7"/>
  <c r="H79" i="7"/>
  <c r="G79" i="7"/>
  <c r="F79" i="7"/>
  <c r="K78" i="7"/>
  <c r="J78" i="7"/>
  <c r="I78" i="7"/>
  <c r="O86" i="7" s="1"/>
  <c r="H78" i="7"/>
  <c r="G78" i="7"/>
  <c r="F78" i="7"/>
  <c r="K77" i="7"/>
  <c r="J77" i="7"/>
  <c r="I77" i="7"/>
  <c r="H77" i="7"/>
  <c r="G77" i="7"/>
  <c r="F77" i="7"/>
  <c r="V76" i="7"/>
  <c r="T76" i="7"/>
  <c r="R76" i="7"/>
  <c r="K80" i="7" s="1"/>
  <c r="U76" i="7"/>
  <c r="I82" i="7" s="1"/>
  <c r="S76" i="7"/>
  <c r="I81" i="7" s="1"/>
  <c r="Q76" i="7"/>
  <c r="I80" i="7" s="1"/>
  <c r="E76" i="7"/>
  <c r="D76" i="7"/>
  <c r="B76" i="7"/>
  <c r="H73" i="7"/>
  <c r="J73" i="7"/>
  <c r="I71" i="7"/>
  <c r="H71" i="7"/>
  <c r="G71" i="7"/>
  <c r="E71" i="7"/>
  <c r="J70" i="7"/>
  <c r="I70" i="7"/>
  <c r="E70" i="7"/>
  <c r="J69" i="7"/>
  <c r="I69" i="7"/>
  <c r="E69" i="7"/>
  <c r="K68" i="7"/>
  <c r="J68" i="7"/>
  <c r="I68" i="7"/>
  <c r="H68" i="7"/>
  <c r="G68" i="7"/>
  <c r="F68" i="7"/>
  <c r="V67" i="7"/>
  <c r="T67" i="7"/>
  <c r="K70" i="7" s="1"/>
  <c r="R67" i="7"/>
  <c r="K69" i="7" s="1"/>
  <c r="U67" i="7"/>
  <c r="S67" i="7"/>
  <c r="Q67" i="7"/>
  <c r="E67" i="7"/>
  <c r="D67" i="7"/>
  <c r="B67" i="7"/>
  <c r="P65" i="7"/>
  <c r="J65" i="7"/>
  <c r="K64" i="7"/>
  <c r="J64" i="7"/>
  <c r="I64" i="7"/>
  <c r="H64" i="7"/>
  <c r="G64" i="7"/>
  <c r="F64" i="7"/>
  <c r="V64" i="7"/>
  <c r="T64" i="7"/>
  <c r="R64" i="7"/>
  <c r="U64" i="7"/>
  <c r="S64" i="7"/>
  <c r="Q64" i="7"/>
  <c r="E64" i="7"/>
  <c r="D64" i="7"/>
  <c r="B64" i="7"/>
  <c r="H61" i="7"/>
  <c r="J61" i="7"/>
  <c r="I59" i="7"/>
  <c r="H59" i="7"/>
  <c r="G59" i="7"/>
  <c r="E59" i="7"/>
  <c r="K58" i="7"/>
  <c r="J58" i="7"/>
  <c r="E58" i="7"/>
  <c r="K57" i="7"/>
  <c r="J57" i="7"/>
  <c r="E57" i="7"/>
  <c r="J56" i="7"/>
  <c r="E56" i="7"/>
  <c r="K55" i="7"/>
  <c r="J55" i="7"/>
  <c r="I55" i="7"/>
  <c r="H55" i="7"/>
  <c r="G55" i="7"/>
  <c r="F55" i="7"/>
  <c r="K54" i="7"/>
  <c r="J54" i="7"/>
  <c r="I54" i="7"/>
  <c r="H54" i="7"/>
  <c r="G54" i="7"/>
  <c r="F54" i="7"/>
  <c r="K53" i="7"/>
  <c r="J53" i="7"/>
  <c r="I53" i="7"/>
  <c r="H53" i="7"/>
  <c r="G53" i="7"/>
  <c r="F53" i="7"/>
  <c r="K52" i="7"/>
  <c r="J52" i="7"/>
  <c r="I52" i="7"/>
  <c r="H52" i="7"/>
  <c r="G52" i="7"/>
  <c r="F52" i="7"/>
  <c r="C51" i="7"/>
  <c r="V50" i="7"/>
  <c r="T50" i="7"/>
  <c r="R50" i="7"/>
  <c r="K56" i="7" s="1"/>
  <c r="U50" i="7"/>
  <c r="I58" i="7" s="1"/>
  <c r="S50" i="7"/>
  <c r="I57" i="7" s="1"/>
  <c r="Q50" i="7"/>
  <c r="I56" i="7" s="1"/>
  <c r="E50" i="7"/>
  <c r="D50" i="7"/>
  <c r="B50" i="7"/>
  <c r="P48" i="7"/>
  <c r="K47" i="7"/>
  <c r="J48" i="7" s="1"/>
  <c r="J47" i="7"/>
  <c r="I47" i="7"/>
  <c r="O48" i="7" s="1"/>
  <c r="H47" i="7"/>
  <c r="G47" i="7"/>
  <c r="F47" i="7"/>
  <c r="V47" i="7"/>
  <c r="T47" i="7"/>
  <c r="R47" i="7"/>
  <c r="U47" i="7"/>
  <c r="S47" i="7"/>
  <c r="Q47" i="7"/>
  <c r="E47" i="7"/>
  <c r="D47" i="7"/>
  <c r="B47" i="7"/>
  <c r="H44" i="7"/>
  <c r="J44" i="7"/>
  <c r="I42" i="7"/>
  <c r="H42" i="7"/>
  <c r="G42" i="7"/>
  <c r="E42" i="7"/>
  <c r="J41" i="7"/>
  <c r="I41" i="7"/>
  <c r="H43" i="7" s="1"/>
  <c r="E41" i="7"/>
  <c r="J40" i="7"/>
  <c r="I40" i="7"/>
  <c r="E40" i="7"/>
  <c r="K39" i="7"/>
  <c r="J39" i="7"/>
  <c r="I39" i="7"/>
  <c r="H39" i="7"/>
  <c r="G39" i="7"/>
  <c r="F39" i="7"/>
  <c r="K38" i="7"/>
  <c r="J38" i="7"/>
  <c r="I38" i="7"/>
  <c r="H38" i="7"/>
  <c r="G38" i="7"/>
  <c r="F38" i="7"/>
  <c r="V37" i="7"/>
  <c r="T37" i="7"/>
  <c r="K41" i="7" s="1"/>
  <c r="R37" i="7"/>
  <c r="K40" i="7" s="1"/>
  <c r="U37" i="7"/>
  <c r="S37" i="7"/>
  <c r="Q37" i="7"/>
  <c r="E37" i="7"/>
  <c r="D37" i="7"/>
  <c r="B37" i="7"/>
  <c r="A36" i="7"/>
  <c r="A18" i="7"/>
  <c r="A15" i="7"/>
  <c r="A13" i="7"/>
  <c r="G6" i="7"/>
  <c r="B6" i="7"/>
  <c r="A1" i="7"/>
  <c r="H352" i="6"/>
  <c r="H349" i="6"/>
  <c r="C352" i="6"/>
  <c r="C349" i="6"/>
  <c r="J346" i="6"/>
  <c r="H346" i="6"/>
  <c r="C346" i="6"/>
  <c r="J345" i="6"/>
  <c r="H345" i="6"/>
  <c r="C345" i="6"/>
  <c r="J344" i="6"/>
  <c r="H344" i="6"/>
  <c r="C344" i="6"/>
  <c r="J26" i="6"/>
  <c r="J25" i="6"/>
  <c r="J24" i="6"/>
  <c r="J21" i="6" s="1"/>
  <c r="J23" i="6"/>
  <c r="J22" i="6"/>
  <c r="J29" i="6"/>
  <c r="I26" i="6"/>
  <c r="I25" i="6"/>
  <c r="I24" i="6"/>
  <c r="I23" i="6"/>
  <c r="I21" i="6" s="1"/>
  <c r="I22" i="6"/>
  <c r="I29" i="6"/>
  <c r="I27" i="6"/>
  <c r="I343" i="6"/>
  <c r="J343" i="6"/>
  <c r="I342" i="6"/>
  <c r="J342" i="6"/>
  <c r="A341" i="6"/>
  <c r="I339" i="6"/>
  <c r="J339" i="6"/>
  <c r="I338" i="6"/>
  <c r="J338" i="6"/>
  <c r="A337" i="6"/>
  <c r="O334" i="6"/>
  <c r="H334" i="6"/>
  <c r="H333" i="6"/>
  <c r="J333" i="6"/>
  <c r="I331" i="6"/>
  <c r="H331" i="6"/>
  <c r="G331" i="6"/>
  <c r="E331" i="6"/>
  <c r="K330" i="6"/>
  <c r="J330" i="6"/>
  <c r="E330" i="6"/>
  <c r="K329" i="6"/>
  <c r="J329" i="6"/>
  <c r="E329" i="6"/>
  <c r="K328" i="6"/>
  <c r="P334" i="6" s="1"/>
  <c r="J328" i="6"/>
  <c r="I328" i="6"/>
  <c r="H328" i="6"/>
  <c r="G328" i="6"/>
  <c r="F328" i="6"/>
  <c r="V327" i="6"/>
  <c r="T327" i="6"/>
  <c r="R327" i="6"/>
  <c r="U327" i="6"/>
  <c r="S327" i="6"/>
  <c r="I330" i="6" s="1"/>
  <c r="Q327" i="6"/>
  <c r="I329" i="6" s="1"/>
  <c r="H332" i="6" s="1"/>
  <c r="E327" i="6"/>
  <c r="D327" i="6"/>
  <c r="H324" i="6"/>
  <c r="J324" i="6"/>
  <c r="I322" i="6"/>
  <c r="H322" i="6"/>
  <c r="G322" i="6"/>
  <c r="E322" i="6"/>
  <c r="J321" i="6"/>
  <c r="E321" i="6"/>
  <c r="J320" i="6"/>
  <c r="E320" i="6"/>
  <c r="K319" i="6"/>
  <c r="J319" i="6"/>
  <c r="H319" i="6"/>
  <c r="I319" i="6"/>
  <c r="F319" i="6"/>
  <c r="V319" i="6"/>
  <c r="T319" i="6"/>
  <c r="R319" i="6"/>
  <c r="U319" i="6"/>
  <c r="S319" i="6"/>
  <c r="Q319" i="6"/>
  <c r="I320" i="6" s="1"/>
  <c r="H323" i="6" s="1"/>
  <c r="E319" i="6"/>
  <c r="D319" i="6"/>
  <c r="B319" i="6"/>
  <c r="K318" i="6"/>
  <c r="J318" i="6"/>
  <c r="I318" i="6"/>
  <c r="H318" i="6"/>
  <c r="G318" i="6"/>
  <c r="F318" i="6"/>
  <c r="K317" i="6"/>
  <c r="J317" i="6"/>
  <c r="I317" i="6"/>
  <c r="H317" i="6"/>
  <c r="G317" i="6"/>
  <c r="F317" i="6"/>
  <c r="C316" i="6"/>
  <c r="V315" i="6"/>
  <c r="T315" i="6"/>
  <c r="K321" i="6" s="1"/>
  <c r="R315" i="6"/>
  <c r="K320" i="6" s="1"/>
  <c r="J323" i="6" s="1"/>
  <c r="U315" i="6"/>
  <c r="S315" i="6"/>
  <c r="I321" i="6" s="1"/>
  <c r="Q315" i="6"/>
  <c r="E315" i="6"/>
  <c r="D315" i="6"/>
  <c r="B315" i="6"/>
  <c r="H312" i="6"/>
  <c r="J312" i="6"/>
  <c r="I310" i="6"/>
  <c r="H310" i="6"/>
  <c r="G310" i="6"/>
  <c r="E310" i="6"/>
  <c r="J309" i="6"/>
  <c r="I309" i="6"/>
  <c r="E309" i="6"/>
  <c r="J308" i="6"/>
  <c r="E308" i="6"/>
  <c r="K307" i="6"/>
  <c r="J307" i="6"/>
  <c r="I307" i="6"/>
  <c r="H307" i="6"/>
  <c r="G307" i="6"/>
  <c r="F307" i="6"/>
  <c r="K306" i="6"/>
  <c r="J306" i="6"/>
  <c r="I306" i="6"/>
  <c r="H306" i="6"/>
  <c r="G306" i="6"/>
  <c r="F306" i="6"/>
  <c r="C305" i="6"/>
  <c r="V304" i="6"/>
  <c r="T304" i="6"/>
  <c r="K309" i="6" s="1"/>
  <c r="R304" i="6"/>
  <c r="K308" i="6" s="1"/>
  <c r="U304" i="6"/>
  <c r="S304" i="6"/>
  <c r="Q304" i="6"/>
  <c r="I308" i="6" s="1"/>
  <c r="H311" i="6" s="1"/>
  <c r="E304" i="6"/>
  <c r="D304" i="6"/>
  <c r="B304" i="6"/>
  <c r="O302" i="6"/>
  <c r="H302" i="6"/>
  <c r="C301" i="6"/>
  <c r="K300" i="6"/>
  <c r="J300" i="6"/>
  <c r="I300" i="6"/>
  <c r="H300" i="6"/>
  <c r="G300" i="6"/>
  <c r="F300" i="6"/>
  <c r="V300" i="6"/>
  <c r="T300" i="6"/>
  <c r="R300" i="6"/>
  <c r="U300" i="6"/>
  <c r="S300" i="6"/>
  <c r="Q300" i="6"/>
  <c r="E300" i="6"/>
  <c r="D300" i="6"/>
  <c r="B300" i="6"/>
  <c r="H297" i="6"/>
  <c r="J297" i="6"/>
  <c r="I295" i="6"/>
  <c r="H295" i="6"/>
  <c r="G295" i="6"/>
  <c r="E295" i="6"/>
  <c r="K294" i="6"/>
  <c r="J294" i="6"/>
  <c r="E294" i="6"/>
  <c r="K293" i="6"/>
  <c r="J293" i="6"/>
  <c r="E293" i="6"/>
  <c r="K292" i="6"/>
  <c r="J292" i="6"/>
  <c r="E292" i="6"/>
  <c r="K291" i="6"/>
  <c r="J291" i="6"/>
  <c r="I291" i="6"/>
  <c r="H291" i="6"/>
  <c r="G291" i="6"/>
  <c r="F291" i="6"/>
  <c r="K290" i="6"/>
  <c r="J290" i="6"/>
  <c r="I290" i="6"/>
  <c r="H290" i="6"/>
  <c r="G290" i="6"/>
  <c r="F290" i="6"/>
  <c r="K289" i="6"/>
  <c r="J298" i="6" s="1"/>
  <c r="J289" i="6"/>
  <c r="I289" i="6"/>
  <c r="H289" i="6"/>
  <c r="G289" i="6"/>
  <c r="F289" i="6"/>
  <c r="K288" i="6"/>
  <c r="J288" i="6"/>
  <c r="I288" i="6"/>
  <c r="H288" i="6"/>
  <c r="G288" i="6"/>
  <c r="F288" i="6"/>
  <c r="C287" i="6"/>
  <c r="V286" i="6"/>
  <c r="T286" i="6"/>
  <c r="R286" i="6"/>
  <c r="U286" i="6"/>
  <c r="I294" i="6" s="1"/>
  <c r="S286" i="6"/>
  <c r="I293" i="6" s="1"/>
  <c r="Q286" i="6"/>
  <c r="I292" i="6" s="1"/>
  <c r="E286" i="6"/>
  <c r="D286" i="6"/>
  <c r="B286" i="6"/>
  <c r="P284" i="6"/>
  <c r="J284" i="6"/>
  <c r="K283" i="6"/>
  <c r="J283" i="6"/>
  <c r="I283" i="6"/>
  <c r="H283" i="6"/>
  <c r="G283" i="6"/>
  <c r="F283" i="6"/>
  <c r="V283" i="6"/>
  <c r="T283" i="6"/>
  <c r="R283" i="6"/>
  <c r="U283" i="6"/>
  <c r="S283" i="6"/>
  <c r="Q283" i="6"/>
  <c r="E283" i="6"/>
  <c r="D283" i="6"/>
  <c r="B283" i="6"/>
  <c r="O281" i="6"/>
  <c r="J281" i="6"/>
  <c r="K280" i="6"/>
  <c r="P281" i="6" s="1"/>
  <c r="J280" i="6"/>
  <c r="I280" i="6"/>
  <c r="H281" i="6" s="1"/>
  <c r="H280" i="6"/>
  <c r="G280" i="6"/>
  <c r="F280" i="6"/>
  <c r="V280" i="6"/>
  <c r="T280" i="6"/>
  <c r="R280" i="6"/>
  <c r="U280" i="6"/>
  <c r="S280" i="6"/>
  <c r="Q280" i="6"/>
  <c r="E280" i="6"/>
  <c r="D280" i="6"/>
  <c r="B280" i="6"/>
  <c r="O278" i="6"/>
  <c r="H278" i="6"/>
  <c r="K277" i="6"/>
  <c r="J277" i="6"/>
  <c r="I277" i="6"/>
  <c r="H277" i="6"/>
  <c r="G277" i="6"/>
  <c r="F277" i="6"/>
  <c r="V277" i="6"/>
  <c r="T277" i="6"/>
  <c r="R277" i="6"/>
  <c r="U277" i="6"/>
  <c r="S277" i="6"/>
  <c r="Q277" i="6"/>
  <c r="E277" i="6"/>
  <c r="D277" i="6"/>
  <c r="B277" i="6"/>
  <c r="P275" i="6"/>
  <c r="K274" i="6"/>
  <c r="J275" i="6" s="1"/>
  <c r="J274" i="6"/>
  <c r="I274" i="6"/>
  <c r="O275" i="6" s="1"/>
  <c r="H274" i="6"/>
  <c r="G274" i="6"/>
  <c r="F274" i="6"/>
  <c r="V274" i="6"/>
  <c r="T274" i="6"/>
  <c r="R274" i="6"/>
  <c r="U274" i="6"/>
  <c r="S274" i="6"/>
  <c r="Q274" i="6"/>
  <c r="E274" i="6"/>
  <c r="D274" i="6"/>
  <c r="B274" i="6"/>
  <c r="P272" i="6"/>
  <c r="J272" i="6"/>
  <c r="K271" i="6"/>
  <c r="J271" i="6"/>
  <c r="I271" i="6"/>
  <c r="H271" i="6"/>
  <c r="G271" i="6"/>
  <c r="F271" i="6"/>
  <c r="V271" i="6"/>
  <c r="T271" i="6"/>
  <c r="R271" i="6"/>
  <c r="U271" i="6"/>
  <c r="S271" i="6"/>
  <c r="Q271" i="6"/>
  <c r="E271" i="6"/>
  <c r="D271" i="6"/>
  <c r="B271" i="6"/>
  <c r="O269" i="6"/>
  <c r="J269" i="6"/>
  <c r="K268" i="6"/>
  <c r="P269" i="6" s="1"/>
  <c r="J268" i="6"/>
  <c r="I268" i="6"/>
  <c r="H269" i="6" s="1"/>
  <c r="H268" i="6"/>
  <c r="G268" i="6"/>
  <c r="F268" i="6"/>
  <c r="V268" i="6"/>
  <c r="T268" i="6"/>
  <c r="R268" i="6"/>
  <c r="U268" i="6"/>
  <c r="S268" i="6"/>
  <c r="Q268" i="6"/>
  <c r="E268" i="6"/>
  <c r="D268" i="6"/>
  <c r="B268" i="6"/>
  <c r="H265" i="6"/>
  <c r="J265" i="6"/>
  <c r="I263" i="6"/>
  <c r="H263" i="6"/>
  <c r="G263" i="6"/>
  <c r="E263" i="6"/>
  <c r="J262" i="6"/>
  <c r="E262" i="6"/>
  <c r="K261" i="6"/>
  <c r="J261" i="6"/>
  <c r="E261" i="6"/>
  <c r="K260" i="6"/>
  <c r="J260" i="6"/>
  <c r="E260" i="6"/>
  <c r="K259" i="6"/>
  <c r="J259" i="6"/>
  <c r="I259" i="6"/>
  <c r="H259" i="6"/>
  <c r="G259" i="6"/>
  <c r="F259" i="6"/>
  <c r="K258" i="6"/>
  <c r="J258" i="6"/>
  <c r="I258" i="6"/>
  <c r="H258" i="6"/>
  <c r="G258" i="6"/>
  <c r="F258" i="6"/>
  <c r="K257" i="6"/>
  <c r="P266" i="6" s="1"/>
  <c r="J257" i="6"/>
  <c r="I257" i="6"/>
  <c r="H257" i="6"/>
  <c r="G257" i="6"/>
  <c r="F257" i="6"/>
  <c r="K256" i="6"/>
  <c r="J256" i="6"/>
  <c r="I256" i="6"/>
  <c r="H256" i="6"/>
  <c r="G256" i="6"/>
  <c r="F256" i="6"/>
  <c r="C255" i="6"/>
  <c r="V254" i="6"/>
  <c r="K262" i="6" s="1"/>
  <c r="T254" i="6"/>
  <c r="R254" i="6"/>
  <c r="U254" i="6"/>
  <c r="I262" i="6" s="1"/>
  <c r="S254" i="6"/>
  <c r="I261" i="6" s="1"/>
  <c r="O266" i="6" s="1"/>
  <c r="Q254" i="6"/>
  <c r="I260" i="6" s="1"/>
  <c r="E254" i="6"/>
  <c r="D254" i="6"/>
  <c r="B254" i="6"/>
  <c r="P252" i="6"/>
  <c r="J252" i="6"/>
  <c r="K251" i="6"/>
  <c r="J251" i="6"/>
  <c r="I251" i="6"/>
  <c r="H251" i="6"/>
  <c r="G251" i="6"/>
  <c r="F251" i="6"/>
  <c r="V251" i="6"/>
  <c r="T251" i="6"/>
  <c r="R251" i="6"/>
  <c r="U251" i="6"/>
  <c r="S251" i="6"/>
  <c r="Q251" i="6"/>
  <c r="E251" i="6"/>
  <c r="D251" i="6"/>
  <c r="B251" i="6"/>
  <c r="O249" i="6"/>
  <c r="K248" i="6"/>
  <c r="P249" i="6" s="1"/>
  <c r="J248" i="6"/>
  <c r="I248" i="6"/>
  <c r="H249" i="6" s="1"/>
  <c r="H248" i="6"/>
  <c r="G248" i="6"/>
  <c r="F248" i="6"/>
  <c r="V248" i="6"/>
  <c r="T248" i="6"/>
  <c r="R248" i="6"/>
  <c r="U248" i="6"/>
  <c r="S248" i="6"/>
  <c r="Q248" i="6"/>
  <c r="E248" i="6"/>
  <c r="D248" i="6"/>
  <c r="B248" i="6"/>
  <c r="O246" i="6"/>
  <c r="H246" i="6"/>
  <c r="K245" i="6"/>
  <c r="J245" i="6"/>
  <c r="I245" i="6"/>
  <c r="H245" i="6"/>
  <c r="G245" i="6"/>
  <c r="F245" i="6"/>
  <c r="V245" i="6"/>
  <c r="T245" i="6"/>
  <c r="R245" i="6"/>
  <c r="U245" i="6"/>
  <c r="S245" i="6"/>
  <c r="Q245" i="6"/>
  <c r="E245" i="6"/>
  <c r="D245" i="6"/>
  <c r="B245" i="6"/>
  <c r="H242" i="6"/>
  <c r="J242" i="6"/>
  <c r="I240" i="6"/>
  <c r="H240" i="6"/>
  <c r="G240" i="6"/>
  <c r="E240" i="6"/>
  <c r="J239" i="6"/>
  <c r="I239" i="6"/>
  <c r="E239" i="6"/>
  <c r="J238" i="6"/>
  <c r="I238" i="6"/>
  <c r="E238" i="6"/>
  <c r="J237" i="6"/>
  <c r="E237" i="6"/>
  <c r="K236" i="6"/>
  <c r="J236" i="6"/>
  <c r="I236" i="6"/>
  <c r="H236" i="6"/>
  <c r="G236" i="6"/>
  <c r="F236" i="6"/>
  <c r="K235" i="6"/>
  <c r="J235" i="6"/>
  <c r="I235" i="6"/>
  <c r="H235" i="6"/>
  <c r="G235" i="6"/>
  <c r="F235" i="6"/>
  <c r="K234" i="6"/>
  <c r="J234" i="6"/>
  <c r="I234" i="6"/>
  <c r="H234" i="6"/>
  <c r="G234" i="6"/>
  <c r="F234" i="6"/>
  <c r="K233" i="6"/>
  <c r="J233" i="6"/>
  <c r="I233" i="6"/>
  <c r="H233" i="6"/>
  <c r="G233" i="6"/>
  <c r="F233" i="6"/>
  <c r="C232" i="6"/>
  <c r="V231" i="6"/>
  <c r="K239" i="6" s="1"/>
  <c r="T231" i="6"/>
  <c r="K238" i="6" s="1"/>
  <c r="R231" i="6"/>
  <c r="K237" i="6" s="1"/>
  <c r="U231" i="6"/>
  <c r="S231" i="6"/>
  <c r="Q231" i="6"/>
  <c r="I237" i="6" s="1"/>
  <c r="H243" i="6" s="1"/>
  <c r="E231" i="6"/>
  <c r="D231" i="6"/>
  <c r="B231" i="6"/>
  <c r="O229" i="6"/>
  <c r="P229" i="6"/>
  <c r="J229" i="6"/>
  <c r="C228" i="6"/>
  <c r="K227" i="6"/>
  <c r="J227" i="6"/>
  <c r="I227" i="6"/>
  <c r="H229" i="6" s="1"/>
  <c r="H227" i="6"/>
  <c r="G227" i="6"/>
  <c r="F227" i="6"/>
  <c r="V227" i="6"/>
  <c r="T227" i="6"/>
  <c r="R227" i="6"/>
  <c r="U227" i="6"/>
  <c r="S227" i="6"/>
  <c r="Q227" i="6"/>
  <c r="E227" i="6"/>
  <c r="D227" i="6"/>
  <c r="B227" i="6"/>
  <c r="H224" i="6"/>
  <c r="J224" i="6"/>
  <c r="I222" i="6"/>
  <c r="H222" i="6"/>
  <c r="G222" i="6"/>
  <c r="E222" i="6"/>
  <c r="K221" i="6"/>
  <c r="J221" i="6"/>
  <c r="E221" i="6"/>
  <c r="K220" i="6"/>
  <c r="J220" i="6"/>
  <c r="I220" i="6"/>
  <c r="E220" i="6"/>
  <c r="K219" i="6"/>
  <c r="J223" i="6" s="1"/>
  <c r="J219" i="6"/>
  <c r="E219" i="6"/>
  <c r="K218" i="6"/>
  <c r="J218" i="6"/>
  <c r="I218" i="6"/>
  <c r="H218" i="6"/>
  <c r="G218" i="6"/>
  <c r="F218" i="6"/>
  <c r="K217" i="6"/>
  <c r="J217" i="6"/>
  <c r="I217" i="6"/>
  <c r="H217" i="6"/>
  <c r="G217" i="6"/>
  <c r="F217" i="6"/>
  <c r="K216" i="6"/>
  <c r="P225" i="6" s="1"/>
  <c r="J216" i="6"/>
  <c r="I216" i="6"/>
  <c r="H216" i="6"/>
  <c r="G216" i="6"/>
  <c r="F216" i="6"/>
  <c r="K215" i="6"/>
  <c r="J225" i="6" s="1"/>
  <c r="J215" i="6"/>
  <c r="I215" i="6"/>
  <c r="H215" i="6"/>
  <c r="G215" i="6"/>
  <c r="F215" i="6"/>
  <c r="C214" i="6"/>
  <c r="V213" i="6"/>
  <c r="T213" i="6"/>
  <c r="R213" i="6"/>
  <c r="U213" i="6"/>
  <c r="I221" i="6" s="1"/>
  <c r="S213" i="6"/>
  <c r="Q213" i="6"/>
  <c r="I219" i="6" s="1"/>
  <c r="H223" i="6" s="1"/>
  <c r="E213" i="6"/>
  <c r="D213" i="6"/>
  <c r="B213" i="6"/>
  <c r="H210" i="6"/>
  <c r="J210" i="6"/>
  <c r="I208" i="6"/>
  <c r="H208" i="6"/>
  <c r="G208" i="6"/>
  <c r="E208" i="6"/>
  <c r="J207" i="6"/>
  <c r="I207" i="6"/>
  <c r="E207" i="6"/>
  <c r="J206" i="6"/>
  <c r="I206" i="6"/>
  <c r="E206" i="6"/>
  <c r="K205" i="6"/>
  <c r="J205" i="6"/>
  <c r="E205" i="6"/>
  <c r="K204" i="6"/>
  <c r="J204" i="6"/>
  <c r="I204" i="6"/>
  <c r="H204" i="6"/>
  <c r="G204" i="6"/>
  <c r="F204" i="6"/>
  <c r="K203" i="6"/>
  <c r="J203" i="6"/>
  <c r="I203" i="6"/>
  <c r="H203" i="6"/>
  <c r="G203" i="6"/>
  <c r="F203" i="6"/>
  <c r="K202" i="6"/>
  <c r="J202" i="6"/>
  <c r="I202" i="6"/>
  <c r="H202" i="6"/>
  <c r="G202" i="6"/>
  <c r="F202" i="6"/>
  <c r="K201" i="6"/>
  <c r="J201" i="6"/>
  <c r="I201" i="6"/>
  <c r="H201" i="6"/>
  <c r="G201" i="6"/>
  <c r="F201" i="6"/>
  <c r="C200" i="6"/>
  <c r="V199" i="6"/>
  <c r="K207" i="6" s="1"/>
  <c r="T199" i="6"/>
  <c r="K206" i="6" s="1"/>
  <c r="R199" i="6"/>
  <c r="U199" i="6"/>
  <c r="S199" i="6"/>
  <c r="Q199" i="6"/>
  <c r="I205" i="6" s="1"/>
  <c r="E199" i="6"/>
  <c r="D199" i="6"/>
  <c r="B199" i="6"/>
  <c r="O197" i="6"/>
  <c r="K196" i="6"/>
  <c r="P197" i="6" s="1"/>
  <c r="J196" i="6"/>
  <c r="I196" i="6"/>
  <c r="H197" i="6" s="1"/>
  <c r="H196" i="6"/>
  <c r="G196" i="6"/>
  <c r="F196" i="6"/>
  <c r="V196" i="6"/>
  <c r="T196" i="6"/>
  <c r="R196" i="6"/>
  <c r="U196" i="6"/>
  <c r="S196" i="6"/>
  <c r="Q196" i="6"/>
  <c r="E196" i="6"/>
  <c r="D196" i="6"/>
  <c r="B196" i="6"/>
  <c r="O194" i="6"/>
  <c r="H194" i="6"/>
  <c r="K193" i="6"/>
  <c r="J193" i="6"/>
  <c r="I193" i="6"/>
  <c r="H193" i="6"/>
  <c r="G193" i="6"/>
  <c r="F193" i="6"/>
  <c r="V193" i="6"/>
  <c r="T193" i="6"/>
  <c r="R193" i="6"/>
  <c r="U193" i="6"/>
  <c r="S193" i="6"/>
  <c r="Q193" i="6"/>
  <c r="E193" i="6"/>
  <c r="D193" i="6"/>
  <c r="B193" i="6"/>
  <c r="H190" i="6"/>
  <c r="J191" i="6"/>
  <c r="J190" i="6"/>
  <c r="I188" i="6"/>
  <c r="H188" i="6"/>
  <c r="G188" i="6"/>
  <c r="E188" i="6"/>
  <c r="J187" i="6"/>
  <c r="I187" i="6"/>
  <c r="E187" i="6"/>
  <c r="J186" i="6"/>
  <c r="I186" i="6"/>
  <c r="E186" i="6"/>
  <c r="K185" i="6"/>
  <c r="J185" i="6"/>
  <c r="E185" i="6"/>
  <c r="K184" i="6"/>
  <c r="J184" i="6"/>
  <c r="I184" i="6"/>
  <c r="H184" i="6"/>
  <c r="G184" i="6"/>
  <c r="F184" i="6"/>
  <c r="K183" i="6"/>
  <c r="J183" i="6"/>
  <c r="I183" i="6"/>
  <c r="H183" i="6"/>
  <c r="G183" i="6"/>
  <c r="F183" i="6"/>
  <c r="K182" i="6"/>
  <c r="J182" i="6"/>
  <c r="I182" i="6"/>
  <c r="H182" i="6"/>
  <c r="G182" i="6"/>
  <c r="F182" i="6"/>
  <c r="K181" i="6"/>
  <c r="J181" i="6"/>
  <c r="I181" i="6"/>
  <c r="H181" i="6"/>
  <c r="G181" i="6"/>
  <c r="F181" i="6"/>
  <c r="C180" i="6"/>
  <c r="V179" i="6"/>
  <c r="K187" i="6" s="1"/>
  <c r="T179" i="6"/>
  <c r="K186" i="6" s="1"/>
  <c r="R179" i="6"/>
  <c r="U179" i="6"/>
  <c r="S179" i="6"/>
  <c r="Q179" i="6"/>
  <c r="I185" i="6" s="1"/>
  <c r="E179" i="6"/>
  <c r="D179" i="6"/>
  <c r="B179" i="6"/>
  <c r="O177" i="6"/>
  <c r="K176" i="6"/>
  <c r="P177" i="6" s="1"/>
  <c r="J176" i="6"/>
  <c r="I176" i="6"/>
  <c r="H177" i="6" s="1"/>
  <c r="H176" i="6"/>
  <c r="G176" i="6"/>
  <c r="F176" i="6"/>
  <c r="V176" i="6"/>
  <c r="T176" i="6"/>
  <c r="R176" i="6"/>
  <c r="U176" i="6"/>
  <c r="S176" i="6"/>
  <c r="Q176" i="6"/>
  <c r="E176" i="6"/>
  <c r="D176" i="6"/>
  <c r="B176" i="6"/>
  <c r="H173" i="6"/>
  <c r="J173" i="6"/>
  <c r="I171" i="6"/>
  <c r="H171" i="6"/>
  <c r="G171" i="6"/>
  <c r="E171" i="6"/>
  <c r="K170" i="6"/>
  <c r="J170" i="6"/>
  <c r="E170" i="6"/>
  <c r="K169" i="6"/>
  <c r="J169" i="6"/>
  <c r="E169" i="6"/>
  <c r="K168" i="6"/>
  <c r="J174" i="6" s="1"/>
  <c r="J168" i="6"/>
  <c r="E168" i="6"/>
  <c r="K167" i="6"/>
  <c r="J167" i="6"/>
  <c r="I167" i="6"/>
  <c r="H167" i="6"/>
  <c r="G167" i="6"/>
  <c r="F167" i="6"/>
  <c r="K166" i="6"/>
  <c r="J166" i="6"/>
  <c r="I166" i="6"/>
  <c r="H166" i="6"/>
  <c r="G166" i="6"/>
  <c r="F166" i="6"/>
  <c r="K165" i="6"/>
  <c r="J165" i="6"/>
  <c r="I165" i="6"/>
  <c r="H165" i="6"/>
  <c r="G165" i="6"/>
  <c r="F165" i="6"/>
  <c r="V164" i="6"/>
  <c r="T164" i="6"/>
  <c r="R164" i="6"/>
  <c r="U164" i="6"/>
  <c r="I170" i="6" s="1"/>
  <c r="S164" i="6"/>
  <c r="I169" i="6" s="1"/>
  <c r="O174" i="6" s="1"/>
  <c r="Q164" i="6"/>
  <c r="I168" i="6" s="1"/>
  <c r="E164" i="6"/>
  <c r="D164" i="6"/>
  <c r="B164" i="6"/>
  <c r="P162" i="6"/>
  <c r="K161" i="6"/>
  <c r="J162" i="6" s="1"/>
  <c r="J161" i="6"/>
  <c r="I161" i="6"/>
  <c r="O162" i="6" s="1"/>
  <c r="H161" i="6"/>
  <c r="G161" i="6"/>
  <c r="F161" i="6"/>
  <c r="V161" i="6"/>
  <c r="T161" i="6"/>
  <c r="R161" i="6"/>
  <c r="U161" i="6"/>
  <c r="S161" i="6"/>
  <c r="Q161" i="6"/>
  <c r="E161" i="6"/>
  <c r="D161" i="6"/>
  <c r="B161" i="6"/>
  <c r="P159" i="6"/>
  <c r="J159" i="6"/>
  <c r="K158" i="6"/>
  <c r="J158" i="6"/>
  <c r="I158" i="6"/>
  <c r="H158" i="6"/>
  <c r="G158" i="6"/>
  <c r="F158" i="6"/>
  <c r="V158" i="6"/>
  <c r="T158" i="6"/>
  <c r="R158" i="6"/>
  <c r="U158" i="6"/>
  <c r="S158" i="6"/>
  <c r="Q158" i="6"/>
  <c r="E158" i="6"/>
  <c r="D158" i="6"/>
  <c r="B158" i="6"/>
  <c r="H155" i="6"/>
  <c r="J155" i="6"/>
  <c r="I153" i="6"/>
  <c r="H153" i="6"/>
  <c r="G153" i="6"/>
  <c r="E153" i="6"/>
  <c r="J152" i="6"/>
  <c r="E152" i="6"/>
  <c r="K151" i="6"/>
  <c r="J151" i="6"/>
  <c r="E151" i="6"/>
  <c r="K150" i="6"/>
  <c r="J150" i="6"/>
  <c r="I150" i="6"/>
  <c r="E150" i="6"/>
  <c r="K149" i="6"/>
  <c r="J149" i="6"/>
  <c r="I149" i="6"/>
  <c r="H149" i="6"/>
  <c r="G149" i="6"/>
  <c r="F149" i="6"/>
  <c r="K148" i="6"/>
  <c r="J148" i="6"/>
  <c r="I148" i="6"/>
  <c r="H148" i="6"/>
  <c r="G148" i="6"/>
  <c r="F148" i="6"/>
  <c r="K147" i="6"/>
  <c r="J147" i="6"/>
  <c r="I147" i="6"/>
  <c r="H147" i="6"/>
  <c r="G147" i="6"/>
  <c r="F147" i="6"/>
  <c r="K146" i="6"/>
  <c r="J146" i="6"/>
  <c r="I146" i="6"/>
  <c r="H146" i="6"/>
  <c r="G146" i="6"/>
  <c r="F146" i="6"/>
  <c r="V145" i="6"/>
  <c r="K152" i="6" s="1"/>
  <c r="T145" i="6"/>
  <c r="R145" i="6"/>
  <c r="U145" i="6"/>
  <c r="I152" i="6" s="1"/>
  <c r="S145" i="6"/>
  <c r="I151" i="6" s="1"/>
  <c r="Q145" i="6"/>
  <c r="E145" i="6"/>
  <c r="D145" i="6"/>
  <c r="B145" i="6"/>
  <c r="H142" i="6"/>
  <c r="J142" i="6"/>
  <c r="I140" i="6"/>
  <c r="H140" i="6"/>
  <c r="G140" i="6"/>
  <c r="E140" i="6"/>
  <c r="J139" i="6"/>
  <c r="E139" i="6"/>
  <c r="J138" i="6"/>
  <c r="I138" i="6"/>
  <c r="E138" i="6"/>
  <c r="J137" i="6"/>
  <c r="I137" i="6"/>
  <c r="E137" i="6"/>
  <c r="K136" i="6"/>
  <c r="J136" i="6"/>
  <c r="I136" i="6"/>
  <c r="H136" i="6"/>
  <c r="G136" i="6"/>
  <c r="F136" i="6"/>
  <c r="K135" i="6"/>
  <c r="J135" i="6"/>
  <c r="I135" i="6"/>
  <c r="H135" i="6"/>
  <c r="G135" i="6"/>
  <c r="F135" i="6"/>
  <c r="K134" i="6"/>
  <c r="J134" i="6"/>
  <c r="I134" i="6"/>
  <c r="H134" i="6"/>
  <c r="G134" i="6"/>
  <c r="F134" i="6"/>
  <c r="K133" i="6"/>
  <c r="J133" i="6"/>
  <c r="I133" i="6"/>
  <c r="H133" i="6"/>
  <c r="G133" i="6"/>
  <c r="F133" i="6"/>
  <c r="V132" i="6"/>
  <c r="K139" i="6" s="1"/>
  <c r="T132" i="6"/>
  <c r="K138" i="6" s="1"/>
  <c r="R132" i="6"/>
  <c r="K137" i="6" s="1"/>
  <c r="U132" i="6"/>
  <c r="I139" i="6" s="1"/>
  <c r="S132" i="6"/>
  <c r="Q132" i="6"/>
  <c r="E132" i="6"/>
  <c r="D132" i="6"/>
  <c r="B132" i="6"/>
  <c r="P130" i="6"/>
  <c r="K129" i="6"/>
  <c r="J130" i="6" s="1"/>
  <c r="J129" i="6"/>
  <c r="I129" i="6"/>
  <c r="O130" i="6" s="1"/>
  <c r="H129" i="6"/>
  <c r="G129" i="6"/>
  <c r="F129" i="6"/>
  <c r="V129" i="6"/>
  <c r="T129" i="6"/>
  <c r="R129" i="6"/>
  <c r="U129" i="6"/>
  <c r="S129" i="6"/>
  <c r="Q129" i="6"/>
  <c r="E129" i="6"/>
  <c r="D129" i="6"/>
  <c r="B129" i="6"/>
  <c r="P127" i="6"/>
  <c r="J127" i="6"/>
  <c r="K126" i="6"/>
  <c r="J126" i="6"/>
  <c r="I126" i="6"/>
  <c r="H126" i="6"/>
  <c r="G126" i="6"/>
  <c r="F126" i="6"/>
  <c r="V126" i="6"/>
  <c r="T126" i="6"/>
  <c r="R126" i="6"/>
  <c r="U126" i="6"/>
  <c r="S126" i="6"/>
  <c r="Q126" i="6"/>
  <c r="E126" i="6"/>
  <c r="D126" i="6"/>
  <c r="B126" i="6"/>
  <c r="O124" i="6"/>
  <c r="K123" i="6"/>
  <c r="P124" i="6" s="1"/>
  <c r="J123" i="6"/>
  <c r="I123" i="6"/>
  <c r="H124" i="6" s="1"/>
  <c r="H123" i="6"/>
  <c r="G123" i="6"/>
  <c r="F123" i="6"/>
  <c r="V123" i="6"/>
  <c r="T123" i="6"/>
  <c r="R123" i="6"/>
  <c r="U123" i="6"/>
  <c r="S123" i="6"/>
  <c r="Q123" i="6"/>
  <c r="E123" i="6"/>
  <c r="D123" i="6"/>
  <c r="B123" i="6"/>
  <c r="H120" i="6"/>
  <c r="J120" i="6"/>
  <c r="I118" i="6"/>
  <c r="H118" i="6"/>
  <c r="G118" i="6"/>
  <c r="E118" i="6"/>
  <c r="J117" i="6"/>
  <c r="E117" i="6"/>
  <c r="K116" i="6"/>
  <c r="J116" i="6"/>
  <c r="E116" i="6"/>
  <c r="K115" i="6"/>
  <c r="J115" i="6"/>
  <c r="E115" i="6"/>
  <c r="K114" i="6"/>
  <c r="J114" i="6"/>
  <c r="I114" i="6"/>
  <c r="H114" i="6"/>
  <c r="G114" i="6"/>
  <c r="F114" i="6"/>
  <c r="K113" i="6"/>
  <c r="J113" i="6"/>
  <c r="I113" i="6"/>
  <c r="H113" i="6"/>
  <c r="G113" i="6"/>
  <c r="F113" i="6"/>
  <c r="K112" i="6"/>
  <c r="J112" i="6"/>
  <c r="I112" i="6"/>
  <c r="H112" i="6"/>
  <c r="G112" i="6"/>
  <c r="F112" i="6"/>
  <c r="K111" i="6"/>
  <c r="J111" i="6"/>
  <c r="I111" i="6"/>
  <c r="H111" i="6"/>
  <c r="G111" i="6"/>
  <c r="F111" i="6"/>
  <c r="V110" i="6"/>
  <c r="K117" i="6" s="1"/>
  <c r="T110" i="6"/>
  <c r="R110" i="6"/>
  <c r="U110" i="6"/>
  <c r="I117" i="6" s="1"/>
  <c r="S110" i="6"/>
  <c r="I116" i="6" s="1"/>
  <c r="Q110" i="6"/>
  <c r="I115" i="6" s="1"/>
  <c r="E110" i="6"/>
  <c r="D110" i="6"/>
  <c r="B110" i="6"/>
  <c r="O108" i="6"/>
  <c r="K107" i="6"/>
  <c r="P108" i="6" s="1"/>
  <c r="J107" i="6"/>
  <c r="I107" i="6"/>
  <c r="H108" i="6" s="1"/>
  <c r="H107" i="6"/>
  <c r="G107" i="6"/>
  <c r="F107" i="6"/>
  <c r="V107" i="6"/>
  <c r="T107" i="6"/>
  <c r="R107" i="6"/>
  <c r="U107" i="6"/>
  <c r="S107" i="6"/>
  <c r="Q107" i="6"/>
  <c r="E107" i="6"/>
  <c r="D107" i="6"/>
  <c r="B107" i="6"/>
  <c r="H104" i="6"/>
  <c r="J104" i="6"/>
  <c r="I102" i="6"/>
  <c r="H102" i="6"/>
  <c r="G102" i="6"/>
  <c r="E102" i="6"/>
  <c r="K101" i="6"/>
  <c r="J101" i="6"/>
  <c r="E101" i="6"/>
  <c r="K100" i="6"/>
  <c r="J100" i="6"/>
  <c r="E100" i="6"/>
  <c r="K99" i="6"/>
  <c r="J105" i="6" s="1"/>
  <c r="J99" i="6"/>
  <c r="E99" i="6"/>
  <c r="K98" i="6"/>
  <c r="J98" i="6"/>
  <c r="I98" i="6"/>
  <c r="H98" i="6"/>
  <c r="G98" i="6"/>
  <c r="F98" i="6"/>
  <c r="K97" i="6"/>
  <c r="J97" i="6"/>
  <c r="I97" i="6"/>
  <c r="H97" i="6"/>
  <c r="G97" i="6"/>
  <c r="F97" i="6"/>
  <c r="K96" i="6"/>
  <c r="J96" i="6"/>
  <c r="I96" i="6"/>
  <c r="H96" i="6"/>
  <c r="G96" i="6"/>
  <c r="F96" i="6"/>
  <c r="K95" i="6"/>
  <c r="J95" i="6"/>
  <c r="I95" i="6"/>
  <c r="H95" i="6"/>
  <c r="G95" i="6"/>
  <c r="F95" i="6"/>
  <c r="V94" i="6"/>
  <c r="T94" i="6"/>
  <c r="R94" i="6"/>
  <c r="U94" i="6"/>
  <c r="I101" i="6" s="1"/>
  <c r="H105" i="6" s="1"/>
  <c r="S94" i="6"/>
  <c r="I100" i="6" s="1"/>
  <c r="Q94" i="6"/>
  <c r="I99" i="6" s="1"/>
  <c r="O105" i="6" s="1"/>
  <c r="E94" i="6"/>
  <c r="D94" i="6"/>
  <c r="B94" i="6"/>
  <c r="O92" i="6"/>
  <c r="K91" i="6"/>
  <c r="P92" i="6" s="1"/>
  <c r="J91" i="6"/>
  <c r="I91" i="6"/>
  <c r="H92" i="6" s="1"/>
  <c r="H91" i="6"/>
  <c r="G91" i="6"/>
  <c r="F91" i="6"/>
  <c r="V91" i="6"/>
  <c r="T91" i="6"/>
  <c r="R91" i="6"/>
  <c r="U91" i="6"/>
  <c r="S91" i="6"/>
  <c r="Q91" i="6"/>
  <c r="E91" i="6"/>
  <c r="D91" i="6"/>
  <c r="B91" i="6"/>
  <c r="H89" i="6"/>
  <c r="H88" i="6"/>
  <c r="J88" i="6"/>
  <c r="I86" i="6"/>
  <c r="H86" i="6"/>
  <c r="G86" i="6"/>
  <c r="E86" i="6"/>
  <c r="J85" i="6"/>
  <c r="E85" i="6"/>
  <c r="K84" i="6"/>
  <c r="J84" i="6"/>
  <c r="E84" i="6"/>
  <c r="K83" i="6"/>
  <c r="J89" i="6" s="1"/>
  <c r="J83" i="6"/>
  <c r="E83" i="6"/>
  <c r="K82" i="6"/>
  <c r="J82" i="6"/>
  <c r="I82" i="6"/>
  <c r="H82" i="6"/>
  <c r="G82" i="6"/>
  <c r="F82" i="6"/>
  <c r="K81" i="6"/>
  <c r="J81" i="6"/>
  <c r="I81" i="6"/>
  <c r="H81" i="6"/>
  <c r="G81" i="6"/>
  <c r="F81" i="6"/>
  <c r="K80" i="6"/>
  <c r="J80" i="6"/>
  <c r="I80" i="6"/>
  <c r="H80" i="6"/>
  <c r="G80" i="6"/>
  <c r="F80" i="6"/>
  <c r="K79" i="6"/>
  <c r="J79" i="6"/>
  <c r="I79" i="6"/>
  <c r="H79" i="6"/>
  <c r="G79" i="6"/>
  <c r="F79" i="6"/>
  <c r="V78" i="6"/>
  <c r="K85" i="6" s="1"/>
  <c r="T78" i="6"/>
  <c r="R78" i="6"/>
  <c r="U78" i="6"/>
  <c r="I85" i="6" s="1"/>
  <c r="S78" i="6"/>
  <c r="I84" i="6" s="1"/>
  <c r="Q78" i="6"/>
  <c r="I83" i="6" s="1"/>
  <c r="O89" i="6" s="1"/>
  <c r="E78" i="6"/>
  <c r="D78" i="6"/>
  <c r="B78" i="6"/>
  <c r="O76" i="6"/>
  <c r="J76" i="6"/>
  <c r="K75" i="6"/>
  <c r="P76" i="6" s="1"/>
  <c r="J75" i="6"/>
  <c r="I75" i="6"/>
  <c r="H76" i="6" s="1"/>
  <c r="H75" i="6"/>
  <c r="G75" i="6"/>
  <c r="F75" i="6"/>
  <c r="V75" i="6"/>
  <c r="T75" i="6"/>
  <c r="R75" i="6"/>
  <c r="U75" i="6"/>
  <c r="S75" i="6"/>
  <c r="Q75" i="6"/>
  <c r="E75" i="6"/>
  <c r="D75" i="6"/>
  <c r="B75" i="6"/>
  <c r="H72" i="6"/>
  <c r="J72" i="6"/>
  <c r="I70" i="6"/>
  <c r="H70" i="6"/>
  <c r="G70" i="6"/>
  <c r="E70" i="6"/>
  <c r="J69" i="6"/>
  <c r="E69" i="6"/>
  <c r="K68" i="6"/>
  <c r="J68" i="6"/>
  <c r="E68" i="6"/>
  <c r="K67" i="6"/>
  <c r="J67" i="6"/>
  <c r="E67" i="6"/>
  <c r="K66" i="6"/>
  <c r="J66" i="6"/>
  <c r="I66" i="6"/>
  <c r="H66" i="6"/>
  <c r="G66" i="6"/>
  <c r="F66" i="6"/>
  <c r="K65" i="6"/>
  <c r="J65" i="6"/>
  <c r="I65" i="6"/>
  <c r="H65" i="6"/>
  <c r="G65" i="6"/>
  <c r="F65" i="6"/>
  <c r="K64" i="6"/>
  <c r="J64" i="6"/>
  <c r="I64" i="6"/>
  <c r="H64" i="6"/>
  <c r="G64" i="6"/>
  <c r="F64" i="6"/>
  <c r="K63" i="6"/>
  <c r="J63" i="6"/>
  <c r="I63" i="6"/>
  <c r="H63" i="6"/>
  <c r="G63" i="6"/>
  <c r="F63" i="6"/>
  <c r="V62" i="6"/>
  <c r="K69" i="6" s="1"/>
  <c r="T62" i="6"/>
  <c r="R62" i="6"/>
  <c r="U62" i="6"/>
  <c r="I69" i="6" s="1"/>
  <c r="S62" i="6"/>
  <c r="I68" i="6" s="1"/>
  <c r="Q62" i="6"/>
  <c r="I67" i="6" s="1"/>
  <c r="E62" i="6"/>
  <c r="D62" i="6"/>
  <c r="B62" i="6"/>
  <c r="H59" i="6"/>
  <c r="J59" i="6"/>
  <c r="I57" i="6"/>
  <c r="H57" i="6"/>
  <c r="G57" i="6"/>
  <c r="E57" i="6"/>
  <c r="K56" i="6"/>
  <c r="J56" i="6"/>
  <c r="E56" i="6"/>
  <c r="J55" i="6"/>
  <c r="E55" i="6"/>
  <c r="K54" i="6"/>
  <c r="J54" i="6"/>
  <c r="I54" i="6"/>
  <c r="H54" i="6"/>
  <c r="G54" i="6"/>
  <c r="F54" i="6"/>
  <c r="V53" i="6"/>
  <c r="T53" i="6"/>
  <c r="R53" i="6"/>
  <c r="K55" i="6" s="1"/>
  <c r="P60" i="6" s="1"/>
  <c r="U53" i="6"/>
  <c r="S53" i="6"/>
  <c r="I56" i="6" s="1"/>
  <c r="Q53" i="6"/>
  <c r="I55" i="6" s="1"/>
  <c r="E53" i="6"/>
  <c r="D53" i="6"/>
  <c r="B53" i="6"/>
  <c r="O51" i="6"/>
  <c r="H51" i="6"/>
  <c r="J51" i="6"/>
  <c r="K50" i="6"/>
  <c r="P51" i="6" s="1"/>
  <c r="J50" i="6"/>
  <c r="I50" i="6"/>
  <c r="H50" i="6"/>
  <c r="G50" i="6"/>
  <c r="F50" i="6"/>
  <c r="V50" i="6"/>
  <c r="T50" i="6"/>
  <c r="R50" i="6"/>
  <c r="U50" i="6"/>
  <c r="S50" i="6"/>
  <c r="Q50" i="6"/>
  <c r="E50" i="6"/>
  <c r="D50" i="6"/>
  <c r="B50" i="6"/>
  <c r="H47" i="6"/>
  <c r="J47" i="6"/>
  <c r="I45" i="6"/>
  <c r="H45" i="6"/>
  <c r="G45" i="6"/>
  <c r="E45" i="6"/>
  <c r="J44" i="6"/>
  <c r="I44" i="6"/>
  <c r="E44" i="6"/>
  <c r="J43" i="6"/>
  <c r="I43" i="6"/>
  <c r="E43" i="6"/>
  <c r="J42" i="6"/>
  <c r="I42" i="6"/>
  <c r="E42" i="6"/>
  <c r="K41" i="6"/>
  <c r="J41" i="6"/>
  <c r="I41" i="6"/>
  <c r="H41" i="6"/>
  <c r="G41" i="6"/>
  <c r="F41" i="6"/>
  <c r="K40" i="6"/>
  <c r="J40" i="6"/>
  <c r="I40" i="6"/>
  <c r="H40" i="6"/>
  <c r="G40" i="6"/>
  <c r="F40" i="6"/>
  <c r="K39" i="6"/>
  <c r="J39" i="6"/>
  <c r="I39" i="6"/>
  <c r="O48" i="6" s="1"/>
  <c r="H39" i="6"/>
  <c r="G39" i="6"/>
  <c r="F39" i="6"/>
  <c r="K38" i="6"/>
  <c r="J38" i="6"/>
  <c r="I38" i="6"/>
  <c r="H38" i="6"/>
  <c r="G38" i="6"/>
  <c r="F38" i="6"/>
  <c r="V37" i="6"/>
  <c r="K44" i="6" s="1"/>
  <c r="T37" i="6"/>
  <c r="K43" i="6" s="1"/>
  <c r="R37" i="6"/>
  <c r="K42" i="6" s="1"/>
  <c r="U37" i="6"/>
  <c r="S37" i="6"/>
  <c r="Q37" i="6"/>
  <c r="E37" i="6"/>
  <c r="D37" i="6"/>
  <c r="B37" i="6"/>
  <c r="A36" i="6"/>
  <c r="A18" i="6"/>
  <c r="A15" i="6"/>
  <c r="A13" i="6"/>
  <c r="G6" i="6"/>
  <c r="B6" i="6"/>
  <c r="A1" i="6"/>
  <c r="F19" i="11" l="1"/>
  <c r="O30" i="12"/>
  <c r="F82" i="11" s="1"/>
  <c r="R91" i="12"/>
  <c r="O96" i="12"/>
  <c r="F76" i="11" s="1"/>
  <c r="O97" i="12"/>
  <c r="F77" i="11" s="1"/>
  <c r="T97" i="12"/>
  <c r="T98" i="12"/>
  <c r="O100" i="12"/>
  <c r="F36" i="11" s="1"/>
  <c r="T100" i="12"/>
  <c r="D172" i="11"/>
  <c r="R134" i="12"/>
  <c r="M134" i="12"/>
  <c r="D175" i="11"/>
  <c r="R149" i="12"/>
  <c r="M149" i="12"/>
  <c r="R168" i="12"/>
  <c r="T168" i="12"/>
  <c r="E271" i="11"/>
  <c r="O278" i="12"/>
  <c r="F271" i="11" s="1"/>
  <c r="O295" i="12"/>
  <c r="F228" i="11" s="1"/>
  <c r="M295" i="12"/>
  <c r="O299" i="12"/>
  <c r="F214" i="11" s="1"/>
  <c r="M299" i="12"/>
  <c r="O306" i="12"/>
  <c r="F251" i="11" s="1"/>
  <c r="M306" i="12"/>
  <c r="T313" i="12"/>
  <c r="R313" i="12"/>
  <c r="D259" i="11"/>
  <c r="O331" i="12"/>
  <c r="F259" i="11" s="1"/>
  <c r="T331" i="12"/>
  <c r="D63" i="11"/>
  <c r="R10" i="12"/>
  <c r="M11" i="12"/>
  <c r="R19" i="12"/>
  <c r="M20" i="12"/>
  <c r="D32" i="11"/>
  <c r="R27" i="12"/>
  <c r="M28" i="12"/>
  <c r="M35" i="12"/>
  <c r="R38" i="12"/>
  <c r="M39" i="12"/>
  <c r="M43" i="12"/>
  <c r="O53" i="12"/>
  <c r="F66" i="11" s="1"/>
  <c r="R56" i="12"/>
  <c r="O61" i="12"/>
  <c r="F57" i="11" s="1"/>
  <c r="O65" i="12"/>
  <c r="F26" i="11" s="1"/>
  <c r="O69" i="12"/>
  <c r="F11" i="11" s="1"/>
  <c r="O73" i="12"/>
  <c r="F52" i="11" s="1"/>
  <c r="F16" i="11"/>
  <c r="O77" i="12"/>
  <c r="F15" i="11" s="1"/>
  <c r="R84" i="12"/>
  <c r="R88" i="12"/>
  <c r="M91" i="12"/>
  <c r="O92" i="12"/>
  <c r="F73" i="11" s="1"/>
  <c r="O103" i="12"/>
  <c r="F51" i="11" s="1"/>
  <c r="O107" i="12"/>
  <c r="M107" i="12"/>
  <c r="O111" i="12"/>
  <c r="M111" i="12"/>
  <c r="O116" i="12"/>
  <c r="M116" i="12"/>
  <c r="O120" i="12"/>
  <c r="M120" i="12"/>
  <c r="O127" i="12"/>
  <c r="F118" i="11" s="1"/>
  <c r="M127" i="12"/>
  <c r="T131" i="12"/>
  <c r="R131" i="12"/>
  <c r="O137" i="12"/>
  <c r="M137" i="12"/>
  <c r="T152" i="12"/>
  <c r="R152" i="12"/>
  <c r="T156" i="12"/>
  <c r="R156" i="12"/>
  <c r="T160" i="12"/>
  <c r="R160" i="12"/>
  <c r="O162" i="12"/>
  <c r="F112" i="11" s="1"/>
  <c r="M162" i="12"/>
  <c r="T166" i="12"/>
  <c r="R166" i="12"/>
  <c r="O168" i="12"/>
  <c r="F142" i="11" s="1"/>
  <c r="M168" i="12"/>
  <c r="O171" i="12"/>
  <c r="M171" i="12"/>
  <c r="T174" i="12"/>
  <c r="R174" i="12"/>
  <c r="O176" i="12"/>
  <c r="F147" i="11" s="1"/>
  <c r="M176" i="12"/>
  <c r="T179" i="12"/>
  <c r="R179" i="12"/>
  <c r="O181" i="12"/>
  <c r="M181" i="12"/>
  <c r="O184" i="12"/>
  <c r="M184" i="12"/>
  <c r="D162" i="11"/>
  <c r="R199" i="12"/>
  <c r="M199" i="12"/>
  <c r="D164" i="11"/>
  <c r="R201" i="12"/>
  <c r="M201" i="12"/>
  <c r="D166" i="11"/>
  <c r="R203" i="12"/>
  <c r="M203" i="12"/>
  <c r="T222" i="12"/>
  <c r="R222" i="12"/>
  <c r="O224" i="12"/>
  <c r="F121" i="11" s="1"/>
  <c r="M224" i="12"/>
  <c r="O231" i="12"/>
  <c r="F229" i="11" s="1"/>
  <c r="M231" i="12"/>
  <c r="O234" i="12"/>
  <c r="M234" i="12"/>
  <c r="T265" i="12"/>
  <c r="R265" i="12"/>
  <c r="E269" i="11"/>
  <c r="O272" i="12"/>
  <c r="F269" i="11" s="1"/>
  <c r="F47" i="11"/>
  <c r="T30" i="12"/>
  <c r="E68" i="11"/>
  <c r="O57" i="12"/>
  <c r="F68" i="11" s="1"/>
  <c r="F29" i="11"/>
  <c r="E79" i="11" s="1"/>
  <c r="O98" i="12"/>
  <c r="R162" i="12"/>
  <c r="T162" i="12"/>
  <c r="R181" i="12"/>
  <c r="T181" i="12"/>
  <c r="R224" i="12"/>
  <c r="T224" i="12"/>
  <c r="R231" i="12"/>
  <c r="T231" i="12"/>
  <c r="E273" i="11"/>
  <c r="O280" i="12"/>
  <c r="F273" i="11" s="1"/>
  <c r="R307" i="12"/>
  <c r="T307" i="12"/>
  <c r="T315" i="12"/>
  <c r="R315" i="12"/>
  <c r="R14" i="12"/>
  <c r="M16" i="12"/>
  <c r="D43" i="11"/>
  <c r="R23" i="12"/>
  <c r="M24" i="12"/>
  <c r="O32" i="12"/>
  <c r="F83" i="11" s="1"/>
  <c r="R33" i="12"/>
  <c r="R42" i="12"/>
  <c r="R46" i="12"/>
  <c r="M47" i="12"/>
  <c r="O54" i="12"/>
  <c r="F67" i="11" s="1"/>
  <c r="D47" i="11"/>
  <c r="D19" i="11"/>
  <c r="O15" i="12"/>
  <c r="F81" i="11" s="1"/>
  <c r="D54" i="11"/>
  <c r="D42" i="11"/>
  <c r="D31" i="11"/>
  <c r="O34" i="12"/>
  <c r="F84" i="11" s="1"/>
  <c r="R54" i="12"/>
  <c r="M58" i="12"/>
  <c r="T58" i="12"/>
  <c r="O59" i="12"/>
  <c r="F69" i="11" s="1"/>
  <c r="T59" i="12"/>
  <c r="O60" i="12"/>
  <c r="F70" i="11" s="1"/>
  <c r="T60" i="12"/>
  <c r="M64" i="12"/>
  <c r="T64" i="12"/>
  <c r="M68" i="12"/>
  <c r="T68" i="12"/>
  <c r="M72" i="12"/>
  <c r="T72" i="12"/>
  <c r="M76" i="12"/>
  <c r="T76" i="12"/>
  <c r="F14" i="11"/>
  <c r="E71" i="11"/>
  <c r="O80" i="12"/>
  <c r="F71" i="11" s="1"/>
  <c r="R92" i="12"/>
  <c r="O93" i="12"/>
  <c r="F74" i="11" s="1"/>
  <c r="E91" i="11" s="1"/>
  <c r="E74" i="11"/>
  <c r="M95" i="12"/>
  <c r="R95" i="12"/>
  <c r="M96" i="12"/>
  <c r="R96" i="12"/>
  <c r="M97" i="12"/>
  <c r="R97" i="12"/>
  <c r="M98" i="12"/>
  <c r="M99" i="12"/>
  <c r="R99" i="12"/>
  <c r="M100" i="12"/>
  <c r="R100" i="12"/>
  <c r="T102" i="12"/>
  <c r="T104" i="12"/>
  <c r="D171" i="11"/>
  <c r="R129" i="12"/>
  <c r="M129" i="12"/>
  <c r="T134" i="12"/>
  <c r="T149" i="12"/>
  <c r="D176" i="11"/>
  <c r="R150" i="12"/>
  <c r="M150" i="12"/>
  <c r="R172" i="12"/>
  <c r="T172" i="12"/>
  <c r="R177" i="12"/>
  <c r="T177" i="12"/>
  <c r="R219" i="12"/>
  <c r="T219" i="12"/>
  <c r="T271" i="12"/>
  <c r="R271" i="12"/>
  <c r="O95" i="12"/>
  <c r="F75" i="11" s="1"/>
  <c r="T95" i="12"/>
  <c r="O99" i="12"/>
  <c r="F61" i="11" s="1"/>
  <c r="T99" i="12"/>
  <c r="F63" i="11"/>
  <c r="D11" i="11"/>
  <c r="F43" i="11"/>
  <c r="F32" i="11"/>
  <c r="O48" i="12"/>
  <c r="F64" i="11" s="1"/>
  <c r="T48" i="12"/>
  <c r="O49" i="12"/>
  <c r="F85" i="11" s="1"/>
  <c r="T49" i="12"/>
  <c r="O50" i="12"/>
  <c r="F65" i="11" s="1"/>
  <c r="T50" i="12"/>
  <c r="O91" i="12"/>
  <c r="F72" i="11" s="1"/>
  <c r="T106" i="12"/>
  <c r="R106" i="12"/>
  <c r="T110" i="12"/>
  <c r="R110" i="12"/>
  <c r="E78" i="11"/>
  <c r="O114" i="12"/>
  <c r="F78" i="11" s="1"/>
  <c r="T115" i="12"/>
  <c r="R115" i="12"/>
  <c r="T119" i="12"/>
  <c r="R119" i="12"/>
  <c r="F138" i="11"/>
  <c r="T126" i="12"/>
  <c r="R126" i="12"/>
  <c r="O132" i="12"/>
  <c r="F107" i="11" s="1"/>
  <c r="M132" i="12"/>
  <c r="O134" i="12"/>
  <c r="F172" i="11" s="1"/>
  <c r="E178" i="11" s="1"/>
  <c r="T136" i="12"/>
  <c r="R136" i="12"/>
  <c r="T144" i="12"/>
  <c r="R144" i="12"/>
  <c r="O146" i="12"/>
  <c r="M146" i="12"/>
  <c r="O149" i="12"/>
  <c r="F175" i="11" s="1"/>
  <c r="O153" i="12"/>
  <c r="M153" i="12"/>
  <c r="O157" i="12"/>
  <c r="F133" i="11" s="1"/>
  <c r="M157" i="12"/>
  <c r="O161" i="12"/>
  <c r="F117" i="11" s="1"/>
  <c r="M161" i="12"/>
  <c r="O167" i="12"/>
  <c r="F146" i="11" s="1"/>
  <c r="M167" i="12"/>
  <c r="T170" i="12"/>
  <c r="R170" i="12"/>
  <c r="O172" i="12"/>
  <c r="F110" i="11" s="1"/>
  <c r="M172" i="12"/>
  <c r="O177" i="12"/>
  <c r="M177" i="12"/>
  <c r="O180" i="12"/>
  <c r="F120" i="11" s="1"/>
  <c r="M180" i="12"/>
  <c r="T183" i="12"/>
  <c r="R183" i="12"/>
  <c r="T199" i="12"/>
  <c r="D163" i="11"/>
  <c r="R200" i="12"/>
  <c r="M200" i="12"/>
  <c r="T201" i="12"/>
  <c r="D165" i="11"/>
  <c r="R202" i="12"/>
  <c r="M202" i="12"/>
  <c r="T203" i="12"/>
  <c r="D167" i="11"/>
  <c r="R204" i="12"/>
  <c r="M204" i="12"/>
  <c r="O219" i="12"/>
  <c r="M219" i="12"/>
  <c r="O223" i="12"/>
  <c r="F132" i="11" s="1"/>
  <c r="M223" i="12"/>
  <c r="T226" i="12"/>
  <c r="R226" i="12"/>
  <c r="O228" i="12"/>
  <c r="M228" i="12"/>
  <c r="T233" i="12"/>
  <c r="R233" i="12"/>
  <c r="D15" i="11"/>
  <c r="D14" i="11"/>
  <c r="D29" i="11"/>
  <c r="D103" i="11"/>
  <c r="R164" i="12"/>
  <c r="E159" i="11"/>
  <c r="O185" i="12"/>
  <c r="F159" i="11" s="1"/>
  <c r="R197" i="12"/>
  <c r="O220" i="12"/>
  <c r="F129" i="11" s="1"/>
  <c r="T220" i="12"/>
  <c r="F202" i="11"/>
  <c r="E288" i="11"/>
  <c r="O235" i="12"/>
  <c r="F288" i="11" s="1"/>
  <c r="O245" i="12"/>
  <c r="M245" i="12"/>
  <c r="R246" i="12"/>
  <c r="F245" i="11"/>
  <c r="T249" i="12"/>
  <c r="R249" i="12"/>
  <c r="T253" i="12"/>
  <c r="R253" i="12"/>
  <c r="T257" i="12"/>
  <c r="R257" i="12"/>
  <c r="R261" i="12"/>
  <c r="R263" i="12"/>
  <c r="T273" i="12"/>
  <c r="R273" i="12"/>
  <c r="O275" i="12"/>
  <c r="M275" i="12"/>
  <c r="O283" i="12"/>
  <c r="F230" i="11" s="1"/>
  <c r="M283" i="12"/>
  <c r="O287" i="12"/>
  <c r="F201" i="11" s="1"/>
  <c r="M287" i="12"/>
  <c r="E294" i="11"/>
  <c r="O293" i="12"/>
  <c r="F294" i="11" s="1"/>
  <c r="O307" i="12"/>
  <c r="F247" i="11" s="1"/>
  <c r="M307" i="12"/>
  <c r="O310" i="12"/>
  <c r="F216" i="11" s="1"/>
  <c r="M310" i="12"/>
  <c r="R311" i="12"/>
  <c r="T311" i="12"/>
  <c r="R329" i="12"/>
  <c r="R333" i="12"/>
  <c r="O145" i="12"/>
  <c r="F156" i="11" s="1"/>
  <c r="T145" i="12"/>
  <c r="O175" i="12"/>
  <c r="F158" i="11" s="1"/>
  <c r="T175" i="12"/>
  <c r="F111" i="11"/>
  <c r="O227" i="12"/>
  <c r="F151" i="11" s="1"/>
  <c r="T227" i="12"/>
  <c r="E289" i="11"/>
  <c r="O243" i="12"/>
  <c r="F289" i="11" s="1"/>
  <c r="E272" i="11"/>
  <c r="O279" i="12"/>
  <c r="F272" i="11" s="1"/>
  <c r="E274" i="11"/>
  <c r="O281" i="12"/>
  <c r="F274" i="11" s="1"/>
  <c r="E293" i="11"/>
  <c r="O290" i="12"/>
  <c r="F293" i="11" s="1"/>
  <c r="E275" i="11"/>
  <c r="O291" i="12"/>
  <c r="F275" i="11" s="1"/>
  <c r="T294" i="12"/>
  <c r="R294" i="12"/>
  <c r="T298" i="12"/>
  <c r="R298" i="12"/>
  <c r="T305" i="12"/>
  <c r="R305" i="12"/>
  <c r="O311" i="12"/>
  <c r="F208" i="11" s="1"/>
  <c r="M311" i="12"/>
  <c r="T323" i="12"/>
  <c r="R323" i="12"/>
  <c r="D257" i="11"/>
  <c r="O329" i="12"/>
  <c r="F257" i="11" s="1"/>
  <c r="T329" i="12"/>
  <c r="D282" i="11"/>
  <c r="O333" i="12"/>
  <c r="F282" i="11" s="1"/>
  <c r="T333" i="12"/>
  <c r="O358" i="12"/>
  <c r="F239" i="11" s="1"/>
  <c r="M358" i="12"/>
  <c r="O121" i="12"/>
  <c r="F62" i="11" s="1"/>
  <c r="D138" i="11"/>
  <c r="F103" i="11"/>
  <c r="O138" i="12"/>
  <c r="F173" i="11" s="1"/>
  <c r="O139" i="12"/>
  <c r="F153" i="11" s="1"/>
  <c r="O140" i="12"/>
  <c r="F154" i="11" s="1"/>
  <c r="O141" i="12"/>
  <c r="F155" i="11" s="1"/>
  <c r="O147" i="12"/>
  <c r="F174" i="11" s="1"/>
  <c r="R165" i="12"/>
  <c r="M186" i="12"/>
  <c r="T186" i="12"/>
  <c r="M190" i="12"/>
  <c r="T190" i="12"/>
  <c r="F108" i="11"/>
  <c r="E182" i="11" s="1"/>
  <c r="M194" i="12"/>
  <c r="T194" i="12"/>
  <c r="R196" i="12"/>
  <c r="M206" i="12"/>
  <c r="T206" i="12"/>
  <c r="M210" i="12"/>
  <c r="T210" i="12"/>
  <c r="M214" i="12"/>
  <c r="T214" i="12"/>
  <c r="E168" i="11"/>
  <c r="O218" i="12"/>
  <c r="F168" i="11" s="1"/>
  <c r="M236" i="12"/>
  <c r="T236" i="12"/>
  <c r="M240" i="12"/>
  <c r="T240" i="12"/>
  <c r="T244" i="12"/>
  <c r="R244" i="12"/>
  <c r="O250" i="12"/>
  <c r="F244" i="11" s="1"/>
  <c r="M250" i="12"/>
  <c r="F241" i="11"/>
  <c r="R252" i="12"/>
  <c r="O254" i="12"/>
  <c r="F237" i="11" s="1"/>
  <c r="M254" i="12"/>
  <c r="R256" i="12"/>
  <c r="O258" i="12"/>
  <c r="F210" i="11" s="1"/>
  <c r="M258" i="12"/>
  <c r="R260" i="12"/>
  <c r="R262" i="12"/>
  <c r="R264" i="12"/>
  <c r="T266" i="12"/>
  <c r="R266" i="12"/>
  <c r="O268" i="12"/>
  <c r="F263" i="11" s="1"/>
  <c r="M268" i="12"/>
  <c r="R270" i="12"/>
  <c r="T282" i="12"/>
  <c r="R282" i="12"/>
  <c r="T286" i="12"/>
  <c r="R286" i="12"/>
  <c r="E276" i="11"/>
  <c r="O292" i="12"/>
  <c r="F276" i="11" s="1"/>
  <c r="T309" i="12"/>
  <c r="R309" i="12"/>
  <c r="R331" i="12"/>
  <c r="D263" i="11"/>
  <c r="F203" i="11"/>
  <c r="O317" i="12"/>
  <c r="F227" i="11" s="1"/>
  <c r="M317" i="12"/>
  <c r="T320" i="12"/>
  <c r="R320" i="12"/>
  <c r="M329" i="12"/>
  <c r="M331" i="12"/>
  <c r="M333" i="12"/>
  <c r="T339" i="12"/>
  <c r="R339" i="12"/>
  <c r="O344" i="12"/>
  <c r="F221" i="11" s="1"/>
  <c r="M344" i="12"/>
  <c r="T347" i="12"/>
  <c r="R347" i="12"/>
  <c r="D255" i="11"/>
  <c r="R350" i="12"/>
  <c r="M350" i="12"/>
  <c r="T351" i="12"/>
  <c r="D260" i="11"/>
  <c r="R352" i="12"/>
  <c r="M352" i="12"/>
  <c r="T353" i="12"/>
  <c r="D262" i="11"/>
  <c r="R354" i="12"/>
  <c r="M354" i="12"/>
  <c r="T355" i="12"/>
  <c r="O368" i="12"/>
  <c r="F314" i="11" s="1"/>
  <c r="M368" i="12"/>
  <c r="T377" i="12"/>
  <c r="R377" i="12"/>
  <c r="D120" i="11"/>
  <c r="D123" i="11"/>
  <c r="D108" i="11"/>
  <c r="D202" i="11"/>
  <c r="D241" i="11"/>
  <c r="O267" i="12"/>
  <c r="F267" i="11" s="1"/>
  <c r="O274" i="12"/>
  <c r="F270" i="11" s="1"/>
  <c r="R283" i="12"/>
  <c r="M284" i="12"/>
  <c r="R287" i="12"/>
  <c r="M288" i="12"/>
  <c r="O303" i="12"/>
  <c r="O304" i="12"/>
  <c r="F295" i="11" s="1"/>
  <c r="R306" i="12"/>
  <c r="R310" i="12"/>
  <c r="D277" i="11"/>
  <c r="R314" i="12"/>
  <c r="O314" i="12"/>
  <c r="F277" i="11" s="1"/>
  <c r="M320" i="12"/>
  <c r="R330" i="12"/>
  <c r="R332" i="12"/>
  <c r="T357" i="12"/>
  <c r="R357" i="12"/>
  <c r="T361" i="12"/>
  <c r="R361" i="12"/>
  <c r="O363" i="12"/>
  <c r="M363" i="12"/>
  <c r="M290" i="12"/>
  <c r="R290" i="12"/>
  <c r="M291" i="12"/>
  <c r="R291" i="12"/>
  <c r="R304" i="12"/>
  <c r="T316" i="12"/>
  <c r="R316" i="12"/>
  <c r="O321" i="12"/>
  <c r="F204" i="11" s="1"/>
  <c r="M321" i="12"/>
  <c r="T324" i="12"/>
  <c r="R324" i="12"/>
  <c r="O328" i="12"/>
  <c r="M328" i="12"/>
  <c r="O340" i="12"/>
  <c r="F243" i="11" s="1"/>
  <c r="M340" i="12"/>
  <c r="T343" i="12"/>
  <c r="R343" i="12"/>
  <c r="O348" i="12"/>
  <c r="F199" i="11" s="1"/>
  <c r="M348" i="12"/>
  <c r="D256" i="11"/>
  <c r="R351" i="12"/>
  <c r="M351" i="12"/>
  <c r="D261" i="11"/>
  <c r="R353" i="12"/>
  <c r="M353" i="12"/>
  <c r="D285" i="11"/>
  <c r="R355" i="12"/>
  <c r="M355" i="12"/>
  <c r="T367" i="12"/>
  <c r="R367" i="12"/>
  <c r="O371" i="12"/>
  <c r="F318" i="11" s="1"/>
  <c r="E319" i="11" s="1"/>
  <c r="M371" i="12"/>
  <c r="D322" i="11"/>
  <c r="O325" i="12"/>
  <c r="F278" i="11" s="1"/>
  <c r="T325" i="12"/>
  <c r="O326" i="12"/>
  <c r="F279" i="11" s="1"/>
  <c r="T326" i="12"/>
  <c r="O327" i="12"/>
  <c r="F280" i="11" s="1"/>
  <c r="T327" i="12"/>
  <c r="O362" i="12"/>
  <c r="F254" i="11" s="1"/>
  <c r="T362" i="12"/>
  <c r="O334" i="12"/>
  <c r="F283" i="11" s="1"/>
  <c r="T334" i="12"/>
  <c r="O335" i="12"/>
  <c r="F284" i="11" s="1"/>
  <c r="T335" i="12"/>
  <c r="O336" i="12"/>
  <c r="F236" i="11" s="1"/>
  <c r="T336" i="12"/>
  <c r="D314" i="11"/>
  <c r="F322" i="11"/>
  <c r="E323" i="11" s="1"/>
  <c r="P159" i="7"/>
  <c r="H49" i="8"/>
  <c r="H211" i="6"/>
  <c r="J179" i="7"/>
  <c r="P156" i="6"/>
  <c r="H58" i="6"/>
  <c r="H191" i="6"/>
  <c r="J266" i="6"/>
  <c r="J60" i="7"/>
  <c r="P179" i="7"/>
  <c r="J195" i="7"/>
  <c r="J71" i="6"/>
  <c r="J154" i="6"/>
  <c r="H108" i="7"/>
  <c r="J46" i="6"/>
  <c r="J48" i="6"/>
  <c r="H71" i="6"/>
  <c r="J73" i="6"/>
  <c r="O73" i="6"/>
  <c r="H119" i="6"/>
  <c r="J119" i="6"/>
  <c r="P121" i="6"/>
  <c r="H174" i="6"/>
  <c r="H189" i="6"/>
  <c r="J209" i="6"/>
  <c r="P211" i="6"/>
  <c r="H296" i="6"/>
  <c r="P298" i="6"/>
  <c r="H62" i="7"/>
  <c r="P62" i="7"/>
  <c r="O65" i="7"/>
  <c r="H65" i="7"/>
  <c r="J84" i="7"/>
  <c r="P86" i="7"/>
  <c r="O236" i="7"/>
  <c r="H236" i="7"/>
  <c r="H260" i="7"/>
  <c r="H262" i="7"/>
  <c r="H264" i="6"/>
  <c r="P45" i="7"/>
  <c r="J45" i="7"/>
  <c r="O179" i="7"/>
  <c r="P195" i="7"/>
  <c r="O262" i="7"/>
  <c r="O239" i="8"/>
  <c r="H239" i="8"/>
  <c r="H48" i="7"/>
  <c r="H84" i="7"/>
  <c r="P98" i="7"/>
  <c r="J98" i="7"/>
  <c r="J262" i="7"/>
  <c r="J159" i="8"/>
  <c r="J157" i="8"/>
  <c r="O211" i="8"/>
  <c r="H211" i="8"/>
  <c r="P227" i="8"/>
  <c r="J227" i="8"/>
  <c r="H225" i="8"/>
  <c r="H307" i="8"/>
  <c r="O309" i="8"/>
  <c r="H309" i="8"/>
  <c r="O322" i="8"/>
  <c r="H322" i="8"/>
  <c r="H55" i="9"/>
  <c r="P143" i="7"/>
  <c r="J143" i="7"/>
  <c r="O165" i="7"/>
  <c r="H165" i="7"/>
  <c r="J177" i="7"/>
  <c r="H193" i="7"/>
  <c r="O195" i="7"/>
  <c r="P214" i="7"/>
  <c r="J214" i="7"/>
  <c r="P230" i="7"/>
  <c r="P309" i="7"/>
  <c r="J47" i="8"/>
  <c r="P49" i="8"/>
  <c r="J49" i="8"/>
  <c r="J75" i="8"/>
  <c r="P147" i="8"/>
  <c r="H97" i="9"/>
  <c r="P48" i="6"/>
  <c r="J60" i="6"/>
  <c r="P73" i="6"/>
  <c r="J92" i="6"/>
  <c r="O127" i="6"/>
  <c r="H127" i="6"/>
  <c r="P143" i="6"/>
  <c r="J143" i="6"/>
  <c r="H143" i="6"/>
  <c r="J141" i="6"/>
  <c r="H156" i="6"/>
  <c r="O156" i="6"/>
  <c r="J177" i="6"/>
  <c r="P194" i="6"/>
  <c r="J194" i="6"/>
  <c r="J241" i="6"/>
  <c r="P243" i="6"/>
  <c r="J249" i="6"/>
  <c r="P313" i="6"/>
  <c r="J313" i="6"/>
  <c r="P325" i="6"/>
  <c r="J332" i="6"/>
  <c r="J334" i="6"/>
  <c r="H60" i="7"/>
  <c r="H72" i="7"/>
  <c r="O74" i="7"/>
  <c r="H74" i="7"/>
  <c r="O92" i="7"/>
  <c r="H92" i="7"/>
  <c r="H106" i="7"/>
  <c r="H122" i="7"/>
  <c r="P127" i="7"/>
  <c r="J127" i="7"/>
  <c r="H157" i="7"/>
  <c r="J159" i="7"/>
  <c r="O159" i="7"/>
  <c r="J162" i="7"/>
  <c r="J182" i="7"/>
  <c r="J230" i="7"/>
  <c r="P233" i="7"/>
  <c r="J233" i="7"/>
  <c r="O300" i="7"/>
  <c r="H175" i="8"/>
  <c r="H173" i="8"/>
  <c r="P175" i="8"/>
  <c r="J173" i="8"/>
  <c r="P97" i="9"/>
  <c r="J95" i="9"/>
  <c r="H46" i="6"/>
  <c r="J58" i="6"/>
  <c r="H87" i="6"/>
  <c r="J87" i="6"/>
  <c r="P89" i="6"/>
  <c r="J108" i="6"/>
  <c r="H121" i="6"/>
  <c r="H130" i="6"/>
  <c r="O159" i="6"/>
  <c r="H159" i="6"/>
  <c r="J172" i="6"/>
  <c r="H172" i="6"/>
  <c r="P174" i="6"/>
  <c r="J189" i="6"/>
  <c r="P191" i="6"/>
  <c r="H209" i="6"/>
  <c r="J211" i="6"/>
  <c r="H225" i="6"/>
  <c r="O225" i="6"/>
  <c r="J243" i="6"/>
  <c r="O272" i="6"/>
  <c r="H272" i="6"/>
  <c r="P278" i="6"/>
  <c r="J278" i="6"/>
  <c r="O284" i="6"/>
  <c r="H284" i="6"/>
  <c r="J296" i="6"/>
  <c r="H298" i="6"/>
  <c r="P302" i="6"/>
  <c r="J302" i="6"/>
  <c r="J311" i="6"/>
  <c r="J43" i="7"/>
  <c r="J62" i="7"/>
  <c r="H86" i="7"/>
  <c r="P111" i="7"/>
  <c r="J111" i="7"/>
  <c r="J138" i="7"/>
  <c r="P140" i="7"/>
  <c r="H138" i="7"/>
  <c r="J146" i="7"/>
  <c r="H177" i="7"/>
  <c r="J193" i="7"/>
  <c r="J63" i="8"/>
  <c r="P65" i="8"/>
  <c r="H77" i="8"/>
  <c r="H88" i="8"/>
  <c r="O90" i="8"/>
  <c r="H90" i="8"/>
  <c r="J90" i="8"/>
  <c r="H48" i="6"/>
  <c r="H60" i="6"/>
  <c r="O60" i="6"/>
  <c r="H341" i="6" s="1"/>
  <c r="H73" i="6"/>
  <c r="H103" i="6"/>
  <c r="J103" i="6"/>
  <c r="P105" i="6"/>
  <c r="J121" i="6"/>
  <c r="O121" i="6"/>
  <c r="J124" i="6"/>
  <c r="O143" i="6"/>
  <c r="H141" i="6"/>
  <c r="J156" i="6"/>
  <c r="H154" i="6"/>
  <c r="H162" i="6"/>
  <c r="J197" i="6"/>
  <c r="H241" i="6"/>
  <c r="P246" i="6"/>
  <c r="J246" i="6"/>
  <c r="O252" i="6"/>
  <c r="H252" i="6"/>
  <c r="J264" i="6"/>
  <c r="H266" i="6"/>
  <c r="H275" i="6"/>
  <c r="O298" i="6"/>
  <c r="O313" i="6"/>
  <c r="O325" i="6"/>
  <c r="H325" i="6"/>
  <c r="O45" i="7"/>
  <c r="O62" i="7"/>
  <c r="J72" i="7"/>
  <c r="P74" i="7"/>
  <c r="J74" i="7"/>
  <c r="J86" i="7"/>
  <c r="J89" i="7"/>
  <c r="H95" i="7"/>
  <c r="J106" i="7"/>
  <c r="P108" i="7"/>
  <c r="J122" i="7"/>
  <c r="P124" i="7"/>
  <c r="J140" i="7"/>
  <c r="J157" i="7"/>
  <c r="H195" i="7"/>
  <c r="H209" i="7"/>
  <c r="O211" i="7"/>
  <c r="H211" i="7"/>
  <c r="J228" i="7"/>
  <c r="P288" i="7"/>
  <c r="H298" i="7"/>
  <c r="J65" i="8"/>
  <c r="H104" i="8"/>
  <c r="H106" i="8"/>
  <c r="O106" i="8"/>
  <c r="H132" i="8"/>
  <c r="H134" i="8"/>
  <c r="J132" i="8"/>
  <c r="O147" i="8"/>
  <c r="P208" i="8"/>
  <c r="J208" i="8"/>
  <c r="P268" i="8"/>
  <c r="H283" i="8"/>
  <c r="H285" i="8"/>
  <c r="P285" i="8"/>
  <c r="P292" i="8"/>
  <c r="J292" i="8"/>
  <c r="J53" i="9"/>
  <c r="J64" i="9"/>
  <c r="H121" i="9"/>
  <c r="O191" i="6"/>
  <c r="O211" i="6"/>
  <c r="O243" i="6"/>
  <c r="H313" i="6"/>
  <c r="J325" i="6"/>
  <c r="H45" i="7"/>
  <c r="O108" i="7"/>
  <c r="O124" i="7"/>
  <c r="H228" i="7"/>
  <c r="O230" i="7"/>
  <c r="P242" i="7"/>
  <c r="J242" i="7"/>
  <c r="H286" i="7"/>
  <c r="O288" i="7"/>
  <c r="J298" i="7"/>
  <c r="J300" i="7"/>
  <c r="O309" i="7"/>
  <c r="H309" i="7"/>
  <c r="H63" i="8"/>
  <c r="P68" i="8"/>
  <c r="J68" i="8"/>
  <c r="J88" i="8"/>
  <c r="O112" i="8"/>
  <c r="H112" i="8"/>
  <c r="P118" i="8"/>
  <c r="J118" i="8"/>
  <c r="J200" i="8"/>
  <c r="P202" i="8"/>
  <c r="J202" i="8"/>
  <c r="O214" i="8"/>
  <c r="H214" i="8"/>
  <c r="P233" i="8"/>
  <c r="J233" i="8"/>
  <c r="H252" i="8"/>
  <c r="H250" i="8"/>
  <c r="J250" i="8"/>
  <c r="O252" i="8"/>
  <c r="J268" i="8"/>
  <c r="P316" i="8"/>
  <c r="J316" i="8"/>
  <c r="O346" i="8"/>
  <c r="H346" i="8"/>
  <c r="J79" i="9"/>
  <c r="J77" i="9"/>
  <c r="O79" i="9"/>
  <c r="H86" i="9"/>
  <c r="O88" i="9"/>
  <c r="H110" i="9"/>
  <c r="O112" i="9"/>
  <c r="J128" i="9"/>
  <c r="J209" i="7"/>
  <c r="P211" i="7"/>
  <c r="O248" i="7"/>
  <c r="H248" i="7"/>
  <c r="J260" i="7"/>
  <c r="H273" i="7"/>
  <c r="O275" i="7"/>
  <c r="H47" i="8"/>
  <c r="P52" i="8"/>
  <c r="J52" i="8"/>
  <c r="J77" i="8"/>
  <c r="J104" i="8"/>
  <c r="H115" i="8"/>
  <c r="J145" i="8"/>
  <c r="O162" i="8"/>
  <c r="H162" i="8"/>
  <c r="H230" i="8"/>
  <c r="P236" i="8"/>
  <c r="J236" i="8"/>
  <c r="O255" i="8"/>
  <c r="H255" i="8"/>
  <c r="O295" i="8"/>
  <c r="H295" i="8"/>
  <c r="K304" i="8"/>
  <c r="J309" i="8" s="1"/>
  <c r="I338" i="8"/>
  <c r="H340" i="8" s="1"/>
  <c r="J368" i="8"/>
  <c r="J366" i="8"/>
  <c r="H366" i="8"/>
  <c r="O368" i="8"/>
  <c r="H375" i="8"/>
  <c r="O377" i="8"/>
  <c r="H44" i="9"/>
  <c r="O46" i="9"/>
  <c r="J62" i="9"/>
  <c r="O97" i="9"/>
  <c r="O121" i="9"/>
  <c r="J309" i="7"/>
  <c r="O49" i="8"/>
  <c r="O65" i="8"/>
  <c r="H145" i="8"/>
  <c r="O178" i="8"/>
  <c r="H178" i="8"/>
  <c r="H200" i="8"/>
  <c r="H268" i="8"/>
  <c r="H325" i="8"/>
  <c r="K337" i="8"/>
  <c r="J340" i="8" s="1"/>
  <c r="H368" i="8"/>
  <c r="J375" i="8"/>
  <c r="J44" i="9"/>
  <c r="J55" i="9"/>
  <c r="H62" i="9"/>
  <c r="O64" i="9"/>
  <c r="H64" i="9"/>
  <c r="H79" i="9"/>
  <c r="J86" i="9"/>
  <c r="J97" i="9"/>
  <c r="J110" i="9"/>
  <c r="J121" i="9"/>
  <c r="H128" i="9"/>
  <c r="O130" i="9"/>
  <c r="H130" i="9"/>
  <c r="O121" i="8"/>
  <c r="H147" i="8"/>
  <c r="H159" i="8"/>
  <c r="O159" i="8"/>
  <c r="J175" i="8"/>
  <c r="H187" i="8"/>
  <c r="O189" i="8"/>
  <c r="P192" i="8"/>
  <c r="J192" i="8"/>
  <c r="P205" i="8"/>
  <c r="J205" i="8"/>
  <c r="O227" i="8"/>
  <c r="J252" i="8"/>
  <c r="H266" i="8"/>
  <c r="J283" i="8"/>
  <c r="P289" i="8"/>
  <c r="J289" i="8"/>
  <c r="J307" i="8"/>
  <c r="J319" i="8"/>
  <c r="K338" i="8"/>
  <c r="O342" i="8"/>
  <c r="H356" i="8"/>
  <c r="J21" i="8"/>
  <c r="P55" i="9"/>
  <c r="P121" i="9"/>
  <c r="P189" i="8"/>
  <c r="O202" i="8"/>
  <c r="H227" i="8"/>
  <c r="P309" i="8"/>
  <c r="H342" i="8"/>
  <c r="P377" i="8"/>
  <c r="P46" i="9"/>
  <c r="P64" i="9"/>
  <c r="P88" i="9"/>
  <c r="J100" i="9" s="1"/>
  <c r="P112" i="9"/>
  <c r="J133" i="9" s="1"/>
  <c r="P130" i="9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A739" i="4"/>
  <c r="A740" i="4"/>
  <c r="A741" i="4"/>
  <c r="A742" i="4"/>
  <c r="A743" i="4"/>
  <c r="A744" i="4"/>
  <c r="A745" i="4"/>
  <c r="A746" i="4"/>
  <c r="A747" i="4"/>
  <c r="A748" i="4"/>
  <c r="A749" i="4"/>
  <c r="A750" i="4"/>
  <c r="A751" i="4"/>
  <c r="A752" i="4"/>
  <c r="A753" i="4"/>
  <c r="A754" i="4"/>
  <c r="A755" i="4"/>
  <c r="A756" i="4"/>
  <c r="A757" i="4"/>
  <c r="A758" i="4"/>
  <c r="A759" i="4"/>
  <c r="A760" i="4"/>
  <c r="A761" i="4"/>
  <c r="A762" i="4"/>
  <c r="A763" i="4"/>
  <c r="A764" i="4"/>
  <c r="A765" i="4"/>
  <c r="A766" i="4"/>
  <c r="A767" i="4"/>
  <c r="A768" i="4"/>
  <c r="A769" i="4"/>
  <c r="A770" i="4"/>
  <c r="A771" i="4"/>
  <c r="A772" i="4"/>
  <c r="A773" i="4"/>
  <c r="A774" i="4"/>
  <c r="A775" i="4"/>
  <c r="A776" i="4"/>
  <c r="A777" i="4"/>
  <c r="A778" i="4"/>
  <c r="A779" i="4"/>
  <c r="A780" i="4"/>
  <c r="A781" i="4"/>
  <c r="A782" i="4"/>
  <c r="A783" i="4"/>
  <c r="A784" i="4"/>
  <c r="A785" i="4"/>
  <c r="A786" i="4"/>
  <c r="A787" i="4"/>
  <c r="A788" i="4"/>
  <c r="A789" i="4"/>
  <c r="A790" i="4"/>
  <c r="A791" i="4"/>
  <c r="A792" i="4"/>
  <c r="A793" i="4"/>
  <c r="A794" i="4"/>
  <c r="A795" i="4"/>
  <c r="A796" i="4"/>
  <c r="A797" i="4"/>
  <c r="A798" i="4"/>
  <c r="A799" i="4"/>
  <c r="A800" i="4"/>
  <c r="A801" i="4"/>
  <c r="A802" i="4"/>
  <c r="A803" i="4"/>
  <c r="A804" i="4"/>
  <c r="A805" i="4"/>
  <c r="A806" i="4"/>
  <c r="A807" i="4"/>
  <c r="A808" i="4"/>
  <c r="A809" i="4"/>
  <c r="A810" i="4"/>
  <c r="A811" i="4"/>
  <c r="A812" i="4"/>
  <c r="A813" i="4"/>
  <c r="A814" i="4"/>
  <c r="A815" i="4"/>
  <c r="A816" i="4"/>
  <c r="A1" i="3"/>
  <c r="Y1" i="3"/>
  <c r="CX1" i="3" s="1"/>
  <c r="CU1" i="3"/>
  <c r="CV1" i="3"/>
  <c r="CY1" i="3"/>
  <c r="CZ1" i="3"/>
  <c r="DA1" i="3"/>
  <c r="DB1" i="3"/>
  <c r="DC1" i="3"/>
  <c r="DG1" i="3"/>
  <c r="A2" i="3"/>
  <c r="Y2" i="3"/>
  <c r="CX2" i="3" s="1"/>
  <c r="CW2" i="3"/>
  <c r="CY2" i="3"/>
  <c r="CZ2" i="3"/>
  <c r="DB2" i="3" s="1"/>
  <c r="DA2" i="3"/>
  <c r="DC2" i="3"/>
  <c r="DI2" i="3"/>
  <c r="A3" i="3"/>
  <c r="Y3" i="3"/>
  <c r="CX3" i="3"/>
  <c r="CY3" i="3"/>
  <c r="CZ3" i="3"/>
  <c r="DA3" i="3"/>
  <c r="DB3" i="3"/>
  <c r="DC3" i="3"/>
  <c r="DH3" i="3"/>
  <c r="A4" i="3"/>
  <c r="Y4" i="3"/>
  <c r="CX4" i="3" s="1"/>
  <c r="CY4" i="3"/>
  <c r="CZ4" i="3"/>
  <c r="DA4" i="3"/>
  <c r="DB4" i="3"/>
  <c r="DC4" i="3"/>
  <c r="DG4" i="3"/>
  <c r="A5" i="3"/>
  <c r="Y5" i="3"/>
  <c r="CX5" i="3"/>
  <c r="DG5" i="3" s="1"/>
  <c r="CY5" i="3"/>
  <c r="CZ5" i="3"/>
  <c r="DB5" i="3" s="1"/>
  <c r="DA5" i="3"/>
  <c r="DC5" i="3"/>
  <c r="DF5" i="3"/>
  <c r="DJ5" i="3" s="1"/>
  <c r="DH5" i="3"/>
  <c r="A6" i="3"/>
  <c r="Y6" i="3"/>
  <c r="CX6" i="3" s="1"/>
  <c r="CY6" i="3"/>
  <c r="CZ6" i="3"/>
  <c r="DB6" i="3" s="1"/>
  <c r="DA6" i="3"/>
  <c r="DC6" i="3"/>
  <c r="A7" i="3"/>
  <c r="Y7" i="3"/>
  <c r="CX7" i="3"/>
  <c r="CY7" i="3"/>
  <c r="CZ7" i="3"/>
  <c r="DA7" i="3"/>
  <c r="DB7" i="3"/>
  <c r="DC7" i="3"/>
  <c r="A8" i="3"/>
  <c r="Y8" i="3"/>
  <c r="CU8" i="3"/>
  <c r="CY8" i="3"/>
  <c r="CZ8" i="3"/>
  <c r="DB8" i="3" s="1"/>
  <c r="DA8" i="3"/>
  <c r="DC8" i="3"/>
  <c r="A9" i="3"/>
  <c r="Y9" i="3"/>
  <c r="CW9" i="3"/>
  <c r="CX9" i="3"/>
  <c r="DF9" i="3" s="1"/>
  <c r="CY9" i="3"/>
  <c r="CZ9" i="3"/>
  <c r="DA9" i="3"/>
  <c r="DB9" i="3"/>
  <c r="DC9" i="3"/>
  <c r="DG9" i="3"/>
  <c r="DJ9" i="3" s="1"/>
  <c r="DH9" i="3"/>
  <c r="DI9" i="3"/>
  <c r="A10" i="3"/>
  <c r="Y10" i="3"/>
  <c r="CX10" i="3"/>
  <c r="DG10" i="3" s="1"/>
  <c r="CY10" i="3"/>
  <c r="CZ10" i="3"/>
  <c r="DB10" i="3" s="1"/>
  <c r="DA10" i="3"/>
  <c r="DC10" i="3"/>
  <c r="DF10" i="3"/>
  <c r="DH10" i="3"/>
  <c r="DJ10" i="3"/>
  <c r="A11" i="3"/>
  <c r="Y11" i="3"/>
  <c r="CX11" i="3" s="1"/>
  <c r="CY11" i="3"/>
  <c r="CZ11" i="3"/>
  <c r="DB11" i="3" s="1"/>
  <c r="DA11" i="3"/>
  <c r="DC11" i="3"/>
  <c r="DI11" i="3"/>
  <c r="A12" i="3"/>
  <c r="Y12" i="3"/>
  <c r="CX12" i="3"/>
  <c r="CY12" i="3"/>
  <c r="CZ12" i="3"/>
  <c r="DA12" i="3"/>
  <c r="DB12" i="3"/>
  <c r="DC12" i="3"/>
  <c r="DH12" i="3"/>
  <c r="A13" i="3"/>
  <c r="Y13" i="3"/>
  <c r="CX13" i="3" s="1"/>
  <c r="CY13" i="3"/>
  <c r="CZ13" i="3"/>
  <c r="DA13" i="3"/>
  <c r="DB13" i="3"/>
  <c r="DC13" i="3"/>
  <c r="DG13" i="3"/>
  <c r="A14" i="3"/>
  <c r="Y14" i="3"/>
  <c r="CX14" i="3"/>
  <c r="DG14" i="3" s="1"/>
  <c r="CY14" i="3"/>
  <c r="CZ14" i="3"/>
  <c r="DB14" i="3" s="1"/>
  <c r="DA14" i="3"/>
  <c r="DC14" i="3"/>
  <c r="DF14" i="3"/>
  <c r="DJ14" i="3" s="1"/>
  <c r="DH14" i="3"/>
  <c r="A15" i="3"/>
  <c r="Y15" i="3"/>
  <c r="CX15" i="3" s="1"/>
  <c r="CU15" i="3"/>
  <c r="CV15" i="3"/>
  <c r="CY15" i="3"/>
  <c r="CZ15" i="3"/>
  <c r="DA15" i="3"/>
  <c r="DB15" i="3"/>
  <c r="DC15" i="3"/>
  <c r="DG15" i="3"/>
  <c r="A16" i="3"/>
  <c r="Y16" i="3"/>
  <c r="CV16" i="3" s="1"/>
  <c r="CU16" i="3"/>
  <c r="CX16" i="3"/>
  <c r="DH16" i="3" s="1"/>
  <c r="CY16" i="3"/>
  <c r="CZ16" i="3"/>
  <c r="DA16" i="3"/>
  <c r="DB16" i="3"/>
  <c r="DC16" i="3"/>
  <c r="A17" i="3"/>
  <c r="Y17" i="3"/>
  <c r="CX17" i="3" s="1"/>
  <c r="DG17" i="3" s="1"/>
  <c r="CU17" i="3"/>
  <c r="CV17" i="3"/>
  <c r="CY17" i="3"/>
  <c r="CZ17" i="3"/>
  <c r="DB17" i="3" s="1"/>
  <c r="DA17" i="3"/>
  <c r="DC17" i="3"/>
  <c r="DI17" i="3"/>
  <c r="DJ17" i="3" s="1"/>
  <c r="A18" i="3"/>
  <c r="Y18" i="3"/>
  <c r="CW18" i="3"/>
  <c r="CX18" i="3"/>
  <c r="DF18" i="3" s="1"/>
  <c r="CY18" i="3"/>
  <c r="CZ18" i="3"/>
  <c r="DA18" i="3"/>
  <c r="DB18" i="3"/>
  <c r="DC18" i="3"/>
  <c r="DG18" i="3"/>
  <c r="DJ18" i="3" s="1"/>
  <c r="DH18" i="3"/>
  <c r="DI18" i="3"/>
  <c r="A19" i="3"/>
  <c r="Y19" i="3"/>
  <c r="CX19" i="3"/>
  <c r="CY19" i="3"/>
  <c r="CZ19" i="3"/>
  <c r="DB19" i="3" s="1"/>
  <c r="DA19" i="3"/>
  <c r="DC19" i="3"/>
  <c r="DF19" i="3"/>
  <c r="DJ19" i="3" s="1"/>
  <c r="DH19" i="3"/>
  <c r="A20" i="3"/>
  <c r="Y20" i="3"/>
  <c r="CX20" i="3" s="1"/>
  <c r="DG20" i="3" s="1"/>
  <c r="CY20" i="3"/>
  <c r="CZ20" i="3"/>
  <c r="DB20" i="3" s="1"/>
  <c r="DA20" i="3"/>
  <c r="DC20" i="3"/>
  <c r="A21" i="3"/>
  <c r="Y21" i="3"/>
  <c r="CX21" i="3"/>
  <c r="DF21" i="3" s="1"/>
  <c r="DJ21" i="3" s="1"/>
  <c r="CY21" i="3"/>
  <c r="CZ21" i="3"/>
  <c r="DA21" i="3"/>
  <c r="DB21" i="3"/>
  <c r="DC21" i="3"/>
  <c r="A22" i="3"/>
  <c r="Y22" i="3"/>
  <c r="CX22" i="3" s="1"/>
  <c r="CY22" i="3"/>
  <c r="CZ22" i="3"/>
  <c r="DA22" i="3"/>
  <c r="DB22" i="3"/>
  <c r="DC22" i="3"/>
  <c r="DG22" i="3"/>
  <c r="A23" i="3"/>
  <c r="Y23" i="3"/>
  <c r="CX23" i="3"/>
  <c r="CY23" i="3"/>
  <c r="CZ23" i="3"/>
  <c r="DB23" i="3" s="1"/>
  <c r="DA23" i="3"/>
  <c r="DC23" i="3"/>
  <c r="DF23" i="3"/>
  <c r="DJ23" i="3" s="1"/>
  <c r="DH23" i="3"/>
  <c r="A24" i="3"/>
  <c r="Y24" i="3"/>
  <c r="CX24" i="3" s="1"/>
  <c r="DI24" i="3" s="1"/>
  <c r="CY24" i="3"/>
  <c r="CZ24" i="3"/>
  <c r="DB24" i="3" s="1"/>
  <c r="DA24" i="3"/>
  <c r="DC24" i="3"/>
  <c r="DG24" i="3"/>
  <c r="A25" i="3"/>
  <c r="Y25" i="3"/>
  <c r="CX25" i="3"/>
  <c r="CY25" i="3"/>
  <c r="CZ25" i="3"/>
  <c r="DA25" i="3"/>
  <c r="DB25" i="3"/>
  <c r="DC25" i="3"/>
  <c r="DH25" i="3"/>
  <c r="A26" i="3"/>
  <c r="Y26" i="3"/>
  <c r="CX26" i="3" s="1"/>
  <c r="CY26" i="3"/>
  <c r="CZ26" i="3"/>
  <c r="DA26" i="3"/>
  <c r="DB26" i="3"/>
  <c r="DC26" i="3"/>
  <c r="DG26" i="3"/>
  <c r="DI26" i="3"/>
  <c r="A27" i="3"/>
  <c r="Y27" i="3"/>
  <c r="CX27" i="3"/>
  <c r="DH27" i="3" s="1"/>
  <c r="CY27" i="3"/>
  <c r="CZ27" i="3"/>
  <c r="DA27" i="3"/>
  <c r="DB27" i="3"/>
  <c r="DC27" i="3"/>
  <c r="A28" i="3"/>
  <c r="Y28" i="3"/>
  <c r="CX28" i="3" s="1"/>
  <c r="CY28" i="3"/>
  <c r="CZ28" i="3"/>
  <c r="DB28" i="3" s="1"/>
  <c r="DA28" i="3"/>
  <c r="DC28" i="3"/>
  <c r="DG28" i="3"/>
  <c r="DI28" i="3"/>
  <c r="A29" i="3"/>
  <c r="Y29" i="3"/>
  <c r="CX29" i="3"/>
  <c r="CY29" i="3"/>
  <c r="CZ29" i="3"/>
  <c r="DB29" i="3" s="1"/>
  <c r="DA29" i="3"/>
  <c r="DC29" i="3"/>
  <c r="DF29" i="3"/>
  <c r="DJ29" i="3"/>
  <c r="A30" i="3"/>
  <c r="Y30" i="3"/>
  <c r="CX30" i="3" s="1"/>
  <c r="DG30" i="3" s="1"/>
  <c r="CU30" i="3"/>
  <c r="CY30" i="3"/>
  <c r="CZ30" i="3"/>
  <c r="DB30" i="3" s="1"/>
  <c r="DA30" i="3"/>
  <c r="DC30" i="3"/>
  <c r="DI30" i="3"/>
  <c r="DJ30" i="3" s="1"/>
  <c r="A31" i="3"/>
  <c r="Y31" i="3"/>
  <c r="CW31" i="3"/>
  <c r="CX31" i="3"/>
  <c r="DF31" i="3" s="1"/>
  <c r="CY31" i="3"/>
  <c r="CZ31" i="3"/>
  <c r="DA31" i="3"/>
  <c r="DB31" i="3"/>
  <c r="DC31" i="3"/>
  <c r="DG31" i="3"/>
  <c r="DJ31" i="3" s="1"/>
  <c r="DH31" i="3"/>
  <c r="DI31" i="3"/>
  <c r="A32" i="3"/>
  <c r="Y32" i="3"/>
  <c r="CX32" i="3"/>
  <c r="CY32" i="3"/>
  <c r="CZ32" i="3"/>
  <c r="DA32" i="3"/>
  <c r="DB32" i="3"/>
  <c r="DC32" i="3"/>
  <c r="DH32" i="3"/>
  <c r="A33" i="3"/>
  <c r="Y33" i="3"/>
  <c r="CX33" i="3" s="1"/>
  <c r="CY33" i="3"/>
  <c r="CZ33" i="3"/>
  <c r="DB33" i="3" s="1"/>
  <c r="DA33" i="3"/>
  <c r="DC33" i="3"/>
  <c r="DG33" i="3"/>
  <c r="DI33" i="3"/>
  <c r="A34" i="3"/>
  <c r="Y34" i="3"/>
  <c r="CX34" i="3"/>
  <c r="DF34" i="3" s="1"/>
  <c r="DJ34" i="3" s="1"/>
  <c r="CY34" i="3"/>
  <c r="CZ34" i="3"/>
  <c r="DA34" i="3"/>
  <c r="DB34" i="3"/>
  <c r="DC34" i="3"/>
  <c r="DI34" i="3"/>
  <c r="A35" i="3"/>
  <c r="Y35" i="3"/>
  <c r="CX35" i="3"/>
  <c r="DG35" i="3" s="1"/>
  <c r="CY35" i="3"/>
  <c r="CZ35" i="3"/>
  <c r="DA35" i="3"/>
  <c r="DB35" i="3"/>
  <c r="DC35" i="3"/>
  <c r="A36" i="3"/>
  <c r="Y36" i="3"/>
  <c r="CX36" i="3" s="1"/>
  <c r="DG36" i="3" s="1"/>
  <c r="CY36" i="3"/>
  <c r="CZ36" i="3"/>
  <c r="DB36" i="3" s="1"/>
  <c r="DA36" i="3"/>
  <c r="DC36" i="3"/>
  <c r="DF36" i="3"/>
  <c r="DJ36" i="3"/>
  <c r="A37" i="3"/>
  <c r="Y37" i="3"/>
  <c r="CX37" i="3" s="1"/>
  <c r="DG37" i="3" s="1"/>
  <c r="CY37" i="3"/>
  <c r="CZ37" i="3"/>
  <c r="DB37" i="3" s="1"/>
  <c r="DA37" i="3"/>
  <c r="DC37" i="3"/>
  <c r="DI37" i="3"/>
  <c r="A38" i="3"/>
  <c r="Y38" i="3"/>
  <c r="CX38" i="3"/>
  <c r="DH38" i="3" s="1"/>
  <c r="CY38" i="3"/>
  <c r="CZ38" i="3"/>
  <c r="DA38" i="3"/>
  <c r="DB38" i="3"/>
  <c r="DC38" i="3"/>
  <c r="A39" i="3"/>
  <c r="Y39" i="3"/>
  <c r="CX39" i="3" s="1"/>
  <c r="CY39" i="3"/>
  <c r="CZ39" i="3"/>
  <c r="DA39" i="3"/>
  <c r="DB39" i="3"/>
  <c r="DC39" i="3"/>
  <c r="A40" i="3"/>
  <c r="Y40" i="3"/>
  <c r="CX40" i="3"/>
  <c r="DF40" i="3" s="1"/>
  <c r="DJ40" i="3" s="1"/>
  <c r="CY40" i="3"/>
  <c r="CZ40" i="3"/>
  <c r="DA40" i="3"/>
  <c r="DB40" i="3"/>
  <c r="DC40" i="3"/>
  <c r="DH40" i="3"/>
  <c r="A41" i="3"/>
  <c r="Y41" i="3"/>
  <c r="CX41" i="3" s="1"/>
  <c r="DH41" i="3" s="1"/>
  <c r="CY41" i="3"/>
  <c r="CZ41" i="3"/>
  <c r="DB41" i="3" s="1"/>
  <c r="DA41" i="3"/>
  <c r="DC41" i="3"/>
  <c r="DF41" i="3"/>
  <c r="DJ41" i="3" s="1"/>
  <c r="DG41" i="3"/>
  <c r="DI41" i="3"/>
  <c r="A42" i="3"/>
  <c r="Y42" i="3"/>
  <c r="CX42" i="3"/>
  <c r="DG42" i="3" s="1"/>
  <c r="CY42" i="3"/>
  <c r="CZ42" i="3"/>
  <c r="DA42" i="3"/>
  <c r="DB42" i="3"/>
  <c r="DC42" i="3"/>
  <c r="DH42" i="3"/>
  <c r="DI42" i="3"/>
  <c r="A43" i="3"/>
  <c r="Y43" i="3"/>
  <c r="CU43" i="3"/>
  <c r="CY43" i="3"/>
  <c r="CZ43" i="3"/>
  <c r="DB43" i="3" s="1"/>
  <c r="DA43" i="3"/>
  <c r="DC43" i="3"/>
  <c r="A44" i="3"/>
  <c r="Y44" i="3"/>
  <c r="CU44" i="3"/>
  <c r="CV44" i="3"/>
  <c r="CX44" i="3"/>
  <c r="CY44" i="3"/>
  <c r="CZ44" i="3"/>
  <c r="DA44" i="3"/>
  <c r="DB44" i="3"/>
  <c r="DC44" i="3"/>
  <c r="A45" i="3"/>
  <c r="Y45" i="3"/>
  <c r="CU45" i="3"/>
  <c r="CV45" i="3"/>
  <c r="CX45" i="3"/>
  <c r="DF45" i="3" s="1"/>
  <c r="CY45" i="3"/>
  <c r="CZ45" i="3"/>
  <c r="DA45" i="3"/>
  <c r="DB45" i="3"/>
  <c r="DC45" i="3"/>
  <c r="DH45" i="3"/>
  <c r="DI45" i="3"/>
  <c r="DJ45" i="3" s="1"/>
  <c r="A46" i="3"/>
  <c r="Y46" i="3"/>
  <c r="CX46" i="3"/>
  <c r="CY46" i="3"/>
  <c r="CZ46" i="3"/>
  <c r="DA46" i="3"/>
  <c r="DB46" i="3"/>
  <c r="DC46" i="3"/>
  <c r="A47" i="3"/>
  <c r="Y47" i="3"/>
  <c r="CX47" i="3" s="1"/>
  <c r="CY47" i="3"/>
  <c r="CZ47" i="3"/>
  <c r="DA47" i="3"/>
  <c r="DB47" i="3"/>
  <c r="DC47" i="3"/>
  <c r="A48" i="3"/>
  <c r="Y48" i="3"/>
  <c r="CX48" i="3"/>
  <c r="DI48" i="3" s="1"/>
  <c r="CY48" i="3"/>
  <c r="CZ48" i="3"/>
  <c r="DB48" i="3" s="1"/>
  <c r="DA48" i="3"/>
  <c r="DC48" i="3"/>
  <c r="DF48" i="3"/>
  <c r="DJ48" i="3" s="1"/>
  <c r="DH48" i="3"/>
  <c r="A49" i="3"/>
  <c r="Y49" i="3"/>
  <c r="CV49" i="3" s="1"/>
  <c r="CU49" i="3"/>
  <c r="CX49" i="3"/>
  <c r="DI49" i="3" s="1"/>
  <c r="DJ49" i="3" s="1"/>
  <c r="CY49" i="3"/>
  <c r="CZ49" i="3"/>
  <c r="DA49" i="3"/>
  <c r="DB49" i="3"/>
  <c r="DC49" i="3"/>
  <c r="A50" i="3"/>
  <c r="Y50" i="3"/>
  <c r="CX50" i="3" s="1"/>
  <c r="CY50" i="3"/>
  <c r="CZ50" i="3"/>
  <c r="DB50" i="3" s="1"/>
  <c r="DA50" i="3"/>
  <c r="DC50" i="3"/>
  <c r="A51" i="3"/>
  <c r="Y51" i="3"/>
  <c r="CX51" i="3" s="1"/>
  <c r="DH51" i="3" s="1"/>
  <c r="CY51" i="3"/>
  <c r="CZ51" i="3"/>
  <c r="DB51" i="3" s="1"/>
  <c r="DA51" i="3"/>
  <c r="DC51" i="3"/>
  <c r="DG51" i="3"/>
  <c r="A52" i="3"/>
  <c r="Y52" i="3"/>
  <c r="CX52" i="3"/>
  <c r="DG52" i="3" s="1"/>
  <c r="CY52" i="3"/>
  <c r="CZ52" i="3"/>
  <c r="DA52" i="3"/>
  <c r="DB52" i="3"/>
  <c r="DC52" i="3"/>
  <c r="DH52" i="3"/>
  <c r="DI52" i="3"/>
  <c r="A53" i="3"/>
  <c r="Y53" i="3"/>
  <c r="CU53" i="3"/>
  <c r="CY53" i="3"/>
  <c r="CZ53" i="3"/>
  <c r="DB53" i="3" s="1"/>
  <c r="DA53" i="3"/>
  <c r="DC53" i="3"/>
  <c r="A54" i="3"/>
  <c r="Y54" i="3"/>
  <c r="CU54" i="3"/>
  <c r="CV54" i="3"/>
  <c r="CX54" i="3"/>
  <c r="DI54" i="3" s="1"/>
  <c r="CY54" i="3"/>
  <c r="CZ54" i="3"/>
  <c r="DB54" i="3" s="1"/>
  <c r="DA54" i="3"/>
  <c r="DC54" i="3"/>
  <c r="DF54" i="3"/>
  <c r="DG54" i="3"/>
  <c r="DH54" i="3"/>
  <c r="DJ54" i="3"/>
  <c r="A55" i="3"/>
  <c r="Y55" i="3"/>
  <c r="CX55" i="3" s="1"/>
  <c r="CU55" i="3"/>
  <c r="CV55" i="3"/>
  <c r="CY55" i="3"/>
  <c r="CZ55" i="3"/>
  <c r="DA55" i="3"/>
  <c r="DB55" i="3"/>
  <c r="DC55" i="3"/>
  <c r="DH55" i="3"/>
  <c r="A56" i="3"/>
  <c r="Y56" i="3"/>
  <c r="CV56" i="3" s="1"/>
  <c r="CU56" i="3"/>
  <c r="CX56" i="3"/>
  <c r="DG56" i="3" s="1"/>
  <c r="CY56" i="3"/>
  <c r="CZ56" i="3"/>
  <c r="DA56" i="3"/>
  <c r="DB56" i="3"/>
  <c r="DC56" i="3"/>
  <c r="DH56" i="3"/>
  <c r="DI56" i="3"/>
  <c r="DJ56" i="3"/>
  <c r="A57" i="3"/>
  <c r="Y57" i="3"/>
  <c r="CU57" i="3"/>
  <c r="CY57" i="3"/>
  <c r="CZ57" i="3"/>
  <c r="DB57" i="3" s="1"/>
  <c r="DA57" i="3"/>
  <c r="DC57" i="3"/>
  <c r="A58" i="3"/>
  <c r="Y58" i="3"/>
  <c r="CW58" i="3"/>
  <c r="CX58" i="3"/>
  <c r="DF58" i="3" s="1"/>
  <c r="CY58" i="3"/>
  <c r="CZ58" i="3"/>
  <c r="DA58" i="3"/>
  <c r="DB58" i="3"/>
  <c r="DC58" i="3"/>
  <c r="DG58" i="3"/>
  <c r="DJ58" i="3" s="1"/>
  <c r="DI58" i="3"/>
  <c r="A59" i="3"/>
  <c r="Y59" i="3"/>
  <c r="CX59" i="3" s="1"/>
  <c r="CY59" i="3"/>
  <c r="CZ59" i="3"/>
  <c r="DA59" i="3"/>
  <c r="DB59" i="3"/>
  <c r="DC59" i="3"/>
  <c r="DG59" i="3"/>
  <c r="A60" i="3"/>
  <c r="Y60" i="3"/>
  <c r="CX60" i="3" s="1"/>
  <c r="CY60" i="3"/>
  <c r="CZ60" i="3"/>
  <c r="DB60" i="3" s="1"/>
  <c r="DA60" i="3"/>
  <c r="DC60" i="3"/>
  <c r="DF60" i="3"/>
  <c r="DJ60" i="3" s="1"/>
  <c r="DG60" i="3"/>
  <c r="A61" i="3"/>
  <c r="Y61" i="3"/>
  <c r="CX61" i="3"/>
  <c r="DG61" i="3" s="1"/>
  <c r="CY61" i="3"/>
  <c r="CZ61" i="3"/>
  <c r="DB61" i="3" s="1"/>
  <c r="DA61" i="3"/>
  <c r="DC61" i="3"/>
  <c r="DF61" i="3"/>
  <c r="DH61" i="3"/>
  <c r="DI61" i="3"/>
  <c r="DJ61" i="3"/>
  <c r="A62" i="3"/>
  <c r="Y62" i="3"/>
  <c r="CX62" i="3" s="1"/>
  <c r="CY62" i="3"/>
  <c r="CZ62" i="3"/>
  <c r="DA62" i="3"/>
  <c r="DB62" i="3"/>
  <c r="DC62" i="3"/>
  <c r="DG62" i="3"/>
  <c r="DH62" i="3"/>
  <c r="A63" i="3"/>
  <c r="Y63" i="3"/>
  <c r="CX63" i="3"/>
  <c r="DI63" i="3" s="1"/>
  <c r="CY63" i="3"/>
  <c r="CZ63" i="3"/>
  <c r="DA63" i="3"/>
  <c r="DB63" i="3"/>
  <c r="DC63" i="3"/>
  <c r="DH63" i="3"/>
  <c r="A64" i="3"/>
  <c r="Y64" i="3"/>
  <c r="CX64" i="3" s="1"/>
  <c r="CY64" i="3"/>
  <c r="CZ64" i="3"/>
  <c r="DB64" i="3" s="1"/>
  <c r="DA64" i="3"/>
  <c r="DC64" i="3"/>
  <c r="DF64" i="3"/>
  <c r="DJ64" i="3" s="1"/>
  <c r="DI64" i="3"/>
  <c r="A65" i="3"/>
  <c r="Y65" i="3"/>
  <c r="CX65" i="3"/>
  <c r="DF65" i="3" s="1"/>
  <c r="DJ65" i="3" s="1"/>
  <c r="CY65" i="3"/>
  <c r="CZ65" i="3"/>
  <c r="DA65" i="3"/>
  <c r="DB65" i="3"/>
  <c r="DC65" i="3"/>
  <c r="A66" i="3"/>
  <c r="Y66" i="3"/>
  <c r="CX66" i="3"/>
  <c r="DG66" i="3" s="1"/>
  <c r="CY66" i="3"/>
  <c r="CZ66" i="3"/>
  <c r="DA66" i="3"/>
  <c r="DB66" i="3"/>
  <c r="DC66" i="3"/>
  <c r="A67" i="3"/>
  <c r="Y67" i="3"/>
  <c r="CX67" i="3" s="1"/>
  <c r="DF67" i="3" s="1"/>
  <c r="DJ67" i="3" s="1"/>
  <c r="CY67" i="3"/>
  <c r="CZ67" i="3"/>
  <c r="DB67" i="3" s="1"/>
  <c r="DA67" i="3"/>
  <c r="DC67" i="3"/>
  <c r="A68" i="3"/>
  <c r="Y68" i="3"/>
  <c r="CX68" i="3" s="1"/>
  <c r="DG68" i="3" s="1"/>
  <c r="CY68" i="3"/>
  <c r="CZ68" i="3"/>
  <c r="DB68" i="3" s="1"/>
  <c r="DA68" i="3"/>
  <c r="DC68" i="3"/>
  <c r="DI68" i="3"/>
  <c r="A69" i="3"/>
  <c r="Y69" i="3"/>
  <c r="CX69" i="3"/>
  <c r="DH69" i="3" s="1"/>
  <c r="CY69" i="3"/>
  <c r="CZ69" i="3"/>
  <c r="DA69" i="3"/>
  <c r="DB69" i="3"/>
  <c r="DC69" i="3"/>
  <c r="A70" i="3"/>
  <c r="Y70" i="3"/>
  <c r="CX70" i="3" s="1"/>
  <c r="CU70" i="3"/>
  <c r="CV70" i="3"/>
  <c r="CY70" i="3"/>
  <c r="CZ70" i="3"/>
  <c r="DB70" i="3" s="1"/>
  <c r="DA70" i="3"/>
  <c r="DC70" i="3"/>
  <c r="DG70" i="3"/>
  <c r="DI70" i="3"/>
  <c r="DJ70" i="3" s="1"/>
  <c r="A71" i="3"/>
  <c r="Y71" i="3"/>
  <c r="CW71" i="3"/>
  <c r="CX71" i="3"/>
  <c r="DF71" i="3" s="1"/>
  <c r="CY71" i="3"/>
  <c r="CZ71" i="3"/>
  <c r="DA71" i="3"/>
  <c r="DB71" i="3"/>
  <c r="DC71" i="3"/>
  <c r="DG71" i="3"/>
  <c r="DJ71" i="3" s="1"/>
  <c r="DH71" i="3"/>
  <c r="DI71" i="3"/>
  <c r="A72" i="3"/>
  <c r="Y72" i="3"/>
  <c r="CX72" i="3" s="1"/>
  <c r="CY72" i="3"/>
  <c r="CZ72" i="3"/>
  <c r="DA72" i="3"/>
  <c r="DB72" i="3"/>
  <c r="DC72" i="3"/>
  <c r="A73" i="3"/>
  <c r="Y73" i="3"/>
  <c r="CX73" i="3" s="1"/>
  <c r="CY73" i="3"/>
  <c r="CZ73" i="3"/>
  <c r="DB73" i="3" s="1"/>
  <c r="DA73" i="3"/>
  <c r="DC73" i="3"/>
  <c r="DF73" i="3"/>
  <c r="DJ73" i="3" s="1"/>
  <c r="DG73" i="3"/>
  <c r="A74" i="3"/>
  <c r="Y74" i="3"/>
  <c r="CX74" i="3"/>
  <c r="DG74" i="3" s="1"/>
  <c r="CY74" i="3"/>
  <c r="CZ74" i="3"/>
  <c r="DB74" i="3" s="1"/>
  <c r="DA74" i="3"/>
  <c r="DC74" i="3"/>
  <c r="DF74" i="3"/>
  <c r="DH74" i="3"/>
  <c r="DI74" i="3"/>
  <c r="DJ74" i="3"/>
  <c r="A75" i="3"/>
  <c r="Y75" i="3"/>
  <c r="CX75" i="3" s="1"/>
  <c r="DG75" i="3" s="1"/>
  <c r="CY75" i="3"/>
  <c r="CZ75" i="3"/>
  <c r="DA75" i="3"/>
  <c r="DB75" i="3"/>
  <c r="DC75" i="3"/>
  <c r="A76" i="3"/>
  <c r="Y76" i="3"/>
  <c r="CX76" i="3" s="1"/>
  <c r="CY76" i="3"/>
  <c r="CZ76" i="3"/>
  <c r="DB76" i="3" s="1"/>
  <c r="DA76" i="3"/>
  <c r="DC76" i="3"/>
  <c r="A77" i="3"/>
  <c r="Y77" i="3"/>
  <c r="CX77" i="3" s="1"/>
  <c r="DF77" i="3" s="1"/>
  <c r="DJ77" i="3" s="1"/>
  <c r="CY77" i="3"/>
  <c r="CZ77" i="3"/>
  <c r="DB77" i="3" s="1"/>
  <c r="DA77" i="3"/>
  <c r="DC77" i="3"/>
  <c r="A78" i="3"/>
  <c r="Y78" i="3"/>
  <c r="CX78" i="3"/>
  <c r="DG78" i="3" s="1"/>
  <c r="CY78" i="3"/>
  <c r="CZ78" i="3"/>
  <c r="DB78" i="3" s="1"/>
  <c r="DA78" i="3"/>
  <c r="DC78" i="3"/>
  <c r="DF78" i="3"/>
  <c r="DJ78" i="3" s="1"/>
  <c r="DI78" i="3"/>
  <c r="A79" i="3"/>
  <c r="Y79" i="3"/>
  <c r="CX79" i="3"/>
  <c r="DF79" i="3" s="1"/>
  <c r="DJ79" i="3" s="1"/>
  <c r="CY79" i="3"/>
  <c r="CZ79" i="3"/>
  <c r="DA79" i="3"/>
  <c r="DB79" i="3"/>
  <c r="DC79" i="3"/>
  <c r="DG79" i="3"/>
  <c r="DI79" i="3"/>
  <c r="A80" i="3"/>
  <c r="Y80" i="3"/>
  <c r="CX80" i="3" s="1"/>
  <c r="CY80" i="3"/>
  <c r="CZ80" i="3"/>
  <c r="DA80" i="3"/>
  <c r="DB80" i="3"/>
  <c r="DC80" i="3"/>
  <c r="A81" i="3"/>
  <c r="Y81" i="3"/>
  <c r="CX81" i="3" s="1"/>
  <c r="DH81" i="3" s="1"/>
  <c r="CY81" i="3"/>
  <c r="CZ81" i="3"/>
  <c r="DB81" i="3" s="1"/>
  <c r="DA81" i="3"/>
  <c r="DC81" i="3"/>
  <c r="DG81" i="3"/>
  <c r="A82" i="3"/>
  <c r="Y82" i="3"/>
  <c r="CX82" i="3"/>
  <c r="DG82" i="3" s="1"/>
  <c r="CY82" i="3"/>
  <c r="CZ82" i="3"/>
  <c r="DB82" i="3" s="1"/>
  <c r="DA82" i="3"/>
  <c r="DC82" i="3"/>
  <c r="DF82" i="3"/>
  <c r="DH82" i="3"/>
  <c r="DI82" i="3"/>
  <c r="DJ82" i="3"/>
  <c r="A83" i="3"/>
  <c r="Y83" i="3"/>
  <c r="CX83" i="3" s="1"/>
  <c r="DH83" i="3" s="1"/>
  <c r="CU83" i="3"/>
  <c r="CY83" i="3"/>
  <c r="CZ83" i="3"/>
  <c r="DB83" i="3" s="1"/>
  <c r="DA83" i="3"/>
  <c r="DC83" i="3"/>
  <c r="DG83" i="3"/>
  <c r="A84" i="3"/>
  <c r="Y84" i="3"/>
  <c r="CX84" i="3"/>
  <c r="DG84" i="3" s="1"/>
  <c r="CY84" i="3"/>
  <c r="CZ84" i="3"/>
  <c r="DB84" i="3" s="1"/>
  <c r="DA84" i="3"/>
  <c r="DC84" i="3"/>
  <c r="DF84" i="3"/>
  <c r="DH84" i="3"/>
  <c r="DI84" i="3"/>
  <c r="DJ84" i="3"/>
  <c r="A85" i="3"/>
  <c r="Y85" i="3"/>
  <c r="CX85" i="3" s="1"/>
  <c r="CY85" i="3"/>
  <c r="CZ85" i="3"/>
  <c r="DA85" i="3"/>
  <c r="DB85" i="3"/>
  <c r="DC85" i="3"/>
  <c r="A86" i="3"/>
  <c r="Y86" i="3"/>
  <c r="CX86" i="3"/>
  <c r="DI86" i="3" s="1"/>
  <c r="CY86" i="3"/>
  <c r="CZ86" i="3"/>
  <c r="DA86" i="3"/>
  <c r="DB86" i="3"/>
  <c r="DC86" i="3"/>
  <c r="DH86" i="3"/>
  <c r="A87" i="3"/>
  <c r="Y87" i="3"/>
  <c r="CX87" i="3" s="1"/>
  <c r="DH87" i="3" s="1"/>
  <c r="CY87" i="3"/>
  <c r="CZ87" i="3"/>
  <c r="DB87" i="3" s="1"/>
  <c r="DA87" i="3"/>
  <c r="DC87" i="3"/>
  <c r="DF87" i="3"/>
  <c r="DJ87" i="3" s="1"/>
  <c r="DI87" i="3"/>
  <c r="A88" i="3"/>
  <c r="Y88" i="3"/>
  <c r="CU88" i="3"/>
  <c r="CV88" i="3"/>
  <c r="CX88" i="3"/>
  <c r="DI88" i="3" s="1"/>
  <c r="DJ88" i="3" s="1"/>
  <c r="CY88" i="3"/>
  <c r="CZ88" i="3"/>
  <c r="DA88" i="3"/>
  <c r="DB88" i="3"/>
  <c r="DC88" i="3"/>
  <c r="DH88" i="3"/>
  <c r="A89" i="3"/>
  <c r="Y89" i="3"/>
  <c r="CX89" i="3" s="1"/>
  <c r="DH89" i="3" s="1"/>
  <c r="CY89" i="3"/>
  <c r="CZ89" i="3"/>
  <c r="DB89" i="3" s="1"/>
  <c r="DA89" i="3"/>
  <c r="DC89" i="3"/>
  <c r="DF89" i="3"/>
  <c r="DJ89" i="3" s="1"/>
  <c r="DI89" i="3"/>
  <c r="A90" i="3"/>
  <c r="Y90" i="3"/>
  <c r="CX90" i="3"/>
  <c r="DG90" i="3" s="1"/>
  <c r="CY90" i="3"/>
  <c r="CZ90" i="3"/>
  <c r="DB90" i="3" s="1"/>
  <c r="DA90" i="3"/>
  <c r="DC90" i="3"/>
  <c r="DF90" i="3"/>
  <c r="DJ90" i="3" s="1"/>
  <c r="DI90" i="3"/>
  <c r="A91" i="3"/>
  <c r="Y91" i="3"/>
  <c r="CX91" i="3"/>
  <c r="DF91" i="3" s="1"/>
  <c r="DJ91" i="3" s="1"/>
  <c r="CY91" i="3"/>
  <c r="CZ91" i="3"/>
  <c r="DA91" i="3"/>
  <c r="DB91" i="3"/>
  <c r="DC91" i="3"/>
  <c r="DG91" i="3"/>
  <c r="DI91" i="3"/>
  <c r="A92" i="3"/>
  <c r="Y92" i="3"/>
  <c r="CX92" i="3" s="1"/>
  <c r="CY92" i="3"/>
  <c r="CZ92" i="3"/>
  <c r="DB92" i="3" s="1"/>
  <c r="DA92" i="3"/>
  <c r="DC92" i="3"/>
  <c r="A93" i="3"/>
  <c r="Y93" i="3"/>
  <c r="CV93" i="3" s="1"/>
  <c r="CU93" i="3"/>
  <c r="CY93" i="3"/>
  <c r="CZ93" i="3"/>
  <c r="DA93" i="3"/>
  <c r="DB93" i="3"/>
  <c r="DC93" i="3"/>
  <c r="A94" i="3"/>
  <c r="Y94" i="3"/>
  <c r="CV94" i="3" s="1"/>
  <c r="CU94" i="3"/>
  <c r="CX94" i="3"/>
  <c r="DG94" i="3" s="1"/>
  <c r="CY94" i="3"/>
  <c r="CZ94" i="3"/>
  <c r="DA94" i="3"/>
  <c r="DB94" i="3"/>
  <c r="DC94" i="3"/>
  <c r="DH94" i="3"/>
  <c r="DI94" i="3"/>
  <c r="DJ94" i="3"/>
  <c r="A95" i="3"/>
  <c r="Y95" i="3"/>
  <c r="CX95" i="3" s="1"/>
  <c r="DH95" i="3" s="1"/>
  <c r="CU95" i="3"/>
  <c r="CV95" i="3"/>
  <c r="CY95" i="3"/>
  <c r="CZ95" i="3"/>
  <c r="DB95" i="3" s="1"/>
  <c r="DA95" i="3"/>
  <c r="DC95" i="3"/>
  <c r="DG95" i="3"/>
  <c r="A96" i="3"/>
  <c r="Y96" i="3"/>
  <c r="CU96" i="3"/>
  <c r="CV96" i="3"/>
  <c r="CX96" i="3"/>
  <c r="DI96" i="3" s="1"/>
  <c r="CY96" i="3"/>
  <c r="CZ96" i="3"/>
  <c r="DB96" i="3" s="1"/>
  <c r="DA96" i="3"/>
  <c r="DC96" i="3"/>
  <c r="DF96" i="3"/>
  <c r="DG96" i="3"/>
  <c r="DH96" i="3"/>
  <c r="DJ96" i="3"/>
  <c r="A97" i="3"/>
  <c r="Y97" i="3"/>
  <c r="CV97" i="3" s="1"/>
  <c r="CU97" i="3"/>
  <c r="CY97" i="3"/>
  <c r="CZ97" i="3"/>
  <c r="DA97" i="3"/>
  <c r="DB97" i="3"/>
  <c r="DC97" i="3"/>
  <c r="A98" i="3"/>
  <c r="Y98" i="3"/>
  <c r="CX98" i="3" s="1"/>
  <c r="DH98" i="3" s="1"/>
  <c r="CW98" i="3"/>
  <c r="CY98" i="3"/>
  <c r="CZ98" i="3"/>
  <c r="DB98" i="3" s="1"/>
  <c r="DA98" i="3"/>
  <c r="DC98" i="3"/>
  <c r="DF98" i="3"/>
  <c r="DG98" i="3"/>
  <c r="DJ98" i="3" s="1"/>
  <c r="DI98" i="3"/>
  <c r="A99" i="3"/>
  <c r="Y99" i="3"/>
  <c r="CU99" i="3"/>
  <c r="CV99" i="3"/>
  <c r="CX99" i="3"/>
  <c r="DI99" i="3" s="1"/>
  <c r="CY99" i="3"/>
  <c r="CZ99" i="3"/>
  <c r="DA99" i="3"/>
  <c r="DB99" i="3"/>
  <c r="DC99" i="3"/>
  <c r="DG99" i="3"/>
  <c r="DH99" i="3"/>
  <c r="DJ99" i="3"/>
  <c r="A100" i="3"/>
  <c r="Y100" i="3"/>
  <c r="CW100" i="3" s="1"/>
  <c r="CY100" i="3"/>
  <c r="CZ100" i="3"/>
  <c r="DA100" i="3"/>
  <c r="DB100" i="3"/>
  <c r="DC100" i="3"/>
  <c r="A101" i="3"/>
  <c r="Y101" i="3"/>
  <c r="CY101" i="3"/>
  <c r="CZ101" i="3"/>
  <c r="DB101" i="3" s="1"/>
  <c r="DA101" i="3"/>
  <c r="DC101" i="3"/>
  <c r="A102" i="3"/>
  <c r="Y102" i="3"/>
  <c r="CY102" i="3"/>
  <c r="CZ102" i="3"/>
  <c r="DB102" i="3" s="1"/>
  <c r="DA102" i="3"/>
  <c r="DC102" i="3"/>
  <c r="A103" i="3"/>
  <c r="Y103" i="3"/>
  <c r="CY103" i="3"/>
  <c r="CZ103" i="3"/>
  <c r="DA103" i="3"/>
  <c r="DB103" i="3"/>
  <c r="DC103" i="3"/>
  <c r="A104" i="3"/>
  <c r="Y104" i="3"/>
  <c r="CY104" i="3"/>
  <c r="CZ104" i="3"/>
  <c r="DB104" i="3" s="1"/>
  <c r="DA104" i="3"/>
  <c r="DC104" i="3"/>
  <c r="A105" i="3"/>
  <c r="Y105" i="3"/>
  <c r="CY105" i="3"/>
  <c r="CZ105" i="3"/>
  <c r="DA105" i="3"/>
  <c r="DB105" i="3"/>
  <c r="DC105" i="3"/>
  <c r="A106" i="3"/>
  <c r="Y106" i="3"/>
  <c r="CY106" i="3"/>
  <c r="CZ106" i="3"/>
  <c r="DA106" i="3"/>
  <c r="DB106" i="3"/>
  <c r="DC106" i="3"/>
  <c r="A107" i="3"/>
  <c r="Y107" i="3"/>
  <c r="CY107" i="3"/>
  <c r="CZ107" i="3"/>
  <c r="DB107" i="3" s="1"/>
  <c r="DA107" i="3"/>
  <c r="DC107" i="3"/>
  <c r="A108" i="3"/>
  <c r="Y108" i="3"/>
  <c r="CY108" i="3"/>
  <c r="CZ108" i="3"/>
  <c r="DB108" i="3" s="1"/>
  <c r="DA108" i="3"/>
  <c r="DC108" i="3"/>
  <c r="A109" i="3"/>
  <c r="Y109" i="3"/>
  <c r="CY109" i="3"/>
  <c r="CZ109" i="3"/>
  <c r="DA109" i="3"/>
  <c r="DB109" i="3"/>
  <c r="DC109" i="3"/>
  <c r="A110" i="3"/>
  <c r="Y110" i="3"/>
  <c r="CY110" i="3"/>
  <c r="CZ110" i="3"/>
  <c r="DB110" i="3" s="1"/>
  <c r="DA110" i="3"/>
  <c r="DC110" i="3"/>
  <c r="A111" i="3"/>
  <c r="Y111" i="3"/>
  <c r="CY111" i="3"/>
  <c r="CZ111" i="3"/>
  <c r="DB111" i="3" s="1"/>
  <c r="DA111" i="3"/>
  <c r="DC111" i="3"/>
  <c r="A112" i="3"/>
  <c r="Y112" i="3"/>
  <c r="CY112" i="3"/>
  <c r="CZ112" i="3"/>
  <c r="DB112" i="3" s="1"/>
  <c r="DA112" i="3"/>
  <c r="DC112" i="3"/>
  <c r="A113" i="3"/>
  <c r="Y113" i="3"/>
  <c r="CY113" i="3"/>
  <c r="CZ113" i="3"/>
  <c r="DB113" i="3" s="1"/>
  <c r="DA113" i="3"/>
  <c r="DC113" i="3"/>
  <c r="A114" i="3"/>
  <c r="Y114" i="3"/>
  <c r="CY114" i="3"/>
  <c r="CZ114" i="3"/>
  <c r="DB114" i="3" s="1"/>
  <c r="DA114" i="3"/>
  <c r="DC114" i="3"/>
  <c r="A115" i="3"/>
  <c r="Y115" i="3"/>
  <c r="CY115" i="3"/>
  <c r="CZ115" i="3"/>
  <c r="DB115" i="3" s="1"/>
  <c r="DA115" i="3"/>
  <c r="DC115" i="3"/>
  <c r="A116" i="3"/>
  <c r="Y116" i="3"/>
  <c r="CY116" i="3"/>
  <c r="CZ116" i="3"/>
  <c r="DA116" i="3"/>
  <c r="DB116" i="3"/>
  <c r="DC116" i="3"/>
  <c r="A117" i="3"/>
  <c r="Y117" i="3"/>
  <c r="CY117" i="3"/>
  <c r="CZ117" i="3"/>
  <c r="DA117" i="3"/>
  <c r="DB117" i="3"/>
  <c r="DC117" i="3"/>
  <c r="A118" i="3"/>
  <c r="Y118" i="3"/>
  <c r="CY118" i="3"/>
  <c r="CZ118" i="3"/>
  <c r="DA118" i="3"/>
  <c r="DB118" i="3"/>
  <c r="DC118" i="3"/>
  <c r="A119" i="3"/>
  <c r="Y119" i="3"/>
  <c r="CY119" i="3"/>
  <c r="CZ119" i="3"/>
  <c r="DB119" i="3" s="1"/>
  <c r="DA119" i="3"/>
  <c r="DC119" i="3"/>
  <c r="A120" i="3"/>
  <c r="Y120" i="3"/>
  <c r="CY120" i="3"/>
  <c r="CZ120" i="3"/>
  <c r="DB120" i="3" s="1"/>
  <c r="DA120" i="3"/>
  <c r="DC120" i="3"/>
  <c r="A121" i="3"/>
  <c r="Y121" i="3"/>
  <c r="CY121" i="3"/>
  <c r="CZ121" i="3"/>
  <c r="DB121" i="3" s="1"/>
  <c r="DA121" i="3"/>
  <c r="DC121" i="3"/>
  <c r="A122" i="3"/>
  <c r="Y122" i="3"/>
  <c r="CY122" i="3"/>
  <c r="CZ122" i="3"/>
  <c r="DA122" i="3"/>
  <c r="DB122" i="3"/>
  <c r="DC122" i="3"/>
  <c r="A123" i="3"/>
  <c r="Y123" i="3"/>
  <c r="CY123" i="3"/>
  <c r="CZ123" i="3"/>
  <c r="DB123" i="3" s="1"/>
  <c r="DA123" i="3"/>
  <c r="DC123" i="3"/>
  <c r="A124" i="3"/>
  <c r="Y124" i="3"/>
  <c r="CY124" i="3"/>
  <c r="CZ124" i="3"/>
  <c r="DA124" i="3"/>
  <c r="DB124" i="3"/>
  <c r="DC124" i="3"/>
  <c r="A125" i="3"/>
  <c r="Y125" i="3"/>
  <c r="CY125" i="3"/>
  <c r="CZ125" i="3"/>
  <c r="DA125" i="3"/>
  <c r="DB125" i="3"/>
  <c r="DC125" i="3"/>
  <c r="A126" i="3"/>
  <c r="Y126" i="3"/>
  <c r="CY126" i="3"/>
  <c r="CZ126" i="3"/>
  <c r="DB126" i="3" s="1"/>
  <c r="DA126" i="3"/>
  <c r="DC126" i="3"/>
  <c r="A127" i="3"/>
  <c r="Y127" i="3"/>
  <c r="CY127" i="3"/>
  <c r="CZ127" i="3"/>
  <c r="DB127" i="3" s="1"/>
  <c r="DA127" i="3"/>
  <c r="DC127" i="3"/>
  <c r="A128" i="3"/>
  <c r="Y128" i="3"/>
  <c r="CY128" i="3"/>
  <c r="CZ128" i="3"/>
  <c r="DA128" i="3"/>
  <c r="DB128" i="3"/>
  <c r="DC128" i="3"/>
  <c r="A129" i="3"/>
  <c r="Y129" i="3"/>
  <c r="CY129" i="3"/>
  <c r="CZ129" i="3"/>
  <c r="DB129" i="3" s="1"/>
  <c r="DA129" i="3"/>
  <c r="DC129" i="3"/>
  <c r="A130" i="3"/>
  <c r="Y130" i="3"/>
  <c r="CY130" i="3"/>
  <c r="CZ130" i="3"/>
  <c r="DB130" i="3" s="1"/>
  <c r="DA130" i="3"/>
  <c r="DC130" i="3"/>
  <c r="A131" i="3"/>
  <c r="Y131" i="3"/>
  <c r="CY131" i="3"/>
  <c r="CZ131" i="3"/>
  <c r="DB131" i="3" s="1"/>
  <c r="DA131" i="3"/>
  <c r="DC131" i="3"/>
  <c r="A132" i="3"/>
  <c r="Y132" i="3"/>
  <c r="CY132" i="3"/>
  <c r="CZ132" i="3"/>
  <c r="DB132" i="3" s="1"/>
  <c r="DA132" i="3"/>
  <c r="DC132" i="3"/>
  <c r="A133" i="3"/>
  <c r="Y133" i="3"/>
  <c r="CY133" i="3"/>
  <c r="CZ133" i="3"/>
  <c r="DB133" i="3" s="1"/>
  <c r="DA133" i="3"/>
  <c r="DC133" i="3"/>
  <c r="A134" i="3"/>
  <c r="Y134" i="3"/>
  <c r="CY134" i="3"/>
  <c r="CZ134" i="3"/>
  <c r="DB134" i="3" s="1"/>
  <c r="DA134" i="3"/>
  <c r="DC134" i="3"/>
  <c r="A135" i="3"/>
  <c r="Y135" i="3"/>
  <c r="CY135" i="3"/>
  <c r="CZ135" i="3"/>
  <c r="DA135" i="3"/>
  <c r="DB135" i="3"/>
  <c r="DC135" i="3"/>
  <c r="A136" i="3"/>
  <c r="Y136" i="3"/>
  <c r="CY136" i="3"/>
  <c r="CZ136" i="3"/>
  <c r="DB136" i="3" s="1"/>
  <c r="DA136" i="3"/>
  <c r="DC136" i="3"/>
  <c r="A137" i="3"/>
  <c r="Y137" i="3"/>
  <c r="CY137" i="3"/>
  <c r="CZ137" i="3"/>
  <c r="DB137" i="3" s="1"/>
  <c r="DA137" i="3"/>
  <c r="DC137" i="3"/>
  <c r="A138" i="3"/>
  <c r="Y138" i="3"/>
  <c r="CY138" i="3"/>
  <c r="CZ138" i="3"/>
  <c r="DB138" i="3" s="1"/>
  <c r="DA138" i="3"/>
  <c r="DC138" i="3"/>
  <c r="A139" i="3"/>
  <c r="Y139" i="3"/>
  <c r="CY139" i="3"/>
  <c r="CZ139" i="3"/>
  <c r="DB139" i="3" s="1"/>
  <c r="DA139" i="3"/>
  <c r="DC139" i="3"/>
  <c r="A140" i="3"/>
  <c r="Y140" i="3"/>
  <c r="CY140" i="3"/>
  <c r="CZ140" i="3"/>
  <c r="DB140" i="3" s="1"/>
  <c r="DA140" i="3"/>
  <c r="DC140" i="3"/>
  <c r="A141" i="3"/>
  <c r="Y141" i="3"/>
  <c r="CY141" i="3"/>
  <c r="CZ141" i="3"/>
  <c r="DB141" i="3" s="1"/>
  <c r="DA141" i="3"/>
  <c r="DC141" i="3"/>
  <c r="A142" i="3"/>
  <c r="Y142" i="3"/>
  <c r="CY142" i="3"/>
  <c r="CZ142" i="3"/>
  <c r="DA142" i="3"/>
  <c r="DB142" i="3"/>
  <c r="DC142" i="3"/>
  <c r="A143" i="3"/>
  <c r="Y143" i="3"/>
  <c r="CY143" i="3"/>
  <c r="CZ143" i="3"/>
  <c r="DB143" i="3" s="1"/>
  <c r="DA143" i="3"/>
  <c r="DC143" i="3"/>
  <c r="A144" i="3"/>
  <c r="Y144" i="3"/>
  <c r="CY144" i="3"/>
  <c r="CZ144" i="3"/>
  <c r="DA144" i="3"/>
  <c r="DB144" i="3"/>
  <c r="DC144" i="3"/>
  <c r="A145" i="3"/>
  <c r="Y145" i="3"/>
  <c r="CY145" i="3"/>
  <c r="CZ145" i="3"/>
  <c r="DB145" i="3" s="1"/>
  <c r="DA145" i="3"/>
  <c r="DC145" i="3"/>
  <c r="A146" i="3"/>
  <c r="Y146" i="3"/>
  <c r="CY146" i="3"/>
  <c r="CZ146" i="3"/>
  <c r="DA146" i="3"/>
  <c r="DB146" i="3"/>
  <c r="DC146" i="3"/>
  <c r="A147" i="3"/>
  <c r="Y147" i="3"/>
  <c r="CY147" i="3"/>
  <c r="CZ147" i="3"/>
  <c r="DA147" i="3"/>
  <c r="DB147" i="3"/>
  <c r="DC147" i="3"/>
  <c r="A148" i="3"/>
  <c r="Y148" i="3"/>
  <c r="CY148" i="3"/>
  <c r="CZ148" i="3"/>
  <c r="DA148" i="3"/>
  <c r="DB148" i="3"/>
  <c r="DC148" i="3"/>
  <c r="A149" i="3"/>
  <c r="Y149" i="3"/>
  <c r="CY149" i="3"/>
  <c r="CZ149" i="3"/>
  <c r="DB149" i="3" s="1"/>
  <c r="DA149" i="3"/>
  <c r="DC149" i="3"/>
  <c r="A150" i="3"/>
  <c r="Y150" i="3"/>
  <c r="CY150" i="3"/>
  <c r="CZ150" i="3"/>
  <c r="DB150" i="3" s="1"/>
  <c r="DA150" i="3"/>
  <c r="DC150" i="3"/>
  <c r="A151" i="3"/>
  <c r="Y151" i="3"/>
  <c r="CY151" i="3"/>
  <c r="CZ151" i="3"/>
  <c r="DB151" i="3" s="1"/>
  <c r="DA151" i="3"/>
  <c r="DC151" i="3"/>
  <c r="A152" i="3"/>
  <c r="Y152" i="3"/>
  <c r="CY152" i="3"/>
  <c r="CZ152" i="3"/>
  <c r="DA152" i="3"/>
  <c r="DB152" i="3"/>
  <c r="DC152" i="3"/>
  <c r="A153" i="3"/>
  <c r="Y153" i="3"/>
  <c r="CY153" i="3"/>
  <c r="CZ153" i="3"/>
  <c r="DB153" i="3" s="1"/>
  <c r="DA153" i="3"/>
  <c r="DC153" i="3"/>
  <c r="A154" i="3"/>
  <c r="Y154" i="3"/>
  <c r="CY154" i="3"/>
  <c r="CZ154" i="3"/>
  <c r="DA154" i="3"/>
  <c r="DB154" i="3"/>
  <c r="DC154" i="3"/>
  <c r="A155" i="3"/>
  <c r="Y155" i="3"/>
  <c r="CY155" i="3"/>
  <c r="CZ155" i="3"/>
  <c r="DB155" i="3" s="1"/>
  <c r="DA155" i="3"/>
  <c r="DC155" i="3"/>
  <c r="A156" i="3"/>
  <c r="Y156" i="3"/>
  <c r="CY156" i="3"/>
  <c r="CZ156" i="3"/>
  <c r="DA156" i="3"/>
  <c r="DB156" i="3"/>
  <c r="DC156" i="3"/>
  <c r="A157" i="3"/>
  <c r="Y157" i="3"/>
  <c r="CY157" i="3"/>
  <c r="CZ157" i="3"/>
  <c r="DA157" i="3"/>
  <c r="DB157" i="3"/>
  <c r="DC157" i="3"/>
  <c r="A158" i="3"/>
  <c r="Y158" i="3"/>
  <c r="CY158" i="3"/>
  <c r="CZ158" i="3"/>
  <c r="DA158" i="3"/>
  <c r="DB158" i="3"/>
  <c r="DC158" i="3"/>
  <c r="A159" i="3"/>
  <c r="Y159" i="3"/>
  <c r="CY159" i="3"/>
  <c r="CZ159" i="3"/>
  <c r="DB159" i="3" s="1"/>
  <c r="DA159" i="3"/>
  <c r="DC159" i="3"/>
  <c r="A160" i="3"/>
  <c r="Y160" i="3"/>
  <c r="CY160" i="3"/>
  <c r="CZ160" i="3"/>
  <c r="DB160" i="3" s="1"/>
  <c r="DA160" i="3"/>
  <c r="DC160" i="3"/>
  <c r="A161" i="3"/>
  <c r="Y161" i="3"/>
  <c r="CY161" i="3"/>
  <c r="CZ161" i="3"/>
  <c r="DB161" i="3" s="1"/>
  <c r="DA161" i="3"/>
  <c r="DC161" i="3"/>
  <c r="A162" i="3"/>
  <c r="Y162" i="3"/>
  <c r="CY162" i="3"/>
  <c r="CZ162" i="3"/>
  <c r="DA162" i="3"/>
  <c r="DB162" i="3"/>
  <c r="DC162" i="3"/>
  <c r="A163" i="3"/>
  <c r="Y163" i="3"/>
  <c r="CX163" i="3" s="1"/>
  <c r="CU163" i="3"/>
  <c r="CV163" i="3"/>
  <c r="CY163" i="3"/>
  <c r="CZ163" i="3"/>
  <c r="DA163" i="3"/>
  <c r="DB163" i="3"/>
  <c r="DC163" i="3"/>
  <c r="A164" i="3"/>
  <c r="Y164" i="3"/>
  <c r="CX164" i="3" s="1"/>
  <c r="DH164" i="3" s="1"/>
  <c r="CW164" i="3"/>
  <c r="CY164" i="3"/>
  <c r="CZ164" i="3"/>
  <c r="DB164" i="3" s="1"/>
  <c r="DA164" i="3"/>
  <c r="DC164" i="3"/>
  <c r="DG164" i="3"/>
  <c r="DI164" i="3"/>
  <c r="DJ164" i="3"/>
  <c r="A165" i="3"/>
  <c r="Y165" i="3"/>
  <c r="CX165" i="3"/>
  <c r="DG165" i="3" s="1"/>
  <c r="CY165" i="3"/>
  <c r="CZ165" i="3"/>
  <c r="DA165" i="3"/>
  <c r="DB165" i="3"/>
  <c r="DC165" i="3"/>
  <c r="DH165" i="3"/>
  <c r="DI165" i="3"/>
  <c r="A166" i="3"/>
  <c r="Y166" i="3"/>
  <c r="CX166" i="3" s="1"/>
  <c r="CY166" i="3"/>
  <c r="CZ166" i="3"/>
  <c r="DA166" i="3"/>
  <c r="DB166" i="3"/>
  <c r="DC166" i="3"/>
  <c r="A167" i="3"/>
  <c r="Y167" i="3"/>
  <c r="CX167" i="3"/>
  <c r="DI167" i="3" s="1"/>
  <c r="CY167" i="3"/>
  <c r="CZ167" i="3"/>
  <c r="DB167" i="3" s="1"/>
  <c r="DA167" i="3"/>
  <c r="DC167" i="3"/>
  <c r="DF167" i="3"/>
  <c r="DJ167" i="3" s="1"/>
  <c r="DH167" i="3"/>
  <c r="A168" i="3"/>
  <c r="Y168" i="3"/>
  <c r="CX168" i="3" s="1"/>
  <c r="DH168" i="3" s="1"/>
  <c r="CY168" i="3"/>
  <c r="CZ168" i="3"/>
  <c r="DB168" i="3" s="1"/>
  <c r="DA168" i="3"/>
  <c r="DC168" i="3"/>
  <c r="DF168" i="3"/>
  <c r="DJ168" i="3" s="1"/>
  <c r="DG168" i="3"/>
  <c r="DI168" i="3"/>
  <c r="A169" i="3"/>
  <c r="Y169" i="3"/>
  <c r="CX169" i="3"/>
  <c r="DG169" i="3" s="1"/>
  <c r="CY169" i="3"/>
  <c r="CZ169" i="3"/>
  <c r="DA169" i="3"/>
  <c r="DB169" i="3"/>
  <c r="DC169" i="3"/>
  <c r="DI169" i="3"/>
  <c r="A170" i="3"/>
  <c r="Y170" i="3"/>
  <c r="CX170" i="3"/>
  <c r="DF170" i="3" s="1"/>
  <c r="DJ170" i="3" s="1"/>
  <c r="CY170" i="3"/>
  <c r="CZ170" i="3"/>
  <c r="DA170" i="3"/>
  <c r="DB170" i="3"/>
  <c r="DC170" i="3"/>
  <c r="DI170" i="3"/>
  <c r="A171" i="3"/>
  <c r="Y171" i="3"/>
  <c r="CX171" i="3" s="1"/>
  <c r="CY171" i="3"/>
  <c r="CZ171" i="3"/>
  <c r="DA171" i="3"/>
  <c r="DB171" i="3"/>
  <c r="DC171" i="3"/>
  <c r="A172" i="3"/>
  <c r="Y172" i="3"/>
  <c r="CX172" i="3" s="1"/>
  <c r="CU172" i="3"/>
  <c r="CV172" i="3"/>
  <c r="CY172" i="3"/>
  <c r="CZ172" i="3"/>
  <c r="DA172" i="3"/>
  <c r="DB172" i="3"/>
  <c r="DC172" i="3"/>
  <c r="A173" i="3"/>
  <c r="Y173" i="3"/>
  <c r="CX173" i="3" s="1"/>
  <c r="DH173" i="3" s="1"/>
  <c r="CW173" i="3"/>
  <c r="CY173" i="3"/>
  <c r="CZ173" i="3"/>
  <c r="DB173" i="3" s="1"/>
  <c r="DA173" i="3"/>
  <c r="DC173" i="3"/>
  <c r="DG173" i="3"/>
  <c r="DI173" i="3"/>
  <c r="DJ173" i="3"/>
  <c r="A174" i="3"/>
  <c r="Y174" i="3"/>
  <c r="CX174" i="3"/>
  <c r="DG174" i="3" s="1"/>
  <c r="CY174" i="3"/>
  <c r="CZ174" i="3"/>
  <c r="DA174" i="3"/>
  <c r="DB174" i="3"/>
  <c r="DC174" i="3"/>
  <c r="DH174" i="3"/>
  <c r="DI174" i="3"/>
  <c r="A175" i="3"/>
  <c r="Y175" i="3"/>
  <c r="CX175" i="3" s="1"/>
  <c r="CY175" i="3"/>
  <c r="CZ175" i="3"/>
  <c r="DA175" i="3"/>
  <c r="DB175" i="3"/>
  <c r="DC175" i="3"/>
  <c r="A176" i="3"/>
  <c r="Y176" i="3"/>
  <c r="CX176" i="3"/>
  <c r="DI176" i="3" s="1"/>
  <c r="CY176" i="3"/>
  <c r="CZ176" i="3"/>
  <c r="DB176" i="3" s="1"/>
  <c r="DA176" i="3"/>
  <c r="DC176" i="3"/>
  <c r="DF176" i="3"/>
  <c r="DJ176" i="3" s="1"/>
  <c r="DH176" i="3"/>
  <c r="A177" i="3"/>
  <c r="Y177" i="3"/>
  <c r="CX177" i="3" s="1"/>
  <c r="DH177" i="3" s="1"/>
  <c r="CY177" i="3"/>
  <c r="CZ177" i="3"/>
  <c r="DB177" i="3" s="1"/>
  <c r="DA177" i="3"/>
  <c r="DC177" i="3"/>
  <c r="DF177" i="3"/>
  <c r="DJ177" i="3" s="1"/>
  <c r="DG177" i="3"/>
  <c r="DI177" i="3"/>
  <c r="A178" i="3"/>
  <c r="Y178" i="3"/>
  <c r="CX178" i="3"/>
  <c r="DG178" i="3" s="1"/>
  <c r="CY178" i="3"/>
  <c r="CZ178" i="3"/>
  <c r="DA178" i="3"/>
  <c r="DB178" i="3"/>
  <c r="DC178" i="3"/>
  <c r="DI178" i="3"/>
  <c r="A179" i="3"/>
  <c r="Y179" i="3"/>
  <c r="CX179" i="3"/>
  <c r="DF179" i="3" s="1"/>
  <c r="DJ179" i="3" s="1"/>
  <c r="CY179" i="3"/>
  <c r="CZ179" i="3"/>
  <c r="DA179" i="3"/>
  <c r="DB179" i="3"/>
  <c r="DC179" i="3"/>
  <c r="DI179" i="3"/>
  <c r="A180" i="3"/>
  <c r="Y180" i="3"/>
  <c r="CX180" i="3" s="1"/>
  <c r="CY180" i="3"/>
  <c r="CZ180" i="3"/>
  <c r="DA180" i="3"/>
  <c r="DB180" i="3"/>
  <c r="DC180" i="3"/>
  <c r="A181" i="3"/>
  <c r="Y181" i="3"/>
  <c r="CY181" i="3"/>
  <c r="CZ181" i="3"/>
  <c r="DA181" i="3"/>
  <c r="DB181" i="3"/>
  <c r="DC181" i="3"/>
  <c r="A182" i="3"/>
  <c r="Y182" i="3"/>
  <c r="CY182" i="3"/>
  <c r="CZ182" i="3"/>
  <c r="DB182" i="3" s="1"/>
  <c r="DA182" i="3"/>
  <c r="DC182" i="3"/>
  <c r="A183" i="3"/>
  <c r="Y183" i="3"/>
  <c r="CY183" i="3"/>
  <c r="CZ183" i="3"/>
  <c r="DA183" i="3"/>
  <c r="DB183" i="3"/>
  <c r="DC183" i="3"/>
  <c r="A184" i="3"/>
  <c r="Y184" i="3"/>
  <c r="CY184" i="3"/>
  <c r="CZ184" i="3"/>
  <c r="DB184" i="3" s="1"/>
  <c r="DA184" i="3"/>
  <c r="DC184" i="3"/>
  <c r="A185" i="3"/>
  <c r="Y185" i="3"/>
  <c r="CY185" i="3"/>
  <c r="CZ185" i="3"/>
  <c r="DA185" i="3"/>
  <c r="DB185" i="3"/>
  <c r="DC185" i="3"/>
  <c r="A186" i="3"/>
  <c r="Y186" i="3"/>
  <c r="CY186" i="3"/>
  <c r="CZ186" i="3"/>
  <c r="DB186" i="3" s="1"/>
  <c r="DA186" i="3"/>
  <c r="DC186" i="3"/>
  <c r="A187" i="3"/>
  <c r="Y187" i="3"/>
  <c r="CY187" i="3"/>
  <c r="CZ187" i="3"/>
  <c r="DB187" i="3" s="1"/>
  <c r="DA187" i="3"/>
  <c r="DC187" i="3"/>
  <c r="A188" i="3"/>
  <c r="Y188" i="3"/>
  <c r="CY188" i="3"/>
  <c r="CZ188" i="3"/>
  <c r="DA188" i="3"/>
  <c r="DB188" i="3"/>
  <c r="DC188" i="3"/>
  <c r="A189" i="3"/>
  <c r="Y189" i="3"/>
  <c r="CY189" i="3"/>
  <c r="CZ189" i="3"/>
  <c r="DA189" i="3"/>
  <c r="DB189" i="3"/>
  <c r="DC189" i="3"/>
  <c r="A190" i="3"/>
  <c r="Y190" i="3"/>
  <c r="CY190" i="3"/>
  <c r="CZ190" i="3"/>
  <c r="DB190" i="3" s="1"/>
  <c r="DA190" i="3"/>
  <c r="DC190" i="3"/>
  <c r="A191" i="3"/>
  <c r="Y191" i="3"/>
  <c r="CY191" i="3"/>
  <c r="CZ191" i="3"/>
  <c r="DB191" i="3" s="1"/>
  <c r="DA191" i="3"/>
  <c r="DC191" i="3"/>
  <c r="A192" i="3"/>
  <c r="Y192" i="3"/>
  <c r="CY192" i="3"/>
  <c r="CZ192" i="3"/>
  <c r="DA192" i="3"/>
  <c r="DB192" i="3"/>
  <c r="DC192" i="3"/>
  <c r="A193" i="3"/>
  <c r="Y193" i="3"/>
  <c r="CY193" i="3"/>
  <c r="CZ193" i="3"/>
  <c r="DA193" i="3"/>
  <c r="DB193" i="3"/>
  <c r="DC193" i="3"/>
  <c r="A194" i="3"/>
  <c r="Y194" i="3"/>
  <c r="CY194" i="3"/>
  <c r="CZ194" i="3"/>
  <c r="DA194" i="3"/>
  <c r="DB194" i="3"/>
  <c r="DC194" i="3"/>
  <c r="A195" i="3"/>
  <c r="Y195" i="3"/>
  <c r="CY195" i="3"/>
  <c r="CZ195" i="3"/>
  <c r="DB195" i="3" s="1"/>
  <c r="DA195" i="3"/>
  <c r="DC195" i="3"/>
  <c r="A196" i="3"/>
  <c r="Y196" i="3"/>
  <c r="CY196" i="3"/>
  <c r="CZ196" i="3"/>
  <c r="DB196" i="3" s="1"/>
  <c r="DA196" i="3"/>
  <c r="DC196" i="3"/>
  <c r="A197" i="3"/>
  <c r="Y197" i="3"/>
  <c r="CY197" i="3"/>
  <c r="CZ197" i="3"/>
  <c r="DB197" i="3" s="1"/>
  <c r="DA197" i="3"/>
  <c r="DC197" i="3"/>
  <c r="A198" i="3"/>
  <c r="Y198" i="3"/>
  <c r="CY198" i="3"/>
  <c r="CZ198" i="3"/>
  <c r="DB198" i="3" s="1"/>
  <c r="DA198" i="3"/>
  <c r="DC198" i="3"/>
  <c r="A199" i="3"/>
  <c r="Y199" i="3"/>
  <c r="CY199" i="3"/>
  <c r="CZ199" i="3"/>
  <c r="DA199" i="3"/>
  <c r="DB199" i="3"/>
  <c r="DC199" i="3"/>
  <c r="A200" i="3"/>
  <c r="Y200" i="3"/>
  <c r="CY200" i="3"/>
  <c r="CZ200" i="3"/>
  <c r="DB200" i="3" s="1"/>
  <c r="DA200" i="3"/>
  <c r="DC200" i="3"/>
  <c r="A201" i="3"/>
  <c r="Y201" i="3"/>
  <c r="CY201" i="3"/>
  <c r="CZ201" i="3"/>
  <c r="DB201" i="3" s="1"/>
  <c r="DA201" i="3"/>
  <c r="DC201" i="3"/>
  <c r="A202" i="3"/>
  <c r="Y202" i="3"/>
  <c r="CY202" i="3"/>
  <c r="CZ202" i="3"/>
  <c r="DA202" i="3"/>
  <c r="DB202" i="3"/>
  <c r="DC202" i="3"/>
  <c r="A203" i="3"/>
  <c r="Y203" i="3"/>
  <c r="CY203" i="3"/>
  <c r="CZ203" i="3"/>
  <c r="DA203" i="3"/>
  <c r="DB203" i="3"/>
  <c r="DC203" i="3"/>
  <c r="A204" i="3"/>
  <c r="Y204" i="3"/>
  <c r="CY204" i="3"/>
  <c r="CZ204" i="3"/>
  <c r="DB204" i="3" s="1"/>
  <c r="DA204" i="3"/>
  <c r="DC204" i="3"/>
  <c r="A205" i="3"/>
  <c r="Y205" i="3"/>
  <c r="CY205" i="3"/>
  <c r="CZ205" i="3"/>
  <c r="DB205" i="3" s="1"/>
  <c r="DA205" i="3"/>
  <c r="DC205" i="3"/>
  <c r="A206" i="3"/>
  <c r="Y206" i="3"/>
  <c r="CY206" i="3"/>
  <c r="CZ206" i="3"/>
  <c r="DA206" i="3"/>
  <c r="DB206" i="3"/>
  <c r="DC206" i="3"/>
  <c r="A207" i="3"/>
  <c r="Y207" i="3"/>
  <c r="CY207" i="3"/>
  <c r="CZ207" i="3"/>
  <c r="DB207" i="3" s="1"/>
  <c r="DA207" i="3"/>
  <c r="DC207" i="3"/>
  <c r="A208" i="3"/>
  <c r="Y208" i="3"/>
  <c r="CY208" i="3"/>
  <c r="CZ208" i="3"/>
  <c r="DA208" i="3"/>
  <c r="DB208" i="3"/>
  <c r="DC208" i="3"/>
  <c r="A209" i="3"/>
  <c r="Y209" i="3"/>
  <c r="CY209" i="3"/>
  <c r="CZ209" i="3"/>
  <c r="DB209" i="3" s="1"/>
  <c r="DA209" i="3"/>
  <c r="DC209" i="3"/>
  <c r="A210" i="3"/>
  <c r="Y210" i="3"/>
  <c r="CY210" i="3"/>
  <c r="CZ210" i="3"/>
  <c r="DB210" i="3" s="1"/>
  <c r="DA210" i="3"/>
  <c r="DC210" i="3"/>
  <c r="A211" i="3"/>
  <c r="Y211" i="3"/>
  <c r="CU211" i="3"/>
  <c r="CV211" i="3"/>
  <c r="CX211" i="3"/>
  <c r="DF211" i="3" s="1"/>
  <c r="CY211" i="3"/>
  <c r="CZ211" i="3"/>
  <c r="DA211" i="3"/>
  <c r="DB211" i="3"/>
  <c r="DC211" i="3"/>
  <c r="DG211" i="3"/>
  <c r="DI211" i="3"/>
  <c r="DJ211" i="3" s="1"/>
  <c r="A212" i="3"/>
  <c r="Y212" i="3"/>
  <c r="CV212" i="3" s="1"/>
  <c r="CU212" i="3"/>
  <c r="CX212" i="3"/>
  <c r="DG212" i="3" s="1"/>
  <c r="CY212" i="3"/>
  <c r="CZ212" i="3"/>
  <c r="DA212" i="3"/>
  <c r="DB212" i="3"/>
  <c r="DC212" i="3"/>
  <c r="DI212" i="3"/>
  <c r="DJ212" i="3" s="1"/>
  <c r="A213" i="3"/>
  <c r="Y213" i="3"/>
  <c r="CY213" i="3"/>
  <c r="CZ213" i="3"/>
  <c r="DB213" i="3" s="1"/>
  <c r="DA213" i="3"/>
  <c r="DC213" i="3"/>
  <c r="A214" i="3"/>
  <c r="Y214" i="3"/>
  <c r="CY214" i="3"/>
  <c r="CZ214" i="3"/>
  <c r="DA214" i="3"/>
  <c r="DB214" i="3"/>
  <c r="DC214" i="3"/>
  <c r="A215" i="3"/>
  <c r="Y215" i="3"/>
  <c r="CY215" i="3"/>
  <c r="CZ215" i="3"/>
  <c r="DA215" i="3"/>
  <c r="DB215" i="3"/>
  <c r="DC215" i="3"/>
  <c r="A216" i="3"/>
  <c r="Y216" i="3"/>
  <c r="CY216" i="3"/>
  <c r="CZ216" i="3"/>
  <c r="DA216" i="3"/>
  <c r="DB216" i="3"/>
  <c r="DC216" i="3"/>
  <c r="A217" i="3"/>
  <c r="Y217" i="3"/>
  <c r="CY217" i="3"/>
  <c r="CZ217" i="3"/>
  <c r="DB217" i="3" s="1"/>
  <c r="DA217" i="3"/>
  <c r="DC217" i="3"/>
  <c r="A218" i="3"/>
  <c r="Y218" i="3"/>
  <c r="CY218" i="3"/>
  <c r="CZ218" i="3"/>
  <c r="DA218" i="3"/>
  <c r="DB218" i="3"/>
  <c r="DC218" i="3"/>
  <c r="A219" i="3"/>
  <c r="Y219" i="3"/>
  <c r="CY219" i="3"/>
  <c r="CZ219" i="3"/>
  <c r="DB219" i="3" s="1"/>
  <c r="DA219" i="3"/>
  <c r="DC219" i="3"/>
  <c r="A220" i="3"/>
  <c r="Y220" i="3"/>
  <c r="CY220" i="3"/>
  <c r="CZ220" i="3"/>
  <c r="DB220" i="3" s="1"/>
  <c r="DA220" i="3"/>
  <c r="DC220" i="3"/>
  <c r="A221" i="3"/>
  <c r="Y221" i="3"/>
  <c r="CY221" i="3"/>
  <c r="CZ221" i="3"/>
  <c r="DA221" i="3"/>
  <c r="DB221" i="3"/>
  <c r="DC221" i="3"/>
  <c r="A222" i="3"/>
  <c r="Y222" i="3"/>
  <c r="CY222" i="3"/>
  <c r="CZ222" i="3"/>
  <c r="DB222" i="3" s="1"/>
  <c r="DA222" i="3"/>
  <c r="DC222" i="3"/>
  <c r="A223" i="3"/>
  <c r="Y223" i="3"/>
  <c r="CV223" i="3" s="1"/>
  <c r="CU223" i="3"/>
  <c r="CY223" i="3"/>
  <c r="CZ223" i="3"/>
  <c r="DB223" i="3" s="1"/>
  <c r="DA223" i="3"/>
  <c r="DC223" i="3"/>
  <c r="A224" i="3"/>
  <c r="Y224" i="3"/>
  <c r="CX224" i="3" s="1"/>
  <c r="CY224" i="3"/>
  <c r="CZ224" i="3"/>
  <c r="DA224" i="3"/>
  <c r="DB224" i="3"/>
  <c r="DC224" i="3"/>
  <c r="A225" i="3"/>
  <c r="Y225" i="3"/>
  <c r="CX225" i="3" s="1"/>
  <c r="CY225" i="3"/>
  <c r="CZ225" i="3"/>
  <c r="DA225" i="3"/>
  <c r="DB225" i="3"/>
  <c r="DC225" i="3"/>
  <c r="A226" i="3"/>
  <c r="Y226" i="3"/>
  <c r="CX226" i="3" s="1"/>
  <c r="DH226" i="3" s="1"/>
  <c r="CY226" i="3"/>
  <c r="CZ226" i="3"/>
  <c r="DB226" i="3" s="1"/>
  <c r="DA226" i="3"/>
  <c r="DC226" i="3"/>
  <c r="A227" i="3"/>
  <c r="Y227" i="3"/>
  <c r="CX227" i="3"/>
  <c r="DG227" i="3" s="1"/>
  <c r="CY227" i="3"/>
  <c r="CZ227" i="3"/>
  <c r="DB227" i="3" s="1"/>
  <c r="DA227" i="3"/>
  <c r="DC227" i="3"/>
  <c r="DF227" i="3"/>
  <c r="DH227" i="3"/>
  <c r="DI227" i="3"/>
  <c r="DJ227" i="3"/>
  <c r="A228" i="3"/>
  <c r="Y228" i="3"/>
  <c r="CX228" i="3" s="1"/>
  <c r="DH228" i="3" s="1"/>
  <c r="CU228" i="3"/>
  <c r="CV228" i="3"/>
  <c r="CY228" i="3"/>
  <c r="CZ228" i="3"/>
  <c r="DB228" i="3" s="1"/>
  <c r="DA228" i="3"/>
  <c r="DC228" i="3"/>
  <c r="DF228" i="3"/>
  <c r="DG228" i="3"/>
  <c r="A229" i="3"/>
  <c r="Y229" i="3"/>
  <c r="CX229" i="3"/>
  <c r="DG229" i="3" s="1"/>
  <c r="CY229" i="3"/>
  <c r="CZ229" i="3"/>
  <c r="DB229" i="3" s="1"/>
  <c r="DA229" i="3"/>
  <c r="DC229" i="3"/>
  <c r="DF229" i="3"/>
  <c r="DH229" i="3"/>
  <c r="DI229" i="3"/>
  <c r="DJ229" i="3"/>
  <c r="A230" i="3"/>
  <c r="Y230" i="3"/>
  <c r="CX230" i="3" s="1"/>
  <c r="CY230" i="3"/>
  <c r="CZ230" i="3"/>
  <c r="DA230" i="3"/>
  <c r="DB230" i="3"/>
  <c r="DC230" i="3"/>
  <c r="A231" i="3"/>
  <c r="Y231" i="3"/>
  <c r="CX231" i="3" s="1"/>
  <c r="CY231" i="3"/>
  <c r="CZ231" i="3"/>
  <c r="DB231" i="3" s="1"/>
  <c r="DA231" i="3"/>
  <c r="DC231" i="3"/>
  <c r="A232" i="3"/>
  <c r="Y232" i="3"/>
  <c r="CX232" i="3" s="1"/>
  <c r="DH232" i="3" s="1"/>
  <c r="CY232" i="3"/>
  <c r="CZ232" i="3"/>
  <c r="DB232" i="3" s="1"/>
  <c r="DA232" i="3"/>
  <c r="DC232" i="3"/>
  <c r="DI232" i="3"/>
  <c r="A233" i="3"/>
  <c r="Y233" i="3"/>
  <c r="CU233" i="3"/>
  <c r="CV233" i="3"/>
  <c r="CX233" i="3"/>
  <c r="DI233" i="3" s="1"/>
  <c r="DJ233" i="3" s="1"/>
  <c r="CY233" i="3"/>
  <c r="CZ233" i="3"/>
  <c r="DB233" i="3" s="1"/>
  <c r="DA233" i="3"/>
  <c r="DC233" i="3"/>
  <c r="DF233" i="3"/>
  <c r="DG233" i="3"/>
  <c r="DH233" i="3"/>
  <c r="A234" i="3"/>
  <c r="Y234" i="3"/>
  <c r="CV234" i="3" s="1"/>
  <c r="CU234" i="3"/>
  <c r="CX234" i="3"/>
  <c r="DF234" i="3" s="1"/>
  <c r="CY234" i="3"/>
  <c r="CZ234" i="3"/>
  <c r="DA234" i="3"/>
  <c r="DB234" i="3"/>
  <c r="DC234" i="3"/>
  <c r="DI234" i="3"/>
  <c r="DJ234" i="3" s="1"/>
  <c r="A235" i="3"/>
  <c r="Y235" i="3"/>
  <c r="CV235" i="3" s="1"/>
  <c r="CU235" i="3"/>
  <c r="CX235" i="3"/>
  <c r="DG235" i="3" s="1"/>
  <c r="CY235" i="3"/>
  <c r="CZ235" i="3"/>
  <c r="DA235" i="3"/>
  <c r="DB235" i="3"/>
  <c r="DC235" i="3"/>
  <c r="DI235" i="3"/>
  <c r="DJ235" i="3" s="1"/>
  <c r="A236" i="3"/>
  <c r="Y236" i="3"/>
  <c r="CX236" i="3"/>
  <c r="DF236" i="3" s="1"/>
  <c r="DJ236" i="3" s="1"/>
  <c r="CY236" i="3"/>
  <c r="CZ236" i="3"/>
  <c r="DA236" i="3"/>
  <c r="DB236" i="3"/>
  <c r="DC236" i="3"/>
  <c r="DI236" i="3"/>
  <c r="A237" i="3"/>
  <c r="Y237" i="3"/>
  <c r="CX237" i="3" s="1"/>
  <c r="CY237" i="3"/>
  <c r="CZ237" i="3"/>
  <c r="DB237" i="3" s="1"/>
  <c r="DA237" i="3"/>
  <c r="DC237" i="3"/>
  <c r="A238" i="3"/>
  <c r="Y238" i="3"/>
  <c r="CX238" i="3" s="1"/>
  <c r="DH238" i="3" s="1"/>
  <c r="CY238" i="3"/>
  <c r="CZ238" i="3"/>
  <c r="DB238" i="3" s="1"/>
  <c r="DA238" i="3"/>
  <c r="DC238" i="3"/>
  <c r="DG238" i="3"/>
  <c r="DI238" i="3"/>
  <c r="A239" i="3"/>
  <c r="Y239" i="3"/>
  <c r="CU239" i="3"/>
  <c r="CV239" i="3"/>
  <c r="CX239" i="3"/>
  <c r="DI239" i="3" s="1"/>
  <c r="CY239" i="3"/>
  <c r="CZ239" i="3"/>
  <c r="DB239" i="3" s="1"/>
  <c r="DA239" i="3"/>
  <c r="DC239" i="3"/>
  <c r="DF239" i="3"/>
  <c r="DG239" i="3"/>
  <c r="DH239" i="3"/>
  <c r="DJ239" i="3"/>
  <c r="A240" i="3"/>
  <c r="Y240" i="3"/>
  <c r="CX240" i="3" s="1"/>
  <c r="DH240" i="3" s="1"/>
  <c r="CY240" i="3"/>
  <c r="CZ240" i="3"/>
  <c r="DB240" i="3" s="1"/>
  <c r="DA240" i="3"/>
  <c r="DC240" i="3"/>
  <c r="DG240" i="3"/>
  <c r="DI240" i="3"/>
  <c r="A241" i="3"/>
  <c r="Y241" i="3"/>
  <c r="CX241" i="3"/>
  <c r="DG241" i="3" s="1"/>
  <c r="CY241" i="3"/>
  <c r="CZ241" i="3"/>
  <c r="DA241" i="3"/>
  <c r="DB241" i="3"/>
  <c r="DC241" i="3"/>
  <c r="DH241" i="3"/>
  <c r="DI241" i="3"/>
  <c r="A242" i="3"/>
  <c r="Y242" i="3"/>
  <c r="CX242" i="3" s="1"/>
  <c r="CY242" i="3"/>
  <c r="CZ242" i="3"/>
  <c r="DA242" i="3"/>
  <c r="DB242" i="3"/>
  <c r="DC242" i="3"/>
  <c r="A243" i="3"/>
  <c r="Y243" i="3"/>
  <c r="CV243" i="3" s="1"/>
  <c r="CU243" i="3"/>
  <c r="CX243" i="3"/>
  <c r="DG243" i="3" s="1"/>
  <c r="CY243" i="3"/>
  <c r="CZ243" i="3"/>
  <c r="DA243" i="3"/>
  <c r="DB243" i="3"/>
  <c r="DC243" i="3"/>
  <c r="DH243" i="3"/>
  <c r="DI243" i="3"/>
  <c r="DJ243" i="3" s="1"/>
  <c r="A244" i="3"/>
  <c r="Y244" i="3"/>
  <c r="CX244" i="3" s="1"/>
  <c r="DH244" i="3" s="1"/>
  <c r="CU244" i="3"/>
  <c r="CY244" i="3"/>
  <c r="CZ244" i="3"/>
  <c r="DB244" i="3" s="1"/>
  <c r="DA244" i="3"/>
  <c r="DC244" i="3"/>
  <c r="DG244" i="3"/>
  <c r="A245" i="3"/>
  <c r="Y245" i="3"/>
  <c r="CY245" i="3"/>
  <c r="CZ245" i="3"/>
  <c r="DB245" i="3" s="1"/>
  <c r="DA245" i="3"/>
  <c r="DC245" i="3"/>
  <c r="A246" i="3"/>
  <c r="Y246" i="3"/>
  <c r="CY246" i="3"/>
  <c r="CZ246" i="3"/>
  <c r="DB246" i="3" s="1"/>
  <c r="DA246" i="3"/>
  <c r="DC246" i="3"/>
  <c r="A247" i="3"/>
  <c r="Y247" i="3"/>
  <c r="CY247" i="3"/>
  <c r="CZ247" i="3"/>
  <c r="DA247" i="3"/>
  <c r="DB247" i="3"/>
  <c r="DC247" i="3"/>
  <c r="A248" i="3"/>
  <c r="Y248" i="3"/>
  <c r="CY248" i="3"/>
  <c r="CZ248" i="3"/>
  <c r="DB248" i="3" s="1"/>
  <c r="DA248" i="3"/>
  <c r="DC248" i="3"/>
  <c r="A249" i="3"/>
  <c r="Y249" i="3"/>
  <c r="CY249" i="3"/>
  <c r="CZ249" i="3"/>
  <c r="DA249" i="3"/>
  <c r="DB249" i="3"/>
  <c r="DC249" i="3"/>
  <c r="A250" i="3"/>
  <c r="Y250" i="3"/>
  <c r="CY250" i="3"/>
  <c r="CZ250" i="3"/>
  <c r="DA250" i="3"/>
  <c r="DB250" i="3"/>
  <c r="DC250" i="3"/>
  <c r="A251" i="3"/>
  <c r="Y251" i="3"/>
  <c r="CY251" i="3"/>
  <c r="CZ251" i="3"/>
  <c r="DA251" i="3"/>
  <c r="DB251" i="3"/>
  <c r="DC251" i="3"/>
  <c r="A252" i="3"/>
  <c r="Y252" i="3"/>
  <c r="CY252" i="3"/>
  <c r="CZ252" i="3"/>
  <c r="DB252" i="3" s="1"/>
  <c r="DA252" i="3"/>
  <c r="DC252" i="3"/>
  <c r="A253" i="3"/>
  <c r="Y253" i="3"/>
  <c r="CU253" i="3"/>
  <c r="CV253" i="3"/>
  <c r="CX253" i="3"/>
  <c r="DI253" i="3" s="1"/>
  <c r="DJ253" i="3" s="1"/>
  <c r="CY253" i="3"/>
  <c r="CZ253" i="3"/>
  <c r="DA253" i="3"/>
  <c r="DB253" i="3"/>
  <c r="DC253" i="3"/>
  <c r="DG253" i="3"/>
  <c r="DH253" i="3"/>
  <c r="A254" i="3"/>
  <c r="Y254" i="3"/>
  <c r="CV254" i="3" s="1"/>
  <c r="CU254" i="3"/>
  <c r="CY254" i="3"/>
  <c r="CZ254" i="3"/>
  <c r="DA254" i="3"/>
  <c r="DB254" i="3"/>
  <c r="DC254" i="3"/>
  <c r="A255" i="3"/>
  <c r="Y255" i="3"/>
  <c r="CV255" i="3" s="1"/>
  <c r="CU255" i="3"/>
  <c r="CY255" i="3"/>
  <c r="CZ255" i="3"/>
  <c r="DB255" i="3" s="1"/>
  <c r="DA255" i="3"/>
  <c r="DC255" i="3"/>
  <c r="A256" i="3"/>
  <c r="Y256" i="3"/>
  <c r="CW256" i="3" s="1"/>
  <c r="CX256" i="3"/>
  <c r="DI256" i="3" s="1"/>
  <c r="CY256" i="3"/>
  <c r="CZ256" i="3"/>
  <c r="DA256" i="3"/>
  <c r="DB256" i="3"/>
  <c r="DC256" i="3"/>
  <c r="DH256" i="3"/>
  <c r="A257" i="3"/>
  <c r="Y257" i="3"/>
  <c r="CU257" i="3"/>
  <c r="CV257" i="3"/>
  <c r="CX257" i="3"/>
  <c r="DF257" i="3" s="1"/>
  <c r="CY257" i="3"/>
  <c r="CZ257" i="3"/>
  <c r="DA257" i="3"/>
  <c r="DB257" i="3"/>
  <c r="DC257" i="3"/>
  <c r="DG257" i="3"/>
  <c r="DH257" i="3"/>
  <c r="DI257" i="3"/>
  <c r="DJ257" i="3" s="1"/>
  <c r="A258" i="3"/>
  <c r="Y258" i="3"/>
  <c r="CX258" i="3" s="1"/>
  <c r="DH258" i="3" s="1"/>
  <c r="CY258" i="3"/>
  <c r="CZ258" i="3"/>
  <c r="DB258" i="3" s="1"/>
  <c r="DA258" i="3"/>
  <c r="DC258" i="3"/>
  <c r="DI258" i="3"/>
  <c r="A259" i="3"/>
  <c r="Y259" i="3"/>
  <c r="CU259" i="3"/>
  <c r="CV259" i="3"/>
  <c r="CX259" i="3"/>
  <c r="DI259" i="3" s="1"/>
  <c r="DJ259" i="3" s="1"/>
  <c r="CY259" i="3"/>
  <c r="CZ259" i="3"/>
  <c r="DB259" i="3" s="1"/>
  <c r="DA259" i="3"/>
  <c r="DC259" i="3"/>
  <c r="DF259" i="3"/>
  <c r="DG259" i="3"/>
  <c r="DH259" i="3"/>
  <c r="A260" i="3"/>
  <c r="Y260" i="3"/>
  <c r="CX260" i="3" s="1"/>
  <c r="DH260" i="3" s="1"/>
  <c r="CY260" i="3"/>
  <c r="CZ260" i="3"/>
  <c r="DB260" i="3" s="1"/>
  <c r="DA260" i="3"/>
  <c r="DC260" i="3"/>
  <c r="DI260" i="3"/>
  <c r="A261" i="3"/>
  <c r="Y261" i="3"/>
  <c r="CX261" i="3"/>
  <c r="DG261" i="3" s="1"/>
  <c r="CY261" i="3"/>
  <c r="CZ261" i="3"/>
  <c r="DA261" i="3"/>
  <c r="DB261" i="3"/>
  <c r="DC261" i="3"/>
  <c r="DI261" i="3"/>
  <c r="A262" i="3"/>
  <c r="Y262" i="3"/>
  <c r="CX262" i="3" s="1"/>
  <c r="DH262" i="3" s="1"/>
  <c r="CU262" i="3"/>
  <c r="CV262" i="3"/>
  <c r="CY262" i="3"/>
  <c r="CZ262" i="3"/>
  <c r="DB262" i="3" s="1"/>
  <c r="DA262" i="3"/>
  <c r="DC262" i="3"/>
  <c r="DF262" i="3"/>
  <c r="DG262" i="3"/>
  <c r="DI262" i="3"/>
  <c r="DJ262" i="3" s="1"/>
  <c r="A263" i="3"/>
  <c r="Y263" i="3"/>
  <c r="CX263" i="3"/>
  <c r="DG263" i="3" s="1"/>
  <c r="CY263" i="3"/>
  <c r="CZ263" i="3"/>
  <c r="DA263" i="3"/>
  <c r="DB263" i="3"/>
  <c r="DC263" i="3"/>
  <c r="DI263" i="3"/>
  <c r="A264" i="3"/>
  <c r="Y264" i="3"/>
  <c r="CX264" i="3"/>
  <c r="DF264" i="3" s="1"/>
  <c r="DJ264" i="3" s="1"/>
  <c r="CY264" i="3"/>
  <c r="CZ264" i="3"/>
  <c r="DA264" i="3"/>
  <c r="DB264" i="3"/>
  <c r="DC264" i="3"/>
  <c r="DI264" i="3"/>
  <c r="A265" i="3"/>
  <c r="Y265" i="3"/>
  <c r="CV265" i="3" s="1"/>
  <c r="CU265" i="3"/>
  <c r="CX265" i="3"/>
  <c r="DG265" i="3" s="1"/>
  <c r="CY265" i="3"/>
  <c r="CZ265" i="3"/>
  <c r="DA265" i="3"/>
  <c r="DB265" i="3"/>
  <c r="DC265" i="3"/>
  <c r="DI265" i="3"/>
  <c r="DJ265" i="3" s="1"/>
  <c r="A266" i="3"/>
  <c r="Y266" i="3"/>
  <c r="CX266" i="3" s="1"/>
  <c r="DH266" i="3" s="1"/>
  <c r="CU266" i="3"/>
  <c r="CV266" i="3"/>
  <c r="CY266" i="3"/>
  <c r="CZ266" i="3"/>
  <c r="DB266" i="3" s="1"/>
  <c r="DA266" i="3"/>
  <c r="DC266" i="3"/>
  <c r="DF266" i="3"/>
  <c r="DG266" i="3"/>
  <c r="DI266" i="3"/>
  <c r="DJ266" i="3" s="1"/>
  <c r="A267" i="3"/>
  <c r="Y267" i="3"/>
  <c r="CU267" i="3"/>
  <c r="CV267" i="3"/>
  <c r="CX267" i="3"/>
  <c r="DI267" i="3" s="1"/>
  <c r="DJ267" i="3" s="1"/>
  <c r="CY267" i="3"/>
  <c r="CZ267" i="3"/>
  <c r="DB267" i="3" s="1"/>
  <c r="DA267" i="3"/>
  <c r="DC267" i="3"/>
  <c r="DF267" i="3"/>
  <c r="DG267" i="3"/>
  <c r="DH267" i="3"/>
  <c r="A268" i="3"/>
  <c r="Y268" i="3"/>
  <c r="CV268" i="3" s="1"/>
  <c r="CU268" i="3"/>
  <c r="CX268" i="3"/>
  <c r="DF268" i="3" s="1"/>
  <c r="CY268" i="3"/>
  <c r="CZ268" i="3"/>
  <c r="DA268" i="3"/>
  <c r="DB268" i="3"/>
  <c r="DC268" i="3"/>
  <c r="DI268" i="3"/>
  <c r="DJ268" i="3" s="1"/>
  <c r="A269" i="3"/>
  <c r="Y269" i="3"/>
  <c r="CV269" i="3" s="1"/>
  <c r="CU269" i="3"/>
  <c r="CX269" i="3"/>
  <c r="DG269" i="3" s="1"/>
  <c r="CY269" i="3"/>
  <c r="CZ269" i="3"/>
  <c r="DA269" i="3"/>
  <c r="DB269" i="3"/>
  <c r="DC269" i="3"/>
  <c r="DI269" i="3"/>
  <c r="DJ269" i="3" s="1"/>
  <c r="A270" i="3"/>
  <c r="Y270" i="3"/>
  <c r="CX270" i="3" s="1"/>
  <c r="DH270" i="3" s="1"/>
  <c r="CU270" i="3"/>
  <c r="CV270" i="3"/>
  <c r="CY270" i="3"/>
  <c r="CZ270" i="3"/>
  <c r="DB270" i="3" s="1"/>
  <c r="DA270" i="3"/>
  <c r="DC270" i="3"/>
  <c r="DF270" i="3"/>
  <c r="DG270" i="3"/>
  <c r="DI270" i="3"/>
  <c r="DJ270" i="3" s="1"/>
  <c r="A271" i="3"/>
  <c r="Y271" i="3"/>
  <c r="CU271" i="3"/>
  <c r="CV271" i="3"/>
  <c r="CX271" i="3"/>
  <c r="DI271" i="3" s="1"/>
  <c r="DJ271" i="3" s="1"/>
  <c r="CY271" i="3"/>
  <c r="CZ271" i="3"/>
  <c r="DB271" i="3" s="1"/>
  <c r="DA271" i="3"/>
  <c r="DC271" i="3"/>
  <c r="DF271" i="3"/>
  <c r="DG271" i="3"/>
  <c r="DH271" i="3"/>
  <c r="A272" i="3"/>
  <c r="Y272" i="3"/>
  <c r="CW272" i="3" s="1"/>
  <c r="CY272" i="3"/>
  <c r="CZ272" i="3"/>
  <c r="DB272" i="3" s="1"/>
  <c r="DA272" i="3"/>
  <c r="DC272" i="3"/>
  <c r="A273" i="3"/>
  <c r="Y273" i="3"/>
  <c r="CX273" i="3" s="1"/>
  <c r="CY273" i="3"/>
  <c r="CZ273" i="3"/>
  <c r="DA273" i="3"/>
  <c r="DB273" i="3"/>
  <c r="DC273" i="3"/>
  <c r="A274" i="3"/>
  <c r="Y274" i="3"/>
  <c r="CX274" i="3" s="1"/>
  <c r="CY274" i="3"/>
  <c r="CZ274" i="3"/>
  <c r="DA274" i="3"/>
  <c r="DB274" i="3"/>
  <c r="DC274" i="3"/>
  <c r="A275" i="3"/>
  <c r="Y275" i="3"/>
  <c r="CX275" i="3" s="1"/>
  <c r="DH275" i="3" s="1"/>
  <c r="CY275" i="3"/>
  <c r="CZ275" i="3"/>
  <c r="DB275" i="3" s="1"/>
  <c r="DA275" i="3"/>
  <c r="DC275" i="3"/>
  <c r="A276" i="3"/>
  <c r="Y276" i="3"/>
  <c r="CX276" i="3"/>
  <c r="DG276" i="3" s="1"/>
  <c r="CY276" i="3"/>
  <c r="CZ276" i="3"/>
  <c r="DB276" i="3" s="1"/>
  <c r="DA276" i="3"/>
  <c r="DC276" i="3"/>
  <c r="DF276" i="3"/>
  <c r="DH276" i="3"/>
  <c r="DI276" i="3"/>
  <c r="DJ276" i="3"/>
  <c r="A277" i="3"/>
  <c r="Y277" i="3"/>
  <c r="CX277" i="3" s="1"/>
  <c r="CY277" i="3"/>
  <c r="CZ277" i="3"/>
  <c r="DA277" i="3"/>
  <c r="DB277" i="3"/>
  <c r="DC277" i="3"/>
  <c r="A278" i="3"/>
  <c r="Y278" i="3"/>
  <c r="CX278" i="3" s="1"/>
  <c r="CY278" i="3"/>
  <c r="CZ278" i="3"/>
  <c r="DB278" i="3" s="1"/>
  <c r="DA278" i="3"/>
  <c r="DC278" i="3"/>
  <c r="A279" i="3"/>
  <c r="Y279" i="3"/>
  <c r="CX279" i="3" s="1"/>
  <c r="DH279" i="3" s="1"/>
  <c r="CY279" i="3"/>
  <c r="CZ279" i="3"/>
  <c r="DB279" i="3" s="1"/>
  <c r="DA279" i="3"/>
  <c r="DC279" i="3"/>
  <c r="DI279" i="3"/>
  <c r="A280" i="3"/>
  <c r="Y280" i="3"/>
  <c r="CX280" i="3"/>
  <c r="DG280" i="3" s="1"/>
  <c r="CY280" i="3"/>
  <c r="CZ280" i="3"/>
  <c r="DA280" i="3"/>
  <c r="DB280" i="3"/>
  <c r="DC280" i="3"/>
  <c r="DI280" i="3"/>
  <c r="A281" i="3"/>
  <c r="Y281" i="3"/>
  <c r="CX281" i="3"/>
  <c r="DF281" i="3" s="1"/>
  <c r="DJ281" i="3" s="1"/>
  <c r="CY281" i="3"/>
  <c r="CZ281" i="3"/>
  <c r="DA281" i="3"/>
  <c r="DB281" i="3"/>
  <c r="DC281" i="3"/>
  <c r="DI281" i="3"/>
  <c r="A282" i="3"/>
  <c r="Y282" i="3"/>
  <c r="CX282" i="3" s="1"/>
  <c r="CY282" i="3"/>
  <c r="CZ282" i="3"/>
  <c r="DB282" i="3" s="1"/>
  <c r="DA282" i="3"/>
  <c r="DC282" i="3"/>
  <c r="A283" i="3"/>
  <c r="Y283" i="3"/>
  <c r="CX283" i="3" s="1"/>
  <c r="DH283" i="3" s="1"/>
  <c r="CY283" i="3"/>
  <c r="CZ283" i="3"/>
  <c r="DB283" i="3" s="1"/>
  <c r="DA283" i="3"/>
  <c r="DC283" i="3"/>
  <c r="DG283" i="3"/>
  <c r="DI283" i="3"/>
  <c r="A284" i="3"/>
  <c r="Y284" i="3"/>
  <c r="CU284" i="3"/>
  <c r="CV284" i="3"/>
  <c r="CX284" i="3"/>
  <c r="DI284" i="3" s="1"/>
  <c r="CY284" i="3"/>
  <c r="CZ284" i="3"/>
  <c r="DB284" i="3" s="1"/>
  <c r="DA284" i="3"/>
  <c r="DC284" i="3"/>
  <c r="DF284" i="3"/>
  <c r="DG284" i="3"/>
  <c r="DH284" i="3"/>
  <c r="DJ284" i="3"/>
  <c r="A285" i="3"/>
  <c r="Y285" i="3"/>
  <c r="CW285" i="3" s="1"/>
  <c r="CY285" i="3"/>
  <c r="CZ285" i="3"/>
  <c r="DB285" i="3" s="1"/>
  <c r="DA285" i="3"/>
  <c r="DC285" i="3"/>
  <c r="A286" i="3"/>
  <c r="Y286" i="3"/>
  <c r="CX286" i="3" s="1"/>
  <c r="CY286" i="3"/>
  <c r="CZ286" i="3"/>
  <c r="DA286" i="3"/>
  <c r="DB286" i="3"/>
  <c r="DC286" i="3"/>
  <c r="A287" i="3"/>
  <c r="Y287" i="3"/>
  <c r="CX287" i="3" s="1"/>
  <c r="CY287" i="3"/>
  <c r="CZ287" i="3"/>
  <c r="DB287" i="3" s="1"/>
  <c r="DA287" i="3"/>
  <c r="DC287" i="3"/>
  <c r="A288" i="3"/>
  <c r="Y288" i="3"/>
  <c r="CX288" i="3" s="1"/>
  <c r="DH288" i="3" s="1"/>
  <c r="CY288" i="3"/>
  <c r="CZ288" i="3"/>
  <c r="DB288" i="3" s="1"/>
  <c r="DA288" i="3"/>
  <c r="DC288" i="3"/>
  <c r="DI288" i="3"/>
  <c r="A289" i="3"/>
  <c r="Y289" i="3"/>
  <c r="CX289" i="3"/>
  <c r="DG289" i="3" s="1"/>
  <c r="CY289" i="3"/>
  <c r="CZ289" i="3"/>
  <c r="DA289" i="3"/>
  <c r="DB289" i="3"/>
  <c r="DC289" i="3"/>
  <c r="DI289" i="3"/>
  <c r="A290" i="3"/>
  <c r="Y290" i="3"/>
  <c r="CX290" i="3"/>
  <c r="DF290" i="3" s="1"/>
  <c r="DJ290" i="3" s="1"/>
  <c r="CY290" i="3"/>
  <c r="CZ290" i="3"/>
  <c r="DA290" i="3"/>
  <c r="DB290" i="3"/>
  <c r="DC290" i="3"/>
  <c r="DI290" i="3"/>
  <c r="A291" i="3"/>
  <c r="Y291" i="3"/>
  <c r="CX291" i="3" s="1"/>
  <c r="CY291" i="3"/>
  <c r="CZ291" i="3"/>
  <c r="DB291" i="3" s="1"/>
  <c r="DA291" i="3"/>
  <c r="DC291" i="3"/>
  <c r="A292" i="3"/>
  <c r="Y292" i="3"/>
  <c r="CX292" i="3" s="1"/>
  <c r="DF292" i="3" s="1"/>
  <c r="DJ292" i="3" s="1"/>
  <c r="CY292" i="3"/>
  <c r="CZ292" i="3"/>
  <c r="DB292" i="3" s="1"/>
  <c r="DA292" i="3"/>
  <c r="DC292" i="3"/>
  <c r="DG292" i="3"/>
  <c r="DH292" i="3"/>
  <c r="DI292" i="3"/>
  <c r="A293" i="3"/>
  <c r="Y293" i="3"/>
  <c r="CX293" i="3" s="1"/>
  <c r="DF293" i="3" s="1"/>
  <c r="DJ293" i="3" s="1"/>
  <c r="CY293" i="3"/>
  <c r="CZ293" i="3"/>
  <c r="DB293" i="3" s="1"/>
  <c r="DA293" i="3"/>
  <c r="DC293" i="3"/>
  <c r="A294" i="3"/>
  <c r="Y294" i="3"/>
  <c r="CX294" i="3" s="1"/>
  <c r="DI294" i="3" s="1"/>
  <c r="CY294" i="3"/>
  <c r="CZ294" i="3"/>
  <c r="DB294" i="3" s="1"/>
  <c r="DA294" i="3"/>
  <c r="DC294" i="3"/>
  <c r="A295" i="3"/>
  <c r="Y295" i="3"/>
  <c r="CX295" i="3"/>
  <c r="CY295" i="3"/>
  <c r="CZ295" i="3"/>
  <c r="DA295" i="3"/>
  <c r="DB295" i="3"/>
  <c r="DC295" i="3"/>
  <c r="DH295" i="3"/>
  <c r="A296" i="3"/>
  <c r="Y296" i="3"/>
  <c r="CX296" i="3" s="1"/>
  <c r="CY296" i="3"/>
  <c r="CZ296" i="3"/>
  <c r="DA296" i="3"/>
  <c r="DB296" i="3"/>
  <c r="DC296" i="3"/>
  <c r="DG296" i="3"/>
  <c r="A297" i="3"/>
  <c r="Y297" i="3"/>
  <c r="CV297" i="3" s="1"/>
  <c r="CU297" i="3"/>
  <c r="CX297" i="3"/>
  <c r="DH297" i="3" s="1"/>
  <c r="CY297" i="3"/>
  <c r="CZ297" i="3"/>
  <c r="DA297" i="3"/>
  <c r="DB297" i="3"/>
  <c r="DC297" i="3"/>
  <c r="A298" i="3"/>
  <c r="Y298" i="3"/>
  <c r="CX298" i="3" s="1"/>
  <c r="DG298" i="3" s="1"/>
  <c r="CY298" i="3"/>
  <c r="CZ298" i="3"/>
  <c r="DA298" i="3"/>
  <c r="DB298" i="3"/>
  <c r="DC298" i="3"/>
  <c r="A299" i="3"/>
  <c r="Y299" i="3"/>
  <c r="CX299" i="3" s="1"/>
  <c r="CY299" i="3"/>
  <c r="CZ299" i="3"/>
  <c r="DB299" i="3" s="1"/>
  <c r="DA299" i="3"/>
  <c r="DC299" i="3"/>
  <c r="DF299" i="3"/>
  <c r="DJ299" i="3" s="1"/>
  <c r="A300" i="3"/>
  <c r="Y300" i="3"/>
  <c r="CX300" i="3" s="1"/>
  <c r="CY300" i="3"/>
  <c r="CZ300" i="3"/>
  <c r="DB300" i="3" s="1"/>
  <c r="DA300" i="3"/>
  <c r="DC300" i="3"/>
  <c r="DI300" i="3"/>
  <c r="A301" i="3"/>
  <c r="Y301" i="3"/>
  <c r="CX301" i="3"/>
  <c r="DH301" i="3" s="1"/>
  <c r="CY301" i="3"/>
  <c r="CZ301" i="3"/>
  <c r="DA301" i="3"/>
  <c r="DB301" i="3"/>
  <c r="DC301" i="3"/>
  <c r="A302" i="3"/>
  <c r="Y302" i="3"/>
  <c r="CX302" i="3" s="1"/>
  <c r="DG302" i="3" s="1"/>
  <c r="CY302" i="3"/>
  <c r="CZ302" i="3"/>
  <c r="DA302" i="3"/>
  <c r="DB302" i="3"/>
  <c r="DC302" i="3"/>
  <c r="A303" i="3"/>
  <c r="Y303" i="3"/>
  <c r="CV303" i="3" s="1"/>
  <c r="CU303" i="3"/>
  <c r="CX303" i="3"/>
  <c r="CY303" i="3"/>
  <c r="CZ303" i="3"/>
  <c r="DA303" i="3"/>
  <c r="DB303" i="3"/>
  <c r="DC303" i="3"/>
  <c r="DH303" i="3"/>
  <c r="A304" i="3"/>
  <c r="Y304" i="3"/>
  <c r="CX304" i="3" s="1"/>
  <c r="CY304" i="3"/>
  <c r="CZ304" i="3"/>
  <c r="DA304" i="3"/>
  <c r="DB304" i="3"/>
  <c r="DC304" i="3"/>
  <c r="DG304" i="3"/>
  <c r="A305" i="3"/>
  <c r="Y305" i="3"/>
  <c r="CX305" i="3" s="1"/>
  <c r="DF305" i="3" s="1"/>
  <c r="DJ305" i="3" s="1"/>
  <c r="CY305" i="3"/>
  <c r="CZ305" i="3"/>
  <c r="DB305" i="3" s="1"/>
  <c r="DA305" i="3"/>
  <c r="DC305" i="3"/>
  <c r="A306" i="3"/>
  <c r="Y306" i="3"/>
  <c r="CX306" i="3" s="1"/>
  <c r="DI306" i="3" s="1"/>
  <c r="CY306" i="3"/>
  <c r="CZ306" i="3"/>
  <c r="DB306" i="3" s="1"/>
  <c r="DA306" i="3"/>
  <c r="DC306" i="3"/>
  <c r="A307" i="3"/>
  <c r="Y307" i="3"/>
  <c r="CX307" i="3"/>
  <c r="CY307" i="3"/>
  <c r="CZ307" i="3"/>
  <c r="DA307" i="3"/>
  <c r="DB307" i="3"/>
  <c r="DC307" i="3"/>
  <c r="DH307" i="3"/>
  <c r="A308" i="3"/>
  <c r="Y308" i="3"/>
  <c r="CX308" i="3" s="1"/>
  <c r="CY308" i="3"/>
  <c r="CZ308" i="3"/>
  <c r="DA308" i="3"/>
  <c r="DB308" i="3"/>
  <c r="DC308" i="3"/>
  <c r="DG308" i="3"/>
  <c r="A309" i="3"/>
  <c r="Y309" i="3"/>
  <c r="CY309" i="3"/>
  <c r="CZ309" i="3"/>
  <c r="DA309" i="3"/>
  <c r="DB309" i="3"/>
  <c r="DC309" i="3"/>
  <c r="A310" i="3"/>
  <c r="Y310" i="3"/>
  <c r="CY310" i="3"/>
  <c r="CZ310" i="3"/>
  <c r="DB310" i="3" s="1"/>
  <c r="DA310" i="3"/>
  <c r="DC310" i="3"/>
  <c r="A311" i="3"/>
  <c r="Y311" i="3"/>
  <c r="CY311" i="3"/>
  <c r="CZ311" i="3"/>
  <c r="DA311" i="3"/>
  <c r="DB311" i="3"/>
  <c r="DC311" i="3"/>
  <c r="A312" i="3"/>
  <c r="Y312" i="3"/>
  <c r="CY312" i="3"/>
  <c r="CZ312" i="3"/>
  <c r="DA312" i="3"/>
  <c r="DB312" i="3"/>
  <c r="DC312" i="3"/>
  <c r="A313" i="3"/>
  <c r="Y313" i="3"/>
  <c r="CY313" i="3"/>
  <c r="CZ313" i="3"/>
  <c r="DB313" i="3" s="1"/>
  <c r="DA313" i="3"/>
  <c r="DC313" i="3"/>
  <c r="A314" i="3"/>
  <c r="Y314" i="3"/>
  <c r="CY314" i="3"/>
  <c r="CZ314" i="3"/>
  <c r="DB314" i="3" s="1"/>
  <c r="DA314" i="3"/>
  <c r="DC314" i="3"/>
  <c r="A315" i="3"/>
  <c r="Y315" i="3"/>
  <c r="CY315" i="3"/>
  <c r="CZ315" i="3"/>
  <c r="DA315" i="3"/>
  <c r="DB315" i="3"/>
  <c r="DC315" i="3"/>
  <c r="A316" i="3"/>
  <c r="Y316" i="3"/>
  <c r="CY316" i="3"/>
  <c r="CZ316" i="3"/>
  <c r="DA316" i="3"/>
  <c r="DB316" i="3"/>
  <c r="DC316" i="3"/>
  <c r="A317" i="3"/>
  <c r="Y317" i="3"/>
  <c r="CY317" i="3"/>
  <c r="CZ317" i="3"/>
  <c r="DB317" i="3" s="1"/>
  <c r="DA317" i="3"/>
  <c r="DC317" i="3"/>
  <c r="A318" i="3"/>
  <c r="Y318" i="3"/>
  <c r="CY318" i="3"/>
  <c r="CZ318" i="3"/>
  <c r="DA318" i="3"/>
  <c r="DB318" i="3"/>
  <c r="DC318" i="3"/>
  <c r="A319" i="3"/>
  <c r="Y319" i="3"/>
  <c r="CY319" i="3"/>
  <c r="CZ319" i="3"/>
  <c r="DB319" i="3" s="1"/>
  <c r="DA319" i="3"/>
  <c r="DC319" i="3"/>
  <c r="A320" i="3"/>
  <c r="Y320" i="3"/>
  <c r="CY320" i="3"/>
  <c r="CZ320" i="3"/>
  <c r="DA320" i="3"/>
  <c r="DB320" i="3"/>
  <c r="DC320" i="3"/>
  <c r="A321" i="3"/>
  <c r="Y321" i="3"/>
  <c r="CY321" i="3"/>
  <c r="CZ321" i="3"/>
  <c r="DB321" i="3" s="1"/>
  <c r="DA321" i="3"/>
  <c r="DC321" i="3"/>
  <c r="A322" i="3"/>
  <c r="Y322" i="3"/>
  <c r="CY322" i="3"/>
  <c r="CZ322" i="3"/>
  <c r="DB322" i="3" s="1"/>
  <c r="DA322" i="3"/>
  <c r="DC322" i="3"/>
  <c r="A323" i="3"/>
  <c r="Y323" i="3"/>
  <c r="CY323" i="3"/>
  <c r="CZ323" i="3"/>
  <c r="DA323" i="3"/>
  <c r="DB323" i="3"/>
  <c r="DC323" i="3"/>
  <c r="A324" i="3"/>
  <c r="Y324" i="3"/>
  <c r="CY324" i="3"/>
  <c r="CZ324" i="3"/>
  <c r="DA324" i="3"/>
  <c r="DB324" i="3"/>
  <c r="DC324" i="3"/>
  <c r="A325" i="3"/>
  <c r="Y325" i="3"/>
  <c r="CY325" i="3"/>
  <c r="CZ325" i="3"/>
  <c r="DB325" i="3" s="1"/>
  <c r="DA325" i="3"/>
  <c r="DC325" i="3"/>
  <c r="A326" i="3"/>
  <c r="Y326" i="3"/>
  <c r="CY326" i="3"/>
  <c r="CZ326" i="3"/>
  <c r="DB326" i="3" s="1"/>
  <c r="DA326" i="3"/>
  <c r="DC326" i="3"/>
  <c r="A327" i="3"/>
  <c r="Y327" i="3"/>
  <c r="CU327" i="3"/>
  <c r="CV327" i="3"/>
  <c r="CX327" i="3"/>
  <c r="DI327" i="3" s="1"/>
  <c r="CY327" i="3"/>
  <c r="CZ327" i="3"/>
  <c r="DB327" i="3" s="1"/>
  <c r="DA327" i="3"/>
  <c r="DC327" i="3"/>
  <c r="DF327" i="3"/>
  <c r="DG327" i="3"/>
  <c r="DH327" i="3"/>
  <c r="DJ327" i="3"/>
  <c r="A328" i="3"/>
  <c r="Y328" i="3"/>
  <c r="CW328" i="3" s="1"/>
  <c r="CX328" i="3"/>
  <c r="DH328" i="3" s="1"/>
  <c r="CY328" i="3"/>
  <c r="CZ328" i="3"/>
  <c r="DA328" i="3"/>
  <c r="DB328" i="3"/>
  <c r="DC328" i="3"/>
  <c r="A329" i="3"/>
  <c r="Y329" i="3"/>
  <c r="CX329" i="3" s="1"/>
  <c r="DI329" i="3" s="1"/>
  <c r="CY329" i="3"/>
  <c r="CZ329" i="3"/>
  <c r="DB329" i="3" s="1"/>
  <c r="DA329" i="3"/>
  <c r="DC329" i="3"/>
  <c r="DG329" i="3"/>
  <c r="DJ329" i="3" s="1"/>
  <c r="A330" i="3"/>
  <c r="Y330" i="3"/>
  <c r="CX330" i="3" s="1"/>
  <c r="DH330" i="3" s="1"/>
  <c r="CY330" i="3"/>
  <c r="CZ330" i="3"/>
  <c r="DB330" i="3" s="1"/>
  <c r="DA330" i="3"/>
  <c r="DC330" i="3"/>
  <c r="A331" i="3"/>
  <c r="Y331" i="3"/>
  <c r="CX331" i="3"/>
  <c r="DG331" i="3" s="1"/>
  <c r="CY331" i="3"/>
  <c r="CZ331" i="3"/>
  <c r="DA331" i="3"/>
  <c r="DB331" i="3"/>
  <c r="DC331" i="3"/>
  <c r="DI331" i="3"/>
  <c r="A332" i="3"/>
  <c r="Y332" i="3"/>
  <c r="CX332" i="3"/>
  <c r="DF332" i="3" s="1"/>
  <c r="DJ332" i="3" s="1"/>
  <c r="CY332" i="3"/>
  <c r="CZ332" i="3"/>
  <c r="DA332" i="3"/>
  <c r="DB332" i="3"/>
  <c r="DC332" i="3"/>
  <c r="DI332" i="3"/>
  <c r="A333" i="3"/>
  <c r="Y333" i="3"/>
  <c r="CX333" i="3" s="1"/>
  <c r="CY333" i="3"/>
  <c r="CZ333" i="3"/>
  <c r="DB333" i="3" s="1"/>
  <c r="DA333" i="3"/>
  <c r="DC333" i="3"/>
  <c r="A334" i="3"/>
  <c r="Y334" i="3"/>
  <c r="CX334" i="3" s="1"/>
  <c r="DH334" i="3" s="1"/>
  <c r="CY334" i="3"/>
  <c r="CZ334" i="3"/>
  <c r="DB334" i="3" s="1"/>
  <c r="DA334" i="3"/>
  <c r="DC334" i="3"/>
  <c r="DG334" i="3"/>
  <c r="DI334" i="3"/>
  <c r="A335" i="3"/>
  <c r="Y335" i="3"/>
  <c r="CX335" i="3"/>
  <c r="DG335" i="3" s="1"/>
  <c r="CY335" i="3"/>
  <c r="CZ335" i="3"/>
  <c r="DA335" i="3"/>
  <c r="DB335" i="3"/>
  <c r="DC335" i="3"/>
  <c r="DI335" i="3"/>
  <c r="A336" i="3"/>
  <c r="Y336" i="3"/>
  <c r="CX336" i="3" s="1"/>
  <c r="DH336" i="3" s="1"/>
  <c r="CU336" i="3"/>
  <c r="CY336" i="3"/>
  <c r="CZ336" i="3"/>
  <c r="DB336" i="3" s="1"/>
  <c r="DA336" i="3"/>
  <c r="DC336" i="3"/>
  <c r="DG336" i="3"/>
  <c r="DI336" i="3"/>
  <c r="DJ336" i="3" s="1"/>
  <c r="A337" i="3"/>
  <c r="Y337" i="3"/>
  <c r="CW337" i="3"/>
  <c r="CX337" i="3"/>
  <c r="DF337" i="3" s="1"/>
  <c r="CY337" i="3"/>
  <c r="CZ337" i="3"/>
  <c r="DA337" i="3"/>
  <c r="DB337" i="3"/>
  <c r="DC337" i="3"/>
  <c r="DG337" i="3"/>
  <c r="DJ337" i="3" s="1"/>
  <c r="DH337" i="3"/>
  <c r="DI337" i="3"/>
  <c r="A338" i="3"/>
  <c r="Y338" i="3"/>
  <c r="CX338" i="3" s="1"/>
  <c r="DH338" i="3" s="1"/>
  <c r="CW338" i="3"/>
  <c r="CY338" i="3"/>
  <c r="CZ338" i="3"/>
  <c r="DB338" i="3" s="1"/>
  <c r="DA338" i="3"/>
  <c r="DC338" i="3"/>
  <c r="DI338" i="3"/>
  <c r="A339" i="3"/>
  <c r="Y339" i="3"/>
  <c r="CX339" i="3"/>
  <c r="DG339" i="3" s="1"/>
  <c r="CY339" i="3"/>
  <c r="CZ339" i="3"/>
  <c r="DA339" i="3"/>
  <c r="DB339" i="3"/>
  <c r="DC339" i="3"/>
  <c r="DI339" i="3"/>
  <c r="A340" i="3"/>
  <c r="Y340" i="3"/>
  <c r="CX340" i="3"/>
  <c r="DF340" i="3" s="1"/>
  <c r="DJ340" i="3" s="1"/>
  <c r="CY340" i="3"/>
  <c r="CZ340" i="3"/>
  <c r="DA340" i="3"/>
  <c r="DB340" i="3"/>
  <c r="DC340" i="3"/>
  <c r="DI340" i="3"/>
  <c r="A341" i="3"/>
  <c r="Y341" i="3"/>
  <c r="CX341" i="3" s="1"/>
  <c r="CY341" i="3"/>
  <c r="CZ341" i="3"/>
  <c r="DB341" i="3" s="1"/>
  <c r="DA341" i="3"/>
  <c r="DC341" i="3"/>
  <c r="A342" i="3"/>
  <c r="Y342" i="3"/>
  <c r="CX342" i="3" s="1"/>
  <c r="DH342" i="3" s="1"/>
  <c r="CY342" i="3"/>
  <c r="CZ342" i="3"/>
  <c r="DB342" i="3" s="1"/>
  <c r="DA342" i="3"/>
  <c r="DC342" i="3"/>
  <c r="DG342" i="3"/>
  <c r="DI342" i="3"/>
  <c r="A343" i="3"/>
  <c r="Y343" i="3"/>
  <c r="CX343" i="3"/>
  <c r="DG343" i="3" s="1"/>
  <c r="CY343" i="3"/>
  <c r="CZ343" i="3"/>
  <c r="DA343" i="3"/>
  <c r="DB343" i="3"/>
  <c r="DC343" i="3"/>
  <c r="DI343" i="3"/>
  <c r="A344" i="3"/>
  <c r="Y344" i="3"/>
  <c r="CX344" i="3"/>
  <c r="DF344" i="3" s="1"/>
  <c r="DJ344" i="3" s="1"/>
  <c r="CY344" i="3"/>
  <c r="CZ344" i="3"/>
  <c r="DA344" i="3"/>
  <c r="DB344" i="3"/>
  <c r="DC344" i="3"/>
  <c r="DI344" i="3"/>
  <c r="A345" i="3"/>
  <c r="Y345" i="3"/>
  <c r="CV345" i="3" s="1"/>
  <c r="CU345" i="3"/>
  <c r="CX345" i="3"/>
  <c r="DG345" i="3" s="1"/>
  <c r="CY345" i="3"/>
  <c r="CZ345" i="3"/>
  <c r="DA345" i="3"/>
  <c r="DB345" i="3"/>
  <c r="DC345" i="3"/>
  <c r="DI345" i="3"/>
  <c r="DJ345" i="3" s="1"/>
  <c r="A346" i="3"/>
  <c r="Y346" i="3"/>
  <c r="CX346" i="3" s="1"/>
  <c r="CW346" i="3"/>
  <c r="CY346" i="3"/>
  <c r="CZ346" i="3"/>
  <c r="DB346" i="3" s="1"/>
  <c r="DA346" i="3"/>
  <c r="DC346" i="3"/>
  <c r="A347" i="3"/>
  <c r="Y347" i="3"/>
  <c r="CW347" i="3" s="1"/>
  <c r="CY347" i="3"/>
  <c r="CZ347" i="3"/>
  <c r="DB347" i="3" s="1"/>
  <c r="DA347" i="3"/>
  <c r="DC347" i="3"/>
  <c r="A348" i="3"/>
  <c r="Y348" i="3"/>
  <c r="CW348" i="3" s="1"/>
  <c r="CY348" i="3"/>
  <c r="CZ348" i="3"/>
  <c r="DB348" i="3" s="1"/>
  <c r="DA348" i="3"/>
  <c r="DC348" i="3"/>
  <c r="A349" i="3"/>
  <c r="Y349" i="3"/>
  <c r="CW349" i="3" s="1"/>
  <c r="CY349" i="3"/>
  <c r="CZ349" i="3"/>
  <c r="DB349" i="3" s="1"/>
  <c r="DA349" i="3"/>
  <c r="DC349" i="3"/>
  <c r="A350" i="3"/>
  <c r="Y350" i="3"/>
  <c r="CX350" i="3" s="1"/>
  <c r="CY350" i="3"/>
  <c r="CZ350" i="3"/>
  <c r="DA350" i="3"/>
  <c r="DB350" i="3"/>
  <c r="DC350" i="3"/>
  <c r="A351" i="3"/>
  <c r="Y351" i="3"/>
  <c r="CX351" i="3" s="1"/>
  <c r="CY351" i="3"/>
  <c r="CZ351" i="3"/>
  <c r="DB351" i="3" s="1"/>
  <c r="DA351" i="3"/>
  <c r="DC351" i="3"/>
  <c r="A352" i="3"/>
  <c r="Y352" i="3"/>
  <c r="CX352" i="3" s="1"/>
  <c r="DH352" i="3" s="1"/>
  <c r="CY352" i="3"/>
  <c r="CZ352" i="3"/>
  <c r="DB352" i="3" s="1"/>
  <c r="DA352" i="3"/>
  <c r="DC352" i="3"/>
  <c r="A353" i="3"/>
  <c r="Y353" i="3"/>
  <c r="CX353" i="3"/>
  <c r="DG353" i="3" s="1"/>
  <c r="CY353" i="3"/>
  <c r="CZ353" i="3"/>
  <c r="DA353" i="3"/>
  <c r="DB353" i="3"/>
  <c r="DC353" i="3"/>
  <c r="DI353" i="3"/>
  <c r="A354" i="3"/>
  <c r="Y354" i="3"/>
  <c r="CX354" i="3"/>
  <c r="DF354" i="3" s="1"/>
  <c r="DJ354" i="3" s="1"/>
  <c r="CY354" i="3"/>
  <c r="CZ354" i="3"/>
  <c r="DA354" i="3"/>
  <c r="DB354" i="3"/>
  <c r="DC354" i="3"/>
  <c r="DI354" i="3"/>
  <c r="A355" i="3"/>
  <c r="Y355" i="3"/>
  <c r="CV355" i="3" s="1"/>
  <c r="CU355" i="3"/>
  <c r="CX355" i="3"/>
  <c r="DG355" i="3" s="1"/>
  <c r="CY355" i="3"/>
  <c r="CZ355" i="3"/>
  <c r="DA355" i="3"/>
  <c r="DB355" i="3"/>
  <c r="DC355" i="3"/>
  <c r="DI355" i="3"/>
  <c r="DJ355" i="3"/>
  <c r="A356" i="3"/>
  <c r="Y356" i="3"/>
  <c r="CW356" i="3"/>
  <c r="CX356" i="3"/>
  <c r="DI356" i="3" s="1"/>
  <c r="CY356" i="3"/>
  <c r="CZ356" i="3"/>
  <c r="DA356" i="3"/>
  <c r="DB356" i="3"/>
  <c r="DC356" i="3"/>
  <c r="DH356" i="3"/>
  <c r="A357" i="3"/>
  <c r="Y357" i="3"/>
  <c r="CW357" i="3" s="1"/>
  <c r="CX357" i="3"/>
  <c r="DG357" i="3" s="1"/>
  <c r="DJ357" i="3" s="1"/>
  <c r="CY357" i="3"/>
  <c r="CZ357" i="3"/>
  <c r="DA357" i="3"/>
  <c r="DB357" i="3"/>
  <c r="DC357" i="3"/>
  <c r="DI357" i="3"/>
  <c r="A358" i="3"/>
  <c r="Y358" i="3"/>
  <c r="CX358" i="3" s="1"/>
  <c r="CW358" i="3"/>
  <c r="CY358" i="3"/>
  <c r="CZ358" i="3"/>
  <c r="DB358" i="3" s="1"/>
  <c r="DA358" i="3"/>
  <c r="DC358" i="3"/>
  <c r="A359" i="3"/>
  <c r="Y359" i="3"/>
  <c r="CW359" i="3" s="1"/>
  <c r="CY359" i="3"/>
  <c r="CZ359" i="3"/>
  <c r="DB359" i="3" s="1"/>
  <c r="DA359" i="3"/>
  <c r="DC359" i="3"/>
  <c r="A360" i="3"/>
  <c r="Y360" i="3"/>
  <c r="CX360" i="3" s="1"/>
  <c r="CY360" i="3"/>
  <c r="CZ360" i="3"/>
  <c r="DA360" i="3"/>
  <c r="DB360" i="3"/>
  <c r="DC360" i="3"/>
  <c r="A361" i="3"/>
  <c r="Y361" i="3"/>
  <c r="CX361" i="3"/>
  <c r="DI361" i="3" s="1"/>
  <c r="CY361" i="3"/>
  <c r="CZ361" i="3"/>
  <c r="DA361" i="3"/>
  <c r="DB361" i="3"/>
  <c r="DC361" i="3"/>
  <c r="DH361" i="3"/>
  <c r="A362" i="3"/>
  <c r="Y362" i="3"/>
  <c r="CX362" i="3" s="1"/>
  <c r="DH362" i="3" s="1"/>
  <c r="CY362" i="3"/>
  <c r="CZ362" i="3"/>
  <c r="DB362" i="3" s="1"/>
  <c r="DA362" i="3"/>
  <c r="DC362" i="3"/>
  <c r="DF362" i="3"/>
  <c r="DJ362" i="3" s="1"/>
  <c r="A363" i="3"/>
  <c r="Y363" i="3"/>
  <c r="CX363" i="3"/>
  <c r="DG363" i="3" s="1"/>
  <c r="CY363" i="3"/>
  <c r="CZ363" i="3"/>
  <c r="DB363" i="3" s="1"/>
  <c r="DA363" i="3"/>
  <c r="DC363" i="3"/>
  <c r="DF363" i="3"/>
  <c r="DJ363" i="3" s="1"/>
  <c r="DH363" i="3"/>
  <c r="DI363" i="3"/>
  <c r="A364" i="3"/>
  <c r="Y364" i="3"/>
  <c r="CX364" i="3" s="1"/>
  <c r="CY364" i="3"/>
  <c r="CZ364" i="3"/>
  <c r="DA364" i="3"/>
  <c r="DB364" i="3"/>
  <c r="DC364" i="3"/>
  <c r="A365" i="3"/>
  <c r="Y365" i="3"/>
  <c r="CV365" i="3" s="1"/>
  <c r="CU365" i="3"/>
  <c r="CY365" i="3"/>
  <c r="CZ365" i="3"/>
  <c r="DB365" i="3" s="1"/>
  <c r="DA365" i="3"/>
  <c r="DC365" i="3"/>
  <c r="A366" i="3"/>
  <c r="Y366" i="3"/>
  <c r="CX366" i="3" s="1"/>
  <c r="DH366" i="3" s="1"/>
  <c r="CU366" i="3"/>
  <c r="CV366" i="3"/>
  <c r="CY366" i="3"/>
  <c r="CZ366" i="3"/>
  <c r="DB366" i="3" s="1"/>
  <c r="DA366" i="3"/>
  <c r="DC366" i="3"/>
  <c r="DF366" i="3"/>
  <c r="DG366" i="3"/>
  <c r="A367" i="3"/>
  <c r="Y367" i="3"/>
  <c r="CU367" i="3"/>
  <c r="CV367" i="3"/>
  <c r="CX367" i="3"/>
  <c r="DI367" i="3" s="1"/>
  <c r="DJ367" i="3" s="1"/>
  <c r="CY367" i="3"/>
  <c r="CZ367" i="3"/>
  <c r="DA367" i="3"/>
  <c r="DB367" i="3"/>
  <c r="DC367" i="3"/>
  <c r="DH367" i="3"/>
  <c r="A368" i="3"/>
  <c r="Y368" i="3"/>
  <c r="CW368" i="3" s="1"/>
  <c r="CX368" i="3"/>
  <c r="DG368" i="3" s="1"/>
  <c r="DJ368" i="3" s="1"/>
  <c r="CY368" i="3"/>
  <c r="CZ368" i="3"/>
  <c r="DA368" i="3"/>
  <c r="DB368" i="3"/>
  <c r="DC368" i="3"/>
  <c r="DI368" i="3"/>
  <c r="A369" i="3"/>
  <c r="Y369" i="3"/>
  <c r="CX369" i="3"/>
  <c r="DF369" i="3" s="1"/>
  <c r="DJ369" i="3" s="1"/>
  <c r="CY369" i="3"/>
  <c r="CZ369" i="3"/>
  <c r="DA369" i="3"/>
  <c r="DB369" i="3"/>
  <c r="DC369" i="3"/>
  <c r="DI369" i="3"/>
  <c r="A370" i="3"/>
  <c r="Y370" i="3"/>
  <c r="CX370" i="3"/>
  <c r="DI370" i="3" s="1"/>
  <c r="CY370" i="3"/>
  <c r="CZ370" i="3"/>
  <c r="DA370" i="3"/>
  <c r="DB370" i="3"/>
  <c r="DC370" i="3"/>
  <c r="DH370" i="3"/>
  <c r="A371" i="3"/>
  <c r="Y371" i="3"/>
  <c r="CX371" i="3" s="1"/>
  <c r="DH371" i="3" s="1"/>
  <c r="CY371" i="3"/>
  <c r="CZ371" i="3"/>
  <c r="DB371" i="3" s="1"/>
  <c r="DA371" i="3"/>
  <c r="DC371" i="3"/>
  <c r="DF371" i="3"/>
  <c r="DJ371" i="3" s="1"/>
  <c r="DG371" i="3"/>
  <c r="DI371" i="3"/>
  <c r="A372" i="3"/>
  <c r="Y372" i="3"/>
  <c r="CX372" i="3"/>
  <c r="DG372" i="3" s="1"/>
  <c r="CY372" i="3"/>
  <c r="CZ372" i="3"/>
  <c r="DB372" i="3" s="1"/>
  <c r="DA372" i="3"/>
  <c r="DC372" i="3"/>
  <c r="DF372" i="3"/>
  <c r="DJ372" i="3" s="1"/>
  <c r="DH372" i="3"/>
  <c r="DI372" i="3"/>
  <c r="A373" i="3"/>
  <c r="Y373" i="3"/>
  <c r="CX373" i="3" s="1"/>
  <c r="CY373" i="3"/>
  <c r="CZ373" i="3"/>
  <c r="DA373" i="3"/>
  <c r="DB373" i="3"/>
  <c r="DC373" i="3"/>
  <c r="A374" i="3"/>
  <c r="Y374" i="3"/>
  <c r="CX374" i="3"/>
  <c r="DI374" i="3" s="1"/>
  <c r="CY374" i="3"/>
  <c r="CZ374" i="3"/>
  <c r="DA374" i="3"/>
  <c r="DB374" i="3"/>
  <c r="DC374" i="3"/>
  <c r="DH374" i="3"/>
  <c r="A375" i="3"/>
  <c r="Y375" i="3"/>
  <c r="CX375" i="3" s="1"/>
  <c r="DH375" i="3" s="1"/>
  <c r="CY375" i="3"/>
  <c r="CZ375" i="3"/>
  <c r="DB375" i="3" s="1"/>
  <c r="DA375" i="3"/>
  <c r="DC375" i="3"/>
  <c r="DF375" i="3"/>
  <c r="DJ375" i="3" s="1"/>
  <c r="A376" i="3"/>
  <c r="Y376" i="3"/>
  <c r="CX376" i="3"/>
  <c r="DG376" i="3" s="1"/>
  <c r="CY376" i="3"/>
  <c r="CZ376" i="3"/>
  <c r="DB376" i="3" s="1"/>
  <c r="DA376" i="3"/>
  <c r="DC376" i="3"/>
  <c r="DF376" i="3"/>
  <c r="DJ376" i="3" s="1"/>
  <c r="DH376" i="3"/>
  <c r="DI376" i="3"/>
  <c r="A377" i="3"/>
  <c r="Y377" i="3"/>
  <c r="CX377" i="3" s="1"/>
  <c r="DH377" i="3" s="1"/>
  <c r="CU377" i="3"/>
  <c r="CV377" i="3"/>
  <c r="CY377" i="3"/>
  <c r="CZ377" i="3"/>
  <c r="DB377" i="3" s="1"/>
  <c r="DA377" i="3"/>
  <c r="DC377" i="3"/>
  <c r="DF377" i="3"/>
  <c r="DG377" i="3"/>
  <c r="A378" i="3"/>
  <c r="Y378" i="3"/>
  <c r="CW378" i="3"/>
  <c r="CX378" i="3"/>
  <c r="DF378" i="3" s="1"/>
  <c r="CY378" i="3"/>
  <c r="CZ378" i="3"/>
  <c r="DA378" i="3"/>
  <c r="DB378" i="3"/>
  <c r="DC378" i="3"/>
  <c r="DI378" i="3"/>
  <c r="A379" i="3"/>
  <c r="Y379" i="3"/>
  <c r="CX379" i="3" s="1"/>
  <c r="CY379" i="3"/>
  <c r="CZ379" i="3"/>
  <c r="DB379" i="3" s="1"/>
  <c r="DA379" i="3"/>
  <c r="DC379" i="3"/>
  <c r="A380" i="3"/>
  <c r="Y380" i="3"/>
  <c r="CX380" i="3" s="1"/>
  <c r="DH380" i="3" s="1"/>
  <c r="CY380" i="3"/>
  <c r="CZ380" i="3"/>
  <c r="DB380" i="3" s="1"/>
  <c r="DA380" i="3"/>
  <c r="DC380" i="3"/>
  <c r="DG380" i="3"/>
  <c r="DI380" i="3"/>
  <c r="A381" i="3"/>
  <c r="Y381" i="3"/>
  <c r="CX381" i="3"/>
  <c r="DG381" i="3" s="1"/>
  <c r="CY381" i="3"/>
  <c r="CZ381" i="3"/>
  <c r="DA381" i="3"/>
  <c r="DB381" i="3"/>
  <c r="DC381" i="3"/>
  <c r="DI381" i="3"/>
  <c r="A382" i="3"/>
  <c r="Y382" i="3"/>
  <c r="CX382" i="3"/>
  <c r="DF382" i="3" s="1"/>
  <c r="DJ382" i="3" s="1"/>
  <c r="CY382" i="3"/>
  <c r="CZ382" i="3"/>
  <c r="DA382" i="3"/>
  <c r="DB382" i="3"/>
  <c r="DC382" i="3"/>
  <c r="DI382" i="3"/>
  <c r="A383" i="3"/>
  <c r="Y383" i="3"/>
  <c r="CX383" i="3"/>
  <c r="DI383" i="3" s="1"/>
  <c r="CY383" i="3"/>
  <c r="CZ383" i="3"/>
  <c r="DA383" i="3"/>
  <c r="DB383" i="3"/>
  <c r="DC383" i="3"/>
  <c r="DH383" i="3"/>
  <c r="A384" i="3"/>
  <c r="Y384" i="3"/>
  <c r="CX384" i="3" s="1"/>
  <c r="DH384" i="3" s="1"/>
  <c r="CY384" i="3"/>
  <c r="CZ384" i="3"/>
  <c r="DB384" i="3" s="1"/>
  <c r="DA384" i="3"/>
  <c r="DC384" i="3"/>
  <c r="DF384" i="3"/>
  <c r="DJ384" i="3" s="1"/>
  <c r="DG384" i="3"/>
  <c r="DI384" i="3"/>
  <c r="A385" i="3"/>
  <c r="Y385" i="3"/>
  <c r="CX385" i="3"/>
  <c r="DG385" i="3" s="1"/>
  <c r="CY385" i="3"/>
  <c r="CZ385" i="3"/>
  <c r="DB385" i="3" s="1"/>
  <c r="DA385" i="3"/>
  <c r="DC385" i="3"/>
  <c r="DF385" i="3"/>
  <c r="DJ385" i="3" s="1"/>
  <c r="DH385" i="3"/>
  <c r="DI385" i="3"/>
  <c r="A386" i="3"/>
  <c r="Y386" i="3"/>
  <c r="CX386" i="3" s="1"/>
  <c r="CY386" i="3"/>
  <c r="CZ386" i="3"/>
  <c r="DA386" i="3"/>
  <c r="DB386" i="3"/>
  <c r="DC386" i="3"/>
  <c r="A387" i="3"/>
  <c r="Y387" i="3"/>
  <c r="CY387" i="3"/>
  <c r="CZ387" i="3"/>
  <c r="DB387" i="3" s="1"/>
  <c r="DA387" i="3"/>
  <c r="DC387" i="3"/>
  <c r="A388" i="3"/>
  <c r="Y388" i="3"/>
  <c r="CY388" i="3"/>
  <c r="CZ388" i="3"/>
  <c r="DB388" i="3" s="1"/>
  <c r="DA388" i="3"/>
  <c r="DC388" i="3"/>
  <c r="A389" i="3"/>
  <c r="Y389" i="3"/>
  <c r="CY389" i="3"/>
  <c r="CZ389" i="3"/>
  <c r="DB389" i="3" s="1"/>
  <c r="DA389" i="3"/>
  <c r="DC389" i="3"/>
  <c r="A390" i="3"/>
  <c r="Y390" i="3"/>
  <c r="CY390" i="3"/>
  <c r="CZ390" i="3"/>
  <c r="DA390" i="3"/>
  <c r="DB390" i="3"/>
  <c r="DC390" i="3"/>
  <c r="A391" i="3"/>
  <c r="Y391" i="3"/>
  <c r="CY391" i="3"/>
  <c r="CZ391" i="3"/>
  <c r="DA391" i="3"/>
  <c r="DB391" i="3"/>
  <c r="DC391" i="3"/>
  <c r="A392" i="3"/>
  <c r="Y392" i="3"/>
  <c r="CY392" i="3"/>
  <c r="CZ392" i="3"/>
  <c r="DA392" i="3"/>
  <c r="DB392" i="3"/>
  <c r="DC392" i="3"/>
  <c r="A393" i="3"/>
  <c r="Y393" i="3"/>
  <c r="CY393" i="3"/>
  <c r="CZ393" i="3"/>
  <c r="DB393" i="3" s="1"/>
  <c r="DA393" i="3"/>
  <c r="DC393" i="3"/>
  <c r="A394" i="3"/>
  <c r="Y394" i="3"/>
  <c r="CY394" i="3"/>
  <c r="CZ394" i="3"/>
  <c r="DB394" i="3" s="1"/>
  <c r="DA394" i="3"/>
  <c r="DC394" i="3"/>
  <c r="A395" i="3"/>
  <c r="Y395" i="3"/>
  <c r="CY395" i="3"/>
  <c r="CZ395" i="3"/>
  <c r="DA395" i="3"/>
  <c r="DB395" i="3"/>
  <c r="DC395" i="3"/>
  <c r="A396" i="3"/>
  <c r="Y396" i="3"/>
  <c r="CY396" i="3"/>
  <c r="CZ396" i="3"/>
  <c r="DA396" i="3"/>
  <c r="DB396" i="3"/>
  <c r="DC396" i="3"/>
  <c r="A397" i="3"/>
  <c r="Y397" i="3"/>
  <c r="CY397" i="3"/>
  <c r="CZ397" i="3"/>
  <c r="DA397" i="3"/>
  <c r="DB397" i="3"/>
  <c r="DC397" i="3"/>
  <c r="A398" i="3"/>
  <c r="Y398" i="3"/>
  <c r="CY398" i="3"/>
  <c r="CZ398" i="3"/>
  <c r="DB398" i="3" s="1"/>
  <c r="DA398" i="3"/>
  <c r="DC398" i="3"/>
  <c r="A399" i="3"/>
  <c r="Y399" i="3"/>
  <c r="CY399" i="3"/>
  <c r="CZ399" i="3"/>
  <c r="DB399" i="3" s="1"/>
  <c r="DA399" i="3"/>
  <c r="DC399" i="3"/>
  <c r="A400" i="3"/>
  <c r="Y400" i="3"/>
  <c r="CY400" i="3"/>
  <c r="CZ400" i="3"/>
  <c r="DB400" i="3" s="1"/>
  <c r="DA400" i="3"/>
  <c r="DC400" i="3"/>
  <c r="A401" i="3"/>
  <c r="Y401" i="3"/>
  <c r="CY401" i="3"/>
  <c r="CZ401" i="3"/>
  <c r="DA401" i="3"/>
  <c r="DB401" i="3"/>
  <c r="DC401" i="3"/>
  <c r="A402" i="3"/>
  <c r="Y402" i="3"/>
  <c r="CY402" i="3"/>
  <c r="CZ402" i="3"/>
  <c r="DB402" i="3" s="1"/>
  <c r="DA402" i="3"/>
  <c r="DC402" i="3"/>
  <c r="A403" i="3"/>
  <c r="Y403" i="3"/>
  <c r="CY403" i="3"/>
  <c r="CZ403" i="3"/>
  <c r="DA403" i="3"/>
  <c r="DB403" i="3"/>
  <c r="DC403" i="3"/>
  <c r="A404" i="3"/>
  <c r="Y404" i="3"/>
  <c r="CY404" i="3"/>
  <c r="CZ404" i="3"/>
  <c r="DB404" i="3" s="1"/>
  <c r="DA404" i="3"/>
  <c r="DC404" i="3"/>
  <c r="A405" i="3"/>
  <c r="Y405" i="3"/>
  <c r="CY405" i="3"/>
  <c r="CZ405" i="3"/>
  <c r="DB405" i="3" s="1"/>
  <c r="DA405" i="3"/>
  <c r="DC405" i="3"/>
  <c r="A406" i="3"/>
  <c r="Y406" i="3"/>
  <c r="CY406" i="3"/>
  <c r="CZ406" i="3"/>
  <c r="DA406" i="3"/>
  <c r="DB406" i="3"/>
  <c r="DC406" i="3"/>
  <c r="A407" i="3"/>
  <c r="Y407" i="3"/>
  <c r="CY407" i="3"/>
  <c r="CZ407" i="3"/>
  <c r="DA407" i="3"/>
  <c r="DB407" i="3"/>
  <c r="DC407" i="3"/>
  <c r="A408" i="3"/>
  <c r="Y408" i="3"/>
  <c r="CY408" i="3"/>
  <c r="CZ408" i="3"/>
  <c r="DB408" i="3" s="1"/>
  <c r="DA408" i="3"/>
  <c r="DC408" i="3"/>
  <c r="A409" i="3"/>
  <c r="Y409" i="3"/>
  <c r="CY409" i="3"/>
  <c r="CZ409" i="3"/>
  <c r="DB409" i="3" s="1"/>
  <c r="DA409" i="3"/>
  <c r="DC409" i="3"/>
  <c r="A410" i="3"/>
  <c r="Y410" i="3"/>
  <c r="CY410" i="3"/>
  <c r="CZ410" i="3"/>
  <c r="DA410" i="3"/>
  <c r="DB410" i="3"/>
  <c r="DC410" i="3"/>
  <c r="A411" i="3"/>
  <c r="Y411" i="3"/>
  <c r="CY411" i="3"/>
  <c r="CZ411" i="3"/>
  <c r="DA411" i="3"/>
  <c r="DB411" i="3"/>
  <c r="DC411" i="3"/>
  <c r="A412" i="3"/>
  <c r="Y412" i="3"/>
  <c r="CY412" i="3"/>
  <c r="CZ412" i="3"/>
  <c r="DB412" i="3" s="1"/>
  <c r="DA412" i="3"/>
  <c r="DC412" i="3"/>
  <c r="A413" i="3"/>
  <c r="Y413" i="3"/>
  <c r="CU413" i="3"/>
  <c r="CV413" i="3"/>
  <c r="CX413" i="3"/>
  <c r="DG413" i="3" s="1"/>
  <c r="CY413" i="3"/>
  <c r="CZ413" i="3"/>
  <c r="DA413" i="3"/>
  <c r="DB413" i="3"/>
  <c r="DC413" i="3"/>
  <c r="DH413" i="3"/>
  <c r="A414" i="3"/>
  <c r="Y414" i="3"/>
  <c r="CX414" i="3" s="1"/>
  <c r="CU414" i="3"/>
  <c r="CY414" i="3"/>
  <c r="CZ414" i="3"/>
  <c r="DA414" i="3"/>
  <c r="DB414" i="3"/>
  <c r="DC414" i="3"/>
  <c r="A415" i="3"/>
  <c r="Y415" i="3"/>
  <c r="CV415" i="3" s="1"/>
  <c r="CU415" i="3"/>
  <c r="CY415" i="3"/>
  <c r="CZ415" i="3"/>
  <c r="DB415" i="3" s="1"/>
  <c r="DA415" i="3"/>
  <c r="DC415" i="3"/>
  <c r="A416" i="3"/>
  <c r="Y416" i="3"/>
  <c r="CW416" i="3"/>
  <c r="CX416" i="3"/>
  <c r="DG416" i="3" s="1"/>
  <c r="DJ416" i="3" s="1"/>
  <c r="CY416" i="3"/>
  <c r="CZ416" i="3"/>
  <c r="DA416" i="3"/>
  <c r="DB416" i="3"/>
  <c r="DC416" i="3"/>
  <c r="DH416" i="3"/>
  <c r="A417" i="3"/>
  <c r="Y417" i="3"/>
  <c r="CX417" i="3" s="1"/>
  <c r="CU417" i="3"/>
  <c r="CY417" i="3"/>
  <c r="CZ417" i="3"/>
  <c r="DA417" i="3"/>
  <c r="DB417" i="3"/>
  <c r="DC417" i="3"/>
  <c r="A418" i="3"/>
  <c r="Y418" i="3"/>
  <c r="CX418" i="3" s="1"/>
  <c r="CW418" i="3"/>
  <c r="CY418" i="3"/>
  <c r="CZ418" i="3"/>
  <c r="DB418" i="3" s="1"/>
  <c r="DA418" i="3"/>
  <c r="DC418" i="3"/>
  <c r="A419" i="3"/>
  <c r="Y419" i="3"/>
  <c r="CY419" i="3"/>
  <c r="CZ419" i="3"/>
  <c r="DA419" i="3"/>
  <c r="DB419" i="3"/>
  <c r="DC419" i="3"/>
  <c r="A420" i="3"/>
  <c r="Y420" i="3"/>
  <c r="CY420" i="3"/>
  <c r="CZ420" i="3"/>
  <c r="DB420" i="3" s="1"/>
  <c r="DA420" i="3"/>
  <c r="DC420" i="3"/>
  <c r="A421" i="3"/>
  <c r="Y421" i="3"/>
  <c r="CY421" i="3"/>
  <c r="CZ421" i="3"/>
  <c r="DB421" i="3" s="1"/>
  <c r="DA421" i="3"/>
  <c r="DC421" i="3"/>
  <c r="A422" i="3"/>
  <c r="Y422" i="3"/>
  <c r="CY422" i="3"/>
  <c r="CZ422" i="3"/>
  <c r="DA422" i="3"/>
  <c r="DB422" i="3"/>
  <c r="DC422" i="3"/>
  <c r="A423" i="3"/>
  <c r="Y423" i="3"/>
  <c r="CY423" i="3"/>
  <c r="CZ423" i="3"/>
  <c r="DA423" i="3"/>
  <c r="DB423" i="3"/>
  <c r="DC423" i="3"/>
  <c r="A424" i="3"/>
  <c r="Y424" i="3"/>
  <c r="CY424" i="3"/>
  <c r="CZ424" i="3"/>
  <c r="DA424" i="3"/>
  <c r="DB424" i="3"/>
  <c r="DC424" i="3"/>
  <c r="A425" i="3"/>
  <c r="Y425" i="3"/>
  <c r="CY425" i="3"/>
  <c r="CZ425" i="3"/>
  <c r="DA425" i="3"/>
  <c r="DB425" i="3"/>
  <c r="DC425" i="3"/>
  <c r="A426" i="3"/>
  <c r="Y426" i="3"/>
  <c r="CY426" i="3"/>
  <c r="CZ426" i="3"/>
  <c r="DB426" i="3" s="1"/>
  <c r="DA426" i="3"/>
  <c r="DC426" i="3"/>
  <c r="A427" i="3"/>
  <c r="Y427" i="3"/>
  <c r="CY427" i="3"/>
  <c r="CZ427" i="3"/>
  <c r="DB427" i="3" s="1"/>
  <c r="DA427" i="3"/>
  <c r="DC427" i="3"/>
  <c r="A428" i="3"/>
  <c r="Y428" i="3"/>
  <c r="CY428" i="3"/>
  <c r="CZ428" i="3"/>
  <c r="DA428" i="3"/>
  <c r="DB428" i="3"/>
  <c r="DC428" i="3"/>
  <c r="A429" i="3"/>
  <c r="Y429" i="3"/>
  <c r="CV429" i="3" s="1"/>
  <c r="CU429" i="3"/>
  <c r="CY429" i="3"/>
  <c r="CZ429" i="3"/>
  <c r="DB429" i="3" s="1"/>
  <c r="DA429" i="3"/>
  <c r="DC429" i="3"/>
  <c r="A430" i="3"/>
  <c r="Y430" i="3"/>
  <c r="CU430" i="3"/>
  <c r="CV430" i="3"/>
  <c r="CX430" i="3"/>
  <c r="DI430" i="3" s="1"/>
  <c r="DJ430" i="3" s="1"/>
  <c r="CY430" i="3"/>
  <c r="CZ430" i="3"/>
  <c r="DB430" i="3" s="1"/>
  <c r="DA430" i="3"/>
  <c r="DC430" i="3"/>
  <c r="DF430" i="3"/>
  <c r="DG430" i="3"/>
  <c r="DH430" i="3"/>
  <c r="A431" i="3"/>
  <c r="Y431" i="3"/>
  <c r="CY431" i="3"/>
  <c r="CZ431" i="3"/>
  <c r="DA431" i="3"/>
  <c r="DB431" i="3"/>
  <c r="DC431" i="3"/>
  <c r="A432" i="3"/>
  <c r="Y432" i="3"/>
  <c r="CY432" i="3"/>
  <c r="CZ432" i="3"/>
  <c r="DB432" i="3" s="1"/>
  <c r="DA432" i="3"/>
  <c r="DC432" i="3"/>
  <c r="A433" i="3"/>
  <c r="Y433" i="3"/>
  <c r="CY433" i="3"/>
  <c r="CZ433" i="3"/>
  <c r="DA433" i="3"/>
  <c r="DB433" i="3"/>
  <c r="DC433" i="3"/>
  <c r="A434" i="3"/>
  <c r="Y434" i="3"/>
  <c r="CY434" i="3"/>
  <c r="CZ434" i="3"/>
  <c r="DB434" i="3" s="1"/>
  <c r="DA434" i="3"/>
  <c r="DC434" i="3"/>
  <c r="A435" i="3"/>
  <c r="Y435" i="3"/>
  <c r="CY435" i="3"/>
  <c r="CZ435" i="3"/>
  <c r="DA435" i="3"/>
  <c r="DB435" i="3"/>
  <c r="DC435" i="3"/>
  <c r="A436" i="3"/>
  <c r="Y436" i="3"/>
  <c r="CY436" i="3"/>
  <c r="CZ436" i="3"/>
  <c r="DB436" i="3" s="1"/>
  <c r="DA436" i="3"/>
  <c r="DC436" i="3"/>
  <c r="A437" i="3"/>
  <c r="Y437" i="3"/>
  <c r="CY437" i="3"/>
  <c r="CZ437" i="3"/>
  <c r="DA437" i="3"/>
  <c r="DB437" i="3"/>
  <c r="DC437" i="3"/>
  <c r="A438" i="3"/>
  <c r="Y438" i="3"/>
  <c r="CY438" i="3"/>
  <c r="CZ438" i="3"/>
  <c r="DB438" i="3" s="1"/>
  <c r="DA438" i="3"/>
  <c r="DC438" i="3"/>
  <c r="A439" i="3"/>
  <c r="Y439" i="3"/>
  <c r="CU439" i="3"/>
  <c r="CV439" i="3"/>
  <c r="CX439" i="3"/>
  <c r="DH439" i="3" s="1"/>
  <c r="CY439" i="3"/>
  <c r="CZ439" i="3"/>
  <c r="DA439" i="3"/>
  <c r="DB439" i="3"/>
  <c r="DC439" i="3"/>
  <c r="DG439" i="3"/>
  <c r="A440" i="3"/>
  <c r="Y440" i="3"/>
  <c r="CY440" i="3"/>
  <c r="CZ440" i="3"/>
  <c r="DB440" i="3" s="1"/>
  <c r="DA440" i="3"/>
  <c r="DC440" i="3"/>
  <c r="A441" i="3"/>
  <c r="Y441" i="3"/>
  <c r="CX441" i="3"/>
  <c r="CY441" i="3"/>
  <c r="CZ441" i="3"/>
  <c r="DA441" i="3"/>
  <c r="DB441" i="3"/>
  <c r="DC441" i="3"/>
  <c r="DH441" i="3"/>
  <c r="DI441" i="3"/>
  <c r="A442" i="3"/>
  <c r="Y442" i="3"/>
  <c r="CX442" i="3"/>
  <c r="DG442" i="3" s="1"/>
  <c r="CY442" i="3"/>
  <c r="CZ442" i="3"/>
  <c r="DA442" i="3"/>
  <c r="DB442" i="3"/>
  <c r="DC442" i="3"/>
  <c r="A443" i="3"/>
  <c r="Y443" i="3"/>
  <c r="CX443" i="3" s="1"/>
  <c r="DF443" i="3" s="1"/>
  <c r="DJ443" i="3" s="1"/>
  <c r="CY443" i="3"/>
  <c r="CZ443" i="3"/>
  <c r="DB443" i="3" s="1"/>
  <c r="DA443" i="3"/>
  <c r="DC443" i="3"/>
  <c r="A444" i="3"/>
  <c r="Y444" i="3"/>
  <c r="CX444" i="3" s="1"/>
  <c r="CY444" i="3"/>
  <c r="CZ444" i="3"/>
  <c r="DB444" i="3" s="1"/>
  <c r="DA444" i="3"/>
  <c r="DC444" i="3"/>
  <c r="DF444" i="3"/>
  <c r="DI444" i="3"/>
  <c r="DJ444" i="3"/>
  <c r="A445" i="3"/>
  <c r="Y445" i="3"/>
  <c r="CX445" i="3"/>
  <c r="DH445" i="3" s="1"/>
  <c r="CY445" i="3"/>
  <c r="CZ445" i="3"/>
  <c r="DA445" i="3"/>
  <c r="DB445" i="3"/>
  <c r="DC445" i="3"/>
  <c r="A446" i="3"/>
  <c r="Y446" i="3"/>
  <c r="CX446" i="3" s="1"/>
  <c r="CY446" i="3"/>
  <c r="CZ446" i="3"/>
  <c r="DA446" i="3"/>
  <c r="DB446" i="3"/>
  <c r="DC446" i="3"/>
  <c r="A447" i="3"/>
  <c r="Y447" i="3"/>
  <c r="CX447" i="3" s="1"/>
  <c r="CY447" i="3"/>
  <c r="CZ447" i="3"/>
  <c r="DB447" i="3" s="1"/>
  <c r="DA447" i="3"/>
  <c r="DC447" i="3"/>
  <c r="DF447" i="3"/>
  <c r="DJ447" i="3" s="1"/>
  <c r="DG447" i="3"/>
  <c r="A448" i="3"/>
  <c r="Y448" i="3"/>
  <c r="CU448" i="3"/>
  <c r="CV448" i="3"/>
  <c r="CX448" i="3"/>
  <c r="DH448" i="3" s="1"/>
  <c r="CY448" i="3"/>
  <c r="CZ448" i="3"/>
  <c r="DA448" i="3"/>
  <c r="DB448" i="3"/>
  <c r="DC448" i="3"/>
  <c r="DG448" i="3"/>
  <c r="A449" i="3"/>
  <c r="Y449" i="3"/>
  <c r="CY449" i="3"/>
  <c r="CZ449" i="3"/>
  <c r="DB449" i="3" s="1"/>
  <c r="DA449" i="3"/>
  <c r="DC449" i="3"/>
  <c r="A450" i="3"/>
  <c r="Y450" i="3"/>
  <c r="CX450" i="3"/>
  <c r="CY450" i="3"/>
  <c r="CZ450" i="3"/>
  <c r="DA450" i="3"/>
  <c r="DB450" i="3"/>
  <c r="DC450" i="3"/>
  <c r="DH450" i="3"/>
  <c r="DI450" i="3"/>
  <c r="A451" i="3"/>
  <c r="Y451" i="3"/>
  <c r="CX451" i="3"/>
  <c r="DG451" i="3" s="1"/>
  <c r="CY451" i="3"/>
  <c r="CZ451" i="3"/>
  <c r="DA451" i="3"/>
  <c r="DB451" i="3"/>
  <c r="DC451" i="3"/>
  <c r="A452" i="3"/>
  <c r="Y452" i="3"/>
  <c r="CX452" i="3" s="1"/>
  <c r="DF452" i="3" s="1"/>
  <c r="DJ452" i="3" s="1"/>
  <c r="CY452" i="3"/>
  <c r="CZ452" i="3"/>
  <c r="DB452" i="3" s="1"/>
  <c r="DA452" i="3"/>
  <c r="DC452" i="3"/>
  <c r="A453" i="3"/>
  <c r="Y453" i="3"/>
  <c r="CX453" i="3" s="1"/>
  <c r="CY453" i="3"/>
  <c r="CZ453" i="3"/>
  <c r="DB453" i="3" s="1"/>
  <c r="DA453" i="3"/>
  <c r="DC453" i="3"/>
  <c r="DF453" i="3"/>
  <c r="DI453" i="3"/>
  <c r="DJ453" i="3"/>
  <c r="A454" i="3"/>
  <c r="Y454" i="3"/>
  <c r="CX454" i="3"/>
  <c r="DH454" i="3" s="1"/>
  <c r="CY454" i="3"/>
  <c r="CZ454" i="3"/>
  <c r="DA454" i="3"/>
  <c r="DB454" i="3"/>
  <c r="DC454" i="3"/>
  <c r="A455" i="3"/>
  <c r="Y455" i="3"/>
  <c r="CX455" i="3" s="1"/>
  <c r="CY455" i="3"/>
  <c r="CZ455" i="3"/>
  <c r="DA455" i="3"/>
  <c r="DB455" i="3"/>
  <c r="DC455" i="3"/>
  <c r="A456" i="3"/>
  <c r="Y456" i="3"/>
  <c r="CX456" i="3" s="1"/>
  <c r="CY456" i="3"/>
  <c r="CZ456" i="3"/>
  <c r="DB456" i="3" s="1"/>
  <c r="DA456" i="3"/>
  <c r="DC456" i="3"/>
  <c r="DF456" i="3"/>
  <c r="DJ456" i="3" s="1"/>
  <c r="DG456" i="3"/>
  <c r="A457" i="3"/>
  <c r="Y457" i="3"/>
  <c r="CU457" i="3"/>
  <c r="CV457" i="3"/>
  <c r="CX457" i="3"/>
  <c r="DH457" i="3" s="1"/>
  <c r="CY457" i="3"/>
  <c r="CZ457" i="3"/>
  <c r="DA457" i="3"/>
  <c r="DB457" i="3"/>
  <c r="DC457" i="3"/>
  <c r="DG457" i="3"/>
  <c r="A458" i="3"/>
  <c r="Y458" i="3"/>
  <c r="CY458" i="3"/>
  <c r="CZ458" i="3"/>
  <c r="DB458" i="3" s="1"/>
  <c r="DA458" i="3"/>
  <c r="DC458" i="3"/>
  <c r="A459" i="3"/>
  <c r="Y459" i="3"/>
  <c r="CW459" i="3"/>
  <c r="CX459" i="3"/>
  <c r="DH459" i="3" s="1"/>
  <c r="CY459" i="3"/>
  <c r="CZ459" i="3"/>
  <c r="DA459" i="3"/>
  <c r="DB459" i="3"/>
  <c r="DC459" i="3"/>
  <c r="DG459" i="3"/>
  <c r="DJ459" i="3" s="1"/>
  <c r="A460" i="3"/>
  <c r="Y460" i="3"/>
  <c r="CY460" i="3"/>
  <c r="CZ460" i="3"/>
  <c r="DB460" i="3" s="1"/>
  <c r="DA460" i="3"/>
  <c r="DC460" i="3"/>
  <c r="A461" i="3"/>
  <c r="Y461" i="3"/>
  <c r="CW461" i="3"/>
  <c r="CX461" i="3"/>
  <c r="DH461" i="3" s="1"/>
  <c r="CY461" i="3"/>
  <c r="CZ461" i="3"/>
  <c r="DA461" i="3"/>
  <c r="DB461" i="3"/>
  <c r="DC461" i="3"/>
  <c r="DG461" i="3"/>
  <c r="DJ461" i="3" s="1"/>
  <c r="A462" i="3"/>
  <c r="Y462" i="3"/>
  <c r="CX462" i="3" s="1"/>
  <c r="DF462" i="3" s="1"/>
  <c r="DJ462" i="3" s="1"/>
  <c r="CY462" i="3"/>
  <c r="CZ462" i="3"/>
  <c r="DB462" i="3" s="1"/>
  <c r="DA462" i="3"/>
  <c r="DC462" i="3"/>
  <c r="A463" i="3"/>
  <c r="Y463" i="3"/>
  <c r="CX463" i="3" s="1"/>
  <c r="DF463" i="3" s="1"/>
  <c r="DJ463" i="3" s="1"/>
  <c r="CY463" i="3"/>
  <c r="CZ463" i="3"/>
  <c r="DB463" i="3" s="1"/>
  <c r="DA463" i="3"/>
  <c r="DC463" i="3"/>
  <c r="A464" i="3"/>
  <c r="Y464" i="3"/>
  <c r="CU464" i="3"/>
  <c r="CV464" i="3"/>
  <c r="CX464" i="3"/>
  <c r="DI464" i="3" s="1"/>
  <c r="CY464" i="3"/>
  <c r="CZ464" i="3"/>
  <c r="DB464" i="3" s="1"/>
  <c r="DA464" i="3"/>
  <c r="DC464" i="3"/>
  <c r="DF464" i="3"/>
  <c r="DG464" i="3"/>
  <c r="DH464" i="3"/>
  <c r="DJ464" i="3"/>
  <c r="A465" i="3"/>
  <c r="Y465" i="3"/>
  <c r="CW465" i="3" s="1"/>
  <c r="CX465" i="3"/>
  <c r="DH465" i="3" s="1"/>
  <c r="CY465" i="3"/>
  <c r="CZ465" i="3"/>
  <c r="DA465" i="3"/>
  <c r="DB465" i="3"/>
  <c r="DC465" i="3"/>
  <c r="A466" i="3"/>
  <c r="Y466" i="3"/>
  <c r="CX466" i="3" s="1"/>
  <c r="CY466" i="3"/>
  <c r="CZ466" i="3"/>
  <c r="DB466" i="3" s="1"/>
  <c r="DA466" i="3"/>
  <c r="DC466" i="3"/>
  <c r="DG466" i="3"/>
  <c r="DJ466" i="3" s="1"/>
  <c r="A467" i="3"/>
  <c r="Y467" i="3"/>
  <c r="CW467" i="3" s="1"/>
  <c r="CX467" i="3"/>
  <c r="DH467" i="3" s="1"/>
  <c r="CY467" i="3"/>
  <c r="CZ467" i="3"/>
  <c r="DA467" i="3"/>
  <c r="DB467" i="3"/>
  <c r="DC467" i="3"/>
  <c r="A468" i="3"/>
  <c r="Y468" i="3"/>
  <c r="CX468" i="3" s="1"/>
  <c r="CY468" i="3"/>
  <c r="CZ468" i="3"/>
  <c r="DB468" i="3" s="1"/>
  <c r="DA468" i="3"/>
  <c r="DC468" i="3"/>
  <c r="DG468" i="3"/>
  <c r="DJ468" i="3" s="1"/>
  <c r="A469" i="3"/>
  <c r="Y469" i="3"/>
  <c r="CX469" i="3" s="1"/>
  <c r="CY469" i="3"/>
  <c r="CZ469" i="3"/>
  <c r="DB469" i="3" s="1"/>
  <c r="DA469" i="3"/>
  <c r="DC469" i="3"/>
  <c r="DF469" i="3"/>
  <c r="DJ469" i="3" s="1"/>
  <c r="DI469" i="3"/>
  <c r="A470" i="3"/>
  <c r="Y470" i="3"/>
  <c r="CX470" i="3"/>
  <c r="CY470" i="3"/>
  <c r="CZ470" i="3"/>
  <c r="DA470" i="3"/>
  <c r="DB470" i="3"/>
  <c r="DC470" i="3"/>
  <c r="DI470" i="3"/>
  <c r="A471" i="3"/>
  <c r="Y471" i="3"/>
  <c r="CU471" i="3"/>
  <c r="CY471" i="3"/>
  <c r="CZ471" i="3"/>
  <c r="DB471" i="3" s="1"/>
  <c r="DA471" i="3"/>
  <c r="DC471" i="3"/>
  <c r="A472" i="3"/>
  <c r="Y472" i="3"/>
  <c r="CU472" i="3"/>
  <c r="CV472" i="3"/>
  <c r="CX472" i="3"/>
  <c r="DI472" i="3" s="1"/>
  <c r="CY472" i="3"/>
  <c r="CZ472" i="3"/>
  <c r="DB472" i="3" s="1"/>
  <c r="DA472" i="3"/>
  <c r="DC472" i="3"/>
  <c r="DF472" i="3"/>
  <c r="DG472" i="3"/>
  <c r="DH472" i="3"/>
  <c r="DJ472" i="3"/>
  <c r="A473" i="3"/>
  <c r="Y473" i="3"/>
  <c r="CU473" i="3"/>
  <c r="CV473" i="3"/>
  <c r="CX473" i="3"/>
  <c r="DG473" i="3" s="1"/>
  <c r="CY473" i="3"/>
  <c r="CZ473" i="3"/>
  <c r="DA473" i="3"/>
  <c r="DB473" i="3"/>
  <c r="DC473" i="3"/>
  <c r="A474" i="3"/>
  <c r="Y474" i="3"/>
  <c r="CV474" i="3" s="1"/>
  <c r="CU474" i="3"/>
  <c r="CY474" i="3"/>
  <c r="CZ474" i="3"/>
  <c r="DA474" i="3"/>
  <c r="DB474" i="3"/>
  <c r="DC474" i="3"/>
  <c r="A475" i="3"/>
  <c r="Y475" i="3"/>
  <c r="CU475" i="3"/>
  <c r="CY475" i="3"/>
  <c r="CZ475" i="3"/>
  <c r="DB475" i="3" s="1"/>
  <c r="DA475" i="3"/>
  <c r="DC475" i="3"/>
  <c r="A476" i="3"/>
  <c r="Y476" i="3"/>
  <c r="CW476" i="3"/>
  <c r="CX476" i="3"/>
  <c r="DG476" i="3" s="1"/>
  <c r="DJ476" i="3" s="1"/>
  <c r="CY476" i="3"/>
  <c r="CZ476" i="3"/>
  <c r="DA476" i="3"/>
  <c r="DB476" i="3"/>
  <c r="DC476" i="3"/>
  <c r="A477" i="3"/>
  <c r="Y477" i="3"/>
  <c r="CX477" i="3" s="1"/>
  <c r="DF477" i="3" s="1"/>
  <c r="DJ477" i="3" s="1"/>
  <c r="CY477" i="3"/>
  <c r="CZ477" i="3"/>
  <c r="DB477" i="3" s="1"/>
  <c r="DA477" i="3"/>
  <c r="DC477" i="3"/>
  <c r="A478" i="3"/>
  <c r="Y478" i="3"/>
  <c r="CX478" i="3" s="1"/>
  <c r="CY478" i="3"/>
  <c r="CZ478" i="3"/>
  <c r="DB478" i="3" s="1"/>
  <c r="DA478" i="3"/>
  <c r="DC478" i="3"/>
  <c r="DF478" i="3"/>
  <c r="DI478" i="3"/>
  <c r="DJ478" i="3"/>
  <c r="A479" i="3"/>
  <c r="Y479" i="3"/>
  <c r="CX479" i="3"/>
  <c r="DH479" i="3" s="1"/>
  <c r="CY479" i="3"/>
  <c r="CZ479" i="3"/>
  <c r="DA479" i="3"/>
  <c r="DB479" i="3"/>
  <c r="DC479" i="3"/>
  <c r="A480" i="3"/>
  <c r="Y480" i="3"/>
  <c r="CX480" i="3" s="1"/>
  <c r="CY480" i="3"/>
  <c r="CZ480" i="3"/>
  <c r="DA480" i="3"/>
  <c r="DB480" i="3"/>
  <c r="DC480" i="3"/>
  <c r="A481" i="3"/>
  <c r="Y481" i="3"/>
  <c r="CX481" i="3" s="1"/>
  <c r="CY481" i="3"/>
  <c r="CZ481" i="3"/>
  <c r="DB481" i="3" s="1"/>
  <c r="DA481" i="3"/>
  <c r="DC481" i="3"/>
  <c r="DF481" i="3"/>
  <c r="DJ481" i="3" s="1"/>
  <c r="DG481" i="3"/>
  <c r="A482" i="3"/>
  <c r="Y482" i="3"/>
  <c r="CX482" i="3" s="1"/>
  <c r="DF482" i="3" s="1"/>
  <c r="DJ482" i="3" s="1"/>
  <c r="CY482" i="3"/>
  <c r="CZ482" i="3"/>
  <c r="DB482" i="3" s="1"/>
  <c r="DA482" i="3"/>
  <c r="DC482" i="3"/>
  <c r="A483" i="3"/>
  <c r="Y483" i="3"/>
  <c r="CX483" i="3"/>
  <c r="CY483" i="3"/>
  <c r="CZ483" i="3"/>
  <c r="DA483" i="3"/>
  <c r="DB483" i="3"/>
  <c r="DC483" i="3"/>
  <c r="DH483" i="3"/>
  <c r="DI483" i="3"/>
  <c r="A484" i="3"/>
  <c r="Y484" i="3"/>
  <c r="CX484" i="3"/>
  <c r="DG484" i="3" s="1"/>
  <c r="CY484" i="3"/>
  <c r="CZ484" i="3"/>
  <c r="DA484" i="3"/>
  <c r="DB484" i="3"/>
  <c r="DC484" i="3"/>
  <c r="A485" i="3"/>
  <c r="Y485" i="3"/>
  <c r="CX485" i="3" s="1"/>
  <c r="DF485" i="3" s="1"/>
  <c r="DJ485" i="3" s="1"/>
  <c r="CY485" i="3"/>
  <c r="CZ485" i="3"/>
  <c r="DB485" i="3" s="1"/>
  <c r="DA485" i="3"/>
  <c r="DC485" i="3"/>
  <c r="A486" i="3"/>
  <c r="Y486" i="3"/>
  <c r="CX486" i="3" s="1"/>
  <c r="CY486" i="3"/>
  <c r="CZ486" i="3"/>
  <c r="DB486" i="3" s="1"/>
  <c r="DA486" i="3"/>
  <c r="DC486" i="3"/>
  <c r="DF486" i="3"/>
  <c r="DI486" i="3"/>
  <c r="DJ486" i="3"/>
  <c r="A487" i="3"/>
  <c r="Y487" i="3"/>
  <c r="CX487" i="3"/>
  <c r="DH487" i="3" s="1"/>
  <c r="CY487" i="3"/>
  <c r="CZ487" i="3"/>
  <c r="DA487" i="3"/>
  <c r="DB487" i="3"/>
  <c r="DC487" i="3"/>
  <c r="A488" i="3"/>
  <c r="Y488" i="3"/>
  <c r="CU488" i="3"/>
  <c r="CY488" i="3"/>
  <c r="CZ488" i="3"/>
  <c r="DB488" i="3" s="1"/>
  <c r="DA488" i="3"/>
  <c r="DC488" i="3"/>
  <c r="A489" i="3"/>
  <c r="Y489" i="3"/>
  <c r="CW489" i="3"/>
  <c r="CX489" i="3"/>
  <c r="CY489" i="3"/>
  <c r="CZ489" i="3"/>
  <c r="DA489" i="3"/>
  <c r="DB489" i="3"/>
  <c r="DC489" i="3"/>
  <c r="DH489" i="3"/>
  <c r="A490" i="3"/>
  <c r="Y490" i="3"/>
  <c r="CX490" i="3" s="1"/>
  <c r="CY490" i="3"/>
  <c r="CZ490" i="3"/>
  <c r="DB490" i="3" s="1"/>
  <c r="DA490" i="3"/>
  <c r="DC490" i="3"/>
  <c r="DF490" i="3"/>
  <c r="DG490" i="3"/>
  <c r="DJ490" i="3"/>
  <c r="A491" i="3"/>
  <c r="Y491" i="3"/>
  <c r="CX491" i="3" s="1"/>
  <c r="CY491" i="3"/>
  <c r="CZ491" i="3"/>
  <c r="DB491" i="3" s="1"/>
  <c r="DA491" i="3"/>
  <c r="DC491" i="3"/>
  <c r="DF491" i="3"/>
  <c r="DJ491" i="3" s="1"/>
  <c r="DI491" i="3"/>
  <c r="A492" i="3"/>
  <c r="Y492" i="3"/>
  <c r="CX492" i="3"/>
  <c r="CY492" i="3"/>
  <c r="CZ492" i="3"/>
  <c r="DA492" i="3"/>
  <c r="DB492" i="3"/>
  <c r="DC492" i="3"/>
  <c r="DI492" i="3"/>
  <c r="A493" i="3"/>
  <c r="Y493" i="3"/>
  <c r="CX493" i="3"/>
  <c r="DH493" i="3" s="1"/>
  <c r="CY493" i="3"/>
  <c r="CZ493" i="3"/>
  <c r="DA493" i="3"/>
  <c r="DB493" i="3"/>
  <c r="DC493" i="3"/>
  <c r="DG493" i="3"/>
  <c r="A494" i="3"/>
  <c r="Y494" i="3"/>
  <c r="CX494" i="3" s="1"/>
  <c r="DF494" i="3" s="1"/>
  <c r="DJ494" i="3" s="1"/>
  <c r="CY494" i="3"/>
  <c r="CZ494" i="3"/>
  <c r="DB494" i="3" s="1"/>
  <c r="DA494" i="3"/>
  <c r="DC494" i="3"/>
  <c r="A495" i="3"/>
  <c r="Y495" i="3"/>
  <c r="CX495" i="3" s="1"/>
  <c r="DF495" i="3" s="1"/>
  <c r="DJ495" i="3" s="1"/>
  <c r="CY495" i="3"/>
  <c r="CZ495" i="3"/>
  <c r="DB495" i="3" s="1"/>
  <c r="DA495" i="3"/>
  <c r="DC495" i="3"/>
  <c r="A496" i="3"/>
  <c r="Y496" i="3"/>
  <c r="CX496" i="3"/>
  <c r="DI496" i="3" s="1"/>
  <c r="CY496" i="3"/>
  <c r="CZ496" i="3"/>
  <c r="DA496" i="3"/>
  <c r="DB496" i="3"/>
  <c r="DC496" i="3"/>
  <c r="DH496" i="3"/>
  <c r="A497" i="3"/>
  <c r="Y497" i="3"/>
  <c r="CX497" i="3" s="1"/>
  <c r="CY497" i="3"/>
  <c r="CZ497" i="3"/>
  <c r="DA497" i="3"/>
  <c r="DB497" i="3"/>
  <c r="DC497" i="3"/>
  <c r="A498" i="3"/>
  <c r="Y498" i="3"/>
  <c r="CX498" i="3" s="1"/>
  <c r="CY498" i="3"/>
  <c r="CZ498" i="3"/>
  <c r="DB498" i="3" s="1"/>
  <c r="DA498" i="3"/>
  <c r="DC498" i="3"/>
  <c r="DF498" i="3"/>
  <c r="DG498" i="3"/>
  <c r="DJ498" i="3"/>
  <c r="A499" i="3"/>
  <c r="Y499" i="3"/>
  <c r="CX499" i="3" s="1"/>
  <c r="CY499" i="3"/>
  <c r="CZ499" i="3"/>
  <c r="DB499" i="3" s="1"/>
  <c r="DA499" i="3"/>
  <c r="DC499" i="3"/>
  <c r="DF499" i="3"/>
  <c r="DJ499" i="3" s="1"/>
  <c r="DI499" i="3"/>
  <c r="A500" i="3"/>
  <c r="Y500" i="3"/>
  <c r="CX500" i="3"/>
  <c r="CY500" i="3"/>
  <c r="CZ500" i="3"/>
  <c r="DA500" i="3"/>
  <c r="DB500" i="3"/>
  <c r="DC500" i="3"/>
  <c r="DI500" i="3"/>
  <c r="A501" i="3"/>
  <c r="Y501" i="3"/>
  <c r="CU501" i="3"/>
  <c r="CY501" i="3"/>
  <c r="CZ501" i="3"/>
  <c r="DB501" i="3" s="1"/>
  <c r="DA501" i="3"/>
  <c r="DC501" i="3"/>
  <c r="A502" i="3"/>
  <c r="Y502" i="3"/>
  <c r="CX502" i="3"/>
  <c r="CY502" i="3"/>
  <c r="CZ502" i="3"/>
  <c r="DA502" i="3"/>
  <c r="DB502" i="3"/>
  <c r="DC502" i="3"/>
  <c r="DI502" i="3"/>
  <c r="A503" i="3"/>
  <c r="Y503" i="3"/>
  <c r="CX503" i="3"/>
  <c r="DH503" i="3" s="1"/>
  <c r="CY503" i="3"/>
  <c r="CZ503" i="3"/>
  <c r="DA503" i="3"/>
  <c r="DB503" i="3"/>
  <c r="DC503" i="3"/>
  <c r="DG503" i="3"/>
  <c r="A504" i="3"/>
  <c r="Y504" i="3"/>
  <c r="CX504" i="3" s="1"/>
  <c r="DF504" i="3" s="1"/>
  <c r="DJ504" i="3" s="1"/>
  <c r="CY504" i="3"/>
  <c r="CZ504" i="3"/>
  <c r="DB504" i="3" s="1"/>
  <c r="DA504" i="3"/>
  <c r="DC504" i="3"/>
  <c r="A505" i="3"/>
  <c r="Y505" i="3"/>
  <c r="CX505" i="3" s="1"/>
  <c r="DF505" i="3" s="1"/>
  <c r="DJ505" i="3" s="1"/>
  <c r="CY505" i="3"/>
  <c r="CZ505" i="3"/>
  <c r="DB505" i="3" s="1"/>
  <c r="DA505" i="3"/>
  <c r="DC505" i="3"/>
  <c r="A506" i="3"/>
  <c r="Y506" i="3"/>
  <c r="CX506" i="3"/>
  <c r="DI506" i="3" s="1"/>
  <c r="CY506" i="3"/>
  <c r="CZ506" i="3"/>
  <c r="DA506" i="3"/>
  <c r="DB506" i="3"/>
  <c r="DC506" i="3"/>
  <c r="DH506" i="3"/>
  <c r="A507" i="3"/>
  <c r="Y507" i="3"/>
  <c r="CU507" i="3"/>
  <c r="CY507" i="3"/>
  <c r="CZ507" i="3"/>
  <c r="DB507" i="3" s="1"/>
  <c r="DA507" i="3"/>
  <c r="DC507" i="3"/>
  <c r="A508" i="3"/>
  <c r="Y508" i="3"/>
  <c r="CX508" i="3"/>
  <c r="DI508" i="3" s="1"/>
  <c r="CY508" i="3"/>
  <c r="CZ508" i="3"/>
  <c r="DA508" i="3"/>
  <c r="DB508" i="3"/>
  <c r="DC508" i="3"/>
  <c r="DH508" i="3"/>
  <c r="A509" i="3"/>
  <c r="Y509" i="3"/>
  <c r="CX509" i="3" s="1"/>
  <c r="CY509" i="3"/>
  <c r="CZ509" i="3"/>
  <c r="DA509" i="3"/>
  <c r="DB509" i="3"/>
  <c r="DC509" i="3"/>
  <c r="A510" i="3"/>
  <c r="Y510" i="3"/>
  <c r="CX510" i="3" s="1"/>
  <c r="CY510" i="3"/>
  <c r="CZ510" i="3"/>
  <c r="DB510" i="3" s="1"/>
  <c r="DA510" i="3"/>
  <c r="DC510" i="3"/>
  <c r="DF510" i="3"/>
  <c r="DG510" i="3"/>
  <c r="DJ510" i="3"/>
  <c r="A511" i="3"/>
  <c r="Y511" i="3"/>
  <c r="CX511" i="3" s="1"/>
  <c r="CY511" i="3"/>
  <c r="CZ511" i="3"/>
  <c r="DB511" i="3" s="1"/>
  <c r="DA511" i="3"/>
  <c r="DC511" i="3"/>
  <c r="DF511" i="3"/>
  <c r="DJ511" i="3" s="1"/>
  <c r="DI511" i="3"/>
  <c r="A512" i="3"/>
  <c r="Y512" i="3"/>
  <c r="CX512" i="3"/>
  <c r="CY512" i="3"/>
  <c r="CZ512" i="3"/>
  <c r="DA512" i="3"/>
  <c r="DB512" i="3"/>
  <c r="DC512" i="3"/>
  <c r="DI512" i="3"/>
  <c r="A513" i="3"/>
  <c r="Y513" i="3"/>
  <c r="CU513" i="3"/>
  <c r="CY513" i="3"/>
  <c r="CZ513" i="3"/>
  <c r="DB513" i="3" s="1"/>
  <c r="DA513" i="3"/>
  <c r="DC513" i="3"/>
  <c r="A514" i="3"/>
  <c r="Y514" i="3"/>
  <c r="CU514" i="3"/>
  <c r="CV514" i="3"/>
  <c r="CX514" i="3"/>
  <c r="CY514" i="3"/>
  <c r="CZ514" i="3"/>
  <c r="DB514" i="3" s="1"/>
  <c r="DA514" i="3"/>
  <c r="DC514" i="3"/>
  <c r="DF514" i="3"/>
  <c r="DG514" i="3"/>
  <c r="DH514" i="3"/>
  <c r="DI514" i="3"/>
  <c r="DJ514" i="3"/>
  <c r="A515" i="3"/>
  <c r="Y515" i="3"/>
  <c r="CU515" i="3"/>
  <c r="CV515" i="3"/>
  <c r="CX515" i="3"/>
  <c r="CY515" i="3"/>
  <c r="CZ515" i="3"/>
  <c r="DA515" i="3"/>
  <c r="DB515" i="3"/>
  <c r="DC515" i="3"/>
  <c r="DH515" i="3"/>
  <c r="A516" i="3"/>
  <c r="Y516" i="3"/>
  <c r="CV516" i="3" s="1"/>
  <c r="CU516" i="3"/>
  <c r="CX516" i="3"/>
  <c r="DH516" i="3" s="1"/>
  <c r="CY516" i="3"/>
  <c r="CZ516" i="3"/>
  <c r="DA516" i="3"/>
  <c r="DB516" i="3"/>
  <c r="DC516" i="3"/>
  <c r="A517" i="3"/>
  <c r="Y517" i="3"/>
  <c r="CU517" i="3"/>
  <c r="CY517" i="3"/>
  <c r="CZ517" i="3"/>
  <c r="DB517" i="3" s="1"/>
  <c r="DA517" i="3"/>
  <c r="DC517" i="3"/>
  <c r="A518" i="3"/>
  <c r="Y518" i="3"/>
  <c r="CX518" i="3"/>
  <c r="DH518" i="3" s="1"/>
  <c r="CY518" i="3"/>
  <c r="CZ518" i="3"/>
  <c r="DA518" i="3"/>
  <c r="DB518" i="3"/>
  <c r="DC518" i="3"/>
  <c r="A519" i="3"/>
  <c r="Y519" i="3"/>
  <c r="CU519" i="3"/>
  <c r="CY519" i="3"/>
  <c r="CZ519" i="3"/>
  <c r="DB519" i="3" s="1"/>
  <c r="DA519" i="3"/>
  <c r="DC519" i="3"/>
  <c r="A520" i="3"/>
  <c r="Y520" i="3"/>
  <c r="CX520" i="3"/>
  <c r="DH520" i="3" s="1"/>
  <c r="CY520" i="3"/>
  <c r="CZ520" i="3"/>
  <c r="DA520" i="3"/>
  <c r="DB520" i="3"/>
  <c r="DC520" i="3"/>
  <c r="A521" i="3"/>
  <c r="Y521" i="3"/>
  <c r="CU521" i="3"/>
  <c r="CY521" i="3"/>
  <c r="CZ521" i="3"/>
  <c r="DB521" i="3" s="1"/>
  <c r="DA521" i="3"/>
  <c r="DC521" i="3"/>
  <c r="A522" i="3"/>
  <c r="Y522" i="3"/>
  <c r="CU522" i="3"/>
  <c r="CV522" i="3"/>
  <c r="CX522" i="3"/>
  <c r="CY522" i="3"/>
  <c r="CZ522" i="3"/>
  <c r="DB522" i="3" s="1"/>
  <c r="DA522" i="3"/>
  <c r="DC522" i="3"/>
  <c r="DF522" i="3"/>
  <c r="DG522" i="3"/>
  <c r="DH522" i="3"/>
  <c r="DI522" i="3"/>
  <c r="DJ522" i="3"/>
  <c r="A523" i="3"/>
  <c r="Y523" i="3"/>
  <c r="CU523" i="3"/>
  <c r="CV523" i="3"/>
  <c r="CX523" i="3"/>
  <c r="DG523" i="3" s="1"/>
  <c r="CY523" i="3"/>
  <c r="CZ523" i="3"/>
  <c r="DA523" i="3"/>
  <c r="DB523" i="3"/>
  <c r="DC523" i="3"/>
  <c r="A524" i="3"/>
  <c r="Y524" i="3"/>
  <c r="CV524" i="3" s="1"/>
  <c r="CU524" i="3"/>
  <c r="CX524" i="3"/>
  <c r="DG524" i="3" s="1"/>
  <c r="CY524" i="3"/>
  <c r="CZ524" i="3"/>
  <c r="DA524" i="3"/>
  <c r="DB524" i="3"/>
  <c r="DC524" i="3"/>
  <c r="DH524" i="3"/>
  <c r="A525" i="3"/>
  <c r="Y525" i="3"/>
  <c r="CX525" i="3" s="1"/>
  <c r="CU525" i="3"/>
  <c r="CY525" i="3"/>
  <c r="CZ525" i="3"/>
  <c r="DB525" i="3" s="1"/>
  <c r="DA525" i="3"/>
  <c r="DC525" i="3"/>
  <c r="A526" i="3"/>
  <c r="Y526" i="3"/>
  <c r="CX526" i="3"/>
  <c r="DG526" i="3" s="1"/>
  <c r="CY526" i="3"/>
  <c r="CZ526" i="3"/>
  <c r="DA526" i="3"/>
  <c r="DB526" i="3"/>
  <c r="DC526" i="3"/>
  <c r="DH526" i="3"/>
  <c r="A527" i="3"/>
  <c r="Y527" i="3"/>
  <c r="CX527" i="3" s="1"/>
  <c r="CY527" i="3"/>
  <c r="CZ527" i="3"/>
  <c r="DA527" i="3"/>
  <c r="DB527" i="3"/>
  <c r="DC527" i="3"/>
  <c r="A528" i="3"/>
  <c r="Y528" i="3"/>
  <c r="CV528" i="3" s="1"/>
  <c r="CU528" i="3"/>
  <c r="CX528" i="3"/>
  <c r="DG528" i="3" s="1"/>
  <c r="CY528" i="3"/>
  <c r="CZ528" i="3"/>
  <c r="DA528" i="3"/>
  <c r="DB528" i="3"/>
  <c r="DC528" i="3"/>
  <c r="DH528" i="3"/>
  <c r="A529" i="3"/>
  <c r="Y529" i="3"/>
  <c r="CX529" i="3" s="1"/>
  <c r="CY529" i="3"/>
  <c r="CZ529" i="3"/>
  <c r="DA529" i="3"/>
  <c r="DB529" i="3"/>
  <c r="DC529" i="3"/>
  <c r="A530" i="3"/>
  <c r="Y530" i="3"/>
  <c r="CX530" i="3" s="1"/>
  <c r="CY530" i="3"/>
  <c r="CZ530" i="3"/>
  <c r="DB530" i="3" s="1"/>
  <c r="DA530" i="3"/>
  <c r="DC530" i="3"/>
  <c r="A531" i="3"/>
  <c r="Y531" i="3"/>
  <c r="CU531" i="3"/>
  <c r="CV531" i="3"/>
  <c r="CX531" i="3"/>
  <c r="DF531" i="3" s="1"/>
  <c r="CY531" i="3"/>
  <c r="CZ531" i="3"/>
  <c r="DA531" i="3"/>
  <c r="DB531" i="3"/>
  <c r="DC531" i="3"/>
  <c r="DG531" i="3"/>
  <c r="DH531" i="3"/>
  <c r="A532" i="3"/>
  <c r="Y532" i="3"/>
  <c r="CX532" i="3" s="1"/>
  <c r="CY532" i="3"/>
  <c r="CZ532" i="3"/>
  <c r="DB532" i="3" s="1"/>
  <c r="DA532" i="3"/>
  <c r="DC532" i="3"/>
  <c r="A533" i="3"/>
  <c r="Y533" i="3"/>
  <c r="CW533" i="3"/>
  <c r="CX533" i="3"/>
  <c r="DF533" i="3" s="1"/>
  <c r="CY533" i="3"/>
  <c r="CZ533" i="3"/>
  <c r="DA533" i="3"/>
  <c r="DB533" i="3"/>
  <c r="DC533" i="3"/>
  <c r="DG533" i="3"/>
  <c r="DJ533" i="3" s="1"/>
  <c r="DH533" i="3"/>
  <c r="A534" i="3"/>
  <c r="Y534" i="3"/>
  <c r="CX534" i="3" s="1"/>
  <c r="CY534" i="3"/>
  <c r="CZ534" i="3"/>
  <c r="DB534" i="3" s="1"/>
  <c r="DA534" i="3"/>
  <c r="DC534" i="3"/>
  <c r="A535" i="3"/>
  <c r="Y535" i="3"/>
  <c r="CW535" i="3"/>
  <c r="CX535" i="3"/>
  <c r="DF535" i="3" s="1"/>
  <c r="CY535" i="3"/>
  <c r="CZ535" i="3"/>
  <c r="DA535" i="3"/>
  <c r="DB535" i="3"/>
  <c r="DC535" i="3"/>
  <c r="DG535" i="3"/>
  <c r="DJ535" i="3" s="1"/>
  <c r="DH535" i="3"/>
  <c r="A536" i="3"/>
  <c r="Y536" i="3"/>
  <c r="CX536" i="3" s="1"/>
  <c r="CY536" i="3"/>
  <c r="CZ536" i="3"/>
  <c r="DB536" i="3" s="1"/>
  <c r="DA536" i="3"/>
  <c r="DC536" i="3"/>
  <c r="A537" i="3"/>
  <c r="Y537" i="3"/>
  <c r="CX537" i="3"/>
  <c r="DG537" i="3" s="1"/>
  <c r="CY537" i="3"/>
  <c r="CZ537" i="3"/>
  <c r="DB537" i="3" s="1"/>
  <c r="DA537" i="3"/>
  <c r="DC537" i="3"/>
  <c r="DF537" i="3"/>
  <c r="DH537" i="3"/>
  <c r="DI537" i="3"/>
  <c r="DJ537" i="3"/>
  <c r="A538" i="3"/>
  <c r="Y538" i="3"/>
  <c r="CX538" i="3"/>
  <c r="DG538" i="3" s="1"/>
  <c r="CY538" i="3"/>
  <c r="CZ538" i="3"/>
  <c r="DA538" i="3"/>
  <c r="DB538" i="3"/>
  <c r="DC538" i="3"/>
  <c r="DH538" i="3"/>
  <c r="A539" i="3"/>
  <c r="Y539" i="3"/>
  <c r="CX539" i="3" s="1"/>
  <c r="CU539" i="3"/>
  <c r="CY539" i="3"/>
  <c r="CZ539" i="3"/>
  <c r="DB539" i="3" s="1"/>
  <c r="DA539" i="3"/>
  <c r="DC539" i="3"/>
  <c r="A540" i="3"/>
  <c r="Y540" i="3"/>
  <c r="CW540" i="3"/>
  <c r="CX540" i="3"/>
  <c r="DF540" i="3" s="1"/>
  <c r="CY540" i="3"/>
  <c r="CZ540" i="3"/>
  <c r="DA540" i="3"/>
  <c r="DB540" i="3"/>
  <c r="DC540" i="3"/>
  <c r="DG540" i="3"/>
  <c r="DJ540" i="3" s="1"/>
  <c r="DH540" i="3"/>
  <c r="A541" i="3"/>
  <c r="Y541" i="3"/>
  <c r="CX541" i="3" s="1"/>
  <c r="CY541" i="3"/>
  <c r="CZ541" i="3"/>
  <c r="DB541" i="3" s="1"/>
  <c r="DA541" i="3"/>
  <c r="DC541" i="3"/>
  <c r="A542" i="3"/>
  <c r="Y542" i="3"/>
  <c r="CW542" i="3"/>
  <c r="CX542" i="3"/>
  <c r="DF542" i="3" s="1"/>
  <c r="CY542" i="3"/>
  <c r="CZ542" i="3"/>
  <c r="DA542" i="3"/>
  <c r="DB542" i="3"/>
  <c r="DC542" i="3"/>
  <c r="DG542" i="3"/>
  <c r="DJ542" i="3" s="1"/>
  <c r="DH542" i="3"/>
  <c r="A543" i="3"/>
  <c r="Y543" i="3"/>
  <c r="CX543" i="3" s="1"/>
  <c r="CY543" i="3"/>
  <c r="CZ543" i="3"/>
  <c r="DB543" i="3" s="1"/>
  <c r="DA543" i="3"/>
  <c r="DC543" i="3"/>
  <c r="A544" i="3"/>
  <c r="Y544" i="3"/>
  <c r="CX544" i="3"/>
  <c r="DG544" i="3" s="1"/>
  <c r="CY544" i="3"/>
  <c r="CZ544" i="3"/>
  <c r="DA544" i="3"/>
  <c r="DB544" i="3"/>
  <c r="DC544" i="3"/>
  <c r="DH544" i="3"/>
  <c r="A545" i="3"/>
  <c r="Y545" i="3"/>
  <c r="CX545" i="3" s="1"/>
  <c r="CY545" i="3"/>
  <c r="CZ545" i="3"/>
  <c r="DA545" i="3"/>
  <c r="DB545" i="3"/>
  <c r="DC545" i="3"/>
  <c r="A546" i="3"/>
  <c r="Y546" i="3"/>
  <c r="CX546" i="3" s="1"/>
  <c r="CY546" i="3"/>
  <c r="CZ546" i="3"/>
  <c r="DB546" i="3" s="1"/>
  <c r="DA546" i="3"/>
  <c r="DC546" i="3"/>
  <c r="A547" i="3"/>
  <c r="Y547" i="3"/>
  <c r="CU547" i="3"/>
  <c r="CV547" i="3"/>
  <c r="CX547" i="3"/>
  <c r="DF547" i="3" s="1"/>
  <c r="CY547" i="3"/>
  <c r="CZ547" i="3"/>
  <c r="DA547" i="3"/>
  <c r="DB547" i="3"/>
  <c r="DC547" i="3"/>
  <c r="DG547" i="3"/>
  <c r="DH547" i="3"/>
  <c r="A548" i="3"/>
  <c r="Y548" i="3"/>
  <c r="CX548" i="3" s="1"/>
  <c r="CY548" i="3"/>
  <c r="CZ548" i="3"/>
  <c r="DB548" i="3" s="1"/>
  <c r="DA548" i="3"/>
  <c r="DC548" i="3"/>
  <c r="A549" i="3"/>
  <c r="Y549" i="3"/>
  <c r="CW549" i="3"/>
  <c r="CX549" i="3"/>
  <c r="DF549" i="3" s="1"/>
  <c r="CY549" i="3"/>
  <c r="CZ549" i="3"/>
  <c r="DA549" i="3"/>
  <c r="DB549" i="3"/>
  <c r="DC549" i="3"/>
  <c r="DG549" i="3"/>
  <c r="DJ549" i="3" s="1"/>
  <c r="DH549" i="3"/>
  <c r="A550" i="3"/>
  <c r="Y550" i="3"/>
  <c r="CX550" i="3" s="1"/>
  <c r="CY550" i="3"/>
  <c r="CZ550" i="3"/>
  <c r="DB550" i="3" s="1"/>
  <c r="DA550" i="3"/>
  <c r="DC550" i="3"/>
  <c r="A551" i="3"/>
  <c r="Y551" i="3"/>
  <c r="CX551" i="3"/>
  <c r="DG551" i="3" s="1"/>
  <c r="CY551" i="3"/>
  <c r="CZ551" i="3"/>
  <c r="DA551" i="3"/>
  <c r="DB551" i="3"/>
  <c r="DC551" i="3"/>
  <c r="DH551" i="3"/>
  <c r="A552" i="3"/>
  <c r="Y552" i="3"/>
  <c r="CX552" i="3" s="1"/>
  <c r="DG552" i="3" s="1"/>
  <c r="CY552" i="3"/>
  <c r="CZ552" i="3"/>
  <c r="DA552" i="3"/>
  <c r="DB552" i="3"/>
  <c r="DC552" i="3"/>
  <c r="A553" i="3"/>
  <c r="Y553" i="3"/>
  <c r="CX553" i="3" s="1"/>
  <c r="DG553" i="3" s="1"/>
  <c r="CY553" i="3"/>
  <c r="CZ553" i="3"/>
  <c r="DB553" i="3" s="1"/>
  <c r="DA553" i="3"/>
  <c r="DC553" i="3"/>
  <c r="DF553" i="3"/>
  <c r="DJ553" i="3" s="1"/>
  <c r="A554" i="3"/>
  <c r="Y554" i="3"/>
  <c r="CX554" i="3"/>
  <c r="DG554" i="3" s="1"/>
  <c r="CY554" i="3"/>
  <c r="CZ554" i="3"/>
  <c r="DB554" i="3" s="1"/>
  <c r="DA554" i="3"/>
  <c r="DC554" i="3"/>
  <c r="DF554" i="3"/>
  <c r="DJ554" i="3" s="1"/>
  <c r="DH554" i="3"/>
  <c r="DI554" i="3"/>
  <c r="A555" i="3"/>
  <c r="Y555" i="3"/>
  <c r="CX555" i="3"/>
  <c r="CY555" i="3"/>
  <c r="CZ555" i="3"/>
  <c r="DA555" i="3"/>
  <c r="DB555" i="3"/>
  <c r="DC555" i="3"/>
  <c r="A556" i="3"/>
  <c r="Y556" i="3"/>
  <c r="CX556" i="3"/>
  <c r="DH556" i="3" s="1"/>
  <c r="CY556" i="3"/>
  <c r="CZ556" i="3"/>
  <c r="DA556" i="3"/>
  <c r="DB556" i="3"/>
  <c r="DC556" i="3"/>
  <c r="DG556" i="3"/>
  <c r="A557" i="3"/>
  <c r="Y557" i="3"/>
  <c r="CV557" i="3" s="1"/>
  <c r="CU557" i="3"/>
  <c r="CY557" i="3"/>
  <c r="CZ557" i="3"/>
  <c r="DA557" i="3"/>
  <c r="DB557" i="3"/>
  <c r="DC557" i="3"/>
  <c r="A558" i="3"/>
  <c r="Y558" i="3"/>
  <c r="CX558" i="3" s="1"/>
  <c r="DG558" i="3" s="1"/>
  <c r="DJ558" i="3" s="1"/>
  <c r="CW558" i="3"/>
  <c r="CY558" i="3"/>
  <c r="CZ558" i="3"/>
  <c r="DB558" i="3" s="1"/>
  <c r="DA558" i="3"/>
  <c r="DC558" i="3"/>
  <c r="DF558" i="3"/>
  <c r="A559" i="3"/>
  <c r="Y559" i="3"/>
  <c r="CW559" i="3"/>
  <c r="CX559" i="3"/>
  <c r="DI559" i="3" s="1"/>
  <c r="CY559" i="3"/>
  <c r="CZ559" i="3"/>
  <c r="DA559" i="3"/>
  <c r="DB559" i="3"/>
  <c r="DC559" i="3"/>
  <c r="DH559" i="3"/>
  <c r="A560" i="3"/>
  <c r="Y560" i="3"/>
  <c r="CX560" i="3" s="1"/>
  <c r="DF560" i="3" s="1"/>
  <c r="CW560" i="3"/>
  <c r="CY560" i="3"/>
  <c r="CZ560" i="3"/>
  <c r="DB560" i="3" s="1"/>
  <c r="DA560" i="3"/>
  <c r="DC560" i="3"/>
  <c r="DG560" i="3"/>
  <c r="DJ560" i="3" s="1"/>
  <c r="A561" i="3"/>
  <c r="Y561" i="3"/>
  <c r="CX561" i="3"/>
  <c r="DG561" i="3" s="1"/>
  <c r="CY561" i="3"/>
  <c r="CZ561" i="3"/>
  <c r="DB561" i="3" s="1"/>
  <c r="DA561" i="3"/>
  <c r="DC561" i="3"/>
  <c r="DF561" i="3"/>
  <c r="DH561" i="3"/>
  <c r="DI561" i="3"/>
  <c r="DJ561" i="3"/>
  <c r="A562" i="3"/>
  <c r="Y562" i="3"/>
  <c r="CX562" i="3"/>
  <c r="CY562" i="3"/>
  <c r="CZ562" i="3"/>
  <c r="DA562" i="3"/>
  <c r="DB562" i="3"/>
  <c r="DC562" i="3"/>
  <c r="DH562" i="3"/>
  <c r="DI562" i="3"/>
  <c r="A563" i="3"/>
  <c r="Y563" i="3"/>
  <c r="CX563" i="3" s="1"/>
  <c r="CY563" i="3"/>
  <c r="CZ563" i="3"/>
  <c r="DA563" i="3"/>
  <c r="DB563" i="3"/>
  <c r="DC563" i="3"/>
  <c r="A564" i="3"/>
  <c r="Y564" i="3"/>
  <c r="CX564" i="3" s="1"/>
  <c r="DF564" i="3" s="1"/>
  <c r="DJ564" i="3" s="1"/>
  <c r="CY564" i="3"/>
  <c r="CZ564" i="3"/>
  <c r="DB564" i="3" s="1"/>
  <c r="DA564" i="3"/>
  <c r="DC564" i="3"/>
  <c r="A565" i="3"/>
  <c r="Y565" i="3"/>
  <c r="CX565" i="3"/>
  <c r="DG565" i="3" s="1"/>
  <c r="CY565" i="3"/>
  <c r="CZ565" i="3"/>
  <c r="DB565" i="3" s="1"/>
  <c r="DA565" i="3"/>
  <c r="DC565" i="3"/>
  <c r="DF565" i="3"/>
  <c r="DH565" i="3"/>
  <c r="DI565" i="3"/>
  <c r="DJ565" i="3"/>
  <c r="A566" i="3"/>
  <c r="Y566" i="3"/>
  <c r="CX566" i="3"/>
  <c r="CY566" i="3"/>
  <c r="CZ566" i="3"/>
  <c r="DA566" i="3"/>
  <c r="DB566" i="3"/>
  <c r="DC566" i="3"/>
  <c r="DH566" i="3"/>
  <c r="DI566" i="3"/>
  <c r="A567" i="3"/>
  <c r="Y567" i="3"/>
  <c r="CU567" i="3"/>
  <c r="CY567" i="3"/>
  <c r="CZ567" i="3"/>
  <c r="DB567" i="3" s="1"/>
  <c r="DA567" i="3"/>
  <c r="DC567" i="3"/>
  <c r="A568" i="3"/>
  <c r="Y568" i="3"/>
  <c r="CW568" i="3"/>
  <c r="CX568" i="3"/>
  <c r="DH568" i="3" s="1"/>
  <c r="CY568" i="3"/>
  <c r="CZ568" i="3"/>
  <c r="DA568" i="3"/>
  <c r="DB568" i="3"/>
  <c r="DC568" i="3"/>
  <c r="DG568" i="3"/>
  <c r="DJ568" i="3" s="1"/>
  <c r="A569" i="3"/>
  <c r="Y569" i="3"/>
  <c r="CY569" i="3"/>
  <c r="CZ569" i="3"/>
  <c r="DB569" i="3" s="1"/>
  <c r="DA569" i="3"/>
  <c r="DC569" i="3"/>
  <c r="A570" i="3"/>
  <c r="Y570" i="3"/>
  <c r="CX570" i="3"/>
  <c r="CY570" i="3"/>
  <c r="CZ570" i="3"/>
  <c r="DA570" i="3"/>
  <c r="DB570" i="3"/>
  <c r="DC570" i="3"/>
  <c r="DH570" i="3"/>
  <c r="DI570" i="3"/>
  <c r="A571" i="3"/>
  <c r="Y571" i="3"/>
  <c r="CX571" i="3" s="1"/>
  <c r="CY571" i="3"/>
  <c r="CZ571" i="3"/>
  <c r="DA571" i="3"/>
  <c r="DB571" i="3"/>
  <c r="DC571" i="3"/>
  <c r="A572" i="3"/>
  <c r="Y572" i="3"/>
  <c r="CX572" i="3" s="1"/>
  <c r="DF572" i="3" s="1"/>
  <c r="DJ572" i="3" s="1"/>
  <c r="CY572" i="3"/>
  <c r="CZ572" i="3"/>
  <c r="DB572" i="3" s="1"/>
  <c r="DA572" i="3"/>
  <c r="DC572" i="3"/>
  <c r="A573" i="3"/>
  <c r="Y573" i="3"/>
  <c r="CX573" i="3"/>
  <c r="DG573" i="3" s="1"/>
  <c r="CY573" i="3"/>
  <c r="CZ573" i="3"/>
  <c r="DB573" i="3" s="1"/>
  <c r="DA573" i="3"/>
  <c r="DC573" i="3"/>
  <c r="DF573" i="3"/>
  <c r="DH573" i="3"/>
  <c r="DI573" i="3"/>
  <c r="DJ573" i="3"/>
  <c r="A574" i="3"/>
  <c r="Y574" i="3"/>
  <c r="CX574" i="3"/>
  <c r="CY574" i="3"/>
  <c r="CZ574" i="3"/>
  <c r="DA574" i="3"/>
  <c r="DB574" i="3"/>
  <c r="DC574" i="3"/>
  <c r="DH574" i="3"/>
  <c r="DI574" i="3"/>
  <c r="A575" i="3"/>
  <c r="Y575" i="3"/>
  <c r="CX575" i="3" s="1"/>
  <c r="CY575" i="3"/>
  <c r="CZ575" i="3"/>
  <c r="DA575" i="3"/>
  <c r="DB575" i="3"/>
  <c r="DC575" i="3"/>
  <c r="A576" i="3"/>
  <c r="Y576" i="3"/>
  <c r="CV576" i="3" s="1"/>
  <c r="CU576" i="3"/>
  <c r="CY576" i="3"/>
  <c r="CZ576" i="3"/>
  <c r="DA576" i="3"/>
  <c r="DB576" i="3"/>
  <c r="DC576" i="3"/>
  <c r="A577" i="3"/>
  <c r="Y577" i="3"/>
  <c r="CX577" i="3" s="1"/>
  <c r="DF577" i="3" s="1"/>
  <c r="CW577" i="3"/>
  <c r="CY577" i="3"/>
  <c r="CZ577" i="3"/>
  <c r="DB577" i="3" s="1"/>
  <c r="DA577" i="3"/>
  <c r="DC577" i="3"/>
  <c r="DG577" i="3"/>
  <c r="DJ577" i="3" s="1"/>
  <c r="A578" i="3"/>
  <c r="Y578" i="3"/>
  <c r="CW578" i="3"/>
  <c r="CX578" i="3"/>
  <c r="DH578" i="3" s="1"/>
  <c r="CY578" i="3"/>
  <c r="CZ578" i="3"/>
  <c r="DA578" i="3"/>
  <c r="DB578" i="3"/>
  <c r="DC578" i="3"/>
  <c r="DI578" i="3"/>
  <c r="A579" i="3"/>
  <c r="Y579" i="3"/>
  <c r="CX579" i="3" s="1"/>
  <c r="CY579" i="3"/>
  <c r="CZ579" i="3"/>
  <c r="DA579" i="3"/>
  <c r="DB579" i="3"/>
  <c r="DC579" i="3"/>
  <c r="A580" i="3"/>
  <c r="Y580" i="3"/>
  <c r="CX580" i="3" s="1"/>
  <c r="DF580" i="3" s="1"/>
  <c r="DJ580" i="3" s="1"/>
  <c r="CY580" i="3"/>
  <c r="CZ580" i="3"/>
  <c r="DB580" i="3" s="1"/>
  <c r="DA580" i="3"/>
  <c r="DC580" i="3"/>
  <c r="DG580" i="3"/>
  <c r="A581" i="3"/>
  <c r="Y581" i="3"/>
  <c r="CX581" i="3"/>
  <c r="DG581" i="3" s="1"/>
  <c r="CY581" i="3"/>
  <c r="CZ581" i="3"/>
  <c r="DB581" i="3" s="1"/>
  <c r="DA581" i="3"/>
  <c r="DC581" i="3"/>
  <c r="DF581" i="3"/>
  <c r="DH581" i="3"/>
  <c r="DI581" i="3"/>
  <c r="DJ581" i="3"/>
  <c r="A582" i="3"/>
  <c r="Y582" i="3"/>
  <c r="CX582" i="3"/>
  <c r="DH582" i="3" s="1"/>
  <c r="CY582" i="3"/>
  <c r="CZ582" i="3"/>
  <c r="DA582" i="3"/>
  <c r="DB582" i="3"/>
  <c r="DC582" i="3"/>
  <c r="DI582" i="3"/>
  <c r="A583" i="3"/>
  <c r="Y583" i="3"/>
  <c r="CX583" i="3" s="1"/>
  <c r="CY583" i="3"/>
  <c r="CZ583" i="3"/>
  <c r="DA583" i="3"/>
  <c r="DB583" i="3"/>
  <c r="DC583" i="3"/>
  <c r="A584" i="3"/>
  <c r="Y584" i="3"/>
  <c r="CX584" i="3" s="1"/>
  <c r="DF584" i="3" s="1"/>
  <c r="DJ584" i="3" s="1"/>
  <c r="CY584" i="3"/>
  <c r="CZ584" i="3"/>
  <c r="DB584" i="3" s="1"/>
  <c r="DA584" i="3"/>
  <c r="DC584" i="3"/>
  <c r="DG584" i="3"/>
  <c r="A585" i="3"/>
  <c r="Y585" i="3"/>
  <c r="CU585" i="3"/>
  <c r="CV585" i="3"/>
  <c r="CX585" i="3"/>
  <c r="DH585" i="3" s="1"/>
  <c r="CY585" i="3"/>
  <c r="CZ585" i="3"/>
  <c r="DA585" i="3"/>
  <c r="DB585" i="3"/>
  <c r="DC585" i="3"/>
  <c r="DG585" i="3"/>
  <c r="A586" i="3"/>
  <c r="Y586" i="3"/>
  <c r="CY586" i="3"/>
  <c r="CZ586" i="3"/>
  <c r="DB586" i="3" s="1"/>
  <c r="DA586" i="3"/>
  <c r="DC586" i="3"/>
  <c r="A587" i="3"/>
  <c r="Y587" i="3"/>
  <c r="CX587" i="3" s="1"/>
  <c r="CY587" i="3"/>
  <c r="CZ587" i="3"/>
  <c r="DB587" i="3" s="1"/>
  <c r="DA587" i="3"/>
  <c r="DC587" i="3"/>
  <c r="A588" i="3"/>
  <c r="Y588" i="3"/>
  <c r="CW588" i="3" s="1"/>
  <c r="CX588" i="3"/>
  <c r="DG588" i="3" s="1"/>
  <c r="DJ588" i="3" s="1"/>
  <c r="CY588" i="3"/>
  <c r="CZ588" i="3"/>
  <c r="DB588" i="3" s="1"/>
  <c r="DA588" i="3"/>
  <c r="DC588" i="3"/>
  <c r="DF588" i="3"/>
  <c r="DI588" i="3"/>
  <c r="A589" i="3"/>
  <c r="Y589" i="3"/>
  <c r="CW589" i="3"/>
  <c r="CX589" i="3"/>
  <c r="DI589" i="3" s="1"/>
  <c r="CY589" i="3"/>
  <c r="CZ589" i="3"/>
  <c r="DA589" i="3"/>
  <c r="DB589" i="3"/>
  <c r="DC589" i="3"/>
  <c r="DG589" i="3"/>
  <c r="DH589" i="3"/>
  <c r="DJ589" i="3"/>
  <c r="A590" i="3"/>
  <c r="Y590" i="3"/>
  <c r="CX590" i="3" s="1"/>
  <c r="DH590" i="3" s="1"/>
  <c r="CY590" i="3"/>
  <c r="CZ590" i="3"/>
  <c r="DB590" i="3" s="1"/>
  <c r="DA590" i="3"/>
  <c r="DC590" i="3"/>
  <c r="DG590" i="3"/>
  <c r="A591" i="3"/>
  <c r="Y591" i="3"/>
  <c r="CX591" i="3"/>
  <c r="DG591" i="3" s="1"/>
  <c r="CY591" i="3"/>
  <c r="CZ591" i="3"/>
  <c r="DB591" i="3" s="1"/>
  <c r="DA591" i="3"/>
  <c r="DC591" i="3"/>
  <c r="DF591" i="3"/>
  <c r="DH591" i="3"/>
  <c r="DI591" i="3"/>
  <c r="DJ591" i="3"/>
  <c r="A592" i="3"/>
  <c r="Y592" i="3"/>
  <c r="CX592" i="3" s="1"/>
  <c r="CY592" i="3"/>
  <c r="CZ592" i="3"/>
  <c r="DA592" i="3"/>
  <c r="DB592" i="3"/>
  <c r="DC592" i="3"/>
  <c r="A593" i="3"/>
  <c r="Y593" i="3"/>
  <c r="CX593" i="3"/>
  <c r="DI593" i="3" s="1"/>
  <c r="CY593" i="3"/>
  <c r="CZ593" i="3"/>
  <c r="DA593" i="3"/>
  <c r="DB593" i="3"/>
  <c r="DC593" i="3"/>
  <c r="DH593" i="3"/>
  <c r="A594" i="3"/>
  <c r="Y594" i="3"/>
  <c r="CX594" i="3" s="1"/>
  <c r="DH594" i="3" s="1"/>
  <c r="CY594" i="3"/>
  <c r="CZ594" i="3"/>
  <c r="DB594" i="3" s="1"/>
  <c r="DA594" i="3"/>
  <c r="DC594" i="3"/>
  <c r="DF594" i="3"/>
  <c r="DJ594" i="3" s="1"/>
  <c r="DI594" i="3"/>
  <c r="A595" i="3"/>
  <c r="Y595" i="3"/>
  <c r="CU595" i="3"/>
  <c r="CV595" i="3"/>
  <c r="CX595" i="3"/>
  <c r="DI595" i="3" s="1"/>
  <c r="DJ595" i="3" s="1"/>
  <c r="CY595" i="3"/>
  <c r="CZ595" i="3"/>
  <c r="DA595" i="3"/>
  <c r="DB595" i="3"/>
  <c r="DC595" i="3"/>
  <c r="DH595" i="3"/>
  <c r="A596" i="3"/>
  <c r="Y596" i="3"/>
  <c r="CW596" i="3" s="1"/>
  <c r="CX596" i="3"/>
  <c r="DG596" i="3" s="1"/>
  <c r="DJ596" i="3" s="1"/>
  <c r="CY596" i="3"/>
  <c r="CZ596" i="3"/>
  <c r="DA596" i="3"/>
  <c r="DB596" i="3"/>
  <c r="DC596" i="3"/>
  <c r="DI596" i="3"/>
  <c r="A597" i="3"/>
  <c r="Y597" i="3"/>
  <c r="CX597" i="3" s="1"/>
  <c r="CW597" i="3"/>
  <c r="CY597" i="3"/>
  <c r="CZ597" i="3"/>
  <c r="DB597" i="3" s="1"/>
  <c r="DA597" i="3"/>
  <c r="DC597" i="3"/>
  <c r="A598" i="3"/>
  <c r="Y598" i="3"/>
  <c r="CW598" i="3" s="1"/>
  <c r="CY598" i="3"/>
  <c r="CZ598" i="3"/>
  <c r="DB598" i="3" s="1"/>
  <c r="DA598" i="3"/>
  <c r="DC598" i="3"/>
  <c r="A599" i="3"/>
  <c r="Y599" i="3"/>
  <c r="CX599" i="3" s="1"/>
  <c r="CY599" i="3"/>
  <c r="CZ599" i="3"/>
  <c r="DB599" i="3" s="1"/>
  <c r="DA599" i="3"/>
  <c r="DC599" i="3"/>
  <c r="A600" i="3"/>
  <c r="Y600" i="3"/>
  <c r="CX600" i="3" s="1"/>
  <c r="DH600" i="3" s="1"/>
  <c r="CY600" i="3"/>
  <c r="CZ600" i="3"/>
  <c r="DB600" i="3" s="1"/>
  <c r="DA600" i="3"/>
  <c r="DC600" i="3"/>
  <c r="DF600" i="3"/>
  <c r="DJ600" i="3" s="1"/>
  <c r="DG600" i="3"/>
  <c r="DI600" i="3"/>
  <c r="A601" i="3"/>
  <c r="Y601" i="3"/>
  <c r="CX601" i="3"/>
  <c r="DG601" i="3" s="1"/>
  <c r="CY601" i="3"/>
  <c r="CZ601" i="3"/>
  <c r="DA601" i="3"/>
  <c r="DB601" i="3"/>
  <c r="DC601" i="3"/>
  <c r="DI601" i="3"/>
  <c r="A602" i="3"/>
  <c r="Y602" i="3"/>
  <c r="CX602" i="3"/>
  <c r="DF602" i="3" s="1"/>
  <c r="DJ602" i="3" s="1"/>
  <c r="CY602" i="3"/>
  <c r="CZ602" i="3"/>
  <c r="DA602" i="3"/>
  <c r="DB602" i="3"/>
  <c r="DC602" i="3"/>
  <c r="DI602" i="3"/>
  <c r="A603" i="3"/>
  <c r="Y603" i="3"/>
  <c r="CX603" i="3" s="1"/>
  <c r="CY603" i="3"/>
  <c r="CZ603" i="3"/>
  <c r="DA603" i="3"/>
  <c r="DB603" i="3"/>
  <c r="DC603" i="3"/>
  <c r="A604" i="3"/>
  <c r="Y604" i="3"/>
  <c r="CX604" i="3" s="1"/>
  <c r="DH604" i="3" s="1"/>
  <c r="CY604" i="3"/>
  <c r="CZ604" i="3"/>
  <c r="DB604" i="3" s="1"/>
  <c r="DA604" i="3"/>
  <c r="DC604" i="3"/>
  <c r="DG604" i="3"/>
  <c r="A605" i="3"/>
  <c r="Y605" i="3"/>
  <c r="CU605" i="3"/>
  <c r="CV605" i="3"/>
  <c r="CX605" i="3"/>
  <c r="DI605" i="3" s="1"/>
  <c r="CY605" i="3"/>
  <c r="CZ605" i="3"/>
  <c r="DA605" i="3"/>
  <c r="DB605" i="3"/>
  <c r="DC605" i="3"/>
  <c r="DG605" i="3"/>
  <c r="DH605" i="3"/>
  <c r="DJ605" i="3"/>
  <c r="A606" i="3"/>
  <c r="Y606" i="3"/>
  <c r="CX606" i="3" s="1"/>
  <c r="DH606" i="3" s="1"/>
  <c r="CY606" i="3"/>
  <c r="CZ606" i="3"/>
  <c r="DB606" i="3" s="1"/>
  <c r="DA606" i="3"/>
  <c r="DC606" i="3"/>
  <c r="DG606" i="3"/>
  <c r="A607" i="3"/>
  <c r="Y607" i="3"/>
  <c r="CX607" i="3"/>
  <c r="DG607" i="3" s="1"/>
  <c r="CY607" i="3"/>
  <c r="CZ607" i="3"/>
  <c r="DB607" i="3" s="1"/>
  <c r="DA607" i="3"/>
  <c r="DC607" i="3"/>
  <c r="DF607" i="3"/>
  <c r="DH607" i="3"/>
  <c r="DI607" i="3"/>
  <c r="DJ607" i="3"/>
  <c r="A608" i="3"/>
  <c r="Y608" i="3"/>
  <c r="CX608" i="3" s="1"/>
  <c r="CY608" i="3"/>
  <c r="CZ608" i="3"/>
  <c r="DA608" i="3"/>
  <c r="DB608" i="3"/>
  <c r="DC608" i="3"/>
  <c r="A609" i="3"/>
  <c r="Y609" i="3"/>
  <c r="CV609" i="3" s="1"/>
  <c r="CU609" i="3"/>
  <c r="CY609" i="3"/>
  <c r="CZ609" i="3"/>
  <c r="DB609" i="3" s="1"/>
  <c r="DA609" i="3"/>
  <c r="DC609" i="3"/>
  <c r="A610" i="3"/>
  <c r="Y610" i="3"/>
  <c r="CX610" i="3" s="1"/>
  <c r="CY610" i="3"/>
  <c r="CZ610" i="3"/>
  <c r="DA610" i="3"/>
  <c r="DB610" i="3"/>
  <c r="DC610" i="3"/>
  <c r="A611" i="3"/>
  <c r="Y611" i="3"/>
  <c r="CX611" i="3"/>
  <c r="DI611" i="3" s="1"/>
  <c r="CY611" i="3"/>
  <c r="CZ611" i="3"/>
  <c r="DA611" i="3"/>
  <c r="DB611" i="3"/>
  <c r="DC611" i="3"/>
  <c r="DH611" i="3"/>
  <c r="A612" i="3"/>
  <c r="Y612" i="3"/>
  <c r="CX612" i="3" s="1"/>
  <c r="DH612" i="3" s="1"/>
  <c r="CY612" i="3"/>
  <c r="CZ612" i="3"/>
  <c r="DB612" i="3" s="1"/>
  <c r="DA612" i="3"/>
  <c r="DC612" i="3"/>
  <c r="DF612" i="3"/>
  <c r="DJ612" i="3" s="1"/>
  <c r="DI612" i="3"/>
  <c r="A613" i="3"/>
  <c r="Y613" i="3"/>
  <c r="CU613" i="3"/>
  <c r="CV613" i="3"/>
  <c r="CX613" i="3"/>
  <c r="DI613" i="3" s="1"/>
  <c r="DJ613" i="3" s="1"/>
  <c r="CY613" i="3"/>
  <c r="CZ613" i="3"/>
  <c r="DA613" i="3"/>
  <c r="DB613" i="3"/>
  <c r="DC613" i="3"/>
  <c r="DH613" i="3"/>
  <c r="A614" i="3"/>
  <c r="Y614" i="3"/>
  <c r="CW614" i="3" s="1"/>
  <c r="CX614" i="3"/>
  <c r="DG614" i="3" s="1"/>
  <c r="DJ614" i="3" s="1"/>
  <c r="CY614" i="3"/>
  <c r="CZ614" i="3"/>
  <c r="DA614" i="3"/>
  <c r="DB614" i="3"/>
  <c r="DC614" i="3"/>
  <c r="DI614" i="3"/>
  <c r="A615" i="3"/>
  <c r="Y615" i="3"/>
  <c r="CX615" i="3"/>
  <c r="DF615" i="3" s="1"/>
  <c r="DJ615" i="3" s="1"/>
  <c r="CY615" i="3"/>
  <c r="CZ615" i="3"/>
  <c r="DA615" i="3"/>
  <c r="DB615" i="3"/>
  <c r="DC615" i="3"/>
  <c r="DI615" i="3"/>
  <c r="A616" i="3"/>
  <c r="Y616" i="3"/>
  <c r="CX616" i="3" s="1"/>
  <c r="CY616" i="3"/>
  <c r="CZ616" i="3"/>
  <c r="DA616" i="3"/>
  <c r="DB616" i="3"/>
  <c r="DC616" i="3"/>
  <c r="A617" i="3"/>
  <c r="Y617" i="3"/>
  <c r="CX617" i="3" s="1"/>
  <c r="DH617" i="3" s="1"/>
  <c r="CY617" i="3"/>
  <c r="CZ617" i="3"/>
  <c r="DB617" i="3" s="1"/>
  <c r="DA617" i="3"/>
  <c r="DC617" i="3"/>
  <c r="DG617" i="3"/>
  <c r="A618" i="3"/>
  <c r="Y618" i="3"/>
  <c r="CX618" i="3"/>
  <c r="DG618" i="3" s="1"/>
  <c r="CY618" i="3"/>
  <c r="CZ618" i="3"/>
  <c r="DB618" i="3" s="1"/>
  <c r="DA618" i="3"/>
  <c r="DC618" i="3"/>
  <c r="DF618" i="3"/>
  <c r="DH618" i="3"/>
  <c r="DI618" i="3"/>
  <c r="DJ618" i="3"/>
  <c r="A619" i="3"/>
  <c r="Y619" i="3"/>
  <c r="CX619" i="3" s="1"/>
  <c r="CY619" i="3"/>
  <c r="CZ619" i="3"/>
  <c r="DA619" i="3"/>
  <c r="DB619" i="3"/>
  <c r="DC619" i="3"/>
  <c r="A620" i="3"/>
  <c r="Y620" i="3"/>
  <c r="CX620" i="3"/>
  <c r="DI620" i="3" s="1"/>
  <c r="CY620" i="3"/>
  <c r="CZ620" i="3"/>
  <c r="DA620" i="3"/>
  <c r="DB620" i="3"/>
  <c r="DC620" i="3"/>
  <c r="DH620" i="3"/>
  <c r="A621" i="3"/>
  <c r="Y621" i="3"/>
  <c r="CX621" i="3" s="1"/>
  <c r="DH621" i="3" s="1"/>
  <c r="CY621" i="3"/>
  <c r="CZ621" i="3"/>
  <c r="DB621" i="3" s="1"/>
  <c r="DA621" i="3"/>
  <c r="DC621" i="3"/>
  <c r="DF621" i="3"/>
  <c r="DJ621" i="3" s="1"/>
  <c r="DI621" i="3"/>
  <c r="A622" i="3"/>
  <c r="Y622" i="3"/>
  <c r="CX622" i="3"/>
  <c r="DG622" i="3" s="1"/>
  <c r="CY622" i="3"/>
  <c r="CZ622" i="3"/>
  <c r="DB622" i="3" s="1"/>
  <c r="DA622" i="3"/>
  <c r="DC622" i="3"/>
  <c r="DF622" i="3"/>
  <c r="DJ622" i="3" s="1"/>
  <c r="DI622" i="3"/>
  <c r="A623" i="3"/>
  <c r="Y623" i="3"/>
  <c r="CX623" i="3" s="1"/>
  <c r="DH623" i="3" s="1"/>
  <c r="CU623" i="3"/>
  <c r="CV623" i="3"/>
  <c r="CY623" i="3"/>
  <c r="CZ623" i="3"/>
  <c r="DB623" i="3" s="1"/>
  <c r="DA623" i="3"/>
  <c r="DC623" i="3"/>
  <c r="DF623" i="3"/>
  <c r="DG623" i="3"/>
  <c r="DI623" i="3"/>
  <c r="DJ623" i="3" s="1"/>
  <c r="A624" i="3"/>
  <c r="Y624" i="3"/>
  <c r="CW624" i="3"/>
  <c r="CX624" i="3"/>
  <c r="DF624" i="3" s="1"/>
  <c r="CY624" i="3"/>
  <c r="CZ624" i="3"/>
  <c r="DA624" i="3"/>
  <c r="DB624" i="3"/>
  <c r="DC624" i="3"/>
  <c r="DH624" i="3"/>
  <c r="DI624" i="3"/>
  <c r="A625" i="3"/>
  <c r="Y625" i="3"/>
  <c r="CX625" i="3"/>
  <c r="DI625" i="3" s="1"/>
  <c r="CY625" i="3"/>
  <c r="CZ625" i="3"/>
  <c r="DB625" i="3" s="1"/>
  <c r="DA625" i="3"/>
  <c r="DC625" i="3"/>
  <c r="DF625" i="3"/>
  <c r="DJ625" i="3" s="1"/>
  <c r="DH625" i="3"/>
  <c r="A626" i="3"/>
  <c r="Y626" i="3"/>
  <c r="CX626" i="3" s="1"/>
  <c r="DH626" i="3" s="1"/>
  <c r="CY626" i="3"/>
  <c r="CZ626" i="3"/>
  <c r="DB626" i="3" s="1"/>
  <c r="DA626" i="3"/>
  <c r="DC626" i="3"/>
  <c r="DF626" i="3"/>
  <c r="DJ626" i="3" s="1"/>
  <c r="DG626" i="3"/>
  <c r="DI626" i="3"/>
  <c r="A627" i="3"/>
  <c r="Y627" i="3"/>
  <c r="CX627" i="3"/>
  <c r="DG627" i="3" s="1"/>
  <c r="CY627" i="3"/>
  <c r="CZ627" i="3"/>
  <c r="DA627" i="3"/>
  <c r="DB627" i="3"/>
  <c r="DC627" i="3"/>
  <c r="DI627" i="3"/>
  <c r="A628" i="3"/>
  <c r="Y628" i="3"/>
  <c r="CX628" i="3"/>
  <c r="DF628" i="3" s="1"/>
  <c r="DJ628" i="3" s="1"/>
  <c r="CY628" i="3"/>
  <c r="CZ628" i="3"/>
  <c r="DA628" i="3"/>
  <c r="DB628" i="3"/>
  <c r="DC628" i="3"/>
  <c r="DI628" i="3"/>
  <c r="A629" i="3"/>
  <c r="Y629" i="3"/>
  <c r="CX629" i="3" s="1"/>
  <c r="CY629" i="3"/>
  <c r="CZ629" i="3"/>
  <c r="DA629" i="3"/>
  <c r="DB629" i="3"/>
  <c r="DC629" i="3"/>
  <c r="A630" i="3"/>
  <c r="Y630" i="3"/>
  <c r="CX630" i="3" s="1"/>
  <c r="DH630" i="3" s="1"/>
  <c r="CY630" i="3"/>
  <c r="CZ630" i="3"/>
  <c r="DB630" i="3" s="1"/>
  <c r="DA630" i="3"/>
  <c r="DC630" i="3"/>
  <c r="DG630" i="3"/>
  <c r="A631" i="3"/>
  <c r="Y631" i="3"/>
  <c r="CX631" i="3"/>
  <c r="DG631" i="3" s="1"/>
  <c r="CY631" i="3"/>
  <c r="CZ631" i="3"/>
  <c r="DB631" i="3" s="1"/>
  <c r="DA631" i="3"/>
  <c r="DC631" i="3"/>
  <c r="DF631" i="3"/>
  <c r="DH631" i="3"/>
  <c r="DI631" i="3"/>
  <c r="DJ631" i="3"/>
  <c r="A632" i="3"/>
  <c r="Y632" i="3"/>
  <c r="CX632" i="3" s="1"/>
  <c r="CY632" i="3"/>
  <c r="CZ632" i="3"/>
  <c r="DA632" i="3"/>
  <c r="DB632" i="3"/>
  <c r="DC632" i="3"/>
  <c r="A633" i="3"/>
  <c r="Y633" i="3"/>
  <c r="CV633" i="3" s="1"/>
  <c r="CU633" i="3"/>
  <c r="CY633" i="3"/>
  <c r="CZ633" i="3"/>
  <c r="DB633" i="3" s="1"/>
  <c r="DA633" i="3"/>
  <c r="DC633" i="3"/>
  <c r="A634" i="3"/>
  <c r="Y634" i="3"/>
  <c r="CX634" i="3" s="1"/>
  <c r="CY634" i="3"/>
  <c r="CZ634" i="3"/>
  <c r="DB634" i="3" s="1"/>
  <c r="DA634" i="3"/>
  <c r="DC634" i="3"/>
  <c r="A635" i="3"/>
  <c r="Y635" i="3"/>
  <c r="CW635" i="3" s="1"/>
  <c r="CX635" i="3"/>
  <c r="DG635" i="3" s="1"/>
  <c r="DJ635" i="3" s="1"/>
  <c r="CY635" i="3"/>
  <c r="CZ635" i="3"/>
  <c r="DB635" i="3" s="1"/>
  <c r="DA635" i="3"/>
  <c r="DC635" i="3"/>
  <c r="DF635" i="3"/>
  <c r="DI635" i="3"/>
  <c r="A636" i="3"/>
  <c r="Y636" i="3"/>
  <c r="CW636" i="3"/>
  <c r="CX636" i="3"/>
  <c r="DI636" i="3" s="1"/>
  <c r="CY636" i="3"/>
  <c r="CZ636" i="3"/>
  <c r="DA636" i="3"/>
  <c r="DB636" i="3"/>
  <c r="DC636" i="3"/>
  <c r="DG636" i="3"/>
  <c r="DH636" i="3"/>
  <c r="DJ636" i="3"/>
  <c r="A637" i="3"/>
  <c r="Y637" i="3"/>
  <c r="CW637" i="3" s="1"/>
  <c r="CY637" i="3"/>
  <c r="CZ637" i="3"/>
  <c r="DA637" i="3"/>
  <c r="DB637" i="3"/>
  <c r="DC637" i="3"/>
  <c r="A638" i="3"/>
  <c r="Y638" i="3"/>
  <c r="CX638" i="3" s="1"/>
  <c r="CY638" i="3"/>
  <c r="CZ638" i="3"/>
  <c r="DA638" i="3"/>
  <c r="DB638" i="3"/>
  <c r="DC638" i="3"/>
  <c r="A639" i="3"/>
  <c r="Y639" i="3"/>
  <c r="CX639" i="3"/>
  <c r="DI639" i="3" s="1"/>
  <c r="CY639" i="3"/>
  <c r="CZ639" i="3"/>
  <c r="DB639" i="3" s="1"/>
  <c r="DA639" i="3"/>
  <c r="DC639" i="3"/>
  <c r="DF639" i="3"/>
  <c r="DJ639" i="3" s="1"/>
  <c r="DH639" i="3"/>
  <c r="A640" i="3"/>
  <c r="Y640" i="3"/>
  <c r="CX640" i="3" s="1"/>
  <c r="DH640" i="3" s="1"/>
  <c r="CY640" i="3"/>
  <c r="CZ640" i="3"/>
  <c r="DB640" i="3" s="1"/>
  <c r="DA640" i="3"/>
  <c r="DC640" i="3"/>
  <c r="DF640" i="3"/>
  <c r="DJ640" i="3" s="1"/>
  <c r="DG640" i="3"/>
  <c r="DI640" i="3"/>
  <c r="A641" i="3"/>
  <c r="Y641" i="3"/>
  <c r="CX641" i="3"/>
  <c r="DG641" i="3" s="1"/>
  <c r="CY641" i="3"/>
  <c r="CZ641" i="3"/>
  <c r="DA641" i="3"/>
  <c r="DB641" i="3"/>
  <c r="DC641" i="3"/>
  <c r="DI641" i="3"/>
  <c r="A642" i="3"/>
  <c r="Y642" i="3"/>
  <c r="CX642" i="3"/>
  <c r="DF642" i="3" s="1"/>
  <c r="DJ642" i="3" s="1"/>
  <c r="CY642" i="3"/>
  <c r="CZ642" i="3"/>
  <c r="DA642" i="3"/>
  <c r="DB642" i="3"/>
  <c r="DC642" i="3"/>
  <c r="DI642" i="3"/>
  <c r="A643" i="3"/>
  <c r="Y643" i="3"/>
  <c r="CX643" i="3" s="1"/>
  <c r="CY643" i="3"/>
  <c r="CZ643" i="3"/>
  <c r="DA643" i="3"/>
  <c r="DB643" i="3"/>
  <c r="DC643" i="3"/>
  <c r="A644" i="3"/>
  <c r="Y644" i="3"/>
  <c r="CX644" i="3" s="1"/>
  <c r="DH644" i="3" s="1"/>
  <c r="CY644" i="3"/>
  <c r="CZ644" i="3"/>
  <c r="DB644" i="3" s="1"/>
  <c r="DA644" i="3"/>
  <c r="DC644" i="3"/>
  <c r="DG644" i="3"/>
  <c r="A645" i="3"/>
  <c r="Y645" i="3"/>
  <c r="CX645" i="3"/>
  <c r="DG645" i="3" s="1"/>
  <c r="CY645" i="3"/>
  <c r="CZ645" i="3"/>
  <c r="DB645" i="3" s="1"/>
  <c r="DA645" i="3"/>
  <c r="DC645" i="3"/>
  <c r="DF645" i="3"/>
  <c r="DH645" i="3"/>
  <c r="DI645" i="3"/>
  <c r="DJ645" i="3"/>
  <c r="A646" i="3"/>
  <c r="Y646" i="3"/>
  <c r="CX646" i="3" s="1"/>
  <c r="CY646" i="3"/>
  <c r="CZ646" i="3"/>
  <c r="DA646" i="3"/>
  <c r="DB646" i="3"/>
  <c r="DC646" i="3"/>
  <c r="A647" i="3"/>
  <c r="Y647" i="3"/>
  <c r="CX647" i="3"/>
  <c r="DI647" i="3" s="1"/>
  <c r="CY647" i="3"/>
  <c r="CZ647" i="3"/>
  <c r="DA647" i="3"/>
  <c r="DB647" i="3"/>
  <c r="DC647" i="3"/>
  <c r="DH647" i="3"/>
  <c r="A648" i="3"/>
  <c r="Y648" i="3"/>
  <c r="CX648" i="3"/>
  <c r="DF648" i="3" s="1"/>
  <c r="DJ648" i="3" s="1"/>
  <c r="CY648" i="3"/>
  <c r="CZ648" i="3"/>
  <c r="DA648" i="3"/>
  <c r="DB648" i="3"/>
  <c r="DC648" i="3"/>
  <c r="DH648" i="3"/>
  <c r="A649" i="3"/>
  <c r="Y649" i="3"/>
  <c r="CX649" i="3" s="1"/>
  <c r="CY649" i="3"/>
  <c r="CZ649" i="3"/>
  <c r="DB649" i="3" s="1"/>
  <c r="DA649" i="3"/>
  <c r="DC649" i="3"/>
  <c r="A650" i="3"/>
  <c r="Y650" i="3"/>
  <c r="CX650" i="3"/>
  <c r="DI650" i="3" s="1"/>
  <c r="CY650" i="3"/>
  <c r="CZ650" i="3"/>
  <c r="DB650" i="3" s="1"/>
  <c r="DA650" i="3"/>
  <c r="DC650" i="3"/>
  <c r="DF650" i="3"/>
  <c r="DH650" i="3"/>
  <c r="DJ650" i="3"/>
  <c r="A651" i="3"/>
  <c r="Y651" i="3"/>
  <c r="CX651" i="3" s="1"/>
  <c r="CU651" i="3"/>
  <c r="CV651" i="3"/>
  <c r="CY651" i="3"/>
  <c r="CZ651" i="3"/>
  <c r="DB651" i="3" s="1"/>
  <c r="DA651" i="3"/>
  <c r="DC651" i="3"/>
  <c r="A652" i="3"/>
  <c r="Y652" i="3"/>
  <c r="CW652" i="3"/>
  <c r="CX652" i="3"/>
  <c r="DF652" i="3" s="1"/>
  <c r="CY652" i="3"/>
  <c r="CZ652" i="3"/>
  <c r="DA652" i="3"/>
  <c r="DB652" i="3"/>
  <c r="DC652" i="3"/>
  <c r="DG652" i="3"/>
  <c r="DJ652" i="3" s="1"/>
  <c r="DH652" i="3"/>
  <c r="DI652" i="3"/>
  <c r="A653" i="3"/>
  <c r="Y653" i="3"/>
  <c r="CX653" i="3" s="1"/>
  <c r="CW653" i="3"/>
  <c r="CY653" i="3"/>
  <c r="CZ653" i="3"/>
  <c r="DB653" i="3" s="1"/>
  <c r="DA653" i="3"/>
  <c r="DC653" i="3"/>
  <c r="A654" i="3"/>
  <c r="Y654" i="3"/>
  <c r="CW654" i="3"/>
  <c r="CX654" i="3"/>
  <c r="DF654" i="3" s="1"/>
  <c r="CY654" i="3"/>
  <c r="CZ654" i="3"/>
  <c r="DA654" i="3"/>
  <c r="DB654" i="3"/>
  <c r="DC654" i="3"/>
  <c r="DG654" i="3"/>
  <c r="DJ654" i="3" s="1"/>
  <c r="DH654" i="3"/>
  <c r="DI654" i="3"/>
  <c r="A655" i="3"/>
  <c r="Y655" i="3"/>
  <c r="CX655" i="3" s="1"/>
  <c r="CW655" i="3"/>
  <c r="CY655" i="3"/>
  <c r="CZ655" i="3"/>
  <c r="DB655" i="3" s="1"/>
  <c r="DA655" i="3"/>
  <c r="DC655" i="3"/>
  <c r="A656" i="3"/>
  <c r="Y656" i="3"/>
  <c r="CX656" i="3"/>
  <c r="DI656" i="3" s="1"/>
  <c r="CY656" i="3"/>
  <c r="CZ656" i="3"/>
  <c r="DB656" i="3" s="1"/>
  <c r="DA656" i="3"/>
  <c r="DC656" i="3"/>
  <c r="DF656" i="3"/>
  <c r="DH656" i="3"/>
  <c r="DJ656" i="3"/>
  <c r="A657" i="3"/>
  <c r="Y657" i="3"/>
  <c r="CX657" i="3" s="1"/>
  <c r="CY657" i="3"/>
  <c r="CZ657" i="3"/>
  <c r="DA657" i="3"/>
  <c r="DB657" i="3"/>
  <c r="DC657" i="3"/>
  <c r="A658" i="3"/>
  <c r="Y658" i="3"/>
  <c r="CX658" i="3"/>
  <c r="DF658" i="3" s="1"/>
  <c r="DJ658" i="3" s="1"/>
  <c r="CY658" i="3"/>
  <c r="CZ658" i="3"/>
  <c r="DA658" i="3"/>
  <c r="DB658" i="3"/>
  <c r="DC658" i="3"/>
  <c r="DH658" i="3"/>
  <c r="A659" i="3"/>
  <c r="Y659" i="3"/>
  <c r="CX659" i="3" s="1"/>
  <c r="CY659" i="3"/>
  <c r="CZ659" i="3"/>
  <c r="DB659" i="3" s="1"/>
  <c r="DA659" i="3"/>
  <c r="DC659" i="3"/>
  <c r="A660" i="3"/>
  <c r="Y660" i="3"/>
  <c r="CX660" i="3"/>
  <c r="DI660" i="3" s="1"/>
  <c r="CY660" i="3"/>
  <c r="CZ660" i="3"/>
  <c r="DB660" i="3" s="1"/>
  <c r="DA660" i="3"/>
  <c r="DC660" i="3"/>
  <c r="DF660" i="3"/>
  <c r="DH660" i="3"/>
  <c r="DJ660" i="3"/>
  <c r="A661" i="3"/>
  <c r="Y661" i="3"/>
  <c r="CX661" i="3" s="1"/>
  <c r="CY661" i="3"/>
  <c r="CZ661" i="3"/>
  <c r="DA661" i="3"/>
  <c r="DB661" i="3"/>
  <c r="DC661" i="3"/>
  <c r="A662" i="3"/>
  <c r="Y662" i="3"/>
  <c r="CX662" i="3"/>
  <c r="DF662" i="3" s="1"/>
  <c r="DJ662" i="3" s="1"/>
  <c r="CY662" i="3"/>
  <c r="CZ662" i="3"/>
  <c r="DA662" i="3"/>
  <c r="DB662" i="3"/>
  <c r="DC662" i="3"/>
  <c r="DH662" i="3"/>
  <c r="A663" i="3"/>
  <c r="Y663" i="3"/>
  <c r="CX663" i="3" s="1"/>
  <c r="CY663" i="3"/>
  <c r="CZ663" i="3"/>
  <c r="DB663" i="3" s="1"/>
  <c r="DA663" i="3"/>
  <c r="DC663" i="3"/>
  <c r="A664" i="3"/>
  <c r="Y664" i="3"/>
  <c r="CX664" i="3"/>
  <c r="DI664" i="3" s="1"/>
  <c r="CY664" i="3"/>
  <c r="CZ664" i="3"/>
  <c r="DB664" i="3" s="1"/>
  <c r="DA664" i="3"/>
  <c r="DC664" i="3"/>
  <c r="DF664" i="3"/>
  <c r="DH664" i="3"/>
  <c r="DJ664" i="3"/>
  <c r="A665" i="3"/>
  <c r="Y665" i="3"/>
  <c r="CX665" i="3" s="1"/>
  <c r="CY665" i="3"/>
  <c r="CZ665" i="3"/>
  <c r="DA665" i="3"/>
  <c r="DB665" i="3"/>
  <c r="DC665" i="3"/>
  <c r="A666" i="3"/>
  <c r="Y666" i="3"/>
  <c r="CX666" i="3"/>
  <c r="DF666" i="3" s="1"/>
  <c r="DJ666" i="3" s="1"/>
  <c r="CY666" i="3"/>
  <c r="CZ666" i="3"/>
  <c r="DA666" i="3"/>
  <c r="DB666" i="3"/>
  <c r="DC666" i="3"/>
  <c r="DH666" i="3"/>
  <c r="A667" i="3"/>
  <c r="Y667" i="3"/>
  <c r="CX667" i="3" s="1"/>
  <c r="CY667" i="3"/>
  <c r="CZ667" i="3"/>
  <c r="DB667" i="3" s="1"/>
  <c r="DA667" i="3"/>
  <c r="DC667" i="3"/>
  <c r="A668" i="3"/>
  <c r="Y668" i="3"/>
  <c r="CX668" i="3"/>
  <c r="DI668" i="3" s="1"/>
  <c r="CY668" i="3"/>
  <c r="CZ668" i="3"/>
  <c r="DB668" i="3" s="1"/>
  <c r="DA668" i="3"/>
  <c r="DC668" i="3"/>
  <c r="DF668" i="3"/>
  <c r="DH668" i="3"/>
  <c r="DJ668" i="3"/>
  <c r="A669" i="3"/>
  <c r="Y669" i="3"/>
  <c r="CX669" i="3" s="1"/>
  <c r="CU669" i="3"/>
  <c r="CV669" i="3"/>
  <c r="CY669" i="3"/>
  <c r="CZ669" i="3"/>
  <c r="DB669" i="3" s="1"/>
  <c r="DA669" i="3"/>
  <c r="DC669" i="3"/>
  <c r="A670" i="3"/>
  <c r="Y670" i="3"/>
  <c r="CW670" i="3"/>
  <c r="CX670" i="3"/>
  <c r="DF670" i="3" s="1"/>
  <c r="CY670" i="3"/>
  <c r="CZ670" i="3"/>
  <c r="DA670" i="3"/>
  <c r="DB670" i="3"/>
  <c r="DC670" i="3"/>
  <c r="DG670" i="3"/>
  <c r="DJ670" i="3" s="1"/>
  <c r="DH670" i="3"/>
  <c r="DI670" i="3"/>
  <c r="A671" i="3"/>
  <c r="Y671" i="3"/>
  <c r="CV671" i="3" s="1"/>
  <c r="CU671" i="3"/>
  <c r="CX671" i="3"/>
  <c r="DI671" i="3" s="1"/>
  <c r="DJ671" i="3" s="1"/>
  <c r="CY671" i="3"/>
  <c r="CZ671" i="3"/>
  <c r="DB671" i="3" s="1"/>
  <c r="DA671" i="3"/>
  <c r="DC671" i="3"/>
  <c r="DF671" i="3"/>
  <c r="DH671" i="3"/>
  <c r="A672" i="3"/>
  <c r="Y672" i="3"/>
  <c r="CW672" i="3" s="1"/>
  <c r="CX672" i="3"/>
  <c r="DF672" i="3" s="1"/>
  <c r="CY672" i="3"/>
  <c r="CZ672" i="3"/>
  <c r="DA672" i="3"/>
  <c r="DB672" i="3"/>
  <c r="DC672" i="3"/>
  <c r="DH672" i="3"/>
  <c r="A673" i="3"/>
  <c r="Y673" i="3"/>
  <c r="CY673" i="3"/>
  <c r="CZ673" i="3"/>
  <c r="DA673" i="3"/>
  <c r="DB673" i="3"/>
  <c r="DC673" i="3"/>
  <c r="A674" i="3"/>
  <c r="Y674" i="3"/>
  <c r="CY674" i="3"/>
  <c r="CZ674" i="3"/>
  <c r="DA674" i="3"/>
  <c r="DB674" i="3"/>
  <c r="DC674" i="3"/>
  <c r="A675" i="3"/>
  <c r="Y675" i="3"/>
  <c r="CY675" i="3"/>
  <c r="CZ675" i="3"/>
  <c r="DB675" i="3" s="1"/>
  <c r="DA675" i="3"/>
  <c r="DC675" i="3"/>
  <c r="A676" i="3"/>
  <c r="Y676" i="3"/>
  <c r="CY676" i="3"/>
  <c r="CZ676" i="3"/>
  <c r="DB676" i="3" s="1"/>
  <c r="DA676" i="3"/>
  <c r="DC676" i="3"/>
  <c r="A677" i="3"/>
  <c r="Y677" i="3"/>
  <c r="CY677" i="3"/>
  <c r="CZ677" i="3"/>
  <c r="DA677" i="3"/>
  <c r="DB677" i="3"/>
  <c r="DC677" i="3"/>
  <c r="A678" i="3"/>
  <c r="Y678" i="3"/>
  <c r="CY678" i="3"/>
  <c r="CZ678" i="3"/>
  <c r="DB678" i="3" s="1"/>
  <c r="DA678" i="3"/>
  <c r="DC678" i="3"/>
  <c r="A679" i="3"/>
  <c r="Y679" i="3"/>
  <c r="CY679" i="3"/>
  <c r="CZ679" i="3"/>
  <c r="DA679" i="3"/>
  <c r="DB679" i="3"/>
  <c r="DC679" i="3"/>
  <c r="A680" i="3"/>
  <c r="Y680" i="3"/>
  <c r="CY680" i="3"/>
  <c r="CZ680" i="3"/>
  <c r="DA680" i="3"/>
  <c r="DB680" i="3"/>
  <c r="DC680" i="3"/>
  <c r="A681" i="3"/>
  <c r="Y681" i="3"/>
  <c r="CY681" i="3"/>
  <c r="CZ681" i="3"/>
  <c r="DB681" i="3" s="1"/>
  <c r="DA681" i="3"/>
  <c r="DC681" i="3"/>
  <c r="A682" i="3"/>
  <c r="Y682" i="3"/>
  <c r="CY682" i="3"/>
  <c r="CZ682" i="3"/>
  <c r="DB682" i="3" s="1"/>
  <c r="DA682" i="3"/>
  <c r="DC682" i="3"/>
  <c r="A683" i="3"/>
  <c r="Y683" i="3"/>
  <c r="CX683" i="3" s="1"/>
  <c r="DG683" i="3" s="1"/>
  <c r="CU683" i="3"/>
  <c r="CV683" i="3"/>
  <c r="CY683" i="3"/>
  <c r="CZ683" i="3"/>
  <c r="DB683" i="3" s="1"/>
  <c r="DA683" i="3"/>
  <c r="DC683" i="3"/>
  <c r="A684" i="3"/>
  <c r="Y684" i="3"/>
  <c r="CU684" i="3"/>
  <c r="CV684" i="3"/>
  <c r="CX684" i="3"/>
  <c r="CY684" i="3"/>
  <c r="CZ684" i="3"/>
  <c r="DA684" i="3"/>
  <c r="DB684" i="3"/>
  <c r="DC684" i="3"/>
  <c r="DH684" i="3"/>
  <c r="A685" i="3"/>
  <c r="Y685" i="3"/>
  <c r="CU685" i="3"/>
  <c r="CY685" i="3"/>
  <c r="CZ685" i="3"/>
  <c r="DA685" i="3"/>
  <c r="DB685" i="3"/>
  <c r="DC685" i="3"/>
  <c r="A686" i="3"/>
  <c r="Y686" i="3"/>
  <c r="CV686" i="3" s="1"/>
  <c r="CU686" i="3"/>
  <c r="CX686" i="3"/>
  <c r="DI686" i="3" s="1"/>
  <c r="CY686" i="3"/>
  <c r="CZ686" i="3"/>
  <c r="DB686" i="3" s="1"/>
  <c r="DA686" i="3"/>
  <c r="DC686" i="3"/>
  <c r="DF686" i="3"/>
  <c r="DH686" i="3"/>
  <c r="DJ686" i="3"/>
  <c r="A687" i="3"/>
  <c r="Y687" i="3"/>
  <c r="CX687" i="3" s="1"/>
  <c r="DG687" i="3" s="1"/>
  <c r="CU687" i="3"/>
  <c r="CV687" i="3"/>
  <c r="CY687" i="3"/>
  <c r="CZ687" i="3"/>
  <c r="DB687" i="3" s="1"/>
  <c r="DA687" i="3"/>
  <c r="DC687" i="3"/>
  <c r="A688" i="3"/>
  <c r="Y688" i="3"/>
  <c r="CU688" i="3"/>
  <c r="CV688" i="3"/>
  <c r="CX688" i="3"/>
  <c r="CY688" i="3"/>
  <c r="CZ688" i="3"/>
  <c r="DA688" i="3"/>
  <c r="DB688" i="3"/>
  <c r="DC688" i="3"/>
  <c r="DH688" i="3"/>
  <c r="A689" i="3"/>
  <c r="Y689" i="3"/>
  <c r="CU689" i="3"/>
  <c r="CY689" i="3"/>
  <c r="CZ689" i="3"/>
  <c r="DA689" i="3"/>
  <c r="DB689" i="3"/>
  <c r="DC689" i="3"/>
  <c r="A690" i="3"/>
  <c r="Y690" i="3"/>
  <c r="CV690" i="3" s="1"/>
  <c r="CU690" i="3"/>
  <c r="CX690" i="3"/>
  <c r="DI690" i="3" s="1"/>
  <c r="CY690" i="3"/>
  <c r="CZ690" i="3"/>
  <c r="DB690" i="3" s="1"/>
  <c r="DA690" i="3"/>
  <c r="DC690" i="3"/>
  <c r="DF690" i="3"/>
  <c r="DH690" i="3"/>
  <c r="DJ690" i="3"/>
  <c r="A691" i="3"/>
  <c r="Y691" i="3"/>
  <c r="CX691" i="3" s="1"/>
  <c r="DG691" i="3" s="1"/>
  <c r="CU691" i="3"/>
  <c r="CV691" i="3"/>
  <c r="CY691" i="3"/>
  <c r="CZ691" i="3"/>
  <c r="DB691" i="3" s="1"/>
  <c r="DA691" i="3"/>
  <c r="DC691" i="3"/>
  <c r="A692" i="3"/>
  <c r="Y692" i="3"/>
  <c r="CU692" i="3"/>
  <c r="CV692" i="3"/>
  <c r="CX692" i="3"/>
  <c r="CY692" i="3"/>
  <c r="CZ692" i="3"/>
  <c r="DA692" i="3"/>
  <c r="DB692" i="3"/>
  <c r="DC692" i="3"/>
  <c r="DH692" i="3"/>
  <c r="A693" i="3"/>
  <c r="Y693" i="3"/>
  <c r="CU693" i="3"/>
  <c r="CY693" i="3"/>
  <c r="CZ693" i="3"/>
  <c r="DA693" i="3"/>
  <c r="DB693" i="3"/>
  <c r="DC693" i="3"/>
  <c r="A694" i="3"/>
  <c r="Y694" i="3"/>
  <c r="CV694" i="3" s="1"/>
  <c r="CU694" i="3"/>
  <c r="CX694" i="3"/>
  <c r="DI694" i="3" s="1"/>
  <c r="CY694" i="3"/>
  <c r="CZ694" i="3"/>
  <c r="DB694" i="3" s="1"/>
  <c r="DA694" i="3"/>
  <c r="DC694" i="3"/>
  <c r="DF694" i="3"/>
  <c r="DH694" i="3"/>
  <c r="DJ694" i="3"/>
  <c r="A695" i="3"/>
  <c r="Y695" i="3"/>
  <c r="CX695" i="3" s="1"/>
  <c r="DG695" i="3" s="1"/>
  <c r="CU695" i="3"/>
  <c r="CV695" i="3"/>
  <c r="CY695" i="3"/>
  <c r="CZ695" i="3"/>
  <c r="DB695" i="3" s="1"/>
  <c r="DA695" i="3"/>
  <c r="DC695" i="3"/>
  <c r="A696" i="3"/>
  <c r="Y696" i="3"/>
  <c r="CU696" i="3"/>
  <c r="CV696" i="3"/>
  <c r="CX696" i="3"/>
  <c r="CY696" i="3"/>
  <c r="CZ696" i="3"/>
  <c r="DA696" i="3"/>
  <c r="DB696" i="3"/>
  <c r="DC696" i="3"/>
  <c r="DH696" i="3"/>
  <c r="A697" i="3"/>
  <c r="Y697" i="3"/>
  <c r="CU697" i="3"/>
  <c r="CY697" i="3"/>
  <c r="CZ697" i="3"/>
  <c r="DA697" i="3"/>
  <c r="DB697" i="3"/>
  <c r="DC697" i="3"/>
  <c r="A698" i="3"/>
  <c r="Y698" i="3"/>
  <c r="CV698" i="3" s="1"/>
  <c r="CU698" i="3"/>
  <c r="CX698" i="3"/>
  <c r="DI698" i="3" s="1"/>
  <c r="CY698" i="3"/>
  <c r="CZ698" i="3"/>
  <c r="DB698" i="3" s="1"/>
  <c r="DA698" i="3"/>
  <c r="DC698" i="3"/>
  <c r="DF698" i="3"/>
  <c r="DH698" i="3"/>
  <c r="DJ698" i="3"/>
  <c r="A699" i="3"/>
  <c r="Y699" i="3"/>
  <c r="CX699" i="3" s="1"/>
  <c r="DG699" i="3" s="1"/>
  <c r="CU699" i="3"/>
  <c r="CV699" i="3"/>
  <c r="CY699" i="3"/>
  <c r="CZ699" i="3"/>
  <c r="DB699" i="3" s="1"/>
  <c r="DA699" i="3"/>
  <c r="DC699" i="3"/>
  <c r="A700" i="3"/>
  <c r="Y700" i="3"/>
  <c r="CU700" i="3"/>
  <c r="CV700" i="3"/>
  <c r="CX700" i="3"/>
  <c r="CY700" i="3"/>
  <c r="CZ700" i="3"/>
  <c r="DA700" i="3"/>
  <c r="DB700" i="3"/>
  <c r="DC700" i="3"/>
  <c r="DH700" i="3"/>
  <c r="A701" i="3"/>
  <c r="Y701" i="3"/>
  <c r="CU701" i="3"/>
  <c r="CY701" i="3"/>
  <c r="CZ701" i="3"/>
  <c r="DA701" i="3"/>
  <c r="DB701" i="3"/>
  <c r="DC701" i="3"/>
  <c r="A702" i="3"/>
  <c r="Y702" i="3"/>
  <c r="CV702" i="3" s="1"/>
  <c r="CU702" i="3"/>
  <c r="CX702" i="3"/>
  <c r="DI702" i="3" s="1"/>
  <c r="CY702" i="3"/>
  <c r="CZ702" i="3"/>
  <c r="DB702" i="3" s="1"/>
  <c r="DA702" i="3"/>
  <c r="DC702" i="3"/>
  <c r="DF702" i="3"/>
  <c r="DH702" i="3"/>
  <c r="DJ702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D24" i="1"/>
  <c r="E26" i="1"/>
  <c r="Z26" i="1"/>
  <c r="AA26" i="1"/>
  <c r="AM26" i="1"/>
  <c r="AN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R26" i="1"/>
  <c r="DS26" i="1"/>
  <c r="EE26" i="1"/>
  <c r="EF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C28" i="1"/>
  <c r="D28" i="1"/>
  <c r="AC28" i="1"/>
  <c r="AE28" i="1"/>
  <c r="AD28" i="1" s="1"/>
  <c r="AF28" i="1"/>
  <c r="S28" i="1" s="1"/>
  <c r="AG28" i="1"/>
  <c r="CU28" i="1" s="1"/>
  <c r="T28" i="1" s="1"/>
  <c r="AH28" i="1"/>
  <c r="AI28" i="1"/>
  <c r="CW28" i="1" s="1"/>
  <c r="V28" i="1" s="1"/>
  <c r="AJ28" i="1"/>
  <c r="CX28" i="1" s="1"/>
  <c r="W28" i="1" s="1"/>
  <c r="CS28" i="1"/>
  <c r="CT28" i="1"/>
  <c r="CV28" i="1"/>
  <c r="U28" i="1" s="1"/>
  <c r="FR28" i="1"/>
  <c r="GL28" i="1"/>
  <c r="GN28" i="1"/>
  <c r="GP28" i="1"/>
  <c r="GV28" i="1"/>
  <c r="HC28" i="1" s="1"/>
  <c r="GX28" i="1" s="1"/>
  <c r="C29" i="1"/>
  <c r="D29" i="1"/>
  <c r="R29" i="1"/>
  <c r="S29" i="1"/>
  <c r="CZ29" i="1" s="1"/>
  <c r="Y29" i="1" s="1"/>
  <c r="T29" i="1"/>
  <c r="AC29" i="1"/>
  <c r="P29" i="1" s="1"/>
  <c r="CP29" i="1" s="1"/>
  <c r="O29" i="1" s="1"/>
  <c r="AD29" i="1"/>
  <c r="AE29" i="1"/>
  <c r="Q29" i="1" s="1"/>
  <c r="AF29" i="1"/>
  <c r="AB29" i="1" s="1"/>
  <c r="AG29" i="1"/>
  <c r="AH29" i="1"/>
  <c r="CV29" i="1" s="1"/>
  <c r="U29" i="1" s="1"/>
  <c r="AI29" i="1"/>
  <c r="AJ29" i="1"/>
  <c r="CQ29" i="1"/>
  <c r="CR29" i="1"/>
  <c r="CS29" i="1"/>
  <c r="CU29" i="1"/>
  <c r="CW29" i="1"/>
  <c r="V29" i="1" s="1"/>
  <c r="CX29" i="1"/>
  <c r="W29" i="1" s="1"/>
  <c r="FR29" i="1"/>
  <c r="GK29" i="1"/>
  <c r="GL29" i="1"/>
  <c r="GN29" i="1"/>
  <c r="GP29" i="1"/>
  <c r="GV29" i="1"/>
  <c r="HC29" i="1"/>
  <c r="GX29" i="1" s="1"/>
  <c r="Q30" i="1"/>
  <c r="AB30" i="1"/>
  <c r="AC30" i="1"/>
  <c r="AE30" i="1"/>
  <c r="AD30" i="1" s="1"/>
  <c r="AF30" i="1"/>
  <c r="S30" i="1" s="1"/>
  <c r="AG30" i="1"/>
  <c r="CU30" i="1" s="1"/>
  <c r="T30" i="1" s="1"/>
  <c r="AH30" i="1"/>
  <c r="AI30" i="1"/>
  <c r="AJ30" i="1"/>
  <c r="CX30" i="1" s="1"/>
  <c r="W30" i="1" s="1"/>
  <c r="CR30" i="1"/>
  <c r="CS30" i="1"/>
  <c r="CT30" i="1"/>
  <c r="CV30" i="1"/>
  <c r="U30" i="1" s="1"/>
  <c r="CW30" i="1"/>
  <c r="V30" i="1" s="1"/>
  <c r="GL30" i="1"/>
  <c r="GN30" i="1"/>
  <c r="GO30" i="1"/>
  <c r="GP30" i="1"/>
  <c r="GV30" i="1"/>
  <c r="GX30" i="1"/>
  <c r="HC30" i="1"/>
  <c r="P31" i="1"/>
  <c r="R31" i="1"/>
  <c r="GK31" i="1" s="1"/>
  <c r="T31" i="1"/>
  <c r="AC31" i="1"/>
  <c r="AD31" i="1"/>
  <c r="AB31" i="1" s="1"/>
  <c r="AE31" i="1"/>
  <c r="Q31" i="1" s="1"/>
  <c r="AF31" i="1"/>
  <c r="AG31" i="1"/>
  <c r="AH31" i="1"/>
  <c r="CV31" i="1" s="1"/>
  <c r="U31" i="1" s="1"/>
  <c r="AI31" i="1"/>
  <c r="AJ31" i="1"/>
  <c r="CX31" i="1" s="1"/>
  <c r="W31" i="1" s="1"/>
  <c r="CQ31" i="1"/>
  <c r="CR31" i="1"/>
  <c r="CS31" i="1"/>
  <c r="CU31" i="1"/>
  <c r="CW31" i="1"/>
  <c r="V31" i="1" s="1"/>
  <c r="GL31" i="1"/>
  <c r="GN31" i="1"/>
  <c r="GO31" i="1"/>
  <c r="GP31" i="1"/>
  <c r="GV31" i="1"/>
  <c r="HC31" i="1" s="1"/>
  <c r="GX31" i="1" s="1"/>
  <c r="C32" i="1"/>
  <c r="D32" i="1"/>
  <c r="AC32" i="1"/>
  <c r="AE32" i="1"/>
  <c r="AD32" i="1" s="1"/>
  <c r="AF32" i="1"/>
  <c r="S32" i="1" s="1"/>
  <c r="AG32" i="1"/>
  <c r="CU32" i="1" s="1"/>
  <c r="T32" i="1" s="1"/>
  <c r="AH32" i="1"/>
  <c r="AI32" i="1"/>
  <c r="CW32" i="1" s="1"/>
  <c r="V32" i="1" s="1"/>
  <c r="AJ32" i="1"/>
  <c r="CX32" i="1" s="1"/>
  <c r="W32" i="1" s="1"/>
  <c r="CS32" i="1"/>
  <c r="CT32" i="1"/>
  <c r="CV32" i="1"/>
  <c r="U32" i="1" s="1"/>
  <c r="FR32" i="1"/>
  <c r="GL32" i="1"/>
  <c r="GN32" i="1"/>
  <c r="GP32" i="1"/>
  <c r="GV32" i="1"/>
  <c r="HC32" i="1" s="1"/>
  <c r="GX32" i="1" s="1"/>
  <c r="C33" i="1"/>
  <c r="D33" i="1"/>
  <c r="R33" i="1"/>
  <c r="S33" i="1"/>
  <c r="CZ33" i="1" s="1"/>
  <c r="Y33" i="1" s="1"/>
  <c r="T33" i="1"/>
  <c r="AC33" i="1"/>
  <c r="P33" i="1" s="1"/>
  <c r="CP33" i="1" s="1"/>
  <c r="O33" i="1" s="1"/>
  <c r="AD33" i="1"/>
  <c r="AE33" i="1"/>
  <c r="Q33" i="1" s="1"/>
  <c r="AF33" i="1"/>
  <c r="AB33" i="1" s="1"/>
  <c r="AG33" i="1"/>
  <c r="AH33" i="1"/>
  <c r="CV33" i="1" s="1"/>
  <c r="U33" i="1" s="1"/>
  <c r="AI33" i="1"/>
  <c r="AJ33" i="1"/>
  <c r="CQ33" i="1"/>
  <c r="CR33" i="1"/>
  <c r="CS33" i="1"/>
  <c r="CU33" i="1"/>
  <c r="CW33" i="1"/>
  <c r="V33" i="1" s="1"/>
  <c r="CX33" i="1"/>
  <c r="W33" i="1" s="1"/>
  <c r="FR33" i="1"/>
  <c r="GK33" i="1"/>
  <c r="GL33" i="1"/>
  <c r="GN33" i="1"/>
  <c r="GP33" i="1"/>
  <c r="GV33" i="1"/>
  <c r="HC33" i="1"/>
  <c r="GX33" i="1" s="1"/>
  <c r="C34" i="1"/>
  <c r="D34" i="1"/>
  <c r="Q34" i="1"/>
  <c r="S34" i="1"/>
  <c r="CZ34" i="1" s="1"/>
  <c r="Y34" i="1" s="1"/>
  <c r="W34" i="1"/>
  <c r="AC34" i="1"/>
  <c r="AD34" i="1"/>
  <c r="AE34" i="1"/>
  <c r="AF34" i="1"/>
  <c r="AG34" i="1"/>
  <c r="AH34" i="1"/>
  <c r="AI34" i="1"/>
  <c r="CW34" i="1" s="1"/>
  <c r="V34" i="1" s="1"/>
  <c r="AJ34" i="1"/>
  <c r="CQ34" i="1"/>
  <c r="CR34" i="1"/>
  <c r="CT34" i="1"/>
  <c r="CU34" i="1"/>
  <c r="T34" i="1" s="1"/>
  <c r="CV34" i="1"/>
  <c r="U34" i="1" s="1"/>
  <c r="CX34" i="1"/>
  <c r="FR34" i="1"/>
  <c r="GL34" i="1"/>
  <c r="GN34" i="1"/>
  <c r="GP34" i="1"/>
  <c r="GV34" i="1"/>
  <c r="HC34" i="1"/>
  <c r="GX34" i="1" s="1"/>
  <c r="C35" i="1"/>
  <c r="D35" i="1"/>
  <c r="P35" i="1"/>
  <c r="Q35" i="1"/>
  <c r="R35" i="1"/>
  <c r="GK35" i="1" s="1"/>
  <c r="V35" i="1"/>
  <c r="AC35" i="1"/>
  <c r="AD35" i="1"/>
  <c r="AB35" i="1" s="1"/>
  <c r="AE35" i="1"/>
  <c r="AF35" i="1"/>
  <c r="AG35" i="1"/>
  <c r="AH35" i="1"/>
  <c r="AI35" i="1"/>
  <c r="AJ35" i="1"/>
  <c r="CX35" i="1" s="1"/>
  <c r="W35" i="1" s="1"/>
  <c r="CQ35" i="1"/>
  <c r="CR35" i="1"/>
  <c r="CS35" i="1"/>
  <c r="CU35" i="1"/>
  <c r="T35" i="1" s="1"/>
  <c r="CV35" i="1"/>
  <c r="U35" i="1" s="1"/>
  <c r="CW35" i="1"/>
  <c r="FR35" i="1"/>
  <c r="GL35" i="1"/>
  <c r="GN35" i="1"/>
  <c r="GP35" i="1"/>
  <c r="GV35" i="1"/>
  <c r="HC35" i="1" s="1"/>
  <c r="GX35" i="1" s="1"/>
  <c r="R36" i="1"/>
  <c r="S36" i="1"/>
  <c r="CY36" i="1" s="1"/>
  <c r="X36" i="1" s="1"/>
  <c r="AC36" i="1"/>
  <c r="AB36" i="1" s="1"/>
  <c r="AD36" i="1"/>
  <c r="AE36" i="1"/>
  <c r="Q36" i="1" s="1"/>
  <c r="AF36" i="1"/>
  <c r="AG36" i="1"/>
  <c r="CU36" i="1" s="1"/>
  <c r="T36" i="1" s="1"/>
  <c r="AH36" i="1"/>
  <c r="CV36" i="1" s="1"/>
  <c r="U36" i="1" s="1"/>
  <c r="AI36" i="1"/>
  <c r="AJ36" i="1"/>
  <c r="CR36" i="1"/>
  <c r="CS36" i="1"/>
  <c r="CT36" i="1"/>
  <c r="CW36" i="1"/>
  <c r="V36" i="1" s="1"/>
  <c r="CX36" i="1"/>
  <c r="W36" i="1" s="1"/>
  <c r="GK36" i="1"/>
  <c r="GL36" i="1"/>
  <c r="GN36" i="1"/>
  <c r="GO36" i="1"/>
  <c r="GP36" i="1"/>
  <c r="GV36" i="1"/>
  <c r="HC36" i="1"/>
  <c r="GX36" i="1" s="1"/>
  <c r="R37" i="1"/>
  <c r="GK37" i="1" s="1"/>
  <c r="AC37" i="1"/>
  <c r="P37" i="1" s="1"/>
  <c r="AE37" i="1"/>
  <c r="Q37" i="1" s="1"/>
  <c r="AF37" i="1"/>
  <c r="S37" i="1" s="1"/>
  <c r="AG37" i="1"/>
  <c r="CU37" i="1" s="1"/>
  <c r="T37" i="1" s="1"/>
  <c r="AH37" i="1"/>
  <c r="AI37" i="1"/>
  <c r="AJ37" i="1"/>
  <c r="CX37" i="1" s="1"/>
  <c r="W37" i="1" s="1"/>
  <c r="CR37" i="1"/>
  <c r="CS37" i="1"/>
  <c r="CV37" i="1"/>
  <c r="U37" i="1" s="1"/>
  <c r="CW37" i="1"/>
  <c r="V37" i="1" s="1"/>
  <c r="GL37" i="1"/>
  <c r="GN37" i="1"/>
  <c r="GO37" i="1"/>
  <c r="GP37" i="1"/>
  <c r="GV37" i="1"/>
  <c r="GX37" i="1"/>
  <c r="HC37" i="1"/>
  <c r="C38" i="1"/>
  <c r="D38" i="1"/>
  <c r="R38" i="1"/>
  <c r="S38" i="1"/>
  <c r="CY38" i="1" s="1"/>
  <c r="X38" i="1" s="1"/>
  <c r="AC38" i="1"/>
  <c r="AB38" i="1" s="1"/>
  <c r="AD38" i="1"/>
  <c r="AE38" i="1"/>
  <c r="Q38" i="1" s="1"/>
  <c r="AF38" i="1"/>
  <c r="AG38" i="1"/>
  <c r="CU38" i="1" s="1"/>
  <c r="T38" i="1" s="1"/>
  <c r="AH38" i="1"/>
  <c r="CV38" i="1" s="1"/>
  <c r="U38" i="1" s="1"/>
  <c r="AI38" i="1"/>
  <c r="AJ38" i="1"/>
  <c r="CR38" i="1"/>
  <c r="CS38" i="1"/>
  <c r="CT38" i="1"/>
  <c r="CW38" i="1"/>
  <c r="V38" i="1" s="1"/>
  <c r="CX38" i="1"/>
  <c r="W38" i="1" s="1"/>
  <c r="FR38" i="1"/>
  <c r="GK38" i="1"/>
  <c r="GL38" i="1"/>
  <c r="GN38" i="1"/>
  <c r="GP38" i="1"/>
  <c r="GV38" i="1"/>
  <c r="HC38" i="1"/>
  <c r="GX38" i="1" s="1"/>
  <c r="C39" i="1"/>
  <c r="D39" i="1"/>
  <c r="P39" i="1"/>
  <c r="S39" i="1"/>
  <c r="AC39" i="1"/>
  <c r="AB39" i="1" s="1"/>
  <c r="AD39" i="1"/>
  <c r="AE39" i="1"/>
  <c r="Q39" i="1" s="1"/>
  <c r="AF39" i="1"/>
  <c r="AG39" i="1"/>
  <c r="AH39" i="1"/>
  <c r="CV39" i="1" s="1"/>
  <c r="U39" i="1" s="1"/>
  <c r="AI39" i="1"/>
  <c r="CW39" i="1" s="1"/>
  <c r="V39" i="1" s="1"/>
  <c r="AJ39" i="1"/>
  <c r="CQ39" i="1"/>
  <c r="CR39" i="1"/>
  <c r="CT39" i="1"/>
  <c r="CU39" i="1"/>
  <c r="T39" i="1" s="1"/>
  <c r="CX39" i="1"/>
  <c r="W39" i="1" s="1"/>
  <c r="CY39" i="1"/>
  <c r="X39" i="1" s="1"/>
  <c r="CZ39" i="1"/>
  <c r="Y39" i="1" s="1"/>
  <c r="FR39" i="1"/>
  <c r="GL39" i="1"/>
  <c r="GN39" i="1"/>
  <c r="GP39" i="1"/>
  <c r="GV39" i="1"/>
  <c r="HC39" i="1" s="1"/>
  <c r="GX39" i="1" s="1"/>
  <c r="R40" i="1"/>
  <c r="S40" i="1"/>
  <c r="CY40" i="1" s="1"/>
  <c r="X40" i="1" s="1"/>
  <c r="AC40" i="1"/>
  <c r="AB40" i="1" s="1"/>
  <c r="AD40" i="1"/>
  <c r="AE40" i="1"/>
  <c r="Q40" i="1" s="1"/>
  <c r="AF40" i="1"/>
  <c r="AG40" i="1"/>
  <c r="CU40" i="1" s="1"/>
  <c r="T40" i="1" s="1"/>
  <c r="AH40" i="1"/>
  <c r="CV40" i="1" s="1"/>
  <c r="U40" i="1" s="1"/>
  <c r="AI40" i="1"/>
  <c r="AJ40" i="1"/>
  <c r="CR40" i="1"/>
  <c r="CS40" i="1"/>
  <c r="CT40" i="1"/>
  <c r="CW40" i="1"/>
  <c r="V40" i="1" s="1"/>
  <c r="CX40" i="1"/>
  <c r="W40" i="1" s="1"/>
  <c r="GK40" i="1"/>
  <c r="GL40" i="1"/>
  <c r="GN40" i="1"/>
  <c r="GO40" i="1"/>
  <c r="GP40" i="1"/>
  <c r="GV40" i="1"/>
  <c r="HC40" i="1"/>
  <c r="GX40" i="1" s="1"/>
  <c r="R41" i="1"/>
  <c r="GK41" i="1" s="1"/>
  <c r="AC41" i="1"/>
  <c r="P41" i="1" s="1"/>
  <c r="CP41" i="1" s="1"/>
  <c r="O41" i="1" s="1"/>
  <c r="AE41" i="1"/>
  <c r="Q41" i="1" s="1"/>
  <c r="AF41" i="1"/>
  <c r="S41" i="1" s="1"/>
  <c r="AG41" i="1"/>
  <c r="CU41" i="1" s="1"/>
  <c r="T41" i="1" s="1"/>
  <c r="AH41" i="1"/>
  <c r="AI41" i="1"/>
  <c r="AJ41" i="1"/>
  <c r="CX41" i="1" s="1"/>
  <c r="W41" i="1" s="1"/>
  <c r="CR41" i="1"/>
  <c r="CS41" i="1"/>
  <c r="CV41" i="1"/>
  <c r="U41" i="1" s="1"/>
  <c r="CW41" i="1"/>
  <c r="V41" i="1" s="1"/>
  <c r="GL41" i="1"/>
  <c r="GN41" i="1"/>
  <c r="GO41" i="1"/>
  <c r="GP41" i="1"/>
  <c r="GV41" i="1"/>
  <c r="GX41" i="1"/>
  <c r="HC41" i="1"/>
  <c r="C42" i="1"/>
  <c r="D42" i="1"/>
  <c r="R42" i="1"/>
  <c r="S42" i="1"/>
  <c r="CY42" i="1" s="1"/>
  <c r="X42" i="1" s="1"/>
  <c r="AC42" i="1"/>
  <c r="AB42" i="1" s="1"/>
  <c r="AD42" i="1"/>
  <c r="AE42" i="1"/>
  <c r="Q42" i="1" s="1"/>
  <c r="AF42" i="1"/>
  <c r="AG42" i="1"/>
  <c r="CU42" i="1" s="1"/>
  <c r="T42" i="1" s="1"/>
  <c r="AH42" i="1"/>
  <c r="CV42" i="1" s="1"/>
  <c r="U42" i="1" s="1"/>
  <c r="AI42" i="1"/>
  <c r="AJ42" i="1"/>
  <c r="CR42" i="1"/>
  <c r="CS42" i="1"/>
  <c r="CT42" i="1"/>
  <c r="CW42" i="1"/>
  <c r="V42" i="1" s="1"/>
  <c r="CX42" i="1"/>
  <c r="W42" i="1" s="1"/>
  <c r="FR42" i="1"/>
  <c r="GK42" i="1"/>
  <c r="GL42" i="1"/>
  <c r="GN42" i="1"/>
  <c r="GP42" i="1"/>
  <c r="GV42" i="1"/>
  <c r="HC42" i="1"/>
  <c r="GX42" i="1" s="1"/>
  <c r="C43" i="1"/>
  <c r="D43" i="1"/>
  <c r="P43" i="1"/>
  <c r="S43" i="1"/>
  <c r="AC43" i="1"/>
  <c r="AB43" i="1" s="1"/>
  <c r="AD43" i="1"/>
  <c r="AE43" i="1"/>
  <c r="Q43" i="1" s="1"/>
  <c r="AF43" i="1"/>
  <c r="AG43" i="1"/>
  <c r="AH43" i="1"/>
  <c r="CV43" i="1" s="1"/>
  <c r="U43" i="1" s="1"/>
  <c r="AI43" i="1"/>
  <c r="CW43" i="1" s="1"/>
  <c r="V43" i="1" s="1"/>
  <c r="AJ43" i="1"/>
  <c r="CQ43" i="1"/>
  <c r="CR43" i="1"/>
  <c r="CT43" i="1"/>
  <c r="CU43" i="1"/>
  <c r="T43" i="1" s="1"/>
  <c r="CX43" i="1"/>
  <c r="W43" i="1" s="1"/>
  <c r="CY43" i="1"/>
  <c r="X43" i="1" s="1"/>
  <c r="CZ43" i="1"/>
  <c r="Y43" i="1" s="1"/>
  <c r="FR43" i="1"/>
  <c r="GL43" i="1"/>
  <c r="GN43" i="1"/>
  <c r="GP43" i="1"/>
  <c r="GV43" i="1"/>
  <c r="HC43" i="1" s="1"/>
  <c r="GX43" i="1" s="1"/>
  <c r="C44" i="1"/>
  <c r="D44" i="1"/>
  <c r="P44" i="1"/>
  <c r="AC44" i="1"/>
  <c r="AE44" i="1"/>
  <c r="AD44" i="1" s="1"/>
  <c r="AB44" i="1" s="1"/>
  <c r="AF44" i="1"/>
  <c r="S44" i="1" s="1"/>
  <c r="AG44" i="1"/>
  <c r="AH44" i="1"/>
  <c r="AI44" i="1"/>
  <c r="CW44" i="1" s="1"/>
  <c r="V44" i="1" s="1"/>
  <c r="AJ44" i="1"/>
  <c r="CX44" i="1" s="1"/>
  <c r="W44" i="1" s="1"/>
  <c r="CQ44" i="1"/>
  <c r="CR44" i="1"/>
  <c r="CU44" i="1"/>
  <c r="T44" i="1" s="1"/>
  <c r="CV44" i="1"/>
  <c r="U44" i="1" s="1"/>
  <c r="FR44" i="1"/>
  <c r="GL44" i="1"/>
  <c r="GN44" i="1"/>
  <c r="GP44" i="1"/>
  <c r="GV44" i="1"/>
  <c r="HC44" i="1" s="1"/>
  <c r="GX44" i="1" s="1"/>
  <c r="C45" i="1"/>
  <c r="D45" i="1"/>
  <c r="R45" i="1"/>
  <c r="GK45" i="1" s="1"/>
  <c r="AC45" i="1"/>
  <c r="P45" i="1" s="1"/>
  <c r="CP45" i="1" s="1"/>
  <c r="O45" i="1" s="1"/>
  <c r="AE45" i="1"/>
  <c r="Q45" i="1" s="1"/>
  <c r="AF45" i="1"/>
  <c r="S45" i="1" s="1"/>
  <c r="AG45" i="1"/>
  <c r="CU45" i="1" s="1"/>
  <c r="T45" i="1" s="1"/>
  <c r="AH45" i="1"/>
  <c r="AI45" i="1"/>
  <c r="AJ45" i="1"/>
  <c r="CX45" i="1" s="1"/>
  <c r="W45" i="1" s="1"/>
  <c r="CR45" i="1"/>
  <c r="CS45" i="1"/>
  <c r="CV45" i="1"/>
  <c r="U45" i="1" s="1"/>
  <c r="CW45" i="1"/>
  <c r="V45" i="1" s="1"/>
  <c r="FR45" i="1"/>
  <c r="GL45" i="1"/>
  <c r="GN45" i="1"/>
  <c r="GP45" i="1"/>
  <c r="GV45" i="1"/>
  <c r="GX45" i="1"/>
  <c r="HC45" i="1"/>
  <c r="P46" i="1"/>
  <c r="AC46" i="1"/>
  <c r="AE46" i="1"/>
  <c r="AD46" i="1" s="1"/>
  <c r="AB46" i="1" s="1"/>
  <c r="AF46" i="1"/>
  <c r="S46" i="1" s="1"/>
  <c r="AG46" i="1"/>
  <c r="AH46" i="1"/>
  <c r="AI46" i="1"/>
  <c r="CW46" i="1" s="1"/>
  <c r="V46" i="1" s="1"/>
  <c r="AJ46" i="1"/>
  <c r="CX46" i="1" s="1"/>
  <c r="W46" i="1" s="1"/>
  <c r="CQ46" i="1"/>
  <c r="CR46" i="1"/>
  <c r="CU46" i="1"/>
  <c r="T46" i="1" s="1"/>
  <c r="CV46" i="1"/>
  <c r="U46" i="1" s="1"/>
  <c r="GL46" i="1"/>
  <c r="GN46" i="1"/>
  <c r="GO46" i="1"/>
  <c r="GP46" i="1"/>
  <c r="GV46" i="1"/>
  <c r="HC46" i="1" s="1"/>
  <c r="GX46" i="1" s="1"/>
  <c r="P47" i="1"/>
  <c r="S47" i="1"/>
  <c r="AC47" i="1"/>
  <c r="AB47" i="1" s="1"/>
  <c r="AD47" i="1"/>
  <c r="AE47" i="1"/>
  <c r="Q47" i="1" s="1"/>
  <c r="AF47" i="1"/>
  <c r="AG47" i="1"/>
  <c r="AH47" i="1"/>
  <c r="CV47" i="1" s="1"/>
  <c r="U47" i="1" s="1"/>
  <c r="AI47" i="1"/>
  <c r="CW47" i="1" s="1"/>
  <c r="V47" i="1" s="1"/>
  <c r="AJ47" i="1"/>
  <c r="CQ47" i="1"/>
  <c r="CR47" i="1"/>
  <c r="CT47" i="1"/>
  <c r="CU47" i="1"/>
  <c r="T47" i="1" s="1"/>
  <c r="CX47" i="1"/>
  <c r="W47" i="1" s="1"/>
  <c r="CY47" i="1"/>
  <c r="X47" i="1" s="1"/>
  <c r="CZ47" i="1"/>
  <c r="Y47" i="1" s="1"/>
  <c r="GL47" i="1"/>
  <c r="GN47" i="1"/>
  <c r="GO47" i="1"/>
  <c r="GP47" i="1"/>
  <c r="GV47" i="1"/>
  <c r="HC47" i="1" s="1"/>
  <c r="GX47" i="1" s="1"/>
  <c r="C48" i="1"/>
  <c r="D48" i="1"/>
  <c r="P48" i="1"/>
  <c r="AC48" i="1"/>
  <c r="AE48" i="1"/>
  <c r="AD48" i="1" s="1"/>
  <c r="AB48" i="1" s="1"/>
  <c r="AF48" i="1"/>
  <c r="S48" i="1" s="1"/>
  <c r="AG48" i="1"/>
  <c r="AH48" i="1"/>
  <c r="AI48" i="1"/>
  <c r="CW48" i="1" s="1"/>
  <c r="V48" i="1" s="1"/>
  <c r="AJ48" i="1"/>
  <c r="CX48" i="1" s="1"/>
  <c r="W48" i="1" s="1"/>
  <c r="CQ48" i="1"/>
  <c r="CR48" i="1"/>
  <c r="CU48" i="1"/>
  <c r="T48" i="1" s="1"/>
  <c r="CV48" i="1"/>
  <c r="U48" i="1" s="1"/>
  <c r="FR48" i="1"/>
  <c r="GL48" i="1"/>
  <c r="GN48" i="1"/>
  <c r="GP48" i="1"/>
  <c r="GV48" i="1"/>
  <c r="HC48" i="1" s="1"/>
  <c r="GX48" i="1" s="1"/>
  <c r="C49" i="1"/>
  <c r="D49" i="1"/>
  <c r="R49" i="1"/>
  <c r="GK49" i="1" s="1"/>
  <c r="AC49" i="1"/>
  <c r="P49" i="1" s="1"/>
  <c r="AE49" i="1"/>
  <c r="Q49" i="1" s="1"/>
  <c r="AF49" i="1"/>
  <c r="S49" i="1" s="1"/>
  <c r="AG49" i="1"/>
  <c r="CU49" i="1" s="1"/>
  <c r="T49" i="1" s="1"/>
  <c r="AH49" i="1"/>
  <c r="AI49" i="1"/>
  <c r="AJ49" i="1"/>
  <c r="CX49" i="1" s="1"/>
  <c r="W49" i="1" s="1"/>
  <c r="CR49" i="1"/>
  <c r="CS49" i="1"/>
  <c r="CV49" i="1"/>
  <c r="U49" i="1" s="1"/>
  <c r="CW49" i="1"/>
  <c r="V49" i="1" s="1"/>
  <c r="FR49" i="1"/>
  <c r="GL49" i="1"/>
  <c r="GN49" i="1"/>
  <c r="GP49" i="1"/>
  <c r="GV49" i="1"/>
  <c r="HC49" i="1" s="1"/>
  <c r="GX49" i="1" s="1"/>
  <c r="C50" i="1"/>
  <c r="D50" i="1"/>
  <c r="R50" i="1"/>
  <c r="S50" i="1"/>
  <c r="CY50" i="1" s="1"/>
  <c r="X50" i="1" s="1"/>
  <c r="AC50" i="1"/>
  <c r="AB50" i="1" s="1"/>
  <c r="AD50" i="1"/>
  <c r="AE50" i="1"/>
  <c r="Q50" i="1" s="1"/>
  <c r="AF50" i="1"/>
  <c r="AG50" i="1"/>
  <c r="CU50" i="1" s="1"/>
  <c r="T50" i="1" s="1"/>
  <c r="AH50" i="1"/>
  <c r="CV50" i="1" s="1"/>
  <c r="U50" i="1" s="1"/>
  <c r="AI50" i="1"/>
  <c r="AJ50" i="1"/>
  <c r="CR50" i="1"/>
  <c r="CS50" i="1"/>
  <c r="CT50" i="1"/>
  <c r="CW50" i="1"/>
  <c r="V50" i="1" s="1"/>
  <c r="CX50" i="1"/>
  <c r="W50" i="1" s="1"/>
  <c r="FR50" i="1"/>
  <c r="GK50" i="1"/>
  <c r="GL50" i="1"/>
  <c r="GN50" i="1"/>
  <c r="GP50" i="1"/>
  <c r="GV50" i="1"/>
  <c r="HC50" i="1"/>
  <c r="GX50" i="1" s="1"/>
  <c r="C51" i="1"/>
  <c r="D51" i="1"/>
  <c r="P51" i="1"/>
  <c r="S51" i="1"/>
  <c r="AC51" i="1"/>
  <c r="AB51" i="1" s="1"/>
  <c r="AD51" i="1"/>
  <c r="AE51" i="1"/>
  <c r="Q51" i="1" s="1"/>
  <c r="AF51" i="1"/>
  <c r="AG51" i="1"/>
  <c r="AH51" i="1"/>
  <c r="CV51" i="1" s="1"/>
  <c r="U51" i="1" s="1"/>
  <c r="AI51" i="1"/>
  <c r="CW51" i="1" s="1"/>
  <c r="V51" i="1" s="1"/>
  <c r="AJ51" i="1"/>
  <c r="CQ51" i="1"/>
  <c r="CR51" i="1"/>
  <c r="CT51" i="1"/>
  <c r="CU51" i="1"/>
  <c r="T51" i="1" s="1"/>
  <c r="CX51" i="1"/>
  <c r="W51" i="1" s="1"/>
  <c r="CY51" i="1"/>
  <c r="X51" i="1" s="1"/>
  <c r="CZ51" i="1"/>
  <c r="Y51" i="1" s="1"/>
  <c r="FR51" i="1"/>
  <c r="GL51" i="1"/>
  <c r="GN51" i="1"/>
  <c r="GP51" i="1"/>
  <c r="GV51" i="1"/>
  <c r="HC51" i="1"/>
  <c r="GX51" i="1" s="1"/>
  <c r="R52" i="1"/>
  <c r="S52" i="1"/>
  <c r="CY52" i="1" s="1"/>
  <c r="X52" i="1" s="1"/>
  <c r="AC52" i="1"/>
  <c r="AB52" i="1" s="1"/>
  <c r="AD52" i="1"/>
  <c r="AE52" i="1"/>
  <c r="Q52" i="1" s="1"/>
  <c r="AF52" i="1"/>
  <c r="AG52" i="1"/>
  <c r="CU52" i="1" s="1"/>
  <c r="T52" i="1" s="1"/>
  <c r="AH52" i="1"/>
  <c r="CV52" i="1" s="1"/>
  <c r="U52" i="1" s="1"/>
  <c r="AI52" i="1"/>
  <c r="AJ52" i="1"/>
  <c r="CR52" i="1"/>
  <c r="CS52" i="1"/>
  <c r="CT52" i="1"/>
  <c r="CW52" i="1"/>
  <c r="V52" i="1" s="1"/>
  <c r="CX52" i="1"/>
  <c r="W52" i="1" s="1"/>
  <c r="FR52" i="1"/>
  <c r="GK52" i="1"/>
  <c r="GL52" i="1"/>
  <c r="GN52" i="1"/>
  <c r="GP52" i="1"/>
  <c r="GV52" i="1"/>
  <c r="HC52" i="1"/>
  <c r="GX52" i="1" s="1"/>
  <c r="R53" i="1"/>
  <c r="GK53" i="1" s="1"/>
  <c r="AC53" i="1"/>
  <c r="P53" i="1" s="1"/>
  <c r="AE53" i="1"/>
  <c r="Q53" i="1" s="1"/>
  <c r="AF53" i="1"/>
  <c r="S53" i="1" s="1"/>
  <c r="AG53" i="1"/>
  <c r="CU53" i="1" s="1"/>
  <c r="T53" i="1" s="1"/>
  <c r="AH53" i="1"/>
  <c r="AI53" i="1"/>
  <c r="AJ53" i="1"/>
  <c r="CX53" i="1" s="1"/>
  <c r="W53" i="1" s="1"/>
  <c r="CR53" i="1"/>
  <c r="CS53" i="1"/>
  <c r="CV53" i="1"/>
  <c r="U53" i="1" s="1"/>
  <c r="CW53" i="1"/>
  <c r="V53" i="1" s="1"/>
  <c r="FR53" i="1"/>
  <c r="GL53" i="1"/>
  <c r="GN53" i="1"/>
  <c r="GP53" i="1"/>
  <c r="GV53" i="1"/>
  <c r="HC53" i="1" s="1"/>
  <c r="GX53" i="1" s="1"/>
  <c r="P54" i="1"/>
  <c r="AC54" i="1"/>
  <c r="AE54" i="1"/>
  <c r="AD54" i="1" s="1"/>
  <c r="AB54" i="1" s="1"/>
  <c r="AF54" i="1"/>
  <c r="S54" i="1" s="1"/>
  <c r="AG54" i="1"/>
  <c r="AH54" i="1"/>
  <c r="AI54" i="1"/>
  <c r="CW54" i="1" s="1"/>
  <c r="V54" i="1" s="1"/>
  <c r="AJ54" i="1"/>
  <c r="CX54" i="1" s="1"/>
  <c r="W54" i="1" s="1"/>
  <c r="CQ54" i="1"/>
  <c r="CR54" i="1"/>
  <c r="CU54" i="1"/>
  <c r="T54" i="1" s="1"/>
  <c r="CV54" i="1"/>
  <c r="U54" i="1" s="1"/>
  <c r="GL54" i="1"/>
  <c r="GN54" i="1"/>
  <c r="GO54" i="1"/>
  <c r="GP54" i="1"/>
  <c r="GV54" i="1"/>
  <c r="HC54" i="1" s="1"/>
  <c r="GX54" i="1" s="1"/>
  <c r="P55" i="1"/>
  <c r="S55" i="1"/>
  <c r="CZ55" i="1" s="1"/>
  <c r="Y55" i="1" s="1"/>
  <c r="AC55" i="1"/>
  <c r="AB55" i="1" s="1"/>
  <c r="AD55" i="1"/>
  <c r="AE55" i="1"/>
  <c r="Q55" i="1" s="1"/>
  <c r="AF55" i="1"/>
  <c r="AG55" i="1"/>
  <c r="AH55" i="1"/>
  <c r="CV55" i="1" s="1"/>
  <c r="U55" i="1" s="1"/>
  <c r="AI55" i="1"/>
  <c r="CW55" i="1" s="1"/>
  <c r="V55" i="1" s="1"/>
  <c r="AJ55" i="1"/>
  <c r="CQ55" i="1"/>
  <c r="CR55" i="1"/>
  <c r="CT55" i="1"/>
  <c r="CU55" i="1"/>
  <c r="T55" i="1" s="1"/>
  <c r="CX55" i="1"/>
  <c r="W55" i="1" s="1"/>
  <c r="CY55" i="1"/>
  <c r="X55" i="1" s="1"/>
  <c r="GL55" i="1"/>
  <c r="GN55" i="1"/>
  <c r="GO55" i="1"/>
  <c r="GP55" i="1"/>
  <c r="GV55" i="1"/>
  <c r="HC55" i="1"/>
  <c r="GX55" i="1" s="1"/>
  <c r="C56" i="1"/>
  <c r="D56" i="1"/>
  <c r="P56" i="1"/>
  <c r="AC56" i="1"/>
  <c r="AE56" i="1"/>
  <c r="AD56" i="1" s="1"/>
  <c r="AB56" i="1" s="1"/>
  <c r="AF56" i="1"/>
  <c r="S56" i="1" s="1"/>
  <c r="AG56" i="1"/>
  <c r="AH56" i="1"/>
  <c r="AI56" i="1"/>
  <c r="CW56" i="1" s="1"/>
  <c r="V56" i="1" s="1"/>
  <c r="AJ56" i="1"/>
  <c r="CX56" i="1" s="1"/>
  <c r="W56" i="1" s="1"/>
  <c r="CQ56" i="1"/>
  <c r="CR56" i="1"/>
  <c r="CU56" i="1"/>
  <c r="T56" i="1" s="1"/>
  <c r="CV56" i="1"/>
  <c r="U56" i="1" s="1"/>
  <c r="FR56" i="1"/>
  <c r="GL56" i="1"/>
  <c r="GN56" i="1"/>
  <c r="GP56" i="1"/>
  <c r="GV56" i="1"/>
  <c r="HC56" i="1" s="1"/>
  <c r="GX56" i="1" s="1"/>
  <c r="C57" i="1"/>
  <c r="D57" i="1"/>
  <c r="R57" i="1"/>
  <c r="GK57" i="1" s="1"/>
  <c r="AC57" i="1"/>
  <c r="P57" i="1" s="1"/>
  <c r="CP57" i="1" s="1"/>
  <c r="O57" i="1" s="1"/>
  <c r="AE57" i="1"/>
  <c r="Q57" i="1" s="1"/>
  <c r="AF57" i="1"/>
  <c r="S57" i="1" s="1"/>
  <c r="AG57" i="1"/>
  <c r="CU57" i="1" s="1"/>
  <c r="T57" i="1" s="1"/>
  <c r="AH57" i="1"/>
  <c r="AI57" i="1"/>
  <c r="AJ57" i="1"/>
  <c r="CX57" i="1" s="1"/>
  <c r="W57" i="1" s="1"/>
  <c r="CR57" i="1"/>
  <c r="CS57" i="1"/>
  <c r="CV57" i="1"/>
  <c r="U57" i="1" s="1"/>
  <c r="CW57" i="1"/>
  <c r="V57" i="1" s="1"/>
  <c r="FR57" i="1"/>
  <c r="GL57" i="1"/>
  <c r="GN57" i="1"/>
  <c r="GP57" i="1"/>
  <c r="GV57" i="1"/>
  <c r="HC57" i="1" s="1"/>
  <c r="GX57" i="1" s="1"/>
  <c r="P58" i="1"/>
  <c r="AC58" i="1"/>
  <c r="AE58" i="1"/>
  <c r="AD58" i="1" s="1"/>
  <c r="AB58" i="1" s="1"/>
  <c r="AF58" i="1"/>
  <c r="S58" i="1" s="1"/>
  <c r="AG58" i="1"/>
  <c r="AH58" i="1"/>
  <c r="AI58" i="1"/>
  <c r="CW58" i="1" s="1"/>
  <c r="V58" i="1" s="1"/>
  <c r="AJ58" i="1"/>
  <c r="CX58" i="1" s="1"/>
  <c r="W58" i="1" s="1"/>
  <c r="CQ58" i="1"/>
  <c r="CR58" i="1"/>
  <c r="CU58" i="1"/>
  <c r="T58" i="1" s="1"/>
  <c r="CV58" i="1"/>
  <c r="U58" i="1" s="1"/>
  <c r="FR58" i="1"/>
  <c r="GL58" i="1"/>
  <c r="GN58" i="1"/>
  <c r="GP58" i="1"/>
  <c r="GV58" i="1"/>
  <c r="HC58" i="1" s="1"/>
  <c r="GX58" i="1" s="1"/>
  <c r="P59" i="1"/>
  <c r="S59" i="1"/>
  <c r="CZ59" i="1" s="1"/>
  <c r="Y59" i="1" s="1"/>
  <c r="AC59" i="1"/>
  <c r="AB59" i="1" s="1"/>
  <c r="AD59" i="1"/>
  <c r="AE59" i="1"/>
  <c r="Q59" i="1" s="1"/>
  <c r="AF59" i="1"/>
  <c r="AG59" i="1"/>
  <c r="AH59" i="1"/>
  <c r="CV59" i="1" s="1"/>
  <c r="U59" i="1" s="1"/>
  <c r="AI59" i="1"/>
  <c r="CW59" i="1" s="1"/>
  <c r="V59" i="1" s="1"/>
  <c r="AJ59" i="1"/>
  <c r="CQ59" i="1"/>
  <c r="CR59" i="1"/>
  <c r="CT59" i="1"/>
  <c r="CU59" i="1"/>
  <c r="T59" i="1" s="1"/>
  <c r="CX59" i="1"/>
  <c r="W59" i="1" s="1"/>
  <c r="CY59" i="1"/>
  <c r="X59" i="1" s="1"/>
  <c r="FR59" i="1"/>
  <c r="GL59" i="1"/>
  <c r="GN59" i="1"/>
  <c r="GP59" i="1"/>
  <c r="GV59" i="1"/>
  <c r="HC59" i="1"/>
  <c r="GX59" i="1" s="1"/>
  <c r="C60" i="1"/>
  <c r="D60" i="1"/>
  <c r="P60" i="1"/>
  <c r="AC60" i="1"/>
  <c r="AE60" i="1"/>
  <c r="AD60" i="1" s="1"/>
  <c r="AB60" i="1" s="1"/>
  <c r="AF60" i="1"/>
  <c r="S60" i="1" s="1"/>
  <c r="AG60" i="1"/>
  <c r="AH60" i="1"/>
  <c r="AI60" i="1"/>
  <c r="CW60" i="1" s="1"/>
  <c r="V60" i="1" s="1"/>
  <c r="AJ60" i="1"/>
  <c r="CX60" i="1" s="1"/>
  <c r="W60" i="1" s="1"/>
  <c r="CQ60" i="1"/>
  <c r="CR60" i="1"/>
  <c r="CU60" i="1"/>
  <c r="T60" i="1" s="1"/>
  <c r="CV60" i="1"/>
  <c r="U60" i="1" s="1"/>
  <c r="FR60" i="1"/>
  <c r="GL60" i="1"/>
  <c r="GN60" i="1"/>
  <c r="GP60" i="1"/>
  <c r="GV60" i="1"/>
  <c r="HC60" i="1" s="1"/>
  <c r="GX60" i="1" s="1"/>
  <c r="C61" i="1"/>
  <c r="D61" i="1"/>
  <c r="R61" i="1"/>
  <c r="GK61" i="1" s="1"/>
  <c r="AC61" i="1"/>
  <c r="P61" i="1" s="1"/>
  <c r="AE61" i="1"/>
  <c r="Q61" i="1" s="1"/>
  <c r="AF61" i="1"/>
  <c r="S61" i="1" s="1"/>
  <c r="AG61" i="1"/>
  <c r="CU61" i="1" s="1"/>
  <c r="T61" i="1" s="1"/>
  <c r="AH61" i="1"/>
  <c r="AI61" i="1"/>
  <c r="AJ61" i="1"/>
  <c r="CX61" i="1" s="1"/>
  <c r="W61" i="1" s="1"/>
  <c r="CR61" i="1"/>
  <c r="CS61" i="1"/>
  <c r="CV61" i="1"/>
  <c r="U61" i="1" s="1"/>
  <c r="CW61" i="1"/>
  <c r="V61" i="1" s="1"/>
  <c r="FR61" i="1"/>
  <c r="GL61" i="1"/>
  <c r="GN61" i="1"/>
  <c r="GP61" i="1"/>
  <c r="GV61" i="1"/>
  <c r="HC61" i="1" s="1"/>
  <c r="GX61" i="1" s="1"/>
  <c r="C62" i="1"/>
  <c r="D62" i="1"/>
  <c r="R62" i="1"/>
  <c r="S62" i="1"/>
  <c r="CY62" i="1" s="1"/>
  <c r="X62" i="1" s="1"/>
  <c r="AC62" i="1"/>
  <c r="AB62" i="1" s="1"/>
  <c r="AD62" i="1"/>
  <c r="AE62" i="1"/>
  <c r="Q62" i="1" s="1"/>
  <c r="AF62" i="1"/>
  <c r="AG62" i="1"/>
  <c r="CU62" i="1" s="1"/>
  <c r="T62" i="1" s="1"/>
  <c r="AH62" i="1"/>
  <c r="CV62" i="1" s="1"/>
  <c r="U62" i="1" s="1"/>
  <c r="AI62" i="1"/>
  <c r="AJ62" i="1"/>
  <c r="CR62" i="1"/>
  <c r="CS62" i="1"/>
  <c r="CT62" i="1"/>
  <c r="CW62" i="1"/>
  <c r="V62" i="1" s="1"/>
  <c r="CX62" i="1"/>
  <c r="W62" i="1" s="1"/>
  <c r="FR62" i="1"/>
  <c r="GK62" i="1"/>
  <c r="GL62" i="1"/>
  <c r="GN62" i="1"/>
  <c r="GP62" i="1"/>
  <c r="GV62" i="1"/>
  <c r="HC62" i="1"/>
  <c r="GX62" i="1" s="1"/>
  <c r="C63" i="1"/>
  <c r="D63" i="1"/>
  <c r="P63" i="1"/>
  <c r="S63" i="1"/>
  <c r="CZ63" i="1" s="1"/>
  <c r="Y63" i="1" s="1"/>
  <c r="AC63" i="1"/>
  <c r="AB63" i="1" s="1"/>
  <c r="AD63" i="1"/>
  <c r="AE63" i="1"/>
  <c r="Q63" i="1" s="1"/>
  <c r="AF63" i="1"/>
  <c r="AG63" i="1"/>
  <c r="AH63" i="1"/>
  <c r="CV63" i="1" s="1"/>
  <c r="U63" i="1" s="1"/>
  <c r="AI63" i="1"/>
  <c r="CW63" i="1" s="1"/>
  <c r="V63" i="1" s="1"/>
  <c r="AJ63" i="1"/>
  <c r="CQ63" i="1"/>
  <c r="CR63" i="1"/>
  <c r="CT63" i="1"/>
  <c r="CU63" i="1"/>
  <c r="T63" i="1" s="1"/>
  <c r="CX63" i="1"/>
  <c r="W63" i="1" s="1"/>
  <c r="CY63" i="1"/>
  <c r="X63" i="1" s="1"/>
  <c r="FR63" i="1"/>
  <c r="GL63" i="1"/>
  <c r="GN63" i="1"/>
  <c r="GP63" i="1"/>
  <c r="GV63" i="1"/>
  <c r="HC63" i="1"/>
  <c r="GX63" i="1" s="1"/>
  <c r="R64" i="1"/>
  <c r="S64" i="1"/>
  <c r="W64" i="1"/>
  <c r="AC64" i="1"/>
  <c r="AD64" i="1"/>
  <c r="AE64" i="1"/>
  <c r="Q64" i="1" s="1"/>
  <c r="AF64" i="1"/>
  <c r="AG64" i="1"/>
  <c r="CU64" i="1" s="1"/>
  <c r="T64" i="1" s="1"/>
  <c r="AH64" i="1"/>
  <c r="CV64" i="1" s="1"/>
  <c r="U64" i="1" s="1"/>
  <c r="AI64" i="1"/>
  <c r="AJ64" i="1"/>
  <c r="CR64" i="1"/>
  <c r="CS64" i="1"/>
  <c r="CT64" i="1"/>
  <c r="CW64" i="1"/>
  <c r="V64" i="1" s="1"/>
  <c r="CX64" i="1"/>
  <c r="FR64" i="1"/>
  <c r="GK64" i="1"/>
  <c r="GL64" i="1"/>
  <c r="GN64" i="1"/>
  <c r="GP64" i="1"/>
  <c r="GV64" i="1"/>
  <c r="HC64" i="1"/>
  <c r="GX64" i="1" s="1"/>
  <c r="R65" i="1"/>
  <c r="GK65" i="1" s="1"/>
  <c r="AC65" i="1"/>
  <c r="P65" i="1" s="1"/>
  <c r="AE65" i="1"/>
  <c r="Q65" i="1" s="1"/>
  <c r="AF65" i="1"/>
  <c r="AG65" i="1"/>
  <c r="CU65" i="1" s="1"/>
  <c r="T65" i="1" s="1"/>
  <c r="AH65" i="1"/>
  <c r="AI65" i="1"/>
  <c r="AJ65" i="1"/>
  <c r="CX65" i="1" s="1"/>
  <c r="W65" i="1" s="1"/>
  <c r="CR65" i="1"/>
  <c r="CS65" i="1"/>
  <c r="CV65" i="1"/>
  <c r="U65" i="1" s="1"/>
  <c r="CW65" i="1"/>
  <c r="V65" i="1" s="1"/>
  <c r="FR65" i="1"/>
  <c r="GL65" i="1"/>
  <c r="GN65" i="1"/>
  <c r="GP65" i="1"/>
  <c r="GV65" i="1"/>
  <c r="HC65" i="1" s="1"/>
  <c r="GX65" i="1"/>
  <c r="P66" i="1"/>
  <c r="AC66" i="1"/>
  <c r="AE66" i="1"/>
  <c r="AF66" i="1"/>
  <c r="S66" i="1" s="1"/>
  <c r="CY66" i="1" s="1"/>
  <c r="X66" i="1" s="1"/>
  <c r="AG66" i="1"/>
  <c r="AH66" i="1"/>
  <c r="AI66" i="1"/>
  <c r="CW66" i="1" s="1"/>
  <c r="V66" i="1" s="1"/>
  <c r="AJ66" i="1"/>
  <c r="CX66" i="1" s="1"/>
  <c r="W66" i="1" s="1"/>
  <c r="CQ66" i="1"/>
  <c r="CR66" i="1"/>
  <c r="CU66" i="1"/>
  <c r="T66" i="1" s="1"/>
  <c r="CV66" i="1"/>
  <c r="U66" i="1" s="1"/>
  <c r="CZ66" i="1"/>
  <c r="Y66" i="1" s="1"/>
  <c r="FR66" i="1"/>
  <c r="GL66" i="1"/>
  <c r="GN66" i="1"/>
  <c r="GP66" i="1"/>
  <c r="GV66" i="1"/>
  <c r="HC66" i="1" s="1"/>
  <c r="GX66" i="1" s="1"/>
  <c r="P67" i="1"/>
  <c r="S67" i="1"/>
  <c r="CZ67" i="1" s="1"/>
  <c r="Y67" i="1" s="1"/>
  <c r="T67" i="1"/>
  <c r="X67" i="1"/>
  <c r="AC67" i="1"/>
  <c r="AD67" i="1"/>
  <c r="AE67" i="1"/>
  <c r="Q67" i="1" s="1"/>
  <c r="AF67" i="1"/>
  <c r="AG67" i="1"/>
  <c r="AH67" i="1"/>
  <c r="CV67" i="1" s="1"/>
  <c r="U67" i="1" s="1"/>
  <c r="AI67" i="1"/>
  <c r="CW67" i="1" s="1"/>
  <c r="V67" i="1" s="1"/>
  <c r="AJ67" i="1"/>
  <c r="CQ67" i="1"/>
  <c r="CR67" i="1"/>
  <c r="CT67" i="1"/>
  <c r="CU67" i="1"/>
  <c r="CX67" i="1"/>
  <c r="W67" i="1" s="1"/>
  <c r="CY67" i="1"/>
  <c r="FR67" i="1"/>
  <c r="GL67" i="1"/>
  <c r="GN67" i="1"/>
  <c r="GP67" i="1"/>
  <c r="GV67" i="1"/>
  <c r="HC67" i="1"/>
  <c r="GX67" i="1" s="1"/>
  <c r="C68" i="1"/>
  <c r="D68" i="1"/>
  <c r="P68" i="1"/>
  <c r="AC68" i="1"/>
  <c r="AE68" i="1"/>
  <c r="AF68" i="1"/>
  <c r="S68" i="1" s="1"/>
  <c r="CY68" i="1" s="1"/>
  <c r="X68" i="1" s="1"/>
  <c r="AG68" i="1"/>
  <c r="AH68" i="1"/>
  <c r="AI68" i="1"/>
  <c r="CW68" i="1" s="1"/>
  <c r="V68" i="1" s="1"/>
  <c r="AJ68" i="1"/>
  <c r="CX68" i="1" s="1"/>
  <c r="W68" i="1" s="1"/>
  <c r="CQ68" i="1"/>
  <c r="CU68" i="1"/>
  <c r="T68" i="1" s="1"/>
  <c r="CV68" i="1"/>
  <c r="U68" i="1" s="1"/>
  <c r="CZ68" i="1"/>
  <c r="Y68" i="1" s="1"/>
  <c r="FR68" i="1"/>
  <c r="GL68" i="1"/>
  <c r="GN68" i="1"/>
  <c r="GP68" i="1"/>
  <c r="GV68" i="1"/>
  <c r="HC68" i="1" s="1"/>
  <c r="GX68" i="1" s="1"/>
  <c r="C69" i="1"/>
  <c r="D69" i="1"/>
  <c r="R69" i="1"/>
  <c r="GK69" i="1" s="1"/>
  <c r="AC69" i="1"/>
  <c r="P69" i="1" s="1"/>
  <c r="AE69" i="1"/>
  <c r="Q69" i="1" s="1"/>
  <c r="AF69" i="1"/>
  <c r="AG69" i="1"/>
  <c r="CU69" i="1" s="1"/>
  <c r="T69" i="1" s="1"/>
  <c r="AH69" i="1"/>
  <c r="AI69" i="1"/>
  <c r="AJ69" i="1"/>
  <c r="CX69" i="1" s="1"/>
  <c r="W69" i="1" s="1"/>
  <c r="CR69" i="1"/>
  <c r="CS69" i="1"/>
  <c r="CV69" i="1"/>
  <c r="U69" i="1" s="1"/>
  <c r="CW69" i="1"/>
  <c r="V69" i="1" s="1"/>
  <c r="FR69" i="1"/>
  <c r="GL69" i="1"/>
  <c r="GN69" i="1"/>
  <c r="GP69" i="1"/>
  <c r="GV69" i="1"/>
  <c r="HC69" i="1" s="1"/>
  <c r="GX69" i="1"/>
  <c r="P70" i="1"/>
  <c r="AC70" i="1"/>
  <c r="AE70" i="1"/>
  <c r="Q70" i="1" s="1"/>
  <c r="AF70" i="1"/>
  <c r="S70" i="1" s="1"/>
  <c r="CZ70" i="1" s="1"/>
  <c r="Y70" i="1" s="1"/>
  <c r="AG70" i="1"/>
  <c r="AH70" i="1"/>
  <c r="AI70" i="1"/>
  <c r="CW70" i="1" s="1"/>
  <c r="V70" i="1" s="1"/>
  <c r="AJ70" i="1"/>
  <c r="CX70" i="1" s="1"/>
  <c r="W70" i="1" s="1"/>
  <c r="CQ70" i="1"/>
  <c r="CU70" i="1"/>
  <c r="T70" i="1" s="1"/>
  <c r="CV70" i="1"/>
  <c r="U70" i="1" s="1"/>
  <c r="FR70" i="1"/>
  <c r="GL70" i="1"/>
  <c r="GN70" i="1"/>
  <c r="GP70" i="1"/>
  <c r="GV70" i="1"/>
  <c r="HC70" i="1" s="1"/>
  <c r="GX70" i="1" s="1"/>
  <c r="S71" i="1"/>
  <c r="CZ71" i="1" s="1"/>
  <c r="Y71" i="1" s="1"/>
  <c r="AC71" i="1"/>
  <c r="AB71" i="1" s="1"/>
  <c r="AD71" i="1"/>
  <c r="AE71" i="1"/>
  <c r="Q71" i="1" s="1"/>
  <c r="AF71" i="1"/>
  <c r="AG71" i="1"/>
  <c r="AH71" i="1"/>
  <c r="CV71" i="1" s="1"/>
  <c r="U71" i="1" s="1"/>
  <c r="AI71" i="1"/>
  <c r="CW71" i="1" s="1"/>
  <c r="V71" i="1" s="1"/>
  <c r="AJ71" i="1"/>
  <c r="CR71" i="1"/>
  <c r="CT71" i="1"/>
  <c r="CU71" i="1"/>
  <c r="T71" i="1" s="1"/>
  <c r="CX71" i="1"/>
  <c r="W71" i="1" s="1"/>
  <c r="FR71" i="1"/>
  <c r="GL71" i="1"/>
  <c r="GN71" i="1"/>
  <c r="GP71" i="1"/>
  <c r="GV71" i="1"/>
  <c r="HC71" i="1"/>
  <c r="GX71" i="1" s="1"/>
  <c r="C72" i="1"/>
  <c r="D72" i="1"/>
  <c r="I72" i="1"/>
  <c r="K72" i="1"/>
  <c r="R72" i="1"/>
  <c r="AC72" i="1"/>
  <c r="AD72" i="1"/>
  <c r="AE72" i="1"/>
  <c r="Q72" i="1" s="1"/>
  <c r="AF72" i="1"/>
  <c r="AB72" i="1" s="1"/>
  <c r="AG72" i="1"/>
  <c r="CU72" i="1" s="1"/>
  <c r="T72" i="1" s="1"/>
  <c r="AH72" i="1"/>
  <c r="CV72" i="1" s="1"/>
  <c r="U72" i="1" s="1"/>
  <c r="AI72" i="1"/>
  <c r="AJ72" i="1"/>
  <c r="CX72" i="1" s="1"/>
  <c r="W72" i="1" s="1"/>
  <c r="CR72" i="1"/>
  <c r="CS72" i="1"/>
  <c r="CT72" i="1"/>
  <c r="CW72" i="1"/>
  <c r="V72" i="1" s="1"/>
  <c r="FR72" i="1"/>
  <c r="GK72" i="1"/>
  <c r="GL72" i="1"/>
  <c r="GN72" i="1"/>
  <c r="GP72" i="1"/>
  <c r="GV72" i="1"/>
  <c r="HC72" i="1"/>
  <c r="GX72" i="1" s="1"/>
  <c r="C73" i="1"/>
  <c r="D73" i="1"/>
  <c r="I73" i="1"/>
  <c r="K73" i="1"/>
  <c r="Q73" i="1"/>
  <c r="R73" i="1"/>
  <c r="GK73" i="1" s="1"/>
  <c r="AC73" i="1"/>
  <c r="P73" i="1" s="1"/>
  <c r="AE73" i="1"/>
  <c r="AD73" i="1" s="1"/>
  <c r="AF73" i="1"/>
  <c r="AB73" i="1" s="1"/>
  <c r="AG73" i="1"/>
  <c r="CU73" i="1" s="1"/>
  <c r="T73" i="1" s="1"/>
  <c r="AH73" i="1"/>
  <c r="AI73" i="1"/>
  <c r="AJ73" i="1"/>
  <c r="CX73" i="1" s="1"/>
  <c r="W73" i="1" s="1"/>
  <c r="CR73" i="1"/>
  <c r="CV73" i="1"/>
  <c r="U73" i="1" s="1"/>
  <c r="CW73" i="1"/>
  <c r="V73" i="1" s="1"/>
  <c r="FR73" i="1"/>
  <c r="GL73" i="1"/>
  <c r="GN73" i="1"/>
  <c r="GP73" i="1"/>
  <c r="GV73" i="1"/>
  <c r="HC73" i="1" s="1"/>
  <c r="GX73" i="1"/>
  <c r="P74" i="1"/>
  <c r="X74" i="1"/>
  <c r="AC74" i="1"/>
  <c r="AD74" i="1"/>
  <c r="AB74" i="1" s="1"/>
  <c r="AE74" i="1"/>
  <c r="Q74" i="1" s="1"/>
  <c r="AF74" i="1"/>
  <c r="S74" i="1" s="1"/>
  <c r="AG74" i="1"/>
  <c r="AH74" i="1"/>
  <c r="CV74" i="1" s="1"/>
  <c r="U74" i="1" s="1"/>
  <c r="AI74" i="1"/>
  <c r="CW74" i="1" s="1"/>
  <c r="V74" i="1" s="1"/>
  <c r="AJ74" i="1"/>
  <c r="CX74" i="1" s="1"/>
  <c r="W74" i="1" s="1"/>
  <c r="CQ74" i="1"/>
  <c r="CR74" i="1"/>
  <c r="CU74" i="1"/>
  <c r="T74" i="1" s="1"/>
  <c r="CY74" i="1"/>
  <c r="CZ74" i="1"/>
  <c r="Y74" i="1" s="1"/>
  <c r="FR74" i="1"/>
  <c r="GL74" i="1"/>
  <c r="GN74" i="1"/>
  <c r="GP74" i="1"/>
  <c r="GV74" i="1"/>
  <c r="HC74" i="1" s="1"/>
  <c r="GX74" i="1" s="1"/>
  <c r="P75" i="1"/>
  <c r="CP75" i="1" s="1"/>
  <c r="O75" i="1" s="1"/>
  <c r="S75" i="1"/>
  <c r="CZ75" i="1" s="1"/>
  <c r="Y75" i="1" s="1"/>
  <c r="W75" i="1"/>
  <c r="AC75" i="1"/>
  <c r="AB75" i="1" s="1"/>
  <c r="AD75" i="1"/>
  <c r="AE75" i="1"/>
  <c r="Q75" i="1" s="1"/>
  <c r="AF75" i="1"/>
  <c r="AG75" i="1"/>
  <c r="AH75" i="1"/>
  <c r="CV75" i="1" s="1"/>
  <c r="U75" i="1" s="1"/>
  <c r="AI75" i="1"/>
  <c r="CW75" i="1" s="1"/>
  <c r="V75" i="1" s="1"/>
  <c r="AJ75" i="1"/>
  <c r="CR75" i="1"/>
  <c r="CT75" i="1"/>
  <c r="CU75" i="1"/>
  <c r="T75" i="1" s="1"/>
  <c r="CX75" i="1"/>
  <c r="FR75" i="1"/>
  <c r="GL75" i="1"/>
  <c r="GN75" i="1"/>
  <c r="GP75" i="1"/>
  <c r="GV75" i="1"/>
  <c r="HC75" i="1"/>
  <c r="GX75" i="1" s="1"/>
  <c r="R76" i="1"/>
  <c r="V76" i="1"/>
  <c r="AC76" i="1"/>
  <c r="AD76" i="1"/>
  <c r="AE76" i="1"/>
  <c r="Q76" i="1" s="1"/>
  <c r="AF76" i="1"/>
  <c r="AB76" i="1" s="1"/>
  <c r="AG76" i="1"/>
  <c r="CU76" i="1" s="1"/>
  <c r="T76" i="1" s="1"/>
  <c r="AH76" i="1"/>
  <c r="CV76" i="1" s="1"/>
  <c r="U76" i="1" s="1"/>
  <c r="AI76" i="1"/>
  <c r="AJ76" i="1"/>
  <c r="CX76" i="1" s="1"/>
  <c r="W76" i="1" s="1"/>
  <c r="CR76" i="1"/>
  <c r="CS76" i="1"/>
  <c r="CT76" i="1"/>
  <c r="CW76" i="1"/>
  <c r="FR76" i="1"/>
  <c r="GK76" i="1"/>
  <c r="GL76" i="1"/>
  <c r="GN76" i="1"/>
  <c r="GP76" i="1"/>
  <c r="GV76" i="1"/>
  <c r="HC76" i="1"/>
  <c r="GX76" i="1" s="1"/>
  <c r="AC77" i="1"/>
  <c r="P77" i="1" s="1"/>
  <c r="AE77" i="1"/>
  <c r="AD77" i="1" s="1"/>
  <c r="AB77" i="1" s="1"/>
  <c r="AF77" i="1"/>
  <c r="AG77" i="1"/>
  <c r="CU77" i="1" s="1"/>
  <c r="T77" i="1" s="1"/>
  <c r="AH77" i="1"/>
  <c r="AI77" i="1"/>
  <c r="CW77" i="1" s="1"/>
  <c r="V77" i="1" s="1"/>
  <c r="AJ77" i="1"/>
  <c r="CX77" i="1" s="1"/>
  <c r="W77" i="1" s="1"/>
  <c r="CV77" i="1"/>
  <c r="U77" i="1" s="1"/>
  <c r="FR77" i="1"/>
  <c r="GL77" i="1"/>
  <c r="GN77" i="1"/>
  <c r="GP77" i="1"/>
  <c r="GV77" i="1"/>
  <c r="GX77" i="1"/>
  <c r="HC77" i="1"/>
  <c r="C78" i="1"/>
  <c r="D78" i="1"/>
  <c r="I78" i="1"/>
  <c r="T78" i="1" s="1"/>
  <c r="K78" i="1"/>
  <c r="R78" i="1"/>
  <c r="GK78" i="1" s="1"/>
  <c r="AC78" i="1"/>
  <c r="AD78" i="1"/>
  <c r="AB78" i="1" s="1"/>
  <c r="AE78" i="1"/>
  <c r="AF78" i="1"/>
  <c r="AG78" i="1"/>
  <c r="AH78" i="1"/>
  <c r="CV78" i="1" s="1"/>
  <c r="U78" i="1" s="1"/>
  <c r="AI78" i="1"/>
  <c r="AJ78" i="1"/>
  <c r="CX78" i="1" s="1"/>
  <c r="CQ78" i="1"/>
  <c r="CR78" i="1"/>
  <c r="CS78" i="1"/>
  <c r="CU78" i="1"/>
  <c r="CW78" i="1"/>
  <c r="V78" i="1" s="1"/>
  <c r="FR78" i="1"/>
  <c r="GL78" i="1"/>
  <c r="GN78" i="1"/>
  <c r="GP78" i="1"/>
  <c r="GV78" i="1"/>
  <c r="HC78" i="1" s="1"/>
  <c r="GX78" i="1" s="1"/>
  <c r="CJ131" i="1" s="1"/>
  <c r="C79" i="1"/>
  <c r="D79" i="1"/>
  <c r="I79" i="1"/>
  <c r="S79" i="1" s="1"/>
  <c r="K79" i="1"/>
  <c r="Q79" i="1"/>
  <c r="W79" i="1"/>
  <c r="AC79" i="1"/>
  <c r="AD79" i="1"/>
  <c r="AE79" i="1"/>
  <c r="AF79" i="1"/>
  <c r="AG79" i="1"/>
  <c r="AH79" i="1"/>
  <c r="AI79" i="1"/>
  <c r="CW79" i="1" s="1"/>
  <c r="AJ79" i="1"/>
  <c r="CQ79" i="1"/>
  <c r="CR79" i="1"/>
  <c r="CT79" i="1"/>
  <c r="CU79" i="1"/>
  <c r="T79" i="1" s="1"/>
  <c r="CV79" i="1"/>
  <c r="U79" i="1" s="1"/>
  <c r="CX79" i="1"/>
  <c r="FR79" i="1"/>
  <c r="GL79" i="1"/>
  <c r="GN79" i="1"/>
  <c r="GP79" i="1"/>
  <c r="GV79" i="1"/>
  <c r="HC79" i="1"/>
  <c r="GX79" i="1" s="1"/>
  <c r="C80" i="1"/>
  <c r="D80" i="1"/>
  <c r="I80" i="1"/>
  <c r="K80" i="1"/>
  <c r="R80" i="1"/>
  <c r="S80" i="1"/>
  <c r="CZ80" i="1" s="1"/>
  <c r="Y80" i="1" s="1"/>
  <c r="T80" i="1"/>
  <c r="AC80" i="1"/>
  <c r="P80" i="1" s="1"/>
  <c r="CP80" i="1" s="1"/>
  <c r="O80" i="1" s="1"/>
  <c r="AD80" i="1"/>
  <c r="AE80" i="1"/>
  <c r="Q80" i="1" s="1"/>
  <c r="AF80" i="1"/>
  <c r="AB80" i="1" s="1"/>
  <c r="AG80" i="1"/>
  <c r="AH80" i="1"/>
  <c r="CV80" i="1" s="1"/>
  <c r="U80" i="1" s="1"/>
  <c r="AI80" i="1"/>
  <c r="AJ80" i="1"/>
  <c r="CQ80" i="1"/>
  <c r="CR80" i="1"/>
  <c r="CS80" i="1"/>
  <c r="CU80" i="1"/>
  <c r="CW80" i="1"/>
  <c r="V80" i="1" s="1"/>
  <c r="CX80" i="1"/>
  <c r="W80" i="1" s="1"/>
  <c r="FR80" i="1"/>
  <c r="GK80" i="1"/>
  <c r="GL80" i="1"/>
  <c r="GN80" i="1"/>
  <c r="GP80" i="1"/>
  <c r="GV80" i="1"/>
  <c r="HC80" i="1"/>
  <c r="GX80" i="1" s="1"/>
  <c r="C81" i="1"/>
  <c r="D81" i="1"/>
  <c r="I81" i="1"/>
  <c r="K81" i="1"/>
  <c r="Q81" i="1"/>
  <c r="AB81" i="1"/>
  <c r="AC81" i="1"/>
  <c r="AE81" i="1"/>
  <c r="AD81" i="1" s="1"/>
  <c r="AF81" i="1"/>
  <c r="S81" i="1" s="1"/>
  <c r="AG81" i="1"/>
  <c r="CU81" i="1" s="1"/>
  <c r="T81" i="1" s="1"/>
  <c r="AH81" i="1"/>
  <c r="AI81" i="1"/>
  <c r="AJ81" i="1"/>
  <c r="CX81" i="1" s="1"/>
  <c r="W81" i="1" s="1"/>
  <c r="CR81" i="1"/>
  <c r="CS81" i="1"/>
  <c r="CT81" i="1"/>
  <c r="CV81" i="1"/>
  <c r="U81" i="1" s="1"/>
  <c r="CW81" i="1"/>
  <c r="V81" i="1" s="1"/>
  <c r="FR81" i="1"/>
  <c r="GL81" i="1"/>
  <c r="GN81" i="1"/>
  <c r="GP81" i="1"/>
  <c r="GV81" i="1"/>
  <c r="GX81" i="1"/>
  <c r="HC81" i="1"/>
  <c r="I82" i="1"/>
  <c r="K82" i="1"/>
  <c r="R82" i="1"/>
  <c r="V82" i="1"/>
  <c r="AC82" i="1"/>
  <c r="P82" i="1" s="1"/>
  <c r="AD82" i="1"/>
  <c r="AE82" i="1"/>
  <c r="Q82" i="1" s="1"/>
  <c r="AF82" i="1"/>
  <c r="S82" i="1" s="1"/>
  <c r="AG82" i="1"/>
  <c r="CU82" i="1" s="1"/>
  <c r="T82" i="1" s="1"/>
  <c r="AH82" i="1"/>
  <c r="CV82" i="1" s="1"/>
  <c r="U82" i="1" s="1"/>
  <c r="AI82" i="1"/>
  <c r="AJ82" i="1"/>
  <c r="CR82" i="1"/>
  <c r="CS82" i="1"/>
  <c r="CW82" i="1"/>
  <c r="CX82" i="1"/>
  <c r="W82" i="1" s="1"/>
  <c r="FR82" i="1"/>
  <c r="GK82" i="1"/>
  <c r="GL82" i="1"/>
  <c r="GO82" i="1"/>
  <c r="GP82" i="1"/>
  <c r="GV82" i="1"/>
  <c r="GX82" i="1"/>
  <c r="HC82" i="1"/>
  <c r="I83" i="1"/>
  <c r="K83" i="1"/>
  <c r="S83" i="1"/>
  <c r="CY83" i="1" s="1"/>
  <c r="X83" i="1" s="1"/>
  <c r="T83" i="1"/>
  <c r="AC83" i="1"/>
  <c r="AE83" i="1"/>
  <c r="AF83" i="1"/>
  <c r="AG83" i="1"/>
  <c r="AH83" i="1"/>
  <c r="AI83" i="1"/>
  <c r="CW83" i="1" s="1"/>
  <c r="V83" i="1" s="1"/>
  <c r="AJ83" i="1"/>
  <c r="CQ83" i="1"/>
  <c r="CR83" i="1"/>
  <c r="CT83" i="1"/>
  <c r="CU83" i="1"/>
  <c r="CV83" i="1"/>
  <c r="U83" i="1" s="1"/>
  <c r="CX83" i="1"/>
  <c r="W83" i="1" s="1"/>
  <c r="FR83" i="1"/>
  <c r="GL83" i="1"/>
  <c r="GO83" i="1"/>
  <c r="GP83" i="1"/>
  <c r="GV83" i="1"/>
  <c r="HC83" i="1" s="1"/>
  <c r="GX83" i="1" s="1"/>
  <c r="C84" i="1"/>
  <c r="D84" i="1"/>
  <c r="I84" i="1"/>
  <c r="K84" i="1"/>
  <c r="R84" i="1"/>
  <c r="GK84" i="1" s="1"/>
  <c r="V84" i="1"/>
  <c r="W84" i="1"/>
  <c r="AC84" i="1"/>
  <c r="AB84" i="1" s="1"/>
  <c r="AD84" i="1"/>
  <c r="AE84" i="1"/>
  <c r="Q84" i="1" s="1"/>
  <c r="AF84" i="1"/>
  <c r="S84" i="1" s="1"/>
  <c r="AG84" i="1"/>
  <c r="CU84" i="1" s="1"/>
  <c r="T84" i="1" s="1"/>
  <c r="AH84" i="1"/>
  <c r="CV84" i="1" s="1"/>
  <c r="U84" i="1" s="1"/>
  <c r="AI84" i="1"/>
  <c r="AJ84" i="1"/>
  <c r="CR84" i="1"/>
  <c r="CS84" i="1"/>
  <c r="CT84" i="1"/>
  <c r="CW84" i="1"/>
  <c r="CX84" i="1"/>
  <c r="FR84" i="1"/>
  <c r="GL84" i="1"/>
  <c r="GN84" i="1"/>
  <c r="GP84" i="1"/>
  <c r="GV84" i="1"/>
  <c r="GX84" i="1"/>
  <c r="HC84" i="1"/>
  <c r="C85" i="1"/>
  <c r="D85" i="1"/>
  <c r="I85" i="1"/>
  <c r="K85" i="1"/>
  <c r="AC85" i="1"/>
  <c r="AB85" i="1" s="1"/>
  <c r="AE85" i="1"/>
  <c r="AD85" i="1" s="1"/>
  <c r="AF85" i="1"/>
  <c r="S85" i="1" s="1"/>
  <c r="AG85" i="1"/>
  <c r="CU85" i="1" s="1"/>
  <c r="AH85" i="1"/>
  <c r="AI85" i="1"/>
  <c r="CW85" i="1" s="1"/>
  <c r="V85" i="1" s="1"/>
  <c r="AJ85" i="1"/>
  <c r="CS85" i="1"/>
  <c r="CT85" i="1"/>
  <c r="CV85" i="1"/>
  <c r="U85" i="1" s="1"/>
  <c r="CX85" i="1"/>
  <c r="W85" i="1" s="1"/>
  <c r="FR85" i="1"/>
  <c r="GL85" i="1"/>
  <c r="GN85" i="1"/>
  <c r="GP85" i="1"/>
  <c r="GV85" i="1"/>
  <c r="HC85" i="1" s="1"/>
  <c r="GX85" i="1" s="1"/>
  <c r="P86" i="1"/>
  <c r="Q86" i="1"/>
  <c r="U86" i="1"/>
  <c r="AC86" i="1"/>
  <c r="AE86" i="1"/>
  <c r="R86" i="1" s="1"/>
  <c r="GK86" i="1" s="1"/>
  <c r="AF86" i="1"/>
  <c r="AG86" i="1"/>
  <c r="AH86" i="1"/>
  <c r="AI86" i="1"/>
  <c r="CW86" i="1" s="1"/>
  <c r="V86" i="1" s="1"/>
  <c r="AJ86" i="1"/>
  <c r="CX86" i="1" s="1"/>
  <c r="W86" i="1" s="1"/>
  <c r="CQ86" i="1"/>
  <c r="CS86" i="1"/>
  <c r="CU86" i="1"/>
  <c r="T86" i="1" s="1"/>
  <c r="CV86" i="1"/>
  <c r="FR86" i="1"/>
  <c r="GL86" i="1"/>
  <c r="GN86" i="1"/>
  <c r="GP86" i="1"/>
  <c r="GV86" i="1"/>
  <c r="HC86" i="1" s="1"/>
  <c r="GX86" i="1"/>
  <c r="S87" i="1"/>
  <c r="T87" i="1"/>
  <c r="U87" i="1"/>
  <c r="Y87" i="1"/>
  <c r="AC87" i="1"/>
  <c r="CQ87" i="1" s="1"/>
  <c r="AE87" i="1"/>
  <c r="Q87" i="1" s="1"/>
  <c r="AF87" i="1"/>
  <c r="AG87" i="1"/>
  <c r="AH87" i="1"/>
  <c r="AI87" i="1"/>
  <c r="CW87" i="1" s="1"/>
  <c r="V87" i="1" s="1"/>
  <c r="AJ87" i="1"/>
  <c r="CR87" i="1"/>
  <c r="CT87" i="1"/>
  <c r="CU87" i="1"/>
  <c r="CV87" i="1"/>
  <c r="CX87" i="1"/>
  <c r="W87" i="1" s="1"/>
  <c r="CY87" i="1"/>
  <c r="X87" i="1" s="1"/>
  <c r="CZ87" i="1"/>
  <c r="FR87" i="1"/>
  <c r="GL87" i="1"/>
  <c r="GN87" i="1"/>
  <c r="GP87" i="1"/>
  <c r="GV87" i="1"/>
  <c r="HC87" i="1" s="1"/>
  <c r="GX87" i="1" s="1"/>
  <c r="R88" i="1"/>
  <c r="GK88" i="1" s="1"/>
  <c r="V88" i="1"/>
  <c r="W88" i="1"/>
  <c r="AC88" i="1"/>
  <c r="AB88" i="1" s="1"/>
  <c r="AD88" i="1"/>
  <c r="AE88" i="1"/>
  <c r="Q88" i="1" s="1"/>
  <c r="AF88" i="1"/>
  <c r="S88" i="1" s="1"/>
  <c r="AG88" i="1"/>
  <c r="CU88" i="1" s="1"/>
  <c r="T88" i="1" s="1"/>
  <c r="AH88" i="1"/>
  <c r="CV88" i="1" s="1"/>
  <c r="U88" i="1" s="1"/>
  <c r="AI88" i="1"/>
  <c r="AJ88" i="1"/>
  <c r="CR88" i="1"/>
  <c r="CS88" i="1"/>
  <c r="CT88" i="1"/>
  <c r="CW88" i="1"/>
  <c r="CX88" i="1"/>
  <c r="FR88" i="1"/>
  <c r="GL88" i="1"/>
  <c r="GN88" i="1"/>
  <c r="GP88" i="1"/>
  <c r="GV88" i="1"/>
  <c r="GX88" i="1"/>
  <c r="HC88" i="1"/>
  <c r="AC89" i="1"/>
  <c r="AB89" i="1" s="1"/>
  <c r="AE89" i="1"/>
  <c r="AD89" i="1" s="1"/>
  <c r="AF89" i="1"/>
  <c r="S89" i="1" s="1"/>
  <c r="AG89" i="1"/>
  <c r="CU89" i="1" s="1"/>
  <c r="T89" i="1" s="1"/>
  <c r="AH89" i="1"/>
  <c r="AI89" i="1"/>
  <c r="CW89" i="1" s="1"/>
  <c r="V89" i="1" s="1"/>
  <c r="AJ89" i="1"/>
  <c r="CS89" i="1"/>
  <c r="CT89" i="1"/>
  <c r="CV89" i="1"/>
  <c r="U89" i="1" s="1"/>
  <c r="CX89" i="1"/>
  <c r="W89" i="1" s="1"/>
  <c r="FR89" i="1"/>
  <c r="GL89" i="1"/>
  <c r="GN89" i="1"/>
  <c r="GP89" i="1"/>
  <c r="GV89" i="1"/>
  <c r="HC89" i="1" s="1"/>
  <c r="GX89" i="1" s="1"/>
  <c r="P90" i="1"/>
  <c r="Q90" i="1"/>
  <c r="U90" i="1"/>
  <c r="AC90" i="1"/>
  <c r="AE90" i="1"/>
  <c r="R90" i="1" s="1"/>
  <c r="GK90" i="1" s="1"/>
  <c r="AF90" i="1"/>
  <c r="AG90" i="1"/>
  <c r="AH90" i="1"/>
  <c r="AI90" i="1"/>
  <c r="CW90" i="1" s="1"/>
  <c r="V90" i="1" s="1"/>
  <c r="AJ90" i="1"/>
  <c r="CX90" i="1" s="1"/>
  <c r="W90" i="1" s="1"/>
  <c r="CQ90" i="1"/>
  <c r="CS90" i="1"/>
  <c r="CU90" i="1"/>
  <c r="T90" i="1" s="1"/>
  <c r="CV90" i="1"/>
  <c r="FR90" i="1"/>
  <c r="GL90" i="1"/>
  <c r="GN90" i="1"/>
  <c r="GP90" i="1"/>
  <c r="GV90" i="1"/>
  <c r="HC90" i="1" s="1"/>
  <c r="GX90" i="1"/>
  <c r="S91" i="1"/>
  <c r="T91" i="1"/>
  <c r="U91" i="1"/>
  <c r="Y91" i="1"/>
  <c r="AC91" i="1"/>
  <c r="CQ91" i="1" s="1"/>
  <c r="AE91" i="1"/>
  <c r="Q91" i="1" s="1"/>
  <c r="AF91" i="1"/>
  <c r="AG91" i="1"/>
  <c r="AH91" i="1"/>
  <c r="AI91" i="1"/>
  <c r="CW91" i="1" s="1"/>
  <c r="V91" i="1" s="1"/>
  <c r="AJ91" i="1"/>
  <c r="CR91" i="1"/>
  <c r="CT91" i="1"/>
  <c r="CU91" i="1"/>
  <c r="CV91" i="1"/>
  <c r="CX91" i="1"/>
  <c r="W91" i="1" s="1"/>
  <c r="CY91" i="1"/>
  <c r="X91" i="1" s="1"/>
  <c r="CZ91" i="1"/>
  <c r="FR91" i="1"/>
  <c r="GL91" i="1"/>
  <c r="GN91" i="1"/>
  <c r="GP91" i="1"/>
  <c r="GV91" i="1"/>
  <c r="HC91" i="1" s="1"/>
  <c r="GX91" i="1" s="1"/>
  <c r="C92" i="1"/>
  <c r="D92" i="1"/>
  <c r="I92" i="1"/>
  <c r="CU161" i="3" s="1"/>
  <c r="K92" i="1"/>
  <c r="R92" i="1"/>
  <c r="GK92" i="1" s="1"/>
  <c r="V92" i="1"/>
  <c r="W92" i="1"/>
  <c r="AC92" i="1"/>
  <c r="AB92" i="1" s="1"/>
  <c r="AD92" i="1"/>
  <c r="AE92" i="1"/>
  <c r="Q92" i="1" s="1"/>
  <c r="AF92" i="1"/>
  <c r="S92" i="1" s="1"/>
  <c r="AG92" i="1"/>
  <c r="CU92" i="1" s="1"/>
  <c r="T92" i="1" s="1"/>
  <c r="AH92" i="1"/>
  <c r="CV92" i="1" s="1"/>
  <c r="U92" i="1" s="1"/>
  <c r="AI92" i="1"/>
  <c r="AJ92" i="1"/>
  <c r="CR92" i="1"/>
  <c r="CS92" i="1"/>
  <c r="CT92" i="1"/>
  <c r="CW92" i="1"/>
  <c r="CX92" i="1"/>
  <c r="FR92" i="1"/>
  <c r="GL92" i="1"/>
  <c r="GN92" i="1"/>
  <c r="GP92" i="1"/>
  <c r="GV92" i="1"/>
  <c r="GX92" i="1"/>
  <c r="HC92" i="1"/>
  <c r="C93" i="1"/>
  <c r="D93" i="1"/>
  <c r="I93" i="1"/>
  <c r="K93" i="1"/>
  <c r="AC93" i="1"/>
  <c r="AB93" i="1" s="1"/>
  <c r="AE93" i="1"/>
  <c r="AD93" i="1" s="1"/>
  <c r="AF93" i="1"/>
  <c r="S93" i="1" s="1"/>
  <c r="AG93" i="1"/>
  <c r="CU93" i="1" s="1"/>
  <c r="AH93" i="1"/>
  <c r="AI93" i="1"/>
  <c r="CW93" i="1" s="1"/>
  <c r="V93" i="1" s="1"/>
  <c r="AJ93" i="1"/>
  <c r="CS93" i="1"/>
  <c r="CT93" i="1"/>
  <c r="CV93" i="1"/>
  <c r="U93" i="1" s="1"/>
  <c r="CX93" i="1"/>
  <c r="W93" i="1" s="1"/>
  <c r="FR93" i="1"/>
  <c r="GL93" i="1"/>
  <c r="GN93" i="1"/>
  <c r="GP93" i="1"/>
  <c r="GV93" i="1"/>
  <c r="HC93" i="1" s="1"/>
  <c r="GX93" i="1" s="1"/>
  <c r="P94" i="1"/>
  <c r="Q94" i="1"/>
  <c r="U94" i="1"/>
  <c r="AC94" i="1"/>
  <c r="AE94" i="1"/>
  <c r="R94" i="1" s="1"/>
  <c r="GK94" i="1" s="1"/>
  <c r="AF94" i="1"/>
  <c r="AG94" i="1"/>
  <c r="AH94" i="1"/>
  <c r="AI94" i="1"/>
  <c r="CW94" i="1" s="1"/>
  <c r="V94" i="1" s="1"/>
  <c r="AJ94" i="1"/>
  <c r="CX94" i="1" s="1"/>
  <c r="W94" i="1" s="1"/>
  <c r="CQ94" i="1"/>
  <c r="CS94" i="1"/>
  <c r="CU94" i="1"/>
  <c r="T94" i="1" s="1"/>
  <c r="CV94" i="1"/>
  <c r="FR94" i="1"/>
  <c r="GL94" i="1"/>
  <c r="GN94" i="1"/>
  <c r="GP94" i="1"/>
  <c r="GV94" i="1"/>
  <c r="GX94" i="1"/>
  <c r="HC94" i="1"/>
  <c r="P95" i="1"/>
  <c r="AC95" i="1"/>
  <c r="AE95" i="1"/>
  <c r="AD95" i="1" s="1"/>
  <c r="AB95" i="1" s="1"/>
  <c r="AF95" i="1"/>
  <c r="S95" i="1" s="1"/>
  <c r="AG95" i="1"/>
  <c r="AH95" i="1"/>
  <c r="AI95" i="1"/>
  <c r="CW95" i="1" s="1"/>
  <c r="V95" i="1" s="1"/>
  <c r="AJ95" i="1"/>
  <c r="CX95" i="1" s="1"/>
  <c r="W95" i="1" s="1"/>
  <c r="CQ95" i="1"/>
  <c r="CR95" i="1"/>
  <c r="CU95" i="1"/>
  <c r="T95" i="1" s="1"/>
  <c r="CV95" i="1"/>
  <c r="U95" i="1" s="1"/>
  <c r="FR95" i="1"/>
  <c r="GL95" i="1"/>
  <c r="GN95" i="1"/>
  <c r="GP95" i="1"/>
  <c r="GV95" i="1"/>
  <c r="HC95" i="1" s="1"/>
  <c r="GX95" i="1" s="1"/>
  <c r="P96" i="1"/>
  <c r="S96" i="1"/>
  <c r="AC96" i="1"/>
  <c r="AB96" i="1" s="1"/>
  <c r="AD96" i="1"/>
  <c r="AE96" i="1"/>
  <c r="Q96" i="1" s="1"/>
  <c r="AF96" i="1"/>
  <c r="AG96" i="1"/>
  <c r="AH96" i="1"/>
  <c r="CV96" i="1" s="1"/>
  <c r="U96" i="1" s="1"/>
  <c r="AI96" i="1"/>
  <c r="CW96" i="1" s="1"/>
  <c r="V96" i="1" s="1"/>
  <c r="AJ96" i="1"/>
  <c r="CQ96" i="1"/>
  <c r="CR96" i="1"/>
  <c r="CT96" i="1"/>
  <c r="CU96" i="1"/>
  <c r="T96" i="1" s="1"/>
  <c r="CX96" i="1"/>
  <c r="W96" i="1" s="1"/>
  <c r="CY96" i="1"/>
  <c r="X96" i="1" s="1"/>
  <c r="CZ96" i="1"/>
  <c r="Y96" i="1" s="1"/>
  <c r="FR96" i="1"/>
  <c r="GL96" i="1"/>
  <c r="GN96" i="1"/>
  <c r="GP96" i="1"/>
  <c r="GV96" i="1"/>
  <c r="HC96" i="1" s="1"/>
  <c r="GX96" i="1" s="1"/>
  <c r="R97" i="1"/>
  <c r="S97" i="1"/>
  <c r="CY97" i="1" s="1"/>
  <c r="X97" i="1" s="1"/>
  <c r="AC97" i="1"/>
  <c r="AB97" i="1" s="1"/>
  <c r="AD97" i="1"/>
  <c r="AE97" i="1"/>
  <c r="Q97" i="1" s="1"/>
  <c r="AF97" i="1"/>
  <c r="AG97" i="1"/>
  <c r="CU97" i="1" s="1"/>
  <c r="T97" i="1" s="1"/>
  <c r="AH97" i="1"/>
  <c r="CV97" i="1" s="1"/>
  <c r="U97" i="1" s="1"/>
  <c r="AI97" i="1"/>
  <c r="AJ97" i="1"/>
  <c r="CR97" i="1"/>
  <c r="CS97" i="1"/>
  <c r="CT97" i="1"/>
  <c r="CW97" i="1"/>
  <c r="V97" i="1" s="1"/>
  <c r="CX97" i="1"/>
  <c r="W97" i="1" s="1"/>
  <c r="FR97" i="1"/>
  <c r="GK97" i="1"/>
  <c r="GL97" i="1"/>
  <c r="GN97" i="1"/>
  <c r="GP97" i="1"/>
  <c r="GV97" i="1"/>
  <c r="HC97" i="1"/>
  <c r="GX97" i="1" s="1"/>
  <c r="R98" i="1"/>
  <c r="GK98" i="1" s="1"/>
  <c r="AC98" i="1"/>
  <c r="P98" i="1" s="1"/>
  <c r="AE98" i="1"/>
  <c r="Q98" i="1" s="1"/>
  <c r="AF98" i="1"/>
  <c r="S98" i="1" s="1"/>
  <c r="AG98" i="1"/>
  <c r="CU98" i="1" s="1"/>
  <c r="T98" i="1" s="1"/>
  <c r="AH98" i="1"/>
  <c r="AI98" i="1"/>
  <c r="AJ98" i="1"/>
  <c r="CX98" i="1" s="1"/>
  <c r="W98" i="1" s="1"/>
  <c r="CR98" i="1"/>
  <c r="CS98" i="1"/>
  <c r="CV98" i="1"/>
  <c r="U98" i="1" s="1"/>
  <c r="CW98" i="1"/>
  <c r="V98" i="1" s="1"/>
  <c r="FR98" i="1"/>
  <c r="GL98" i="1"/>
  <c r="GN98" i="1"/>
  <c r="GP98" i="1"/>
  <c r="GV98" i="1"/>
  <c r="GX98" i="1"/>
  <c r="HC98" i="1"/>
  <c r="P99" i="1"/>
  <c r="AC99" i="1"/>
  <c r="AE99" i="1"/>
  <c r="AD99" i="1" s="1"/>
  <c r="AB99" i="1" s="1"/>
  <c r="AF99" i="1"/>
  <c r="S99" i="1" s="1"/>
  <c r="AG99" i="1"/>
  <c r="AH99" i="1"/>
  <c r="AI99" i="1"/>
  <c r="CW99" i="1" s="1"/>
  <c r="V99" i="1" s="1"/>
  <c r="AJ99" i="1"/>
  <c r="CX99" i="1" s="1"/>
  <c r="W99" i="1" s="1"/>
  <c r="CQ99" i="1"/>
  <c r="CR99" i="1"/>
  <c r="CU99" i="1"/>
  <c r="T99" i="1" s="1"/>
  <c r="CV99" i="1"/>
  <c r="U99" i="1" s="1"/>
  <c r="FR99" i="1"/>
  <c r="GL99" i="1"/>
  <c r="GN99" i="1"/>
  <c r="GP99" i="1"/>
  <c r="GV99" i="1"/>
  <c r="HC99" i="1" s="1"/>
  <c r="GX99" i="1" s="1"/>
  <c r="P100" i="1"/>
  <c r="S100" i="1"/>
  <c r="AC100" i="1"/>
  <c r="AB100" i="1" s="1"/>
  <c r="AD100" i="1"/>
  <c r="AE100" i="1"/>
  <c r="Q100" i="1" s="1"/>
  <c r="AF100" i="1"/>
  <c r="AG100" i="1"/>
  <c r="AH100" i="1"/>
  <c r="CV100" i="1" s="1"/>
  <c r="U100" i="1" s="1"/>
  <c r="AI100" i="1"/>
  <c r="CW100" i="1" s="1"/>
  <c r="V100" i="1" s="1"/>
  <c r="AJ100" i="1"/>
  <c r="CQ100" i="1"/>
  <c r="CR100" i="1"/>
  <c r="CT100" i="1"/>
  <c r="CU100" i="1"/>
  <c r="T100" i="1" s="1"/>
  <c r="CX100" i="1"/>
  <c r="W100" i="1" s="1"/>
  <c r="CY100" i="1"/>
  <c r="X100" i="1" s="1"/>
  <c r="CZ100" i="1"/>
  <c r="Y100" i="1" s="1"/>
  <c r="FR100" i="1"/>
  <c r="GL100" i="1"/>
  <c r="GN100" i="1"/>
  <c r="GP100" i="1"/>
  <c r="GV100" i="1"/>
  <c r="HC100" i="1" s="1"/>
  <c r="GX100" i="1" s="1"/>
  <c r="R101" i="1"/>
  <c r="S101" i="1"/>
  <c r="CY101" i="1" s="1"/>
  <c r="X101" i="1" s="1"/>
  <c r="AC101" i="1"/>
  <c r="AB101" i="1" s="1"/>
  <c r="AD101" i="1"/>
  <c r="AE101" i="1"/>
  <c r="Q101" i="1" s="1"/>
  <c r="AF101" i="1"/>
  <c r="AG101" i="1"/>
  <c r="CU101" i="1" s="1"/>
  <c r="T101" i="1" s="1"/>
  <c r="AH101" i="1"/>
  <c r="CV101" i="1" s="1"/>
  <c r="U101" i="1" s="1"/>
  <c r="AI101" i="1"/>
  <c r="AJ101" i="1"/>
  <c r="CR101" i="1"/>
  <c r="CS101" i="1"/>
  <c r="CT101" i="1"/>
  <c r="CW101" i="1"/>
  <c r="V101" i="1" s="1"/>
  <c r="CX101" i="1"/>
  <c r="W101" i="1" s="1"/>
  <c r="FR101" i="1"/>
  <c r="GK101" i="1"/>
  <c r="GL101" i="1"/>
  <c r="GN101" i="1"/>
  <c r="GP101" i="1"/>
  <c r="GV101" i="1"/>
  <c r="HC101" i="1"/>
  <c r="GX101" i="1" s="1"/>
  <c r="C102" i="1"/>
  <c r="D102" i="1"/>
  <c r="P102" i="1"/>
  <c r="S102" i="1"/>
  <c r="AC102" i="1"/>
  <c r="AB102" i="1" s="1"/>
  <c r="AD102" i="1"/>
  <c r="AE102" i="1"/>
  <c r="Q102" i="1" s="1"/>
  <c r="AF102" i="1"/>
  <c r="AG102" i="1"/>
  <c r="AH102" i="1"/>
  <c r="CV102" i="1" s="1"/>
  <c r="U102" i="1" s="1"/>
  <c r="AI102" i="1"/>
  <c r="CW102" i="1" s="1"/>
  <c r="V102" i="1" s="1"/>
  <c r="AJ102" i="1"/>
  <c r="CQ102" i="1"/>
  <c r="CR102" i="1"/>
  <c r="CT102" i="1"/>
  <c r="CU102" i="1"/>
  <c r="T102" i="1" s="1"/>
  <c r="CX102" i="1"/>
  <c r="W102" i="1" s="1"/>
  <c r="CY102" i="1"/>
  <c r="X102" i="1" s="1"/>
  <c r="CZ102" i="1"/>
  <c r="Y102" i="1" s="1"/>
  <c r="FR102" i="1"/>
  <c r="GL102" i="1"/>
  <c r="GN102" i="1"/>
  <c r="GP102" i="1"/>
  <c r="GV102" i="1"/>
  <c r="HC102" i="1" s="1"/>
  <c r="GX102" i="1" s="1"/>
  <c r="C103" i="1"/>
  <c r="D103" i="1"/>
  <c r="P103" i="1"/>
  <c r="AC103" i="1"/>
  <c r="AE103" i="1"/>
  <c r="AD103" i="1" s="1"/>
  <c r="AB103" i="1" s="1"/>
  <c r="AF103" i="1"/>
  <c r="S103" i="1" s="1"/>
  <c r="AG103" i="1"/>
  <c r="AH103" i="1"/>
  <c r="AI103" i="1"/>
  <c r="CW103" i="1" s="1"/>
  <c r="V103" i="1" s="1"/>
  <c r="AJ103" i="1"/>
  <c r="CX103" i="1" s="1"/>
  <c r="W103" i="1" s="1"/>
  <c r="CQ103" i="1"/>
  <c r="CR103" i="1"/>
  <c r="CU103" i="1"/>
  <c r="T103" i="1" s="1"/>
  <c r="CV103" i="1"/>
  <c r="U103" i="1" s="1"/>
  <c r="FR103" i="1"/>
  <c r="GL103" i="1"/>
  <c r="GN103" i="1"/>
  <c r="GP103" i="1"/>
  <c r="GV103" i="1"/>
  <c r="HC103" i="1" s="1"/>
  <c r="GX103" i="1" s="1"/>
  <c r="P104" i="1"/>
  <c r="S104" i="1"/>
  <c r="AC104" i="1"/>
  <c r="AB104" i="1" s="1"/>
  <c r="AD104" i="1"/>
  <c r="AE104" i="1"/>
  <c r="Q104" i="1" s="1"/>
  <c r="AF104" i="1"/>
  <c r="AG104" i="1"/>
  <c r="AH104" i="1"/>
  <c r="CV104" i="1" s="1"/>
  <c r="U104" i="1" s="1"/>
  <c r="AI104" i="1"/>
  <c r="CW104" i="1" s="1"/>
  <c r="V104" i="1" s="1"/>
  <c r="AJ104" i="1"/>
  <c r="CQ104" i="1"/>
  <c r="CR104" i="1"/>
  <c r="CT104" i="1"/>
  <c r="CU104" i="1"/>
  <c r="T104" i="1" s="1"/>
  <c r="CX104" i="1"/>
  <c r="W104" i="1" s="1"/>
  <c r="CY104" i="1"/>
  <c r="X104" i="1" s="1"/>
  <c r="CZ104" i="1"/>
  <c r="Y104" i="1" s="1"/>
  <c r="FR104" i="1"/>
  <c r="GL104" i="1"/>
  <c r="GN104" i="1"/>
  <c r="GP104" i="1"/>
  <c r="GV104" i="1"/>
  <c r="HC104" i="1" s="1"/>
  <c r="GX104" i="1" s="1"/>
  <c r="R105" i="1"/>
  <c r="S105" i="1"/>
  <c r="CY105" i="1" s="1"/>
  <c r="X105" i="1" s="1"/>
  <c r="AC105" i="1"/>
  <c r="AB105" i="1" s="1"/>
  <c r="AD105" i="1"/>
  <c r="AE105" i="1"/>
  <c r="Q105" i="1" s="1"/>
  <c r="AF105" i="1"/>
  <c r="AG105" i="1"/>
  <c r="CU105" i="1" s="1"/>
  <c r="T105" i="1" s="1"/>
  <c r="AH105" i="1"/>
  <c r="CV105" i="1" s="1"/>
  <c r="U105" i="1" s="1"/>
  <c r="AI105" i="1"/>
  <c r="AJ105" i="1"/>
  <c r="CR105" i="1"/>
  <c r="CS105" i="1"/>
  <c r="CT105" i="1"/>
  <c r="CW105" i="1"/>
  <c r="V105" i="1" s="1"/>
  <c r="CX105" i="1"/>
  <c r="W105" i="1" s="1"/>
  <c r="FR105" i="1"/>
  <c r="GK105" i="1"/>
  <c r="GL105" i="1"/>
  <c r="GN105" i="1"/>
  <c r="GP105" i="1"/>
  <c r="GV105" i="1"/>
  <c r="HC105" i="1"/>
  <c r="GX105" i="1" s="1"/>
  <c r="R106" i="1"/>
  <c r="GK106" i="1" s="1"/>
  <c r="AC106" i="1"/>
  <c r="P106" i="1" s="1"/>
  <c r="AE106" i="1"/>
  <c r="Q106" i="1" s="1"/>
  <c r="AF106" i="1"/>
  <c r="S106" i="1" s="1"/>
  <c r="AG106" i="1"/>
  <c r="CU106" i="1" s="1"/>
  <c r="T106" i="1" s="1"/>
  <c r="AH106" i="1"/>
  <c r="AI106" i="1"/>
  <c r="AJ106" i="1"/>
  <c r="CX106" i="1" s="1"/>
  <c r="W106" i="1" s="1"/>
  <c r="CR106" i="1"/>
  <c r="CS106" i="1"/>
  <c r="CV106" i="1"/>
  <c r="U106" i="1" s="1"/>
  <c r="CW106" i="1"/>
  <c r="V106" i="1" s="1"/>
  <c r="FR106" i="1"/>
  <c r="GL106" i="1"/>
  <c r="GN106" i="1"/>
  <c r="GP106" i="1"/>
  <c r="GV106" i="1"/>
  <c r="GX106" i="1"/>
  <c r="HC106" i="1"/>
  <c r="P107" i="1"/>
  <c r="AC107" i="1"/>
  <c r="AE107" i="1"/>
  <c r="AD107" i="1" s="1"/>
  <c r="AB107" i="1" s="1"/>
  <c r="AF107" i="1"/>
  <c r="S107" i="1" s="1"/>
  <c r="AG107" i="1"/>
  <c r="AH107" i="1"/>
  <c r="AI107" i="1"/>
  <c r="CW107" i="1" s="1"/>
  <c r="V107" i="1" s="1"/>
  <c r="AJ107" i="1"/>
  <c r="CX107" i="1" s="1"/>
  <c r="W107" i="1" s="1"/>
  <c r="CQ107" i="1"/>
  <c r="CR107" i="1"/>
  <c r="CU107" i="1"/>
  <c r="T107" i="1" s="1"/>
  <c r="CV107" i="1"/>
  <c r="U107" i="1" s="1"/>
  <c r="FR107" i="1"/>
  <c r="GL107" i="1"/>
  <c r="GN107" i="1"/>
  <c r="GP107" i="1"/>
  <c r="GV107" i="1"/>
  <c r="HC107" i="1" s="1"/>
  <c r="GX107" i="1" s="1"/>
  <c r="P108" i="1"/>
  <c r="S108" i="1"/>
  <c r="AC108" i="1"/>
  <c r="AB108" i="1" s="1"/>
  <c r="AD108" i="1"/>
  <c r="AE108" i="1"/>
  <c r="Q108" i="1" s="1"/>
  <c r="AF108" i="1"/>
  <c r="AG108" i="1"/>
  <c r="AH108" i="1"/>
  <c r="CV108" i="1" s="1"/>
  <c r="U108" i="1" s="1"/>
  <c r="AI108" i="1"/>
  <c r="CW108" i="1" s="1"/>
  <c r="V108" i="1" s="1"/>
  <c r="AJ108" i="1"/>
  <c r="CQ108" i="1"/>
  <c r="CR108" i="1"/>
  <c r="CT108" i="1"/>
  <c r="CU108" i="1"/>
  <c r="T108" i="1" s="1"/>
  <c r="CX108" i="1"/>
  <c r="W108" i="1" s="1"/>
  <c r="CY108" i="1"/>
  <c r="X108" i="1" s="1"/>
  <c r="CZ108" i="1"/>
  <c r="Y108" i="1" s="1"/>
  <c r="FR108" i="1"/>
  <c r="GL108" i="1"/>
  <c r="GN108" i="1"/>
  <c r="GP108" i="1"/>
  <c r="GV108" i="1"/>
  <c r="HC108" i="1" s="1"/>
  <c r="GX108" i="1" s="1"/>
  <c r="R109" i="1"/>
  <c r="S109" i="1"/>
  <c r="CY109" i="1" s="1"/>
  <c r="X109" i="1" s="1"/>
  <c r="AC109" i="1"/>
  <c r="AB109" i="1" s="1"/>
  <c r="AD109" i="1"/>
  <c r="AE109" i="1"/>
  <c r="Q109" i="1" s="1"/>
  <c r="AF109" i="1"/>
  <c r="AG109" i="1"/>
  <c r="CU109" i="1" s="1"/>
  <c r="T109" i="1" s="1"/>
  <c r="AH109" i="1"/>
  <c r="CV109" i="1" s="1"/>
  <c r="U109" i="1" s="1"/>
  <c r="AI109" i="1"/>
  <c r="AJ109" i="1"/>
  <c r="CR109" i="1"/>
  <c r="CS109" i="1"/>
  <c r="CT109" i="1"/>
  <c r="CW109" i="1"/>
  <c r="V109" i="1" s="1"/>
  <c r="CX109" i="1"/>
  <c r="W109" i="1" s="1"/>
  <c r="FR109" i="1"/>
  <c r="GK109" i="1"/>
  <c r="GL109" i="1"/>
  <c r="GN109" i="1"/>
  <c r="GP109" i="1"/>
  <c r="GV109" i="1"/>
  <c r="HC109" i="1"/>
  <c r="GX109" i="1" s="1"/>
  <c r="R110" i="1"/>
  <c r="GK110" i="1" s="1"/>
  <c r="AC110" i="1"/>
  <c r="P110" i="1" s="1"/>
  <c r="AE110" i="1"/>
  <c r="Q110" i="1" s="1"/>
  <c r="AF110" i="1"/>
  <c r="S110" i="1" s="1"/>
  <c r="AG110" i="1"/>
  <c r="CU110" i="1" s="1"/>
  <c r="T110" i="1" s="1"/>
  <c r="AH110" i="1"/>
  <c r="AI110" i="1"/>
  <c r="AJ110" i="1"/>
  <c r="CX110" i="1" s="1"/>
  <c r="W110" i="1" s="1"/>
  <c r="CR110" i="1"/>
  <c r="CS110" i="1"/>
  <c r="CV110" i="1"/>
  <c r="U110" i="1" s="1"/>
  <c r="CW110" i="1"/>
  <c r="V110" i="1" s="1"/>
  <c r="FR110" i="1"/>
  <c r="GL110" i="1"/>
  <c r="GO110" i="1"/>
  <c r="GP110" i="1"/>
  <c r="GV110" i="1"/>
  <c r="GX110" i="1"/>
  <c r="HC110" i="1"/>
  <c r="P111" i="1"/>
  <c r="AC111" i="1"/>
  <c r="AE111" i="1"/>
  <c r="AD111" i="1" s="1"/>
  <c r="AB111" i="1" s="1"/>
  <c r="AF111" i="1"/>
  <c r="S111" i="1" s="1"/>
  <c r="AG111" i="1"/>
  <c r="AH111" i="1"/>
  <c r="AI111" i="1"/>
  <c r="CW111" i="1" s="1"/>
  <c r="V111" i="1" s="1"/>
  <c r="AJ111" i="1"/>
  <c r="CX111" i="1" s="1"/>
  <c r="W111" i="1" s="1"/>
  <c r="CQ111" i="1"/>
  <c r="CR111" i="1"/>
  <c r="CU111" i="1"/>
  <c r="T111" i="1" s="1"/>
  <c r="CV111" i="1"/>
  <c r="U111" i="1" s="1"/>
  <c r="FR111" i="1"/>
  <c r="GL111" i="1"/>
  <c r="GO111" i="1"/>
  <c r="GP111" i="1"/>
  <c r="GV111" i="1"/>
  <c r="HC111" i="1" s="1"/>
  <c r="GX111" i="1" s="1"/>
  <c r="C112" i="1"/>
  <c r="D112" i="1"/>
  <c r="I112" i="1"/>
  <c r="K114" i="1" s="1"/>
  <c r="K112" i="1"/>
  <c r="P112" i="1"/>
  <c r="AC112" i="1"/>
  <c r="AB112" i="1" s="1"/>
  <c r="AD112" i="1"/>
  <c r="AE112" i="1"/>
  <c r="Q112" i="1" s="1"/>
  <c r="AF112" i="1"/>
  <c r="AG112" i="1"/>
  <c r="AH112" i="1"/>
  <c r="CV112" i="1" s="1"/>
  <c r="U112" i="1" s="1"/>
  <c r="AI112" i="1"/>
  <c r="CW112" i="1" s="1"/>
  <c r="V112" i="1" s="1"/>
  <c r="AJ112" i="1"/>
  <c r="CQ112" i="1"/>
  <c r="CR112" i="1"/>
  <c r="CT112" i="1"/>
  <c r="CU112" i="1"/>
  <c r="T112" i="1" s="1"/>
  <c r="CX112" i="1"/>
  <c r="W112" i="1" s="1"/>
  <c r="FR112" i="1"/>
  <c r="GL112" i="1"/>
  <c r="GN112" i="1"/>
  <c r="GP112" i="1"/>
  <c r="GV112" i="1"/>
  <c r="HC112" i="1" s="1"/>
  <c r="GX112" i="1" s="1"/>
  <c r="C113" i="1"/>
  <c r="D113" i="1"/>
  <c r="I113" i="1"/>
  <c r="K113" i="1"/>
  <c r="R113" i="1"/>
  <c r="S113" i="1"/>
  <c r="CY113" i="1" s="1"/>
  <c r="X113" i="1" s="1"/>
  <c r="AC113" i="1"/>
  <c r="AB113" i="1" s="1"/>
  <c r="AD113" i="1"/>
  <c r="AE113" i="1"/>
  <c r="Q113" i="1" s="1"/>
  <c r="AF113" i="1"/>
  <c r="AG113" i="1"/>
  <c r="CU113" i="1" s="1"/>
  <c r="T113" i="1" s="1"/>
  <c r="AH113" i="1"/>
  <c r="CV113" i="1" s="1"/>
  <c r="U113" i="1" s="1"/>
  <c r="AI113" i="1"/>
  <c r="AJ113" i="1"/>
  <c r="CR113" i="1"/>
  <c r="CS113" i="1"/>
  <c r="CT113" i="1"/>
  <c r="CW113" i="1"/>
  <c r="V113" i="1" s="1"/>
  <c r="CX113" i="1"/>
  <c r="W113" i="1" s="1"/>
  <c r="FR113" i="1"/>
  <c r="GK113" i="1"/>
  <c r="GL113" i="1"/>
  <c r="GN113" i="1"/>
  <c r="GP113" i="1"/>
  <c r="GV113" i="1"/>
  <c r="HC113" i="1"/>
  <c r="GX113" i="1" s="1"/>
  <c r="I114" i="1"/>
  <c r="S114" i="1" s="1"/>
  <c r="P114" i="1"/>
  <c r="AC114" i="1"/>
  <c r="AB114" i="1" s="1"/>
  <c r="AD114" i="1"/>
  <c r="AE114" i="1"/>
  <c r="Q114" i="1" s="1"/>
  <c r="AF114" i="1"/>
  <c r="AG114" i="1"/>
  <c r="AH114" i="1"/>
  <c r="CV114" i="1" s="1"/>
  <c r="U114" i="1" s="1"/>
  <c r="AI114" i="1"/>
  <c r="CW114" i="1" s="1"/>
  <c r="V114" i="1" s="1"/>
  <c r="AJ114" i="1"/>
  <c r="CQ114" i="1"/>
  <c r="CR114" i="1"/>
  <c r="CT114" i="1"/>
  <c r="CU114" i="1"/>
  <c r="T114" i="1" s="1"/>
  <c r="CX114" i="1"/>
  <c r="W114" i="1" s="1"/>
  <c r="FR114" i="1"/>
  <c r="GL114" i="1"/>
  <c r="GN114" i="1"/>
  <c r="GP114" i="1"/>
  <c r="GV114" i="1"/>
  <c r="HC114" i="1" s="1"/>
  <c r="GX114" i="1" s="1"/>
  <c r="I115" i="1"/>
  <c r="P115" i="1" s="1"/>
  <c r="K115" i="1"/>
  <c r="AC115" i="1"/>
  <c r="AE115" i="1"/>
  <c r="AD115" i="1" s="1"/>
  <c r="AB115" i="1" s="1"/>
  <c r="AF115" i="1"/>
  <c r="S115" i="1" s="1"/>
  <c r="AG115" i="1"/>
  <c r="AH115" i="1"/>
  <c r="AI115" i="1"/>
  <c r="CW115" i="1" s="1"/>
  <c r="V115" i="1" s="1"/>
  <c r="AJ115" i="1"/>
  <c r="CX115" i="1" s="1"/>
  <c r="W115" i="1" s="1"/>
  <c r="CQ115" i="1"/>
  <c r="CR115" i="1"/>
  <c r="CU115" i="1"/>
  <c r="T115" i="1" s="1"/>
  <c r="CV115" i="1"/>
  <c r="U115" i="1" s="1"/>
  <c r="FR115" i="1"/>
  <c r="GL115" i="1"/>
  <c r="GN115" i="1"/>
  <c r="GP115" i="1"/>
  <c r="GV115" i="1"/>
  <c r="HC115" i="1" s="1"/>
  <c r="GX115" i="1" s="1"/>
  <c r="C116" i="1"/>
  <c r="D116" i="1"/>
  <c r="I116" i="1"/>
  <c r="K116" i="1"/>
  <c r="P116" i="1"/>
  <c r="AC116" i="1"/>
  <c r="AB116" i="1" s="1"/>
  <c r="AD116" i="1"/>
  <c r="AE116" i="1"/>
  <c r="Q116" i="1" s="1"/>
  <c r="AF116" i="1"/>
  <c r="AG116" i="1"/>
  <c r="AH116" i="1"/>
  <c r="CV116" i="1" s="1"/>
  <c r="U116" i="1" s="1"/>
  <c r="AI116" i="1"/>
  <c r="CW116" i="1" s="1"/>
  <c r="V116" i="1" s="1"/>
  <c r="AJ116" i="1"/>
  <c r="CQ116" i="1"/>
  <c r="CR116" i="1"/>
  <c r="CT116" i="1"/>
  <c r="CU116" i="1"/>
  <c r="T116" i="1" s="1"/>
  <c r="CX116" i="1"/>
  <c r="W116" i="1" s="1"/>
  <c r="FR116" i="1"/>
  <c r="GL116" i="1"/>
  <c r="BZ131" i="1" s="1"/>
  <c r="GO116" i="1"/>
  <c r="GP116" i="1"/>
  <c r="GV116" i="1"/>
  <c r="HC116" i="1" s="1"/>
  <c r="GX116" i="1" s="1"/>
  <c r="C117" i="1"/>
  <c r="D117" i="1"/>
  <c r="I117" i="1"/>
  <c r="CU209" i="3" s="1"/>
  <c r="K117" i="1"/>
  <c r="R117" i="1"/>
  <c r="S117" i="1"/>
  <c r="CY117" i="1" s="1"/>
  <c r="X117" i="1" s="1"/>
  <c r="AC117" i="1"/>
  <c r="AB117" i="1" s="1"/>
  <c r="AD117" i="1"/>
  <c r="AE117" i="1"/>
  <c r="Q117" i="1" s="1"/>
  <c r="AF117" i="1"/>
  <c r="AG117" i="1"/>
  <c r="CU117" i="1" s="1"/>
  <c r="T117" i="1" s="1"/>
  <c r="AH117" i="1"/>
  <c r="CV117" i="1" s="1"/>
  <c r="U117" i="1" s="1"/>
  <c r="AI117" i="1"/>
  <c r="AJ117" i="1"/>
  <c r="CR117" i="1"/>
  <c r="CS117" i="1"/>
  <c r="CT117" i="1"/>
  <c r="CW117" i="1"/>
  <c r="V117" i="1" s="1"/>
  <c r="CX117" i="1"/>
  <c r="W117" i="1" s="1"/>
  <c r="FR117" i="1"/>
  <c r="GK117" i="1"/>
  <c r="GL117" i="1"/>
  <c r="GO117" i="1"/>
  <c r="GP117" i="1"/>
  <c r="GV117" i="1"/>
  <c r="HC117" i="1"/>
  <c r="GX117" i="1" s="1"/>
  <c r="C118" i="1"/>
  <c r="D118" i="1"/>
  <c r="P118" i="1"/>
  <c r="S118" i="1"/>
  <c r="AC118" i="1"/>
  <c r="AB118" i="1" s="1"/>
  <c r="AD118" i="1"/>
  <c r="AE118" i="1"/>
  <c r="Q118" i="1" s="1"/>
  <c r="AF118" i="1"/>
  <c r="AG118" i="1"/>
  <c r="AH118" i="1"/>
  <c r="CV118" i="1" s="1"/>
  <c r="U118" i="1" s="1"/>
  <c r="AI118" i="1"/>
  <c r="CW118" i="1" s="1"/>
  <c r="V118" i="1" s="1"/>
  <c r="AJ118" i="1"/>
  <c r="CQ118" i="1"/>
  <c r="CR118" i="1"/>
  <c r="CT118" i="1"/>
  <c r="CU118" i="1"/>
  <c r="T118" i="1" s="1"/>
  <c r="CX118" i="1"/>
  <c r="W118" i="1" s="1"/>
  <c r="CY118" i="1"/>
  <c r="X118" i="1" s="1"/>
  <c r="CZ118" i="1"/>
  <c r="Y118" i="1" s="1"/>
  <c r="FR118" i="1"/>
  <c r="GL118" i="1"/>
  <c r="GN118" i="1"/>
  <c r="GP118" i="1"/>
  <c r="GV118" i="1"/>
  <c r="HC118" i="1" s="1"/>
  <c r="GX118" i="1" s="1"/>
  <c r="C119" i="1"/>
  <c r="D119" i="1"/>
  <c r="P119" i="1"/>
  <c r="AC119" i="1"/>
  <c r="AE119" i="1"/>
  <c r="AD119" i="1" s="1"/>
  <c r="AB119" i="1" s="1"/>
  <c r="AF119" i="1"/>
  <c r="S119" i="1" s="1"/>
  <c r="AG119" i="1"/>
  <c r="AH119" i="1"/>
  <c r="AI119" i="1"/>
  <c r="CW119" i="1" s="1"/>
  <c r="V119" i="1" s="1"/>
  <c r="AJ119" i="1"/>
  <c r="CX119" i="1" s="1"/>
  <c r="W119" i="1" s="1"/>
  <c r="CQ119" i="1"/>
  <c r="CR119" i="1"/>
  <c r="CU119" i="1"/>
  <c r="T119" i="1" s="1"/>
  <c r="CV119" i="1"/>
  <c r="U119" i="1" s="1"/>
  <c r="FR119" i="1"/>
  <c r="GL119" i="1"/>
  <c r="GN119" i="1"/>
  <c r="GP119" i="1"/>
  <c r="GV119" i="1"/>
  <c r="HC119" i="1" s="1"/>
  <c r="GX119" i="1" s="1"/>
  <c r="C120" i="1"/>
  <c r="D120" i="1"/>
  <c r="I120" i="1"/>
  <c r="K120" i="1"/>
  <c r="P120" i="1"/>
  <c r="AC120" i="1"/>
  <c r="AB120" i="1" s="1"/>
  <c r="AD120" i="1"/>
  <c r="AE120" i="1"/>
  <c r="Q120" i="1" s="1"/>
  <c r="AF120" i="1"/>
  <c r="AG120" i="1"/>
  <c r="AH120" i="1"/>
  <c r="CV120" i="1" s="1"/>
  <c r="U120" i="1" s="1"/>
  <c r="AI120" i="1"/>
  <c r="CW120" i="1" s="1"/>
  <c r="V120" i="1" s="1"/>
  <c r="AJ120" i="1"/>
  <c r="CQ120" i="1"/>
  <c r="CR120" i="1"/>
  <c r="CT120" i="1"/>
  <c r="CU120" i="1"/>
  <c r="T120" i="1" s="1"/>
  <c r="CX120" i="1"/>
  <c r="W120" i="1" s="1"/>
  <c r="FR120" i="1"/>
  <c r="GL120" i="1"/>
  <c r="GO120" i="1"/>
  <c r="GP120" i="1"/>
  <c r="GV120" i="1"/>
  <c r="HC120" i="1" s="1"/>
  <c r="GX120" i="1" s="1"/>
  <c r="C121" i="1"/>
  <c r="D121" i="1"/>
  <c r="I121" i="1"/>
  <c r="K121" i="1"/>
  <c r="R121" i="1"/>
  <c r="S121" i="1"/>
  <c r="CY121" i="1" s="1"/>
  <c r="X121" i="1" s="1"/>
  <c r="AC121" i="1"/>
  <c r="AB121" i="1" s="1"/>
  <c r="AD121" i="1"/>
  <c r="AE121" i="1"/>
  <c r="Q121" i="1" s="1"/>
  <c r="AF121" i="1"/>
  <c r="AG121" i="1"/>
  <c r="CU121" i="1" s="1"/>
  <c r="T121" i="1" s="1"/>
  <c r="AH121" i="1"/>
  <c r="CV121" i="1" s="1"/>
  <c r="U121" i="1" s="1"/>
  <c r="AI121" i="1"/>
  <c r="AJ121" i="1"/>
  <c r="CR121" i="1"/>
  <c r="CS121" i="1"/>
  <c r="CT121" i="1"/>
  <c r="CW121" i="1"/>
  <c r="V121" i="1" s="1"/>
  <c r="CX121" i="1"/>
  <c r="W121" i="1" s="1"/>
  <c r="FR121" i="1"/>
  <c r="GK121" i="1"/>
  <c r="GL121" i="1"/>
  <c r="GO121" i="1"/>
  <c r="GP121" i="1"/>
  <c r="GV121" i="1"/>
  <c r="HC121" i="1"/>
  <c r="GX121" i="1" s="1"/>
  <c r="I122" i="1"/>
  <c r="P122" i="1" s="1"/>
  <c r="AC122" i="1"/>
  <c r="AE122" i="1"/>
  <c r="AD122" i="1" s="1"/>
  <c r="AB122" i="1" s="1"/>
  <c r="AF122" i="1"/>
  <c r="S122" i="1" s="1"/>
  <c r="AG122" i="1"/>
  <c r="AH122" i="1"/>
  <c r="AI122" i="1"/>
  <c r="CW122" i="1" s="1"/>
  <c r="V122" i="1" s="1"/>
  <c r="AJ122" i="1"/>
  <c r="CX122" i="1" s="1"/>
  <c r="W122" i="1" s="1"/>
  <c r="CQ122" i="1"/>
  <c r="CR122" i="1"/>
  <c r="CU122" i="1"/>
  <c r="T122" i="1" s="1"/>
  <c r="CV122" i="1"/>
  <c r="U122" i="1" s="1"/>
  <c r="FR122" i="1"/>
  <c r="GL122" i="1"/>
  <c r="GO122" i="1"/>
  <c r="GP122" i="1"/>
  <c r="GV122" i="1"/>
  <c r="HC122" i="1" s="1"/>
  <c r="GX122" i="1" s="1"/>
  <c r="I123" i="1"/>
  <c r="Q123" i="1" s="1"/>
  <c r="R123" i="1"/>
  <c r="S123" i="1"/>
  <c r="CY123" i="1" s="1"/>
  <c r="X123" i="1" s="1"/>
  <c r="AC123" i="1"/>
  <c r="AB123" i="1" s="1"/>
  <c r="AD123" i="1"/>
  <c r="AE123" i="1"/>
  <c r="AF123" i="1"/>
  <c r="AG123" i="1"/>
  <c r="CU123" i="1" s="1"/>
  <c r="T123" i="1" s="1"/>
  <c r="AH123" i="1"/>
  <c r="CV123" i="1" s="1"/>
  <c r="U123" i="1" s="1"/>
  <c r="AI123" i="1"/>
  <c r="AJ123" i="1"/>
  <c r="CR123" i="1"/>
  <c r="CS123" i="1"/>
  <c r="CT123" i="1"/>
  <c r="CW123" i="1"/>
  <c r="V123" i="1" s="1"/>
  <c r="CX123" i="1"/>
  <c r="W123" i="1" s="1"/>
  <c r="FR123" i="1"/>
  <c r="GK123" i="1"/>
  <c r="GL123" i="1"/>
  <c r="GO123" i="1"/>
  <c r="GP123" i="1"/>
  <c r="GV123" i="1"/>
  <c r="HC123" i="1"/>
  <c r="GX123" i="1" s="1"/>
  <c r="C124" i="1"/>
  <c r="D124" i="1"/>
  <c r="P124" i="1"/>
  <c r="S124" i="1"/>
  <c r="AC124" i="1"/>
  <c r="AB124" i="1" s="1"/>
  <c r="AD124" i="1"/>
  <c r="AE124" i="1"/>
  <c r="Q124" i="1" s="1"/>
  <c r="AF124" i="1"/>
  <c r="AG124" i="1"/>
  <c r="AH124" i="1"/>
  <c r="CV124" i="1" s="1"/>
  <c r="U124" i="1" s="1"/>
  <c r="AI124" i="1"/>
  <c r="CW124" i="1" s="1"/>
  <c r="V124" i="1" s="1"/>
  <c r="AJ124" i="1"/>
  <c r="CQ124" i="1"/>
  <c r="CR124" i="1"/>
  <c r="CT124" i="1"/>
  <c r="CU124" i="1"/>
  <c r="T124" i="1" s="1"/>
  <c r="CX124" i="1"/>
  <c r="W124" i="1" s="1"/>
  <c r="CY124" i="1"/>
  <c r="X124" i="1" s="1"/>
  <c r="CZ124" i="1"/>
  <c r="Y124" i="1" s="1"/>
  <c r="FR124" i="1"/>
  <c r="GL124" i="1"/>
  <c r="GO124" i="1"/>
  <c r="GP124" i="1"/>
  <c r="GV124" i="1"/>
  <c r="HC124" i="1" s="1"/>
  <c r="GX124" i="1" s="1"/>
  <c r="C125" i="1"/>
  <c r="D125" i="1"/>
  <c r="P125" i="1"/>
  <c r="AC125" i="1"/>
  <c r="AE125" i="1"/>
  <c r="AD125" i="1" s="1"/>
  <c r="AB125" i="1" s="1"/>
  <c r="AF125" i="1"/>
  <c r="S125" i="1" s="1"/>
  <c r="AG125" i="1"/>
  <c r="AH125" i="1"/>
  <c r="AI125" i="1"/>
  <c r="CW125" i="1" s="1"/>
  <c r="V125" i="1" s="1"/>
  <c r="AJ125" i="1"/>
  <c r="CX125" i="1" s="1"/>
  <c r="W125" i="1" s="1"/>
  <c r="CQ125" i="1"/>
  <c r="CR125" i="1"/>
  <c r="CU125" i="1"/>
  <c r="T125" i="1" s="1"/>
  <c r="CV125" i="1"/>
  <c r="U125" i="1" s="1"/>
  <c r="FR125" i="1"/>
  <c r="GL125" i="1"/>
  <c r="GO125" i="1"/>
  <c r="GP125" i="1"/>
  <c r="GV125" i="1"/>
  <c r="HC125" i="1" s="1"/>
  <c r="GX125" i="1" s="1"/>
  <c r="I126" i="1"/>
  <c r="Q126" i="1" s="1"/>
  <c r="R126" i="1"/>
  <c r="S126" i="1"/>
  <c r="CY126" i="1" s="1"/>
  <c r="X126" i="1" s="1"/>
  <c r="AC126" i="1"/>
  <c r="AB126" i="1" s="1"/>
  <c r="AD126" i="1"/>
  <c r="AE126" i="1"/>
  <c r="AF126" i="1"/>
  <c r="AG126" i="1"/>
  <c r="CU126" i="1" s="1"/>
  <c r="T126" i="1" s="1"/>
  <c r="AH126" i="1"/>
  <c r="CV126" i="1" s="1"/>
  <c r="U126" i="1" s="1"/>
  <c r="AI126" i="1"/>
  <c r="AJ126" i="1"/>
  <c r="CR126" i="1"/>
  <c r="CS126" i="1"/>
  <c r="CT126" i="1"/>
  <c r="CW126" i="1"/>
  <c r="V126" i="1" s="1"/>
  <c r="CX126" i="1"/>
  <c r="W126" i="1" s="1"/>
  <c r="FR126" i="1"/>
  <c r="GK126" i="1"/>
  <c r="GL126" i="1"/>
  <c r="GO126" i="1"/>
  <c r="GP126" i="1"/>
  <c r="GV126" i="1"/>
  <c r="HC126" i="1"/>
  <c r="GX126" i="1" s="1"/>
  <c r="I127" i="1"/>
  <c r="P127" i="1" s="1"/>
  <c r="AC127" i="1"/>
  <c r="AE127" i="1"/>
  <c r="AD127" i="1" s="1"/>
  <c r="AB127" i="1" s="1"/>
  <c r="AF127" i="1"/>
  <c r="S127" i="1" s="1"/>
  <c r="AG127" i="1"/>
  <c r="AH127" i="1"/>
  <c r="AI127" i="1"/>
  <c r="CW127" i="1" s="1"/>
  <c r="V127" i="1" s="1"/>
  <c r="AJ127" i="1"/>
  <c r="CX127" i="1" s="1"/>
  <c r="W127" i="1" s="1"/>
  <c r="CQ127" i="1"/>
  <c r="CR127" i="1"/>
  <c r="CU127" i="1"/>
  <c r="T127" i="1" s="1"/>
  <c r="CV127" i="1"/>
  <c r="U127" i="1" s="1"/>
  <c r="FR127" i="1"/>
  <c r="GL127" i="1"/>
  <c r="GO127" i="1"/>
  <c r="GP127" i="1"/>
  <c r="GV127" i="1"/>
  <c r="HC127" i="1" s="1"/>
  <c r="GX127" i="1" s="1"/>
  <c r="C128" i="1"/>
  <c r="D128" i="1"/>
  <c r="R128" i="1"/>
  <c r="GK128" i="1" s="1"/>
  <c r="AC128" i="1"/>
  <c r="P128" i="1" s="1"/>
  <c r="CP128" i="1" s="1"/>
  <c r="O128" i="1" s="1"/>
  <c r="AE128" i="1"/>
  <c r="Q128" i="1" s="1"/>
  <c r="AF128" i="1"/>
  <c r="S128" i="1" s="1"/>
  <c r="AG128" i="1"/>
  <c r="CU128" i="1" s="1"/>
  <c r="T128" i="1" s="1"/>
  <c r="AH128" i="1"/>
  <c r="AI128" i="1"/>
  <c r="AJ128" i="1"/>
  <c r="CX128" i="1" s="1"/>
  <c r="W128" i="1" s="1"/>
  <c r="CR128" i="1"/>
  <c r="CS128" i="1"/>
  <c r="CV128" i="1"/>
  <c r="U128" i="1" s="1"/>
  <c r="CW128" i="1"/>
  <c r="V128" i="1" s="1"/>
  <c r="FR128" i="1"/>
  <c r="GL128" i="1"/>
  <c r="GN128" i="1"/>
  <c r="GO128" i="1"/>
  <c r="GV128" i="1"/>
  <c r="GX128" i="1"/>
  <c r="HC128" i="1"/>
  <c r="C129" i="1"/>
  <c r="D129" i="1"/>
  <c r="R129" i="1"/>
  <c r="S129" i="1"/>
  <c r="CY129" i="1" s="1"/>
  <c r="X129" i="1" s="1"/>
  <c r="AC129" i="1"/>
  <c r="AB129" i="1" s="1"/>
  <c r="AD129" i="1"/>
  <c r="AE129" i="1"/>
  <c r="Q129" i="1" s="1"/>
  <c r="AF129" i="1"/>
  <c r="AG129" i="1"/>
  <c r="CU129" i="1" s="1"/>
  <c r="T129" i="1" s="1"/>
  <c r="AH129" i="1"/>
  <c r="CV129" i="1" s="1"/>
  <c r="U129" i="1" s="1"/>
  <c r="AI129" i="1"/>
  <c r="AJ129" i="1"/>
  <c r="CR129" i="1"/>
  <c r="CS129" i="1"/>
  <c r="CT129" i="1"/>
  <c r="CW129" i="1"/>
  <c r="V129" i="1" s="1"/>
  <c r="CX129" i="1"/>
  <c r="W129" i="1" s="1"/>
  <c r="FR129" i="1"/>
  <c r="GK129" i="1"/>
  <c r="GL129" i="1"/>
  <c r="GN129" i="1"/>
  <c r="GO129" i="1"/>
  <c r="GV129" i="1"/>
  <c r="HC129" i="1"/>
  <c r="GX129" i="1" s="1"/>
  <c r="B131" i="1"/>
  <c r="B26" i="1" s="1"/>
  <c r="C131" i="1"/>
  <c r="C26" i="1" s="1"/>
  <c r="D131" i="1"/>
  <c r="D26" i="1" s="1"/>
  <c r="F131" i="1"/>
  <c r="F26" i="1" s="1"/>
  <c r="G131" i="1"/>
  <c r="G26" i="1" s="1"/>
  <c r="BX131" i="1"/>
  <c r="BX26" i="1" s="1"/>
  <c r="CK131" i="1"/>
  <c r="CK26" i="1" s="1"/>
  <c r="CL131" i="1"/>
  <c r="CL26" i="1" s="1"/>
  <c r="CM131" i="1"/>
  <c r="CM26" i="1" s="1"/>
  <c r="FP131" i="1"/>
  <c r="FP26" i="1" s="1"/>
  <c r="FR131" i="1"/>
  <c r="GC131" i="1"/>
  <c r="GC26" i="1" s="1"/>
  <c r="GD131" i="1"/>
  <c r="GD26" i="1" s="1"/>
  <c r="GE131" i="1"/>
  <c r="GE26" i="1" s="1"/>
  <c r="B161" i="1"/>
  <c r="B22" i="1" s="1"/>
  <c r="C161" i="1"/>
  <c r="C22" i="1" s="1"/>
  <c r="D161" i="1"/>
  <c r="D22" i="1" s="1"/>
  <c r="F161" i="1"/>
  <c r="F22" i="1" s="1"/>
  <c r="G161" i="1"/>
  <c r="G22" i="1" s="1"/>
  <c r="D194" i="1"/>
  <c r="E196" i="1"/>
  <c r="Z196" i="1"/>
  <c r="AA196" i="1"/>
  <c r="AB196" i="1"/>
  <c r="AC196" i="1"/>
  <c r="AD196" i="1"/>
  <c r="AE196" i="1"/>
  <c r="AF196" i="1"/>
  <c r="AG196" i="1"/>
  <c r="AH196" i="1"/>
  <c r="AI196" i="1"/>
  <c r="AJ196" i="1"/>
  <c r="AK196" i="1"/>
  <c r="AL196" i="1"/>
  <c r="AM196" i="1"/>
  <c r="AN196" i="1"/>
  <c r="BE196" i="1"/>
  <c r="BF196" i="1"/>
  <c r="BG196" i="1"/>
  <c r="BH196" i="1"/>
  <c r="BI196" i="1"/>
  <c r="BJ196" i="1"/>
  <c r="BK196" i="1"/>
  <c r="BL196" i="1"/>
  <c r="BM196" i="1"/>
  <c r="BN196" i="1"/>
  <c r="BO196" i="1"/>
  <c r="BP196" i="1"/>
  <c r="BQ196" i="1"/>
  <c r="BR196" i="1"/>
  <c r="BS196" i="1"/>
  <c r="BT196" i="1"/>
  <c r="BU196" i="1"/>
  <c r="BV196" i="1"/>
  <c r="BW196" i="1"/>
  <c r="BX196" i="1"/>
  <c r="BY196" i="1"/>
  <c r="BZ196" i="1"/>
  <c r="CA196" i="1"/>
  <c r="CB196" i="1"/>
  <c r="CC196" i="1"/>
  <c r="CD196" i="1"/>
  <c r="CE196" i="1"/>
  <c r="CF196" i="1"/>
  <c r="CG196" i="1"/>
  <c r="CH196" i="1"/>
  <c r="CI196" i="1"/>
  <c r="CJ196" i="1"/>
  <c r="CK196" i="1"/>
  <c r="CL196" i="1"/>
  <c r="CM196" i="1"/>
  <c r="CN196" i="1"/>
  <c r="CO196" i="1"/>
  <c r="CP196" i="1"/>
  <c r="CQ196" i="1"/>
  <c r="CR196" i="1"/>
  <c r="CS196" i="1"/>
  <c r="CT196" i="1"/>
  <c r="CU196" i="1"/>
  <c r="CV196" i="1"/>
  <c r="CW196" i="1"/>
  <c r="CX196" i="1"/>
  <c r="CY196" i="1"/>
  <c r="CZ196" i="1"/>
  <c r="DA196" i="1"/>
  <c r="DB196" i="1"/>
  <c r="DC196" i="1"/>
  <c r="DD196" i="1"/>
  <c r="DE196" i="1"/>
  <c r="DF196" i="1"/>
  <c r="DR196" i="1"/>
  <c r="DS196" i="1"/>
  <c r="DT196" i="1"/>
  <c r="DU196" i="1"/>
  <c r="DV196" i="1"/>
  <c r="DW196" i="1"/>
  <c r="DX196" i="1"/>
  <c r="DY196" i="1"/>
  <c r="DZ196" i="1"/>
  <c r="EA196" i="1"/>
  <c r="EB196" i="1"/>
  <c r="EC196" i="1"/>
  <c r="ED196" i="1"/>
  <c r="EE196" i="1"/>
  <c r="EF196" i="1"/>
  <c r="EW196" i="1"/>
  <c r="EX196" i="1"/>
  <c r="EY196" i="1"/>
  <c r="EZ196" i="1"/>
  <c r="FA196" i="1"/>
  <c r="FB196" i="1"/>
  <c r="FC196" i="1"/>
  <c r="FD196" i="1"/>
  <c r="FE196" i="1"/>
  <c r="FF196" i="1"/>
  <c r="FG196" i="1"/>
  <c r="FH196" i="1"/>
  <c r="FI196" i="1"/>
  <c r="FJ196" i="1"/>
  <c r="FK196" i="1"/>
  <c r="FL196" i="1"/>
  <c r="FM196" i="1"/>
  <c r="FN196" i="1"/>
  <c r="FO196" i="1"/>
  <c r="FP196" i="1"/>
  <c r="FQ196" i="1"/>
  <c r="FR196" i="1"/>
  <c r="FS196" i="1"/>
  <c r="FT196" i="1"/>
  <c r="FU196" i="1"/>
  <c r="FV196" i="1"/>
  <c r="FW196" i="1"/>
  <c r="FX196" i="1"/>
  <c r="FY196" i="1"/>
  <c r="FZ196" i="1"/>
  <c r="GA196" i="1"/>
  <c r="GB196" i="1"/>
  <c r="GC196" i="1"/>
  <c r="GD196" i="1"/>
  <c r="GE196" i="1"/>
  <c r="GF196" i="1"/>
  <c r="GG196" i="1"/>
  <c r="GH196" i="1"/>
  <c r="GI196" i="1"/>
  <c r="GJ196" i="1"/>
  <c r="GK196" i="1"/>
  <c r="GL196" i="1"/>
  <c r="GM196" i="1"/>
  <c r="GN196" i="1"/>
  <c r="GO196" i="1"/>
  <c r="GP196" i="1"/>
  <c r="GQ196" i="1"/>
  <c r="GR196" i="1"/>
  <c r="GS196" i="1"/>
  <c r="GT196" i="1"/>
  <c r="GU196" i="1"/>
  <c r="GV196" i="1"/>
  <c r="GW196" i="1"/>
  <c r="GX196" i="1"/>
  <c r="D198" i="1"/>
  <c r="E200" i="1"/>
  <c r="Z200" i="1"/>
  <c r="AA200" i="1"/>
  <c r="AM200" i="1"/>
  <c r="AN200" i="1"/>
  <c r="BE200" i="1"/>
  <c r="BF200" i="1"/>
  <c r="BG200" i="1"/>
  <c r="BH200" i="1"/>
  <c r="BI200" i="1"/>
  <c r="BJ200" i="1"/>
  <c r="BK200" i="1"/>
  <c r="BL200" i="1"/>
  <c r="BM200" i="1"/>
  <c r="BN200" i="1"/>
  <c r="BO200" i="1"/>
  <c r="BP200" i="1"/>
  <c r="BQ200" i="1"/>
  <c r="BR200" i="1"/>
  <c r="BS200" i="1"/>
  <c r="BT200" i="1"/>
  <c r="BU200" i="1"/>
  <c r="BV200" i="1"/>
  <c r="BW200" i="1"/>
  <c r="CN200" i="1"/>
  <c r="CO200" i="1"/>
  <c r="CP200" i="1"/>
  <c r="CQ200" i="1"/>
  <c r="CR200" i="1"/>
  <c r="CS200" i="1"/>
  <c r="CT200" i="1"/>
  <c r="CU200" i="1"/>
  <c r="CV200" i="1"/>
  <c r="CW200" i="1"/>
  <c r="CX200" i="1"/>
  <c r="CY200" i="1"/>
  <c r="CZ200" i="1"/>
  <c r="DA200" i="1"/>
  <c r="DB200" i="1"/>
  <c r="DC200" i="1"/>
  <c r="DD200" i="1"/>
  <c r="DE200" i="1"/>
  <c r="DF200" i="1"/>
  <c r="DR200" i="1"/>
  <c r="DS200" i="1"/>
  <c r="EE200" i="1"/>
  <c r="EF200" i="1"/>
  <c r="EW200" i="1"/>
  <c r="EX200" i="1"/>
  <c r="EY200" i="1"/>
  <c r="EZ200" i="1"/>
  <c r="FA200" i="1"/>
  <c r="FB200" i="1"/>
  <c r="FC200" i="1"/>
  <c r="FD200" i="1"/>
  <c r="FE200" i="1"/>
  <c r="FF200" i="1"/>
  <c r="FG200" i="1"/>
  <c r="FH200" i="1"/>
  <c r="FI200" i="1"/>
  <c r="FJ200" i="1"/>
  <c r="FK200" i="1"/>
  <c r="FL200" i="1"/>
  <c r="FM200" i="1"/>
  <c r="FN200" i="1"/>
  <c r="FO200" i="1"/>
  <c r="GF200" i="1"/>
  <c r="GG200" i="1"/>
  <c r="GH200" i="1"/>
  <c r="GI200" i="1"/>
  <c r="GJ200" i="1"/>
  <c r="GK200" i="1"/>
  <c r="GL200" i="1"/>
  <c r="GM200" i="1"/>
  <c r="GN200" i="1"/>
  <c r="GO200" i="1"/>
  <c r="GP200" i="1"/>
  <c r="GQ200" i="1"/>
  <c r="GR200" i="1"/>
  <c r="GS200" i="1"/>
  <c r="GT200" i="1"/>
  <c r="GU200" i="1"/>
  <c r="GV200" i="1"/>
  <c r="GW200" i="1"/>
  <c r="GX200" i="1"/>
  <c r="C202" i="1"/>
  <c r="D202" i="1"/>
  <c r="S202" i="1"/>
  <c r="CZ202" i="1" s="1"/>
  <c r="Y202" i="1" s="1"/>
  <c r="T202" i="1"/>
  <c r="AC202" i="1"/>
  <c r="AE202" i="1"/>
  <c r="AF202" i="1"/>
  <c r="AG202" i="1"/>
  <c r="AH202" i="1"/>
  <c r="AI202" i="1"/>
  <c r="CW202" i="1" s="1"/>
  <c r="V202" i="1" s="1"/>
  <c r="AJ202" i="1"/>
  <c r="CQ202" i="1"/>
  <c r="CR202" i="1"/>
  <c r="CT202" i="1"/>
  <c r="CU202" i="1"/>
  <c r="CV202" i="1"/>
  <c r="U202" i="1" s="1"/>
  <c r="CX202" i="1"/>
  <c r="W202" i="1" s="1"/>
  <c r="CY202" i="1"/>
  <c r="X202" i="1" s="1"/>
  <c r="FR202" i="1"/>
  <c r="GL202" i="1"/>
  <c r="GN202" i="1"/>
  <c r="GP202" i="1"/>
  <c r="GV202" i="1"/>
  <c r="HC202" i="1"/>
  <c r="GX202" i="1" s="1"/>
  <c r="C203" i="1"/>
  <c r="D203" i="1"/>
  <c r="P203" i="1"/>
  <c r="T203" i="1"/>
  <c r="AC203" i="1"/>
  <c r="AE203" i="1"/>
  <c r="Q203" i="1" s="1"/>
  <c r="AF203" i="1"/>
  <c r="AG203" i="1"/>
  <c r="AH203" i="1"/>
  <c r="CV203" i="1" s="1"/>
  <c r="U203" i="1" s="1"/>
  <c r="AI203" i="1"/>
  <c r="CW203" i="1" s="1"/>
  <c r="V203" i="1" s="1"/>
  <c r="AJ203" i="1"/>
  <c r="CX203" i="1" s="1"/>
  <c r="W203" i="1" s="1"/>
  <c r="CQ203" i="1"/>
  <c r="CS203" i="1"/>
  <c r="CU203" i="1"/>
  <c r="FR203" i="1"/>
  <c r="GL203" i="1"/>
  <c r="GN203" i="1"/>
  <c r="GP203" i="1"/>
  <c r="GV203" i="1"/>
  <c r="HC203" i="1" s="1"/>
  <c r="GX203" i="1"/>
  <c r="S204" i="1"/>
  <c r="CZ204" i="1" s="1"/>
  <c r="Y204" i="1" s="1"/>
  <c r="AC204" i="1"/>
  <c r="AE204" i="1"/>
  <c r="AF204" i="1"/>
  <c r="AG204" i="1"/>
  <c r="AH204" i="1"/>
  <c r="AI204" i="1"/>
  <c r="CW204" i="1" s="1"/>
  <c r="V204" i="1" s="1"/>
  <c r="AJ204" i="1"/>
  <c r="CQ204" i="1"/>
  <c r="CR204" i="1"/>
  <c r="CT204" i="1"/>
  <c r="CU204" i="1"/>
  <c r="T204" i="1" s="1"/>
  <c r="CV204" i="1"/>
  <c r="U204" i="1" s="1"/>
  <c r="CX204" i="1"/>
  <c r="W204" i="1" s="1"/>
  <c r="GL204" i="1"/>
  <c r="GN204" i="1"/>
  <c r="GO204" i="1"/>
  <c r="GP204" i="1"/>
  <c r="GV204" i="1"/>
  <c r="HC204" i="1"/>
  <c r="GX204" i="1" s="1"/>
  <c r="R205" i="1"/>
  <c r="S205" i="1"/>
  <c r="CZ205" i="1" s="1"/>
  <c r="Y205" i="1" s="1"/>
  <c r="AC205" i="1"/>
  <c r="AE205" i="1"/>
  <c r="Q205" i="1" s="1"/>
  <c r="AF205" i="1"/>
  <c r="AG205" i="1"/>
  <c r="CU205" i="1" s="1"/>
  <c r="T205" i="1" s="1"/>
  <c r="AH205" i="1"/>
  <c r="AI205" i="1"/>
  <c r="AJ205" i="1"/>
  <c r="CR205" i="1"/>
  <c r="CS205" i="1"/>
  <c r="CT205" i="1"/>
  <c r="CV205" i="1"/>
  <c r="U205" i="1" s="1"/>
  <c r="CW205" i="1"/>
  <c r="V205" i="1" s="1"/>
  <c r="CX205" i="1"/>
  <c r="W205" i="1" s="1"/>
  <c r="GK205" i="1"/>
  <c r="GL205" i="1"/>
  <c r="GN205" i="1"/>
  <c r="GO205" i="1"/>
  <c r="GP205" i="1"/>
  <c r="GV205" i="1"/>
  <c r="HC205" i="1"/>
  <c r="GX205" i="1" s="1"/>
  <c r="C206" i="1"/>
  <c r="D206" i="1"/>
  <c r="P206" i="1"/>
  <c r="R206" i="1"/>
  <c r="S206" i="1"/>
  <c r="CZ206" i="1" s="1"/>
  <c r="Y206" i="1" s="1"/>
  <c r="AC206" i="1"/>
  <c r="AB206" i="1" s="1"/>
  <c r="AD206" i="1"/>
  <c r="AE206" i="1"/>
  <c r="Q206" i="1" s="1"/>
  <c r="AF206" i="1"/>
  <c r="AG206" i="1"/>
  <c r="AH206" i="1"/>
  <c r="CV206" i="1" s="1"/>
  <c r="U206" i="1" s="1"/>
  <c r="AI206" i="1"/>
  <c r="AJ206" i="1"/>
  <c r="CQ206" i="1"/>
  <c r="CR206" i="1"/>
  <c r="CS206" i="1"/>
  <c r="CT206" i="1"/>
  <c r="CU206" i="1"/>
  <c r="T206" i="1" s="1"/>
  <c r="CW206" i="1"/>
  <c r="V206" i="1" s="1"/>
  <c r="CX206" i="1"/>
  <c r="W206" i="1" s="1"/>
  <c r="CY206" i="1"/>
  <c r="X206" i="1" s="1"/>
  <c r="FR206" i="1"/>
  <c r="GK206" i="1"/>
  <c r="GL206" i="1"/>
  <c r="GN206" i="1"/>
  <c r="GP206" i="1"/>
  <c r="GV206" i="1"/>
  <c r="HC206" i="1"/>
  <c r="GX206" i="1" s="1"/>
  <c r="C207" i="1"/>
  <c r="D207" i="1"/>
  <c r="P207" i="1"/>
  <c r="S207" i="1"/>
  <c r="AC207" i="1"/>
  <c r="AB207" i="1" s="1"/>
  <c r="AE207" i="1"/>
  <c r="AD207" i="1" s="1"/>
  <c r="AF207" i="1"/>
  <c r="AG207" i="1"/>
  <c r="AH207" i="1"/>
  <c r="AI207" i="1"/>
  <c r="CW207" i="1" s="1"/>
  <c r="V207" i="1" s="1"/>
  <c r="AJ207" i="1"/>
  <c r="CQ207" i="1"/>
  <c r="CR207" i="1"/>
  <c r="CT207" i="1"/>
  <c r="CU207" i="1"/>
  <c r="T207" i="1" s="1"/>
  <c r="CV207" i="1"/>
  <c r="U207" i="1" s="1"/>
  <c r="CX207" i="1"/>
  <c r="W207" i="1" s="1"/>
  <c r="CY207" i="1"/>
  <c r="X207" i="1" s="1"/>
  <c r="CZ207" i="1"/>
  <c r="Y207" i="1" s="1"/>
  <c r="FR207" i="1"/>
  <c r="GL207" i="1"/>
  <c r="GN207" i="1"/>
  <c r="GP207" i="1"/>
  <c r="GV207" i="1"/>
  <c r="HC207" i="1" s="1"/>
  <c r="GX207" i="1" s="1"/>
  <c r="C208" i="1"/>
  <c r="D208" i="1"/>
  <c r="I208" i="1"/>
  <c r="K208" i="1"/>
  <c r="P208" i="1"/>
  <c r="CP208" i="1" s="1"/>
  <c r="O208" i="1" s="1"/>
  <c r="GM208" i="1" s="1"/>
  <c r="GO208" i="1" s="1"/>
  <c r="R208" i="1"/>
  <c r="S208" i="1"/>
  <c r="CZ208" i="1" s="1"/>
  <c r="Y208" i="1" s="1"/>
  <c r="AC208" i="1"/>
  <c r="AB208" i="1" s="1"/>
  <c r="AD208" i="1"/>
  <c r="AE208" i="1"/>
  <c r="Q208" i="1" s="1"/>
  <c r="AF208" i="1"/>
  <c r="AG208" i="1"/>
  <c r="AH208" i="1"/>
  <c r="CV208" i="1" s="1"/>
  <c r="U208" i="1" s="1"/>
  <c r="AI208" i="1"/>
  <c r="AJ208" i="1"/>
  <c r="CQ208" i="1"/>
  <c r="CR208" i="1"/>
  <c r="CS208" i="1"/>
  <c r="CT208" i="1"/>
  <c r="CU208" i="1"/>
  <c r="T208" i="1" s="1"/>
  <c r="CW208" i="1"/>
  <c r="V208" i="1" s="1"/>
  <c r="CX208" i="1"/>
  <c r="W208" i="1" s="1"/>
  <c r="CY208" i="1"/>
  <c r="X208" i="1" s="1"/>
  <c r="FR208" i="1"/>
  <c r="GK208" i="1"/>
  <c r="GL208" i="1"/>
  <c r="GN208" i="1"/>
  <c r="GP208" i="1"/>
  <c r="GV208" i="1"/>
  <c r="HC208" i="1"/>
  <c r="GX208" i="1" s="1"/>
  <c r="C209" i="1"/>
  <c r="D209" i="1"/>
  <c r="I209" i="1"/>
  <c r="K209" i="1"/>
  <c r="R209" i="1"/>
  <c r="S209" i="1"/>
  <c r="CZ209" i="1" s="1"/>
  <c r="Y209" i="1" s="1"/>
  <c r="AC209" i="1"/>
  <c r="AE209" i="1"/>
  <c r="Q209" i="1" s="1"/>
  <c r="AF209" i="1"/>
  <c r="AG209" i="1"/>
  <c r="CU209" i="1" s="1"/>
  <c r="T209" i="1" s="1"/>
  <c r="AH209" i="1"/>
  <c r="AI209" i="1"/>
  <c r="AJ209" i="1"/>
  <c r="CR209" i="1"/>
  <c r="CS209" i="1"/>
  <c r="CT209" i="1"/>
  <c r="CV209" i="1"/>
  <c r="U209" i="1" s="1"/>
  <c r="CW209" i="1"/>
  <c r="V209" i="1" s="1"/>
  <c r="CX209" i="1"/>
  <c r="W209" i="1" s="1"/>
  <c r="FR209" i="1"/>
  <c r="GK209" i="1"/>
  <c r="GL209" i="1"/>
  <c r="GN209" i="1"/>
  <c r="GP209" i="1"/>
  <c r="GV209" i="1"/>
  <c r="HC209" i="1"/>
  <c r="GX209" i="1" s="1"/>
  <c r="P210" i="1"/>
  <c r="R210" i="1"/>
  <c r="GK210" i="1" s="1"/>
  <c r="AC210" i="1"/>
  <c r="AE210" i="1"/>
  <c r="AD210" i="1" s="1"/>
  <c r="AB210" i="1" s="1"/>
  <c r="AF210" i="1"/>
  <c r="S210" i="1" s="1"/>
  <c r="AG210" i="1"/>
  <c r="AH210" i="1"/>
  <c r="AI210" i="1"/>
  <c r="AJ210" i="1"/>
  <c r="CX210" i="1" s="1"/>
  <c r="W210" i="1" s="1"/>
  <c r="CQ210" i="1"/>
  <c r="CR210" i="1"/>
  <c r="CS210" i="1"/>
  <c r="CU210" i="1"/>
  <c r="T210" i="1" s="1"/>
  <c r="CV210" i="1"/>
  <c r="U210" i="1" s="1"/>
  <c r="CW210" i="1"/>
  <c r="V210" i="1" s="1"/>
  <c r="GL210" i="1"/>
  <c r="GN210" i="1"/>
  <c r="GO210" i="1"/>
  <c r="GP210" i="1"/>
  <c r="GV210" i="1"/>
  <c r="HC210" i="1" s="1"/>
  <c r="GX210" i="1" s="1"/>
  <c r="S211" i="1"/>
  <c r="AC211" i="1"/>
  <c r="P211" i="1" s="1"/>
  <c r="AE211" i="1"/>
  <c r="AD211" i="1" s="1"/>
  <c r="AF211" i="1"/>
  <c r="AG211" i="1"/>
  <c r="CU211" i="1" s="1"/>
  <c r="T211" i="1" s="1"/>
  <c r="AH211" i="1"/>
  <c r="AI211" i="1"/>
  <c r="CW211" i="1" s="1"/>
  <c r="V211" i="1" s="1"/>
  <c r="AJ211" i="1"/>
  <c r="CR211" i="1"/>
  <c r="CT211" i="1"/>
  <c r="CV211" i="1"/>
  <c r="U211" i="1" s="1"/>
  <c r="CX211" i="1"/>
  <c r="W211" i="1" s="1"/>
  <c r="CY211" i="1"/>
  <c r="X211" i="1" s="1"/>
  <c r="CZ211" i="1"/>
  <c r="Y211" i="1" s="1"/>
  <c r="GL211" i="1"/>
  <c r="GN211" i="1"/>
  <c r="GO211" i="1"/>
  <c r="GP211" i="1"/>
  <c r="GV211" i="1"/>
  <c r="HC211" i="1" s="1"/>
  <c r="GX211" i="1" s="1"/>
  <c r="C212" i="1"/>
  <c r="D212" i="1"/>
  <c r="P212" i="1"/>
  <c r="R212" i="1"/>
  <c r="GK212" i="1" s="1"/>
  <c r="AC212" i="1"/>
  <c r="AD212" i="1"/>
  <c r="AE212" i="1"/>
  <c r="Q212" i="1" s="1"/>
  <c r="AF212" i="1"/>
  <c r="AB212" i="1" s="1"/>
  <c r="AG212" i="1"/>
  <c r="AH212" i="1"/>
  <c r="AI212" i="1"/>
  <c r="AJ212" i="1"/>
  <c r="CX212" i="1" s="1"/>
  <c r="W212" i="1" s="1"/>
  <c r="CQ212" i="1"/>
  <c r="CR212" i="1"/>
  <c r="CS212" i="1"/>
  <c r="CU212" i="1"/>
  <c r="T212" i="1" s="1"/>
  <c r="CV212" i="1"/>
  <c r="U212" i="1" s="1"/>
  <c r="CW212" i="1"/>
  <c r="V212" i="1" s="1"/>
  <c r="FR212" i="1"/>
  <c r="GL212" i="1"/>
  <c r="GN212" i="1"/>
  <c r="GP212" i="1"/>
  <c r="GV212" i="1"/>
  <c r="HC212" i="1" s="1"/>
  <c r="GX212" i="1" s="1"/>
  <c r="C213" i="1"/>
  <c r="D213" i="1"/>
  <c r="S213" i="1"/>
  <c r="CZ213" i="1" s="1"/>
  <c r="Y213" i="1" s="1"/>
  <c r="AC213" i="1"/>
  <c r="AE213" i="1"/>
  <c r="Q213" i="1" s="1"/>
  <c r="AF213" i="1"/>
  <c r="AG213" i="1"/>
  <c r="CU213" i="1" s="1"/>
  <c r="T213" i="1" s="1"/>
  <c r="AH213" i="1"/>
  <c r="AI213" i="1"/>
  <c r="CW213" i="1" s="1"/>
  <c r="V213" i="1" s="1"/>
  <c r="AJ213" i="1"/>
  <c r="CR213" i="1"/>
  <c r="CT213" i="1"/>
  <c r="CV213" i="1"/>
  <c r="U213" i="1" s="1"/>
  <c r="CX213" i="1"/>
  <c r="W213" i="1" s="1"/>
  <c r="FR213" i="1"/>
  <c r="GL213" i="1"/>
  <c r="GN213" i="1"/>
  <c r="GP213" i="1"/>
  <c r="GV213" i="1"/>
  <c r="HC213" i="1"/>
  <c r="GX213" i="1" s="1"/>
  <c r="C214" i="1"/>
  <c r="D214" i="1"/>
  <c r="P214" i="1"/>
  <c r="R214" i="1"/>
  <c r="GK214" i="1" s="1"/>
  <c r="AC214" i="1"/>
  <c r="AD214" i="1"/>
  <c r="AB214" i="1" s="1"/>
  <c r="AE214" i="1"/>
  <c r="Q214" i="1" s="1"/>
  <c r="AF214" i="1"/>
  <c r="S214" i="1" s="1"/>
  <c r="AG214" i="1"/>
  <c r="AH214" i="1"/>
  <c r="CV214" i="1" s="1"/>
  <c r="U214" i="1" s="1"/>
  <c r="AI214" i="1"/>
  <c r="AJ214" i="1"/>
  <c r="CX214" i="1" s="1"/>
  <c r="W214" i="1" s="1"/>
  <c r="CQ214" i="1"/>
  <c r="CR214" i="1"/>
  <c r="CS214" i="1"/>
  <c r="CU214" i="1"/>
  <c r="T214" i="1" s="1"/>
  <c r="CW214" i="1"/>
  <c r="V214" i="1" s="1"/>
  <c r="FR214" i="1"/>
  <c r="GL214" i="1"/>
  <c r="GN214" i="1"/>
  <c r="GP214" i="1"/>
  <c r="GV214" i="1"/>
  <c r="GX214" i="1"/>
  <c r="HC214" i="1"/>
  <c r="C215" i="1"/>
  <c r="D215" i="1"/>
  <c r="S215" i="1"/>
  <c r="CY215" i="1" s="1"/>
  <c r="X215" i="1" s="1"/>
  <c r="AC215" i="1"/>
  <c r="P215" i="1" s="1"/>
  <c r="AE215" i="1"/>
  <c r="AD215" i="1" s="1"/>
  <c r="AF215" i="1"/>
  <c r="AG215" i="1"/>
  <c r="CU215" i="1" s="1"/>
  <c r="T215" i="1" s="1"/>
  <c r="AH215" i="1"/>
  <c r="AI215" i="1"/>
  <c r="CW215" i="1" s="1"/>
  <c r="V215" i="1" s="1"/>
  <c r="AJ215" i="1"/>
  <c r="CR215" i="1"/>
  <c r="CT215" i="1"/>
  <c r="CV215" i="1"/>
  <c r="U215" i="1" s="1"/>
  <c r="CX215" i="1"/>
  <c r="W215" i="1" s="1"/>
  <c r="CZ215" i="1"/>
  <c r="Y215" i="1" s="1"/>
  <c r="FR215" i="1"/>
  <c r="GL215" i="1"/>
  <c r="GN215" i="1"/>
  <c r="GP215" i="1"/>
  <c r="GV215" i="1"/>
  <c r="HC215" i="1" s="1"/>
  <c r="GX215" i="1" s="1"/>
  <c r="P216" i="1"/>
  <c r="R216" i="1"/>
  <c r="GK216" i="1" s="1"/>
  <c r="AC216" i="1"/>
  <c r="AD216" i="1"/>
  <c r="AB216" i="1" s="1"/>
  <c r="AE216" i="1"/>
  <c r="Q216" i="1" s="1"/>
  <c r="AF216" i="1"/>
  <c r="S216" i="1" s="1"/>
  <c r="AG216" i="1"/>
  <c r="AH216" i="1"/>
  <c r="CV216" i="1" s="1"/>
  <c r="U216" i="1" s="1"/>
  <c r="AI216" i="1"/>
  <c r="AJ216" i="1"/>
  <c r="CX216" i="1" s="1"/>
  <c r="W216" i="1" s="1"/>
  <c r="CQ216" i="1"/>
  <c r="CR216" i="1"/>
  <c r="CS216" i="1"/>
  <c r="CU216" i="1"/>
  <c r="T216" i="1" s="1"/>
  <c r="CW216" i="1"/>
  <c r="V216" i="1" s="1"/>
  <c r="GL216" i="1"/>
  <c r="GN216" i="1"/>
  <c r="GO216" i="1"/>
  <c r="GP216" i="1"/>
  <c r="GV216" i="1"/>
  <c r="GX216" i="1"/>
  <c r="HC216" i="1"/>
  <c r="S217" i="1"/>
  <c r="CZ217" i="1" s="1"/>
  <c r="Y217" i="1" s="1"/>
  <c r="AC217" i="1"/>
  <c r="AE217" i="1"/>
  <c r="Q217" i="1" s="1"/>
  <c r="AF217" i="1"/>
  <c r="AG217" i="1"/>
  <c r="CU217" i="1" s="1"/>
  <c r="T217" i="1" s="1"/>
  <c r="AH217" i="1"/>
  <c r="AI217" i="1"/>
  <c r="CW217" i="1" s="1"/>
  <c r="V217" i="1" s="1"/>
  <c r="AJ217" i="1"/>
  <c r="CR217" i="1"/>
  <c r="CT217" i="1"/>
  <c r="CV217" i="1"/>
  <c r="U217" i="1" s="1"/>
  <c r="CX217" i="1"/>
  <c r="W217" i="1" s="1"/>
  <c r="GL217" i="1"/>
  <c r="GN217" i="1"/>
  <c r="GO217" i="1"/>
  <c r="GP217" i="1"/>
  <c r="GV217" i="1"/>
  <c r="HC217" i="1"/>
  <c r="GX217" i="1" s="1"/>
  <c r="P218" i="1"/>
  <c r="R218" i="1"/>
  <c r="GK218" i="1" s="1"/>
  <c r="AC218" i="1"/>
  <c r="AD218" i="1"/>
  <c r="AE218" i="1"/>
  <c r="Q218" i="1" s="1"/>
  <c r="AF218" i="1"/>
  <c r="AB218" i="1" s="1"/>
  <c r="AG218" i="1"/>
  <c r="AH218" i="1"/>
  <c r="CV218" i="1" s="1"/>
  <c r="U218" i="1" s="1"/>
  <c r="AI218" i="1"/>
  <c r="AJ218" i="1"/>
  <c r="CX218" i="1" s="1"/>
  <c r="W218" i="1" s="1"/>
  <c r="CQ218" i="1"/>
  <c r="CR218" i="1"/>
  <c r="CS218" i="1"/>
  <c r="CU218" i="1"/>
  <c r="T218" i="1" s="1"/>
  <c r="CW218" i="1"/>
  <c r="V218" i="1" s="1"/>
  <c r="FR218" i="1"/>
  <c r="GL218" i="1"/>
  <c r="GN218" i="1"/>
  <c r="GP218" i="1"/>
  <c r="GV218" i="1"/>
  <c r="HC218" i="1" s="1"/>
  <c r="GX218" i="1" s="1"/>
  <c r="S219" i="1"/>
  <c r="CY219" i="1" s="1"/>
  <c r="X219" i="1" s="1"/>
  <c r="AC219" i="1"/>
  <c r="P219" i="1" s="1"/>
  <c r="AE219" i="1"/>
  <c r="AD219" i="1" s="1"/>
  <c r="AF219" i="1"/>
  <c r="AG219" i="1"/>
  <c r="CU219" i="1" s="1"/>
  <c r="T219" i="1" s="1"/>
  <c r="AH219" i="1"/>
  <c r="AI219" i="1"/>
  <c r="CW219" i="1" s="1"/>
  <c r="V219" i="1" s="1"/>
  <c r="AJ219" i="1"/>
  <c r="CR219" i="1"/>
  <c r="CT219" i="1"/>
  <c r="CV219" i="1"/>
  <c r="U219" i="1" s="1"/>
  <c r="CX219" i="1"/>
  <c r="W219" i="1" s="1"/>
  <c r="CZ219" i="1"/>
  <c r="Y219" i="1" s="1"/>
  <c r="FR219" i="1"/>
  <c r="GL219" i="1"/>
  <c r="GN219" i="1"/>
  <c r="GP219" i="1"/>
  <c r="GV219" i="1"/>
  <c r="HC219" i="1" s="1"/>
  <c r="GX219" i="1" s="1"/>
  <c r="P220" i="1"/>
  <c r="R220" i="1"/>
  <c r="GK220" i="1" s="1"/>
  <c r="AC220" i="1"/>
  <c r="AD220" i="1"/>
  <c r="AB220" i="1" s="1"/>
  <c r="AE220" i="1"/>
  <c r="Q220" i="1" s="1"/>
  <c r="AF220" i="1"/>
  <c r="S220" i="1" s="1"/>
  <c r="AG220" i="1"/>
  <c r="AH220" i="1"/>
  <c r="CV220" i="1" s="1"/>
  <c r="U220" i="1" s="1"/>
  <c r="AI220" i="1"/>
  <c r="AJ220" i="1"/>
  <c r="CX220" i="1" s="1"/>
  <c r="W220" i="1" s="1"/>
  <c r="CQ220" i="1"/>
  <c r="CR220" i="1"/>
  <c r="CS220" i="1"/>
  <c r="CU220" i="1"/>
  <c r="T220" i="1" s="1"/>
  <c r="CW220" i="1"/>
  <c r="V220" i="1" s="1"/>
  <c r="FR220" i="1"/>
  <c r="GL220" i="1"/>
  <c r="GN220" i="1"/>
  <c r="GP220" i="1"/>
  <c r="GV220" i="1"/>
  <c r="GX220" i="1"/>
  <c r="HC220" i="1"/>
  <c r="S221" i="1"/>
  <c r="CZ221" i="1" s="1"/>
  <c r="Y221" i="1" s="1"/>
  <c r="AC221" i="1"/>
  <c r="AE221" i="1"/>
  <c r="Q221" i="1" s="1"/>
  <c r="AF221" i="1"/>
  <c r="AG221" i="1"/>
  <c r="CU221" i="1" s="1"/>
  <c r="T221" i="1" s="1"/>
  <c r="AH221" i="1"/>
  <c r="AI221" i="1"/>
  <c r="CW221" i="1" s="1"/>
  <c r="V221" i="1" s="1"/>
  <c r="AJ221" i="1"/>
  <c r="CR221" i="1"/>
  <c r="CT221" i="1"/>
  <c r="CV221" i="1"/>
  <c r="U221" i="1" s="1"/>
  <c r="CX221" i="1"/>
  <c r="W221" i="1" s="1"/>
  <c r="FR221" i="1"/>
  <c r="GL221" i="1"/>
  <c r="GN221" i="1"/>
  <c r="GP221" i="1"/>
  <c r="GV221" i="1"/>
  <c r="HC221" i="1"/>
  <c r="GX221" i="1" s="1"/>
  <c r="P222" i="1"/>
  <c r="R222" i="1"/>
  <c r="GK222" i="1" s="1"/>
  <c r="AC222" i="1"/>
  <c r="AD222" i="1"/>
  <c r="AE222" i="1"/>
  <c r="Q222" i="1" s="1"/>
  <c r="AF222" i="1"/>
  <c r="AB222" i="1" s="1"/>
  <c r="AG222" i="1"/>
  <c r="AH222" i="1"/>
  <c r="CV222" i="1" s="1"/>
  <c r="U222" i="1" s="1"/>
  <c r="AI222" i="1"/>
  <c r="AJ222" i="1"/>
  <c r="CX222" i="1" s="1"/>
  <c r="W222" i="1" s="1"/>
  <c r="CQ222" i="1"/>
  <c r="CR222" i="1"/>
  <c r="CS222" i="1"/>
  <c r="CU222" i="1"/>
  <c r="T222" i="1" s="1"/>
  <c r="CW222" i="1"/>
  <c r="V222" i="1" s="1"/>
  <c r="FR222" i="1"/>
  <c r="GL222" i="1"/>
  <c r="GO222" i="1"/>
  <c r="GP222" i="1"/>
  <c r="GV222" i="1"/>
  <c r="HC222" i="1" s="1"/>
  <c r="GX222" i="1" s="1"/>
  <c r="S223" i="1"/>
  <c r="CY223" i="1" s="1"/>
  <c r="X223" i="1" s="1"/>
  <c r="AC223" i="1"/>
  <c r="P223" i="1" s="1"/>
  <c r="AE223" i="1"/>
  <c r="AD223" i="1" s="1"/>
  <c r="AF223" i="1"/>
  <c r="AG223" i="1"/>
  <c r="CU223" i="1" s="1"/>
  <c r="T223" i="1" s="1"/>
  <c r="AH223" i="1"/>
  <c r="AI223" i="1"/>
  <c r="CW223" i="1" s="1"/>
  <c r="V223" i="1" s="1"/>
  <c r="AJ223" i="1"/>
  <c r="CR223" i="1"/>
  <c r="CT223" i="1"/>
  <c r="CV223" i="1"/>
  <c r="U223" i="1" s="1"/>
  <c r="CX223" i="1"/>
  <c r="W223" i="1" s="1"/>
  <c r="CZ223" i="1"/>
  <c r="Y223" i="1" s="1"/>
  <c r="FR223" i="1"/>
  <c r="GL223" i="1"/>
  <c r="GO223" i="1"/>
  <c r="GP223" i="1"/>
  <c r="GV223" i="1"/>
  <c r="HC223" i="1" s="1"/>
  <c r="GX223" i="1" s="1"/>
  <c r="P224" i="1"/>
  <c r="R224" i="1"/>
  <c r="GK224" i="1" s="1"/>
  <c r="AC224" i="1"/>
  <c r="AD224" i="1"/>
  <c r="AB224" i="1" s="1"/>
  <c r="AE224" i="1"/>
  <c r="Q224" i="1" s="1"/>
  <c r="AF224" i="1"/>
  <c r="S224" i="1" s="1"/>
  <c r="AG224" i="1"/>
  <c r="AH224" i="1"/>
  <c r="CV224" i="1" s="1"/>
  <c r="U224" i="1" s="1"/>
  <c r="AI224" i="1"/>
  <c r="AJ224" i="1"/>
  <c r="CX224" i="1" s="1"/>
  <c r="W224" i="1" s="1"/>
  <c r="CQ224" i="1"/>
  <c r="CR224" i="1"/>
  <c r="CS224" i="1"/>
  <c r="CU224" i="1"/>
  <c r="T224" i="1" s="1"/>
  <c r="CW224" i="1"/>
  <c r="V224" i="1" s="1"/>
  <c r="FR224" i="1"/>
  <c r="GL224" i="1"/>
  <c r="GN224" i="1"/>
  <c r="GP224" i="1"/>
  <c r="GV224" i="1"/>
  <c r="GX224" i="1"/>
  <c r="HC224" i="1"/>
  <c r="S225" i="1"/>
  <c r="CZ225" i="1" s="1"/>
  <c r="Y225" i="1" s="1"/>
  <c r="AC225" i="1"/>
  <c r="AE225" i="1"/>
  <c r="Q225" i="1" s="1"/>
  <c r="AF225" i="1"/>
  <c r="AG225" i="1"/>
  <c r="CU225" i="1" s="1"/>
  <c r="T225" i="1" s="1"/>
  <c r="AH225" i="1"/>
  <c r="AI225" i="1"/>
  <c r="CW225" i="1" s="1"/>
  <c r="V225" i="1" s="1"/>
  <c r="AJ225" i="1"/>
  <c r="CR225" i="1"/>
  <c r="CT225" i="1"/>
  <c r="CV225" i="1"/>
  <c r="U225" i="1" s="1"/>
  <c r="CX225" i="1"/>
  <c r="W225" i="1" s="1"/>
  <c r="FR225" i="1"/>
  <c r="GL225" i="1"/>
  <c r="GN225" i="1"/>
  <c r="GP225" i="1"/>
  <c r="GV225" i="1"/>
  <c r="HC225" i="1"/>
  <c r="GX225" i="1" s="1"/>
  <c r="C226" i="1"/>
  <c r="D226" i="1"/>
  <c r="P226" i="1"/>
  <c r="R226" i="1"/>
  <c r="GK226" i="1" s="1"/>
  <c r="AC226" i="1"/>
  <c r="AD226" i="1"/>
  <c r="AB226" i="1" s="1"/>
  <c r="AE226" i="1"/>
  <c r="Q226" i="1" s="1"/>
  <c r="AF226" i="1"/>
  <c r="S226" i="1" s="1"/>
  <c r="AG226" i="1"/>
  <c r="AH226" i="1"/>
  <c r="CV226" i="1" s="1"/>
  <c r="U226" i="1" s="1"/>
  <c r="AI226" i="1"/>
  <c r="AJ226" i="1"/>
  <c r="CX226" i="1" s="1"/>
  <c r="W226" i="1" s="1"/>
  <c r="CQ226" i="1"/>
  <c r="CR226" i="1"/>
  <c r="CS226" i="1"/>
  <c r="CU226" i="1"/>
  <c r="T226" i="1" s="1"/>
  <c r="CW226" i="1"/>
  <c r="V226" i="1" s="1"/>
  <c r="FR226" i="1"/>
  <c r="GL226" i="1"/>
  <c r="GN226" i="1"/>
  <c r="GP226" i="1"/>
  <c r="GV226" i="1"/>
  <c r="GX226" i="1"/>
  <c r="HC226" i="1"/>
  <c r="C227" i="1"/>
  <c r="D227" i="1"/>
  <c r="S227" i="1"/>
  <c r="CY227" i="1" s="1"/>
  <c r="X227" i="1" s="1"/>
  <c r="AC227" i="1"/>
  <c r="P227" i="1" s="1"/>
  <c r="AE227" i="1"/>
  <c r="AD227" i="1" s="1"/>
  <c r="AF227" i="1"/>
  <c r="AG227" i="1"/>
  <c r="CU227" i="1" s="1"/>
  <c r="T227" i="1" s="1"/>
  <c r="AH227" i="1"/>
  <c r="AI227" i="1"/>
  <c r="CW227" i="1" s="1"/>
  <c r="V227" i="1" s="1"/>
  <c r="AJ227" i="1"/>
  <c r="CR227" i="1"/>
  <c r="CT227" i="1"/>
  <c r="CV227" i="1"/>
  <c r="U227" i="1" s="1"/>
  <c r="CX227" i="1"/>
  <c r="W227" i="1" s="1"/>
  <c r="CZ227" i="1"/>
  <c r="Y227" i="1" s="1"/>
  <c r="FR227" i="1"/>
  <c r="GL227" i="1"/>
  <c r="GN227" i="1"/>
  <c r="GP227" i="1"/>
  <c r="GV227" i="1"/>
  <c r="HC227" i="1" s="1"/>
  <c r="GX227" i="1" s="1"/>
  <c r="P228" i="1"/>
  <c r="R228" i="1"/>
  <c r="GK228" i="1" s="1"/>
  <c r="AC228" i="1"/>
  <c r="AD228" i="1"/>
  <c r="AB228" i="1" s="1"/>
  <c r="AE228" i="1"/>
  <c r="Q228" i="1" s="1"/>
  <c r="AF228" i="1"/>
  <c r="S228" i="1" s="1"/>
  <c r="AG228" i="1"/>
  <c r="AH228" i="1"/>
  <c r="CV228" i="1" s="1"/>
  <c r="U228" i="1" s="1"/>
  <c r="AI228" i="1"/>
  <c r="AJ228" i="1"/>
  <c r="CX228" i="1" s="1"/>
  <c r="W228" i="1" s="1"/>
  <c r="CQ228" i="1"/>
  <c r="CR228" i="1"/>
  <c r="CS228" i="1"/>
  <c r="CU228" i="1"/>
  <c r="T228" i="1" s="1"/>
  <c r="CW228" i="1"/>
  <c r="V228" i="1" s="1"/>
  <c r="FR228" i="1"/>
  <c r="GL228" i="1"/>
  <c r="GN228" i="1"/>
  <c r="GP228" i="1"/>
  <c r="GV228" i="1"/>
  <c r="GX228" i="1"/>
  <c r="HC228" i="1"/>
  <c r="S229" i="1"/>
  <c r="CZ229" i="1" s="1"/>
  <c r="Y229" i="1" s="1"/>
  <c r="AC229" i="1"/>
  <c r="AE229" i="1"/>
  <c r="Q229" i="1" s="1"/>
  <c r="AF229" i="1"/>
  <c r="AG229" i="1"/>
  <c r="CU229" i="1" s="1"/>
  <c r="T229" i="1" s="1"/>
  <c r="AH229" i="1"/>
  <c r="AI229" i="1"/>
  <c r="CW229" i="1" s="1"/>
  <c r="V229" i="1" s="1"/>
  <c r="AJ229" i="1"/>
  <c r="CR229" i="1"/>
  <c r="CT229" i="1"/>
  <c r="CV229" i="1"/>
  <c r="U229" i="1" s="1"/>
  <c r="CX229" i="1"/>
  <c r="W229" i="1" s="1"/>
  <c r="FR229" i="1"/>
  <c r="GL229" i="1"/>
  <c r="GN229" i="1"/>
  <c r="GP229" i="1"/>
  <c r="GV229" i="1"/>
  <c r="HC229" i="1"/>
  <c r="GX229" i="1" s="1"/>
  <c r="C230" i="1"/>
  <c r="D230" i="1"/>
  <c r="P230" i="1"/>
  <c r="R230" i="1"/>
  <c r="GK230" i="1" s="1"/>
  <c r="T230" i="1"/>
  <c r="AC230" i="1"/>
  <c r="AD230" i="1"/>
  <c r="AB230" i="1" s="1"/>
  <c r="AE230" i="1"/>
  <c r="Q230" i="1" s="1"/>
  <c r="AF230" i="1"/>
  <c r="S230" i="1" s="1"/>
  <c r="CZ230" i="1" s="1"/>
  <c r="Y230" i="1" s="1"/>
  <c r="AG230" i="1"/>
  <c r="AH230" i="1"/>
  <c r="CV230" i="1" s="1"/>
  <c r="U230" i="1" s="1"/>
  <c r="AI230" i="1"/>
  <c r="AJ230" i="1"/>
  <c r="CX230" i="1" s="1"/>
  <c r="W230" i="1" s="1"/>
  <c r="CQ230" i="1"/>
  <c r="CR230" i="1"/>
  <c r="CS230" i="1"/>
  <c r="CU230" i="1"/>
  <c r="CW230" i="1"/>
  <c r="V230" i="1" s="1"/>
  <c r="CY230" i="1"/>
  <c r="X230" i="1" s="1"/>
  <c r="FR230" i="1"/>
  <c r="GL230" i="1"/>
  <c r="GN230" i="1"/>
  <c r="GP230" i="1"/>
  <c r="GV230" i="1"/>
  <c r="GX230" i="1"/>
  <c r="HC230" i="1"/>
  <c r="C231" i="1"/>
  <c r="D231" i="1"/>
  <c r="S231" i="1"/>
  <c r="CY231" i="1" s="1"/>
  <c r="X231" i="1" s="1"/>
  <c r="U231" i="1"/>
  <c r="AC231" i="1"/>
  <c r="P231" i="1" s="1"/>
  <c r="AE231" i="1"/>
  <c r="Q231" i="1" s="1"/>
  <c r="AF231" i="1"/>
  <c r="AG231" i="1"/>
  <c r="CU231" i="1" s="1"/>
  <c r="T231" i="1" s="1"/>
  <c r="AH231" i="1"/>
  <c r="AI231" i="1"/>
  <c r="CW231" i="1" s="1"/>
  <c r="V231" i="1" s="1"/>
  <c r="AJ231" i="1"/>
  <c r="CR231" i="1"/>
  <c r="CT231" i="1"/>
  <c r="CV231" i="1"/>
  <c r="CX231" i="1"/>
  <c r="W231" i="1" s="1"/>
  <c r="CZ231" i="1"/>
  <c r="Y231" i="1" s="1"/>
  <c r="FR231" i="1"/>
  <c r="GL231" i="1"/>
  <c r="GN231" i="1"/>
  <c r="GP231" i="1"/>
  <c r="GV231" i="1"/>
  <c r="HC231" i="1" s="1"/>
  <c r="GX231" i="1" s="1"/>
  <c r="C232" i="1"/>
  <c r="D232" i="1"/>
  <c r="P232" i="1"/>
  <c r="R232" i="1"/>
  <c r="GK232" i="1" s="1"/>
  <c r="V232" i="1"/>
  <c r="AC232" i="1"/>
  <c r="AD232" i="1"/>
  <c r="AE232" i="1"/>
  <c r="Q232" i="1" s="1"/>
  <c r="AF232" i="1"/>
  <c r="AG232" i="1"/>
  <c r="AH232" i="1"/>
  <c r="CV232" i="1" s="1"/>
  <c r="U232" i="1" s="1"/>
  <c r="AI232" i="1"/>
  <c r="AJ232" i="1"/>
  <c r="CX232" i="1" s="1"/>
  <c r="W232" i="1" s="1"/>
  <c r="CQ232" i="1"/>
  <c r="CR232" i="1"/>
  <c r="CS232" i="1"/>
  <c r="CU232" i="1"/>
  <c r="T232" i="1" s="1"/>
  <c r="CW232" i="1"/>
  <c r="FR232" i="1"/>
  <c r="GL232" i="1"/>
  <c r="GN232" i="1"/>
  <c r="GP232" i="1"/>
  <c r="GV232" i="1"/>
  <c r="HC232" i="1" s="1"/>
  <c r="GX232" i="1"/>
  <c r="C233" i="1"/>
  <c r="D233" i="1"/>
  <c r="S233" i="1"/>
  <c r="AC233" i="1"/>
  <c r="AE233" i="1"/>
  <c r="Q233" i="1" s="1"/>
  <c r="AF233" i="1"/>
  <c r="AG233" i="1"/>
  <c r="CU233" i="1" s="1"/>
  <c r="T233" i="1" s="1"/>
  <c r="AH233" i="1"/>
  <c r="AI233" i="1"/>
  <c r="CW233" i="1" s="1"/>
  <c r="V233" i="1" s="1"/>
  <c r="AJ233" i="1"/>
  <c r="CR233" i="1"/>
  <c r="CT233" i="1"/>
  <c r="CV233" i="1"/>
  <c r="U233" i="1" s="1"/>
  <c r="CX233" i="1"/>
  <c r="W233" i="1" s="1"/>
  <c r="FR233" i="1"/>
  <c r="GL233" i="1"/>
  <c r="GN233" i="1"/>
  <c r="GP233" i="1"/>
  <c r="GV233" i="1"/>
  <c r="HC233" i="1"/>
  <c r="GX233" i="1" s="1"/>
  <c r="P234" i="1"/>
  <c r="R234" i="1"/>
  <c r="GK234" i="1" s="1"/>
  <c r="V234" i="1"/>
  <c r="AC234" i="1"/>
  <c r="AD234" i="1"/>
  <c r="AE234" i="1"/>
  <c r="Q234" i="1" s="1"/>
  <c r="AF234" i="1"/>
  <c r="AG234" i="1"/>
  <c r="AH234" i="1"/>
  <c r="CV234" i="1" s="1"/>
  <c r="U234" i="1" s="1"/>
  <c r="AI234" i="1"/>
  <c r="AJ234" i="1"/>
  <c r="CX234" i="1" s="1"/>
  <c r="W234" i="1" s="1"/>
  <c r="CQ234" i="1"/>
  <c r="CR234" i="1"/>
  <c r="CS234" i="1"/>
  <c r="CU234" i="1"/>
  <c r="T234" i="1" s="1"/>
  <c r="CW234" i="1"/>
  <c r="GL234" i="1"/>
  <c r="GN234" i="1"/>
  <c r="GO234" i="1"/>
  <c r="GP234" i="1"/>
  <c r="GV234" i="1"/>
  <c r="HC234" i="1" s="1"/>
  <c r="GX234" i="1" s="1"/>
  <c r="S235" i="1"/>
  <c r="CY235" i="1" s="1"/>
  <c r="X235" i="1" s="1"/>
  <c r="U235" i="1"/>
  <c r="W235" i="1"/>
  <c r="AC235" i="1"/>
  <c r="AE235" i="1"/>
  <c r="Q235" i="1" s="1"/>
  <c r="AF235" i="1"/>
  <c r="AG235" i="1"/>
  <c r="CU235" i="1" s="1"/>
  <c r="T235" i="1" s="1"/>
  <c r="AH235" i="1"/>
  <c r="AI235" i="1"/>
  <c r="CW235" i="1" s="1"/>
  <c r="V235" i="1" s="1"/>
  <c r="AJ235" i="1"/>
  <c r="CT235" i="1"/>
  <c r="CV235" i="1"/>
  <c r="CX235" i="1"/>
  <c r="CZ235" i="1"/>
  <c r="Y235" i="1" s="1"/>
  <c r="GL235" i="1"/>
  <c r="GN235" i="1"/>
  <c r="GO235" i="1"/>
  <c r="GP235" i="1"/>
  <c r="GV235" i="1"/>
  <c r="HC235" i="1"/>
  <c r="GX235" i="1" s="1"/>
  <c r="C236" i="1"/>
  <c r="D236" i="1"/>
  <c r="P236" i="1"/>
  <c r="R236" i="1"/>
  <c r="GK236" i="1" s="1"/>
  <c r="T236" i="1"/>
  <c r="AC236" i="1"/>
  <c r="AD236" i="1"/>
  <c r="AB236" i="1" s="1"/>
  <c r="AE236" i="1"/>
  <c r="Q236" i="1" s="1"/>
  <c r="AF236" i="1"/>
  <c r="AG236" i="1"/>
  <c r="AH236" i="1"/>
  <c r="CV236" i="1" s="1"/>
  <c r="U236" i="1" s="1"/>
  <c r="AI236" i="1"/>
  <c r="AJ236" i="1"/>
  <c r="CX236" i="1" s="1"/>
  <c r="W236" i="1" s="1"/>
  <c r="CQ236" i="1"/>
  <c r="CR236" i="1"/>
  <c r="CS236" i="1"/>
  <c r="CU236" i="1"/>
  <c r="CW236" i="1"/>
  <c r="V236" i="1" s="1"/>
  <c r="FR236" i="1"/>
  <c r="GL236" i="1"/>
  <c r="GN236" i="1"/>
  <c r="GP236" i="1"/>
  <c r="GV236" i="1"/>
  <c r="HC236" i="1" s="1"/>
  <c r="GX236" i="1"/>
  <c r="C237" i="1"/>
  <c r="D237" i="1"/>
  <c r="Q237" i="1"/>
  <c r="S237" i="1"/>
  <c r="CY237" i="1" s="1"/>
  <c r="X237" i="1" s="1"/>
  <c r="U237" i="1"/>
  <c r="AC237" i="1"/>
  <c r="AE237" i="1"/>
  <c r="AF237" i="1"/>
  <c r="AG237" i="1"/>
  <c r="CU237" i="1" s="1"/>
  <c r="T237" i="1" s="1"/>
  <c r="AH237" i="1"/>
  <c r="AI237" i="1"/>
  <c r="CW237" i="1" s="1"/>
  <c r="V237" i="1" s="1"/>
  <c r="AJ237" i="1"/>
  <c r="CR237" i="1"/>
  <c r="CT237" i="1"/>
  <c r="CV237" i="1"/>
  <c r="CX237" i="1"/>
  <c r="W237" i="1" s="1"/>
  <c r="CZ237" i="1"/>
  <c r="Y237" i="1" s="1"/>
  <c r="FR237" i="1"/>
  <c r="GL237" i="1"/>
  <c r="GN237" i="1"/>
  <c r="GP237" i="1"/>
  <c r="GV237" i="1"/>
  <c r="HC237" i="1" s="1"/>
  <c r="GX237" i="1" s="1"/>
  <c r="P238" i="1"/>
  <c r="R238" i="1"/>
  <c r="GK238" i="1" s="1"/>
  <c r="T238" i="1"/>
  <c r="AC238" i="1"/>
  <c r="AD238" i="1"/>
  <c r="AE238" i="1"/>
  <c r="Q238" i="1" s="1"/>
  <c r="AF238" i="1"/>
  <c r="AG238" i="1"/>
  <c r="AH238" i="1"/>
  <c r="CV238" i="1" s="1"/>
  <c r="U238" i="1" s="1"/>
  <c r="AI238" i="1"/>
  <c r="AJ238" i="1"/>
  <c r="CX238" i="1" s="1"/>
  <c r="W238" i="1" s="1"/>
  <c r="CQ238" i="1"/>
  <c r="CR238" i="1"/>
  <c r="CS238" i="1"/>
  <c r="CU238" i="1"/>
  <c r="CW238" i="1"/>
  <c r="V238" i="1" s="1"/>
  <c r="GL238" i="1"/>
  <c r="GN238" i="1"/>
  <c r="GO238" i="1"/>
  <c r="GP238" i="1"/>
  <c r="GV238" i="1"/>
  <c r="HC238" i="1" s="1"/>
  <c r="GX238" i="1"/>
  <c r="S239" i="1"/>
  <c r="CY239" i="1" s="1"/>
  <c r="X239" i="1" s="1"/>
  <c r="U239" i="1"/>
  <c r="W239" i="1"/>
  <c r="AC239" i="1"/>
  <c r="AE239" i="1"/>
  <c r="Q239" i="1" s="1"/>
  <c r="AF239" i="1"/>
  <c r="AG239" i="1"/>
  <c r="CU239" i="1" s="1"/>
  <c r="T239" i="1" s="1"/>
  <c r="AH239" i="1"/>
  <c r="AI239" i="1"/>
  <c r="CW239" i="1" s="1"/>
  <c r="V239" i="1" s="1"/>
  <c r="AJ239" i="1"/>
  <c r="CT239" i="1"/>
  <c r="CV239" i="1"/>
  <c r="CX239" i="1"/>
  <c r="CZ239" i="1"/>
  <c r="Y239" i="1" s="1"/>
  <c r="GL239" i="1"/>
  <c r="GN239" i="1"/>
  <c r="GO239" i="1"/>
  <c r="GP239" i="1"/>
  <c r="GV239" i="1"/>
  <c r="HC239" i="1"/>
  <c r="GX239" i="1" s="1"/>
  <c r="P240" i="1"/>
  <c r="R240" i="1"/>
  <c r="GK240" i="1" s="1"/>
  <c r="V240" i="1"/>
  <c r="AC240" i="1"/>
  <c r="AD240" i="1"/>
  <c r="AB240" i="1" s="1"/>
  <c r="AE240" i="1"/>
  <c r="Q240" i="1" s="1"/>
  <c r="AF240" i="1"/>
  <c r="AG240" i="1"/>
  <c r="AH240" i="1"/>
  <c r="CV240" i="1" s="1"/>
  <c r="U240" i="1" s="1"/>
  <c r="AI240" i="1"/>
  <c r="AJ240" i="1"/>
  <c r="CX240" i="1" s="1"/>
  <c r="W240" i="1" s="1"/>
  <c r="CQ240" i="1"/>
  <c r="CR240" i="1"/>
  <c r="CS240" i="1"/>
  <c r="CU240" i="1"/>
  <c r="T240" i="1" s="1"/>
  <c r="CW240" i="1"/>
  <c r="GL240" i="1"/>
  <c r="GN240" i="1"/>
  <c r="GO240" i="1"/>
  <c r="GP240" i="1"/>
  <c r="GV240" i="1"/>
  <c r="GX240" i="1"/>
  <c r="HC240" i="1"/>
  <c r="S241" i="1"/>
  <c r="CY241" i="1" s="1"/>
  <c r="X241" i="1" s="1"/>
  <c r="W241" i="1"/>
  <c r="Y241" i="1"/>
  <c r="AC241" i="1"/>
  <c r="AE241" i="1"/>
  <c r="Q241" i="1" s="1"/>
  <c r="AF241" i="1"/>
  <c r="AG241" i="1"/>
  <c r="CU241" i="1" s="1"/>
  <c r="T241" i="1" s="1"/>
  <c r="AH241" i="1"/>
  <c r="AI241" i="1"/>
  <c r="CW241" i="1" s="1"/>
  <c r="V241" i="1" s="1"/>
  <c r="AJ241" i="1"/>
  <c r="CT241" i="1"/>
  <c r="CV241" i="1"/>
  <c r="U241" i="1" s="1"/>
  <c r="CX241" i="1"/>
  <c r="CZ241" i="1"/>
  <c r="GL241" i="1"/>
  <c r="GN241" i="1"/>
  <c r="GO241" i="1"/>
  <c r="GP241" i="1"/>
  <c r="GV241" i="1"/>
  <c r="HC241" i="1" s="1"/>
  <c r="GX241" i="1" s="1"/>
  <c r="P242" i="1"/>
  <c r="R242" i="1"/>
  <c r="GK242" i="1" s="1"/>
  <c r="AC242" i="1"/>
  <c r="AD242" i="1"/>
  <c r="AE242" i="1"/>
  <c r="Q242" i="1" s="1"/>
  <c r="AF242" i="1"/>
  <c r="AG242" i="1"/>
  <c r="AH242" i="1"/>
  <c r="CV242" i="1" s="1"/>
  <c r="U242" i="1" s="1"/>
  <c r="AI242" i="1"/>
  <c r="AJ242" i="1"/>
  <c r="CX242" i="1" s="1"/>
  <c r="W242" i="1" s="1"/>
  <c r="CQ242" i="1"/>
  <c r="CR242" i="1"/>
  <c r="CS242" i="1"/>
  <c r="CU242" i="1"/>
  <c r="T242" i="1" s="1"/>
  <c r="CW242" i="1"/>
  <c r="V242" i="1" s="1"/>
  <c r="FR242" i="1"/>
  <c r="GL242" i="1"/>
  <c r="GO242" i="1"/>
  <c r="GP242" i="1"/>
  <c r="GV242" i="1"/>
  <c r="HC242" i="1" s="1"/>
  <c r="GX242" i="1" s="1"/>
  <c r="Q243" i="1"/>
  <c r="S243" i="1"/>
  <c r="CY243" i="1" s="1"/>
  <c r="X243" i="1" s="1"/>
  <c r="U243" i="1"/>
  <c r="AC243" i="1"/>
  <c r="AE243" i="1"/>
  <c r="AF243" i="1"/>
  <c r="AG243" i="1"/>
  <c r="CU243" i="1" s="1"/>
  <c r="T243" i="1" s="1"/>
  <c r="AH243" i="1"/>
  <c r="AI243" i="1"/>
  <c r="CW243" i="1" s="1"/>
  <c r="V243" i="1" s="1"/>
  <c r="AJ243" i="1"/>
  <c r="CR243" i="1"/>
  <c r="CT243" i="1"/>
  <c r="CV243" i="1"/>
  <c r="CX243" i="1"/>
  <c r="W243" i="1" s="1"/>
  <c r="CZ243" i="1"/>
  <c r="Y243" i="1" s="1"/>
  <c r="FR243" i="1"/>
  <c r="GL243" i="1"/>
  <c r="GO243" i="1"/>
  <c r="GP243" i="1"/>
  <c r="GV243" i="1"/>
  <c r="HC243" i="1"/>
  <c r="GX243" i="1" s="1"/>
  <c r="C244" i="1"/>
  <c r="D244" i="1"/>
  <c r="P244" i="1"/>
  <c r="R244" i="1"/>
  <c r="GK244" i="1" s="1"/>
  <c r="AC244" i="1"/>
  <c r="AD244" i="1"/>
  <c r="AE244" i="1"/>
  <c r="Q244" i="1" s="1"/>
  <c r="AF244" i="1"/>
  <c r="AG244" i="1"/>
  <c r="AH244" i="1"/>
  <c r="CV244" i="1" s="1"/>
  <c r="U244" i="1" s="1"/>
  <c r="AI244" i="1"/>
  <c r="AJ244" i="1"/>
  <c r="CX244" i="1" s="1"/>
  <c r="W244" i="1" s="1"/>
  <c r="CQ244" i="1"/>
  <c r="CR244" i="1"/>
  <c r="CS244" i="1"/>
  <c r="CU244" i="1"/>
  <c r="T244" i="1" s="1"/>
  <c r="CW244" i="1"/>
  <c r="V244" i="1" s="1"/>
  <c r="FR244" i="1"/>
  <c r="GL244" i="1"/>
  <c r="GN244" i="1"/>
  <c r="GP244" i="1"/>
  <c r="GV244" i="1"/>
  <c r="HC244" i="1" s="1"/>
  <c r="GX244" i="1"/>
  <c r="C245" i="1"/>
  <c r="D245" i="1"/>
  <c r="Q245" i="1"/>
  <c r="S245" i="1"/>
  <c r="CY245" i="1" s="1"/>
  <c r="X245" i="1" s="1"/>
  <c r="Y245" i="1"/>
  <c r="AC245" i="1"/>
  <c r="AE245" i="1"/>
  <c r="AF245" i="1"/>
  <c r="AG245" i="1"/>
  <c r="CU245" i="1" s="1"/>
  <c r="T245" i="1" s="1"/>
  <c r="AH245" i="1"/>
  <c r="AI245" i="1"/>
  <c r="CW245" i="1" s="1"/>
  <c r="V245" i="1" s="1"/>
  <c r="AJ245" i="1"/>
  <c r="CR245" i="1"/>
  <c r="CT245" i="1"/>
  <c r="CV245" i="1"/>
  <c r="U245" i="1" s="1"/>
  <c r="CX245" i="1"/>
  <c r="W245" i="1" s="1"/>
  <c r="CZ245" i="1"/>
  <c r="FR245" i="1"/>
  <c r="GL245" i="1"/>
  <c r="GN245" i="1"/>
  <c r="GP245" i="1"/>
  <c r="GV245" i="1"/>
  <c r="HC245" i="1" s="1"/>
  <c r="GX245" i="1" s="1"/>
  <c r="P246" i="1"/>
  <c r="R246" i="1"/>
  <c r="GK246" i="1" s="1"/>
  <c r="AC246" i="1"/>
  <c r="AD246" i="1"/>
  <c r="AE246" i="1"/>
  <c r="Q246" i="1" s="1"/>
  <c r="AF246" i="1"/>
  <c r="AG246" i="1"/>
  <c r="AH246" i="1"/>
  <c r="CV246" i="1" s="1"/>
  <c r="U246" i="1" s="1"/>
  <c r="AI246" i="1"/>
  <c r="AJ246" i="1"/>
  <c r="CX246" i="1" s="1"/>
  <c r="W246" i="1" s="1"/>
  <c r="CQ246" i="1"/>
  <c r="CR246" i="1"/>
  <c r="CS246" i="1"/>
  <c r="CU246" i="1"/>
  <c r="T246" i="1" s="1"/>
  <c r="CW246" i="1"/>
  <c r="V246" i="1" s="1"/>
  <c r="GL246" i="1"/>
  <c r="GN246" i="1"/>
  <c r="GO246" i="1"/>
  <c r="GP246" i="1"/>
  <c r="GV246" i="1"/>
  <c r="HC246" i="1" s="1"/>
  <c r="GX246" i="1" s="1"/>
  <c r="S247" i="1"/>
  <c r="CY247" i="1" s="1"/>
  <c r="X247" i="1" s="1"/>
  <c r="T247" i="1"/>
  <c r="AC247" i="1"/>
  <c r="AE247" i="1"/>
  <c r="AF247" i="1"/>
  <c r="AG247" i="1"/>
  <c r="AH247" i="1"/>
  <c r="AI247" i="1"/>
  <c r="CW247" i="1" s="1"/>
  <c r="V247" i="1" s="1"/>
  <c r="AJ247" i="1"/>
  <c r="CQ247" i="1"/>
  <c r="CR247" i="1"/>
  <c r="CT247" i="1"/>
  <c r="CU247" i="1"/>
  <c r="CV247" i="1"/>
  <c r="U247" i="1" s="1"/>
  <c r="CX247" i="1"/>
  <c r="W247" i="1" s="1"/>
  <c r="GL247" i="1"/>
  <c r="GN247" i="1"/>
  <c r="GO247" i="1"/>
  <c r="GP247" i="1"/>
  <c r="GV247" i="1"/>
  <c r="HC247" i="1" s="1"/>
  <c r="GX247" i="1" s="1"/>
  <c r="C248" i="1"/>
  <c r="D248" i="1"/>
  <c r="P248" i="1"/>
  <c r="T248" i="1"/>
  <c r="AC248" i="1"/>
  <c r="AE248" i="1"/>
  <c r="R248" i="1" s="1"/>
  <c r="GK248" i="1" s="1"/>
  <c r="AF248" i="1"/>
  <c r="AG248" i="1"/>
  <c r="AH248" i="1"/>
  <c r="CV248" i="1" s="1"/>
  <c r="U248" i="1" s="1"/>
  <c r="AI248" i="1"/>
  <c r="CW248" i="1" s="1"/>
  <c r="V248" i="1" s="1"/>
  <c r="AJ248" i="1"/>
  <c r="CX248" i="1" s="1"/>
  <c r="W248" i="1" s="1"/>
  <c r="CQ248" i="1"/>
  <c r="CS248" i="1"/>
  <c r="CU248" i="1"/>
  <c r="FR248" i="1"/>
  <c r="GL248" i="1"/>
  <c r="GN248" i="1"/>
  <c r="GP248" i="1"/>
  <c r="GV248" i="1"/>
  <c r="HC248" i="1" s="1"/>
  <c r="GX248" i="1"/>
  <c r="C249" i="1"/>
  <c r="D249" i="1"/>
  <c r="Q249" i="1"/>
  <c r="AC249" i="1"/>
  <c r="AE249" i="1"/>
  <c r="AD249" i="1" s="1"/>
  <c r="AF249" i="1"/>
  <c r="S249" i="1" s="1"/>
  <c r="AG249" i="1"/>
  <c r="CU249" i="1" s="1"/>
  <c r="T249" i="1" s="1"/>
  <c r="AH249" i="1"/>
  <c r="AI249" i="1"/>
  <c r="AJ249" i="1"/>
  <c r="CR249" i="1"/>
  <c r="CS249" i="1"/>
  <c r="CT249" i="1"/>
  <c r="CV249" i="1"/>
  <c r="U249" i="1" s="1"/>
  <c r="CW249" i="1"/>
  <c r="V249" i="1" s="1"/>
  <c r="CX249" i="1"/>
  <c r="W249" i="1" s="1"/>
  <c r="FR249" i="1"/>
  <c r="GL249" i="1"/>
  <c r="GN249" i="1"/>
  <c r="GP249" i="1"/>
  <c r="GV249" i="1"/>
  <c r="HC249" i="1"/>
  <c r="GX249" i="1" s="1"/>
  <c r="I250" i="1"/>
  <c r="Q250" i="1"/>
  <c r="S250" i="1"/>
  <c r="CY250" i="1" s="1"/>
  <c r="X250" i="1" s="1"/>
  <c r="W250" i="1"/>
  <c r="AC250" i="1"/>
  <c r="AD250" i="1"/>
  <c r="AE250" i="1"/>
  <c r="AF250" i="1"/>
  <c r="AG250" i="1"/>
  <c r="AH250" i="1"/>
  <c r="AI250" i="1"/>
  <c r="CW250" i="1" s="1"/>
  <c r="V250" i="1" s="1"/>
  <c r="AJ250" i="1"/>
  <c r="CQ250" i="1"/>
  <c r="CR250" i="1"/>
  <c r="CT250" i="1"/>
  <c r="CU250" i="1"/>
  <c r="T250" i="1" s="1"/>
  <c r="CV250" i="1"/>
  <c r="U250" i="1" s="1"/>
  <c r="CX250" i="1"/>
  <c r="CZ250" i="1"/>
  <c r="Y250" i="1" s="1"/>
  <c r="FR250" i="1"/>
  <c r="GL250" i="1"/>
  <c r="GN250" i="1"/>
  <c r="GP250" i="1"/>
  <c r="GV250" i="1"/>
  <c r="HC250" i="1"/>
  <c r="GX250" i="1" s="1"/>
  <c r="I251" i="1"/>
  <c r="AC251" i="1"/>
  <c r="AB251" i="1" s="1"/>
  <c r="AE251" i="1"/>
  <c r="AD251" i="1" s="1"/>
  <c r="AF251" i="1"/>
  <c r="S251" i="1" s="1"/>
  <c r="AG251" i="1"/>
  <c r="CU251" i="1" s="1"/>
  <c r="AH251" i="1"/>
  <c r="AI251" i="1"/>
  <c r="CW251" i="1" s="1"/>
  <c r="V251" i="1" s="1"/>
  <c r="AJ251" i="1"/>
  <c r="CS251" i="1"/>
  <c r="CT251" i="1"/>
  <c r="CV251" i="1"/>
  <c r="U251" i="1" s="1"/>
  <c r="CX251" i="1"/>
  <c r="W251" i="1" s="1"/>
  <c r="FR251" i="1"/>
  <c r="GL251" i="1"/>
  <c r="GN251" i="1"/>
  <c r="GP251" i="1"/>
  <c r="GV251" i="1"/>
  <c r="HC251" i="1"/>
  <c r="GX251" i="1" s="1"/>
  <c r="P252" i="1"/>
  <c r="U252" i="1"/>
  <c r="AC252" i="1"/>
  <c r="AE252" i="1"/>
  <c r="Q252" i="1" s="1"/>
  <c r="AF252" i="1"/>
  <c r="AG252" i="1"/>
  <c r="AH252" i="1"/>
  <c r="AI252" i="1"/>
  <c r="CW252" i="1" s="1"/>
  <c r="V252" i="1" s="1"/>
  <c r="AJ252" i="1"/>
  <c r="CX252" i="1" s="1"/>
  <c r="W252" i="1" s="1"/>
  <c r="CQ252" i="1"/>
  <c r="CS252" i="1"/>
  <c r="CU252" i="1"/>
  <c r="T252" i="1" s="1"/>
  <c r="CV252" i="1"/>
  <c r="FR252" i="1"/>
  <c r="GL252" i="1"/>
  <c r="GN252" i="1"/>
  <c r="GP252" i="1"/>
  <c r="GV252" i="1"/>
  <c r="HC252" i="1" s="1"/>
  <c r="GX252" i="1"/>
  <c r="S253" i="1"/>
  <c r="CZ253" i="1" s="1"/>
  <c r="Y253" i="1" s="1"/>
  <c r="T253" i="1"/>
  <c r="U253" i="1"/>
  <c r="AC253" i="1"/>
  <c r="CQ253" i="1" s="1"/>
  <c r="AE253" i="1"/>
  <c r="Q253" i="1" s="1"/>
  <c r="AF253" i="1"/>
  <c r="AG253" i="1"/>
  <c r="AH253" i="1"/>
  <c r="AI253" i="1"/>
  <c r="CW253" i="1" s="1"/>
  <c r="V253" i="1" s="1"/>
  <c r="AJ253" i="1"/>
  <c r="CR253" i="1"/>
  <c r="CT253" i="1"/>
  <c r="CU253" i="1"/>
  <c r="CV253" i="1"/>
  <c r="CX253" i="1"/>
  <c r="W253" i="1" s="1"/>
  <c r="CY253" i="1"/>
  <c r="X253" i="1" s="1"/>
  <c r="FR253" i="1"/>
  <c r="GL253" i="1"/>
  <c r="GN253" i="1"/>
  <c r="GP253" i="1"/>
  <c r="GV253" i="1"/>
  <c r="HC253" i="1" s="1"/>
  <c r="GX253" i="1" s="1"/>
  <c r="C254" i="1"/>
  <c r="D254" i="1"/>
  <c r="I254" i="1"/>
  <c r="K254" i="1"/>
  <c r="R254" i="1"/>
  <c r="GK254" i="1" s="1"/>
  <c r="V254" i="1"/>
  <c r="AC254" i="1"/>
  <c r="AB254" i="1" s="1"/>
  <c r="AD254" i="1"/>
  <c r="AE254" i="1"/>
  <c r="Q254" i="1" s="1"/>
  <c r="AF254" i="1"/>
  <c r="S254" i="1" s="1"/>
  <c r="AG254" i="1"/>
  <c r="CU254" i="1" s="1"/>
  <c r="T254" i="1" s="1"/>
  <c r="AH254" i="1"/>
  <c r="CV254" i="1" s="1"/>
  <c r="U254" i="1" s="1"/>
  <c r="AI254" i="1"/>
  <c r="AJ254" i="1"/>
  <c r="CR254" i="1"/>
  <c r="CS254" i="1"/>
  <c r="CT254" i="1"/>
  <c r="CW254" i="1"/>
  <c r="CX254" i="1"/>
  <c r="W254" i="1" s="1"/>
  <c r="FR254" i="1"/>
  <c r="GL254" i="1"/>
  <c r="GN254" i="1"/>
  <c r="GP254" i="1"/>
  <c r="GV254" i="1"/>
  <c r="GX254" i="1"/>
  <c r="HC254" i="1"/>
  <c r="C255" i="1"/>
  <c r="D255" i="1"/>
  <c r="I255" i="1"/>
  <c r="K255" i="1"/>
  <c r="AC255" i="1"/>
  <c r="AB255" i="1" s="1"/>
  <c r="AE255" i="1"/>
  <c r="AD255" i="1" s="1"/>
  <c r="AF255" i="1"/>
  <c r="S255" i="1" s="1"/>
  <c r="AG255" i="1"/>
  <c r="CU255" i="1" s="1"/>
  <c r="AH255" i="1"/>
  <c r="AI255" i="1"/>
  <c r="CW255" i="1" s="1"/>
  <c r="V255" i="1" s="1"/>
  <c r="AJ255" i="1"/>
  <c r="CS255" i="1"/>
  <c r="CT255" i="1"/>
  <c r="CV255" i="1"/>
  <c r="U255" i="1" s="1"/>
  <c r="CX255" i="1"/>
  <c r="W255" i="1" s="1"/>
  <c r="FR255" i="1"/>
  <c r="GL255" i="1"/>
  <c r="GN255" i="1"/>
  <c r="GP255" i="1"/>
  <c r="GV255" i="1"/>
  <c r="HC255" i="1"/>
  <c r="GX255" i="1" s="1"/>
  <c r="P256" i="1"/>
  <c r="U256" i="1"/>
  <c r="AC256" i="1"/>
  <c r="AE256" i="1"/>
  <c r="Q256" i="1" s="1"/>
  <c r="AF256" i="1"/>
  <c r="AG256" i="1"/>
  <c r="AH256" i="1"/>
  <c r="AI256" i="1"/>
  <c r="CW256" i="1" s="1"/>
  <c r="V256" i="1" s="1"/>
  <c r="AJ256" i="1"/>
  <c r="CX256" i="1" s="1"/>
  <c r="W256" i="1" s="1"/>
  <c r="CQ256" i="1"/>
  <c r="CS256" i="1"/>
  <c r="CU256" i="1"/>
  <c r="T256" i="1" s="1"/>
  <c r="CV256" i="1"/>
  <c r="FR256" i="1"/>
  <c r="GL256" i="1"/>
  <c r="GN256" i="1"/>
  <c r="GP256" i="1"/>
  <c r="GV256" i="1"/>
  <c r="HC256" i="1" s="1"/>
  <c r="GX256" i="1"/>
  <c r="S257" i="1"/>
  <c r="CZ257" i="1" s="1"/>
  <c r="Y257" i="1" s="1"/>
  <c r="T257" i="1"/>
  <c r="U257" i="1"/>
  <c r="AC257" i="1"/>
  <c r="CQ257" i="1" s="1"/>
  <c r="AE257" i="1"/>
  <c r="Q257" i="1" s="1"/>
  <c r="AF257" i="1"/>
  <c r="AG257" i="1"/>
  <c r="AH257" i="1"/>
  <c r="AI257" i="1"/>
  <c r="CW257" i="1" s="1"/>
  <c r="V257" i="1" s="1"/>
  <c r="AJ257" i="1"/>
  <c r="CR257" i="1"/>
  <c r="CT257" i="1"/>
  <c r="CU257" i="1"/>
  <c r="CV257" i="1"/>
  <c r="CX257" i="1"/>
  <c r="W257" i="1" s="1"/>
  <c r="CY257" i="1"/>
  <c r="X257" i="1" s="1"/>
  <c r="FR257" i="1"/>
  <c r="GL257" i="1"/>
  <c r="GN257" i="1"/>
  <c r="GP257" i="1"/>
  <c r="GV257" i="1"/>
  <c r="HC257" i="1" s="1"/>
  <c r="GX257" i="1" s="1"/>
  <c r="C258" i="1"/>
  <c r="D258" i="1"/>
  <c r="P258" i="1"/>
  <c r="T258" i="1"/>
  <c r="AC258" i="1"/>
  <c r="AE258" i="1"/>
  <c r="R258" i="1" s="1"/>
  <c r="GK258" i="1" s="1"/>
  <c r="AF258" i="1"/>
  <c r="AG258" i="1"/>
  <c r="AH258" i="1"/>
  <c r="CV258" i="1" s="1"/>
  <c r="U258" i="1" s="1"/>
  <c r="AI258" i="1"/>
  <c r="CW258" i="1" s="1"/>
  <c r="V258" i="1" s="1"/>
  <c r="AJ258" i="1"/>
  <c r="CX258" i="1" s="1"/>
  <c r="W258" i="1" s="1"/>
  <c r="CQ258" i="1"/>
  <c r="CS258" i="1"/>
  <c r="CU258" i="1"/>
  <c r="FR258" i="1"/>
  <c r="GL258" i="1"/>
  <c r="GN258" i="1"/>
  <c r="GP258" i="1"/>
  <c r="GV258" i="1"/>
  <c r="HC258" i="1" s="1"/>
  <c r="GX258" i="1"/>
  <c r="C259" i="1"/>
  <c r="D259" i="1"/>
  <c r="Q259" i="1"/>
  <c r="AC259" i="1"/>
  <c r="AE259" i="1"/>
  <c r="AD259" i="1" s="1"/>
  <c r="AF259" i="1"/>
  <c r="S259" i="1" s="1"/>
  <c r="AG259" i="1"/>
  <c r="CU259" i="1" s="1"/>
  <c r="T259" i="1" s="1"/>
  <c r="AH259" i="1"/>
  <c r="AI259" i="1"/>
  <c r="AJ259" i="1"/>
  <c r="CR259" i="1"/>
  <c r="CS259" i="1"/>
  <c r="CT259" i="1"/>
  <c r="CV259" i="1"/>
  <c r="U259" i="1" s="1"/>
  <c r="CW259" i="1"/>
  <c r="V259" i="1" s="1"/>
  <c r="CX259" i="1"/>
  <c r="W259" i="1" s="1"/>
  <c r="FR259" i="1"/>
  <c r="GL259" i="1"/>
  <c r="GN259" i="1"/>
  <c r="GP259" i="1"/>
  <c r="GV259" i="1"/>
  <c r="HC259" i="1"/>
  <c r="GX259" i="1" s="1"/>
  <c r="P260" i="1"/>
  <c r="T260" i="1"/>
  <c r="AC260" i="1"/>
  <c r="AE260" i="1"/>
  <c r="R260" i="1" s="1"/>
  <c r="GK260" i="1" s="1"/>
  <c r="AF260" i="1"/>
  <c r="AG260" i="1"/>
  <c r="AH260" i="1"/>
  <c r="CV260" i="1" s="1"/>
  <c r="U260" i="1" s="1"/>
  <c r="AI260" i="1"/>
  <c r="CW260" i="1" s="1"/>
  <c r="V260" i="1" s="1"/>
  <c r="AJ260" i="1"/>
  <c r="CX260" i="1" s="1"/>
  <c r="W260" i="1" s="1"/>
  <c r="CQ260" i="1"/>
  <c r="CS260" i="1"/>
  <c r="CU260" i="1"/>
  <c r="FR260" i="1"/>
  <c r="GL260" i="1"/>
  <c r="GN260" i="1"/>
  <c r="GP260" i="1"/>
  <c r="GV260" i="1"/>
  <c r="HC260" i="1" s="1"/>
  <c r="GX260" i="1"/>
  <c r="S261" i="1"/>
  <c r="CY261" i="1" s="1"/>
  <c r="X261" i="1" s="1"/>
  <c r="T261" i="1"/>
  <c r="AC261" i="1"/>
  <c r="AE261" i="1"/>
  <c r="AF261" i="1"/>
  <c r="AG261" i="1"/>
  <c r="AH261" i="1"/>
  <c r="AI261" i="1"/>
  <c r="CW261" i="1" s="1"/>
  <c r="V261" i="1" s="1"/>
  <c r="AJ261" i="1"/>
  <c r="CQ261" i="1"/>
  <c r="CR261" i="1"/>
  <c r="CT261" i="1"/>
  <c r="CU261" i="1"/>
  <c r="CV261" i="1"/>
  <c r="U261" i="1" s="1"/>
  <c r="CX261" i="1"/>
  <c r="W261" i="1" s="1"/>
  <c r="FR261" i="1"/>
  <c r="GL261" i="1"/>
  <c r="GN261" i="1"/>
  <c r="GP261" i="1"/>
  <c r="GV261" i="1"/>
  <c r="HC261" i="1"/>
  <c r="GX261" i="1" s="1"/>
  <c r="C262" i="1"/>
  <c r="D262" i="1"/>
  <c r="P262" i="1"/>
  <c r="Q262" i="1"/>
  <c r="R262" i="1"/>
  <c r="GK262" i="1" s="1"/>
  <c r="T262" i="1"/>
  <c r="AC262" i="1"/>
  <c r="AD262" i="1"/>
  <c r="AB262" i="1" s="1"/>
  <c r="AE262" i="1"/>
  <c r="AF262" i="1"/>
  <c r="AG262" i="1"/>
  <c r="AH262" i="1"/>
  <c r="CV262" i="1" s="1"/>
  <c r="U262" i="1" s="1"/>
  <c r="AI262" i="1"/>
  <c r="AJ262" i="1"/>
  <c r="CX262" i="1" s="1"/>
  <c r="W262" i="1" s="1"/>
  <c r="CQ262" i="1"/>
  <c r="CR262" i="1"/>
  <c r="CS262" i="1"/>
  <c r="CU262" i="1"/>
  <c r="CW262" i="1"/>
  <c r="V262" i="1" s="1"/>
  <c r="FR262" i="1"/>
  <c r="GL262" i="1"/>
  <c r="GN262" i="1"/>
  <c r="GP262" i="1"/>
  <c r="GV262" i="1"/>
  <c r="HC262" i="1" s="1"/>
  <c r="GX262" i="1" s="1"/>
  <c r="C263" i="1"/>
  <c r="D263" i="1"/>
  <c r="Q263" i="1"/>
  <c r="AB263" i="1"/>
  <c r="AC263" i="1"/>
  <c r="AE263" i="1"/>
  <c r="AD263" i="1" s="1"/>
  <c r="AF263" i="1"/>
  <c r="S263" i="1" s="1"/>
  <c r="AG263" i="1"/>
  <c r="CU263" i="1" s="1"/>
  <c r="T263" i="1" s="1"/>
  <c r="AH263" i="1"/>
  <c r="AI263" i="1"/>
  <c r="AJ263" i="1"/>
  <c r="CX263" i="1" s="1"/>
  <c r="W263" i="1" s="1"/>
  <c r="CR263" i="1"/>
  <c r="CS263" i="1"/>
  <c r="CT263" i="1"/>
  <c r="CV263" i="1"/>
  <c r="U263" i="1" s="1"/>
  <c r="CW263" i="1"/>
  <c r="V263" i="1" s="1"/>
  <c r="FR263" i="1"/>
  <c r="GL263" i="1"/>
  <c r="GN263" i="1"/>
  <c r="GP263" i="1"/>
  <c r="GV263" i="1"/>
  <c r="HC263" i="1" s="1"/>
  <c r="GX263" i="1" s="1"/>
  <c r="P264" i="1"/>
  <c r="Q264" i="1"/>
  <c r="R264" i="1"/>
  <c r="GK264" i="1" s="1"/>
  <c r="T264" i="1"/>
  <c r="AC264" i="1"/>
  <c r="AD264" i="1"/>
  <c r="AB264" i="1" s="1"/>
  <c r="AE264" i="1"/>
  <c r="AF264" i="1"/>
  <c r="AG264" i="1"/>
  <c r="AH264" i="1"/>
  <c r="CV264" i="1" s="1"/>
  <c r="U264" i="1" s="1"/>
  <c r="AI264" i="1"/>
  <c r="AJ264" i="1"/>
  <c r="CX264" i="1" s="1"/>
  <c r="W264" i="1" s="1"/>
  <c r="CQ264" i="1"/>
  <c r="CR264" i="1"/>
  <c r="CS264" i="1"/>
  <c r="CU264" i="1"/>
  <c r="CW264" i="1"/>
  <c r="V264" i="1" s="1"/>
  <c r="FR264" i="1"/>
  <c r="GL264" i="1"/>
  <c r="GN264" i="1"/>
  <c r="GP264" i="1"/>
  <c r="GV264" i="1"/>
  <c r="HC264" i="1" s="1"/>
  <c r="GX264" i="1" s="1"/>
  <c r="Q265" i="1"/>
  <c r="S265" i="1"/>
  <c r="CY265" i="1" s="1"/>
  <c r="X265" i="1" s="1"/>
  <c r="W265" i="1"/>
  <c r="AC265" i="1"/>
  <c r="AD265" i="1"/>
  <c r="AE265" i="1"/>
  <c r="AF265" i="1"/>
  <c r="AG265" i="1"/>
  <c r="AH265" i="1"/>
  <c r="AI265" i="1"/>
  <c r="CW265" i="1" s="1"/>
  <c r="V265" i="1" s="1"/>
  <c r="AJ265" i="1"/>
  <c r="CQ265" i="1"/>
  <c r="CR265" i="1"/>
  <c r="CT265" i="1"/>
  <c r="CU265" i="1"/>
  <c r="T265" i="1" s="1"/>
  <c r="CV265" i="1"/>
  <c r="U265" i="1" s="1"/>
  <c r="CX265" i="1"/>
  <c r="CZ265" i="1"/>
  <c r="Y265" i="1" s="1"/>
  <c r="FR265" i="1"/>
  <c r="GL265" i="1"/>
  <c r="GN265" i="1"/>
  <c r="GP265" i="1"/>
  <c r="GV265" i="1"/>
  <c r="HC265" i="1"/>
  <c r="GX265" i="1" s="1"/>
  <c r="R266" i="1"/>
  <c r="GK266" i="1" s="1"/>
  <c r="S266" i="1"/>
  <c r="CY266" i="1" s="1"/>
  <c r="X266" i="1" s="1"/>
  <c r="AC266" i="1"/>
  <c r="P266" i="1" s="1"/>
  <c r="CP266" i="1" s="1"/>
  <c r="O266" i="1" s="1"/>
  <c r="AD266" i="1"/>
  <c r="AB266" i="1" s="1"/>
  <c r="AE266" i="1"/>
  <c r="Q266" i="1" s="1"/>
  <c r="AF266" i="1"/>
  <c r="CT266" i="1" s="1"/>
  <c r="AG266" i="1"/>
  <c r="AH266" i="1"/>
  <c r="AI266" i="1"/>
  <c r="AJ266" i="1"/>
  <c r="CX266" i="1" s="1"/>
  <c r="W266" i="1" s="1"/>
  <c r="CQ266" i="1"/>
  <c r="CR266" i="1"/>
  <c r="CS266" i="1"/>
  <c r="CU266" i="1"/>
  <c r="T266" i="1" s="1"/>
  <c r="CV266" i="1"/>
  <c r="U266" i="1" s="1"/>
  <c r="CW266" i="1"/>
  <c r="V266" i="1" s="1"/>
  <c r="CZ266" i="1"/>
  <c r="Y266" i="1" s="1"/>
  <c r="FR266" i="1"/>
  <c r="GL266" i="1"/>
  <c r="GN266" i="1"/>
  <c r="GP266" i="1"/>
  <c r="GV266" i="1"/>
  <c r="HC266" i="1" s="1"/>
  <c r="GX266" i="1" s="1"/>
  <c r="P267" i="1"/>
  <c r="S267" i="1"/>
  <c r="CZ267" i="1" s="1"/>
  <c r="Y267" i="1" s="1"/>
  <c r="AC267" i="1"/>
  <c r="AB267" i="1" s="1"/>
  <c r="AD267" i="1"/>
  <c r="AE267" i="1"/>
  <c r="Q267" i="1" s="1"/>
  <c r="AF267" i="1"/>
  <c r="AG267" i="1"/>
  <c r="AH267" i="1"/>
  <c r="CV267" i="1" s="1"/>
  <c r="U267" i="1" s="1"/>
  <c r="AI267" i="1"/>
  <c r="CW267" i="1" s="1"/>
  <c r="V267" i="1" s="1"/>
  <c r="AJ267" i="1"/>
  <c r="CQ267" i="1"/>
  <c r="CR267" i="1"/>
  <c r="CT267" i="1"/>
  <c r="CU267" i="1"/>
  <c r="T267" i="1" s="1"/>
  <c r="CX267" i="1"/>
  <c r="W267" i="1" s="1"/>
  <c r="CY267" i="1"/>
  <c r="X267" i="1" s="1"/>
  <c r="FR267" i="1"/>
  <c r="GL267" i="1"/>
  <c r="GN267" i="1"/>
  <c r="GP267" i="1"/>
  <c r="GV267" i="1"/>
  <c r="HC267" i="1"/>
  <c r="GX267" i="1" s="1"/>
  <c r="C268" i="1"/>
  <c r="D268" i="1"/>
  <c r="P268" i="1"/>
  <c r="AC268" i="1"/>
  <c r="AE268" i="1"/>
  <c r="AD268" i="1" s="1"/>
  <c r="AB268" i="1" s="1"/>
  <c r="AF268" i="1"/>
  <c r="S268" i="1" s="1"/>
  <c r="AG268" i="1"/>
  <c r="AH268" i="1"/>
  <c r="AI268" i="1"/>
  <c r="CW268" i="1" s="1"/>
  <c r="V268" i="1" s="1"/>
  <c r="AJ268" i="1"/>
  <c r="CX268" i="1" s="1"/>
  <c r="W268" i="1" s="1"/>
  <c r="CQ268" i="1"/>
  <c r="CR268" i="1"/>
  <c r="CU268" i="1"/>
  <c r="T268" i="1" s="1"/>
  <c r="CV268" i="1"/>
  <c r="U268" i="1" s="1"/>
  <c r="FR268" i="1"/>
  <c r="GL268" i="1"/>
  <c r="GN268" i="1"/>
  <c r="GP268" i="1"/>
  <c r="GV268" i="1"/>
  <c r="HC268" i="1" s="1"/>
  <c r="GX268" i="1" s="1"/>
  <c r="C269" i="1"/>
  <c r="D269" i="1"/>
  <c r="R269" i="1"/>
  <c r="GK269" i="1" s="1"/>
  <c r="AC269" i="1"/>
  <c r="P269" i="1" s="1"/>
  <c r="AE269" i="1"/>
  <c r="Q269" i="1" s="1"/>
  <c r="AF269" i="1"/>
  <c r="S269" i="1" s="1"/>
  <c r="AG269" i="1"/>
  <c r="CU269" i="1" s="1"/>
  <c r="T269" i="1" s="1"/>
  <c r="AH269" i="1"/>
  <c r="AI269" i="1"/>
  <c r="AJ269" i="1"/>
  <c r="CX269" i="1" s="1"/>
  <c r="W269" i="1" s="1"/>
  <c r="CR269" i="1"/>
  <c r="CS269" i="1"/>
  <c r="CV269" i="1"/>
  <c r="U269" i="1" s="1"/>
  <c r="CW269" i="1"/>
  <c r="V269" i="1" s="1"/>
  <c r="FR269" i="1"/>
  <c r="GL269" i="1"/>
  <c r="GN269" i="1"/>
  <c r="GP269" i="1"/>
  <c r="GV269" i="1"/>
  <c r="HC269" i="1" s="1"/>
  <c r="GX269" i="1" s="1"/>
  <c r="P270" i="1"/>
  <c r="AC270" i="1"/>
  <c r="AE270" i="1"/>
  <c r="AD270" i="1" s="1"/>
  <c r="AB270" i="1" s="1"/>
  <c r="AF270" i="1"/>
  <c r="S270" i="1" s="1"/>
  <c r="AG270" i="1"/>
  <c r="AH270" i="1"/>
  <c r="AI270" i="1"/>
  <c r="CW270" i="1" s="1"/>
  <c r="V270" i="1" s="1"/>
  <c r="AJ270" i="1"/>
  <c r="CX270" i="1" s="1"/>
  <c r="W270" i="1" s="1"/>
  <c r="CQ270" i="1"/>
  <c r="CR270" i="1"/>
  <c r="CU270" i="1"/>
  <c r="T270" i="1" s="1"/>
  <c r="CV270" i="1"/>
  <c r="U270" i="1" s="1"/>
  <c r="FR270" i="1"/>
  <c r="GL270" i="1"/>
  <c r="GN270" i="1"/>
  <c r="GP270" i="1"/>
  <c r="GV270" i="1"/>
  <c r="HC270" i="1" s="1"/>
  <c r="GX270" i="1" s="1"/>
  <c r="P271" i="1"/>
  <c r="S271" i="1"/>
  <c r="CZ271" i="1" s="1"/>
  <c r="Y271" i="1" s="1"/>
  <c r="AC271" i="1"/>
  <c r="AB271" i="1" s="1"/>
  <c r="AD271" i="1"/>
  <c r="AE271" i="1"/>
  <c r="Q271" i="1" s="1"/>
  <c r="AF271" i="1"/>
  <c r="AG271" i="1"/>
  <c r="AH271" i="1"/>
  <c r="CV271" i="1" s="1"/>
  <c r="U271" i="1" s="1"/>
  <c r="AI271" i="1"/>
  <c r="CW271" i="1" s="1"/>
  <c r="V271" i="1" s="1"/>
  <c r="AJ271" i="1"/>
  <c r="CQ271" i="1"/>
  <c r="CR271" i="1"/>
  <c r="CT271" i="1"/>
  <c r="CU271" i="1"/>
  <c r="T271" i="1" s="1"/>
  <c r="CX271" i="1"/>
  <c r="W271" i="1" s="1"/>
  <c r="CY271" i="1"/>
  <c r="X271" i="1" s="1"/>
  <c r="FR271" i="1"/>
  <c r="GL271" i="1"/>
  <c r="GN271" i="1"/>
  <c r="GP271" i="1"/>
  <c r="GV271" i="1"/>
  <c r="HC271" i="1"/>
  <c r="GX271" i="1" s="1"/>
  <c r="R272" i="1"/>
  <c r="S272" i="1"/>
  <c r="CY272" i="1" s="1"/>
  <c r="X272" i="1" s="1"/>
  <c r="AC272" i="1"/>
  <c r="AB272" i="1" s="1"/>
  <c r="AD272" i="1"/>
  <c r="AE272" i="1"/>
  <c r="Q272" i="1" s="1"/>
  <c r="AF272" i="1"/>
  <c r="AG272" i="1"/>
  <c r="CU272" i="1" s="1"/>
  <c r="T272" i="1" s="1"/>
  <c r="AH272" i="1"/>
  <c r="CV272" i="1" s="1"/>
  <c r="U272" i="1" s="1"/>
  <c r="AI272" i="1"/>
  <c r="AJ272" i="1"/>
  <c r="CR272" i="1"/>
  <c r="CS272" i="1"/>
  <c r="CT272" i="1"/>
  <c r="CW272" i="1"/>
  <c r="V272" i="1" s="1"/>
  <c r="CX272" i="1"/>
  <c r="W272" i="1" s="1"/>
  <c r="FR272" i="1"/>
  <c r="GK272" i="1"/>
  <c r="GL272" i="1"/>
  <c r="GN272" i="1"/>
  <c r="GP272" i="1"/>
  <c r="GV272" i="1"/>
  <c r="HC272" i="1"/>
  <c r="GX272" i="1" s="1"/>
  <c r="R273" i="1"/>
  <c r="GK273" i="1" s="1"/>
  <c r="AC273" i="1"/>
  <c r="P273" i="1" s="1"/>
  <c r="CP273" i="1" s="1"/>
  <c r="O273" i="1" s="1"/>
  <c r="AE273" i="1"/>
  <c r="Q273" i="1" s="1"/>
  <c r="AF273" i="1"/>
  <c r="S273" i="1" s="1"/>
  <c r="AG273" i="1"/>
  <c r="CU273" i="1" s="1"/>
  <c r="T273" i="1" s="1"/>
  <c r="AH273" i="1"/>
  <c r="AI273" i="1"/>
  <c r="AJ273" i="1"/>
  <c r="CX273" i="1" s="1"/>
  <c r="W273" i="1" s="1"/>
  <c r="CR273" i="1"/>
  <c r="CS273" i="1"/>
  <c r="CV273" i="1"/>
  <c r="U273" i="1" s="1"/>
  <c r="CW273" i="1"/>
  <c r="V273" i="1" s="1"/>
  <c r="FR273" i="1"/>
  <c r="GL273" i="1"/>
  <c r="GN273" i="1"/>
  <c r="GP273" i="1"/>
  <c r="GV273" i="1"/>
  <c r="HC273" i="1" s="1"/>
  <c r="GX273" i="1" s="1"/>
  <c r="P274" i="1"/>
  <c r="AC274" i="1"/>
  <c r="AE274" i="1"/>
  <c r="AD274" i="1" s="1"/>
  <c r="AB274" i="1" s="1"/>
  <c r="AF274" i="1"/>
  <c r="S274" i="1" s="1"/>
  <c r="AG274" i="1"/>
  <c r="AH274" i="1"/>
  <c r="AI274" i="1"/>
  <c r="CW274" i="1" s="1"/>
  <c r="V274" i="1" s="1"/>
  <c r="AJ274" i="1"/>
  <c r="CX274" i="1" s="1"/>
  <c r="W274" i="1" s="1"/>
  <c r="CQ274" i="1"/>
  <c r="CR274" i="1"/>
  <c r="CU274" i="1"/>
  <c r="T274" i="1" s="1"/>
  <c r="CV274" i="1"/>
  <c r="U274" i="1" s="1"/>
  <c r="FR274" i="1"/>
  <c r="GL274" i="1"/>
  <c r="GN274" i="1"/>
  <c r="GP274" i="1"/>
  <c r="GV274" i="1"/>
  <c r="HC274" i="1" s="1"/>
  <c r="GX274" i="1" s="1"/>
  <c r="P275" i="1"/>
  <c r="S275" i="1"/>
  <c r="CZ275" i="1" s="1"/>
  <c r="Y275" i="1" s="1"/>
  <c r="AC275" i="1"/>
  <c r="AB275" i="1" s="1"/>
  <c r="AD275" i="1"/>
  <c r="AE275" i="1"/>
  <c r="Q275" i="1" s="1"/>
  <c r="AF275" i="1"/>
  <c r="AG275" i="1"/>
  <c r="AH275" i="1"/>
  <c r="CV275" i="1" s="1"/>
  <c r="U275" i="1" s="1"/>
  <c r="AI275" i="1"/>
  <c r="CW275" i="1" s="1"/>
  <c r="V275" i="1" s="1"/>
  <c r="AJ275" i="1"/>
  <c r="CQ275" i="1"/>
  <c r="CR275" i="1"/>
  <c r="CT275" i="1"/>
  <c r="CU275" i="1"/>
  <c r="T275" i="1" s="1"/>
  <c r="CX275" i="1"/>
  <c r="W275" i="1" s="1"/>
  <c r="CY275" i="1"/>
  <c r="X275" i="1" s="1"/>
  <c r="FR275" i="1"/>
  <c r="GL275" i="1"/>
  <c r="GN275" i="1"/>
  <c r="GP275" i="1"/>
  <c r="GV275" i="1"/>
  <c r="HC275" i="1"/>
  <c r="GX275" i="1" s="1"/>
  <c r="R276" i="1"/>
  <c r="S276" i="1"/>
  <c r="CY276" i="1" s="1"/>
  <c r="X276" i="1" s="1"/>
  <c r="AC276" i="1"/>
  <c r="AB276" i="1" s="1"/>
  <c r="AD276" i="1"/>
  <c r="AE276" i="1"/>
  <c r="Q276" i="1" s="1"/>
  <c r="AF276" i="1"/>
  <c r="AG276" i="1"/>
  <c r="CU276" i="1" s="1"/>
  <c r="T276" i="1" s="1"/>
  <c r="AH276" i="1"/>
  <c r="CV276" i="1" s="1"/>
  <c r="U276" i="1" s="1"/>
  <c r="AI276" i="1"/>
  <c r="AJ276" i="1"/>
  <c r="CR276" i="1"/>
  <c r="CS276" i="1"/>
  <c r="CT276" i="1"/>
  <c r="CW276" i="1"/>
  <c r="V276" i="1" s="1"/>
  <c r="CX276" i="1"/>
  <c r="W276" i="1" s="1"/>
  <c r="FR276" i="1"/>
  <c r="GK276" i="1"/>
  <c r="GL276" i="1"/>
  <c r="GN276" i="1"/>
  <c r="GP276" i="1"/>
  <c r="GV276" i="1"/>
  <c r="HC276" i="1"/>
  <c r="GX276" i="1" s="1"/>
  <c r="R277" i="1"/>
  <c r="GK277" i="1" s="1"/>
  <c r="AC277" i="1"/>
  <c r="P277" i="1" s="1"/>
  <c r="AE277" i="1"/>
  <c r="Q277" i="1" s="1"/>
  <c r="AF277" i="1"/>
  <c r="S277" i="1" s="1"/>
  <c r="AG277" i="1"/>
  <c r="CU277" i="1" s="1"/>
  <c r="T277" i="1" s="1"/>
  <c r="AH277" i="1"/>
  <c r="AI277" i="1"/>
  <c r="AJ277" i="1"/>
  <c r="CX277" i="1" s="1"/>
  <c r="W277" i="1" s="1"/>
  <c r="CR277" i="1"/>
  <c r="CS277" i="1"/>
  <c r="CV277" i="1"/>
  <c r="U277" i="1" s="1"/>
  <c r="CW277" i="1"/>
  <c r="V277" i="1" s="1"/>
  <c r="FR277" i="1"/>
  <c r="GL277" i="1"/>
  <c r="GN277" i="1"/>
  <c r="GP277" i="1"/>
  <c r="GV277" i="1"/>
  <c r="HC277" i="1" s="1"/>
  <c r="GX277" i="1" s="1"/>
  <c r="P278" i="1"/>
  <c r="AC278" i="1"/>
  <c r="AE278" i="1"/>
  <c r="AD278" i="1" s="1"/>
  <c r="AB278" i="1" s="1"/>
  <c r="AF278" i="1"/>
  <c r="S278" i="1" s="1"/>
  <c r="AG278" i="1"/>
  <c r="AH278" i="1"/>
  <c r="AI278" i="1"/>
  <c r="CW278" i="1" s="1"/>
  <c r="V278" i="1" s="1"/>
  <c r="AJ278" i="1"/>
  <c r="CX278" i="1" s="1"/>
  <c r="W278" i="1" s="1"/>
  <c r="CQ278" i="1"/>
  <c r="CR278" i="1"/>
  <c r="CU278" i="1"/>
  <c r="T278" i="1" s="1"/>
  <c r="CV278" i="1"/>
  <c r="U278" i="1" s="1"/>
  <c r="FR278" i="1"/>
  <c r="GL278" i="1"/>
  <c r="GN278" i="1"/>
  <c r="GP278" i="1"/>
  <c r="GV278" i="1"/>
  <c r="HC278" i="1" s="1"/>
  <c r="GX278" i="1" s="1"/>
  <c r="P279" i="1"/>
  <c r="S279" i="1"/>
  <c r="CZ279" i="1" s="1"/>
  <c r="Y279" i="1" s="1"/>
  <c r="AC279" i="1"/>
  <c r="AB279" i="1" s="1"/>
  <c r="AD279" i="1"/>
  <c r="AE279" i="1"/>
  <c r="Q279" i="1" s="1"/>
  <c r="AF279" i="1"/>
  <c r="AG279" i="1"/>
  <c r="AH279" i="1"/>
  <c r="CV279" i="1" s="1"/>
  <c r="U279" i="1" s="1"/>
  <c r="AI279" i="1"/>
  <c r="CW279" i="1" s="1"/>
  <c r="V279" i="1" s="1"/>
  <c r="AJ279" i="1"/>
  <c r="CQ279" i="1"/>
  <c r="CR279" i="1"/>
  <c r="CT279" i="1"/>
  <c r="CU279" i="1"/>
  <c r="T279" i="1" s="1"/>
  <c r="CX279" i="1"/>
  <c r="W279" i="1" s="1"/>
  <c r="CY279" i="1"/>
  <c r="X279" i="1" s="1"/>
  <c r="FR279" i="1"/>
  <c r="GL279" i="1"/>
  <c r="GN279" i="1"/>
  <c r="GP279" i="1"/>
  <c r="GV279" i="1"/>
  <c r="HC279" i="1"/>
  <c r="GX279" i="1" s="1"/>
  <c r="R280" i="1"/>
  <c r="S280" i="1"/>
  <c r="CY280" i="1" s="1"/>
  <c r="X280" i="1" s="1"/>
  <c r="AC280" i="1"/>
  <c r="AB280" i="1" s="1"/>
  <c r="AD280" i="1"/>
  <c r="AE280" i="1"/>
  <c r="Q280" i="1" s="1"/>
  <c r="AF280" i="1"/>
  <c r="AG280" i="1"/>
  <c r="CU280" i="1" s="1"/>
  <c r="T280" i="1" s="1"/>
  <c r="AH280" i="1"/>
  <c r="CV280" i="1" s="1"/>
  <c r="U280" i="1" s="1"/>
  <c r="AI280" i="1"/>
  <c r="AJ280" i="1"/>
  <c r="CR280" i="1"/>
  <c r="CS280" i="1"/>
  <c r="CT280" i="1"/>
  <c r="CW280" i="1"/>
  <c r="V280" i="1" s="1"/>
  <c r="CX280" i="1"/>
  <c r="W280" i="1" s="1"/>
  <c r="FR280" i="1"/>
  <c r="GK280" i="1"/>
  <c r="GL280" i="1"/>
  <c r="GN280" i="1"/>
  <c r="GP280" i="1"/>
  <c r="GV280" i="1"/>
  <c r="HC280" i="1"/>
  <c r="GX280" i="1" s="1"/>
  <c r="R281" i="1"/>
  <c r="GK281" i="1" s="1"/>
  <c r="AC281" i="1"/>
  <c r="P281" i="1" s="1"/>
  <c r="CP281" i="1" s="1"/>
  <c r="O281" i="1" s="1"/>
  <c r="AE281" i="1"/>
  <c r="Q281" i="1" s="1"/>
  <c r="AF281" i="1"/>
  <c r="S281" i="1" s="1"/>
  <c r="AG281" i="1"/>
  <c r="CU281" i="1" s="1"/>
  <c r="T281" i="1" s="1"/>
  <c r="AH281" i="1"/>
  <c r="AI281" i="1"/>
  <c r="AJ281" i="1"/>
  <c r="CX281" i="1" s="1"/>
  <c r="W281" i="1" s="1"/>
  <c r="CR281" i="1"/>
  <c r="CS281" i="1"/>
  <c r="CV281" i="1"/>
  <c r="U281" i="1" s="1"/>
  <c r="CW281" i="1"/>
  <c r="V281" i="1" s="1"/>
  <c r="FR281" i="1"/>
  <c r="GL281" i="1"/>
  <c r="GN281" i="1"/>
  <c r="GP281" i="1"/>
  <c r="GV281" i="1"/>
  <c r="HC281" i="1" s="1"/>
  <c r="GX281" i="1" s="1"/>
  <c r="P282" i="1"/>
  <c r="AC282" i="1"/>
  <c r="AE282" i="1"/>
  <c r="AD282" i="1" s="1"/>
  <c r="AB282" i="1" s="1"/>
  <c r="AF282" i="1"/>
  <c r="S282" i="1" s="1"/>
  <c r="AG282" i="1"/>
  <c r="AH282" i="1"/>
  <c r="AI282" i="1"/>
  <c r="CW282" i="1" s="1"/>
  <c r="V282" i="1" s="1"/>
  <c r="AJ282" i="1"/>
  <c r="CX282" i="1" s="1"/>
  <c r="W282" i="1" s="1"/>
  <c r="CQ282" i="1"/>
  <c r="CR282" i="1"/>
  <c r="CU282" i="1"/>
  <c r="T282" i="1" s="1"/>
  <c r="CV282" i="1"/>
  <c r="U282" i="1" s="1"/>
  <c r="FR282" i="1"/>
  <c r="GL282" i="1"/>
  <c r="GN282" i="1"/>
  <c r="GP282" i="1"/>
  <c r="GV282" i="1"/>
  <c r="HC282" i="1" s="1"/>
  <c r="GX282" i="1" s="1"/>
  <c r="P283" i="1"/>
  <c r="S283" i="1"/>
  <c r="CZ283" i="1" s="1"/>
  <c r="Y283" i="1" s="1"/>
  <c r="AC283" i="1"/>
  <c r="AB283" i="1" s="1"/>
  <c r="AD283" i="1"/>
  <c r="AE283" i="1"/>
  <c r="Q283" i="1" s="1"/>
  <c r="AF283" i="1"/>
  <c r="AG283" i="1"/>
  <c r="AH283" i="1"/>
  <c r="CV283" i="1" s="1"/>
  <c r="U283" i="1" s="1"/>
  <c r="AI283" i="1"/>
  <c r="CW283" i="1" s="1"/>
  <c r="V283" i="1" s="1"/>
  <c r="AJ283" i="1"/>
  <c r="CQ283" i="1"/>
  <c r="CR283" i="1"/>
  <c r="CT283" i="1"/>
  <c r="CU283" i="1"/>
  <c r="T283" i="1" s="1"/>
  <c r="CX283" i="1"/>
  <c r="W283" i="1" s="1"/>
  <c r="CY283" i="1"/>
  <c r="X283" i="1" s="1"/>
  <c r="FR283" i="1"/>
  <c r="GL283" i="1"/>
  <c r="GN283" i="1"/>
  <c r="GP283" i="1"/>
  <c r="GV283" i="1"/>
  <c r="HC283" i="1"/>
  <c r="GX283" i="1" s="1"/>
  <c r="C284" i="1"/>
  <c r="D284" i="1"/>
  <c r="P284" i="1"/>
  <c r="AC284" i="1"/>
  <c r="AE284" i="1"/>
  <c r="AD284" i="1" s="1"/>
  <c r="AB284" i="1" s="1"/>
  <c r="AF284" i="1"/>
  <c r="S284" i="1" s="1"/>
  <c r="AG284" i="1"/>
  <c r="AH284" i="1"/>
  <c r="AI284" i="1"/>
  <c r="CW284" i="1" s="1"/>
  <c r="V284" i="1" s="1"/>
  <c r="AJ284" i="1"/>
  <c r="CX284" i="1" s="1"/>
  <c r="W284" i="1" s="1"/>
  <c r="CQ284" i="1"/>
  <c r="CR284" i="1"/>
  <c r="CU284" i="1"/>
  <c r="T284" i="1" s="1"/>
  <c r="CV284" i="1"/>
  <c r="U284" i="1" s="1"/>
  <c r="FR284" i="1"/>
  <c r="GL284" i="1"/>
  <c r="GN284" i="1"/>
  <c r="GP284" i="1"/>
  <c r="GV284" i="1"/>
  <c r="HC284" i="1" s="1"/>
  <c r="GX284" i="1" s="1"/>
  <c r="C285" i="1"/>
  <c r="D285" i="1"/>
  <c r="R285" i="1"/>
  <c r="GK285" i="1" s="1"/>
  <c r="AC285" i="1"/>
  <c r="P285" i="1" s="1"/>
  <c r="CP285" i="1" s="1"/>
  <c r="O285" i="1" s="1"/>
  <c r="AE285" i="1"/>
  <c r="Q285" i="1" s="1"/>
  <c r="AF285" i="1"/>
  <c r="S285" i="1" s="1"/>
  <c r="AG285" i="1"/>
  <c r="CU285" i="1" s="1"/>
  <c r="T285" i="1" s="1"/>
  <c r="AH285" i="1"/>
  <c r="AI285" i="1"/>
  <c r="AJ285" i="1"/>
  <c r="CX285" i="1" s="1"/>
  <c r="W285" i="1" s="1"/>
  <c r="CR285" i="1"/>
  <c r="CS285" i="1"/>
  <c r="CV285" i="1"/>
  <c r="U285" i="1" s="1"/>
  <c r="CW285" i="1"/>
  <c r="V285" i="1" s="1"/>
  <c r="FR285" i="1"/>
  <c r="GL285" i="1"/>
  <c r="GN285" i="1"/>
  <c r="GP285" i="1"/>
  <c r="GV285" i="1"/>
  <c r="HC285" i="1" s="1"/>
  <c r="GX285" i="1" s="1"/>
  <c r="I286" i="1"/>
  <c r="P286" i="1"/>
  <c r="S286" i="1"/>
  <c r="CZ286" i="1" s="1"/>
  <c r="Y286" i="1" s="1"/>
  <c r="AC286" i="1"/>
  <c r="AB286" i="1" s="1"/>
  <c r="AD286" i="1"/>
  <c r="AE286" i="1"/>
  <c r="Q286" i="1" s="1"/>
  <c r="AF286" i="1"/>
  <c r="AG286" i="1"/>
  <c r="AH286" i="1"/>
  <c r="CV286" i="1" s="1"/>
  <c r="U286" i="1" s="1"/>
  <c r="AI286" i="1"/>
  <c r="CW286" i="1" s="1"/>
  <c r="V286" i="1" s="1"/>
  <c r="AJ286" i="1"/>
  <c r="CQ286" i="1"/>
  <c r="CR286" i="1"/>
  <c r="CT286" i="1"/>
  <c r="CU286" i="1"/>
  <c r="T286" i="1" s="1"/>
  <c r="CX286" i="1"/>
  <c r="W286" i="1" s="1"/>
  <c r="CY286" i="1"/>
  <c r="X286" i="1" s="1"/>
  <c r="FR286" i="1"/>
  <c r="GL286" i="1"/>
  <c r="GN286" i="1"/>
  <c r="GP286" i="1"/>
  <c r="GV286" i="1"/>
  <c r="HC286" i="1"/>
  <c r="GX286" i="1" s="1"/>
  <c r="I287" i="1"/>
  <c r="Q287" i="1" s="1"/>
  <c r="R287" i="1"/>
  <c r="GK287" i="1" s="1"/>
  <c r="AC287" i="1"/>
  <c r="P287" i="1" s="1"/>
  <c r="AE287" i="1"/>
  <c r="AD287" i="1" s="1"/>
  <c r="AB287" i="1" s="1"/>
  <c r="AF287" i="1"/>
  <c r="S287" i="1" s="1"/>
  <c r="AG287" i="1"/>
  <c r="CU287" i="1" s="1"/>
  <c r="T287" i="1" s="1"/>
  <c r="AH287" i="1"/>
  <c r="AI287" i="1"/>
  <c r="AJ287" i="1"/>
  <c r="CX287" i="1" s="1"/>
  <c r="W287" i="1" s="1"/>
  <c r="CR287" i="1"/>
  <c r="CS287" i="1"/>
  <c r="CV287" i="1"/>
  <c r="U287" i="1" s="1"/>
  <c r="CW287" i="1"/>
  <c r="V287" i="1" s="1"/>
  <c r="FR287" i="1"/>
  <c r="GL287" i="1"/>
  <c r="GN287" i="1"/>
  <c r="GP287" i="1"/>
  <c r="GV287" i="1"/>
  <c r="HC287" i="1" s="1"/>
  <c r="GX287" i="1" s="1"/>
  <c r="P288" i="1"/>
  <c r="AC288" i="1"/>
  <c r="AE288" i="1"/>
  <c r="AD288" i="1" s="1"/>
  <c r="AB288" i="1" s="1"/>
  <c r="AF288" i="1"/>
  <c r="S288" i="1" s="1"/>
  <c r="AG288" i="1"/>
  <c r="AH288" i="1"/>
  <c r="AI288" i="1"/>
  <c r="CW288" i="1" s="1"/>
  <c r="V288" i="1" s="1"/>
  <c r="AJ288" i="1"/>
  <c r="CX288" i="1" s="1"/>
  <c r="W288" i="1" s="1"/>
  <c r="CQ288" i="1"/>
  <c r="CR288" i="1"/>
  <c r="CU288" i="1"/>
  <c r="T288" i="1" s="1"/>
  <c r="CV288" i="1"/>
  <c r="U288" i="1" s="1"/>
  <c r="FR288" i="1"/>
  <c r="GL288" i="1"/>
  <c r="GN288" i="1"/>
  <c r="GP288" i="1"/>
  <c r="GV288" i="1"/>
  <c r="HC288" i="1" s="1"/>
  <c r="GX288" i="1" s="1"/>
  <c r="P289" i="1"/>
  <c r="S289" i="1"/>
  <c r="CZ289" i="1" s="1"/>
  <c r="Y289" i="1" s="1"/>
  <c r="AC289" i="1"/>
  <c r="AB289" i="1" s="1"/>
  <c r="AD289" i="1"/>
  <c r="AE289" i="1"/>
  <c r="Q289" i="1" s="1"/>
  <c r="AF289" i="1"/>
  <c r="AG289" i="1"/>
  <c r="AH289" i="1"/>
  <c r="CV289" i="1" s="1"/>
  <c r="U289" i="1" s="1"/>
  <c r="AI289" i="1"/>
  <c r="CW289" i="1" s="1"/>
  <c r="V289" i="1" s="1"/>
  <c r="AJ289" i="1"/>
  <c r="CQ289" i="1"/>
  <c r="CR289" i="1"/>
  <c r="CT289" i="1"/>
  <c r="CU289" i="1"/>
  <c r="T289" i="1" s="1"/>
  <c r="CX289" i="1"/>
  <c r="W289" i="1" s="1"/>
  <c r="CY289" i="1"/>
  <c r="X289" i="1" s="1"/>
  <c r="FR289" i="1"/>
  <c r="GL289" i="1"/>
  <c r="GN289" i="1"/>
  <c r="GP289" i="1"/>
  <c r="GV289" i="1"/>
  <c r="HC289" i="1"/>
  <c r="GX289" i="1" s="1"/>
  <c r="C290" i="1"/>
  <c r="D290" i="1"/>
  <c r="I290" i="1"/>
  <c r="K290" i="1"/>
  <c r="R290" i="1"/>
  <c r="S290" i="1"/>
  <c r="CY290" i="1" s="1"/>
  <c r="X290" i="1" s="1"/>
  <c r="AC290" i="1"/>
  <c r="AB290" i="1" s="1"/>
  <c r="AD290" i="1"/>
  <c r="AE290" i="1"/>
  <c r="Q290" i="1" s="1"/>
  <c r="AF290" i="1"/>
  <c r="AG290" i="1"/>
  <c r="CU290" i="1" s="1"/>
  <c r="T290" i="1" s="1"/>
  <c r="AH290" i="1"/>
  <c r="CV290" i="1" s="1"/>
  <c r="U290" i="1" s="1"/>
  <c r="AI290" i="1"/>
  <c r="AJ290" i="1"/>
  <c r="CR290" i="1"/>
  <c r="CS290" i="1"/>
  <c r="CT290" i="1"/>
  <c r="CW290" i="1"/>
  <c r="V290" i="1" s="1"/>
  <c r="CX290" i="1"/>
  <c r="W290" i="1" s="1"/>
  <c r="FR290" i="1"/>
  <c r="GK290" i="1"/>
  <c r="GL290" i="1"/>
  <c r="GN290" i="1"/>
  <c r="GP290" i="1"/>
  <c r="GV290" i="1"/>
  <c r="HC290" i="1"/>
  <c r="GX290" i="1" s="1"/>
  <c r="C291" i="1"/>
  <c r="D291" i="1"/>
  <c r="I291" i="1"/>
  <c r="K291" i="1"/>
  <c r="R291" i="1"/>
  <c r="GK291" i="1" s="1"/>
  <c r="AC291" i="1"/>
  <c r="P291" i="1" s="1"/>
  <c r="CP291" i="1" s="1"/>
  <c r="O291" i="1" s="1"/>
  <c r="AE291" i="1"/>
  <c r="Q291" i="1" s="1"/>
  <c r="AF291" i="1"/>
  <c r="S291" i="1" s="1"/>
  <c r="AG291" i="1"/>
  <c r="CU291" i="1" s="1"/>
  <c r="T291" i="1" s="1"/>
  <c r="AH291" i="1"/>
  <c r="AI291" i="1"/>
  <c r="AJ291" i="1"/>
  <c r="CX291" i="1" s="1"/>
  <c r="W291" i="1" s="1"/>
  <c r="CR291" i="1"/>
  <c r="CS291" i="1"/>
  <c r="CV291" i="1"/>
  <c r="U291" i="1" s="1"/>
  <c r="CW291" i="1"/>
  <c r="V291" i="1" s="1"/>
  <c r="FR291" i="1"/>
  <c r="GL291" i="1"/>
  <c r="GN291" i="1"/>
  <c r="GP291" i="1"/>
  <c r="GV291" i="1"/>
  <c r="HC291" i="1" s="1"/>
  <c r="GX291" i="1" s="1"/>
  <c r="P292" i="1"/>
  <c r="AC292" i="1"/>
  <c r="AE292" i="1"/>
  <c r="AD292" i="1" s="1"/>
  <c r="AB292" i="1" s="1"/>
  <c r="AF292" i="1"/>
  <c r="S292" i="1" s="1"/>
  <c r="AG292" i="1"/>
  <c r="AH292" i="1"/>
  <c r="AI292" i="1"/>
  <c r="CW292" i="1" s="1"/>
  <c r="V292" i="1" s="1"/>
  <c r="AJ292" i="1"/>
  <c r="CX292" i="1" s="1"/>
  <c r="W292" i="1" s="1"/>
  <c r="CQ292" i="1"/>
  <c r="CR292" i="1"/>
  <c r="CU292" i="1"/>
  <c r="T292" i="1" s="1"/>
  <c r="CV292" i="1"/>
  <c r="U292" i="1" s="1"/>
  <c r="FR292" i="1"/>
  <c r="GL292" i="1"/>
  <c r="GN292" i="1"/>
  <c r="GP292" i="1"/>
  <c r="GV292" i="1"/>
  <c r="HC292" i="1" s="1"/>
  <c r="GX292" i="1" s="1"/>
  <c r="P293" i="1"/>
  <c r="S293" i="1"/>
  <c r="CZ293" i="1" s="1"/>
  <c r="Y293" i="1" s="1"/>
  <c r="AC293" i="1"/>
  <c r="AB293" i="1" s="1"/>
  <c r="AD293" i="1"/>
  <c r="AE293" i="1"/>
  <c r="Q293" i="1" s="1"/>
  <c r="AF293" i="1"/>
  <c r="AG293" i="1"/>
  <c r="AH293" i="1"/>
  <c r="CV293" i="1" s="1"/>
  <c r="U293" i="1" s="1"/>
  <c r="AI293" i="1"/>
  <c r="CW293" i="1" s="1"/>
  <c r="V293" i="1" s="1"/>
  <c r="AJ293" i="1"/>
  <c r="CQ293" i="1"/>
  <c r="CR293" i="1"/>
  <c r="CT293" i="1"/>
  <c r="CU293" i="1"/>
  <c r="T293" i="1" s="1"/>
  <c r="CX293" i="1"/>
  <c r="W293" i="1" s="1"/>
  <c r="CY293" i="1"/>
  <c r="X293" i="1" s="1"/>
  <c r="FR293" i="1"/>
  <c r="GL293" i="1"/>
  <c r="GN293" i="1"/>
  <c r="GP293" i="1"/>
  <c r="GV293" i="1"/>
  <c r="HC293" i="1"/>
  <c r="GX293" i="1" s="1"/>
  <c r="C294" i="1"/>
  <c r="D294" i="1"/>
  <c r="P294" i="1"/>
  <c r="AC294" i="1"/>
  <c r="AE294" i="1"/>
  <c r="AD294" i="1" s="1"/>
  <c r="AB294" i="1" s="1"/>
  <c r="AF294" i="1"/>
  <c r="S294" i="1" s="1"/>
  <c r="AG294" i="1"/>
  <c r="AH294" i="1"/>
  <c r="AI294" i="1"/>
  <c r="CW294" i="1" s="1"/>
  <c r="V294" i="1" s="1"/>
  <c r="AJ294" i="1"/>
  <c r="CX294" i="1" s="1"/>
  <c r="W294" i="1" s="1"/>
  <c r="CQ294" i="1"/>
  <c r="CR294" i="1"/>
  <c r="CU294" i="1"/>
  <c r="T294" i="1" s="1"/>
  <c r="CV294" i="1"/>
  <c r="U294" i="1" s="1"/>
  <c r="FR294" i="1"/>
  <c r="GL294" i="1"/>
  <c r="GN294" i="1"/>
  <c r="GP294" i="1"/>
  <c r="GV294" i="1"/>
  <c r="HC294" i="1" s="1"/>
  <c r="GX294" i="1" s="1"/>
  <c r="C295" i="1"/>
  <c r="D295" i="1"/>
  <c r="R295" i="1"/>
  <c r="GK295" i="1" s="1"/>
  <c r="AC295" i="1"/>
  <c r="P295" i="1" s="1"/>
  <c r="CP295" i="1" s="1"/>
  <c r="O295" i="1" s="1"/>
  <c r="AE295" i="1"/>
  <c r="Q295" i="1" s="1"/>
  <c r="AF295" i="1"/>
  <c r="S295" i="1" s="1"/>
  <c r="AG295" i="1"/>
  <c r="CU295" i="1" s="1"/>
  <c r="T295" i="1" s="1"/>
  <c r="AH295" i="1"/>
  <c r="AI295" i="1"/>
  <c r="AJ295" i="1"/>
  <c r="CX295" i="1" s="1"/>
  <c r="W295" i="1" s="1"/>
  <c r="CR295" i="1"/>
  <c r="CS295" i="1"/>
  <c r="CV295" i="1"/>
  <c r="U295" i="1" s="1"/>
  <c r="CW295" i="1"/>
  <c r="V295" i="1" s="1"/>
  <c r="FR295" i="1"/>
  <c r="GL295" i="1"/>
  <c r="GN295" i="1"/>
  <c r="GP295" i="1"/>
  <c r="GV295" i="1"/>
  <c r="HC295" i="1" s="1"/>
  <c r="GX295" i="1" s="1"/>
  <c r="P296" i="1"/>
  <c r="AC296" i="1"/>
  <c r="AE296" i="1"/>
  <c r="AD296" i="1" s="1"/>
  <c r="AB296" i="1" s="1"/>
  <c r="AF296" i="1"/>
  <c r="S296" i="1" s="1"/>
  <c r="AG296" i="1"/>
  <c r="AH296" i="1"/>
  <c r="AI296" i="1"/>
  <c r="CW296" i="1" s="1"/>
  <c r="V296" i="1" s="1"/>
  <c r="AJ296" i="1"/>
  <c r="CX296" i="1" s="1"/>
  <c r="W296" i="1" s="1"/>
  <c r="CQ296" i="1"/>
  <c r="CR296" i="1"/>
  <c r="CU296" i="1"/>
  <c r="T296" i="1" s="1"/>
  <c r="CV296" i="1"/>
  <c r="U296" i="1" s="1"/>
  <c r="FR296" i="1"/>
  <c r="GL296" i="1"/>
  <c r="GO296" i="1"/>
  <c r="GP296" i="1"/>
  <c r="GV296" i="1"/>
  <c r="HC296" i="1" s="1"/>
  <c r="GX296" i="1" s="1"/>
  <c r="P297" i="1"/>
  <c r="S297" i="1"/>
  <c r="CZ297" i="1" s="1"/>
  <c r="Y297" i="1" s="1"/>
  <c r="AC297" i="1"/>
  <c r="AB297" i="1" s="1"/>
  <c r="AD297" i="1"/>
  <c r="AE297" i="1"/>
  <c r="Q297" i="1" s="1"/>
  <c r="AF297" i="1"/>
  <c r="AG297" i="1"/>
  <c r="AH297" i="1"/>
  <c r="CV297" i="1" s="1"/>
  <c r="U297" i="1" s="1"/>
  <c r="AI297" i="1"/>
  <c r="CW297" i="1" s="1"/>
  <c r="V297" i="1" s="1"/>
  <c r="AJ297" i="1"/>
  <c r="CQ297" i="1"/>
  <c r="CR297" i="1"/>
  <c r="CT297" i="1"/>
  <c r="CU297" i="1"/>
  <c r="T297" i="1" s="1"/>
  <c r="CX297" i="1"/>
  <c r="W297" i="1" s="1"/>
  <c r="CY297" i="1"/>
  <c r="X297" i="1" s="1"/>
  <c r="FR297" i="1"/>
  <c r="GL297" i="1"/>
  <c r="GO297" i="1"/>
  <c r="GP297" i="1"/>
  <c r="GV297" i="1"/>
  <c r="HC297" i="1"/>
  <c r="GX297" i="1" s="1"/>
  <c r="C298" i="1"/>
  <c r="D298" i="1"/>
  <c r="P298" i="1"/>
  <c r="AC298" i="1"/>
  <c r="AE298" i="1"/>
  <c r="AD298" i="1" s="1"/>
  <c r="AB298" i="1" s="1"/>
  <c r="AF298" i="1"/>
  <c r="S298" i="1" s="1"/>
  <c r="AG298" i="1"/>
  <c r="AH298" i="1"/>
  <c r="AI298" i="1"/>
  <c r="CW298" i="1" s="1"/>
  <c r="V298" i="1" s="1"/>
  <c r="AJ298" i="1"/>
  <c r="CX298" i="1" s="1"/>
  <c r="W298" i="1" s="1"/>
  <c r="CQ298" i="1"/>
  <c r="CR298" i="1"/>
  <c r="CU298" i="1"/>
  <c r="T298" i="1" s="1"/>
  <c r="CV298" i="1"/>
  <c r="U298" i="1" s="1"/>
  <c r="FR298" i="1"/>
  <c r="GL298" i="1"/>
  <c r="GO298" i="1"/>
  <c r="GP298" i="1"/>
  <c r="GV298" i="1"/>
  <c r="HC298" i="1" s="1"/>
  <c r="GX298" i="1" s="1"/>
  <c r="C299" i="1"/>
  <c r="D299" i="1"/>
  <c r="R299" i="1"/>
  <c r="GK299" i="1" s="1"/>
  <c r="AC299" i="1"/>
  <c r="P299" i="1" s="1"/>
  <c r="AE299" i="1"/>
  <c r="Q299" i="1" s="1"/>
  <c r="AF299" i="1"/>
  <c r="S299" i="1" s="1"/>
  <c r="AG299" i="1"/>
  <c r="CU299" i="1" s="1"/>
  <c r="T299" i="1" s="1"/>
  <c r="AH299" i="1"/>
  <c r="AI299" i="1"/>
  <c r="AJ299" i="1"/>
  <c r="CX299" i="1" s="1"/>
  <c r="W299" i="1" s="1"/>
  <c r="CR299" i="1"/>
  <c r="CS299" i="1"/>
  <c r="CV299" i="1"/>
  <c r="U299" i="1" s="1"/>
  <c r="CW299" i="1"/>
  <c r="V299" i="1" s="1"/>
  <c r="FR299" i="1"/>
  <c r="GL299" i="1"/>
  <c r="GO299" i="1"/>
  <c r="GP299" i="1"/>
  <c r="GV299" i="1"/>
  <c r="HC299" i="1" s="1"/>
  <c r="GX299" i="1" s="1"/>
  <c r="C300" i="1"/>
  <c r="D300" i="1"/>
  <c r="I300" i="1"/>
  <c r="K300" i="1"/>
  <c r="AC300" i="1"/>
  <c r="AE300" i="1"/>
  <c r="AD300" i="1" s="1"/>
  <c r="AB300" i="1" s="1"/>
  <c r="AF300" i="1"/>
  <c r="S300" i="1" s="1"/>
  <c r="AG300" i="1"/>
  <c r="AH300" i="1"/>
  <c r="AI300" i="1"/>
  <c r="CW300" i="1" s="1"/>
  <c r="V300" i="1" s="1"/>
  <c r="AJ300" i="1"/>
  <c r="CX300" i="1" s="1"/>
  <c r="W300" i="1" s="1"/>
  <c r="CQ300" i="1"/>
  <c r="CR300" i="1"/>
  <c r="CU300" i="1"/>
  <c r="T300" i="1" s="1"/>
  <c r="CV300" i="1"/>
  <c r="U300" i="1" s="1"/>
  <c r="FR300" i="1"/>
  <c r="GL300" i="1"/>
  <c r="GO300" i="1"/>
  <c r="GP300" i="1"/>
  <c r="GV300" i="1"/>
  <c r="HC300" i="1" s="1"/>
  <c r="GX300" i="1" s="1"/>
  <c r="C301" i="1"/>
  <c r="D301" i="1"/>
  <c r="I301" i="1"/>
  <c r="I303" i="1" s="1"/>
  <c r="K301" i="1"/>
  <c r="P301" i="1"/>
  <c r="S301" i="1"/>
  <c r="CZ301" i="1" s="1"/>
  <c r="Y301" i="1" s="1"/>
  <c r="AC301" i="1"/>
  <c r="AB301" i="1" s="1"/>
  <c r="AD301" i="1"/>
  <c r="AE301" i="1"/>
  <c r="Q301" i="1" s="1"/>
  <c r="AF301" i="1"/>
  <c r="AG301" i="1"/>
  <c r="AH301" i="1"/>
  <c r="CV301" i="1" s="1"/>
  <c r="U301" i="1" s="1"/>
  <c r="AI301" i="1"/>
  <c r="CW301" i="1" s="1"/>
  <c r="V301" i="1" s="1"/>
  <c r="AJ301" i="1"/>
  <c r="CQ301" i="1"/>
  <c r="CR301" i="1"/>
  <c r="CT301" i="1"/>
  <c r="CU301" i="1"/>
  <c r="T301" i="1" s="1"/>
  <c r="CX301" i="1"/>
  <c r="W301" i="1" s="1"/>
  <c r="CY301" i="1"/>
  <c r="X301" i="1" s="1"/>
  <c r="FR301" i="1"/>
  <c r="GL301" i="1"/>
  <c r="GO301" i="1"/>
  <c r="GP301" i="1"/>
  <c r="GV301" i="1"/>
  <c r="HC301" i="1"/>
  <c r="GX301" i="1" s="1"/>
  <c r="I302" i="1"/>
  <c r="Q302" i="1" s="1"/>
  <c r="R302" i="1"/>
  <c r="GK302" i="1" s="1"/>
  <c r="AC302" i="1"/>
  <c r="P302" i="1" s="1"/>
  <c r="AE302" i="1"/>
  <c r="AD302" i="1" s="1"/>
  <c r="AB302" i="1" s="1"/>
  <c r="AF302" i="1"/>
  <c r="S302" i="1" s="1"/>
  <c r="AG302" i="1"/>
  <c r="CU302" i="1" s="1"/>
  <c r="T302" i="1" s="1"/>
  <c r="AH302" i="1"/>
  <c r="AI302" i="1"/>
  <c r="AJ302" i="1"/>
  <c r="CX302" i="1" s="1"/>
  <c r="W302" i="1" s="1"/>
  <c r="CR302" i="1"/>
  <c r="CS302" i="1"/>
  <c r="CV302" i="1"/>
  <c r="U302" i="1" s="1"/>
  <c r="CW302" i="1"/>
  <c r="V302" i="1" s="1"/>
  <c r="FR302" i="1"/>
  <c r="GL302" i="1"/>
  <c r="GO302" i="1"/>
  <c r="GP302" i="1"/>
  <c r="GV302" i="1"/>
  <c r="HC302" i="1" s="1"/>
  <c r="GX302" i="1" s="1"/>
  <c r="AC303" i="1"/>
  <c r="AB303" i="1" s="1"/>
  <c r="AD303" i="1"/>
  <c r="AE303" i="1"/>
  <c r="R303" i="1" s="1"/>
  <c r="GK303" i="1" s="1"/>
  <c r="AF303" i="1"/>
  <c r="AG303" i="1"/>
  <c r="AH303" i="1"/>
  <c r="CV303" i="1" s="1"/>
  <c r="AI303" i="1"/>
  <c r="CW303" i="1" s="1"/>
  <c r="V303" i="1" s="1"/>
  <c r="AJ303" i="1"/>
  <c r="CQ303" i="1"/>
  <c r="CR303" i="1"/>
  <c r="CT303" i="1"/>
  <c r="CU303" i="1"/>
  <c r="CX303" i="1"/>
  <c r="FR303" i="1"/>
  <c r="GL303" i="1"/>
  <c r="GO303" i="1"/>
  <c r="GP303" i="1"/>
  <c r="GV303" i="1"/>
  <c r="HC303" i="1"/>
  <c r="GX303" i="1" s="1"/>
  <c r="C304" i="1"/>
  <c r="D304" i="1"/>
  <c r="P304" i="1"/>
  <c r="AC304" i="1"/>
  <c r="AE304" i="1"/>
  <c r="AD304" i="1" s="1"/>
  <c r="AB304" i="1" s="1"/>
  <c r="AF304" i="1"/>
  <c r="S304" i="1" s="1"/>
  <c r="AG304" i="1"/>
  <c r="AH304" i="1"/>
  <c r="AI304" i="1"/>
  <c r="CW304" i="1" s="1"/>
  <c r="V304" i="1" s="1"/>
  <c r="AJ304" i="1"/>
  <c r="CX304" i="1" s="1"/>
  <c r="W304" i="1" s="1"/>
  <c r="CQ304" i="1"/>
  <c r="CR304" i="1"/>
  <c r="CU304" i="1"/>
  <c r="T304" i="1" s="1"/>
  <c r="CV304" i="1"/>
  <c r="U304" i="1" s="1"/>
  <c r="FR304" i="1"/>
  <c r="GL304" i="1"/>
  <c r="GN304" i="1"/>
  <c r="GO304" i="1"/>
  <c r="GV304" i="1"/>
  <c r="HC304" i="1" s="1"/>
  <c r="GX304" i="1" s="1"/>
  <c r="C305" i="1"/>
  <c r="D305" i="1"/>
  <c r="R305" i="1"/>
  <c r="GK305" i="1" s="1"/>
  <c r="AC305" i="1"/>
  <c r="P305" i="1" s="1"/>
  <c r="AE305" i="1"/>
  <c r="Q305" i="1" s="1"/>
  <c r="AF305" i="1"/>
  <c r="S305" i="1" s="1"/>
  <c r="AG305" i="1"/>
  <c r="CU305" i="1" s="1"/>
  <c r="T305" i="1" s="1"/>
  <c r="AH305" i="1"/>
  <c r="AI305" i="1"/>
  <c r="AJ305" i="1"/>
  <c r="CX305" i="1" s="1"/>
  <c r="W305" i="1" s="1"/>
  <c r="CR305" i="1"/>
  <c r="CS305" i="1"/>
  <c r="CV305" i="1"/>
  <c r="U305" i="1" s="1"/>
  <c r="CW305" i="1"/>
  <c r="V305" i="1" s="1"/>
  <c r="FR305" i="1"/>
  <c r="GL305" i="1"/>
  <c r="GN305" i="1"/>
  <c r="GO305" i="1"/>
  <c r="GV305" i="1"/>
  <c r="HC305" i="1" s="1"/>
  <c r="GX305" i="1" s="1"/>
  <c r="B307" i="1"/>
  <c r="B200" i="1" s="1"/>
  <c r="C307" i="1"/>
  <c r="C200" i="1" s="1"/>
  <c r="D307" i="1"/>
  <c r="D200" i="1" s="1"/>
  <c r="F307" i="1"/>
  <c r="F200" i="1" s="1"/>
  <c r="G307" i="1"/>
  <c r="G200" i="1" s="1"/>
  <c r="BX307" i="1"/>
  <c r="BX200" i="1" s="1"/>
  <c r="BZ307" i="1"/>
  <c r="BZ200" i="1" s="1"/>
  <c r="CK307" i="1"/>
  <c r="CK200" i="1" s="1"/>
  <c r="CL307" i="1"/>
  <c r="CL200" i="1" s="1"/>
  <c r="CM307" i="1"/>
  <c r="CM200" i="1" s="1"/>
  <c r="FP307" i="1"/>
  <c r="FP200" i="1" s="1"/>
  <c r="FR307" i="1"/>
  <c r="FR200" i="1" s="1"/>
  <c r="FY307" i="1"/>
  <c r="FY200" i="1" s="1"/>
  <c r="GB307" i="1"/>
  <c r="GC307" i="1"/>
  <c r="GC200" i="1" s="1"/>
  <c r="GD307" i="1"/>
  <c r="GD200" i="1" s="1"/>
  <c r="GE307" i="1"/>
  <c r="GE200" i="1" s="1"/>
  <c r="B337" i="1"/>
  <c r="B196" i="1" s="1"/>
  <c r="C337" i="1"/>
  <c r="C196" i="1" s="1"/>
  <c r="D337" i="1"/>
  <c r="D196" i="1" s="1"/>
  <c r="F337" i="1"/>
  <c r="F196" i="1" s="1"/>
  <c r="G337" i="1"/>
  <c r="G196" i="1" s="1"/>
  <c r="D370" i="1"/>
  <c r="E372" i="1"/>
  <c r="Z372" i="1"/>
  <c r="AA372" i="1"/>
  <c r="AB372" i="1"/>
  <c r="AC372" i="1"/>
  <c r="AD372" i="1"/>
  <c r="AE372" i="1"/>
  <c r="AF372" i="1"/>
  <c r="AG372" i="1"/>
  <c r="AH372" i="1"/>
  <c r="AI372" i="1"/>
  <c r="AJ372" i="1"/>
  <c r="AK372" i="1"/>
  <c r="AL372" i="1"/>
  <c r="AM372" i="1"/>
  <c r="AN372" i="1"/>
  <c r="BE372" i="1"/>
  <c r="BF372" i="1"/>
  <c r="BG372" i="1"/>
  <c r="BH372" i="1"/>
  <c r="BI372" i="1"/>
  <c r="BJ372" i="1"/>
  <c r="BK372" i="1"/>
  <c r="BL372" i="1"/>
  <c r="BM372" i="1"/>
  <c r="BN372" i="1"/>
  <c r="BO372" i="1"/>
  <c r="BP372" i="1"/>
  <c r="BQ372" i="1"/>
  <c r="BR372" i="1"/>
  <c r="BS372" i="1"/>
  <c r="BT372" i="1"/>
  <c r="BU372" i="1"/>
  <c r="BV372" i="1"/>
  <c r="BW372" i="1"/>
  <c r="BX372" i="1"/>
  <c r="BY372" i="1"/>
  <c r="BZ372" i="1"/>
  <c r="CA372" i="1"/>
  <c r="CB372" i="1"/>
  <c r="CC372" i="1"/>
  <c r="CD372" i="1"/>
  <c r="CE372" i="1"/>
  <c r="CF372" i="1"/>
  <c r="CG372" i="1"/>
  <c r="CH372" i="1"/>
  <c r="CI372" i="1"/>
  <c r="CJ372" i="1"/>
  <c r="CK372" i="1"/>
  <c r="CL372" i="1"/>
  <c r="CM372" i="1"/>
  <c r="CN372" i="1"/>
  <c r="CO372" i="1"/>
  <c r="CP372" i="1"/>
  <c r="CQ372" i="1"/>
  <c r="CR372" i="1"/>
  <c r="CS372" i="1"/>
  <c r="CT372" i="1"/>
  <c r="CU372" i="1"/>
  <c r="CV372" i="1"/>
  <c r="CW372" i="1"/>
  <c r="CX372" i="1"/>
  <c r="CY372" i="1"/>
  <c r="CZ372" i="1"/>
  <c r="DA372" i="1"/>
  <c r="DB372" i="1"/>
  <c r="DC372" i="1"/>
  <c r="DD372" i="1"/>
  <c r="DE372" i="1"/>
  <c r="DF372" i="1"/>
  <c r="DR372" i="1"/>
  <c r="DS372" i="1"/>
  <c r="DT372" i="1"/>
  <c r="DU372" i="1"/>
  <c r="DV372" i="1"/>
  <c r="DW372" i="1"/>
  <c r="DX372" i="1"/>
  <c r="DY372" i="1"/>
  <c r="DZ372" i="1"/>
  <c r="EA372" i="1"/>
  <c r="EB372" i="1"/>
  <c r="EC372" i="1"/>
  <c r="ED372" i="1"/>
  <c r="EE372" i="1"/>
  <c r="EF372" i="1"/>
  <c r="EW372" i="1"/>
  <c r="EX372" i="1"/>
  <c r="EY372" i="1"/>
  <c r="EZ372" i="1"/>
  <c r="FA372" i="1"/>
  <c r="FB372" i="1"/>
  <c r="FC372" i="1"/>
  <c r="FD372" i="1"/>
  <c r="FE372" i="1"/>
  <c r="FF372" i="1"/>
  <c r="FG372" i="1"/>
  <c r="FH372" i="1"/>
  <c r="FI372" i="1"/>
  <c r="FJ372" i="1"/>
  <c r="FK372" i="1"/>
  <c r="FL372" i="1"/>
  <c r="FM372" i="1"/>
  <c r="FN372" i="1"/>
  <c r="FO372" i="1"/>
  <c r="FP372" i="1"/>
  <c r="FQ372" i="1"/>
  <c r="FR372" i="1"/>
  <c r="FS372" i="1"/>
  <c r="FT372" i="1"/>
  <c r="FU372" i="1"/>
  <c r="FV372" i="1"/>
  <c r="FW372" i="1"/>
  <c r="FX372" i="1"/>
  <c r="FY372" i="1"/>
  <c r="FZ372" i="1"/>
  <c r="GA372" i="1"/>
  <c r="GB372" i="1"/>
  <c r="GC372" i="1"/>
  <c r="GD372" i="1"/>
  <c r="GE372" i="1"/>
  <c r="GF372" i="1"/>
  <c r="GG372" i="1"/>
  <c r="GH372" i="1"/>
  <c r="GI372" i="1"/>
  <c r="GJ372" i="1"/>
  <c r="GK372" i="1"/>
  <c r="GL372" i="1"/>
  <c r="GM372" i="1"/>
  <c r="GN372" i="1"/>
  <c r="GO372" i="1"/>
  <c r="GP372" i="1"/>
  <c r="GQ372" i="1"/>
  <c r="GR372" i="1"/>
  <c r="GS372" i="1"/>
  <c r="GT372" i="1"/>
  <c r="GU372" i="1"/>
  <c r="GV372" i="1"/>
  <c r="GW372" i="1"/>
  <c r="GX372" i="1"/>
  <c r="D374" i="1"/>
  <c r="E376" i="1"/>
  <c r="Z376" i="1"/>
  <c r="AA376" i="1"/>
  <c r="AM376" i="1"/>
  <c r="AN376" i="1"/>
  <c r="BE376" i="1"/>
  <c r="BF376" i="1"/>
  <c r="BG376" i="1"/>
  <c r="BH376" i="1"/>
  <c r="BI376" i="1"/>
  <c r="BJ376" i="1"/>
  <c r="BK376" i="1"/>
  <c r="BL376" i="1"/>
  <c r="BM376" i="1"/>
  <c r="BN376" i="1"/>
  <c r="BO376" i="1"/>
  <c r="BP376" i="1"/>
  <c r="BQ376" i="1"/>
  <c r="BR376" i="1"/>
  <c r="BS376" i="1"/>
  <c r="BT376" i="1"/>
  <c r="BU376" i="1"/>
  <c r="BV376" i="1"/>
  <c r="BW376" i="1"/>
  <c r="CN376" i="1"/>
  <c r="CO376" i="1"/>
  <c r="CP376" i="1"/>
  <c r="CQ376" i="1"/>
  <c r="CR376" i="1"/>
  <c r="CS376" i="1"/>
  <c r="CT376" i="1"/>
  <c r="CU376" i="1"/>
  <c r="CV376" i="1"/>
  <c r="CW376" i="1"/>
  <c r="CX376" i="1"/>
  <c r="CY376" i="1"/>
  <c r="CZ376" i="1"/>
  <c r="DA376" i="1"/>
  <c r="DB376" i="1"/>
  <c r="DC376" i="1"/>
  <c r="DD376" i="1"/>
  <c r="DE376" i="1"/>
  <c r="DF376" i="1"/>
  <c r="DR376" i="1"/>
  <c r="DS376" i="1"/>
  <c r="EE376" i="1"/>
  <c r="EF376" i="1"/>
  <c r="EW376" i="1"/>
  <c r="EX376" i="1"/>
  <c r="EY376" i="1"/>
  <c r="EZ376" i="1"/>
  <c r="FA376" i="1"/>
  <c r="FB376" i="1"/>
  <c r="FC376" i="1"/>
  <c r="FD376" i="1"/>
  <c r="FE376" i="1"/>
  <c r="FF376" i="1"/>
  <c r="FG376" i="1"/>
  <c r="FH376" i="1"/>
  <c r="FI376" i="1"/>
  <c r="FJ376" i="1"/>
  <c r="FK376" i="1"/>
  <c r="FL376" i="1"/>
  <c r="FM376" i="1"/>
  <c r="FN376" i="1"/>
  <c r="FO376" i="1"/>
  <c r="GF376" i="1"/>
  <c r="GG376" i="1"/>
  <c r="GH376" i="1"/>
  <c r="GI376" i="1"/>
  <c r="GJ376" i="1"/>
  <c r="GK376" i="1"/>
  <c r="GL376" i="1"/>
  <c r="GM376" i="1"/>
  <c r="GN376" i="1"/>
  <c r="GO376" i="1"/>
  <c r="GP376" i="1"/>
  <c r="GQ376" i="1"/>
  <c r="GR376" i="1"/>
  <c r="GS376" i="1"/>
  <c r="GT376" i="1"/>
  <c r="GU376" i="1"/>
  <c r="GV376" i="1"/>
  <c r="GW376" i="1"/>
  <c r="GX376" i="1"/>
  <c r="C378" i="1"/>
  <c r="D378" i="1"/>
  <c r="I378" i="1"/>
  <c r="K378" i="1"/>
  <c r="P378" i="1"/>
  <c r="AC378" i="1"/>
  <c r="AE378" i="1"/>
  <c r="R378" i="1" s="1"/>
  <c r="GK378" i="1" s="1"/>
  <c r="AF378" i="1"/>
  <c r="S378" i="1" s="1"/>
  <c r="AG378" i="1"/>
  <c r="AH378" i="1"/>
  <c r="AI378" i="1"/>
  <c r="CW378" i="1" s="1"/>
  <c r="V378" i="1" s="1"/>
  <c r="AJ378" i="1"/>
  <c r="CX378" i="1" s="1"/>
  <c r="W378" i="1" s="1"/>
  <c r="CQ378" i="1"/>
  <c r="CS378" i="1"/>
  <c r="CU378" i="1"/>
  <c r="T378" i="1" s="1"/>
  <c r="CV378" i="1"/>
  <c r="U378" i="1" s="1"/>
  <c r="CY378" i="1"/>
  <c r="X378" i="1" s="1"/>
  <c r="CZ378" i="1"/>
  <c r="Y378" i="1" s="1"/>
  <c r="FR378" i="1"/>
  <c r="GL378" i="1"/>
  <c r="GN378" i="1"/>
  <c r="GP378" i="1"/>
  <c r="GV378" i="1"/>
  <c r="HC378" i="1" s="1"/>
  <c r="GX378" i="1"/>
  <c r="C379" i="1"/>
  <c r="D379" i="1"/>
  <c r="I379" i="1"/>
  <c r="K379" i="1"/>
  <c r="S379" i="1"/>
  <c r="CY379" i="1" s="1"/>
  <c r="X379" i="1" s="1"/>
  <c r="T379" i="1"/>
  <c r="U379" i="1"/>
  <c r="AC379" i="1"/>
  <c r="CQ379" i="1" s="1"/>
  <c r="AE379" i="1"/>
  <c r="Q379" i="1" s="1"/>
  <c r="AF379" i="1"/>
  <c r="AG379" i="1"/>
  <c r="AH379" i="1"/>
  <c r="AI379" i="1"/>
  <c r="CW379" i="1" s="1"/>
  <c r="V379" i="1" s="1"/>
  <c r="AJ379" i="1"/>
  <c r="CR379" i="1"/>
  <c r="CT379" i="1"/>
  <c r="CU379" i="1"/>
  <c r="CV379" i="1"/>
  <c r="CX379" i="1"/>
  <c r="W379" i="1" s="1"/>
  <c r="FR379" i="1"/>
  <c r="GL379" i="1"/>
  <c r="GN379" i="1"/>
  <c r="GP379" i="1"/>
  <c r="GV379" i="1"/>
  <c r="HC379" i="1" s="1"/>
  <c r="GX379" i="1" s="1"/>
  <c r="R380" i="1"/>
  <c r="GK380" i="1" s="1"/>
  <c r="V380" i="1"/>
  <c r="AC380" i="1"/>
  <c r="P380" i="1" s="1"/>
  <c r="AD380" i="1"/>
  <c r="AE380" i="1"/>
  <c r="Q380" i="1" s="1"/>
  <c r="AF380" i="1"/>
  <c r="AB380" i="1" s="1"/>
  <c r="AG380" i="1"/>
  <c r="CU380" i="1" s="1"/>
  <c r="T380" i="1" s="1"/>
  <c r="AH380" i="1"/>
  <c r="CV380" i="1" s="1"/>
  <c r="U380" i="1" s="1"/>
  <c r="AI380" i="1"/>
  <c r="AJ380" i="1"/>
  <c r="CR380" i="1"/>
  <c r="CS380" i="1"/>
  <c r="CW380" i="1"/>
  <c r="CX380" i="1"/>
  <c r="W380" i="1" s="1"/>
  <c r="GL380" i="1"/>
  <c r="GN380" i="1"/>
  <c r="GO380" i="1"/>
  <c r="GP380" i="1"/>
  <c r="GV380" i="1"/>
  <c r="GX380" i="1"/>
  <c r="HC380" i="1"/>
  <c r="Q381" i="1"/>
  <c r="AC381" i="1"/>
  <c r="AB381" i="1" s="1"/>
  <c r="AE381" i="1"/>
  <c r="AD381" i="1" s="1"/>
  <c r="AF381" i="1"/>
  <c r="S381" i="1" s="1"/>
  <c r="AG381" i="1"/>
  <c r="CU381" i="1" s="1"/>
  <c r="T381" i="1" s="1"/>
  <c r="AH381" i="1"/>
  <c r="AI381" i="1"/>
  <c r="AJ381" i="1"/>
  <c r="CR381" i="1"/>
  <c r="CS381" i="1"/>
  <c r="CT381" i="1"/>
  <c r="CV381" i="1"/>
  <c r="U381" i="1" s="1"/>
  <c r="CW381" i="1"/>
  <c r="V381" i="1" s="1"/>
  <c r="CX381" i="1"/>
  <c r="W381" i="1" s="1"/>
  <c r="GL381" i="1"/>
  <c r="GN381" i="1"/>
  <c r="GO381" i="1"/>
  <c r="GP381" i="1"/>
  <c r="GV381" i="1"/>
  <c r="HC381" i="1"/>
  <c r="GX381" i="1" s="1"/>
  <c r="C382" i="1"/>
  <c r="D382" i="1"/>
  <c r="R382" i="1"/>
  <c r="GK382" i="1" s="1"/>
  <c r="S382" i="1"/>
  <c r="CZ382" i="1" s="1"/>
  <c r="Y382" i="1" s="1"/>
  <c r="V382" i="1"/>
  <c r="W382" i="1"/>
  <c r="AC382" i="1"/>
  <c r="P382" i="1" s="1"/>
  <c r="CP382" i="1" s="1"/>
  <c r="O382" i="1" s="1"/>
  <c r="GM382" i="1" s="1"/>
  <c r="GO382" i="1" s="1"/>
  <c r="AD382" i="1"/>
  <c r="AE382" i="1"/>
  <c r="Q382" i="1" s="1"/>
  <c r="AF382" i="1"/>
  <c r="AG382" i="1"/>
  <c r="CU382" i="1" s="1"/>
  <c r="T382" i="1" s="1"/>
  <c r="AH382" i="1"/>
  <c r="CV382" i="1" s="1"/>
  <c r="U382" i="1" s="1"/>
  <c r="AI382" i="1"/>
  <c r="AJ382" i="1"/>
  <c r="CR382" i="1"/>
  <c r="CS382" i="1"/>
  <c r="CT382" i="1"/>
  <c r="CW382" i="1"/>
  <c r="CX382" i="1"/>
  <c r="CY382" i="1"/>
  <c r="X382" i="1" s="1"/>
  <c r="FR382" i="1"/>
  <c r="GL382" i="1"/>
  <c r="GN382" i="1"/>
  <c r="GP382" i="1"/>
  <c r="GV382" i="1"/>
  <c r="GX382" i="1"/>
  <c r="HC382" i="1"/>
  <c r="C383" i="1"/>
  <c r="D383" i="1"/>
  <c r="Q383" i="1"/>
  <c r="S383" i="1"/>
  <c r="T383" i="1"/>
  <c r="U383" i="1"/>
  <c r="W383" i="1"/>
  <c r="Y383" i="1"/>
  <c r="AC383" i="1"/>
  <c r="AB383" i="1" s="1"/>
  <c r="AD383" i="1"/>
  <c r="AE383" i="1"/>
  <c r="AF383" i="1"/>
  <c r="AG383" i="1"/>
  <c r="AH383" i="1"/>
  <c r="AI383" i="1"/>
  <c r="CW383" i="1" s="1"/>
  <c r="V383" i="1" s="1"/>
  <c r="AJ383" i="1"/>
  <c r="CR383" i="1"/>
  <c r="CT383" i="1"/>
  <c r="CU383" i="1"/>
  <c r="CV383" i="1"/>
  <c r="CX383" i="1"/>
  <c r="CY383" i="1"/>
  <c r="X383" i="1" s="1"/>
  <c r="CZ383" i="1"/>
  <c r="FR383" i="1"/>
  <c r="GL383" i="1"/>
  <c r="GN383" i="1"/>
  <c r="GP383" i="1"/>
  <c r="GV383" i="1"/>
  <c r="HC383" i="1" s="1"/>
  <c r="GX383" i="1" s="1"/>
  <c r="I384" i="1"/>
  <c r="Q384" i="1"/>
  <c r="AB384" i="1"/>
  <c r="AC384" i="1"/>
  <c r="AE384" i="1"/>
  <c r="AD384" i="1" s="1"/>
  <c r="AF384" i="1"/>
  <c r="S384" i="1" s="1"/>
  <c r="AG384" i="1"/>
  <c r="CU384" i="1" s="1"/>
  <c r="T384" i="1" s="1"/>
  <c r="AH384" i="1"/>
  <c r="AI384" i="1"/>
  <c r="AJ384" i="1"/>
  <c r="CR384" i="1"/>
  <c r="CS384" i="1"/>
  <c r="CT384" i="1"/>
  <c r="CV384" i="1"/>
  <c r="U384" i="1" s="1"/>
  <c r="CW384" i="1"/>
  <c r="V384" i="1" s="1"/>
  <c r="CX384" i="1"/>
  <c r="W384" i="1" s="1"/>
  <c r="FR384" i="1"/>
  <c r="GL384" i="1"/>
  <c r="GN384" i="1"/>
  <c r="GP384" i="1"/>
  <c r="GV384" i="1"/>
  <c r="GX384" i="1"/>
  <c r="HC384" i="1"/>
  <c r="I385" i="1"/>
  <c r="Q385" i="1"/>
  <c r="S385" i="1"/>
  <c r="CY385" i="1" s="1"/>
  <c r="X385" i="1" s="1"/>
  <c r="U385" i="1"/>
  <c r="W385" i="1"/>
  <c r="AC385" i="1"/>
  <c r="AB385" i="1" s="1"/>
  <c r="AD385" i="1"/>
  <c r="AE385" i="1"/>
  <c r="AF385" i="1"/>
  <c r="AG385" i="1"/>
  <c r="AH385" i="1"/>
  <c r="AI385" i="1"/>
  <c r="CW385" i="1" s="1"/>
  <c r="V385" i="1" s="1"/>
  <c r="AJ385" i="1"/>
  <c r="CR385" i="1"/>
  <c r="CT385" i="1"/>
  <c r="CU385" i="1"/>
  <c r="T385" i="1" s="1"/>
  <c r="CV385" i="1"/>
  <c r="CX385" i="1"/>
  <c r="CZ385" i="1"/>
  <c r="Y385" i="1" s="1"/>
  <c r="FR385" i="1"/>
  <c r="GL385" i="1"/>
  <c r="GN385" i="1"/>
  <c r="GP385" i="1"/>
  <c r="GV385" i="1"/>
  <c r="HC385" i="1" s="1"/>
  <c r="GX385" i="1" s="1"/>
  <c r="I386" i="1"/>
  <c r="Q386" i="1"/>
  <c r="AC386" i="1"/>
  <c r="AB386" i="1" s="1"/>
  <c r="AE386" i="1"/>
  <c r="AD386" i="1" s="1"/>
  <c r="AF386" i="1"/>
  <c r="S386" i="1" s="1"/>
  <c r="AG386" i="1"/>
  <c r="CU386" i="1" s="1"/>
  <c r="AH386" i="1"/>
  <c r="AI386" i="1"/>
  <c r="AJ386" i="1"/>
  <c r="CR386" i="1"/>
  <c r="CS386" i="1"/>
  <c r="CT386" i="1"/>
  <c r="CV386" i="1"/>
  <c r="U386" i="1" s="1"/>
  <c r="CW386" i="1"/>
  <c r="V386" i="1" s="1"/>
  <c r="CX386" i="1"/>
  <c r="W386" i="1" s="1"/>
  <c r="FR386" i="1"/>
  <c r="GL386" i="1"/>
  <c r="GN386" i="1"/>
  <c r="GP386" i="1"/>
  <c r="GV386" i="1"/>
  <c r="HC386" i="1"/>
  <c r="GX386" i="1" s="1"/>
  <c r="I387" i="1"/>
  <c r="Q387" i="1"/>
  <c r="S387" i="1"/>
  <c r="CY387" i="1" s="1"/>
  <c r="X387" i="1" s="1"/>
  <c r="T387" i="1"/>
  <c r="W387" i="1"/>
  <c r="AC387" i="1"/>
  <c r="AD387" i="1"/>
  <c r="AE387" i="1"/>
  <c r="AF387" i="1"/>
  <c r="AG387" i="1"/>
  <c r="AH387" i="1"/>
  <c r="AI387" i="1"/>
  <c r="CW387" i="1" s="1"/>
  <c r="V387" i="1" s="1"/>
  <c r="AJ387" i="1"/>
  <c r="CQ387" i="1"/>
  <c r="CR387" i="1"/>
  <c r="CT387" i="1"/>
  <c r="CU387" i="1"/>
  <c r="CV387" i="1"/>
  <c r="U387" i="1" s="1"/>
  <c r="CX387" i="1"/>
  <c r="FR387" i="1"/>
  <c r="GL387" i="1"/>
  <c r="GN387" i="1"/>
  <c r="GP387" i="1"/>
  <c r="GV387" i="1"/>
  <c r="HC387" i="1"/>
  <c r="GX387" i="1" s="1"/>
  <c r="C388" i="1"/>
  <c r="D388" i="1"/>
  <c r="P388" i="1"/>
  <c r="Q388" i="1"/>
  <c r="R388" i="1"/>
  <c r="GK388" i="1" s="1"/>
  <c r="T388" i="1"/>
  <c r="V388" i="1"/>
  <c r="AC388" i="1"/>
  <c r="AD388" i="1"/>
  <c r="AB388" i="1" s="1"/>
  <c r="AE388" i="1"/>
  <c r="AF388" i="1"/>
  <c r="AG388" i="1"/>
  <c r="AH388" i="1"/>
  <c r="AI388" i="1"/>
  <c r="AJ388" i="1"/>
  <c r="CX388" i="1" s="1"/>
  <c r="W388" i="1" s="1"/>
  <c r="CQ388" i="1"/>
  <c r="CR388" i="1"/>
  <c r="CS388" i="1"/>
  <c r="CU388" i="1"/>
  <c r="CV388" i="1"/>
  <c r="U388" i="1" s="1"/>
  <c r="CW388" i="1"/>
  <c r="FR388" i="1"/>
  <c r="GL388" i="1"/>
  <c r="GN388" i="1"/>
  <c r="GP388" i="1"/>
  <c r="GV388" i="1"/>
  <c r="HC388" i="1" s="1"/>
  <c r="GX388" i="1" s="1"/>
  <c r="C389" i="1"/>
  <c r="D389" i="1"/>
  <c r="Q389" i="1"/>
  <c r="AC389" i="1"/>
  <c r="AE389" i="1"/>
  <c r="AD389" i="1" s="1"/>
  <c r="AF389" i="1"/>
  <c r="S389" i="1" s="1"/>
  <c r="AG389" i="1"/>
  <c r="CU389" i="1" s="1"/>
  <c r="T389" i="1" s="1"/>
  <c r="AH389" i="1"/>
  <c r="AI389" i="1"/>
  <c r="AJ389" i="1"/>
  <c r="CX389" i="1" s="1"/>
  <c r="W389" i="1" s="1"/>
  <c r="CR389" i="1"/>
  <c r="CS389" i="1"/>
  <c r="CT389" i="1"/>
  <c r="CV389" i="1"/>
  <c r="U389" i="1" s="1"/>
  <c r="CW389" i="1"/>
  <c r="V389" i="1" s="1"/>
  <c r="FR389" i="1"/>
  <c r="GL389" i="1"/>
  <c r="GN389" i="1"/>
  <c r="GP389" i="1"/>
  <c r="GV389" i="1"/>
  <c r="HC389" i="1" s="1"/>
  <c r="GX389" i="1" s="1"/>
  <c r="P390" i="1"/>
  <c r="Q390" i="1"/>
  <c r="R390" i="1"/>
  <c r="GK390" i="1" s="1"/>
  <c r="T390" i="1"/>
  <c r="V390" i="1"/>
  <c r="AC390" i="1"/>
  <c r="AD390" i="1"/>
  <c r="AB390" i="1" s="1"/>
  <c r="AE390" i="1"/>
  <c r="AF390" i="1"/>
  <c r="AG390" i="1"/>
  <c r="AH390" i="1"/>
  <c r="AI390" i="1"/>
  <c r="AJ390" i="1"/>
  <c r="CX390" i="1" s="1"/>
  <c r="W390" i="1" s="1"/>
  <c r="CQ390" i="1"/>
  <c r="CR390" i="1"/>
  <c r="CS390" i="1"/>
  <c r="CU390" i="1"/>
  <c r="CV390" i="1"/>
  <c r="U390" i="1" s="1"/>
  <c r="CW390" i="1"/>
  <c r="GL390" i="1"/>
  <c r="GN390" i="1"/>
  <c r="GO390" i="1"/>
  <c r="GP390" i="1"/>
  <c r="GV390" i="1"/>
  <c r="HC390" i="1" s="1"/>
  <c r="GX390" i="1" s="1"/>
  <c r="Q391" i="1"/>
  <c r="S391" i="1"/>
  <c r="T391" i="1"/>
  <c r="U391" i="1"/>
  <c r="W391" i="1"/>
  <c r="Y391" i="1"/>
  <c r="AC391" i="1"/>
  <c r="AB391" i="1" s="1"/>
  <c r="AD391" i="1"/>
  <c r="AE391" i="1"/>
  <c r="AF391" i="1"/>
  <c r="AG391" i="1"/>
  <c r="AH391" i="1"/>
  <c r="AI391" i="1"/>
  <c r="CW391" i="1" s="1"/>
  <c r="V391" i="1" s="1"/>
  <c r="AJ391" i="1"/>
  <c r="CR391" i="1"/>
  <c r="CT391" i="1"/>
  <c r="CU391" i="1"/>
  <c r="CV391" i="1"/>
  <c r="CX391" i="1"/>
  <c r="CY391" i="1"/>
  <c r="X391" i="1" s="1"/>
  <c r="CZ391" i="1"/>
  <c r="GL391" i="1"/>
  <c r="GN391" i="1"/>
  <c r="GO391" i="1"/>
  <c r="GP391" i="1"/>
  <c r="GV391" i="1"/>
  <c r="HC391" i="1" s="1"/>
  <c r="GX391" i="1" s="1"/>
  <c r="C392" i="1"/>
  <c r="D392" i="1"/>
  <c r="P392" i="1"/>
  <c r="Q392" i="1"/>
  <c r="R392" i="1"/>
  <c r="GK392" i="1" s="1"/>
  <c r="U392" i="1"/>
  <c r="V392" i="1"/>
  <c r="AC392" i="1"/>
  <c r="AD392" i="1"/>
  <c r="AE392" i="1"/>
  <c r="AF392" i="1"/>
  <c r="AG392" i="1"/>
  <c r="AH392" i="1"/>
  <c r="AI392" i="1"/>
  <c r="AJ392" i="1"/>
  <c r="CX392" i="1" s="1"/>
  <c r="W392" i="1" s="1"/>
  <c r="CQ392" i="1"/>
  <c r="CR392" i="1"/>
  <c r="CS392" i="1"/>
  <c r="CU392" i="1"/>
  <c r="T392" i="1" s="1"/>
  <c r="CV392" i="1"/>
  <c r="CW392" i="1"/>
  <c r="FR392" i="1"/>
  <c r="GL392" i="1"/>
  <c r="GN392" i="1"/>
  <c r="GP392" i="1"/>
  <c r="GV392" i="1"/>
  <c r="HC392" i="1" s="1"/>
  <c r="GX392" i="1" s="1"/>
  <c r="C393" i="1"/>
  <c r="D393" i="1"/>
  <c r="AC393" i="1"/>
  <c r="AE393" i="1"/>
  <c r="AD393" i="1" s="1"/>
  <c r="AB393" i="1" s="1"/>
  <c r="AF393" i="1"/>
  <c r="S393" i="1" s="1"/>
  <c r="AG393" i="1"/>
  <c r="CU393" i="1" s="1"/>
  <c r="T393" i="1" s="1"/>
  <c r="AH393" i="1"/>
  <c r="AI393" i="1"/>
  <c r="CW393" i="1" s="1"/>
  <c r="V393" i="1" s="1"/>
  <c r="AJ393" i="1"/>
  <c r="CS393" i="1"/>
  <c r="CT393" i="1"/>
  <c r="CV393" i="1"/>
  <c r="U393" i="1" s="1"/>
  <c r="CX393" i="1"/>
  <c r="W393" i="1" s="1"/>
  <c r="FR393" i="1"/>
  <c r="GL393" i="1"/>
  <c r="GN393" i="1"/>
  <c r="GP393" i="1"/>
  <c r="GV393" i="1"/>
  <c r="HC393" i="1" s="1"/>
  <c r="GX393" i="1" s="1"/>
  <c r="C394" i="1"/>
  <c r="D394" i="1"/>
  <c r="R394" i="1"/>
  <c r="GK394" i="1" s="1"/>
  <c r="S394" i="1"/>
  <c r="CZ394" i="1" s="1"/>
  <c r="Y394" i="1" s="1"/>
  <c r="W394" i="1"/>
  <c r="AC394" i="1"/>
  <c r="P394" i="1" s="1"/>
  <c r="CP394" i="1" s="1"/>
  <c r="O394" i="1" s="1"/>
  <c r="AD394" i="1"/>
  <c r="AB394" i="1" s="1"/>
  <c r="AE394" i="1"/>
  <c r="Q394" i="1" s="1"/>
  <c r="AF394" i="1"/>
  <c r="CT394" i="1" s="1"/>
  <c r="AG394" i="1"/>
  <c r="AH394" i="1"/>
  <c r="CV394" i="1" s="1"/>
  <c r="U394" i="1" s="1"/>
  <c r="AI394" i="1"/>
  <c r="AJ394" i="1"/>
  <c r="CQ394" i="1"/>
  <c r="CR394" i="1"/>
  <c r="CS394" i="1"/>
  <c r="CU394" i="1"/>
  <c r="T394" i="1" s="1"/>
  <c r="CW394" i="1"/>
  <c r="V394" i="1" s="1"/>
  <c r="CX394" i="1"/>
  <c r="FR394" i="1"/>
  <c r="GL394" i="1"/>
  <c r="GN394" i="1"/>
  <c r="GP394" i="1"/>
  <c r="GV394" i="1"/>
  <c r="HC394" i="1"/>
  <c r="GX394" i="1" s="1"/>
  <c r="C395" i="1"/>
  <c r="D395" i="1"/>
  <c r="Q395" i="1"/>
  <c r="S395" i="1"/>
  <c r="CY395" i="1" s="1"/>
  <c r="X395" i="1" s="1"/>
  <c r="U395" i="1"/>
  <c r="W395" i="1"/>
  <c r="AC395" i="1"/>
  <c r="AB395" i="1" s="1"/>
  <c r="AD395" i="1"/>
  <c r="AE395" i="1"/>
  <c r="AF395" i="1"/>
  <c r="AG395" i="1"/>
  <c r="AH395" i="1"/>
  <c r="AI395" i="1"/>
  <c r="CW395" i="1" s="1"/>
  <c r="V395" i="1" s="1"/>
  <c r="AJ395" i="1"/>
  <c r="CR395" i="1"/>
  <c r="CT395" i="1"/>
  <c r="CU395" i="1"/>
  <c r="T395" i="1" s="1"/>
  <c r="CV395" i="1"/>
  <c r="CX395" i="1"/>
  <c r="CZ395" i="1"/>
  <c r="Y395" i="1" s="1"/>
  <c r="FR395" i="1"/>
  <c r="GL395" i="1"/>
  <c r="GN395" i="1"/>
  <c r="GP395" i="1"/>
  <c r="GV395" i="1"/>
  <c r="HC395" i="1" s="1"/>
  <c r="GX395" i="1" s="1"/>
  <c r="R396" i="1"/>
  <c r="GK396" i="1" s="1"/>
  <c r="S396" i="1"/>
  <c r="CZ396" i="1" s="1"/>
  <c r="Y396" i="1" s="1"/>
  <c r="W396" i="1"/>
  <c r="AC396" i="1"/>
  <c r="P396" i="1" s="1"/>
  <c r="CP396" i="1" s="1"/>
  <c r="O396" i="1" s="1"/>
  <c r="AD396" i="1"/>
  <c r="AB396" i="1" s="1"/>
  <c r="AE396" i="1"/>
  <c r="Q396" i="1" s="1"/>
  <c r="AF396" i="1"/>
  <c r="CT396" i="1" s="1"/>
  <c r="AG396" i="1"/>
  <c r="AH396" i="1"/>
  <c r="CV396" i="1" s="1"/>
  <c r="U396" i="1" s="1"/>
  <c r="AI396" i="1"/>
  <c r="AJ396" i="1"/>
  <c r="CQ396" i="1"/>
  <c r="CR396" i="1"/>
  <c r="CS396" i="1"/>
  <c r="CU396" i="1"/>
  <c r="T396" i="1" s="1"/>
  <c r="CW396" i="1"/>
  <c r="V396" i="1" s="1"/>
  <c r="CX396" i="1"/>
  <c r="GL396" i="1"/>
  <c r="GN396" i="1"/>
  <c r="GO396" i="1"/>
  <c r="GP396" i="1"/>
  <c r="GV396" i="1"/>
  <c r="HC396" i="1"/>
  <c r="GX396" i="1" s="1"/>
  <c r="Q397" i="1"/>
  <c r="AC397" i="1"/>
  <c r="AE397" i="1"/>
  <c r="AD397" i="1" s="1"/>
  <c r="AF397" i="1"/>
  <c r="S397" i="1" s="1"/>
  <c r="AG397" i="1"/>
  <c r="CU397" i="1" s="1"/>
  <c r="T397" i="1" s="1"/>
  <c r="AH397" i="1"/>
  <c r="AI397" i="1"/>
  <c r="AJ397" i="1"/>
  <c r="CX397" i="1" s="1"/>
  <c r="W397" i="1" s="1"/>
  <c r="CR397" i="1"/>
  <c r="CS397" i="1"/>
  <c r="CT397" i="1"/>
  <c r="CV397" i="1"/>
  <c r="U397" i="1" s="1"/>
  <c r="CW397" i="1"/>
  <c r="V397" i="1" s="1"/>
  <c r="GL397" i="1"/>
  <c r="GN397" i="1"/>
  <c r="GO397" i="1"/>
  <c r="GP397" i="1"/>
  <c r="GV397" i="1"/>
  <c r="HC397" i="1" s="1"/>
  <c r="GX397" i="1" s="1"/>
  <c r="C398" i="1"/>
  <c r="D398" i="1"/>
  <c r="R398" i="1"/>
  <c r="S398" i="1"/>
  <c r="CZ398" i="1" s="1"/>
  <c r="Y398" i="1" s="1"/>
  <c r="AC398" i="1"/>
  <c r="P398" i="1" s="1"/>
  <c r="CP398" i="1" s="1"/>
  <c r="O398" i="1" s="1"/>
  <c r="AD398" i="1"/>
  <c r="AE398" i="1"/>
  <c r="Q398" i="1" s="1"/>
  <c r="AF398" i="1"/>
  <c r="AB398" i="1" s="1"/>
  <c r="AG398" i="1"/>
  <c r="CU398" i="1" s="1"/>
  <c r="T398" i="1" s="1"/>
  <c r="AH398" i="1"/>
  <c r="CV398" i="1" s="1"/>
  <c r="U398" i="1" s="1"/>
  <c r="AI398" i="1"/>
  <c r="AJ398" i="1"/>
  <c r="CR398" i="1"/>
  <c r="CS398" i="1"/>
  <c r="CW398" i="1"/>
  <c r="V398" i="1" s="1"/>
  <c r="CX398" i="1"/>
  <c r="W398" i="1" s="1"/>
  <c r="FR398" i="1"/>
  <c r="GK398" i="1"/>
  <c r="GL398" i="1"/>
  <c r="GN398" i="1"/>
  <c r="GP398" i="1"/>
  <c r="GV398" i="1"/>
  <c r="GX398" i="1"/>
  <c r="HC398" i="1"/>
  <c r="C399" i="1"/>
  <c r="D399" i="1"/>
  <c r="Q399" i="1"/>
  <c r="S399" i="1"/>
  <c r="CY399" i="1" s="1"/>
  <c r="X399" i="1" s="1"/>
  <c r="T399" i="1"/>
  <c r="W399" i="1"/>
  <c r="AC399" i="1"/>
  <c r="AD399" i="1"/>
  <c r="AE399" i="1"/>
  <c r="AF399" i="1"/>
  <c r="AG399" i="1"/>
  <c r="AH399" i="1"/>
  <c r="AI399" i="1"/>
  <c r="CW399" i="1" s="1"/>
  <c r="V399" i="1" s="1"/>
  <c r="AJ399" i="1"/>
  <c r="CQ399" i="1"/>
  <c r="CR399" i="1"/>
  <c r="CT399" i="1"/>
  <c r="CU399" i="1"/>
  <c r="CV399" i="1"/>
  <c r="U399" i="1" s="1"/>
  <c r="CX399" i="1"/>
  <c r="FR399" i="1"/>
  <c r="GL399" i="1"/>
  <c r="GN399" i="1"/>
  <c r="GP399" i="1"/>
  <c r="GV399" i="1"/>
  <c r="GX399" i="1"/>
  <c r="HC399" i="1"/>
  <c r="AC400" i="1"/>
  <c r="P400" i="1" s="1"/>
  <c r="CP400" i="1" s="1"/>
  <c r="O400" i="1" s="1"/>
  <c r="AE400" i="1"/>
  <c r="Q400" i="1" s="1"/>
  <c r="AF400" i="1"/>
  <c r="S400" i="1" s="1"/>
  <c r="AG400" i="1"/>
  <c r="CU400" i="1" s="1"/>
  <c r="T400" i="1" s="1"/>
  <c r="AH400" i="1"/>
  <c r="AI400" i="1"/>
  <c r="CW400" i="1" s="1"/>
  <c r="V400" i="1" s="1"/>
  <c r="AJ400" i="1"/>
  <c r="CX400" i="1" s="1"/>
  <c r="W400" i="1" s="1"/>
  <c r="CR400" i="1"/>
  <c r="CV400" i="1"/>
  <c r="U400" i="1" s="1"/>
  <c r="GL400" i="1"/>
  <c r="GN400" i="1"/>
  <c r="GO400" i="1"/>
  <c r="GP400" i="1"/>
  <c r="GV400" i="1"/>
  <c r="HC400" i="1" s="1"/>
  <c r="GX400" i="1" s="1"/>
  <c r="P401" i="1"/>
  <c r="AC401" i="1"/>
  <c r="AD401" i="1"/>
  <c r="AB401" i="1" s="1"/>
  <c r="AE401" i="1"/>
  <c r="Q401" i="1" s="1"/>
  <c r="AF401" i="1"/>
  <c r="S401" i="1" s="1"/>
  <c r="AG401" i="1"/>
  <c r="AH401" i="1"/>
  <c r="CV401" i="1" s="1"/>
  <c r="U401" i="1" s="1"/>
  <c r="AI401" i="1"/>
  <c r="CW401" i="1" s="1"/>
  <c r="V401" i="1" s="1"/>
  <c r="AJ401" i="1"/>
  <c r="CX401" i="1" s="1"/>
  <c r="W401" i="1" s="1"/>
  <c r="CQ401" i="1"/>
  <c r="CR401" i="1"/>
  <c r="CU401" i="1"/>
  <c r="T401" i="1" s="1"/>
  <c r="GL401" i="1"/>
  <c r="GN401" i="1"/>
  <c r="GO401" i="1"/>
  <c r="GP401" i="1"/>
  <c r="GV401" i="1"/>
  <c r="HC401" i="1" s="1"/>
  <c r="GX401" i="1" s="1"/>
  <c r="S402" i="1"/>
  <c r="CY402" i="1" s="1"/>
  <c r="X402" i="1" s="1"/>
  <c r="AC402" i="1"/>
  <c r="P402" i="1" s="1"/>
  <c r="CP402" i="1" s="1"/>
  <c r="O402" i="1" s="1"/>
  <c r="AD402" i="1"/>
  <c r="AE402" i="1"/>
  <c r="Q402" i="1" s="1"/>
  <c r="AF402" i="1"/>
  <c r="AG402" i="1"/>
  <c r="CU402" i="1" s="1"/>
  <c r="T402" i="1" s="1"/>
  <c r="AH402" i="1"/>
  <c r="CV402" i="1" s="1"/>
  <c r="U402" i="1" s="1"/>
  <c r="AI402" i="1"/>
  <c r="CW402" i="1" s="1"/>
  <c r="V402" i="1" s="1"/>
  <c r="AJ402" i="1"/>
  <c r="CR402" i="1"/>
  <c r="CT402" i="1"/>
  <c r="CX402" i="1"/>
  <c r="W402" i="1" s="1"/>
  <c r="GL402" i="1"/>
  <c r="GN402" i="1"/>
  <c r="GO402" i="1"/>
  <c r="GP402" i="1"/>
  <c r="GV402" i="1"/>
  <c r="HC402" i="1"/>
  <c r="GX402" i="1" s="1"/>
  <c r="R403" i="1"/>
  <c r="GK403" i="1" s="1"/>
  <c r="AC403" i="1"/>
  <c r="P403" i="1" s="1"/>
  <c r="AD403" i="1"/>
  <c r="AE403" i="1"/>
  <c r="Q403" i="1" s="1"/>
  <c r="AF403" i="1"/>
  <c r="AB403" i="1" s="1"/>
  <c r="AG403" i="1"/>
  <c r="CU403" i="1" s="1"/>
  <c r="T403" i="1" s="1"/>
  <c r="AH403" i="1"/>
  <c r="CV403" i="1" s="1"/>
  <c r="U403" i="1" s="1"/>
  <c r="AI403" i="1"/>
  <c r="AJ403" i="1"/>
  <c r="CX403" i="1" s="1"/>
  <c r="W403" i="1" s="1"/>
  <c r="CR403" i="1"/>
  <c r="CS403" i="1"/>
  <c r="CW403" i="1"/>
  <c r="V403" i="1" s="1"/>
  <c r="GL403" i="1"/>
  <c r="GN403" i="1"/>
  <c r="GO403" i="1"/>
  <c r="GP403" i="1"/>
  <c r="GV403" i="1"/>
  <c r="GX403" i="1"/>
  <c r="HC403" i="1"/>
  <c r="AC404" i="1"/>
  <c r="P404" i="1" s="1"/>
  <c r="CP404" i="1" s="1"/>
  <c r="O404" i="1" s="1"/>
  <c r="AE404" i="1"/>
  <c r="Q404" i="1" s="1"/>
  <c r="AF404" i="1"/>
  <c r="S404" i="1" s="1"/>
  <c r="AG404" i="1"/>
  <c r="CU404" i="1" s="1"/>
  <c r="T404" i="1" s="1"/>
  <c r="AH404" i="1"/>
  <c r="AI404" i="1"/>
  <c r="CW404" i="1" s="1"/>
  <c r="V404" i="1" s="1"/>
  <c r="AJ404" i="1"/>
  <c r="CX404" i="1" s="1"/>
  <c r="W404" i="1" s="1"/>
  <c r="CR404" i="1"/>
  <c r="CV404" i="1"/>
  <c r="U404" i="1" s="1"/>
  <c r="FR404" i="1"/>
  <c r="GL404" i="1"/>
  <c r="GN404" i="1"/>
  <c r="GP404" i="1"/>
  <c r="GV404" i="1"/>
  <c r="HC404" i="1" s="1"/>
  <c r="GX404" i="1" s="1"/>
  <c r="P405" i="1"/>
  <c r="AC405" i="1"/>
  <c r="AD405" i="1"/>
  <c r="AB405" i="1" s="1"/>
  <c r="AE405" i="1"/>
  <c r="Q405" i="1" s="1"/>
  <c r="AF405" i="1"/>
  <c r="S405" i="1" s="1"/>
  <c r="AG405" i="1"/>
  <c r="AH405" i="1"/>
  <c r="CV405" i="1" s="1"/>
  <c r="U405" i="1" s="1"/>
  <c r="AI405" i="1"/>
  <c r="CW405" i="1" s="1"/>
  <c r="V405" i="1" s="1"/>
  <c r="AJ405" i="1"/>
  <c r="CX405" i="1" s="1"/>
  <c r="W405" i="1" s="1"/>
  <c r="CQ405" i="1"/>
  <c r="CR405" i="1"/>
  <c r="CU405" i="1"/>
  <c r="T405" i="1" s="1"/>
  <c r="FR405" i="1"/>
  <c r="GL405" i="1"/>
  <c r="GN405" i="1"/>
  <c r="GP405" i="1"/>
  <c r="GV405" i="1"/>
  <c r="HC405" i="1" s="1"/>
  <c r="GX405" i="1" s="1"/>
  <c r="C406" i="1"/>
  <c r="D406" i="1"/>
  <c r="AC406" i="1"/>
  <c r="P406" i="1" s="1"/>
  <c r="AE406" i="1"/>
  <c r="Q406" i="1" s="1"/>
  <c r="AF406" i="1"/>
  <c r="S406" i="1" s="1"/>
  <c r="AG406" i="1"/>
  <c r="CU406" i="1" s="1"/>
  <c r="T406" i="1" s="1"/>
  <c r="AH406" i="1"/>
  <c r="AI406" i="1"/>
  <c r="CW406" i="1" s="1"/>
  <c r="V406" i="1" s="1"/>
  <c r="AJ406" i="1"/>
  <c r="CX406" i="1" s="1"/>
  <c r="W406" i="1" s="1"/>
  <c r="CR406" i="1"/>
  <c r="CV406" i="1"/>
  <c r="U406" i="1" s="1"/>
  <c r="FR406" i="1"/>
  <c r="GL406" i="1"/>
  <c r="GN406" i="1"/>
  <c r="GP406" i="1"/>
  <c r="GV406" i="1"/>
  <c r="HC406" i="1" s="1"/>
  <c r="GX406" i="1" s="1"/>
  <c r="C407" i="1"/>
  <c r="D407" i="1"/>
  <c r="R407" i="1"/>
  <c r="GK407" i="1" s="1"/>
  <c r="AC407" i="1"/>
  <c r="P407" i="1" s="1"/>
  <c r="AD407" i="1"/>
  <c r="AE407" i="1"/>
  <c r="Q407" i="1" s="1"/>
  <c r="AF407" i="1"/>
  <c r="AB407" i="1" s="1"/>
  <c r="AG407" i="1"/>
  <c r="CU407" i="1" s="1"/>
  <c r="T407" i="1" s="1"/>
  <c r="AH407" i="1"/>
  <c r="CV407" i="1" s="1"/>
  <c r="U407" i="1" s="1"/>
  <c r="AI407" i="1"/>
  <c r="AJ407" i="1"/>
  <c r="CX407" i="1" s="1"/>
  <c r="W407" i="1" s="1"/>
  <c r="CR407" i="1"/>
  <c r="CS407" i="1"/>
  <c r="CW407" i="1"/>
  <c r="V407" i="1" s="1"/>
  <c r="FR407" i="1"/>
  <c r="GL407" i="1"/>
  <c r="GN407" i="1"/>
  <c r="GP407" i="1"/>
  <c r="GV407" i="1"/>
  <c r="GX407" i="1"/>
  <c r="HC407" i="1"/>
  <c r="I408" i="1"/>
  <c r="P408" i="1"/>
  <c r="AC408" i="1"/>
  <c r="AD408" i="1"/>
  <c r="AB408" i="1" s="1"/>
  <c r="AE408" i="1"/>
  <c r="Q408" i="1" s="1"/>
  <c r="AF408" i="1"/>
  <c r="S408" i="1" s="1"/>
  <c r="AG408" i="1"/>
  <c r="AH408" i="1"/>
  <c r="CV408" i="1" s="1"/>
  <c r="U408" i="1" s="1"/>
  <c r="AI408" i="1"/>
  <c r="CW408" i="1" s="1"/>
  <c r="V408" i="1" s="1"/>
  <c r="AJ408" i="1"/>
  <c r="CX408" i="1" s="1"/>
  <c r="W408" i="1" s="1"/>
  <c r="CQ408" i="1"/>
  <c r="CR408" i="1"/>
  <c r="CU408" i="1"/>
  <c r="T408" i="1" s="1"/>
  <c r="FR408" i="1"/>
  <c r="GL408" i="1"/>
  <c r="GN408" i="1"/>
  <c r="GP408" i="1"/>
  <c r="GV408" i="1"/>
  <c r="HC408" i="1" s="1"/>
  <c r="GX408" i="1" s="1"/>
  <c r="I409" i="1"/>
  <c r="Q409" i="1" s="1"/>
  <c r="R409" i="1"/>
  <c r="GK409" i="1" s="1"/>
  <c r="AC409" i="1"/>
  <c r="P409" i="1" s="1"/>
  <c r="AD409" i="1"/>
  <c r="AE409" i="1"/>
  <c r="AF409" i="1"/>
  <c r="AB409" i="1" s="1"/>
  <c r="AG409" i="1"/>
  <c r="CU409" i="1" s="1"/>
  <c r="T409" i="1" s="1"/>
  <c r="AH409" i="1"/>
  <c r="CV409" i="1" s="1"/>
  <c r="U409" i="1" s="1"/>
  <c r="AI409" i="1"/>
  <c r="AJ409" i="1"/>
  <c r="CX409" i="1" s="1"/>
  <c r="W409" i="1" s="1"/>
  <c r="CR409" i="1"/>
  <c r="CS409" i="1"/>
  <c r="CW409" i="1"/>
  <c r="V409" i="1" s="1"/>
  <c r="FR409" i="1"/>
  <c r="GL409" i="1"/>
  <c r="GN409" i="1"/>
  <c r="GP409" i="1"/>
  <c r="GV409" i="1"/>
  <c r="GX409" i="1"/>
  <c r="HC409" i="1"/>
  <c r="AC410" i="1"/>
  <c r="P410" i="1" s="1"/>
  <c r="AE410" i="1"/>
  <c r="Q410" i="1" s="1"/>
  <c r="AF410" i="1"/>
  <c r="S410" i="1" s="1"/>
  <c r="AG410" i="1"/>
  <c r="CU410" i="1" s="1"/>
  <c r="T410" i="1" s="1"/>
  <c r="AH410" i="1"/>
  <c r="AI410" i="1"/>
  <c r="CW410" i="1" s="1"/>
  <c r="V410" i="1" s="1"/>
  <c r="AJ410" i="1"/>
  <c r="CX410" i="1" s="1"/>
  <c r="W410" i="1" s="1"/>
  <c r="CR410" i="1"/>
  <c r="CV410" i="1"/>
  <c r="U410" i="1" s="1"/>
  <c r="FR410" i="1"/>
  <c r="GL410" i="1"/>
  <c r="GN410" i="1"/>
  <c r="GP410" i="1"/>
  <c r="GV410" i="1"/>
  <c r="HC410" i="1" s="1"/>
  <c r="GX410" i="1" s="1"/>
  <c r="P411" i="1"/>
  <c r="AC411" i="1"/>
  <c r="AD411" i="1"/>
  <c r="AB411" i="1" s="1"/>
  <c r="AE411" i="1"/>
  <c r="Q411" i="1" s="1"/>
  <c r="AF411" i="1"/>
  <c r="S411" i="1" s="1"/>
  <c r="AG411" i="1"/>
  <c r="AH411" i="1"/>
  <c r="CV411" i="1" s="1"/>
  <c r="U411" i="1" s="1"/>
  <c r="AI411" i="1"/>
  <c r="CW411" i="1" s="1"/>
  <c r="V411" i="1" s="1"/>
  <c r="AJ411" i="1"/>
  <c r="CX411" i="1" s="1"/>
  <c r="W411" i="1" s="1"/>
  <c r="CQ411" i="1"/>
  <c r="CR411" i="1"/>
  <c r="CU411" i="1"/>
  <c r="T411" i="1" s="1"/>
  <c r="FR411" i="1"/>
  <c r="GL411" i="1"/>
  <c r="GN411" i="1"/>
  <c r="GP411" i="1"/>
  <c r="GV411" i="1"/>
  <c r="HC411" i="1" s="1"/>
  <c r="GX411" i="1" s="1"/>
  <c r="S412" i="1"/>
  <c r="CY412" i="1" s="1"/>
  <c r="X412" i="1" s="1"/>
  <c r="AC412" i="1"/>
  <c r="P412" i="1" s="1"/>
  <c r="AD412" i="1"/>
  <c r="AE412" i="1"/>
  <c r="Q412" i="1" s="1"/>
  <c r="AF412" i="1"/>
  <c r="AG412" i="1"/>
  <c r="CU412" i="1" s="1"/>
  <c r="T412" i="1" s="1"/>
  <c r="AH412" i="1"/>
  <c r="CV412" i="1" s="1"/>
  <c r="U412" i="1" s="1"/>
  <c r="AI412" i="1"/>
  <c r="CW412" i="1" s="1"/>
  <c r="V412" i="1" s="1"/>
  <c r="AJ412" i="1"/>
  <c r="CR412" i="1"/>
  <c r="CT412" i="1"/>
  <c r="CX412" i="1"/>
  <c r="W412" i="1" s="1"/>
  <c r="FR412" i="1"/>
  <c r="GL412" i="1"/>
  <c r="GO412" i="1"/>
  <c r="GP412" i="1"/>
  <c r="GV412" i="1"/>
  <c r="HC412" i="1"/>
  <c r="GX412" i="1" s="1"/>
  <c r="R413" i="1"/>
  <c r="GK413" i="1" s="1"/>
  <c r="AC413" i="1"/>
  <c r="P413" i="1" s="1"/>
  <c r="AD413" i="1"/>
  <c r="AE413" i="1"/>
  <c r="Q413" i="1" s="1"/>
  <c r="AF413" i="1"/>
  <c r="AB413" i="1" s="1"/>
  <c r="AG413" i="1"/>
  <c r="CU413" i="1" s="1"/>
  <c r="T413" i="1" s="1"/>
  <c r="AH413" i="1"/>
  <c r="CV413" i="1" s="1"/>
  <c r="U413" i="1" s="1"/>
  <c r="AI413" i="1"/>
  <c r="AJ413" i="1"/>
  <c r="CX413" i="1" s="1"/>
  <c r="W413" i="1" s="1"/>
  <c r="CR413" i="1"/>
  <c r="CS413" i="1"/>
  <c r="CW413" i="1"/>
  <c r="V413" i="1" s="1"/>
  <c r="FR413" i="1"/>
  <c r="GL413" i="1"/>
  <c r="GO413" i="1"/>
  <c r="GP413" i="1"/>
  <c r="GV413" i="1"/>
  <c r="GX413" i="1"/>
  <c r="HC413" i="1"/>
  <c r="C414" i="1"/>
  <c r="D414" i="1"/>
  <c r="S414" i="1"/>
  <c r="CY414" i="1" s="1"/>
  <c r="X414" i="1" s="1"/>
  <c r="AC414" i="1"/>
  <c r="P414" i="1" s="1"/>
  <c r="AD414" i="1"/>
  <c r="AE414" i="1"/>
  <c r="Q414" i="1" s="1"/>
  <c r="AF414" i="1"/>
  <c r="AG414" i="1"/>
  <c r="CU414" i="1" s="1"/>
  <c r="T414" i="1" s="1"/>
  <c r="AH414" i="1"/>
  <c r="CV414" i="1" s="1"/>
  <c r="U414" i="1" s="1"/>
  <c r="AI414" i="1"/>
  <c r="CW414" i="1" s="1"/>
  <c r="V414" i="1" s="1"/>
  <c r="AJ414" i="1"/>
  <c r="CR414" i="1"/>
  <c r="CT414" i="1"/>
  <c r="CX414" i="1"/>
  <c r="W414" i="1" s="1"/>
  <c r="FR414" i="1"/>
  <c r="GL414" i="1"/>
  <c r="GN414" i="1"/>
  <c r="GP414" i="1"/>
  <c r="GV414" i="1"/>
  <c r="HC414" i="1"/>
  <c r="GX414" i="1" s="1"/>
  <c r="C415" i="1"/>
  <c r="D415" i="1"/>
  <c r="P415" i="1"/>
  <c r="AC415" i="1"/>
  <c r="AD415" i="1"/>
  <c r="AB415" i="1" s="1"/>
  <c r="AE415" i="1"/>
  <c r="Q415" i="1" s="1"/>
  <c r="AF415" i="1"/>
  <c r="S415" i="1" s="1"/>
  <c r="AG415" i="1"/>
  <c r="AH415" i="1"/>
  <c r="CV415" i="1" s="1"/>
  <c r="U415" i="1" s="1"/>
  <c r="AI415" i="1"/>
  <c r="CW415" i="1" s="1"/>
  <c r="V415" i="1" s="1"/>
  <c r="AJ415" i="1"/>
  <c r="CX415" i="1" s="1"/>
  <c r="W415" i="1" s="1"/>
  <c r="CQ415" i="1"/>
  <c r="CR415" i="1"/>
  <c r="CU415" i="1"/>
  <c r="T415" i="1" s="1"/>
  <c r="FR415" i="1"/>
  <c r="GL415" i="1"/>
  <c r="GN415" i="1"/>
  <c r="GP415" i="1"/>
  <c r="GV415" i="1"/>
  <c r="HC415" i="1" s="1"/>
  <c r="GX415" i="1" s="1"/>
  <c r="C416" i="1"/>
  <c r="D416" i="1"/>
  <c r="AC416" i="1"/>
  <c r="P416" i="1" s="1"/>
  <c r="AE416" i="1"/>
  <c r="Q416" i="1" s="1"/>
  <c r="AF416" i="1"/>
  <c r="S416" i="1" s="1"/>
  <c r="AG416" i="1"/>
  <c r="CU416" i="1" s="1"/>
  <c r="T416" i="1" s="1"/>
  <c r="AH416" i="1"/>
  <c r="AI416" i="1"/>
  <c r="CW416" i="1" s="1"/>
  <c r="V416" i="1" s="1"/>
  <c r="AJ416" i="1"/>
  <c r="CX416" i="1" s="1"/>
  <c r="W416" i="1" s="1"/>
  <c r="CR416" i="1"/>
  <c r="CV416" i="1"/>
  <c r="U416" i="1" s="1"/>
  <c r="FR416" i="1"/>
  <c r="GL416" i="1"/>
  <c r="GN416" i="1"/>
  <c r="GP416" i="1"/>
  <c r="GV416" i="1"/>
  <c r="HC416" i="1" s="1"/>
  <c r="GX416" i="1" s="1"/>
  <c r="C417" i="1"/>
  <c r="D417" i="1"/>
  <c r="R417" i="1"/>
  <c r="GK417" i="1" s="1"/>
  <c r="AC417" i="1"/>
  <c r="P417" i="1" s="1"/>
  <c r="AD417" i="1"/>
  <c r="AE417" i="1"/>
  <c r="Q417" i="1" s="1"/>
  <c r="AF417" i="1"/>
  <c r="AB417" i="1" s="1"/>
  <c r="AG417" i="1"/>
  <c r="CU417" i="1" s="1"/>
  <c r="T417" i="1" s="1"/>
  <c r="AH417" i="1"/>
  <c r="CV417" i="1" s="1"/>
  <c r="U417" i="1" s="1"/>
  <c r="AI417" i="1"/>
  <c r="AJ417" i="1"/>
  <c r="CX417" i="1" s="1"/>
  <c r="W417" i="1" s="1"/>
  <c r="CR417" i="1"/>
  <c r="CS417" i="1"/>
  <c r="CW417" i="1"/>
  <c r="V417" i="1" s="1"/>
  <c r="FR417" i="1"/>
  <c r="GL417" i="1"/>
  <c r="GN417" i="1"/>
  <c r="GP417" i="1"/>
  <c r="GV417" i="1"/>
  <c r="GX417" i="1"/>
  <c r="HC417" i="1"/>
  <c r="AC418" i="1"/>
  <c r="P418" i="1" s="1"/>
  <c r="AE418" i="1"/>
  <c r="Q418" i="1" s="1"/>
  <c r="AF418" i="1"/>
  <c r="S418" i="1" s="1"/>
  <c r="AG418" i="1"/>
  <c r="CU418" i="1" s="1"/>
  <c r="T418" i="1" s="1"/>
  <c r="AH418" i="1"/>
  <c r="AI418" i="1"/>
  <c r="CW418" i="1" s="1"/>
  <c r="V418" i="1" s="1"/>
  <c r="AJ418" i="1"/>
  <c r="CX418" i="1" s="1"/>
  <c r="W418" i="1" s="1"/>
  <c r="CR418" i="1"/>
  <c r="CV418" i="1"/>
  <c r="U418" i="1" s="1"/>
  <c r="FR418" i="1"/>
  <c r="GL418" i="1"/>
  <c r="GN418" i="1"/>
  <c r="GP418" i="1"/>
  <c r="GV418" i="1"/>
  <c r="HC418" i="1" s="1"/>
  <c r="GX418" i="1" s="1"/>
  <c r="P419" i="1"/>
  <c r="AC419" i="1"/>
  <c r="AD419" i="1"/>
  <c r="AB419" i="1" s="1"/>
  <c r="AE419" i="1"/>
  <c r="Q419" i="1" s="1"/>
  <c r="AF419" i="1"/>
  <c r="S419" i="1" s="1"/>
  <c r="AG419" i="1"/>
  <c r="AH419" i="1"/>
  <c r="CV419" i="1" s="1"/>
  <c r="U419" i="1" s="1"/>
  <c r="AI419" i="1"/>
  <c r="CW419" i="1" s="1"/>
  <c r="V419" i="1" s="1"/>
  <c r="AJ419" i="1"/>
  <c r="CX419" i="1" s="1"/>
  <c r="W419" i="1" s="1"/>
  <c r="CQ419" i="1"/>
  <c r="CR419" i="1"/>
  <c r="CU419" i="1"/>
  <c r="T419" i="1" s="1"/>
  <c r="FR419" i="1"/>
  <c r="GL419" i="1"/>
  <c r="GN419" i="1"/>
  <c r="GP419" i="1"/>
  <c r="GV419" i="1"/>
  <c r="HC419" i="1" s="1"/>
  <c r="GX419" i="1" s="1"/>
  <c r="C420" i="1"/>
  <c r="D420" i="1"/>
  <c r="AC420" i="1"/>
  <c r="P420" i="1" s="1"/>
  <c r="AE420" i="1"/>
  <c r="Q420" i="1" s="1"/>
  <c r="AF420" i="1"/>
  <c r="S420" i="1" s="1"/>
  <c r="AG420" i="1"/>
  <c r="CU420" i="1" s="1"/>
  <c r="T420" i="1" s="1"/>
  <c r="AH420" i="1"/>
  <c r="AI420" i="1"/>
  <c r="CW420" i="1" s="1"/>
  <c r="V420" i="1" s="1"/>
  <c r="AJ420" i="1"/>
  <c r="CX420" i="1" s="1"/>
  <c r="W420" i="1" s="1"/>
  <c r="CR420" i="1"/>
  <c r="CV420" i="1"/>
  <c r="U420" i="1" s="1"/>
  <c r="FR420" i="1"/>
  <c r="GL420" i="1"/>
  <c r="GN420" i="1"/>
  <c r="GP420" i="1"/>
  <c r="GV420" i="1"/>
  <c r="HC420" i="1" s="1"/>
  <c r="GX420" i="1" s="1"/>
  <c r="C421" i="1"/>
  <c r="D421" i="1"/>
  <c r="R421" i="1"/>
  <c r="GK421" i="1" s="1"/>
  <c r="AC421" i="1"/>
  <c r="P421" i="1" s="1"/>
  <c r="AD421" i="1"/>
  <c r="AE421" i="1"/>
  <c r="Q421" i="1" s="1"/>
  <c r="AF421" i="1"/>
  <c r="AB421" i="1" s="1"/>
  <c r="AG421" i="1"/>
  <c r="CU421" i="1" s="1"/>
  <c r="T421" i="1" s="1"/>
  <c r="AH421" i="1"/>
  <c r="CV421" i="1" s="1"/>
  <c r="U421" i="1" s="1"/>
  <c r="AI421" i="1"/>
  <c r="AJ421" i="1"/>
  <c r="CX421" i="1" s="1"/>
  <c r="W421" i="1" s="1"/>
  <c r="CR421" i="1"/>
  <c r="CS421" i="1"/>
  <c r="CW421" i="1"/>
  <c r="V421" i="1" s="1"/>
  <c r="FR421" i="1"/>
  <c r="GL421" i="1"/>
  <c r="GN421" i="1"/>
  <c r="GP421" i="1"/>
  <c r="GV421" i="1"/>
  <c r="GX421" i="1"/>
  <c r="HC421" i="1"/>
  <c r="AC422" i="1"/>
  <c r="P422" i="1" s="1"/>
  <c r="AE422" i="1"/>
  <c r="Q422" i="1" s="1"/>
  <c r="AF422" i="1"/>
  <c r="S422" i="1" s="1"/>
  <c r="AG422" i="1"/>
  <c r="CU422" i="1" s="1"/>
  <c r="T422" i="1" s="1"/>
  <c r="AH422" i="1"/>
  <c r="AI422" i="1"/>
  <c r="CW422" i="1" s="1"/>
  <c r="V422" i="1" s="1"/>
  <c r="AJ422" i="1"/>
  <c r="CX422" i="1" s="1"/>
  <c r="W422" i="1" s="1"/>
  <c r="CR422" i="1"/>
  <c r="CV422" i="1"/>
  <c r="U422" i="1" s="1"/>
  <c r="FR422" i="1"/>
  <c r="GL422" i="1"/>
  <c r="GN422" i="1"/>
  <c r="GP422" i="1"/>
  <c r="GV422" i="1"/>
  <c r="HC422" i="1" s="1"/>
  <c r="GX422" i="1" s="1"/>
  <c r="P423" i="1"/>
  <c r="AC423" i="1"/>
  <c r="AD423" i="1"/>
  <c r="AB423" i="1" s="1"/>
  <c r="AE423" i="1"/>
  <c r="Q423" i="1" s="1"/>
  <c r="AF423" i="1"/>
  <c r="S423" i="1" s="1"/>
  <c r="AG423" i="1"/>
  <c r="AH423" i="1"/>
  <c r="CV423" i="1" s="1"/>
  <c r="U423" i="1" s="1"/>
  <c r="AI423" i="1"/>
  <c r="CW423" i="1" s="1"/>
  <c r="V423" i="1" s="1"/>
  <c r="AJ423" i="1"/>
  <c r="CX423" i="1" s="1"/>
  <c r="W423" i="1" s="1"/>
  <c r="CQ423" i="1"/>
  <c r="CR423" i="1"/>
  <c r="CU423" i="1"/>
  <c r="T423" i="1" s="1"/>
  <c r="FR423" i="1"/>
  <c r="GL423" i="1"/>
  <c r="GN423" i="1"/>
  <c r="GP423" i="1"/>
  <c r="GV423" i="1"/>
  <c r="HC423" i="1" s="1"/>
  <c r="GX423" i="1" s="1"/>
  <c r="C424" i="1"/>
  <c r="D424" i="1"/>
  <c r="AC424" i="1"/>
  <c r="P424" i="1" s="1"/>
  <c r="AE424" i="1"/>
  <c r="Q424" i="1" s="1"/>
  <c r="AF424" i="1"/>
  <c r="S424" i="1" s="1"/>
  <c r="AG424" i="1"/>
  <c r="CU424" i="1" s="1"/>
  <c r="T424" i="1" s="1"/>
  <c r="AH424" i="1"/>
  <c r="AI424" i="1"/>
  <c r="CW424" i="1" s="1"/>
  <c r="V424" i="1" s="1"/>
  <c r="AJ424" i="1"/>
  <c r="CX424" i="1" s="1"/>
  <c r="W424" i="1" s="1"/>
  <c r="CR424" i="1"/>
  <c r="CV424" i="1"/>
  <c r="U424" i="1" s="1"/>
  <c r="FR424" i="1"/>
  <c r="GL424" i="1"/>
  <c r="GN424" i="1"/>
  <c r="GP424" i="1"/>
  <c r="GV424" i="1"/>
  <c r="HC424" i="1" s="1"/>
  <c r="GX424" i="1" s="1"/>
  <c r="C425" i="1"/>
  <c r="D425" i="1"/>
  <c r="R425" i="1"/>
  <c r="GK425" i="1" s="1"/>
  <c r="AC425" i="1"/>
  <c r="P425" i="1" s="1"/>
  <c r="AD425" i="1"/>
  <c r="AE425" i="1"/>
  <c r="Q425" i="1" s="1"/>
  <c r="AF425" i="1"/>
  <c r="AB425" i="1" s="1"/>
  <c r="AG425" i="1"/>
  <c r="CU425" i="1" s="1"/>
  <c r="T425" i="1" s="1"/>
  <c r="AH425" i="1"/>
  <c r="CV425" i="1" s="1"/>
  <c r="U425" i="1" s="1"/>
  <c r="AI425" i="1"/>
  <c r="AJ425" i="1"/>
  <c r="CX425" i="1" s="1"/>
  <c r="W425" i="1" s="1"/>
  <c r="CR425" i="1"/>
  <c r="CS425" i="1"/>
  <c r="CW425" i="1"/>
  <c r="V425" i="1" s="1"/>
  <c r="FR425" i="1"/>
  <c r="GL425" i="1"/>
  <c r="GN425" i="1"/>
  <c r="GP425" i="1"/>
  <c r="GV425" i="1"/>
  <c r="GX425" i="1"/>
  <c r="HC425" i="1"/>
  <c r="AC426" i="1"/>
  <c r="P426" i="1" s="1"/>
  <c r="AE426" i="1"/>
  <c r="Q426" i="1" s="1"/>
  <c r="AF426" i="1"/>
  <c r="S426" i="1" s="1"/>
  <c r="AG426" i="1"/>
  <c r="CU426" i="1" s="1"/>
  <c r="T426" i="1" s="1"/>
  <c r="AH426" i="1"/>
  <c r="AI426" i="1"/>
  <c r="CW426" i="1" s="1"/>
  <c r="V426" i="1" s="1"/>
  <c r="AJ426" i="1"/>
  <c r="CX426" i="1" s="1"/>
  <c r="W426" i="1" s="1"/>
  <c r="CR426" i="1"/>
  <c r="CV426" i="1"/>
  <c r="U426" i="1" s="1"/>
  <c r="FR426" i="1"/>
  <c r="GL426" i="1"/>
  <c r="GN426" i="1"/>
  <c r="GP426" i="1"/>
  <c r="GV426" i="1"/>
  <c r="HC426" i="1" s="1"/>
  <c r="GX426" i="1" s="1"/>
  <c r="P427" i="1"/>
  <c r="AC427" i="1"/>
  <c r="AD427" i="1"/>
  <c r="AB427" i="1" s="1"/>
  <c r="AE427" i="1"/>
  <c r="Q427" i="1" s="1"/>
  <c r="AF427" i="1"/>
  <c r="S427" i="1" s="1"/>
  <c r="AG427" i="1"/>
  <c r="AH427" i="1"/>
  <c r="CV427" i="1" s="1"/>
  <c r="U427" i="1" s="1"/>
  <c r="AI427" i="1"/>
  <c r="CW427" i="1" s="1"/>
  <c r="V427" i="1" s="1"/>
  <c r="AJ427" i="1"/>
  <c r="CX427" i="1" s="1"/>
  <c r="W427" i="1" s="1"/>
  <c r="CQ427" i="1"/>
  <c r="CR427" i="1"/>
  <c r="CU427" i="1"/>
  <c r="T427" i="1" s="1"/>
  <c r="FR427" i="1"/>
  <c r="GL427" i="1"/>
  <c r="GN427" i="1"/>
  <c r="GP427" i="1"/>
  <c r="GV427" i="1"/>
  <c r="HC427" i="1" s="1"/>
  <c r="GX427" i="1" s="1"/>
  <c r="C428" i="1"/>
  <c r="D428" i="1"/>
  <c r="AC428" i="1"/>
  <c r="P428" i="1" s="1"/>
  <c r="AE428" i="1"/>
  <c r="Q428" i="1" s="1"/>
  <c r="AF428" i="1"/>
  <c r="S428" i="1" s="1"/>
  <c r="AG428" i="1"/>
  <c r="CU428" i="1" s="1"/>
  <c r="T428" i="1" s="1"/>
  <c r="AH428" i="1"/>
  <c r="AI428" i="1"/>
  <c r="CW428" i="1" s="1"/>
  <c r="V428" i="1" s="1"/>
  <c r="AJ428" i="1"/>
  <c r="CX428" i="1" s="1"/>
  <c r="W428" i="1" s="1"/>
  <c r="CR428" i="1"/>
  <c r="CV428" i="1"/>
  <c r="U428" i="1" s="1"/>
  <c r="FR428" i="1"/>
  <c r="GL428" i="1"/>
  <c r="GN428" i="1"/>
  <c r="GP428" i="1"/>
  <c r="GV428" i="1"/>
  <c r="HC428" i="1" s="1"/>
  <c r="GX428" i="1" s="1"/>
  <c r="C429" i="1"/>
  <c r="D429" i="1"/>
  <c r="R429" i="1"/>
  <c r="GK429" i="1" s="1"/>
  <c r="AC429" i="1"/>
  <c r="P429" i="1" s="1"/>
  <c r="AD429" i="1"/>
  <c r="AE429" i="1"/>
  <c r="Q429" i="1" s="1"/>
  <c r="AF429" i="1"/>
  <c r="AB429" i="1" s="1"/>
  <c r="AG429" i="1"/>
  <c r="CU429" i="1" s="1"/>
  <c r="T429" i="1" s="1"/>
  <c r="AH429" i="1"/>
  <c r="CV429" i="1" s="1"/>
  <c r="U429" i="1" s="1"/>
  <c r="AI429" i="1"/>
  <c r="AJ429" i="1"/>
  <c r="CX429" i="1" s="1"/>
  <c r="W429" i="1" s="1"/>
  <c r="CR429" i="1"/>
  <c r="CS429" i="1"/>
  <c r="CW429" i="1"/>
  <c r="V429" i="1" s="1"/>
  <c r="FR429" i="1"/>
  <c r="GL429" i="1"/>
  <c r="GN429" i="1"/>
  <c r="GP429" i="1"/>
  <c r="GV429" i="1"/>
  <c r="GX429" i="1"/>
  <c r="HC429" i="1"/>
  <c r="AC430" i="1"/>
  <c r="P430" i="1" s="1"/>
  <c r="AE430" i="1"/>
  <c r="Q430" i="1" s="1"/>
  <c r="AF430" i="1"/>
  <c r="S430" i="1" s="1"/>
  <c r="AG430" i="1"/>
  <c r="CU430" i="1" s="1"/>
  <c r="T430" i="1" s="1"/>
  <c r="AH430" i="1"/>
  <c r="AI430" i="1"/>
  <c r="CW430" i="1" s="1"/>
  <c r="V430" i="1" s="1"/>
  <c r="AJ430" i="1"/>
  <c r="CX430" i="1" s="1"/>
  <c r="W430" i="1" s="1"/>
  <c r="CR430" i="1"/>
  <c r="CV430" i="1"/>
  <c r="U430" i="1" s="1"/>
  <c r="FR430" i="1"/>
  <c r="GL430" i="1"/>
  <c r="GN430" i="1"/>
  <c r="GP430" i="1"/>
  <c r="GV430" i="1"/>
  <c r="HC430" i="1" s="1"/>
  <c r="GX430" i="1" s="1"/>
  <c r="P431" i="1"/>
  <c r="AC431" i="1"/>
  <c r="AD431" i="1"/>
  <c r="AB431" i="1" s="1"/>
  <c r="AE431" i="1"/>
  <c r="Q431" i="1" s="1"/>
  <c r="AF431" i="1"/>
  <c r="S431" i="1" s="1"/>
  <c r="AG431" i="1"/>
  <c r="AH431" i="1"/>
  <c r="CV431" i="1" s="1"/>
  <c r="U431" i="1" s="1"/>
  <c r="AI431" i="1"/>
  <c r="CW431" i="1" s="1"/>
  <c r="V431" i="1" s="1"/>
  <c r="AJ431" i="1"/>
  <c r="CX431" i="1" s="1"/>
  <c r="W431" i="1" s="1"/>
  <c r="CQ431" i="1"/>
  <c r="CR431" i="1"/>
  <c r="CU431" i="1"/>
  <c r="T431" i="1" s="1"/>
  <c r="FR431" i="1"/>
  <c r="GL431" i="1"/>
  <c r="GN431" i="1"/>
  <c r="GP431" i="1"/>
  <c r="GV431" i="1"/>
  <c r="HC431" i="1" s="1"/>
  <c r="GX431" i="1" s="1"/>
  <c r="C432" i="1"/>
  <c r="D432" i="1"/>
  <c r="AC432" i="1"/>
  <c r="P432" i="1" s="1"/>
  <c r="AE432" i="1"/>
  <c r="Q432" i="1" s="1"/>
  <c r="AF432" i="1"/>
  <c r="S432" i="1" s="1"/>
  <c r="AG432" i="1"/>
  <c r="CU432" i="1" s="1"/>
  <c r="T432" i="1" s="1"/>
  <c r="AH432" i="1"/>
  <c r="AI432" i="1"/>
  <c r="CW432" i="1" s="1"/>
  <c r="V432" i="1" s="1"/>
  <c r="AJ432" i="1"/>
  <c r="CX432" i="1" s="1"/>
  <c r="W432" i="1" s="1"/>
  <c r="CR432" i="1"/>
  <c r="CV432" i="1"/>
  <c r="U432" i="1" s="1"/>
  <c r="FR432" i="1"/>
  <c r="GL432" i="1"/>
  <c r="GN432" i="1"/>
  <c r="GP432" i="1"/>
  <c r="GV432" i="1"/>
  <c r="HC432" i="1" s="1"/>
  <c r="GX432" i="1" s="1"/>
  <c r="C433" i="1"/>
  <c r="D433" i="1"/>
  <c r="R433" i="1"/>
  <c r="GK433" i="1" s="1"/>
  <c r="AC433" i="1"/>
  <c r="P433" i="1" s="1"/>
  <c r="AD433" i="1"/>
  <c r="AE433" i="1"/>
  <c r="Q433" i="1" s="1"/>
  <c r="AF433" i="1"/>
  <c r="AB433" i="1" s="1"/>
  <c r="AG433" i="1"/>
  <c r="CU433" i="1" s="1"/>
  <c r="T433" i="1" s="1"/>
  <c r="AH433" i="1"/>
  <c r="CV433" i="1" s="1"/>
  <c r="U433" i="1" s="1"/>
  <c r="AI433" i="1"/>
  <c r="AJ433" i="1"/>
  <c r="CX433" i="1" s="1"/>
  <c r="W433" i="1" s="1"/>
  <c r="CR433" i="1"/>
  <c r="CS433" i="1"/>
  <c r="CW433" i="1"/>
  <c r="V433" i="1" s="1"/>
  <c r="FR433" i="1"/>
  <c r="GL433" i="1"/>
  <c r="GN433" i="1"/>
  <c r="GP433" i="1"/>
  <c r="GV433" i="1"/>
  <c r="GX433" i="1"/>
  <c r="HC433" i="1"/>
  <c r="AC434" i="1"/>
  <c r="P434" i="1" s="1"/>
  <c r="AE434" i="1"/>
  <c r="Q434" i="1" s="1"/>
  <c r="AF434" i="1"/>
  <c r="S434" i="1" s="1"/>
  <c r="AG434" i="1"/>
  <c r="CU434" i="1" s="1"/>
  <c r="T434" i="1" s="1"/>
  <c r="AH434" i="1"/>
  <c r="AI434" i="1"/>
  <c r="CW434" i="1" s="1"/>
  <c r="V434" i="1" s="1"/>
  <c r="AJ434" i="1"/>
  <c r="CX434" i="1" s="1"/>
  <c r="W434" i="1" s="1"/>
  <c r="CR434" i="1"/>
  <c r="CV434" i="1"/>
  <c r="U434" i="1" s="1"/>
  <c r="FR434" i="1"/>
  <c r="GL434" i="1"/>
  <c r="GN434" i="1"/>
  <c r="GP434" i="1"/>
  <c r="GV434" i="1"/>
  <c r="HC434" i="1" s="1"/>
  <c r="GX434" i="1" s="1"/>
  <c r="P435" i="1"/>
  <c r="AC435" i="1"/>
  <c r="AD435" i="1"/>
  <c r="AB435" i="1" s="1"/>
  <c r="AE435" i="1"/>
  <c r="Q435" i="1" s="1"/>
  <c r="AF435" i="1"/>
  <c r="S435" i="1" s="1"/>
  <c r="AG435" i="1"/>
  <c r="AH435" i="1"/>
  <c r="CV435" i="1" s="1"/>
  <c r="U435" i="1" s="1"/>
  <c r="AI435" i="1"/>
  <c r="CW435" i="1" s="1"/>
  <c r="V435" i="1" s="1"/>
  <c r="AJ435" i="1"/>
  <c r="CX435" i="1" s="1"/>
  <c r="W435" i="1" s="1"/>
  <c r="CQ435" i="1"/>
  <c r="CR435" i="1"/>
  <c r="CU435" i="1"/>
  <c r="T435" i="1" s="1"/>
  <c r="FR435" i="1"/>
  <c r="GL435" i="1"/>
  <c r="GN435" i="1"/>
  <c r="GP435" i="1"/>
  <c r="GV435" i="1"/>
  <c r="HC435" i="1" s="1"/>
  <c r="GX435" i="1" s="1"/>
  <c r="S436" i="1"/>
  <c r="CY436" i="1" s="1"/>
  <c r="X436" i="1" s="1"/>
  <c r="AC436" i="1"/>
  <c r="P436" i="1" s="1"/>
  <c r="AD436" i="1"/>
  <c r="AE436" i="1"/>
  <c r="Q436" i="1" s="1"/>
  <c r="AF436" i="1"/>
  <c r="AG436" i="1"/>
  <c r="CU436" i="1" s="1"/>
  <c r="T436" i="1" s="1"/>
  <c r="AH436" i="1"/>
  <c r="CV436" i="1" s="1"/>
  <c r="U436" i="1" s="1"/>
  <c r="AI436" i="1"/>
  <c r="CW436" i="1" s="1"/>
  <c r="V436" i="1" s="1"/>
  <c r="AJ436" i="1"/>
  <c r="CR436" i="1"/>
  <c r="CT436" i="1"/>
  <c r="CX436" i="1"/>
  <c r="W436" i="1" s="1"/>
  <c r="FR436" i="1"/>
  <c r="GL436" i="1"/>
  <c r="GN436" i="1"/>
  <c r="GP436" i="1"/>
  <c r="GV436" i="1"/>
  <c r="HC436" i="1"/>
  <c r="GX436" i="1" s="1"/>
  <c r="R437" i="1"/>
  <c r="GK437" i="1" s="1"/>
  <c r="AC437" i="1"/>
  <c r="P437" i="1" s="1"/>
  <c r="AD437" i="1"/>
  <c r="AE437" i="1"/>
  <c r="Q437" i="1" s="1"/>
  <c r="AF437" i="1"/>
  <c r="AB437" i="1" s="1"/>
  <c r="AG437" i="1"/>
  <c r="CU437" i="1" s="1"/>
  <c r="T437" i="1" s="1"/>
  <c r="AH437" i="1"/>
  <c r="CV437" i="1" s="1"/>
  <c r="U437" i="1" s="1"/>
  <c r="AI437" i="1"/>
  <c r="AJ437" i="1"/>
  <c r="CX437" i="1" s="1"/>
  <c r="W437" i="1" s="1"/>
  <c r="CR437" i="1"/>
  <c r="CS437" i="1"/>
  <c r="CW437" i="1"/>
  <c r="V437" i="1" s="1"/>
  <c r="FR437" i="1"/>
  <c r="GL437" i="1"/>
  <c r="GN437" i="1"/>
  <c r="GP437" i="1"/>
  <c r="GV437" i="1"/>
  <c r="GX437" i="1"/>
  <c r="HC437" i="1"/>
  <c r="AC438" i="1"/>
  <c r="P438" i="1" s="1"/>
  <c r="AE438" i="1"/>
  <c r="Q438" i="1" s="1"/>
  <c r="AF438" i="1"/>
  <c r="S438" i="1" s="1"/>
  <c r="AG438" i="1"/>
  <c r="CU438" i="1" s="1"/>
  <c r="T438" i="1" s="1"/>
  <c r="AH438" i="1"/>
  <c r="AI438" i="1"/>
  <c r="CW438" i="1" s="1"/>
  <c r="V438" i="1" s="1"/>
  <c r="AJ438" i="1"/>
  <c r="CX438" i="1" s="1"/>
  <c r="W438" i="1" s="1"/>
  <c r="CR438" i="1"/>
  <c r="CV438" i="1"/>
  <c r="U438" i="1" s="1"/>
  <c r="FR438" i="1"/>
  <c r="GL438" i="1"/>
  <c r="GN438" i="1"/>
  <c r="GP438" i="1"/>
  <c r="GV438" i="1"/>
  <c r="HC438" i="1" s="1"/>
  <c r="GX438" i="1" s="1"/>
  <c r="P439" i="1"/>
  <c r="AC439" i="1"/>
  <c r="AD439" i="1"/>
  <c r="AB439" i="1" s="1"/>
  <c r="AE439" i="1"/>
  <c r="Q439" i="1" s="1"/>
  <c r="AF439" i="1"/>
  <c r="S439" i="1" s="1"/>
  <c r="AG439" i="1"/>
  <c r="AH439" i="1"/>
  <c r="CV439" i="1" s="1"/>
  <c r="U439" i="1" s="1"/>
  <c r="AI439" i="1"/>
  <c r="CW439" i="1" s="1"/>
  <c r="V439" i="1" s="1"/>
  <c r="AJ439" i="1"/>
  <c r="CX439" i="1" s="1"/>
  <c r="W439" i="1" s="1"/>
  <c r="CQ439" i="1"/>
  <c r="CR439" i="1"/>
  <c r="CU439" i="1"/>
  <c r="T439" i="1" s="1"/>
  <c r="FR439" i="1"/>
  <c r="GL439" i="1"/>
  <c r="GN439" i="1"/>
  <c r="GP439" i="1"/>
  <c r="GV439" i="1"/>
  <c r="HC439" i="1" s="1"/>
  <c r="GX439" i="1" s="1"/>
  <c r="S440" i="1"/>
  <c r="CY440" i="1" s="1"/>
  <c r="X440" i="1" s="1"/>
  <c r="AC440" i="1"/>
  <c r="P440" i="1" s="1"/>
  <c r="AD440" i="1"/>
  <c r="AE440" i="1"/>
  <c r="Q440" i="1" s="1"/>
  <c r="AF440" i="1"/>
  <c r="AG440" i="1"/>
  <c r="CU440" i="1" s="1"/>
  <c r="T440" i="1" s="1"/>
  <c r="AH440" i="1"/>
  <c r="CV440" i="1" s="1"/>
  <c r="U440" i="1" s="1"/>
  <c r="AI440" i="1"/>
  <c r="CW440" i="1" s="1"/>
  <c r="V440" i="1" s="1"/>
  <c r="AJ440" i="1"/>
  <c r="CR440" i="1"/>
  <c r="CT440" i="1"/>
  <c r="CX440" i="1"/>
  <c r="W440" i="1" s="1"/>
  <c r="FR440" i="1"/>
  <c r="GL440" i="1"/>
  <c r="GN440" i="1"/>
  <c r="GP440" i="1"/>
  <c r="GV440" i="1"/>
  <c r="HC440" i="1"/>
  <c r="GX440" i="1" s="1"/>
  <c r="R441" i="1"/>
  <c r="GK441" i="1" s="1"/>
  <c r="AC441" i="1"/>
  <c r="P441" i="1" s="1"/>
  <c r="AD441" i="1"/>
  <c r="AE441" i="1"/>
  <c r="Q441" i="1" s="1"/>
  <c r="AF441" i="1"/>
  <c r="AB441" i="1" s="1"/>
  <c r="AG441" i="1"/>
  <c r="CU441" i="1" s="1"/>
  <c r="T441" i="1" s="1"/>
  <c r="AH441" i="1"/>
  <c r="CV441" i="1" s="1"/>
  <c r="U441" i="1" s="1"/>
  <c r="AI441" i="1"/>
  <c r="AJ441" i="1"/>
  <c r="CX441" i="1" s="1"/>
  <c r="W441" i="1" s="1"/>
  <c r="CR441" i="1"/>
  <c r="CS441" i="1"/>
  <c r="CW441" i="1"/>
  <c r="V441" i="1" s="1"/>
  <c r="FR441" i="1"/>
  <c r="GL441" i="1"/>
  <c r="GN441" i="1"/>
  <c r="GP441" i="1"/>
  <c r="GV441" i="1"/>
  <c r="GX441" i="1"/>
  <c r="HC441" i="1"/>
  <c r="C442" i="1"/>
  <c r="D442" i="1"/>
  <c r="S442" i="1"/>
  <c r="CY442" i="1" s="1"/>
  <c r="X442" i="1" s="1"/>
  <c r="AC442" i="1"/>
  <c r="P442" i="1" s="1"/>
  <c r="AD442" i="1"/>
  <c r="AE442" i="1"/>
  <c r="Q442" i="1" s="1"/>
  <c r="AF442" i="1"/>
  <c r="AG442" i="1"/>
  <c r="CU442" i="1" s="1"/>
  <c r="T442" i="1" s="1"/>
  <c r="AH442" i="1"/>
  <c r="CV442" i="1" s="1"/>
  <c r="U442" i="1" s="1"/>
  <c r="AI442" i="1"/>
  <c r="CW442" i="1" s="1"/>
  <c r="V442" i="1" s="1"/>
  <c r="AJ442" i="1"/>
  <c r="CR442" i="1"/>
  <c r="CT442" i="1"/>
  <c r="CX442" i="1"/>
  <c r="W442" i="1" s="1"/>
  <c r="FR442" i="1"/>
  <c r="GL442" i="1"/>
  <c r="GN442" i="1"/>
  <c r="GP442" i="1"/>
  <c r="GV442" i="1"/>
  <c r="HC442" i="1"/>
  <c r="GX442" i="1" s="1"/>
  <c r="C443" i="1"/>
  <c r="D443" i="1"/>
  <c r="P443" i="1"/>
  <c r="AC443" i="1"/>
  <c r="AD443" i="1"/>
  <c r="AB443" i="1" s="1"/>
  <c r="AE443" i="1"/>
  <c r="Q443" i="1" s="1"/>
  <c r="AF443" i="1"/>
  <c r="S443" i="1" s="1"/>
  <c r="AG443" i="1"/>
  <c r="AH443" i="1"/>
  <c r="CV443" i="1" s="1"/>
  <c r="U443" i="1" s="1"/>
  <c r="AI443" i="1"/>
  <c r="CW443" i="1" s="1"/>
  <c r="V443" i="1" s="1"/>
  <c r="AJ443" i="1"/>
  <c r="CX443" i="1" s="1"/>
  <c r="W443" i="1" s="1"/>
  <c r="CQ443" i="1"/>
  <c r="CR443" i="1"/>
  <c r="CU443" i="1"/>
  <c r="T443" i="1" s="1"/>
  <c r="FR443" i="1"/>
  <c r="GL443" i="1"/>
  <c r="GN443" i="1"/>
  <c r="GP443" i="1"/>
  <c r="GV443" i="1"/>
  <c r="HC443" i="1" s="1"/>
  <c r="GX443" i="1" s="1"/>
  <c r="S444" i="1"/>
  <c r="CY444" i="1" s="1"/>
  <c r="X444" i="1" s="1"/>
  <c r="AC444" i="1"/>
  <c r="P444" i="1" s="1"/>
  <c r="AD444" i="1"/>
  <c r="AE444" i="1"/>
  <c r="Q444" i="1" s="1"/>
  <c r="AF444" i="1"/>
  <c r="AG444" i="1"/>
  <c r="CU444" i="1" s="1"/>
  <c r="T444" i="1" s="1"/>
  <c r="AH444" i="1"/>
  <c r="CV444" i="1" s="1"/>
  <c r="U444" i="1" s="1"/>
  <c r="AI444" i="1"/>
  <c r="CW444" i="1" s="1"/>
  <c r="V444" i="1" s="1"/>
  <c r="AJ444" i="1"/>
  <c r="CR444" i="1"/>
  <c r="CT444" i="1"/>
  <c r="CX444" i="1"/>
  <c r="W444" i="1" s="1"/>
  <c r="GL444" i="1"/>
  <c r="GN444" i="1"/>
  <c r="GO444" i="1"/>
  <c r="GP444" i="1"/>
  <c r="GV444" i="1"/>
  <c r="HC444" i="1"/>
  <c r="GX444" i="1" s="1"/>
  <c r="R445" i="1"/>
  <c r="GK445" i="1" s="1"/>
  <c r="AC445" i="1"/>
  <c r="P445" i="1" s="1"/>
  <c r="AD445" i="1"/>
  <c r="AE445" i="1"/>
  <c r="Q445" i="1" s="1"/>
  <c r="AF445" i="1"/>
  <c r="AB445" i="1" s="1"/>
  <c r="AG445" i="1"/>
  <c r="CU445" i="1" s="1"/>
  <c r="T445" i="1" s="1"/>
  <c r="AH445" i="1"/>
  <c r="CV445" i="1" s="1"/>
  <c r="U445" i="1" s="1"/>
  <c r="AI445" i="1"/>
  <c r="AJ445" i="1"/>
  <c r="CX445" i="1" s="1"/>
  <c r="W445" i="1" s="1"/>
  <c r="CR445" i="1"/>
  <c r="CS445" i="1"/>
  <c r="CW445" i="1"/>
  <c r="V445" i="1" s="1"/>
  <c r="GL445" i="1"/>
  <c r="GN445" i="1"/>
  <c r="GO445" i="1"/>
  <c r="GP445" i="1"/>
  <c r="GV445" i="1"/>
  <c r="GX445" i="1"/>
  <c r="HC445" i="1"/>
  <c r="AC446" i="1"/>
  <c r="P446" i="1" s="1"/>
  <c r="AE446" i="1"/>
  <c r="Q446" i="1" s="1"/>
  <c r="AF446" i="1"/>
  <c r="S446" i="1" s="1"/>
  <c r="AG446" i="1"/>
  <c r="CU446" i="1" s="1"/>
  <c r="T446" i="1" s="1"/>
  <c r="AH446" i="1"/>
  <c r="AI446" i="1"/>
  <c r="CW446" i="1" s="1"/>
  <c r="V446" i="1" s="1"/>
  <c r="AJ446" i="1"/>
  <c r="CX446" i="1" s="1"/>
  <c r="W446" i="1" s="1"/>
  <c r="CR446" i="1"/>
  <c r="CV446" i="1"/>
  <c r="U446" i="1" s="1"/>
  <c r="FR446" i="1"/>
  <c r="GL446" i="1"/>
  <c r="GN446" i="1"/>
  <c r="GP446" i="1"/>
  <c r="GV446" i="1"/>
  <c r="HC446" i="1" s="1"/>
  <c r="GX446" i="1" s="1"/>
  <c r="P447" i="1"/>
  <c r="AC447" i="1"/>
  <c r="AD447" i="1"/>
  <c r="AB447" i="1" s="1"/>
  <c r="AE447" i="1"/>
  <c r="Q447" i="1" s="1"/>
  <c r="AF447" i="1"/>
  <c r="S447" i="1" s="1"/>
  <c r="AG447" i="1"/>
  <c r="AH447" i="1"/>
  <c r="CV447" i="1" s="1"/>
  <c r="U447" i="1" s="1"/>
  <c r="AI447" i="1"/>
  <c r="CW447" i="1" s="1"/>
  <c r="V447" i="1" s="1"/>
  <c r="AJ447" i="1"/>
  <c r="CX447" i="1" s="1"/>
  <c r="W447" i="1" s="1"/>
  <c r="CQ447" i="1"/>
  <c r="CR447" i="1"/>
  <c r="CU447" i="1"/>
  <c r="T447" i="1" s="1"/>
  <c r="FR447" i="1"/>
  <c r="GL447" i="1"/>
  <c r="GN447" i="1"/>
  <c r="GP447" i="1"/>
  <c r="GV447" i="1"/>
  <c r="HC447" i="1" s="1"/>
  <c r="GX447" i="1" s="1"/>
  <c r="S448" i="1"/>
  <c r="CY448" i="1" s="1"/>
  <c r="X448" i="1" s="1"/>
  <c r="AC448" i="1"/>
  <c r="P448" i="1" s="1"/>
  <c r="AD448" i="1"/>
  <c r="AE448" i="1"/>
  <c r="Q448" i="1" s="1"/>
  <c r="AF448" i="1"/>
  <c r="AG448" i="1"/>
  <c r="CU448" i="1" s="1"/>
  <c r="T448" i="1" s="1"/>
  <c r="AH448" i="1"/>
  <c r="CV448" i="1" s="1"/>
  <c r="U448" i="1" s="1"/>
  <c r="AI448" i="1"/>
  <c r="CW448" i="1" s="1"/>
  <c r="V448" i="1" s="1"/>
  <c r="AJ448" i="1"/>
  <c r="CR448" i="1"/>
  <c r="CT448" i="1"/>
  <c r="CX448" i="1"/>
  <c r="W448" i="1" s="1"/>
  <c r="FR448" i="1"/>
  <c r="GL448" i="1"/>
  <c r="GN448" i="1"/>
  <c r="GP448" i="1"/>
  <c r="GV448" i="1"/>
  <c r="HC448" i="1"/>
  <c r="GX448" i="1" s="1"/>
  <c r="R449" i="1"/>
  <c r="GK449" i="1" s="1"/>
  <c r="AC449" i="1"/>
  <c r="P449" i="1" s="1"/>
  <c r="AD449" i="1"/>
  <c r="AE449" i="1"/>
  <c r="Q449" i="1" s="1"/>
  <c r="AF449" i="1"/>
  <c r="AB449" i="1" s="1"/>
  <c r="AG449" i="1"/>
  <c r="CU449" i="1" s="1"/>
  <c r="T449" i="1" s="1"/>
  <c r="AH449" i="1"/>
  <c r="CV449" i="1" s="1"/>
  <c r="U449" i="1" s="1"/>
  <c r="AI449" i="1"/>
  <c r="AJ449" i="1"/>
  <c r="CX449" i="1" s="1"/>
  <c r="W449" i="1" s="1"/>
  <c r="CR449" i="1"/>
  <c r="CS449" i="1"/>
  <c r="CW449" i="1"/>
  <c r="V449" i="1" s="1"/>
  <c r="FR449" i="1"/>
  <c r="GL449" i="1"/>
  <c r="GN449" i="1"/>
  <c r="GP449" i="1"/>
  <c r="GV449" i="1"/>
  <c r="GX449" i="1"/>
  <c r="HC449" i="1"/>
  <c r="AC450" i="1"/>
  <c r="P450" i="1" s="1"/>
  <c r="AE450" i="1"/>
  <c r="Q450" i="1" s="1"/>
  <c r="AF450" i="1"/>
  <c r="S450" i="1" s="1"/>
  <c r="AG450" i="1"/>
  <c r="CU450" i="1" s="1"/>
  <c r="T450" i="1" s="1"/>
  <c r="AH450" i="1"/>
  <c r="AI450" i="1"/>
  <c r="CW450" i="1" s="1"/>
  <c r="V450" i="1" s="1"/>
  <c r="AJ450" i="1"/>
  <c r="CX450" i="1" s="1"/>
  <c r="W450" i="1" s="1"/>
  <c r="CR450" i="1"/>
  <c r="CV450" i="1"/>
  <c r="U450" i="1" s="1"/>
  <c r="GL450" i="1"/>
  <c r="GN450" i="1"/>
  <c r="GO450" i="1"/>
  <c r="GP450" i="1"/>
  <c r="GV450" i="1"/>
  <c r="HC450" i="1" s="1"/>
  <c r="GX450" i="1" s="1"/>
  <c r="P451" i="1"/>
  <c r="AC451" i="1"/>
  <c r="AD451" i="1"/>
  <c r="AB451" i="1" s="1"/>
  <c r="AE451" i="1"/>
  <c r="Q451" i="1" s="1"/>
  <c r="AF451" i="1"/>
  <c r="S451" i="1" s="1"/>
  <c r="AG451" i="1"/>
  <c r="AH451" i="1"/>
  <c r="CV451" i="1" s="1"/>
  <c r="U451" i="1" s="1"/>
  <c r="AI451" i="1"/>
  <c r="CW451" i="1" s="1"/>
  <c r="V451" i="1" s="1"/>
  <c r="AJ451" i="1"/>
  <c r="CX451" i="1" s="1"/>
  <c r="W451" i="1" s="1"/>
  <c r="CQ451" i="1"/>
  <c r="CR451" i="1"/>
  <c r="CU451" i="1"/>
  <c r="T451" i="1" s="1"/>
  <c r="GL451" i="1"/>
  <c r="GN451" i="1"/>
  <c r="GO451" i="1"/>
  <c r="GP451" i="1"/>
  <c r="GV451" i="1"/>
  <c r="HC451" i="1" s="1"/>
  <c r="GX451" i="1" s="1"/>
  <c r="C452" i="1"/>
  <c r="D452" i="1"/>
  <c r="U452" i="1"/>
  <c r="AC452" i="1"/>
  <c r="P452" i="1" s="1"/>
  <c r="AE452" i="1"/>
  <c r="CR452" i="1" s="1"/>
  <c r="AF452" i="1"/>
  <c r="S452" i="1" s="1"/>
  <c r="CY452" i="1" s="1"/>
  <c r="X452" i="1" s="1"/>
  <c r="AG452" i="1"/>
  <c r="CU452" i="1" s="1"/>
  <c r="T452" i="1" s="1"/>
  <c r="AH452" i="1"/>
  <c r="AI452" i="1"/>
  <c r="CW452" i="1" s="1"/>
  <c r="V452" i="1" s="1"/>
  <c r="AJ452" i="1"/>
  <c r="CX452" i="1" s="1"/>
  <c r="W452" i="1" s="1"/>
  <c r="CV452" i="1"/>
  <c r="FR452" i="1"/>
  <c r="GL452" i="1"/>
  <c r="GN452" i="1"/>
  <c r="GP452" i="1"/>
  <c r="GV452" i="1"/>
  <c r="HC452" i="1" s="1"/>
  <c r="GX452" i="1" s="1"/>
  <c r="C453" i="1"/>
  <c r="D453" i="1"/>
  <c r="R453" i="1"/>
  <c r="GK453" i="1" s="1"/>
  <c r="AC453" i="1"/>
  <c r="P453" i="1" s="1"/>
  <c r="AD453" i="1"/>
  <c r="AE453" i="1"/>
  <c r="Q453" i="1" s="1"/>
  <c r="AF453" i="1"/>
  <c r="AG453" i="1"/>
  <c r="CU453" i="1" s="1"/>
  <c r="T453" i="1" s="1"/>
  <c r="AH453" i="1"/>
  <c r="CV453" i="1" s="1"/>
  <c r="U453" i="1" s="1"/>
  <c r="AI453" i="1"/>
  <c r="AJ453" i="1"/>
  <c r="CX453" i="1" s="1"/>
  <c r="W453" i="1" s="1"/>
  <c r="CR453" i="1"/>
  <c r="CS453" i="1"/>
  <c r="CW453" i="1"/>
  <c r="V453" i="1" s="1"/>
  <c r="FR453" i="1"/>
  <c r="GL453" i="1"/>
  <c r="GN453" i="1"/>
  <c r="GP453" i="1"/>
  <c r="GV453" i="1"/>
  <c r="GX453" i="1"/>
  <c r="HC453" i="1"/>
  <c r="AC454" i="1"/>
  <c r="P454" i="1" s="1"/>
  <c r="AE454" i="1"/>
  <c r="AF454" i="1"/>
  <c r="S454" i="1" s="1"/>
  <c r="CY454" i="1" s="1"/>
  <c r="X454" i="1" s="1"/>
  <c r="AG454" i="1"/>
  <c r="CU454" i="1" s="1"/>
  <c r="T454" i="1" s="1"/>
  <c r="AH454" i="1"/>
  <c r="AI454" i="1"/>
  <c r="CW454" i="1" s="1"/>
  <c r="V454" i="1" s="1"/>
  <c r="AJ454" i="1"/>
  <c r="CX454" i="1" s="1"/>
  <c r="W454" i="1" s="1"/>
  <c r="CR454" i="1"/>
  <c r="CV454" i="1"/>
  <c r="U454" i="1" s="1"/>
  <c r="GL454" i="1"/>
  <c r="GN454" i="1"/>
  <c r="GO454" i="1"/>
  <c r="GP454" i="1"/>
  <c r="GV454" i="1"/>
  <c r="HC454" i="1" s="1"/>
  <c r="GX454" i="1" s="1"/>
  <c r="P455" i="1"/>
  <c r="CP455" i="1" s="1"/>
  <c r="O455" i="1" s="1"/>
  <c r="AC455" i="1"/>
  <c r="AD455" i="1"/>
  <c r="AB455" i="1" s="1"/>
  <c r="AE455" i="1"/>
  <c r="Q455" i="1" s="1"/>
  <c r="AF455" i="1"/>
  <c r="S455" i="1" s="1"/>
  <c r="CZ455" i="1" s="1"/>
  <c r="Y455" i="1" s="1"/>
  <c r="AG455" i="1"/>
  <c r="AH455" i="1"/>
  <c r="CV455" i="1" s="1"/>
  <c r="U455" i="1" s="1"/>
  <c r="AI455" i="1"/>
  <c r="CW455" i="1" s="1"/>
  <c r="V455" i="1" s="1"/>
  <c r="AJ455" i="1"/>
  <c r="CX455" i="1" s="1"/>
  <c r="W455" i="1" s="1"/>
  <c r="CQ455" i="1"/>
  <c r="CR455" i="1"/>
  <c r="CU455" i="1"/>
  <c r="T455" i="1" s="1"/>
  <c r="CY455" i="1"/>
  <c r="X455" i="1" s="1"/>
  <c r="GL455" i="1"/>
  <c r="GN455" i="1"/>
  <c r="GO455" i="1"/>
  <c r="GP455" i="1"/>
  <c r="GV455" i="1"/>
  <c r="HC455" i="1" s="1"/>
  <c r="GX455" i="1" s="1"/>
  <c r="C456" i="1"/>
  <c r="D456" i="1"/>
  <c r="U456" i="1"/>
  <c r="AC456" i="1"/>
  <c r="P456" i="1" s="1"/>
  <c r="AE456" i="1"/>
  <c r="AF456" i="1"/>
  <c r="S456" i="1" s="1"/>
  <c r="CY456" i="1" s="1"/>
  <c r="X456" i="1" s="1"/>
  <c r="AG456" i="1"/>
  <c r="CU456" i="1" s="1"/>
  <c r="T456" i="1" s="1"/>
  <c r="AH456" i="1"/>
  <c r="AI456" i="1"/>
  <c r="CW456" i="1" s="1"/>
  <c r="V456" i="1" s="1"/>
  <c r="AJ456" i="1"/>
  <c r="CX456" i="1" s="1"/>
  <c r="W456" i="1" s="1"/>
  <c r="CR456" i="1"/>
  <c r="CV456" i="1"/>
  <c r="FR456" i="1"/>
  <c r="GL456" i="1"/>
  <c r="GN456" i="1"/>
  <c r="GP456" i="1"/>
  <c r="GV456" i="1"/>
  <c r="HC456" i="1" s="1"/>
  <c r="GX456" i="1" s="1"/>
  <c r="C457" i="1"/>
  <c r="D457" i="1"/>
  <c r="R457" i="1"/>
  <c r="GK457" i="1" s="1"/>
  <c r="AC457" i="1"/>
  <c r="P457" i="1" s="1"/>
  <c r="AD457" i="1"/>
  <c r="AE457" i="1"/>
  <c r="Q457" i="1" s="1"/>
  <c r="AF457" i="1"/>
  <c r="AG457" i="1"/>
  <c r="CU457" i="1" s="1"/>
  <c r="T457" i="1" s="1"/>
  <c r="AH457" i="1"/>
  <c r="CV457" i="1" s="1"/>
  <c r="U457" i="1" s="1"/>
  <c r="AI457" i="1"/>
  <c r="AJ457" i="1"/>
  <c r="CX457" i="1" s="1"/>
  <c r="W457" i="1" s="1"/>
  <c r="CR457" i="1"/>
  <c r="CS457" i="1"/>
  <c r="CW457" i="1"/>
  <c r="V457" i="1" s="1"/>
  <c r="FR457" i="1"/>
  <c r="GL457" i="1"/>
  <c r="GN457" i="1"/>
  <c r="GP457" i="1"/>
  <c r="GV457" i="1"/>
  <c r="GX457" i="1"/>
  <c r="HC457" i="1"/>
  <c r="I458" i="1"/>
  <c r="K458" i="1"/>
  <c r="S458" i="1"/>
  <c r="AC458" i="1"/>
  <c r="AD458" i="1"/>
  <c r="AE458" i="1"/>
  <c r="Q458" i="1" s="1"/>
  <c r="AF458" i="1"/>
  <c r="AG458" i="1"/>
  <c r="CU458" i="1" s="1"/>
  <c r="T458" i="1" s="1"/>
  <c r="AH458" i="1"/>
  <c r="CV458" i="1" s="1"/>
  <c r="U458" i="1" s="1"/>
  <c r="AI458" i="1"/>
  <c r="CW458" i="1" s="1"/>
  <c r="V458" i="1" s="1"/>
  <c r="AJ458" i="1"/>
  <c r="CR458" i="1"/>
  <c r="CT458" i="1"/>
  <c r="CX458" i="1"/>
  <c r="W458" i="1" s="1"/>
  <c r="FR458" i="1"/>
  <c r="GL458" i="1"/>
  <c r="GN458" i="1"/>
  <c r="GP458" i="1"/>
  <c r="GV458" i="1"/>
  <c r="HC458" i="1"/>
  <c r="GX458" i="1" s="1"/>
  <c r="I459" i="1"/>
  <c r="K459" i="1"/>
  <c r="P459" i="1"/>
  <c r="AC459" i="1"/>
  <c r="AD459" i="1"/>
  <c r="AB459" i="1" s="1"/>
  <c r="AE459" i="1"/>
  <c r="Q459" i="1" s="1"/>
  <c r="AF459" i="1"/>
  <c r="S459" i="1" s="1"/>
  <c r="CZ459" i="1" s="1"/>
  <c r="Y459" i="1" s="1"/>
  <c r="AG459" i="1"/>
  <c r="AH459" i="1"/>
  <c r="CV459" i="1" s="1"/>
  <c r="U459" i="1" s="1"/>
  <c r="AI459" i="1"/>
  <c r="CW459" i="1" s="1"/>
  <c r="V459" i="1" s="1"/>
  <c r="AJ459" i="1"/>
  <c r="CX459" i="1" s="1"/>
  <c r="W459" i="1" s="1"/>
  <c r="CQ459" i="1"/>
  <c r="CR459" i="1"/>
  <c r="CU459" i="1"/>
  <c r="T459" i="1" s="1"/>
  <c r="CY459" i="1"/>
  <c r="X459" i="1" s="1"/>
  <c r="FR459" i="1"/>
  <c r="GL459" i="1"/>
  <c r="GN459" i="1"/>
  <c r="GP459" i="1"/>
  <c r="GV459" i="1"/>
  <c r="HC459" i="1" s="1"/>
  <c r="GX459" i="1" s="1"/>
  <c r="C460" i="1"/>
  <c r="D460" i="1"/>
  <c r="AC460" i="1"/>
  <c r="P460" i="1" s="1"/>
  <c r="AE460" i="1"/>
  <c r="AF460" i="1"/>
  <c r="S460" i="1" s="1"/>
  <c r="CY460" i="1" s="1"/>
  <c r="X460" i="1" s="1"/>
  <c r="AG460" i="1"/>
  <c r="CU460" i="1" s="1"/>
  <c r="T460" i="1" s="1"/>
  <c r="AH460" i="1"/>
  <c r="AI460" i="1"/>
  <c r="CW460" i="1" s="1"/>
  <c r="V460" i="1" s="1"/>
  <c r="AJ460" i="1"/>
  <c r="CX460" i="1" s="1"/>
  <c r="W460" i="1" s="1"/>
  <c r="CR460" i="1"/>
  <c r="CV460" i="1"/>
  <c r="U460" i="1" s="1"/>
  <c r="FR460" i="1"/>
  <c r="GL460" i="1"/>
  <c r="GN460" i="1"/>
  <c r="GP460" i="1"/>
  <c r="GV460" i="1"/>
  <c r="HC460" i="1" s="1"/>
  <c r="GX460" i="1" s="1"/>
  <c r="C461" i="1"/>
  <c r="D461" i="1"/>
  <c r="R461" i="1"/>
  <c r="GK461" i="1" s="1"/>
  <c r="AC461" i="1"/>
  <c r="P461" i="1" s="1"/>
  <c r="AD461" i="1"/>
  <c r="AE461" i="1"/>
  <c r="Q461" i="1" s="1"/>
  <c r="AF461" i="1"/>
  <c r="AG461" i="1"/>
  <c r="CU461" i="1" s="1"/>
  <c r="T461" i="1" s="1"/>
  <c r="AH461" i="1"/>
  <c r="CV461" i="1" s="1"/>
  <c r="U461" i="1" s="1"/>
  <c r="AI461" i="1"/>
  <c r="AJ461" i="1"/>
  <c r="CX461" i="1" s="1"/>
  <c r="W461" i="1" s="1"/>
  <c r="CR461" i="1"/>
  <c r="CS461" i="1"/>
  <c r="CW461" i="1"/>
  <c r="V461" i="1" s="1"/>
  <c r="FR461" i="1"/>
  <c r="GL461" i="1"/>
  <c r="GN461" i="1"/>
  <c r="GP461" i="1"/>
  <c r="GV461" i="1"/>
  <c r="GX461" i="1"/>
  <c r="HC461" i="1"/>
  <c r="I462" i="1"/>
  <c r="K462" i="1"/>
  <c r="S462" i="1"/>
  <c r="AC462" i="1"/>
  <c r="AD462" i="1"/>
  <c r="AE462" i="1"/>
  <c r="Q462" i="1" s="1"/>
  <c r="AF462" i="1"/>
  <c r="AG462" i="1"/>
  <c r="CU462" i="1" s="1"/>
  <c r="T462" i="1" s="1"/>
  <c r="AH462" i="1"/>
  <c r="CV462" i="1" s="1"/>
  <c r="U462" i="1" s="1"/>
  <c r="AI462" i="1"/>
  <c r="CW462" i="1" s="1"/>
  <c r="V462" i="1" s="1"/>
  <c r="AJ462" i="1"/>
  <c r="CR462" i="1"/>
  <c r="CT462" i="1"/>
  <c r="CX462" i="1"/>
  <c r="W462" i="1" s="1"/>
  <c r="FR462" i="1"/>
  <c r="GL462" i="1"/>
  <c r="GN462" i="1"/>
  <c r="GP462" i="1"/>
  <c r="GV462" i="1"/>
  <c r="HC462" i="1"/>
  <c r="GX462" i="1" s="1"/>
  <c r="I463" i="1"/>
  <c r="K463" i="1"/>
  <c r="P463" i="1"/>
  <c r="AC463" i="1"/>
  <c r="AD463" i="1"/>
  <c r="AB463" i="1" s="1"/>
  <c r="AE463" i="1"/>
  <c r="Q463" i="1" s="1"/>
  <c r="AF463" i="1"/>
  <c r="S463" i="1" s="1"/>
  <c r="CZ463" i="1" s="1"/>
  <c r="Y463" i="1" s="1"/>
  <c r="AG463" i="1"/>
  <c r="AH463" i="1"/>
  <c r="CV463" i="1" s="1"/>
  <c r="U463" i="1" s="1"/>
  <c r="AI463" i="1"/>
  <c r="CW463" i="1" s="1"/>
  <c r="V463" i="1" s="1"/>
  <c r="AJ463" i="1"/>
  <c r="CX463" i="1" s="1"/>
  <c r="W463" i="1" s="1"/>
  <c r="CQ463" i="1"/>
  <c r="CR463" i="1"/>
  <c r="CU463" i="1"/>
  <c r="T463" i="1" s="1"/>
  <c r="CY463" i="1"/>
  <c r="X463" i="1" s="1"/>
  <c r="FR463" i="1"/>
  <c r="GL463" i="1"/>
  <c r="GN463" i="1"/>
  <c r="GP463" i="1"/>
  <c r="GV463" i="1"/>
  <c r="HC463" i="1" s="1"/>
  <c r="GX463" i="1" s="1"/>
  <c r="S464" i="1"/>
  <c r="AC464" i="1"/>
  <c r="AD464" i="1"/>
  <c r="AE464" i="1"/>
  <c r="Q464" i="1" s="1"/>
  <c r="AF464" i="1"/>
  <c r="AG464" i="1"/>
  <c r="CU464" i="1" s="1"/>
  <c r="T464" i="1" s="1"/>
  <c r="AH464" i="1"/>
  <c r="CV464" i="1" s="1"/>
  <c r="U464" i="1" s="1"/>
  <c r="AI464" i="1"/>
  <c r="CW464" i="1" s="1"/>
  <c r="V464" i="1" s="1"/>
  <c r="AJ464" i="1"/>
  <c r="CR464" i="1"/>
  <c r="CT464" i="1"/>
  <c r="CX464" i="1"/>
  <c r="W464" i="1" s="1"/>
  <c r="FR464" i="1"/>
  <c r="GL464" i="1"/>
  <c r="GO464" i="1"/>
  <c r="GP464" i="1"/>
  <c r="GV464" i="1"/>
  <c r="HC464" i="1"/>
  <c r="GX464" i="1" s="1"/>
  <c r="R465" i="1"/>
  <c r="GK465" i="1" s="1"/>
  <c r="AC465" i="1"/>
  <c r="P465" i="1" s="1"/>
  <c r="AD465" i="1"/>
  <c r="AE465" i="1"/>
  <c r="Q465" i="1" s="1"/>
  <c r="AF465" i="1"/>
  <c r="AG465" i="1"/>
  <c r="CU465" i="1" s="1"/>
  <c r="T465" i="1" s="1"/>
  <c r="AH465" i="1"/>
  <c r="CV465" i="1" s="1"/>
  <c r="U465" i="1" s="1"/>
  <c r="AI465" i="1"/>
  <c r="AJ465" i="1"/>
  <c r="CX465" i="1" s="1"/>
  <c r="W465" i="1" s="1"/>
  <c r="CR465" i="1"/>
  <c r="CS465" i="1"/>
  <c r="CW465" i="1"/>
  <c r="V465" i="1" s="1"/>
  <c r="FR465" i="1"/>
  <c r="GL465" i="1"/>
  <c r="GO465" i="1"/>
  <c r="GP465" i="1"/>
  <c r="GV465" i="1"/>
  <c r="GX465" i="1"/>
  <c r="HC465" i="1"/>
  <c r="U466" i="1"/>
  <c r="AC466" i="1"/>
  <c r="P466" i="1" s="1"/>
  <c r="AE466" i="1"/>
  <c r="AF466" i="1"/>
  <c r="S466" i="1" s="1"/>
  <c r="CY466" i="1" s="1"/>
  <c r="X466" i="1" s="1"/>
  <c r="AG466" i="1"/>
  <c r="CU466" i="1" s="1"/>
  <c r="T466" i="1" s="1"/>
  <c r="AH466" i="1"/>
  <c r="AI466" i="1"/>
  <c r="CW466" i="1" s="1"/>
  <c r="V466" i="1" s="1"/>
  <c r="AJ466" i="1"/>
  <c r="CX466" i="1" s="1"/>
  <c r="W466" i="1" s="1"/>
  <c r="CR466" i="1"/>
  <c r="CV466" i="1"/>
  <c r="FR466" i="1"/>
  <c r="GL466" i="1"/>
  <c r="GO466" i="1"/>
  <c r="GP466" i="1"/>
  <c r="GV466" i="1"/>
  <c r="HC466" i="1" s="1"/>
  <c r="GX466" i="1" s="1"/>
  <c r="P467" i="1"/>
  <c r="AC467" i="1"/>
  <c r="AD467" i="1"/>
  <c r="AB467" i="1" s="1"/>
  <c r="AE467" i="1"/>
  <c r="Q467" i="1" s="1"/>
  <c r="AF467" i="1"/>
  <c r="S467" i="1" s="1"/>
  <c r="CZ467" i="1" s="1"/>
  <c r="Y467" i="1" s="1"/>
  <c r="AG467" i="1"/>
  <c r="AH467" i="1"/>
  <c r="CV467" i="1" s="1"/>
  <c r="U467" i="1" s="1"/>
  <c r="AI467" i="1"/>
  <c r="CW467" i="1" s="1"/>
  <c r="V467" i="1" s="1"/>
  <c r="AJ467" i="1"/>
  <c r="CX467" i="1" s="1"/>
  <c r="W467" i="1" s="1"/>
  <c r="CQ467" i="1"/>
  <c r="CR467" i="1"/>
  <c r="CU467" i="1"/>
  <c r="T467" i="1" s="1"/>
  <c r="CY467" i="1"/>
  <c r="X467" i="1" s="1"/>
  <c r="FR467" i="1"/>
  <c r="GL467" i="1"/>
  <c r="GO467" i="1"/>
  <c r="GP467" i="1"/>
  <c r="GV467" i="1"/>
  <c r="HC467" i="1" s="1"/>
  <c r="GX467" i="1" s="1"/>
  <c r="C468" i="1"/>
  <c r="D468" i="1"/>
  <c r="U468" i="1"/>
  <c r="AC468" i="1"/>
  <c r="P468" i="1" s="1"/>
  <c r="AE468" i="1"/>
  <c r="CR468" i="1" s="1"/>
  <c r="AF468" i="1"/>
  <c r="S468" i="1" s="1"/>
  <c r="CY468" i="1" s="1"/>
  <c r="X468" i="1" s="1"/>
  <c r="AG468" i="1"/>
  <c r="CU468" i="1" s="1"/>
  <c r="T468" i="1" s="1"/>
  <c r="AH468" i="1"/>
  <c r="AI468" i="1"/>
  <c r="CW468" i="1" s="1"/>
  <c r="V468" i="1" s="1"/>
  <c r="AJ468" i="1"/>
  <c r="CX468" i="1" s="1"/>
  <c r="W468" i="1" s="1"/>
  <c r="CV468" i="1"/>
  <c r="FR468" i="1"/>
  <c r="GL468" i="1"/>
  <c r="GN468" i="1"/>
  <c r="GP468" i="1"/>
  <c r="GV468" i="1"/>
  <c r="HC468" i="1" s="1"/>
  <c r="GX468" i="1" s="1"/>
  <c r="C469" i="1"/>
  <c r="D469" i="1"/>
  <c r="R469" i="1"/>
  <c r="GK469" i="1" s="1"/>
  <c r="AC469" i="1"/>
  <c r="P469" i="1" s="1"/>
  <c r="AD469" i="1"/>
  <c r="AE469" i="1"/>
  <c r="Q469" i="1" s="1"/>
  <c r="AF469" i="1"/>
  <c r="AG469" i="1"/>
  <c r="CU469" i="1" s="1"/>
  <c r="T469" i="1" s="1"/>
  <c r="AH469" i="1"/>
  <c r="CV469" i="1" s="1"/>
  <c r="U469" i="1" s="1"/>
  <c r="AI469" i="1"/>
  <c r="AJ469" i="1"/>
  <c r="CX469" i="1" s="1"/>
  <c r="W469" i="1" s="1"/>
  <c r="CR469" i="1"/>
  <c r="CS469" i="1"/>
  <c r="CW469" i="1"/>
  <c r="V469" i="1" s="1"/>
  <c r="FR469" i="1"/>
  <c r="GL469" i="1"/>
  <c r="GN469" i="1"/>
  <c r="GP469" i="1"/>
  <c r="GV469" i="1"/>
  <c r="GX469" i="1"/>
  <c r="HC469" i="1"/>
  <c r="I470" i="1"/>
  <c r="P470" i="1"/>
  <c r="AC470" i="1"/>
  <c r="AD470" i="1"/>
  <c r="AB470" i="1" s="1"/>
  <c r="AE470" i="1"/>
  <c r="Q470" i="1" s="1"/>
  <c r="AF470" i="1"/>
  <c r="S470" i="1" s="1"/>
  <c r="CZ470" i="1" s="1"/>
  <c r="Y470" i="1" s="1"/>
  <c r="AG470" i="1"/>
  <c r="AH470" i="1"/>
  <c r="CV470" i="1" s="1"/>
  <c r="U470" i="1" s="1"/>
  <c r="AI470" i="1"/>
  <c r="CW470" i="1" s="1"/>
  <c r="V470" i="1" s="1"/>
  <c r="AJ470" i="1"/>
  <c r="CX470" i="1" s="1"/>
  <c r="W470" i="1" s="1"/>
  <c r="CQ470" i="1"/>
  <c r="CR470" i="1"/>
  <c r="CU470" i="1"/>
  <c r="T470" i="1" s="1"/>
  <c r="CY470" i="1"/>
  <c r="X470" i="1" s="1"/>
  <c r="FR470" i="1"/>
  <c r="GL470" i="1"/>
  <c r="GN470" i="1"/>
  <c r="GP470" i="1"/>
  <c r="GV470" i="1"/>
  <c r="HC470" i="1" s="1"/>
  <c r="GX470" i="1" s="1"/>
  <c r="I471" i="1"/>
  <c r="Q471" i="1" s="1"/>
  <c r="R471" i="1"/>
  <c r="GK471" i="1" s="1"/>
  <c r="AC471" i="1"/>
  <c r="P471" i="1" s="1"/>
  <c r="AD471" i="1"/>
  <c r="AE471" i="1"/>
  <c r="AF471" i="1"/>
  <c r="AG471" i="1"/>
  <c r="CU471" i="1" s="1"/>
  <c r="T471" i="1" s="1"/>
  <c r="AH471" i="1"/>
  <c r="CV471" i="1" s="1"/>
  <c r="U471" i="1" s="1"/>
  <c r="AI471" i="1"/>
  <c r="AJ471" i="1"/>
  <c r="CX471" i="1" s="1"/>
  <c r="CR471" i="1"/>
  <c r="CS471" i="1"/>
  <c r="CW471" i="1"/>
  <c r="V471" i="1" s="1"/>
  <c r="FR471" i="1"/>
  <c r="GL471" i="1"/>
  <c r="GN471" i="1"/>
  <c r="GP471" i="1"/>
  <c r="GV471" i="1"/>
  <c r="GX471" i="1"/>
  <c r="HC471" i="1"/>
  <c r="I472" i="1"/>
  <c r="P472" i="1"/>
  <c r="AC472" i="1"/>
  <c r="AD472" i="1"/>
  <c r="AB472" i="1" s="1"/>
  <c r="AE472" i="1"/>
  <c r="Q472" i="1" s="1"/>
  <c r="AF472" i="1"/>
  <c r="S472" i="1" s="1"/>
  <c r="CZ472" i="1" s="1"/>
  <c r="Y472" i="1" s="1"/>
  <c r="AG472" i="1"/>
  <c r="AH472" i="1"/>
  <c r="CV472" i="1" s="1"/>
  <c r="U472" i="1" s="1"/>
  <c r="AI472" i="1"/>
  <c r="CW472" i="1" s="1"/>
  <c r="V472" i="1" s="1"/>
  <c r="AJ472" i="1"/>
  <c r="CX472" i="1" s="1"/>
  <c r="W472" i="1" s="1"/>
  <c r="CQ472" i="1"/>
  <c r="CR472" i="1"/>
  <c r="CU472" i="1"/>
  <c r="T472" i="1" s="1"/>
  <c r="CY472" i="1"/>
  <c r="X472" i="1" s="1"/>
  <c r="FR472" i="1"/>
  <c r="GL472" i="1"/>
  <c r="GN472" i="1"/>
  <c r="GP472" i="1"/>
  <c r="GV472" i="1"/>
  <c r="HC472" i="1" s="1"/>
  <c r="GX472" i="1" s="1"/>
  <c r="I473" i="1"/>
  <c r="Q473" i="1" s="1"/>
  <c r="R473" i="1"/>
  <c r="GK473" i="1" s="1"/>
  <c r="AC473" i="1"/>
  <c r="P473" i="1" s="1"/>
  <c r="AD473" i="1"/>
  <c r="AE473" i="1"/>
  <c r="AF473" i="1"/>
  <c r="AG473" i="1"/>
  <c r="CU473" i="1" s="1"/>
  <c r="T473" i="1" s="1"/>
  <c r="AH473" i="1"/>
  <c r="CV473" i="1" s="1"/>
  <c r="U473" i="1" s="1"/>
  <c r="AI473" i="1"/>
  <c r="AJ473" i="1"/>
  <c r="CX473" i="1" s="1"/>
  <c r="W473" i="1" s="1"/>
  <c r="CR473" i="1"/>
  <c r="CS473" i="1"/>
  <c r="CW473" i="1"/>
  <c r="V473" i="1" s="1"/>
  <c r="FR473" i="1"/>
  <c r="GL473" i="1"/>
  <c r="GN473" i="1"/>
  <c r="GP473" i="1"/>
  <c r="GV473" i="1"/>
  <c r="GX473" i="1"/>
  <c r="HC473" i="1"/>
  <c r="I474" i="1"/>
  <c r="P474" i="1"/>
  <c r="CP474" i="1" s="1"/>
  <c r="O474" i="1" s="1"/>
  <c r="AC474" i="1"/>
  <c r="AD474" i="1"/>
  <c r="AB474" i="1" s="1"/>
  <c r="AE474" i="1"/>
  <c r="Q474" i="1" s="1"/>
  <c r="AF474" i="1"/>
  <c r="S474" i="1" s="1"/>
  <c r="CZ474" i="1" s="1"/>
  <c r="Y474" i="1" s="1"/>
  <c r="AG474" i="1"/>
  <c r="AH474" i="1"/>
  <c r="CV474" i="1" s="1"/>
  <c r="U474" i="1" s="1"/>
  <c r="AI474" i="1"/>
  <c r="CW474" i="1" s="1"/>
  <c r="V474" i="1" s="1"/>
  <c r="AJ474" i="1"/>
  <c r="CX474" i="1" s="1"/>
  <c r="W474" i="1" s="1"/>
  <c r="CQ474" i="1"/>
  <c r="CR474" i="1"/>
  <c r="CU474" i="1"/>
  <c r="T474" i="1" s="1"/>
  <c r="CY474" i="1"/>
  <c r="X474" i="1" s="1"/>
  <c r="FR474" i="1"/>
  <c r="GL474" i="1"/>
  <c r="GN474" i="1"/>
  <c r="GP474" i="1"/>
  <c r="GV474" i="1"/>
  <c r="HC474" i="1" s="1"/>
  <c r="GX474" i="1" s="1"/>
  <c r="I475" i="1"/>
  <c r="Q475" i="1" s="1"/>
  <c r="AC475" i="1"/>
  <c r="P475" i="1" s="1"/>
  <c r="AD475" i="1"/>
  <c r="AE475" i="1"/>
  <c r="AF475" i="1"/>
  <c r="AG475" i="1"/>
  <c r="CU475" i="1" s="1"/>
  <c r="T475" i="1" s="1"/>
  <c r="AH475" i="1"/>
  <c r="CV475" i="1" s="1"/>
  <c r="AI475" i="1"/>
  <c r="AJ475" i="1"/>
  <c r="CX475" i="1" s="1"/>
  <c r="CR475" i="1"/>
  <c r="CS475" i="1"/>
  <c r="CW475" i="1"/>
  <c r="V475" i="1" s="1"/>
  <c r="FR475" i="1"/>
  <c r="GL475" i="1"/>
  <c r="GN475" i="1"/>
  <c r="GP475" i="1"/>
  <c r="GV475" i="1"/>
  <c r="GX475" i="1"/>
  <c r="HC475" i="1"/>
  <c r="I476" i="1"/>
  <c r="K476" i="1"/>
  <c r="S476" i="1"/>
  <c r="AC476" i="1"/>
  <c r="AD476" i="1"/>
  <c r="AE476" i="1"/>
  <c r="Q476" i="1" s="1"/>
  <c r="AF476" i="1"/>
  <c r="AG476" i="1"/>
  <c r="CU476" i="1" s="1"/>
  <c r="T476" i="1" s="1"/>
  <c r="AH476" i="1"/>
  <c r="CV476" i="1" s="1"/>
  <c r="U476" i="1" s="1"/>
  <c r="AI476" i="1"/>
  <c r="CW476" i="1" s="1"/>
  <c r="V476" i="1" s="1"/>
  <c r="AJ476" i="1"/>
  <c r="CR476" i="1"/>
  <c r="CT476" i="1"/>
  <c r="CX476" i="1"/>
  <c r="W476" i="1" s="1"/>
  <c r="FR476" i="1"/>
  <c r="GL476" i="1"/>
  <c r="GN476" i="1"/>
  <c r="GP476" i="1"/>
  <c r="GV476" i="1"/>
  <c r="HC476" i="1"/>
  <c r="GX476" i="1" s="1"/>
  <c r="I477" i="1"/>
  <c r="K477" i="1"/>
  <c r="P477" i="1"/>
  <c r="AC477" i="1"/>
  <c r="AD477" i="1"/>
  <c r="AB477" i="1" s="1"/>
  <c r="AE477" i="1"/>
  <c r="Q477" i="1" s="1"/>
  <c r="AF477" i="1"/>
  <c r="S477" i="1" s="1"/>
  <c r="CZ477" i="1" s="1"/>
  <c r="Y477" i="1" s="1"/>
  <c r="AG477" i="1"/>
  <c r="AH477" i="1"/>
  <c r="AI477" i="1"/>
  <c r="CW477" i="1" s="1"/>
  <c r="V477" i="1" s="1"/>
  <c r="AJ477" i="1"/>
  <c r="CX477" i="1" s="1"/>
  <c r="W477" i="1" s="1"/>
  <c r="CQ477" i="1"/>
  <c r="CR477" i="1"/>
  <c r="CU477" i="1"/>
  <c r="T477" i="1" s="1"/>
  <c r="CV477" i="1"/>
  <c r="U477" i="1" s="1"/>
  <c r="CY477" i="1"/>
  <c r="X477" i="1" s="1"/>
  <c r="FR477" i="1"/>
  <c r="GL477" i="1"/>
  <c r="GN477" i="1"/>
  <c r="GP477" i="1"/>
  <c r="GV477" i="1"/>
  <c r="HC477" i="1" s="1"/>
  <c r="GX477" i="1" s="1"/>
  <c r="S478" i="1"/>
  <c r="CZ478" i="1" s="1"/>
  <c r="Y478" i="1" s="1"/>
  <c r="T478" i="1"/>
  <c r="W478" i="1"/>
  <c r="AC478" i="1"/>
  <c r="P478" i="1" s="1"/>
  <c r="CP478" i="1" s="1"/>
  <c r="O478" i="1" s="1"/>
  <c r="AD478" i="1"/>
  <c r="AE478" i="1"/>
  <c r="Q478" i="1" s="1"/>
  <c r="AF478" i="1"/>
  <c r="AG478" i="1"/>
  <c r="AH478" i="1"/>
  <c r="CV478" i="1" s="1"/>
  <c r="U478" i="1" s="1"/>
  <c r="AI478" i="1"/>
  <c r="CW478" i="1" s="1"/>
  <c r="V478" i="1" s="1"/>
  <c r="AJ478" i="1"/>
  <c r="CQ478" i="1"/>
  <c r="CR478" i="1"/>
  <c r="CT478" i="1"/>
  <c r="CU478" i="1"/>
  <c r="CX478" i="1"/>
  <c r="CY478" i="1"/>
  <c r="X478" i="1" s="1"/>
  <c r="FR478" i="1"/>
  <c r="GL478" i="1"/>
  <c r="GN478" i="1"/>
  <c r="GP478" i="1"/>
  <c r="GV478" i="1"/>
  <c r="HC478" i="1"/>
  <c r="GX478" i="1" s="1"/>
  <c r="R479" i="1"/>
  <c r="S479" i="1"/>
  <c r="CZ479" i="1" s="1"/>
  <c r="Y479" i="1" s="1"/>
  <c r="V479" i="1"/>
  <c r="AC479" i="1"/>
  <c r="AD479" i="1"/>
  <c r="AE479" i="1"/>
  <c r="Q479" i="1" s="1"/>
  <c r="AF479" i="1"/>
  <c r="AG479" i="1"/>
  <c r="CU479" i="1" s="1"/>
  <c r="T479" i="1" s="1"/>
  <c r="AH479" i="1"/>
  <c r="CV479" i="1" s="1"/>
  <c r="U479" i="1" s="1"/>
  <c r="AI479" i="1"/>
  <c r="AJ479" i="1"/>
  <c r="CR479" i="1"/>
  <c r="CS479" i="1"/>
  <c r="CT479" i="1"/>
  <c r="CW479" i="1"/>
  <c r="CX479" i="1"/>
  <c r="W479" i="1" s="1"/>
  <c r="FR479" i="1"/>
  <c r="GK479" i="1"/>
  <c r="GL479" i="1"/>
  <c r="GN479" i="1"/>
  <c r="GP479" i="1"/>
  <c r="GV479" i="1"/>
  <c r="HC479" i="1"/>
  <c r="GX479" i="1" s="1"/>
  <c r="Q480" i="1"/>
  <c r="AC480" i="1"/>
  <c r="AE480" i="1"/>
  <c r="AD480" i="1" s="1"/>
  <c r="AF480" i="1"/>
  <c r="S480" i="1" s="1"/>
  <c r="AG480" i="1"/>
  <c r="CU480" i="1" s="1"/>
  <c r="T480" i="1" s="1"/>
  <c r="AH480" i="1"/>
  <c r="AI480" i="1"/>
  <c r="AJ480" i="1"/>
  <c r="CX480" i="1" s="1"/>
  <c r="W480" i="1" s="1"/>
  <c r="CR480" i="1"/>
  <c r="CS480" i="1"/>
  <c r="CT480" i="1"/>
  <c r="CV480" i="1"/>
  <c r="U480" i="1" s="1"/>
  <c r="CW480" i="1"/>
  <c r="V480" i="1" s="1"/>
  <c r="FR480" i="1"/>
  <c r="GL480" i="1"/>
  <c r="GO480" i="1"/>
  <c r="GP480" i="1"/>
  <c r="GV480" i="1"/>
  <c r="HC480" i="1"/>
  <c r="GX480" i="1" s="1"/>
  <c r="P481" i="1"/>
  <c r="T481" i="1"/>
  <c r="AC481" i="1"/>
  <c r="AE481" i="1"/>
  <c r="Q481" i="1" s="1"/>
  <c r="AF481" i="1"/>
  <c r="AG481" i="1"/>
  <c r="AH481" i="1"/>
  <c r="CV481" i="1" s="1"/>
  <c r="U481" i="1" s="1"/>
  <c r="AI481" i="1"/>
  <c r="CW481" i="1" s="1"/>
  <c r="V481" i="1" s="1"/>
  <c r="AJ481" i="1"/>
  <c r="CX481" i="1" s="1"/>
  <c r="W481" i="1" s="1"/>
  <c r="CQ481" i="1"/>
  <c r="CS481" i="1"/>
  <c r="CU481" i="1"/>
  <c r="FR481" i="1"/>
  <c r="GL481" i="1"/>
  <c r="GO481" i="1"/>
  <c r="GP481" i="1"/>
  <c r="GV481" i="1"/>
  <c r="HC481" i="1" s="1"/>
  <c r="GX481" i="1" s="1"/>
  <c r="Q482" i="1"/>
  <c r="S482" i="1"/>
  <c r="W482" i="1"/>
  <c r="AC482" i="1"/>
  <c r="AD482" i="1"/>
  <c r="AE482" i="1"/>
  <c r="AF482" i="1"/>
  <c r="AG482" i="1"/>
  <c r="AH482" i="1"/>
  <c r="AI482" i="1"/>
  <c r="CW482" i="1" s="1"/>
  <c r="V482" i="1" s="1"/>
  <c r="AJ482" i="1"/>
  <c r="CQ482" i="1"/>
  <c r="CR482" i="1"/>
  <c r="CT482" i="1"/>
  <c r="CU482" i="1"/>
  <c r="T482" i="1" s="1"/>
  <c r="CV482" i="1"/>
  <c r="U482" i="1" s="1"/>
  <c r="CX482" i="1"/>
  <c r="CY482" i="1"/>
  <c r="X482" i="1" s="1"/>
  <c r="CZ482" i="1"/>
  <c r="Y482" i="1" s="1"/>
  <c r="FR482" i="1"/>
  <c r="GL482" i="1"/>
  <c r="GN482" i="1"/>
  <c r="GP482" i="1"/>
  <c r="GV482" i="1"/>
  <c r="HC482" i="1"/>
  <c r="GX482" i="1" s="1"/>
  <c r="R483" i="1"/>
  <c r="S483" i="1"/>
  <c r="CZ483" i="1" s="1"/>
  <c r="Y483" i="1" s="1"/>
  <c r="W483" i="1"/>
  <c r="AC483" i="1"/>
  <c r="P483" i="1" s="1"/>
  <c r="CP483" i="1" s="1"/>
  <c r="O483" i="1" s="1"/>
  <c r="AD483" i="1"/>
  <c r="AE483" i="1"/>
  <c r="Q483" i="1" s="1"/>
  <c r="AF483" i="1"/>
  <c r="AG483" i="1"/>
  <c r="AH483" i="1"/>
  <c r="CV483" i="1" s="1"/>
  <c r="U483" i="1" s="1"/>
  <c r="AI483" i="1"/>
  <c r="AJ483" i="1"/>
  <c r="CQ483" i="1"/>
  <c r="CR483" i="1"/>
  <c r="CS483" i="1"/>
  <c r="CT483" i="1"/>
  <c r="CU483" i="1"/>
  <c r="T483" i="1" s="1"/>
  <c r="CW483" i="1"/>
  <c r="V483" i="1" s="1"/>
  <c r="CX483" i="1"/>
  <c r="FR483" i="1"/>
  <c r="GK483" i="1"/>
  <c r="GL483" i="1"/>
  <c r="GN483" i="1"/>
  <c r="GP483" i="1"/>
  <c r="GV483" i="1"/>
  <c r="HC483" i="1"/>
  <c r="GX483" i="1" s="1"/>
  <c r="AB484" i="1"/>
  <c r="AC484" i="1"/>
  <c r="AE484" i="1"/>
  <c r="AD484" i="1" s="1"/>
  <c r="AF484" i="1"/>
  <c r="S484" i="1" s="1"/>
  <c r="AG484" i="1"/>
  <c r="CU484" i="1" s="1"/>
  <c r="T484" i="1" s="1"/>
  <c r="AH484" i="1"/>
  <c r="AI484" i="1"/>
  <c r="CW484" i="1" s="1"/>
  <c r="V484" i="1" s="1"/>
  <c r="AJ484" i="1"/>
  <c r="CX484" i="1" s="1"/>
  <c r="W484" i="1" s="1"/>
  <c r="CS484" i="1"/>
  <c r="CT484" i="1"/>
  <c r="CV484" i="1"/>
  <c r="U484" i="1" s="1"/>
  <c r="FR484" i="1"/>
  <c r="GL484" i="1"/>
  <c r="GN484" i="1"/>
  <c r="GP484" i="1"/>
  <c r="GV484" i="1"/>
  <c r="HC484" i="1" s="1"/>
  <c r="GX484" i="1" s="1"/>
  <c r="P485" i="1"/>
  <c r="Q485" i="1"/>
  <c r="R485" i="1"/>
  <c r="GK485" i="1" s="1"/>
  <c r="AC485" i="1"/>
  <c r="AD485" i="1"/>
  <c r="AB485" i="1" s="1"/>
  <c r="AE485" i="1"/>
  <c r="AF485" i="1"/>
  <c r="AG485" i="1"/>
  <c r="AH485" i="1"/>
  <c r="CV485" i="1" s="1"/>
  <c r="U485" i="1" s="1"/>
  <c r="AI485" i="1"/>
  <c r="AJ485" i="1"/>
  <c r="CX485" i="1" s="1"/>
  <c r="W485" i="1" s="1"/>
  <c r="CQ485" i="1"/>
  <c r="CR485" i="1"/>
  <c r="CS485" i="1"/>
  <c r="CU485" i="1"/>
  <c r="T485" i="1" s="1"/>
  <c r="CW485" i="1"/>
  <c r="V485" i="1" s="1"/>
  <c r="FR485" i="1"/>
  <c r="GL485" i="1"/>
  <c r="GN485" i="1"/>
  <c r="GP485" i="1"/>
  <c r="GV485" i="1"/>
  <c r="HC485" i="1" s="1"/>
  <c r="GX485" i="1" s="1"/>
  <c r="C486" i="1"/>
  <c r="D486" i="1"/>
  <c r="AB486" i="1"/>
  <c r="AC486" i="1"/>
  <c r="AE486" i="1"/>
  <c r="AD486" i="1" s="1"/>
  <c r="AF486" i="1"/>
  <c r="S486" i="1" s="1"/>
  <c r="AG486" i="1"/>
  <c r="CU486" i="1" s="1"/>
  <c r="T486" i="1" s="1"/>
  <c r="AH486" i="1"/>
  <c r="AI486" i="1"/>
  <c r="CW486" i="1" s="1"/>
  <c r="V486" i="1" s="1"/>
  <c r="AJ486" i="1"/>
  <c r="CX486" i="1" s="1"/>
  <c r="W486" i="1" s="1"/>
  <c r="CS486" i="1"/>
  <c r="CT486" i="1"/>
  <c r="CV486" i="1"/>
  <c r="U486" i="1" s="1"/>
  <c r="FR486" i="1"/>
  <c r="GL486" i="1"/>
  <c r="GN486" i="1"/>
  <c r="GP486" i="1"/>
  <c r="GV486" i="1"/>
  <c r="HC486" i="1" s="1"/>
  <c r="GX486" i="1" s="1"/>
  <c r="C487" i="1"/>
  <c r="D487" i="1"/>
  <c r="R487" i="1"/>
  <c r="T487" i="1"/>
  <c r="AC487" i="1"/>
  <c r="P487" i="1" s="1"/>
  <c r="AD487" i="1"/>
  <c r="AE487" i="1"/>
  <c r="Q487" i="1" s="1"/>
  <c r="AF487" i="1"/>
  <c r="S487" i="1" s="1"/>
  <c r="AG487" i="1"/>
  <c r="AH487" i="1"/>
  <c r="CV487" i="1" s="1"/>
  <c r="U487" i="1" s="1"/>
  <c r="AI487" i="1"/>
  <c r="AJ487" i="1"/>
  <c r="CQ487" i="1"/>
  <c r="CR487" i="1"/>
  <c r="CS487" i="1"/>
  <c r="CU487" i="1"/>
  <c r="CW487" i="1"/>
  <c r="V487" i="1" s="1"/>
  <c r="CX487" i="1"/>
  <c r="W487" i="1" s="1"/>
  <c r="FR487" i="1"/>
  <c r="GK487" i="1"/>
  <c r="GL487" i="1"/>
  <c r="GN487" i="1"/>
  <c r="GP487" i="1"/>
  <c r="GV487" i="1"/>
  <c r="HC487" i="1"/>
  <c r="GX487" i="1" s="1"/>
  <c r="I488" i="1"/>
  <c r="Q488" i="1" s="1"/>
  <c r="P488" i="1"/>
  <c r="AC488" i="1"/>
  <c r="AE488" i="1"/>
  <c r="R488" i="1" s="1"/>
  <c r="GK488" i="1" s="1"/>
  <c r="AF488" i="1"/>
  <c r="AG488" i="1"/>
  <c r="AH488" i="1"/>
  <c r="CV488" i="1" s="1"/>
  <c r="U488" i="1" s="1"/>
  <c r="AI488" i="1"/>
  <c r="CW488" i="1" s="1"/>
  <c r="V488" i="1" s="1"/>
  <c r="AJ488" i="1"/>
  <c r="CX488" i="1" s="1"/>
  <c r="W488" i="1" s="1"/>
  <c r="CQ488" i="1"/>
  <c r="CS488" i="1"/>
  <c r="CU488" i="1"/>
  <c r="T488" i="1" s="1"/>
  <c r="FR488" i="1"/>
  <c r="GL488" i="1"/>
  <c r="GN488" i="1"/>
  <c r="GP488" i="1"/>
  <c r="GV488" i="1"/>
  <c r="HC488" i="1" s="1"/>
  <c r="GX488" i="1"/>
  <c r="I489" i="1"/>
  <c r="Q489" i="1" s="1"/>
  <c r="S489" i="1"/>
  <c r="CY489" i="1" s="1"/>
  <c r="X489" i="1" s="1"/>
  <c r="AC489" i="1"/>
  <c r="P489" i="1" s="1"/>
  <c r="CP489" i="1" s="1"/>
  <c r="O489" i="1" s="1"/>
  <c r="AD489" i="1"/>
  <c r="AE489" i="1"/>
  <c r="AF489" i="1"/>
  <c r="AG489" i="1"/>
  <c r="AH489" i="1"/>
  <c r="AI489" i="1"/>
  <c r="AJ489" i="1"/>
  <c r="CQ489" i="1"/>
  <c r="CR489" i="1"/>
  <c r="CS489" i="1"/>
  <c r="CT489" i="1"/>
  <c r="CU489" i="1"/>
  <c r="T489" i="1" s="1"/>
  <c r="CV489" i="1"/>
  <c r="U489" i="1" s="1"/>
  <c r="CW489" i="1"/>
  <c r="CX489" i="1"/>
  <c r="CZ489" i="1"/>
  <c r="Y489" i="1" s="1"/>
  <c r="FR489" i="1"/>
  <c r="GL489" i="1"/>
  <c r="GN489" i="1"/>
  <c r="GP489" i="1"/>
  <c r="GV489" i="1"/>
  <c r="HC489" i="1" s="1"/>
  <c r="GX489" i="1" s="1"/>
  <c r="P490" i="1"/>
  <c r="CP490" i="1" s="1"/>
  <c r="O490" i="1" s="1"/>
  <c r="GM490" i="1" s="1"/>
  <c r="GO490" i="1" s="1"/>
  <c r="R490" i="1"/>
  <c r="S490" i="1"/>
  <c r="CZ490" i="1" s="1"/>
  <c r="Y490" i="1" s="1"/>
  <c r="AC490" i="1"/>
  <c r="AB490" i="1" s="1"/>
  <c r="AD490" i="1"/>
  <c r="AE490" i="1"/>
  <c r="Q490" i="1" s="1"/>
  <c r="AF490" i="1"/>
  <c r="AG490" i="1"/>
  <c r="AH490" i="1"/>
  <c r="CV490" i="1" s="1"/>
  <c r="U490" i="1" s="1"/>
  <c r="AI490" i="1"/>
  <c r="AJ490" i="1"/>
  <c r="CQ490" i="1"/>
  <c r="CR490" i="1"/>
  <c r="CS490" i="1"/>
  <c r="CT490" i="1"/>
  <c r="CU490" i="1"/>
  <c r="T490" i="1" s="1"/>
  <c r="CW490" i="1"/>
  <c r="V490" i="1" s="1"/>
  <c r="CX490" i="1"/>
  <c r="W490" i="1" s="1"/>
  <c r="CY490" i="1"/>
  <c r="X490" i="1" s="1"/>
  <c r="FR490" i="1"/>
  <c r="GK490" i="1"/>
  <c r="GL490" i="1"/>
  <c r="GN490" i="1"/>
  <c r="GP490" i="1"/>
  <c r="GV490" i="1"/>
  <c r="HC490" i="1"/>
  <c r="GX490" i="1" s="1"/>
  <c r="R491" i="1"/>
  <c r="S491" i="1"/>
  <c r="CZ491" i="1" s="1"/>
  <c r="Y491" i="1" s="1"/>
  <c r="AC491" i="1"/>
  <c r="AE491" i="1"/>
  <c r="Q491" i="1" s="1"/>
  <c r="AF491" i="1"/>
  <c r="AG491" i="1"/>
  <c r="CU491" i="1" s="1"/>
  <c r="T491" i="1" s="1"/>
  <c r="AH491" i="1"/>
  <c r="AI491" i="1"/>
  <c r="AJ491" i="1"/>
  <c r="CR491" i="1"/>
  <c r="CS491" i="1"/>
  <c r="CT491" i="1"/>
  <c r="CV491" i="1"/>
  <c r="U491" i="1" s="1"/>
  <c r="CW491" i="1"/>
  <c r="V491" i="1" s="1"/>
  <c r="CX491" i="1"/>
  <c r="W491" i="1" s="1"/>
  <c r="FR491" i="1"/>
  <c r="GK491" i="1"/>
  <c r="GL491" i="1"/>
  <c r="GN491" i="1"/>
  <c r="GP491" i="1"/>
  <c r="GV491" i="1"/>
  <c r="HC491" i="1"/>
  <c r="GX491" i="1" s="1"/>
  <c r="P492" i="1"/>
  <c r="R492" i="1"/>
  <c r="GK492" i="1" s="1"/>
  <c r="AC492" i="1"/>
  <c r="AE492" i="1"/>
  <c r="AD492" i="1" s="1"/>
  <c r="AB492" i="1" s="1"/>
  <c r="AF492" i="1"/>
  <c r="S492" i="1" s="1"/>
  <c r="AG492" i="1"/>
  <c r="AH492" i="1"/>
  <c r="AI492" i="1"/>
  <c r="AJ492" i="1"/>
  <c r="CX492" i="1" s="1"/>
  <c r="W492" i="1" s="1"/>
  <c r="CQ492" i="1"/>
  <c r="CR492" i="1"/>
  <c r="CS492" i="1"/>
  <c r="CU492" i="1"/>
  <c r="T492" i="1" s="1"/>
  <c r="CV492" i="1"/>
  <c r="U492" i="1" s="1"/>
  <c r="CW492" i="1"/>
  <c r="V492" i="1" s="1"/>
  <c r="FR492" i="1"/>
  <c r="GL492" i="1"/>
  <c r="GO492" i="1"/>
  <c r="GP492" i="1"/>
  <c r="GV492" i="1"/>
  <c r="HC492" i="1" s="1"/>
  <c r="GX492" i="1" s="1"/>
  <c r="P493" i="1"/>
  <c r="S493" i="1"/>
  <c r="AC493" i="1"/>
  <c r="AE493" i="1"/>
  <c r="AD493" i="1" s="1"/>
  <c r="AF493" i="1"/>
  <c r="AG493" i="1"/>
  <c r="AH493" i="1"/>
  <c r="AI493" i="1"/>
  <c r="CW493" i="1" s="1"/>
  <c r="V493" i="1" s="1"/>
  <c r="AJ493" i="1"/>
  <c r="CQ493" i="1"/>
  <c r="CR493" i="1"/>
  <c r="CT493" i="1"/>
  <c r="CU493" i="1"/>
  <c r="T493" i="1" s="1"/>
  <c r="CV493" i="1"/>
  <c r="U493" i="1" s="1"/>
  <c r="CX493" i="1"/>
  <c r="W493" i="1" s="1"/>
  <c r="CY493" i="1"/>
  <c r="X493" i="1" s="1"/>
  <c r="CZ493" i="1"/>
  <c r="Y493" i="1" s="1"/>
  <c r="FR493" i="1"/>
  <c r="GL493" i="1"/>
  <c r="GO493" i="1"/>
  <c r="GP493" i="1"/>
  <c r="GV493" i="1"/>
  <c r="HC493" i="1" s="1"/>
  <c r="GX493" i="1" s="1"/>
  <c r="C494" i="1"/>
  <c r="D494" i="1"/>
  <c r="P494" i="1"/>
  <c r="R494" i="1"/>
  <c r="GK494" i="1" s="1"/>
  <c r="AC494" i="1"/>
  <c r="AE494" i="1"/>
  <c r="AD494" i="1" s="1"/>
  <c r="AB494" i="1" s="1"/>
  <c r="AF494" i="1"/>
  <c r="S494" i="1" s="1"/>
  <c r="AG494" i="1"/>
  <c r="AH494" i="1"/>
  <c r="AI494" i="1"/>
  <c r="AJ494" i="1"/>
  <c r="CX494" i="1" s="1"/>
  <c r="W494" i="1" s="1"/>
  <c r="CQ494" i="1"/>
  <c r="CR494" i="1"/>
  <c r="CS494" i="1"/>
  <c r="CU494" i="1"/>
  <c r="T494" i="1" s="1"/>
  <c r="CV494" i="1"/>
  <c r="U494" i="1" s="1"/>
  <c r="CW494" i="1"/>
  <c r="V494" i="1" s="1"/>
  <c r="FR494" i="1"/>
  <c r="GL494" i="1"/>
  <c r="GN494" i="1"/>
  <c r="GP494" i="1"/>
  <c r="GV494" i="1"/>
  <c r="HC494" i="1" s="1"/>
  <c r="GX494" i="1" s="1"/>
  <c r="C495" i="1"/>
  <c r="D495" i="1"/>
  <c r="R495" i="1"/>
  <c r="S495" i="1"/>
  <c r="CZ495" i="1" s="1"/>
  <c r="Y495" i="1" s="1"/>
  <c r="AC495" i="1"/>
  <c r="AE495" i="1"/>
  <c r="Q495" i="1" s="1"/>
  <c r="AF495" i="1"/>
  <c r="AG495" i="1"/>
  <c r="CU495" i="1" s="1"/>
  <c r="T495" i="1" s="1"/>
  <c r="AH495" i="1"/>
  <c r="AI495" i="1"/>
  <c r="AJ495" i="1"/>
  <c r="CR495" i="1"/>
  <c r="CS495" i="1"/>
  <c r="CT495" i="1"/>
  <c r="CV495" i="1"/>
  <c r="U495" i="1" s="1"/>
  <c r="CW495" i="1"/>
  <c r="V495" i="1" s="1"/>
  <c r="CX495" i="1"/>
  <c r="W495" i="1" s="1"/>
  <c r="FR495" i="1"/>
  <c r="GK495" i="1"/>
  <c r="GL495" i="1"/>
  <c r="GN495" i="1"/>
  <c r="GP495" i="1"/>
  <c r="GV495" i="1"/>
  <c r="HC495" i="1"/>
  <c r="GX495" i="1" s="1"/>
  <c r="I496" i="1"/>
  <c r="P496" i="1"/>
  <c r="S496" i="1"/>
  <c r="AC496" i="1"/>
  <c r="AE496" i="1"/>
  <c r="AD496" i="1" s="1"/>
  <c r="AF496" i="1"/>
  <c r="AG496" i="1"/>
  <c r="AH496" i="1"/>
  <c r="AI496" i="1"/>
  <c r="CW496" i="1" s="1"/>
  <c r="V496" i="1" s="1"/>
  <c r="AJ496" i="1"/>
  <c r="CQ496" i="1"/>
  <c r="CR496" i="1"/>
  <c r="CT496" i="1"/>
  <c r="CU496" i="1"/>
  <c r="T496" i="1" s="1"/>
  <c r="CV496" i="1"/>
  <c r="U496" i="1" s="1"/>
  <c r="CX496" i="1"/>
  <c r="W496" i="1" s="1"/>
  <c r="CY496" i="1"/>
  <c r="X496" i="1" s="1"/>
  <c r="CZ496" i="1"/>
  <c r="Y496" i="1" s="1"/>
  <c r="FR496" i="1"/>
  <c r="GL496" i="1"/>
  <c r="GN496" i="1"/>
  <c r="GP496" i="1"/>
  <c r="GV496" i="1"/>
  <c r="HC496" i="1" s="1"/>
  <c r="GX496" i="1" s="1"/>
  <c r="I497" i="1"/>
  <c r="Q497" i="1" s="1"/>
  <c r="R497" i="1"/>
  <c r="S497" i="1"/>
  <c r="CZ497" i="1" s="1"/>
  <c r="Y497" i="1" s="1"/>
  <c r="AC497" i="1"/>
  <c r="AE497" i="1"/>
  <c r="AD497" i="1" s="1"/>
  <c r="AF497" i="1"/>
  <c r="AG497" i="1"/>
  <c r="CU497" i="1" s="1"/>
  <c r="T497" i="1" s="1"/>
  <c r="AH497" i="1"/>
  <c r="AI497" i="1"/>
  <c r="AJ497" i="1"/>
  <c r="CR497" i="1"/>
  <c r="CS497" i="1"/>
  <c r="CT497" i="1"/>
  <c r="CV497" i="1"/>
  <c r="U497" i="1" s="1"/>
  <c r="CW497" i="1"/>
  <c r="V497" i="1" s="1"/>
  <c r="CX497" i="1"/>
  <c r="W497" i="1" s="1"/>
  <c r="FR497" i="1"/>
  <c r="GK497" i="1"/>
  <c r="GL497" i="1"/>
  <c r="GN497" i="1"/>
  <c r="GP497" i="1"/>
  <c r="GV497" i="1"/>
  <c r="HC497" i="1"/>
  <c r="GX497" i="1" s="1"/>
  <c r="I498" i="1"/>
  <c r="P498" i="1"/>
  <c r="S498" i="1"/>
  <c r="AC498" i="1"/>
  <c r="AB498" i="1" s="1"/>
  <c r="AE498" i="1"/>
  <c r="AD498" i="1" s="1"/>
  <c r="AF498" i="1"/>
  <c r="AG498" i="1"/>
  <c r="AH498" i="1"/>
  <c r="AI498" i="1"/>
  <c r="CW498" i="1" s="1"/>
  <c r="V498" i="1" s="1"/>
  <c r="AJ498" i="1"/>
  <c r="CQ498" i="1"/>
  <c r="CR498" i="1"/>
  <c r="CT498" i="1"/>
  <c r="CU498" i="1"/>
  <c r="T498" i="1" s="1"/>
  <c r="CV498" i="1"/>
  <c r="U498" i="1" s="1"/>
  <c r="CX498" i="1"/>
  <c r="W498" i="1" s="1"/>
  <c r="CY498" i="1"/>
  <c r="X498" i="1" s="1"/>
  <c r="CZ498" i="1"/>
  <c r="Y498" i="1" s="1"/>
  <c r="FR498" i="1"/>
  <c r="GL498" i="1"/>
  <c r="GN498" i="1"/>
  <c r="GP498" i="1"/>
  <c r="GV498" i="1"/>
  <c r="HC498" i="1" s="1"/>
  <c r="GX498" i="1" s="1"/>
  <c r="I499" i="1"/>
  <c r="Q499" i="1" s="1"/>
  <c r="R499" i="1"/>
  <c r="S499" i="1"/>
  <c r="CZ499" i="1" s="1"/>
  <c r="Y499" i="1" s="1"/>
  <c r="AC499" i="1"/>
  <c r="AB499" i="1" s="1"/>
  <c r="AE499" i="1"/>
  <c r="AD499" i="1" s="1"/>
  <c r="AF499" i="1"/>
  <c r="AG499" i="1"/>
  <c r="CU499" i="1" s="1"/>
  <c r="T499" i="1" s="1"/>
  <c r="AH499" i="1"/>
  <c r="AI499" i="1"/>
  <c r="AJ499" i="1"/>
  <c r="CR499" i="1"/>
  <c r="CS499" i="1"/>
  <c r="CT499" i="1"/>
  <c r="CV499" i="1"/>
  <c r="U499" i="1" s="1"/>
  <c r="CW499" i="1"/>
  <c r="V499" i="1" s="1"/>
  <c r="CX499" i="1"/>
  <c r="W499" i="1" s="1"/>
  <c r="FR499" i="1"/>
  <c r="GK499" i="1"/>
  <c r="GL499" i="1"/>
  <c r="GN499" i="1"/>
  <c r="GP499" i="1"/>
  <c r="GV499" i="1"/>
  <c r="HC499" i="1"/>
  <c r="GX499" i="1" s="1"/>
  <c r="I500" i="1"/>
  <c r="P500" i="1"/>
  <c r="S500" i="1"/>
  <c r="AC500" i="1"/>
  <c r="AE500" i="1"/>
  <c r="AD500" i="1" s="1"/>
  <c r="AF500" i="1"/>
  <c r="AG500" i="1"/>
  <c r="AH500" i="1"/>
  <c r="AI500" i="1"/>
  <c r="CW500" i="1" s="1"/>
  <c r="V500" i="1" s="1"/>
  <c r="AJ500" i="1"/>
  <c r="CQ500" i="1"/>
  <c r="CR500" i="1"/>
  <c r="CT500" i="1"/>
  <c r="CU500" i="1"/>
  <c r="T500" i="1" s="1"/>
  <c r="CV500" i="1"/>
  <c r="U500" i="1" s="1"/>
  <c r="CX500" i="1"/>
  <c r="W500" i="1" s="1"/>
  <c r="CY500" i="1"/>
  <c r="X500" i="1" s="1"/>
  <c r="CZ500" i="1"/>
  <c r="Y500" i="1" s="1"/>
  <c r="FR500" i="1"/>
  <c r="GL500" i="1"/>
  <c r="GN500" i="1"/>
  <c r="GP500" i="1"/>
  <c r="GV500" i="1"/>
  <c r="HC500" i="1" s="1"/>
  <c r="GX500" i="1" s="1"/>
  <c r="I501" i="1"/>
  <c r="Q501" i="1" s="1"/>
  <c r="R501" i="1"/>
  <c r="S501" i="1"/>
  <c r="CZ501" i="1" s="1"/>
  <c r="Y501" i="1" s="1"/>
  <c r="AC501" i="1"/>
  <c r="AE501" i="1"/>
  <c r="AD501" i="1" s="1"/>
  <c r="AF501" i="1"/>
  <c r="AG501" i="1"/>
  <c r="CU501" i="1" s="1"/>
  <c r="T501" i="1" s="1"/>
  <c r="AH501" i="1"/>
  <c r="AI501" i="1"/>
  <c r="AJ501" i="1"/>
  <c r="CR501" i="1"/>
  <c r="CS501" i="1"/>
  <c r="CT501" i="1"/>
  <c r="CV501" i="1"/>
  <c r="U501" i="1" s="1"/>
  <c r="CW501" i="1"/>
  <c r="V501" i="1" s="1"/>
  <c r="CX501" i="1"/>
  <c r="W501" i="1" s="1"/>
  <c r="FR501" i="1"/>
  <c r="GK501" i="1"/>
  <c r="GL501" i="1"/>
  <c r="GN501" i="1"/>
  <c r="GP501" i="1"/>
  <c r="GV501" i="1"/>
  <c r="HC501" i="1"/>
  <c r="GX501" i="1" s="1"/>
  <c r="I502" i="1"/>
  <c r="P502" i="1"/>
  <c r="S502" i="1"/>
  <c r="AC502" i="1"/>
  <c r="AB502" i="1" s="1"/>
  <c r="AE502" i="1"/>
  <c r="AD502" i="1" s="1"/>
  <c r="AF502" i="1"/>
  <c r="AG502" i="1"/>
  <c r="AH502" i="1"/>
  <c r="AI502" i="1"/>
  <c r="CW502" i="1" s="1"/>
  <c r="V502" i="1" s="1"/>
  <c r="AJ502" i="1"/>
  <c r="CQ502" i="1"/>
  <c r="CR502" i="1"/>
  <c r="CT502" i="1"/>
  <c r="CU502" i="1"/>
  <c r="T502" i="1" s="1"/>
  <c r="CV502" i="1"/>
  <c r="U502" i="1" s="1"/>
  <c r="CX502" i="1"/>
  <c r="W502" i="1" s="1"/>
  <c r="CY502" i="1"/>
  <c r="X502" i="1" s="1"/>
  <c r="CZ502" i="1"/>
  <c r="Y502" i="1" s="1"/>
  <c r="FR502" i="1"/>
  <c r="GL502" i="1"/>
  <c r="GN502" i="1"/>
  <c r="GP502" i="1"/>
  <c r="GV502" i="1"/>
  <c r="HC502" i="1" s="1"/>
  <c r="GX502" i="1" s="1"/>
  <c r="I503" i="1"/>
  <c r="Q503" i="1" s="1"/>
  <c r="R503" i="1"/>
  <c r="S503" i="1"/>
  <c r="CZ503" i="1" s="1"/>
  <c r="Y503" i="1" s="1"/>
  <c r="AC503" i="1"/>
  <c r="AB503" i="1" s="1"/>
  <c r="AE503" i="1"/>
  <c r="AD503" i="1" s="1"/>
  <c r="AF503" i="1"/>
  <c r="AG503" i="1"/>
  <c r="CU503" i="1" s="1"/>
  <c r="T503" i="1" s="1"/>
  <c r="AH503" i="1"/>
  <c r="AI503" i="1"/>
  <c r="AJ503" i="1"/>
  <c r="CR503" i="1"/>
  <c r="CS503" i="1"/>
  <c r="CT503" i="1"/>
  <c r="CV503" i="1"/>
  <c r="U503" i="1" s="1"/>
  <c r="CW503" i="1"/>
  <c r="V503" i="1" s="1"/>
  <c r="CX503" i="1"/>
  <c r="W503" i="1" s="1"/>
  <c r="FR503" i="1"/>
  <c r="GK503" i="1"/>
  <c r="GL503" i="1"/>
  <c r="GN503" i="1"/>
  <c r="GP503" i="1"/>
  <c r="GV503" i="1"/>
  <c r="HC503" i="1"/>
  <c r="GX503" i="1" s="1"/>
  <c r="I504" i="1"/>
  <c r="P504" i="1"/>
  <c r="S504" i="1"/>
  <c r="AC504" i="1"/>
  <c r="AB504" i="1" s="1"/>
  <c r="AE504" i="1"/>
  <c r="AD504" i="1" s="1"/>
  <c r="AF504" i="1"/>
  <c r="AG504" i="1"/>
  <c r="AH504" i="1"/>
  <c r="AI504" i="1"/>
  <c r="CW504" i="1" s="1"/>
  <c r="V504" i="1" s="1"/>
  <c r="AJ504" i="1"/>
  <c r="CQ504" i="1"/>
  <c r="CR504" i="1"/>
  <c r="CT504" i="1"/>
  <c r="CU504" i="1"/>
  <c r="T504" i="1" s="1"/>
  <c r="CV504" i="1"/>
  <c r="U504" i="1" s="1"/>
  <c r="CX504" i="1"/>
  <c r="W504" i="1" s="1"/>
  <c r="CY504" i="1"/>
  <c r="X504" i="1" s="1"/>
  <c r="CZ504" i="1"/>
  <c r="Y504" i="1" s="1"/>
  <c r="FR504" i="1"/>
  <c r="GL504" i="1"/>
  <c r="GN504" i="1"/>
  <c r="GP504" i="1"/>
  <c r="GV504" i="1"/>
  <c r="HC504" i="1" s="1"/>
  <c r="GX504" i="1" s="1"/>
  <c r="I505" i="1"/>
  <c r="Q505" i="1" s="1"/>
  <c r="R505" i="1"/>
  <c r="S505" i="1"/>
  <c r="CZ505" i="1" s="1"/>
  <c r="Y505" i="1" s="1"/>
  <c r="AC505" i="1"/>
  <c r="AE505" i="1"/>
  <c r="AD505" i="1" s="1"/>
  <c r="AF505" i="1"/>
  <c r="AG505" i="1"/>
  <c r="CU505" i="1" s="1"/>
  <c r="T505" i="1" s="1"/>
  <c r="AH505" i="1"/>
  <c r="AI505" i="1"/>
  <c r="AJ505" i="1"/>
  <c r="CR505" i="1"/>
  <c r="CS505" i="1"/>
  <c r="CT505" i="1"/>
  <c r="CV505" i="1"/>
  <c r="U505" i="1" s="1"/>
  <c r="CW505" i="1"/>
  <c r="V505" i="1" s="1"/>
  <c r="CX505" i="1"/>
  <c r="W505" i="1" s="1"/>
  <c r="FR505" i="1"/>
  <c r="GK505" i="1"/>
  <c r="GL505" i="1"/>
  <c r="GN505" i="1"/>
  <c r="GP505" i="1"/>
  <c r="GV505" i="1"/>
  <c r="HC505" i="1"/>
  <c r="GX505" i="1" s="1"/>
  <c r="I506" i="1"/>
  <c r="K506" i="1"/>
  <c r="P506" i="1"/>
  <c r="CP506" i="1" s="1"/>
  <c r="O506" i="1" s="1"/>
  <c r="GM506" i="1" s="1"/>
  <c r="GO506" i="1" s="1"/>
  <c r="R506" i="1"/>
  <c r="S506" i="1"/>
  <c r="CZ506" i="1" s="1"/>
  <c r="Y506" i="1" s="1"/>
  <c r="AC506" i="1"/>
  <c r="AB506" i="1" s="1"/>
  <c r="AD506" i="1"/>
  <c r="AE506" i="1"/>
  <c r="Q506" i="1" s="1"/>
  <c r="AF506" i="1"/>
  <c r="AG506" i="1"/>
  <c r="AH506" i="1"/>
  <c r="CV506" i="1" s="1"/>
  <c r="U506" i="1" s="1"/>
  <c r="AI506" i="1"/>
  <c r="AJ506" i="1"/>
  <c r="CQ506" i="1"/>
  <c r="CR506" i="1"/>
  <c r="CS506" i="1"/>
  <c r="CT506" i="1"/>
  <c r="CU506" i="1"/>
  <c r="T506" i="1" s="1"/>
  <c r="CW506" i="1"/>
  <c r="V506" i="1" s="1"/>
  <c r="CX506" i="1"/>
  <c r="W506" i="1" s="1"/>
  <c r="CY506" i="1"/>
  <c r="X506" i="1" s="1"/>
  <c r="FR506" i="1"/>
  <c r="GK506" i="1"/>
  <c r="GL506" i="1"/>
  <c r="GN506" i="1"/>
  <c r="GP506" i="1"/>
  <c r="GV506" i="1"/>
  <c r="HC506" i="1"/>
  <c r="GX506" i="1" s="1"/>
  <c r="I507" i="1"/>
  <c r="S507" i="1" s="1"/>
  <c r="K507" i="1"/>
  <c r="AC507" i="1"/>
  <c r="AB507" i="1" s="1"/>
  <c r="AE507" i="1"/>
  <c r="AD507" i="1" s="1"/>
  <c r="AF507" i="1"/>
  <c r="AG507" i="1"/>
  <c r="AH507" i="1"/>
  <c r="AI507" i="1"/>
  <c r="CW507" i="1" s="1"/>
  <c r="V507" i="1" s="1"/>
  <c r="AJ507" i="1"/>
  <c r="CQ507" i="1"/>
  <c r="CR507" i="1"/>
  <c r="CT507" i="1"/>
  <c r="CU507" i="1"/>
  <c r="T507" i="1" s="1"/>
  <c r="CV507" i="1"/>
  <c r="U507" i="1" s="1"/>
  <c r="CX507" i="1"/>
  <c r="W507" i="1" s="1"/>
  <c r="FR507" i="1"/>
  <c r="GL507" i="1"/>
  <c r="GN507" i="1"/>
  <c r="GP507" i="1"/>
  <c r="GV507" i="1"/>
  <c r="HC507" i="1" s="1"/>
  <c r="GX507" i="1" s="1"/>
  <c r="C508" i="1"/>
  <c r="D508" i="1"/>
  <c r="P508" i="1"/>
  <c r="R508" i="1"/>
  <c r="GK508" i="1" s="1"/>
  <c r="AC508" i="1"/>
  <c r="AE508" i="1"/>
  <c r="AD508" i="1" s="1"/>
  <c r="AB508" i="1" s="1"/>
  <c r="AF508" i="1"/>
  <c r="S508" i="1" s="1"/>
  <c r="AG508" i="1"/>
  <c r="AH508" i="1"/>
  <c r="AI508" i="1"/>
  <c r="AJ508" i="1"/>
  <c r="CX508" i="1" s="1"/>
  <c r="W508" i="1" s="1"/>
  <c r="CQ508" i="1"/>
  <c r="CR508" i="1"/>
  <c r="CS508" i="1"/>
  <c r="CU508" i="1"/>
  <c r="T508" i="1" s="1"/>
  <c r="CV508" i="1"/>
  <c r="U508" i="1" s="1"/>
  <c r="CW508" i="1"/>
  <c r="V508" i="1" s="1"/>
  <c r="FR508" i="1"/>
  <c r="GL508" i="1"/>
  <c r="GO508" i="1"/>
  <c r="GP508" i="1"/>
  <c r="GV508" i="1"/>
  <c r="HC508" i="1" s="1"/>
  <c r="GX508" i="1" s="1"/>
  <c r="C509" i="1"/>
  <c r="D509" i="1"/>
  <c r="R509" i="1"/>
  <c r="S509" i="1"/>
  <c r="CZ509" i="1" s="1"/>
  <c r="Y509" i="1" s="1"/>
  <c r="AC509" i="1"/>
  <c r="AE509" i="1"/>
  <c r="Q509" i="1" s="1"/>
  <c r="AF509" i="1"/>
  <c r="AG509" i="1"/>
  <c r="CU509" i="1" s="1"/>
  <c r="T509" i="1" s="1"/>
  <c r="AH509" i="1"/>
  <c r="AI509" i="1"/>
  <c r="AJ509" i="1"/>
  <c r="CR509" i="1"/>
  <c r="CS509" i="1"/>
  <c r="CT509" i="1"/>
  <c r="CV509" i="1"/>
  <c r="U509" i="1" s="1"/>
  <c r="CW509" i="1"/>
  <c r="V509" i="1" s="1"/>
  <c r="CX509" i="1"/>
  <c r="W509" i="1" s="1"/>
  <c r="FR509" i="1"/>
  <c r="GK509" i="1"/>
  <c r="GL509" i="1"/>
  <c r="GO509" i="1"/>
  <c r="GP509" i="1"/>
  <c r="GV509" i="1"/>
  <c r="HC509" i="1"/>
  <c r="GX509" i="1" s="1"/>
  <c r="C510" i="1"/>
  <c r="D510" i="1"/>
  <c r="I510" i="1"/>
  <c r="K510" i="1"/>
  <c r="R510" i="1"/>
  <c r="GK510" i="1" s="1"/>
  <c r="AC510" i="1"/>
  <c r="AE510" i="1"/>
  <c r="AD510" i="1" s="1"/>
  <c r="AB510" i="1" s="1"/>
  <c r="AF510" i="1"/>
  <c r="S510" i="1" s="1"/>
  <c r="AG510" i="1"/>
  <c r="AH510" i="1"/>
  <c r="AI510" i="1"/>
  <c r="AJ510" i="1"/>
  <c r="CX510" i="1" s="1"/>
  <c r="W510" i="1" s="1"/>
  <c r="CQ510" i="1"/>
  <c r="CR510" i="1"/>
  <c r="CS510" i="1"/>
  <c r="CU510" i="1"/>
  <c r="T510" i="1" s="1"/>
  <c r="CV510" i="1"/>
  <c r="U510" i="1" s="1"/>
  <c r="CW510" i="1"/>
  <c r="V510" i="1" s="1"/>
  <c r="FR510" i="1"/>
  <c r="GL510" i="1"/>
  <c r="GO510" i="1"/>
  <c r="GP510" i="1"/>
  <c r="GV510" i="1"/>
  <c r="HC510" i="1" s="1"/>
  <c r="GX510" i="1" s="1"/>
  <c r="C511" i="1"/>
  <c r="D511" i="1"/>
  <c r="I511" i="1"/>
  <c r="I513" i="1" s="1"/>
  <c r="K511" i="1"/>
  <c r="AC511" i="1"/>
  <c r="AB511" i="1" s="1"/>
  <c r="AE511" i="1"/>
  <c r="AD511" i="1" s="1"/>
  <c r="AF511" i="1"/>
  <c r="AG511" i="1"/>
  <c r="AH511" i="1"/>
  <c r="AI511" i="1"/>
  <c r="CW511" i="1" s="1"/>
  <c r="V511" i="1" s="1"/>
  <c r="AJ511" i="1"/>
  <c r="CQ511" i="1"/>
  <c r="CR511" i="1"/>
  <c r="CT511" i="1"/>
  <c r="CU511" i="1"/>
  <c r="T511" i="1" s="1"/>
  <c r="CV511" i="1"/>
  <c r="U511" i="1" s="1"/>
  <c r="CX511" i="1"/>
  <c r="W511" i="1" s="1"/>
  <c r="FR511" i="1"/>
  <c r="GL511" i="1"/>
  <c r="GO511" i="1"/>
  <c r="GP511" i="1"/>
  <c r="GV511" i="1"/>
  <c r="HC511" i="1" s="1"/>
  <c r="GX511" i="1" s="1"/>
  <c r="I512" i="1"/>
  <c r="Q512" i="1" s="1"/>
  <c r="R512" i="1"/>
  <c r="S512" i="1"/>
  <c r="CZ512" i="1" s="1"/>
  <c r="Y512" i="1" s="1"/>
  <c r="AC512" i="1"/>
  <c r="AB512" i="1" s="1"/>
  <c r="AE512" i="1"/>
  <c r="AD512" i="1" s="1"/>
  <c r="AF512" i="1"/>
  <c r="AG512" i="1"/>
  <c r="CU512" i="1" s="1"/>
  <c r="T512" i="1" s="1"/>
  <c r="AH512" i="1"/>
  <c r="AI512" i="1"/>
  <c r="AJ512" i="1"/>
  <c r="CR512" i="1"/>
  <c r="CS512" i="1"/>
  <c r="CT512" i="1"/>
  <c r="CV512" i="1"/>
  <c r="U512" i="1" s="1"/>
  <c r="CW512" i="1"/>
  <c r="V512" i="1" s="1"/>
  <c r="CX512" i="1"/>
  <c r="W512" i="1" s="1"/>
  <c r="FR512" i="1"/>
  <c r="GK512" i="1"/>
  <c r="GL512" i="1"/>
  <c r="GO512" i="1"/>
  <c r="GP512" i="1"/>
  <c r="GV512" i="1"/>
  <c r="HC512" i="1"/>
  <c r="GX512" i="1" s="1"/>
  <c r="AC513" i="1"/>
  <c r="AB513" i="1" s="1"/>
  <c r="AE513" i="1"/>
  <c r="AD513" i="1" s="1"/>
  <c r="AF513" i="1"/>
  <c r="AG513" i="1"/>
  <c r="AH513" i="1"/>
  <c r="AI513" i="1"/>
  <c r="CW513" i="1" s="1"/>
  <c r="V513" i="1" s="1"/>
  <c r="AJ513" i="1"/>
  <c r="CQ513" i="1"/>
  <c r="CR513" i="1"/>
  <c r="CT513" i="1"/>
  <c r="CU513" i="1"/>
  <c r="CV513" i="1"/>
  <c r="U513" i="1" s="1"/>
  <c r="CX513" i="1"/>
  <c r="W513" i="1" s="1"/>
  <c r="FR513" i="1"/>
  <c r="GL513" i="1"/>
  <c r="GO513" i="1"/>
  <c r="GP513" i="1"/>
  <c r="GV513" i="1"/>
  <c r="HC513" i="1" s="1"/>
  <c r="GX513" i="1" s="1"/>
  <c r="C514" i="1"/>
  <c r="D514" i="1"/>
  <c r="P514" i="1"/>
  <c r="R514" i="1"/>
  <c r="GK514" i="1" s="1"/>
  <c r="AC514" i="1"/>
  <c r="AE514" i="1"/>
  <c r="AD514" i="1" s="1"/>
  <c r="AB514" i="1" s="1"/>
  <c r="AF514" i="1"/>
  <c r="S514" i="1" s="1"/>
  <c r="AG514" i="1"/>
  <c r="AH514" i="1"/>
  <c r="AI514" i="1"/>
  <c r="AJ514" i="1"/>
  <c r="CX514" i="1" s="1"/>
  <c r="W514" i="1" s="1"/>
  <c r="CQ514" i="1"/>
  <c r="CR514" i="1"/>
  <c r="CS514" i="1"/>
  <c r="CU514" i="1"/>
  <c r="T514" i="1" s="1"/>
  <c r="CV514" i="1"/>
  <c r="U514" i="1" s="1"/>
  <c r="CW514" i="1"/>
  <c r="V514" i="1" s="1"/>
  <c r="FR514" i="1"/>
  <c r="GL514" i="1"/>
  <c r="GN514" i="1"/>
  <c r="GO514" i="1"/>
  <c r="GV514" i="1"/>
  <c r="HC514" i="1" s="1"/>
  <c r="GX514" i="1" s="1"/>
  <c r="C515" i="1"/>
  <c r="D515" i="1"/>
  <c r="R515" i="1"/>
  <c r="S515" i="1"/>
  <c r="CZ515" i="1" s="1"/>
  <c r="Y515" i="1" s="1"/>
  <c r="AC515" i="1"/>
  <c r="AE515" i="1"/>
  <c r="Q515" i="1" s="1"/>
  <c r="AF515" i="1"/>
  <c r="AG515" i="1"/>
  <c r="CU515" i="1" s="1"/>
  <c r="T515" i="1" s="1"/>
  <c r="AH515" i="1"/>
  <c r="AI515" i="1"/>
  <c r="AJ515" i="1"/>
  <c r="CR515" i="1"/>
  <c r="CS515" i="1"/>
  <c r="CT515" i="1"/>
  <c r="CV515" i="1"/>
  <c r="U515" i="1" s="1"/>
  <c r="CW515" i="1"/>
  <c r="V515" i="1" s="1"/>
  <c r="CX515" i="1"/>
  <c r="W515" i="1" s="1"/>
  <c r="FR515" i="1"/>
  <c r="GK515" i="1"/>
  <c r="GL515" i="1"/>
  <c r="GN515" i="1"/>
  <c r="GO515" i="1"/>
  <c r="GV515" i="1"/>
  <c r="HC515" i="1"/>
  <c r="GX515" i="1" s="1"/>
  <c r="B517" i="1"/>
  <c r="B376" i="1" s="1"/>
  <c r="C517" i="1"/>
  <c r="C376" i="1" s="1"/>
  <c r="D517" i="1"/>
  <c r="D376" i="1" s="1"/>
  <c r="F517" i="1"/>
  <c r="F376" i="1" s="1"/>
  <c r="G517" i="1"/>
  <c r="G376" i="1" s="1"/>
  <c r="BX517" i="1"/>
  <c r="BX376" i="1" s="1"/>
  <c r="BZ517" i="1"/>
  <c r="BZ376" i="1" s="1"/>
  <c r="CK517" i="1"/>
  <c r="CK376" i="1" s="1"/>
  <c r="CL517" i="1"/>
  <c r="CL376" i="1" s="1"/>
  <c r="CM517" i="1"/>
  <c r="CM376" i="1" s="1"/>
  <c r="FP517" i="1"/>
  <c r="FP376" i="1" s="1"/>
  <c r="FR517" i="1"/>
  <c r="FR376" i="1" s="1"/>
  <c r="GC517" i="1"/>
  <c r="GC376" i="1" s="1"/>
  <c r="GD517" i="1"/>
  <c r="GD376" i="1" s="1"/>
  <c r="GE517" i="1"/>
  <c r="GE376" i="1" s="1"/>
  <c r="B547" i="1"/>
  <c r="B372" i="1" s="1"/>
  <c r="C547" i="1"/>
  <c r="C372" i="1" s="1"/>
  <c r="D547" i="1"/>
  <c r="D372" i="1" s="1"/>
  <c r="F547" i="1"/>
  <c r="F372" i="1" s="1"/>
  <c r="G547" i="1"/>
  <c r="G372" i="1" s="1"/>
  <c r="D580" i="1"/>
  <c r="E582" i="1"/>
  <c r="F582" i="1"/>
  <c r="Z582" i="1"/>
  <c r="AA582" i="1"/>
  <c r="AB582" i="1"/>
  <c r="AC582" i="1"/>
  <c r="AD582" i="1"/>
  <c r="AE582" i="1"/>
  <c r="AF582" i="1"/>
  <c r="AG582" i="1"/>
  <c r="AH582" i="1"/>
  <c r="AI582" i="1"/>
  <c r="AJ582" i="1"/>
  <c r="AK582" i="1"/>
  <c r="AL582" i="1"/>
  <c r="AM582" i="1"/>
  <c r="AN582" i="1"/>
  <c r="BE582" i="1"/>
  <c r="BF582" i="1"/>
  <c r="BG582" i="1"/>
  <c r="BH582" i="1"/>
  <c r="BI582" i="1"/>
  <c r="BJ582" i="1"/>
  <c r="BK582" i="1"/>
  <c r="BL582" i="1"/>
  <c r="BM582" i="1"/>
  <c r="BN582" i="1"/>
  <c r="BO582" i="1"/>
  <c r="BP582" i="1"/>
  <c r="BQ582" i="1"/>
  <c r="BR582" i="1"/>
  <c r="BS582" i="1"/>
  <c r="BT582" i="1"/>
  <c r="BU582" i="1"/>
  <c r="BV582" i="1"/>
  <c r="BW582" i="1"/>
  <c r="BX582" i="1"/>
  <c r="BY582" i="1"/>
  <c r="BZ582" i="1"/>
  <c r="CA582" i="1"/>
  <c r="CB582" i="1"/>
  <c r="CC582" i="1"/>
  <c r="CD582" i="1"/>
  <c r="CE582" i="1"/>
  <c r="CF582" i="1"/>
  <c r="CG582" i="1"/>
  <c r="CH582" i="1"/>
  <c r="CI582" i="1"/>
  <c r="CJ582" i="1"/>
  <c r="CK582" i="1"/>
  <c r="CL582" i="1"/>
  <c r="CM582" i="1"/>
  <c r="CN582" i="1"/>
  <c r="CO582" i="1"/>
  <c r="CP582" i="1"/>
  <c r="CQ582" i="1"/>
  <c r="CR582" i="1"/>
  <c r="CS582" i="1"/>
  <c r="CT582" i="1"/>
  <c r="CU582" i="1"/>
  <c r="CV582" i="1"/>
  <c r="CW582" i="1"/>
  <c r="CX582" i="1"/>
  <c r="CY582" i="1"/>
  <c r="CZ582" i="1"/>
  <c r="DA582" i="1"/>
  <c r="DB582" i="1"/>
  <c r="DC582" i="1"/>
  <c r="DD582" i="1"/>
  <c r="DE582" i="1"/>
  <c r="DF582" i="1"/>
  <c r="DR582" i="1"/>
  <c r="DS582" i="1"/>
  <c r="DT582" i="1"/>
  <c r="DU582" i="1"/>
  <c r="DV582" i="1"/>
  <c r="DW582" i="1"/>
  <c r="DX582" i="1"/>
  <c r="DY582" i="1"/>
  <c r="DZ582" i="1"/>
  <c r="EA582" i="1"/>
  <c r="EB582" i="1"/>
  <c r="EC582" i="1"/>
  <c r="ED582" i="1"/>
  <c r="EE582" i="1"/>
  <c r="EF582" i="1"/>
  <c r="EW582" i="1"/>
  <c r="EX582" i="1"/>
  <c r="EY582" i="1"/>
  <c r="EZ582" i="1"/>
  <c r="FA582" i="1"/>
  <c r="FB582" i="1"/>
  <c r="FC582" i="1"/>
  <c r="FD582" i="1"/>
  <c r="FE582" i="1"/>
  <c r="FF582" i="1"/>
  <c r="FG582" i="1"/>
  <c r="FH582" i="1"/>
  <c r="FI582" i="1"/>
  <c r="FJ582" i="1"/>
  <c r="FK582" i="1"/>
  <c r="FL582" i="1"/>
  <c r="FM582" i="1"/>
  <c r="FN582" i="1"/>
  <c r="FO582" i="1"/>
  <c r="FP582" i="1"/>
  <c r="FQ582" i="1"/>
  <c r="FR582" i="1"/>
  <c r="FS582" i="1"/>
  <c r="FT582" i="1"/>
  <c r="FU582" i="1"/>
  <c r="FV582" i="1"/>
  <c r="FW582" i="1"/>
  <c r="FX582" i="1"/>
  <c r="FY582" i="1"/>
  <c r="FZ582" i="1"/>
  <c r="GA582" i="1"/>
  <c r="GB582" i="1"/>
  <c r="GC582" i="1"/>
  <c r="GD582" i="1"/>
  <c r="GE582" i="1"/>
  <c r="GF582" i="1"/>
  <c r="GG582" i="1"/>
  <c r="GH582" i="1"/>
  <c r="GI582" i="1"/>
  <c r="GJ582" i="1"/>
  <c r="GK582" i="1"/>
  <c r="GL582" i="1"/>
  <c r="GM582" i="1"/>
  <c r="GN582" i="1"/>
  <c r="GO582" i="1"/>
  <c r="GP582" i="1"/>
  <c r="GQ582" i="1"/>
  <c r="GR582" i="1"/>
  <c r="GS582" i="1"/>
  <c r="GT582" i="1"/>
  <c r="GU582" i="1"/>
  <c r="GV582" i="1"/>
  <c r="GW582" i="1"/>
  <c r="GX582" i="1"/>
  <c r="D584" i="1"/>
  <c r="E586" i="1"/>
  <c r="G586" i="1"/>
  <c r="Z586" i="1"/>
  <c r="AA586" i="1"/>
  <c r="AB586" i="1"/>
  <c r="AC586" i="1"/>
  <c r="AD586" i="1"/>
  <c r="AE586" i="1"/>
  <c r="AF586" i="1"/>
  <c r="AG586" i="1"/>
  <c r="AH586" i="1"/>
  <c r="AI586" i="1"/>
  <c r="AJ586" i="1"/>
  <c r="AK586" i="1"/>
  <c r="AL586" i="1"/>
  <c r="AM586" i="1"/>
  <c r="AN586" i="1"/>
  <c r="BE586" i="1"/>
  <c r="BF586" i="1"/>
  <c r="BG586" i="1"/>
  <c r="BH586" i="1"/>
  <c r="BI586" i="1"/>
  <c r="BJ586" i="1"/>
  <c r="BK586" i="1"/>
  <c r="BL586" i="1"/>
  <c r="BM586" i="1"/>
  <c r="BN586" i="1"/>
  <c r="BO586" i="1"/>
  <c r="BP586" i="1"/>
  <c r="BQ586" i="1"/>
  <c r="BR586" i="1"/>
  <c r="BS586" i="1"/>
  <c r="BT586" i="1"/>
  <c r="BU586" i="1"/>
  <c r="BV586" i="1"/>
  <c r="BW586" i="1"/>
  <c r="BX586" i="1"/>
  <c r="BY586" i="1"/>
  <c r="BZ586" i="1"/>
  <c r="CA586" i="1"/>
  <c r="CB586" i="1"/>
  <c r="CC586" i="1"/>
  <c r="CD586" i="1"/>
  <c r="CE586" i="1"/>
  <c r="CF586" i="1"/>
  <c r="CG586" i="1"/>
  <c r="CH586" i="1"/>
  <c r="CI586" i="1"/>
  <c r="CJ586" i="1"/>
  <c r="CK586" i="1"/>
  <c r="CL586" i="1"/>
  <c r="CM586" i="1"/>
  <c r="CN586" i="1"/>
  <c r="CO586" i="1"/>
  <c r="CP586" i="1"/>
  <c r="CQ586" i="1"/>
  <c r="CR586" i="1"/>
  <c r="CS586" i="1"/>
  <c r="CT586" i="1"/>
  <c r="CU586" i="1"/>
  <c r="CV586" i="1"/>
  <c r="CW586" i="1"/>
  <c r="CX586" i="1"/>
  <c r="CY586" i="1"/>
  <c r="CZ586" i="1"/>
  <c r="DA586" i="1"/>
  <c r="DB586" i="1"/>
  <c r="DC586" i="1"/>
  <c r="DD586" i="1"/>
  <c r="DE586" i="1"/>
  <c r="DF586" i="1"/>
  <c r="DR586" i="1"/>
  <c r="DS586" i="1"/>
  <c r="DT586" i="1"/>
  <c r="DU586" i="1"/>
  <c r="DV586" i="1"/>
  <c r="DW586" i="1"/>
  <c r="DX586" i="1"/>
  <c r="DY586" i="1"/>
  <c r="DZ586" i="1"/>
  <c r="EA586" i="1"/>
  <c r="EB586" i="1"/>
  <c r="EC586" i="1"/>
  <c r="ED586" i="1"/>
  <c r="EE586" i="1"/>
  <c r="EF586" i="1"/>
  <c r="EW586" i="1"/>
  <c r="EX586" i="1"/>
  <c r="EY586" i="1"/>
  <c r="EZ586" i="1"/>
  <c r="FA586" i="1"/>
  <c r="FB586" i="1"/>
  <c r="FC586" i="1"/>
  <c r="FD586" i="1"/>
  <c r="FE586" i="1"/>
  <c r="FF586" i="1"/>
  <c r="FG586" i="1"/>
  <c r="FH586" i="1"/>
  <c r="FI586" i="1"/>
  <c r="FJ586" i="1"/>
  <c r="FK586" i="1"/>
  <c r="FL586" i="1"/>
  <c r="FM586" i="1"/>
  <c r="FN586" i="1"/>
  <c r="FO586" i="1"/>
  <c r="FP586" i="1"/>
  <c r="FQ586" i="1"/>
  <c r="FR586" i="1"/>
  <c r="FS586" i="1"/>
  <c r="FT586" i="1"/>
  <c r="FU586" i="1"/>
  <c r="FV586" i="1"/>
  <c r="FW586" i="1"/>
  <c r="FX586" i="1"/>
  <c r="FY586" i="1"/>
  <c r="FZ586" i="1"/>
  <c r="GA586" i="1"/>
  <c r="GB586" i="1"/>
  <c r="GC586" i="1"/>
  <c r="GD586" i="1"/>
  <c r="GE586" i="1"/>
  <c r="GF586" i="1"/>
  <c r="GG586" i="1"/>
  <c r="GH586" i="1"/>
  <c r="GI586" i="1"/>
  <c r="GJ586" i="1"/>
  <c r="GK586" i="1"/>
  <c r="GL586" i="1"/>
  <c r="GM586" i="1"/>
  <c r="GN586" i="1"/>
  <c r="GO586" i="1"/>
  <c r="GP586" i="1"/>
  <c r="GQ586" i="1"/>
  <c r="GR586" i="1"/>
  <c r="GS586" i="1"/>
  <c r="GT586" i="1"/>
  <c r="GU586" i="1"/>
  <c r="GV586" i="1"/>
  <c r="GW586" i="1"/>
  <c r="GX586" i="1"/>
  <c r="D588" i="1"/>
  <c r="E590" i="1"/>
  <c r="F590" i="1"/>
  <c r="Z590" i="1"/>
  <c r="AA590" i="1"/>
  <c r="AM590" i="1"/>
  <c r="AN590" i="1"/>
  <c r="BE590" i="1"/>
  <c r="BF590" i="1"/>
  <c r="BG590" i="1"/>
  <c r="BH590" i="1"/>
  <c r="BI590" i="1"/>
  <c r="BJ590" i="1"/>
  <c r="BK590" i="1"/>
  <c r="BL590" i="1"/>
  <c r="BM590" i="1"/>
  <c r="BN590" i="1"/>
  <c r="BO590" i="1"/>
  <c r="BP590" i="1"/>
  <c r="BQ590" i="1"/>
  <c r="BR590" i="1"/>
  <c r="BS590" i="1"/>
  <c r="BT590" i="1"/>
  <c r="BU590" i="1"/>
  <c r="BV590" i="1"/>
  <c r="BW590" i="1"/>
  <c r="CN590" i="1"/>
  <c r="CO590" i="1"/>
  <c r="CP590" i="1"/>
  <c r="CQ590" i="1"/>
  <c r="CR590" i="1"/>
  <c r="CS590" i="1"/>
  <c r="CT590" i="1"/>
  <c r="CU590" i="1"/>
  <c r="CV590" i="1"/>
  <c r="CW590" i="1"/>
  <c r="CX590" i="1"/>
  <c r="CY590" i="1"/>
  <c r="CZ590" i="1"/>
  <c r="DA590" i="1"/>
  <c r="DB590" i="1"/>
  <c r="DC590" i="1"/>
  <c r="DD590" i="1"/>
  <c r="DE590" i="1"/>
  <c r="DF590" i="1"/>
  <c r="DR590" i="1"/>
  <c r="DS590" i="1"/>
  <c r="EE590" i="1"/>
  <c r="EF590" i="1"/>
  <c r="EW590" i="1"/>
  <c r="EX590" i="1"/>
  <c r="EY590" i="1"/>
  <c r="EZ590" i="1"/>
  <c r="FA590" i="1"/>
  <c r="FB590" i="1"/>
  <c r="FC590" i="1"/>
  <c r="FD590" i="1"/>
  <c r="FE590" i="1"/>
  <c r="FF590" i="1"/>
  <c r="FG590" i="1"/>
  <c r="FH590" i="1"/>
  <c r="FI590" i="1"/>
  <c r="FJ590" i="1"/>
  <c r="FK590" i="1"/>
  <c r="FL590" i="1"/>
  <c r="FM590" i="1"/>
  <c r="FN590" i="1"/>
  <c r="FO590" i="1"/>
  <c r="GD590" i="1"/>
  <c r="GF590" i="1"/>
  <c r="GG590" i="1"/>
  <c r="GH590" i="1"/>
  <c r="GI590" i="1"/>
  <c r="GJ590" i="1"/>
  <c r="GK590" i="1"/>
  <c r="GL590" i="1"/>
  <c r="GM590" i="1"/>
  <c r="GN590" i="1"/>
  <c r="GO590" i="1"/>
  <c r="GP590" i="1"/>
  <c r="GQ590" i="1"/>
  <c r="GR590" i="1"/>
  <c r="GS590" i="1"/>
  <c r="GT590" i="1"/>
  <c r="GU590" i="1"/>
  <c r="GV590" i="1"/>
  <c r="GW590" i="1"/>
  <c r="GX590" i="1"/>
  <c r="C592" i="1"/>
  <c r="D592" i="1"/>
  <c r="S592" i="1"/>
  <c r="CY592" i="1" s="1"/>
  <c r="X592" i="1" s="1"/>
  <c r="W592" i="1"/>
  <c r="AC592" i="1"/>
  <c r="P592" i="1" s="1"/>
  <c r="AE592" i="1"/>
  <c r="AD592" i="1" s="1"/>
  <c r="AF592" i="1"/>
  <c r="AG592" i="1"/>
  <c r="CU592" i="1" s="1"/>
  <c r="T592" i="1" s="1"/>
  <c r="AH592" i="1"/>
  <c r="AI592" i="1"/>
  <c r="CW592" i="1" s="1"/>
  <c r="V592" i="1" s="1"/>
  <c r="AJ592" i="1"/>
  <c r="CR592" i="1"/>
  <c r="CT592" i="1"/>
  <c r="CV592" i="1"/>
  <c r="U592" i="1" s="1"/>
  <c r="AH599" i="1" s="1"/>
  <c r="CX592" i="1"/>
  <c r="CZ592" i="1"/>
  <c r="Y592" i="1" s="1"/>
  <c r="FR592" i="1"/>
  <c r="GL592" i="1"/>
  <c r="GN592" i="1"/>
  <c r="GO592" i="1"/>
  <c r="GV592" i="1"/>
  <c r="HC592" i="1" s="1"/>
  <c r="GX592" i="1" s="1"/>
  <c r="C593" i="1"/>
  <c r="D593" i="1"/>
  <c r="P593" i="1"/>
  <c r="R593" i="1"/>
  <c r="DW599" i="1" s="1"/>
  <c r="AC593" i="1"/>
  <c r="AD593" i="1"/>
  <c r="AE593" i="1"/>
  <c r="Q593" i="1" s="1"/>
  <c r="AF593" i="1"/>
  <c r="AB593" i="1" s="1"/>
  <c r="AG593" i="1"/>
  <c r="AH593" i="1"/>
  <c r="CV593" i="1" s="1"/>
  <c r="U593" i="1" s="1"/>
  <c r="DZ599" i="1" s="1"/>
  <c r="AI593" i="1"/>
  <c r="AJ593" i="1"/>
  <c r="CX593" i="1" s="1"/>
  <c r="W593" i="1" s="1"/>
  <c r="CQ593" i="1"/>
  <c r="CR593" i="1"/>
  <c r="CS593" i="1"/>
  <c r="CU593" i="1"/>
  <c r="T593" i="1" s="1"/>
  <c r="CW593" i="1"/>
  <c r="V593" i="1" s="1"/>
  <c r="FR593" i="1"/>
  <c r="GL593" i="1"/>
  <c r="FR599" i="1" s="1"/>
  <c r="GN593" i="1"/>
  <c r="FT599" i="1" s="1"/>
  <c r="GO593" i="1"/>
  <c r="GV593" i="1"/>
  <c r="HC593" i="1" s="1"/>
  <c r="GX593" i="1" s="1"/>
  <c r="GB599" i="1" s="1"/>
  <c r="C594" i="1"/>
  <c r="D594" i="1"/>
  <c r="S594" i="1"/>
  <c r="CZ594" i="1" s="1"/>
  <c r="Y594" i="1" s="1"/>
  <c r="AC594" i="1"/>
  <c r="AE594" i="1"/>
  <c r="Q594" i="1" s="1"/>
  <c r="AF594" i="1"/>
  <c r="AG594" i="1"/>
  <c r="CU594" i="1" s="1"/>
  <c r="T594" i="1" s="1"/>
  <c r="AH594" i="1"/>
  <c r="AI594" i="1"/>
  <c r="CW594" i="1" s="1"/>
  <c r="V594" i="1" s="1"/>
  <c r="AJ594" i="1"/>
  <c r="CR594" i="1"/>
  <c r="CT594" i="1"/>
  <c r="CV594" i="1"/>
  <c r="U594" i="1" s="1"/>
  <c r="CX594" i="1"/>
  <c r="W594" i="1" s="1"/>
  <c r="FR594" i="1"/>
  <c r="GL594" i="1"/>
  <c r="GN594" i="1"/>
  <c r="CB599" i="1" s="1"/>
  <c r="GO594" i="1"/>
  <c r="CC599" i="1" s="1"/>
  <c r="GV594" i="1"/>
  <c r="HC594" i="1"/>
  <c r="GX594" i="1" s="1"/>
  <c r="C595" i="1"/>
  <c r="D595" i="1"/>
  <c r="P595" i="1"/>
  <c r="R595" i="1"/>
  <c r="GK595" i="1" s="1"/>
  <c r="AC595" i="1"/>
  <c r="AD595" i="1"/>
  <c r="AB595" i="1" s="1"/>
  <c r="AE595" i="1"/>
  <c r="Q595" i="1" s="1"/>
  <c r="AF595" i="1"/>
  <c r="S595" i="1" s="1"/>
  <c r="AG595" i="1"/>
  <c r="AH595" i="1"/>
  <c r="CV595" i="1" s="1"/>
  <c r="U595" i="1" s="1"/>
  <c r="AI595" i="1"/>
  <c r="AJ595" i="1"/>
  <c r="CX595" i="1" s="1"/>
  <c r="W595" i="1" s="1"/>
  <c r="CQ595" i="1"/>
  <c r="CR595" i="1"/>
  <c r="CS595" i="1"/>
  <c r="CU595" i="1"/>
  <c r="T595" i="1" s="1"/>
  <c r="CW595" i="1"/>
  <c r="V595" i="1" s="1"/>
  <c r="FR595" i="1"/>
  <c r="GL595" i="1"/>
  <c r="GN595" i="1"/>
  <c r="GO595" i="1"/>
  <c r="GV595" i="1"/>
  <c r="GX595" i="1"/>
  <c r="HC595" i="1"/>
  <c r="C596" i="1"/>
  <c r="D596" i="1"/>
  <c r="S596" i="1"/>
  <c r="CY596" i="1" s="1"/>
  <c r="X596" i="1" s="1"/>
  <c r="AC596" i="1"/>
  <c r="P596" i="1" s="1"/>
  <c r="AE596" i="1"/>
  <c r="AD596" i="1" s="1"/>
  <c r="AF596" i="1"/>
  <c r="AG596" i="1"/>
  <c r="CU596" i="1" s="1"/>
  <c r="T596" i="1" s="1"/>
  <c r="AH596" i="1"/>
  <c r="AI596" i="1"/>
  <c r="CW596" i="1" s="1"/>
  <c r="V596" i="1" s="1"/>
  <c r="AJ596" i="1"/>
  <c r="CR596" i="1"/>
  <c r="CT596" i="1"/>
  <c r="CV596" i="1"/>
  <c r="U596" i="1" s="1"/>
  <c r="CX596" i="1"/>
  <c r="W596" i="1" s="1"/>
  <c r="CZ596" i="1"/>
  <c r="Y596" i="1" s="1"/>
  <c r="FR596" i="1"/>
  <c r="GL596" i="1"/>
  <c r="GN596" i="1"/>
  <c r="GO596" i="1"/>
  <c r="GV596" i="1"/>
  <c r="HC596" i="1" s="1"/>
  <c r="GX596" i="1" s="1"/>
  <c r="C597" i="1"/>
  <c r="D597" i="1"/>
  <c r="P597" i="1"/>
  <c r="R597" i="1"/>
  <c r="GK597" i="1" s="1"/>
  <c r="AC597" i="1"/>
  <c r="AD597" i="1"/>
  <c r="AE597" i="1"/>
  <c r="Q597" i="1" s="1"/>
  <c r="AF597" i="1"/>
  <c r="AB597" i="1" s="1"/>
  <c r="AG597" i="1"/>
  <c r="AH597" i="1"/>
  <c r="CV597" i="1" s="1"/>
  <c r="U597" i="1" s="1"/>
  <c r="AI597" i="1"/>
  <c r="AJ597" i="1"/>
  <c r="CX597" i="1" s="1"/>
  <c r="W597" i="1" s="1"/>
  <c r="CQ597" i="1"/>
  <c r="CR597" i="1"/>
  <c r="CS597" i="1"/>
  <c r="CU597" i="1"/>
  <c r="T597" i="1" s="1"/>
  <c r="CW597" i="1"/>
  <c r="V597" i="1" s="1"/>
  <c r="FR597" i="1"/>
  <c r="GL597" i="1"/>
  <c r="GN597" i="1"/>
  <c r="GO597" i="1"/>
  <c r="GV597" i="1"/>
  <c r="HC597" i="1" s="1"/>
  <c r="GX597" i="1" s="1"/>
  <c r="B599" i="1"/>
  <c r="B590" i="1" s="1"/>
  <c r="C599" i="1"/>
  <c r="C590" i="1" s="1"/>
  <c r="D599" i="1"/>
  <c r="D590" i="1" s="1"/>
  <c r="F599" i="1"/>
  <c r="G599" i="1"/>
  <c r="G590" i="1" s="1"/>
  <c r="BX599" i="1"/>
  <c r="BX590" i="1" s="1"/>
  <c r="BY599" i="1"/>
  <c r="BY590" i="1" s="1"/>
  <c r="BZ599" i="1"/>
  <c r="BZ590" i="1" s="1"/>
  <c r="CG599" i="1"/>
  <c r="CG590" i="1" s="1"/>
  <c r="CI599" i="1"/>
  <c r="CI590" i="1" s="1"/>
  <c r="CK599" i="1"/>
  <c r="CK590" i="1" s="1"/>
  <c r="CL599" i="1"/>
  <c r="CL590" i="1" s="1"/>
  <c r="CM599" i="1"/>
  <c r="CM590" i="1" s="1"/>
  <c r="FP599" i="1"/>
  <c r="EG599" i="1" s="1"/>
  <c r="FQ599" i="1"/>
  <c r="FQ590" i="1" s="1"/>
  <c r="FU599" i="1"/>
  <c r="FU590" i="1" s="1"/>
  <c r="GC599" i="1"/>
  <c r="GC590" i="1" s="1"/>
  <c r="GD599" i="1"/>
  <c r="EU599" i="1" s="1"/>
  <c r="EU711" i="1" s="1"/>
  <c r="GE599" i="1"/>
  <c r="GE590" i="1" s="1"/>
  <c r="D629" i="1"/>
  <c r="E631" i="1"/>
  <c r="F631" i="1"/>
  <c r="Z631" i="1"/>
  <c r="AA631" i="1"/>
  <c r="AM631" i="1"/>
  <c r="AN631" i="1"/>
  <c r="BE631" i="1"/>
  <c r="BF631" i="1"/>
  <c r="BG631" i="1"/>
  <c r="BH631" i="1"/>
  <c r="BI631" i="1"/>
  <c r="BJ631" i="1"/>
  <c r="BK631" i="1"/>
  <c r="BL631" i="1"/>
  <c r="BM631" i="1"/>
  <c r="BN631" i="1"/>
  <c r="BO631" i="1"/>
  <c r="BP631" i="1"/>
  <c r="BQ631" i="1"/>
  <c r="BR631" i="1"/>
  <c r="BS631" i="1"/>
  <c r="BT631" i="1"/>
  <c r="BU631" i="1"/>
  <c r="BV631" i="1"/>
  <c r="BW631" i="1"/>
  <c r="CN631" i="1"/>
  <c r="CO631" i="1"/>
  <c r="CP631" i="1"/>
  <c r="CQ631" i="1"/>
  <c r="CR631" i="1"/>
  <c r="CS631" i="1"/>
  <c r="CT631" i="1"/>
  <c r="CU631" i="1"/>
  <c r="CV631" i="1"/>
  <c r="CW631" i="1"/>
  <c r="CX631" i="1"/>
  <c r="CY631" i="1"/>
  <c r="CZ631" i="1"/>
  <c r="DA631" i="1"/>
  <c r="DB631" i="1"/>
  <c r="DC631" i="1"/>
  <c r="DD631" i="1"/>
  <c r="DE631" i="1"/>
  <c r="DF631" i="1"/>
  <c r="DR631" i="1"/>
  <c r="DS631" i="1"/>
  <c r="EE631" i="1"/>
  <c r="EF631" i="1"/>
  <c r="EW631" i="1"/>
  <c r="EX631" i="1"/>
  <c r="EY631" i="1"/>
  <c r="EZ631" i="1"/>
  <c r="FA631" i="1"/>
  <c r="FB631" i="1"/>
  <c r="FC631" i="1"/>
  <c r="FD631" i="1"/>
  <c r="FE631" i="1"/>
  <c r="FF631" i="1"/>
  <c r="FG631" i="1"/>
  <c r="FH631" i="1"/>
  <c r="FI631" i="1"/>
  <c r="FJ631" i="1"/>
  <c r="FK631" i="1"/>
  <c r="FL631" i="1"/>
  <c r="FM631" i="1"/>
  <c r="FN631" i="1"/>
  <c r="FO631" i="1"/>
  <c r="GD631" i="1"/>
  <c r="GE631" i="1"/>
  <c r="GF631" i="1"/>
  <c r="GG631" i="1"/>
  <c r="GH631" i="1"/>
  <c r="GI631" i="1"/>
  <c r="GJ631" i="1"/>
  <c r="GK631" i="1"/>
  <c r="GL631" i="1"/>
  <c r="GM631" i="1"/>
  <c r="GN631" i="1"/>
  <c r="GO631" i="1"/>
  <c r="GP631" i="1"/>
  <c r="GQ631" i="1"/>
  <c r="GR631" i="1"/>
  <c r="GS631" i="1"/>
  <c r="GT631" i="1"/>
  <c r="GU631" i="1"/>
  <c r="GV631" i="1"/>
  <c r="GW631" i="1"/>
  <c r="GX631" i="1"/>
  <c r="C633" i="1"/>
  <c r="D633" i="1"/>
  <c r="S633" i="1"/>
  <c r="CY633" i="1" s="1"/>
  <c r="X633" i="1" s="1"/>
  <c r="AC633" i="1"/>
  <c r="P633" i="1" s="1"/>
  <c r="AE633" i="1"/>
  <c r="AD633" i="1" s="1"/>
  <c r="AF633" i="1"/>
  <c r="AG633" i="1"/>
  <c r="CU633" i="1" s="1"/>
  <c r="T633" i="1" s="1"/>
  <c r="AH633" i="1"/>
  <c r="AI633" i="1"/>
  <c r="CW633" i="1" s="1"/>
  <c r="V633" i="1" s="1"/>
  <c r="AJ633" i="1"/>
  <c r="CR633" i="1"/>
  <c r="CT633" i="1"/>
  <c r="CV633" i="1"/>
  <c r="U633" i="1" s="1"/>
  <c r="CX633" i="1"/>
  <c r="W633" i="1" s="1"/>
  <c r="AJ640" i="1" s="1"/>
  <c r="CZ633" i="1"/>
  <c r="Y633" i="1" s="1"/>
  <c r="FR633" i="1"/>
  <c r="GL633" i="1"/>
  <c r="GN633" i="1"/>
  <c r="GO633" i="1"/>
  <c r="GV633" i="1"/>
  <c r="HC633" i="1" s="1"/>
  <c r="GX633" i="1" s="1"/>
  <c r="C634" i="1"/>
  <c r="D634" i="1"/>
  <c r="P634" i="1"/>
  <c r="R634" i="1"/>
  <c r="AC634" i="1"/>
  <c r="AD634" i="1"/>
  <c r="AE634" i="1"/>
  <c r="Q634" i="1" s="1"/>
  <c r="AF634" i="1"/>
  <c r="AB634" i="1" s="1"/>
  <c r="AG634" i="1"/>
  <c r="AH634" i="1"/>
  <c r="CV634" i="1" s="1"/>
  <c r="U634" i="1" s="1"/>
  <c r="AI634" i="1"/>
  <c r="AJ634" i="1"/>
  <c r="CX634" i="1" s="1"/>
  <c r="W634" i="1" s="1"/>
  <c r="CQ634" i="1"/>
  <c r="CR634" i="1"/>
  <c r="CS634" i="1"/>
  <c r="CU634" i="1"/>
  <c r="T634" i="1" s="1"/>
  <c r="CW634" i="1"/>
  <c r="V634" i="1" s="1"/>
  <c r="FR634" i="1"/>
  <c r="GL634" i="1"/>
  <c r="FR640" i="1" s="1"/>
  <c r="GN634" i="1"/>
  <c r="GO634" i="1"/>
  <c r="GV634" i="1"/>
  <c r="HC634" i="1" s="1"/>
  <c r="GX634" i="1" s="1"/>
  <c r="C635" i="1"/>
  <c r="D635" i="1"/>
  <c r="S635" i="1"/>
  <c r="CZ635" i="1" s="1"/>
  <c r="Y635" i="1" s="1"/>
  <c r="AC635" i="1"/>
  <c r="AE635" i="1"/>
  <c r="Q635" i="1" s="1"/>
  <c r="AF635" i="1"/>
  <c r="AG635" i="1"/>
  <c r="CU635" i="1" s="1"/>
  <c r="T635" i="1" s="1"/>
  <c r="AH635" i="1"/>
  <c r="AI635" i="1"/>
  <c r="CW635" i="1" s="1"/>
  <c r="V635" i="1" s="1"/>
  <c r="AJ635" i="1"/>
  <c r="CR635" i="1"/>
  <c r="CT635" i="1"/>
  <c r="CV635" i="1"/>
  <c r="U635" i="1" s="1"/>
  <c r="CX635" i="1"/>
  <c r="W635" i="1" s="1"/>
  <c r="FR635" i="1"/>
  <c r="GL635" i="1"/>
  <c r="GN635" i="1"/>
  <c r="CB640" i="1" s="1"/>
  <c r="GO635" i="1"/>
  <c r="CC640" i="1" s="1"/>
  <c r="GV635" i="1"/>
  <c r="HC635" i="1"/>
  <c r="GX635" i="1" s="1"/>
  <c r="C636" i="1"/>
  <c r="D636" i="1"/>
  <c r="P636" i="1"/>
  <c r="R636" i="1"/>
  <c r="GK636" i="1" s="1"/>
  <c r="AC636" i="1"/>
  <c r="AD636" i="1"/>
  <c r="AB636" i="1" s="1"/>
  <c r="AE636" i="1"/>
  <c r="Q636" i="1" s="1"/>
  <c r="AF636" i="1"/>
  <c r="S636" i="1" s="1"/>
  <c r="AG636" i="1"/>
  <c r="AH636" i="1"/>
  <c r="CV636" i="1" s="1"/>
  <c r="U636" i="1" s="1"/>
  <c r="AI636" i="1"/>
  <c r="AJ636" i="1"/>
  <c r="CX636" i="1" s="1"/>
  <c r="W636" i="1" s="1"/>
  <c r="CQ636" i="1"/>
  <c r="CR636" i="1"/>
  <c r="CS636" i="1"/>
  <c r="CU636" i="1"/>
  <c r="T636" i="1" s="1"/>
  <c r="CW636" i="1"/>
  <c r="V636" i="1" s="1"/>
  <c r="FR636" i="1"/>
  <c r="GL636" i="1"/>
  <c r="GN636" i="1"/>
  <c r="GO636" i="1"/>
  <c r="GV636" i="1"/>
  <c r="GX636" i="1"/>
  <c r="HC636" i="1"/>
  <c r="C637" i="1"/>
  <c r="D637" i="1"/>
  <c r="Q637" i="1"/>
  <c r="S637" i="1"/>
  <c r="CY637" i="1" s="1"/>
  <c r="X637" i="1" s="1"/>
  <c r="AC637" i="1"/>
  <c r="P637" i="1" s="1"/>
  <c r="CP637" i="1" s="1"/>
  <c r="O637" i="1" s="1"/>
  <c r="AE637" i="1"/>
  <c r="AF637" i="1"/>
  <c r="AG637" i="1"/>
  <c r="CU637" i="1" s="1"/>
  <c r="T637" i="1" s="1"/>
  <c r="AH637" i="1"/>
  <c r="AI637" i="1"/>
  <c r="CW637" i="1" s="1"/>
  <c r="V637" i="1" s="1"/>
  <c r="AJ637" i="1"/>
  <c r="CT637" i="1"/>
  <c r="CV637" i="1"/>
  <c r="U637" i="1" s="1"/>
  <c r="AH640" i="1" s="1"/>
  <c r="CX637" i="1"/>
  <c r="W637" i="1" s="1"/>
  <c r="CZ637" i="1"/>
  <c r="Y637" i="1" s="1"/>
  <c r="AL640" i="1" s="1"/>
  <c r="FR637" i="1"/>
  <c r="GL637" i="1"/>
  <c r="GN637" i="1"/>
  <c r="GO637" i="1"/>
  <c r="GV637" i="1"/>
  <c r="HC637" i="1" s="1"/>
  <c r="GX637" i="1" s="1"/>
  <c r="C638" i="1"/>
  <c r="D638" i="1"/>
  <c r="P638" i="1"/>
  <c r="R638" i="1"/>
  <c r="GK638" i="1" s="1"/>
  <c r="AC638" i="1"/>
  <c r="AD638" i="1"/>
  <c r="AE638" i="1"/>
  <c r="Q638" i="1" s="1"/>
  <c r="AF638" i="1"/>
  <c r="AG638" i="1"/>
  <c r="AH638" i="1"/>
  <c r="CV638" i="1" s="1"/>
  <c r="U638" i="1" s="1"/>
  <c r="AI638" i="1"/>
  <c r="AJ638" i="1"/>
  <c r="CX638" i="1" s="1"/>
  <c r="W638" i="1" s="1"/>
  <c r="CQ638" i="1"/>
  <c r="CR638" i="1"/>
  <c r="CS638" i="1"/>
  <c r="CU638" i="1"/>
  <c r="T638" i="1" s="1"/>
  <c r="CW638" i="1"/>
  <c r="V638" i="1" s="1"/>
  <c r="FR638" i="1"/>
  <c r="FQ640" i="1" s="1"/>
  <c r="GL638" i="1"/>
  <c r="GN638" i="1"/>
  <c r="GO638" i="1"/>
  <c r="GV638" i="1"/>
  <c r="HC638" i="1" s="1"/>
  <c r="GX638" i="1" s="1"/>
  <c r="B640" i="1"/>
  <c r="B631" i="1" s="1"/>
  <c r="C640" i="1"/>
  <c r="C631" i="1" s="1"/>
  <c r="D640" i="1"/>
  <c r="D631" i="1" s="1"/>
  <c r="F640" i="1"/>
  <c r="G640" i="1"/>
  <c r="G631" i="1" s="1"/>
  <c r="BD640" i="1"/>
  <c r="BX640" i="1"/>
  <c r="BX631" i="1" s="1"/>
  <c r="BY640" i="1"/>
  <c r="BY631" i="1" s="1"/>
  <c r="BZ640" i="1"/>
  <c r="BZ631" i="1" s="1"/>
  <c r="CG640" i="1"/>
  <c r="CG631" i="1" s="1"/>
  <c r="CI640" i="1"/>
  <c r="CI631" i="1" s="1"/>
  <c r="CK640" i="1"/>
  <c r="CK631" i="1" s="1"/>
  <c r="CL640" i="1"/>
  <c r="CL631" i="1" s="1"/>
  <c r="CM640" i="1"/>
  <c r="CM631" i="1" s="1"/>
  <c r="EB640" i="1"/>
  <c r="ET640" i="1"/>
  <c r="FP640" i="1"/>
  <c r="EG640" i="1" s="1"/>
  <c r="EG631" i="1" s="1"/>
  <c r="FU640" i="1"/>
  <c r="FU631" i="1" s="1"/>
  <c r="FY640" i="1"/>
  <c r="FY631" i="1" s="1"/>
  <c r="GC640" i="1"/>
  <c r="GC631" i="1" s="1"/>
  <c r="GD640" i="1"/>
  <c r="EU640" i="1" s="1"/>
  <c r="EU631" i="1" s="1"/>
  <c r="GE640" i="1"/>
  <c r="EV640" i="1" s="1"/>
  <c r="P644" i="1"/>
  <c r="P656" i="1"/>
  <c r="D670" i="1"/>
  <c r="E672" i="1"/>
  <c r="F672" i="1"/>
  <c r="Z672" i="1"/>
  <c r="AA672" i="1"/>
  <c r="AM672" i="1"/>
  <c r="AN672" i="1"/>
  <c r="BE672" i="1"/>
  <c r="BF672" i="1"/>
  <c r="BG672" i="1"/>
  <c r="BH672" i="1"/>
  <c r="BI672" i="1"/>
  <c r="BJ672" i="1"/>
  <c r="BK672" i="1"/>
  <c r="BL672" i="1"/>
  <c r="BM672" i="1"/>
  <c r="BN672" i="1"/>
  <c r="BO672" i="1"/>
  <c r="BP672" i="1"/>
  <c r="BQ672" i="1"/>
  <c r="BR672" i="1"/>
  <c r="BS672" i="1"/>
  <c r="BT672" i="1"/>
  <c r="BU672" i="1"/>
  <c r="BV672" i="1"/>
  <c r="BW672" i="1"/>
  <c r="CM672" i="1"/>
  <c r="CN672" i="1"/>
  <c r="CO672" i="1"/>
  <c r="CP672" i="1"/>
  <c r="CQ672" i="1"/>
  <c r="CR672" i="1"/>
  <c r="CS672" i="1"/>
  <c r="CT672" i="1"/>
  <c r="CU672" i="1"/>
  <c r="CV672" i="1"/>
  <c r="CW672" i="1"/>
  <c r="CX672" i="1"/>
  <c r="CY672" i="1"/>
  <c r="CZ672" i="1"/>
  <c r="DA672" i="1"/>
  <c r="DB672" i="1"/>
  <c r="DC672" i="1"/>
  <c r="DD672" i="1"/>
  <c r="DE672" i="1"/>
  <c r="DF672" i="1"/>
  <c r="DR672" i="1"/>
  <c r="DS672" i="1"/>
  <c r="EE672" i="1"/>
  <c r="EF672" i="1"/>
  <c r="EU672" i="1"/>
  <c r="EW672" i="1"/>
  <c r="EX672" i="1"/>
  <c r="EY672" i="1"/>
  <c r="EZ672" i="1"/>
  <c r="FA672" i="1"/>
  <c r="FB672" i="1"/>
  <c r="FC672" i="1"/>
  <c r="FD672" i="1"/>
  <c r="FE672" i="1"/>
  <c r="FF672" i="1"/>
  <c r="FG672" i="1"/>
  <c r="FH672" i="1"/>
  <c r="FI672" i="1"/>
  <c r="FJ672" i="1"/>
  <c r="FK672" i="1"/>
  <c r="FL672" i="1"/>
  <c r="FM672" i="1"/>
  <c r="FN672" i="1"/>
  <c r="FO672" i="1"/>
  <c r="GD672" i="1"/>
  <c r="GF672" i="1"/>
  <c r="GG672" i="1"/>
  <c r="GH672" i="1"/>
  <c r="GI672" i="1"/>
  <c r="GJ672" i="1"/>
  <c r="GK672" i="1"/>
  <c r="GL672" i="1"/>
  <c r="GM672" i="1"/>
  <c r="GN672" i="1"/>
  <c r="GO672" i="1"/>
  <c r="GP672" i="1"/>
  <c r="GQ672" i="1"/>
  <c r="GR672" i="1"/>
  <c r="GS672" i="1"/>
  <c r="GT672" i="1"/>
  <c r="GU672" i="1"/>
  <c r="GV672" i="1"/>
  <c r="GW672" i="1"/>
  <c r="GX672" i="1"/>
  <c r="C674" i="1"/>
  <c r="D674" i="1"/>
  <c r="S674" i="1"/>
  <c r="CY674" i="1" s="1"/>
  <c r="X674" i="1" s="1"/>
  <c r="AC674" i="1"/>
  <c r="P674" i="1" s="1"/>
  <c r="AE674" i="1"/>
  <c r="CR674" i="1" s="1"/>
  <c r="AF674" i="1"/>
  <c r="AG674" i="1"/>
  <c r="CU674" i="1" s="1"/>
  <c r="T674" i="1" s="1"/>
  <c r="AH674" i="1"/>
  <c r="AI674" i="1"/>
  <c r="CW674" i="1" s="1"/>
  <c r="V674" i="1" s="1"/>
  <c r="AJ674" i="1"/>
  <c r="CT674" i="1"/>
  <c r="CV674" i="1"/>
  <c r="U674" i="1" s="1"/>
  <c r="CX674" i="1"/>
  <c r="W674" i="1" s="1"/>
  <c r="CZ674" i="1"/>
  <c r="Y674" i="1" s="1"/>
  <c r="FR674" i="1"/>
  <c r="GL674" i="1"/>
  <c r="GN674" i="1"/>
  <c r="GO674" i="1"/>
  <c r="GV674" i="1"/>
  <c r="HC674" i="1" s="1"/>
  <c r="GX674" i="1" s="1"/>
  <c r="C675" i="1"/>
  <c r="D675" i="1"/>
  <c r="P675" i="1"/>
  <c r="R675" i="1"/>
  <c r="V675" i="1"/>
  <c r="AC675" i="1"/>
  <c r="AD675" i="1"/>
  <c r="AE675" i="1"/>
  <c r="Q675" i="1" s="1"/>
  <c r="AF675" i="1"/>
  <c r="AG675" i="1"/>
  <c r="AH675" i="1"/>
  <c r="CV675" i="1" s="1"/>
  <c r="U675" i="1" s="1"/>
  <c r="DZ681" i="1" s="1"/>
  <c r="AI675" i="1"/>
  <c r="AJ675" i="1"/>
  <c r="CX675" i="1" s="1"/>
  <c r="W675" i="1" s="1"/>
  <c r="CQ675" i="1"/>
  <c r="CR675" i="1"/>
  <c r="CS675" i="1"/>
  <c r="CU675" i="1"/>
  <c r="T675" i="1" s="1"/>
  <c r="CW675" i="1"/>
  <c r="FR675" i="1"/>
  <c r="FQ681" i="1" s="1"/>
  <c r="GL675" i="1"/>
  <c r="FR681" i="1" s="1"/>
  <c r="FY681" i="1" s="1"/>
  <c r="GN675" i="1"/>
  <c r="GO675" i="1"/>
  <c r="GV675" i="1"/>
  <c r="HC675" i="1" s="1"/>
  <c r="GX675" i="1" s="1"/>
  <c r="GB681" i="1" s="1"/>
  <c r="C676" i="1"/>
  <c r="D676" i="1"/>
  <c r="S676" i="1"/>
  <c r="AC676" i="1"/>
  <c r="AE676" i="1"/>
  <c r="Q676" i="1" s="1"/>
  <c r="AF676" i="1"/>
  <c r="AG676" i="1"/>
  <c r="CU676" i="1" s="1"/>
  <c r="T676" i="1" s="1"/>
  <c r="AH676" i="1"/>
  <c r="AI676" i="1"/>
  <c r="CW676" i="1" s="1"/>
  <c r="V676" i="1" s="1"/>
  <c r="AJ676" i="1"/>
  <c r="CR676" i="1"/>
  <c r="CT676" i="1"/>
  <c r="CV676" i="1"/>
  <c r="U676" i="1" s="1"/>
  <c r="CX676" i="1"/>
  <c r="W676" i="1" s="1"/>
  <c r="FR676" i="1"/>
  <c r="GL676" i="1"/>
  <c r="GN676" i="1"/>
  <c r="CB681" i="1" s="1"/>
  <c r="GO676" i="1"/>
  <c r="GV676" i="1"/>
  <c r="HC676" i="1"/>
  <c r="GX676" i="1" s="1"/>
  <c r="C677" i="1"/>
  <c r="D677" i="1"/>
  <c r="P677" i="1"/>
  <c r="CP677" i="1" s="1"/>
  <c r="O677" i="1" s="1"/>
  <c r="R677" i="1"/>
  <c r="GK677" i="1" s="1"/>
  <c r="AC677" i="1"/>
  <c r="AD677" i="1"/>
  <c r="AB677" i="1" s="1"/>
  <c r="AE677" i="1"/>
  <c r="Q677" i="1" s="1"/>
  <c r="AF677" i="1"/>
  <c r="S677" i="1" s="1"/>
  <c r="CZ677" i="1" s="1"/>
  <c r="Y677" i="1" s="1"/>
  <c r="AG677" i="1"/>
  <c r="AH677" i="1"/>
  <c r="CV677" i="1" s="1"/>
  <c r="U677" i="1" s="1"/>
  <c r="AI677" i="1"/>
  <c r="AJ677" i="1"/>
  <c r="CX677" i="1" s="1"/>
  <c r="W677" i="1" s="1"/>
  <c r="CQ677" i="1"/>
  <c r="CR677" i="1"/>
  <c r="CS677" i="1"/>
  <c r="CU677" i="1"/>
  <c r="T677" i="1" s="1"/>
  <c r="CW677" i="1"/>
  <c r="V677" i="1" s="1"/>
  <c r="CY677" i="1"/>
  <c r="X677" i="1" s="1"/>
  <c r="FR677" i="1"/>
  <c r="GL677" i="1"/>
  <c r="GN677" i="1"/>
  <c r="GO677" i="1"/>
  <c r="GV677" i="1"/>
  <c r="GX677" i="1"/>
  <c r="HC677" i="1"/>
  <c r="C678" i="1"/>
  <c r="D678" i="1"/>
  <c r="Q678" i="1"/>
  <c r="S678" i="1"/>
  <c r="CY678" i="1" s="1"/>
  <c r="X678" i="1" s="1"/>
  <c r="AC678" i="1"/>
  <c r="P678" i="1" s="1"/>
  <c r="CP678" i="1" s="1"/>
  <c r="O678" i="1" s="1"/>
  <c r="AE678" i="1"/>
  <c r="AF678" i="1"/>
  <c r="AG678" i="1"/>
  <c r="CU678" i="1" s="1"/>
  <c r="T678" i="1" s="1"/>
  <c r="AH678" i="1"/>
  <c r="AI678" i="1"/>
  <c r="CW678" i="1" s="1"/>
  <c r="V678" i="1" s="1"/>
  <c r="AJ678" i="1"/>
  <c r="CT678" i="1"/>
  <c r="CV678" i="1"/>
  <c r="U678" i="1" s="1"/>
  <c r="CX678" i="1"/>
  <c r="W678" i="1" s="1"/>
  <c r="CZ678" i="1"/>
  <c r="Y678" i="1" s="1"/>
  <c r="FR678" i="1"/>
  <c r="GL678" i="1"/>
  <c r="GN678" i="1"/>
  <c r="GO678" i="1"/>
  <c r="GV678" i="1"/>
  <c r="HC678" i="1" s="1"/>
  <c r="GX678" i="1" s="1"/>
  <c r="C679" i="1"/>
  <c r="D679" i="1"/>
  <c r="P679" i="1"/>
  <c r="R679" i="1"/>
  <c r="GK679" i="1" s="1"/>
  <c r="AC679" i="1"/>
  <c r="AD679" i="1"/>
  <c r="AE679" i="1"/>
  <c r="Q679" i="1" s="1"/>
  <c r="AF679" i="1"/>
  <c r="AB679" i="1" s="1"/>
  <c r="AG679" i="1"/>
  <c r="AH679" i="1"/>
  <c r="CV679" i="1" s="1"/>
  <c r="U679" i="1" s="1"/>
  <c r="AI679" i="1"/>
  <c r="AJ679" i="1"/>
  <c r="CX679" i="1" s="1"/>
  <c r="W679" i="1" s="1"/>
  <c r="CQ679" i="1"/>
  <c r="CR679" i="1"/>
  <c r="CS679" i="1"/>
  <c r="CU679" i="1"/>
  <c r="T679" i="1" s="1"/>
  <c r="CW679" i="1"/>
  <c r="V679" i="1" s="1"/>
  <c r="FR679" i="1"/>
  <c r="GL679" i="1"/>
  <c r="GN679" i="1"/>
  <c r="GO679" i="1"/>
  <c r="GV679" i="1"/>
  <c r="HC679" i="1" s="1"/>
  <c r="GX679" i="1" s="1"/>
  <c r="B681" i="1"/>
  <c r="B672" i="1" s="1"/>
  <c r="C681" i="1"/>
  <c r="C672" i="1" s="1"/>
  <c r="D681" i="1"/>
  <c r="D672" i="1" s="1"/>
  <c r="F681" i="1"/>
  <c r="G681" i="1"/>
  <c r="G672" i="1" s="1"/>
  <c r="AF681" i="1"/>
  <c r="AX681" i="1"/>
  <c r="BD681" i="1"/>
  <c r="BX681" i="1"/>
  <c r="BX672" i="1" s="1"/>
  <c r="BY681" i="1"/>
  <c r="BY672" i="1" s="1"/>
  <c r="BZ681" i="1"/>
  <c r="BZ672" i="1" s="1"/>
  <c r="CC681" i="1"/>
  <c r="CC672" i="1" s="1"/>
  <c r="CG681" i="1"/>
  <c r="CG672" i="1" s="1"/>
  <c r="CK681" i="1"/>
  <c r="CK672" i="1" s="1"/>
  <c r="CL681" i="1"/>
  <c r="CL672" i="1" s="1"/>
  <c r="CM681" i="1"/>
  <c r="DV681" i="1"/>
  <c r="EB681" i="1"/>
  <c r="EV681" i="1"/>
  <c r="EV672" i="1" s="1"/>
  <c r="FP681" i="1"/>
  <c r="EG681" i="1" s="1"/>
  <c r="EG672" i="1" s="1"/>
  <c r="FU681" i="1"/>
  <c r="FU672" i="1" s="1"/>
  <c r="GC681" i="1"/>
  <c r="GC672" i="1" s="1"/>
  <c r="GD681" i="1"/>
  <c r="EU681" i="1" s="1"/>
  <c r="GE681" i="1"/>
  <c r="GE672" i="1" s="1"/>
  <c r="P685" i="1"/>
  <c r="P697" i="1"/>
  <c r="B711" i="1"/>
  <c r="B586" i="1" s="1"/>
  <c r="C711" i="1"/>
  <c r="C586" i="1" s="1"/>
  <c r="D711" i="1"/>
  <c r="D586" i="1" s="1"/>
  <c r="F711" i="1"/>
  <c r="F586" i="1" s="1"/>
  <c r="G711" i="1"/>
  <c r="EG711" i="1"/>
  <c r="B741" i="1"/>
  <c r="B582" i="1" s="1"/>
  <c r="C741" i="1"/>
  <c r="C582" i="1" s="1"/>
  <c r="D741" i="1"/>
  <c r="D582" i="1" s="1"/>
  <c r="F741" i="1"/>
  <c r="G741" i="1"/>
  <c r="G582" i="1" s="1"/>
  <c r="B774" i="1"/>
  <c r="B18" i="1" s="1"/>
  <c r="C774" i="1"/>
  <c r="C18" i="1" s="1"/>
  <c r="D774" i="1"/>
  <c r="D18" i="1" s="1"/>
  <c r="F774" i="1"/>
  <c r="F18" i="1" s="1"/>
  <c r="G774" i="1"/>
  <c r="G18" i="1" s="1"/>
  <c r="E300" i="11" l="1"/>
  <c r="E212" i="11"/>
  <c r="E326" i="11"/>
  <c r="E335" i="11" s="1"/>
  <c r="E315" i="11"/>
  <c r="E89" i="11"/>
  <c r="E12" i="11"/>
  <c r="E113" i="11"/>
  <c r="E341" i="11"/>
  <c r="F115" i="11"/>
  <c r="E301" i="11"/>
  <c r="E286" i="11"/>
  <c r="E303" i="11"/>
  <c r="E296" i="11"/>
  <c r="F195" i="11"/>
  <c r="E185" i="11"/>
  <c r="E340" i="11"/>
  <c r="E90" i="11"/>
  <c r="E20" i="11"/>
  <c r="E181" i="11"/>
  <c r="E104" i="11"/>
  <c r="E343" i="11"/>
  <c r="E345" i="11" s="1"/>
  <c r="E86" i="11"/>
  <c r="E93" i="11"/>
  <c r="E95" i="11" s="1"/>
  <c r="E98" i="11" s="1"/>
  <c r="J342" i="8"/>
  <c r="J384" i="8"/>
  <c r="J380" i="8"/>
  <c r="H133" i="9"/>
  <c r="H100" i="9"/>
  <c r="H312" i="7"/>
  <c r="H316" i="7"/>
  <c r="P342" i="8"/>
  <c r="H384" i="8"/>
  <c r="H380" i="8"/>
  <c r="J316" i="7"/>
  <c r="J312" i="7"/>
  <c r="H337" i="6"/>
  <c r="J137" i="9"/>
  <c r="J141" i="9"/>
  <c r="J67" i="9"/>
  <c r="H141" i="9"/>
  <c r="H137" i="9"/>
  <c r="H67" i="9"/>
  <c r="J337" i="6"/>
  <c r="J341" i="6"/>
  <c r="AH681" i="1"/>
  <c r="FY672" i="1"/>
  <c r="EP681" i="1"/>
  <c r="ES681" i="1"/>
  <c r="GB672" i="1"/>
  <c r="FQ672" i="1"/>
  <c r="GA681" i="1"/>
  <c r="EH681" i="1"/>
  <c r="DZ672" i="1"/>
  <c r="DM681" i="1"/>
  <c r="GA640" i="1"/>
  <c r="FQ631" i="1"/>
  <c r="EH640" i="1"/>
  <c r="AJ681" i="1"/>
  <c r="AH631" i="1"/>
  <c r="U640" i="1"/>
  <c r="EU741" i="1"/>
  <c r="EU586" i="1"/>
  <c r="P727" i="1"/>
  <c r="AL631" i="1"/>
  <c r="Y640" i="1"/>
  <c r="ET681" i="1"/>
  <c r="EL681" i="1"/>
  <c r="AX672" i="1"/>
  <c r="F688" i="1"/>
  <c r="AP681" i="1"/>
  <c r="CI681" i="1"/>
  <c r="BD672" i="1"/>
  <c r="F706" i="1"/>
  <c r="Q674" i="1"/>
  <c r="AD681" i="1" s="1"/>
  <c r="EP640" i="1"/>
  <c r="S638" i="1"/>
  <c r="CT638" i="1"/>
  <c r="AB638" i="1"/>
  <c r="EA640" i="1"/>
  <c r="AI640" i="1"/>
  <c r="AH590" i="1"/>
  <c r="U599" i="1"/>
  <c r="BB681" i="1"/>
  <c r="AT681" i="1"/>
  <c r="CB672" i="1"/>
  <c r="AS681" i="1"/>
  <c r="FT681" i="1"/>
  <c r="DY681" i="1"/>
  <c r="S675" i="1"/>
  <c r="CT675" i="1"/>
  <c r="AB675" i="1"/>
  <c r="AG681" i="1"/>
  <c r="EL640" i="1"/>
  <c r="AT640" i="1"/>
  <c r="CC631" i="1"/>
  <c r="FT640" i="1"/>
  <c r="DY640" i="1"/>
  <c r="DW640" i="1"/>
  <c r="CJ640" i="1"/>
  <c r="CC590" i="1"/>
  <c r="AT599" i="1"/>
  <c r="AJ599" i="1"/>
  <c r="EK599" i="1"/>
  <c r="FT590" i="1"/>
  <c r="DY599" i="1"/>
  <c r="EB599" i="1"/>
  <c r="DW590" i="1"/>
  <c r="DJ599" i="1"/>
  <c r="CJ599" i="1"/>
  <c r="T513" i="1"/>
  <c r="CY507" i="1"/>
  <c r="X507" i="1" s="1"/>
  <c r="CZ507" i="1"/>
  <c r="Y507" i="1" s="1"/>
  <c r="AB505" i="1"/>
  <c r="AB501" i="1"/>
  <c r="AB497" i="1"/>
  <c r="AB493" i="1"/>
  <c r="CJ517" i="1"/>
  <c r="AJ517" i="1"/>
  <c r="DV672" i="1"/>
  <c r="DI681" i="1"/>
  <c r="AD678" i="1"/>
  <c r="R678" i="1"/>
  <c r="GK678" i="1" s="1"/>
  <c r="GM678" i="1" s="1"/>
  <c r="GP678" i="1" s="1"/>
  <c r="CS678" i="1"/>
  <c r="CZ676" i="1"/>
  <c r="Y676" i="1" s="1"/>
  <c r="AL681" i="1" s="1"/>
  <c r="CY676" i="1"/>
  <c r="X676" i="1" s="1"/>
  <c r="AK681" i="1" s="1"/>
  <c r="FR672" i="1"/>
  <c r="EI681" i="1"/>
  <c r="EA681" i="1"/>
  <c r="BD631" i="1"/>
  <c r="F665" i="1"/>
  <c r="AD637" i="1"/>
  <c r="R637" i="1"/>
  <c r="GK637" i="1" s="1"/>
  <c r="GM637" i="1" s="1"/>
  <c r="GP637" i="1" s="1"/>
  <c r="CS637" i="1"/>
  <c r="CB631" i="1"/>
  <c r="AS640" i="1"/>
  <c r="FR631" i="1"/>
  <c r="EI640" i="1"/>
  <c r="DV640" i="1"/>
  <c r="AG640" i="1"/>
  <c r="CB590" i="1"/>
  <c r="AS599" i="1"/>
  <c r="FR590" i="1"/>
  <c r="FY599" i="1"/>
  <c r="EI599" i="1"/>
  <c r="DV599" i="1"/>
  <c r="AL599" i="1"/>
  <c r="AG599" i="1"/>
  <c r="S513" i="1"/>
  <c r="P513" i="1"/>
  <c r="Q513" i="1"/>
  <c r="CP487" i="1"/>
  <c r="O487" i="1" s="1"/>
  <c r="GM487" i="1" s="1"/>
  <c r="GO487" i="1" s="1"/>
  <c r="CY484" i="1"/>
  <c r="X484" i="1" s="1"/>
  <c r="CZ484" i="1"/>
  <c r="Y484" i="1" s="1"/>
  <c r="AG517" i="1"/>
  <c r="EB672" i="1"/>
  <c r="DO681" i="1"/>
  <c r="S681" i="1"/>
  <c r="AF672" i="1"/>
  <c r="GM677" i="1"/>
  <c r="GP677" i="1" s="1"/>
  <c r="DW681" i="1"/>
  <c r="GK675" i="1"/>
  <c r="CJ681" i="1"/>
  <c r="AI681" i="1"/>
  <c r="AD674" i="1"/>
  <c r="R674" i="1"/>
  <c r="CS674" i="1"/>
  <c r="P653" i="1"/>
  <c r="ET631" i="1"/>
  <c r="EB631" i="1"/>
  <c r="DO640" i="1"/>
  <c r="AZ640" i="1"/>
  <c r="CP638" i="1"/>
  <c r="O638" i="1" s="1"/>
  <c r="CY636" i="1"/>
  <c r="X636" i="1" s="1"/>
  <c r="CZ636" i="1"/>
  <c r="Y636" i="1" s="1"/>
  <c r="GB640" i="1"/>
  <c r="DZ640" i="1"/>
  <c r="W640" i="1"/>
  <c r="AJ631" i="1"/>
  <c r="EU590" i="1"/>
  <c r="P615" i="1"/>
  <c r="EG590" i="1"/>
  <c r="P603" i="1"/>
  <c r="CY595" i="1"/>
  <c r="X595" i="1" s="1"/>
  <c r="CZ595" i="1"/>
  <c r="Y595" i="1" s="1"/>
  <c r="ES599" i="1"/>
  <c r="GB590" i="1"/>
  <c r="DZ590" i="1"/>
  <c r="DM599" i="1"/>
  <c r="CY514" i="1"/>
  <c r="X514" i="1" s="1"/>
  <c r="CZ514" i="1"/>
  <c r="Y514" i="1" s="1"/>
  <c r="CY508" i="1"/>
  <c r="X508" i="1" s="1"/>
  <c r="CZ508" i="1"/>
  <c r="Y508" i="1" s="1"/>
  <c r="CY494" i="1"/>
  <c r="X494" i="1" s="1"/>
  <c r="CZ494" i="1"/>
  <c r="Y494" i="1" s="1"/>
  <c r="CY492" i="1"/>
  <c r="X492" i="1" s="1"/>
  <c r="CZ492" i="1"/>
  <c r="Y492" i="1" s="1"/>
  <c r="CZ487" i="1"/>
  <c r="Y487" i="1" s="1"/>
  <c r="CY487" i="1"/>
  <c r="X487" i="1" s="1"/>
  <c r="CY486" i="1"/>
  <c r="X486" i="1" s="1"/>
  <c r="CZ486" i="1"/>
  <c r="Y486" i="1" s="1"/>
  <c r="AI517" i="1"/>
  <c r="DY517" i="1"/>
  <c r="EG586" i="1"/>
  <c r="P715" i="1"/>
  <c r="EG741" i="1"/>
  <c r="P706" i="1"/>
  <c r="S679" i="1"/>
  <c r="CT679" i="1"/>
  <c r="CR678" i="1"/>
  <c r="AB676" i="1"/>
  <c r="P676" i="1"/>
  <c r="CP676" i="1" s="1"/>
  <c r="O676" i="1" s="1"/>
  <c r="CQ676" i="1"/>
  <c r="CP674" i="1"/>
  <c r="O674" i="1" s="1"/>
  <c r="EV631" i="1"/>
  <c r="P665" i="1"/>
  <c r="CR637" i="1"/>
  <c r="CP636" i="1"/>
  <c r="O636" i="1" s="1"/>
  <c r="GM636" i="1" s="1"/>
  <c r="GP636" i="1" s="1"/>
  <c r="CP595" i="1"/>
  <c r="O595" i="1" s="1"/>
  <c r="EA599" i="1"/>
  <c r="AI599" i="1"/>
  <c r="CY510" i="1"/>
  <c r="X510" i="1" s="1"/>
  <c r="CZ510" i="1"/>
  <c r="Y510" i="1" s="1"/>
  <c r="AB500" i="1"/>
  <c r="AB496" i="1"/>
  <c r="CY480" i="1"/>
  <c r="X480" i="1" s="1"/>
  <c r="CZ480" i="1"/>
  <c r="Y480" i="1" s="1"/>
  <c r="GB517" i="1"/>
  <c r="AH517" i="1"/>
  <c r="EA517" i="1"/>
  <c r="AX640" i="1"/>
  <c r="AP640" i="1"/>
  <c r="AF640" i="1"/>
  <c r="EV599" i="1"/>
  <c r="BB599" i="1"/>
  <c r="AX599" i="1"/>
  <c r="AP599" i="1"/>
  <c r="AF599" i="1"/>
  <c r="DU681" i="1"/>
  <c r="AO681" i="1"/>
  <c r="AB678" i="1"/>
  <c r="AD676" i="1"/>
  <c r="AB674" i="1"/>
  <c r="FP672" i="1"/>
  <c r="DU640" i="1"/>
  <c r="AO640" i="1"/>
  <c r="AB637" i="1"/>
  <c r="CY635" i="1"/>
  <c r="X635" i="1" s="1"/>
  <c r="AK640" i="1" s="1"/>
  <c r="CQ635" i="1"/>
  <c r="AD635" i="1"/>
  <c r="AB635" i="1" s="1"/>
  <c r="P635" i="1"/>
  <c r="CP635" i="1" s="1"/>
  <c r="O635" i="1" s="1"/>
  <c r="GK634" i="1"/>
  <c r="CT634" i="1"/>
  <c r="S634" i="1"/>
  <c r="CP634" i="1" s="1"/>
  <c r="O634" i="1" s="1"/>
  <c r="CS633" i="1"/>
  <c r="AB633" i="1"/>
  <c r="R633" i="1"/>
  <c r="FP631" i="1"/>
  <c r="DU599" i="1"/>
  <c r="AO599" i="1"/>
  <c r="CT597" i="1"/>
  <c r="S597" i="1"/>
  <c r="CP597" i="1" s="1"/>
  <c r="O597" i="1" s="1"/>
  <c r="CS596" i="1"/>
  <c r="AB596" i="1"/>
  <c r="R596" i="1"/>
  <c r="GK596" i="1" s="1"/>
  <c r="CY594" i="1"/>
  <c r="X594" i="1" s="1"/>
  <c r="AK599" i="1" s="1"/>
  <c r="CQ594" i="1"/>
  <c r="AD594" i="1"/>
  <c r="AB594" i="1" s="1"/>
  <c r="P594" i="1"/>
  <c r="CP594" i="1" s="1"/>
  <c r="O594" i="1" s="1"/>
  <c r="GK593" i="1"/>
  <c r="CT593" i="1"/>
  <c r="S593" i="1"/>
  <c r="CS592" i="1"/>
  <c r="AB592" i="1"/>
  <c r="R592" i="1"/>
  <c r="FP590" i="1"/>
  <c r="EV517" i="1"/>
  <c r="CG517" i="1"/>
  <c r="BB517" i="1"/>
  <c r="CY515" i="1"/>
  <c r="X515" i="1" s="1"/>
  <c r="CQ515" i="1"/>
  <c r="AD515" i="1"/>
  <c r="AB515" i="1" s="1"/>
  <c r="P515" i="1"/>
  <c r="CP515" i="1" s="1"/>
  <c r="O515" i="1" s="1"/>
  <c r="GM515" i="1" s="1"/>
  <c r="GP515" i="1" s="1"/>
  <c r="FV517" i="1" s="1"/>
  <c r="CT514" i="1"/>
  <c r="CS513" i="1"/>
  <c r="R513" i="1"/>
  <c r="GK513" i="1" s="1"/>
  <c r="CY512" i="1"/>
  <c r="X512" i="1" s="1"/>
  <c r="CQ512" i="1"/>
  <c r="P512" i="1"/>
  <c r="CP512" i="1" s="1"/>
  <c r="O512" i="1" s="1"/>
  <c r="CS511" i="1"/>
  <c r="R511" i="1"/>
  <c r="GK511" i="1" s="1"/>
  <c r="CT510" i="1"/>
  <c r="CY509" i="1"/>
  <c r="X509" i="1" s="1"/>
  <c r="CQ509" i="1"/>
  <c r="AD509" i="1"/>
  <c r="AB509" i="1" s="1"/>
  <c r="P509" i="1"/>
  <c r="CP509" i="1" s="1"/>
  <c r="O509" i="1" s="1"/>
  <c r="GM509" i="1" s="1"/>
  <c r="GN509" i="1" s="1"/>
  <c r="CT508" i="1"/>
  <c r="CS507" i="1"/>
  <c r="R507" i="1"/>
  <c r="GK507" i="1" s="1"/>
  <c r="CY505" i="1"/>
  <c r="X505" i="1" s="1"/>
  <c r="CQ505" i="1"/>
  <c r="P505" i="1"/>
  <c r="CP505" i="1" s="1"/>
  <c r="O505" i="1" s="1"/>
  <c r="GM505" i="1" s="1"/>
  <c r="GO505" i="1" s="1"/>
  <c r="CS504" i="1"/>
  <c r="R504" i="1"/>
  <c r="GK504" i="1" s="1"/>
  <c r="CY503" i="1"/>
  <c r="X503" i="1" s="1"/>
  <c r="CQ503" i="1"/>
  <c r="P503" i="1"/>
  <c r="CP503" i="1" s="1"/>
  <c r="O503" i="1" s="1"/>
  <c r="GM503" i="1" s="1"/>
  <c r="GO503" i="1" s="1"/>
  <c r="CS502" i="1"/>
  <c r="R502" i="1"/>
  <c r="GK502" i="1" s="1"/>
  <c r="CY501" i="1"/>
  <c r="X501" i="1" s="1"/>
  <c r="CQ501" i="1"/>
  <c r="P501" i="1"/>
  <c r="CP501" i="1" s="1"/>
  <c r="O501" i="1" s="1"/>
  <c r="GM501" i="1" s="1"/>
  <c r="GO501" i="1" s="1"/>
  <c r="CS500" i="1"/>
  <c r="R500" i="1"/>
  <c r="GK500" i="1" s="1"/>
  <c r="CY499" i="1"/>
  <c r="X499" i="1" s="1"/>
  <c r="CQ499" i="1"/>
  <c r="P499" i="1"/>
  <c r="CP499" i="1" s="1"/>
  <c r="O499" i="1" s="1"/>
  <c r="CS498" i="1"/>
  <c r="R498" i="1"/>
  <c r="GK498" i="1" s="1"/>
  <c r="CY497" i="1"/>
  <c r="X497" i="1" s="1"/>
  <c r="CQ497" i="1"/>
  <c r="P497" i="1"/>
  <c r="CP497" i="1" s="1"/>
  <c r="O497" i="1" s="1"/>
  <c r="GM497" i="1" s="1"/>
  <c r="GO497" i="1" s="1"/>
  <c r="CS496" i="1"/>
  <c r="R496" i="1"/>
  <c r="GK496" i="1" s="1"/>
  <c r="CY495" i="1"/>
  <c r="X495" i="1" s="1"/>
  <c r="CQ495" i="1"/>
  <c r="AD495" i="1"/>
  <c r="AB495" i="1" s="1"/>
  <c r="P495" i="1"/>
  <c r="CP495" i="1" s="1"/>
  <c r="O495" i="1" s="1"/>
  <c r="GM495" i="1" s="1"/>
  <c r="GO495" i="1" s="1"/>
  <c r="CT494" i="1"/>
  <c r="CS493" i="1"/>
  <c r="R493" i="1"/>
  <c r="GK493" i="1" s="1"/>
  <c r="CT492" i="1"/>
  <c r="CY491" i="1"/>
  <c r="X491" i="1" s="1"/>
  <c r="CQ491" i="1"/>
  <c r="AD491" i="1"/>
  <c r="AB491" i="1" s="1"/>
  <c r="P491" i="1"/>
  <c r="CP491" i="1" s="1"/>
  <c r="O491" i="1" s="1"/>
  <c r="GM491" i="1" s="1"/>
  <c r="GO491" i="1" s="1"/>
  <c r="AB489" i="1"/>
  <c r="CT487" i="1"/>
  <c r="CR486" i="1"/>
  <c r="P486" i="1"/>
  <c r="CQ486" i="1"/>
  <c r="Q486" i="1"/>
  <c r="CR484" i="1"/>
  <c r="P484" i="1"/>
  <c r="CQ484" i="1"/>
  <c r="Q484" i="1"/>
  <c r="AB483" i="1"/>
  <c r="R482" i="1"/>
  <c r="GK482" i="1" s="1"/>
  <c r="CS482" i="1"/>
  <c r="S481" i="1"/>
  <c r="CP481" i="1" s="1"/>
  <c r="O481" i="1" s="1"/>
  <c r="CT481" i="1"/>
  <c r="R480" i="1"/>
  <c r="GK480" i="1" s="1"/>
  <c r="CY479" i="1"/>
  <c r="X479" i="1" s="1"/>
  <c r="CP477" i="1"/>
  <c r="O477" i="1" s="1"/>
  <c r="CY476" i="1"/>
  <c r="X476" i="1" s="1"/>
  <c r="CZ476" i="1"/>
  <c r="Y476" i="1" s="1"/>
  <c r="U475" i="1"/>
  <c r="DZ517" i="1" s="1"/>
  <c r="R475" i="1"/>
  <c r="GK475" i="1" s="1"/>
  <c r="CP473" i="1"/>
  <c r="O473" i="1" s="1"/>
  <c r="CP472" i="1"/>
  <c r="O472" i="1" s="1"/>
  <c r="W471" i="1"/>
  <c r="S471" i="1"/>
  <c r="CT471" i="1"/>
  <c r="AB471" i="1"/>
  <c r="CP467" i="1"/>
  <c r="O467" i="1" s="1"/>
  <c r="P464" i="1"/>
  <c r="CP464" i="1" s="1"/>
  <c r="O464" i="1" s="1"/>
  <c r="CQ464" i="1"/>
  <c r="AB464" i="1"/>
  <c r="CZ460" i="1"/>
  <c r="Y460" i="1" s="1"/>
  <c r="R460" i="1"/>
  <c r="GK460" i="1" s="1"/>
  <c r="CS460" i="1"/>
  <c r="AD460" i="1"/>
  <c r="AB460" i="1" s="1"/>
  <c r="Q460" i="1"/>
  <c r="P458" i="1"/>
  <c r="CQ458" i="1"/>
  <c r="AB458" i="1"/>
  <c r="S457" i="1"/>
  <c r="CT457" i="1"/>
  <c r="AB457" i="1"/>
  <c r="CZ454" i="1"/>
  <c r="Y454" i="1" s="1"/>
  <c r="R454" i="1"/>
  <c r="GK454" i="1" s="1"/>
  <c r="CS454" i="1"/>
  <c r="AD454" i="1"/>
  <c r="AB454" i="1" s="1"/>
  <c r="Q454" i="1"/>
  <c r="CP442" i="1"/>
  <c r="O442" i="1" s="1"/>
  <c r="CZ432" i="1"/>
  <c r="Y432" i="1" s="1"/>
  <c r="CY432" i="1"/>
  <c r="X432" i="1" s="1"/>
  <c r="CZ428" i="1"/>
  <c r="Y428" i="1" s="1"/>
  <c r="CY428" i="1"/>
  <c r="X428" i="1" s="1"/>
  <c r="CZ424" i="1"/>
  <c r="Y424" i="1" s="1"/>
  <c r="CY424" i="1"/>
  <c r="X424" i="1" s="1"/>
  <c r="CZ420" i="1"/>
  <c r="Y420" i="1" s="1"/>
  <c r="CY420" i="1"/>
  <c r="X420" i="1" s="1"/>
  <c r="CZ416" i="1"/>
  <c r="Y416" i="1" s="1"/>
  <c r="CY416" i="1"/>
  <c r="X416" i="1" s="1"/>
  <c r="CP414" i="1"/>
  <c r="O414" i="1" s="1"/>
  <c r="CY408" i="1"/>
  <c r="X408" i="1" s="1"/>
  <c r="CZ408" i="1"/>
  <c r="Y408" i="1" s="1"/>
  <c r="CP408" i="1"/>
  <c r="O408" i="1" s="1"/>
  <c r="CP406" i="1"/>
  <c r="O406" i="1" s="1"/>
  <c r="CY389" i="1"/>
  <c r="X389" i="1" s="1"/>
  <c r="CZ389" i="1"/>
  <c r="Y389" i="1" s="1"/>
  <c r="CY381" i="1"/>
  <c r="X381" i="1" s="1"/>
  <c r="CZ381" i="1"/>
  <c r="Y381" i="1" s="1"/>
  <c r="Q633" i="1"/>
  <c r="AD640" i="1" s="1"/>
  <c r="ET599" i="1"/>
  <c r="EL599" i="1"/>
  <c r="EH599" i="1"/>
  <c r="BD599" i="1"/>
  <c r="AZ599" i="1"/>
  <c r="Q596" i="1"/>
  <c r="CP596" i="1" s="1"/>
  <c r="O596" i="1" s="1"/>
  <c r="GM596" i="1" s="1"/>
  <c r="GP596" i="1" s="1"/>
  <c r="Q592" i="1"/>
  <c r="EU517" i="1"/>
  <c r="EI517" i="1"/>
  <c r="AO517" i="1"/>
  <c r="Q511" i="1"/>
  <c r="CX678" i="3"/>
  <c r="CX682" i="3"/>
  <c r="CU678" i="3"/>
  <c r="CX680" i="3"/>
  <c r="Q507" i="1"/>
  <c r="Q504" i="1"/>
  <c r="CP504" i="1" s="1"/>
  <c r="O504" i="1" s="1"/>
  <c r="GM504" i="1" s="1"/>
  <c r="GO504" i="1" s="1"/>
  <c r="Q502" i="1"/>
  <c r="CP502" i="1" s="1"/>
  <c r="O502" i="1" s="1"/>
  <c r="GM502" i="1" s="1"/>
  <c r="GO502" i="1" s="1"/>
  <c r="Q500" i="1"/>
  <c r="CP500" i="1" s="1"/>
  <c r="O500" i="1" s="1"/>
  <c r="GM500" i="1" s="1"/>
  <c r="GO500" i="1" s="1"/>
  <c r="Q498" i="1"/>
  <c r="CP498" i="1" s="1"/>
  <c r="O498" i="1" s="1"/>
  <c r="GM498" i="1" s="1"/>
  <c r="GO498" i="1" s="1"/>
  <c r="Q496" i="1"/>
  <c r="CP496" i="1" s="1"/>
  <c r="O496" i="1" s="1"/>
  <c r="GM496" i="1" s="1"/>
  <c r="GO496" i="1" s="1"/>
  <c r="Q493" i="1"/>
  <c r="CP493" i="1" s="1"/>
  <c r="O493" i="1" s="1"/>
  <c r="GM493" i="1" s="1"/>
  <c r="GN493" i="1" s="1"/>
  <c r="S488" i="1"/>
  <c r="CT488" i="1"/>
  <c r="CP488" i="1"/>
  <c r="O488" i="1" s="1"/>
  <c r="AB487" i="1"/>
  <c r="P480" i="1"/>
  <c r="CP480" i="1" s="1"/>
  <c r="O480" i="1" s="1"/>
  <c r="GM480" i="1" s="1"/>
  <c r="GN480" i="1" s="1"/>
  <c r="CQ480" i="1"/>
  <c r="S473" i="1"/>
  <c r="CT473" i="1"/>
  <c r="AB473" i="1"/>
  <c r="P462" i="1"/>
  <c r="CP462" i="1" s="1"/>
  <c r="O462" i="1" s="1"/>
  <c r="CQ462" i="1"/>
  <c r="AB462" i="1"/>
  <c r="S461" i="1"/>
  <c r="CT461" i="1"/>
  <c r="AB461" i="1"/>
  <c r="CP460" i="1"/>
  <c r="O460" i="1" s="1"/>
  <c r="GM460" i="1" s="1"/>
  <c r="GO460" i="1" s="1"/>
  <c r="CP454" i="1"/>
  <c r="O454" i="1" s="1"/>
  <c r="GM454" i="1" s="1"/>
  <c r="FR454" i="1" s="1"/>
  <c r="CY451" i="1"/>
  <c r="X451" i="1" s="1"/>
  <c r="CZ451" i="1"/>
  <c r="Y451" i="1" s="1"/>
  <c r="CP451" i="1"/>
  <c r="O451" i="1" s="1"/>
  <c r="CZ450" i="1"/>
  <c r="Y450" i="1" s="1"/>
  <c r="CY450" i="1"/>
  <c r="X450" i="1" s="1"/>
  <c r="CY447" i="1"/>
  <c r="X447" i="1" s="1"/>
  <c r="CZ447" i="1"/>
  <c r="Y447" i="1" s="1"/>
  <c r="CP447" i="1"/>
  <c r="O447" i="1" s="1"/>
  <c r="CZ446" i="1"/>
  <c r="Y446" i="1" s="1"/>
  <c r="CY446" i="1"/>
  <c r="X446" i="1" s="1"/>
  <c r="CY443" i="1"/>
  <c r="X443" i="1" s="1"/>
  <c r="CZ443" i="1"/>
  <c r="Y443" i="1" s="1"/>
  <c r="CP443" i="1"/>
  <c r="O443" i="1" s="1"/>
  <c r="CY439" i="1"/>
  <c r="X439" i="1" s="1"/>
  <c r="CZ439" i="1"/>
  <c r="Y439" i="1" s="1"/>
  <c r="CP439" i="1"/>
  <c r="O439" i="1" s="1"/>
  <c r="CZ438" i="1"/>
  <c r="Y438" i="1" s="1"/>
  <c r="CY438" i="1"/>
  <c r="X438" i="1" s="1"/>
  <c r="CY435" i="1"/>
  <c r="X435" i="1" s="1"/>
  <c r="CZ435" i="1"/>
  <c r="Y435" i="1" s="1"/>
  <c r="CP435" i="1"/>
  <c r="O435" i="1" s="1"/>
  <c r="CZ434" i="1"/>
  <c r="Y434" i="1" s="1"/>
  <c r="CY434" i="1"/>
  <c r="X434" i="1" s="1"/>
  <c r="CY431" i="1"/>
  <c r="X431" i="1" s="1"/>
  <c r="CZ431" i="1"/>
  <c r="Y431" i="1" s="1"/>
  <c r="CP431" i="1"/>
  <c r="O431" i="1" s="1"/>
  <c r="CZ430" i="1"/>
  <c r="Y430" i="1" s="1"/>
  <c r="CY430" i="1"/>
  <c r="X430" i="1" s="1"/>
  <c r="CY427" i="1"/>
  <c r="X427" i="1" s="1"/>
  <c r="CZ427" i="1"/>
  <c r="Y427" i="1" s="1"/>
  <c r="CP427" i="1"/>
  <c r="O427" i="1" s="1"/>
  <c r="CZ426" i="1"/>
  <c r="Y426" i="1" s="1"/>
  <c r="CY426" i="1"/>
  <c r="X426" i="1" s="1"/>
  <c r="CY423" i="1"/>
  <c r="X423" i="1" s="1"/>
  <c r="CZ423" i="1"/>
  <c r="Y423" i="1" s="1"/>
  <c r="CP423" i="1"/>
  <c r="O423" i="1" s="1"/>
  <c r="CZ422" i="1"/>
  <c r="Y422" i="1" s="1"/>
  <c r="CY422" i="1"/>
  <c r="X422" i="1" s="1"/>
  <c r="CY419" i="1"/>
  <c r="X419" i="1" s="1"/>
  <c r="CZ419" i="1"/>
  <c r="Y419" i="1" s="1"/>
  <c r="CP419" i="1"/>
  <c r="O419" i="1" s="1"/>
  <c r="CZ418" i="1"/>
  <c r="Y418" i="1" s="1"/>
  <c r="CY418" i="1"/>
  <c r="X418" i="1" s="1"/>
  <c r="CY415" i="1"/>
  <c r="X415" i="1" s="1"/>
  <c r="CZ415" i="1"/>
  <c r="Y415" i="1" s="1"/>
  <c r="CP415" i="1"/>
  <c r="O415" i="1" s="1"/>
  <c r="CY411" i="1"/>
  <c r="X411" i="1" s="1"/>
  <c r="CZ411" i="1"/>
  <c r="Y411" i="1" s="1"/>
  <c r="CP411" i="1"/>
  <c r="O411" i="1" s="1"/>
  <c r="CZ410" i="1"/>
  <c r="Y410" i="1" s="1"/>
  <c r="CY410" i="1"/>
  <c r="X410" i="1" s="1"/>
  <c r="CY393" i="1"/>
  <c r="X393" i="1" s="1"/>
  <c r="CZ393" i="1"/>
  <c r="Y393" i="1" s="1"/>
  <c r="CY386" i="1"/>
  <c r="X386" i="1" s="1"/>
  <c r="CZ386" i="1"/>
  <c r="Y386" i="1" s="1"/>
  <c r="BC681" i="1"/>
  <c r="AQ681" i="1"/>
  <c r="CQ678" i="1"/>
  <c r="CT677" i="1"/>
  <c r="CS676" i="1"/>
  <c r="R676" i="1"/>
  <c r="GK676" i="1" s="1"/>
  <c r="CQ674" i="1"/>
  <c r="BC640" i="1"/>
  <c r="AQ640" i="1"/>
  <c r="CQ637" i="1"/>
  <c r="CT636" i="1"/>
  <c r="CS635" i="1"/>
  <c r="R635" i="1"/>
  <c r="GK635" i="1" s="1"/>
  <c r="CQ633" i="1"/>
  <c r="BC599" i="1"/>
  <c r="AQ599" i="1"/>
  <c r="CQ596" i="1"/>
  <c r="CT595" i="1"/>
  <c r="CS594" i="1"/>
  <c r="R594" i="1"/>
  <c r="GK594" i="1" s="1"/>
  <c r="CQ592" i="1"/>
  <c r="FY517" i="1"/>
  <c r="ET517" i="1"/>
  <c r="BD517" i="1"/>
  <c r="Q514" i="1"/>
  <c r="CP514" i="1" s="1"/>
  <c r="O514" i="1" s="1"/>
  <c r="GM514" i="1" s="1"/>
  <c r="GP514" i="1" s="1"/>
  <c r="CD517" i="1" s="1"/>
  <c r="P511" i="1"/>
  <c r="Q510" i="1"/>
  <c r="CX676" i="3"/>
  <c r="CX674" i="3"/>
  <c r="CU673" i="3"/>
  <c r="Q508" i="1"/>
  <c r="CP508" i="1" s="1"/>
  <c r="O508" i="1" s="1"/>
  <c r="GM508" i="1" s="1"/>
  <c r="GN508" i="1" s="1"/>
  <c r="P507" i="1"/>
  <c r="Q494" i="1"/>
  <c r="CP494" i="1" s="1"/>
  <c r="O494" i="1" s="1"/>
  <c r="GM494" i="1" s="1"/>
  <c r="GO494" i="1" s="1"/>
  <c r="Q492" i="1"/>
  <c r="CP492" i="1" s="1"/>
  <c r="O492" i="1" s="1"/>
  <c r="GM492" i="1" s="1"/>
  <c r="GN492" i="1" s="1"/>
  <c r="W489" i="1"/>
  <c r="R489" i="1"/>
  <c r="GK489" i="1" s="1"/>
  <c r="GM489" i="1" s="1"/>
  <c r="GO489" i="1" s="1"/>
  <c r="AB482" i="1"/>
  <c r="P482" i="1"/>
  <c r="CP482" i="1" s="1"/>
  <c r="O482" i="1" s="1"/>
  <c r="GM482" i="1" s="1"/>
  <c r="GO482" i="1" s="1"/>
  <c r="CR481" i="1"/>
  <c r="AD481" i="1"/>
  <c r="AB481" i="1" s="1"/>
  <c r="R481" i="1"/>
  <c r="GK481" i="1" s="1"/>
  <c r="AB480" i="1"/>
  <c r="P479" i="1"/>
  <c r="CP479" i="1" s="1"/>
  <c r="O479" i="1" s="1"/>
  <c r="GM479" i="1" s="1"/>
  <c r="GO479" i="1" s="1"/>
  <c r="CQ479" i="1"/>
  <c r="P476" i="1"/>
  <c r="CP476" i="1" s="1"/>
  <c r="O476" i="1" s="1"/>
  <c r="CQ476" i="1"/>
  <c r="AB476" i="1"/>
  <c r="W475" i="1"/>
  <c r="S475" i="1"/>
  <c r="CP475" i="1" s="1"/>
  <c r="O475" i="1" s="1"/>
  <c r="CT475" i="1"/>
  <c r="AB475" i="1"/>
  <c r="CZ468" i="1"/>
  <c r="Y468" i="1" s="1"/>
  <c r="R468" i="1"/>
  <c r="GK468" i="1" s="1"/>
  <c r="CS468" i="1"/>
  <c r="AD468" i="1"/>
  <c r="AB468" i="1" s="1"/>
  <c r="Q468" i="1"/>
  <c r="CP468" i="1" s="1"/>
  <c r="O468" i="1" s="1"/>
  <c r="GM468" i="1" s="1"/>
  <c r="GO468" i="1" s="1"/>
  <c r="CY464" i="1"/>
  <c r="X464" i="1" s="1"/>
  <c r="CZ464" i="1"/>
  <c r="Y464" i="1" s="1"/>
  <c r="CP459" i="1"/>
  <c r="O459" i="1" s="1"/>
  <c r="CY458" i="1"/>
  <c r="X458" i="1" s="1"/>
  <c r="CZ458" i="1"/>
  <c r="Y458" i="1" s="1"/>
  <c r="CZ452" i="1"/>
  <c r="Y452" i="1" s="1"/>
  <c r="R452" i="1"/>
  <c r="GK452" i="1" s="1"/>
  <c r="CS452" i="1"/>
  <c r="AD452" i="1"/>
  <c r="AB452" i="1" s="1"/>
  <c r="Q452" i="1"/>
  <c r="CP452" i="1" s="1"/>
  <c r="O452" i="1" s="1"/>
  <c r="GM452" i="1" s="1"/>
  <c r="GO452" i="1" s="1"/>
  <c r="CP432" i="1"/>
  <c r="O432" i="1" s="1"/>
  <c r="CP428" i="1"/>
  <c r="O428" i="1" s="1"/>
  <c r="CP424" i="1"/>
  <c r="O424" i="1" s="1"/>
  <c r="CP420" i="1"/>
  <c r="O420" i="1" s="1"/>
  <c r="CP416" i="1"/>
  <c r="O416" i="1" s="1"/>
  <c r="CZ406" i="1"/>
  <c r="Y406" i="1" s="1"/>
  <c r="CY406" i="1"/>
  <c r="X406" i="1" s="1"/>
  <c r="GM396" i="1"/>
  <c r="FR396" i="1" s="1"/>
  <c r="BB640" i="1"/>
  <c r="GA599" i="1"/>
  <c r="EG517" i="1"/>
  <c r="BC517" i="1"/>
  <c r="AQ517" i="1"/>
  <c r="S511" i="1"/>
  <c r="P510" i="1"/>
  <c r="CP510" i="1" s="1"/>
  <c r="O510" i="1" s="1"/>
  <c r="GM510" i="1" s="1"/>
  <c r="GN510" i="1" s="1"/>
  <c r="V489" i="1"/>
  <c r="CR488" i="1"/>
  <c r="AD488" i="1"/>
  <c r="AB488" i="1" s="1"/>
  <c r="R486" i="1"/>
  <c r="GK486" i="1" s="1"/>
  <c r="S485" i="1"/>
  <c r="CT485" i="1"/>
  <c r="CP485" i="1"/>
  <c r="O485" i="1" s="1"/>
  <c r="R484" i="1"/>
  <c r="GK484" i="1" s="1"/>
  <c r="CY483" i="1"/>
  <c r="X483" i="1" s="1"/>
  <c r="GM483" i="1" s="1"/>
  <c r="GO483" i="1" s="1"/>
  <c r="AB479" i="1"/>
  <c r="AB478" i="1"/>
  <c r="CP471" i="1"/>
  <c r="O471" i="1" s="1"/>
  <c r="CP470" i="1"/>
  <c r="O470" i="1" s="1"/>
  <c r="S469" i="1"/>
  <c r="CT469" i="1"/>
  <c r="AB469" i="1"/>
  <c r="CZ466" i="1"/>
  <c r="Y466" i="1" s="1"/>
  <c r="R466" i="1"/>
  <c r="GK466" i="1" s="1"/>
  <c r="CS466" i="1"/>
  <c r="AD466" i="1"/>
  <c r="AB466" i="1" s="1"/>
  <c r="Q466" i="1"/>
  <c r="CP466" i="1" s="1"/>
  <c r="O466" i="1" s="1"/>
  <c r="GM466" i="1" s="1"/>
  <c r="GN466" i="1" s="1"/>
  <c r="S465" i="1"/>
  <c r="CP465" i="1" s="1"/>
  <c r="O465" i="1" s="1"/>
  <c r="CT465" i="1"/>
  <c r="AB465" i="1"/>
  <c r="CP463" i="1"/>
  <c r="O463" i="1" s="1"/>
  <c r="CY462" i="1"/>
  <c r="X462" i="1" s="1"/>
  <c r="CZ462" i="1"/>
  <c r="Y462" i="1" s="1"/>
  <c r="CP457" i="1"/>
  <c r="O457" i="1" s="1"/>
  <c r="CZ456" i="1"/>
  <c r="Y456" i="1" s="1"/>
  <c r="R456" i="1"/>
  <c r="GK456" i="1" s="1"/>
  <c r="CS456" i="1"/>
  <c r="AD456" i="1"/>
  <c r="AB456" i="1" s="1"/>
  <c r="Q456" i="1"/>
  <c r="CP456" i="1" s="1"/>
  <c r="O456" i="1" s="1"/>
  <c r="GM456" i="1" s="1"/>
  <c r="GO456" i="1" s="1"/>
  <c r="S453" i="1"/>
  <c r="CP453" i="1" s="1"/>
  <c r="O453" i="1" s="1"/>
  <c r="CT453" i="1"/>
  <c r="AB453" i="1"/>
  <c r="CP450" i="1"/>
  <c r="O450" i="1" s="1"/>
  <c r="CP448" i="1"/>
  <c r="O448" i="1" s="1"/>
  <c r="CP446" i="1"/>
  <c r="O446" i="1" s="1"/>
  <c r="CP444" i="1"/>
  <c r="O444" i="1" s="1"/>
  <c r="CP440" i="1"/>
  <c r="O440" i="1" s="1"/>
  <c r="CP438" i="1"/>
  <c r="O438" i="1" s="1"/>
  <c r="CP436" i="1"/>
  <c r="O436" i="1" s="1"/>
  <c r="CP434" i="1"/>
  <c r="O434" i="1" s="1"/>
  <c r="CP430" i="1"/>
  <c r="O430" i="1" s="1"/>
  <c r="CP426" i="1"/>
  <c r="O426" i="1" s="1"/>
  <c r="CP422" i="1"/>
  <c r="O422" i="1" s="1"/>
  <c r="CP418" i="1"/>
  <c r="O418" i="1" s="1"/>
  <c r="CP412" i="1"/>
  <c r="O412" i="1" s="1"/>
  <c r="CP410" i="1"/>
  <c r="O410" i="1" s="1"/>
  <c r="CY405" i="1"/>
  <c r="X405" i="1" s="1"/>
  <c r="CZ405" i="1"/>
  <c r="Y405" i="1" s="1"/>
  <c r="CP405" i="1"/>
  <c r="O405" i="1" s="1"/>
  <c r="CZ404" i="1"/>
  <c r="Y404" i="1" s="1"/>
  <c r="GM404" i="1" s="1"/>
  <c r="GO404" i="1" s="1"/>
  <c r="CY404" i="1"/>
  <c r="X404" i="1" s="1"/>
  <c r="CY401" i="1"/>
  <c r="X401" i="1" s="1"/>
  <c r="CZ401" i="1"/>
  <c r="Y401" i="1" s="1"/>
  <c r="CP401" i="1"/>
  <c r="O401" i="1" s="1"/>
  <c r="CZ400" i="1"/>
  <c r="Y400" i="1" s="1"/>
  <c r="CY400" i="1"/>
  <c r="X400" i="1" s="1"/>
  <c r="CY397" i="1"/>
  <c r="X397" i="1" s="1"/>
  <c r="CZ397" i="1"/>
  <c r="Y397" i="1" s="1"/>
  <c r="CY384" i="1"/>
  <c r="X384" i="1" s="1"/>
  <c r="CZ384" i="1"/>
  <c r="Y384" i="1" s="1"/>
  <c r="CS478" i="1"/>
  <c r="R478" i="1"/>
  <c r="GK478" i="1" s="1"/>
  <c r="GM478" i="1" s="1"/>
  <c r="GO478" i="1" s="1"/>
  <c r="CT477" i="1"/>
  <c r="CS476" i="1"/>
  <c r="R476" i="1"/>
  <c r="GK476" i="1" s="1"/>
  <c r="CT474" i="1"/>
  <c r="CT472" i="1"/>
  <c r="CT470" i="1"/>
  <c r="CQ468" i="1"/>
  <c r="CT467" i="1"/>
  <c r="CQ466" i="1"/>
  <c r="CS464" i="1"/>
  <c r="R464" i="1"/>
  <c r="GK464" i="1" s="1"/>
  <c r="CT463" i="1"/>
  <c r="CS462" i="1"/>
  <c r="R462" i="1"/>
  <c r="GK462" i="1" s="1"/>
  <c r="CQ460" i="1"/>
  <c r="CT459" i="1"/>
  <c r="CS458" i="1"/>
  <c r="R458" i="1"/>
  <c r="GK458" i="1" s="1"/>
  <c r="CQ456" i="1"/>
  <c r="CT455" i="1"/>
  <c r="CQ454" i="1"/>
  <c r="CQ452" i="1"/>
  <c r="CT451" i="1"/>
  <c r="CQ450" i="1"/>
  <c r="AD450" i="1"/>
  <c r="AB450" i="1" s="1"/>
  <c r="CS448" i="1"/>
  <c r="AB448" i="1"/>
  <c r="R448" i="1"/>
  <c r="GK448" i="1" s="1"/>
  <c r="CT447" i="1"/>
  <c r="CQ446" i="1"/>
  <c r="AD446" i="1"/>
  <c r="AB446" i="1" s="1"/>
  <c r="CS444" i="1"/>
  <c r="AB444" i="1"/>
  <c r="R444" i="1"/>
  <c r="GK444" i="1" s="1"/>
  <c r="CT443" i="1"/>
  <c r="CS442" i="1"/>
  <c r="AB442" i="1"/>
  <c r="R442" i="1"/>
  <c r="GK442" i="1" s="1"/>
  <c r="CS440" i="1"/>
  <c r="AB440" i="1"/>
  <c r="R440" i="1"/>
  <c r="GK440" i="1" s="1"/>
  <c r="CT439" i="1"/>
  <c r="CQ438" i="1"/>
  <c r="AD438" i="1"/>
  <c r="AB438" i="1" s="1"/>
  <c r="CS436" i="1"/>
  <c r="AB436" i="1"/>
  <c r="R436" i="1"/>
  <c r="GK436" i="1" s="1"/>
  <c r="CT435" i="1"/>
  <c r="CQ434" i="1"/>
  <c r="AD434" i="1"/>
  <c r="AB434" i="1" s="1"/>
  <c r="CQ432" i="1"/>
  <c r="AD432" i="1"/>
  <c r="AB432" i="1" s="1"/>
  <c r="CT431" i="1"/>
  <c r="CQ430" i="1"/>
  <c r="AD430" i="1"/>
  <c r="AB430" i="1" s="1"/>
  <c r="CQ428" i="1"/>
  <c r="AD428" i="1"/>
  <c r="AB428" i="1" s="1"/>
  <c r="CT427" i="1"/>
  <c r="CQ426" i="1"/>
  <c r="AD426" i="1"/>
  <c r="AB426" i="1" s="1"/>
  <c r="CQ424" i="1"/>
  <c r="AD424" i="1"/>
  <c r="AB424" i="1" s="1"/>
  <c r="CT423" i="1"/>
  <c r="CQ422" i="1"/>
  <c r="AD422" i="1"/>
  <c r="AB422" i="1" s="1"/>
  <c r="CQ420" i="1"/>
  <c r="AD420" i="1"/>
  <c r="AB420" i="1" s="1"/>
  <c r="CT419" i="1"/>
  <c r="CQ418" i="1"/>
  <c r="AD418" i="1"/>
  <c r="AB418" i="1" s="1"/>
  <c r="CQ416" i="1"/>
  <c r="AD416" i="1"/>
  <c r="AB416" i="1" s="1"/>
  <c r="CT415" i="1"/>
  <c r="CS414" i="1"/>
  <c r="AB414" i="1"/>
  <c r="R414" i="1"/>
  <c r="GK414" i="1" s="1"/>
  <c r="CS412" i="1"/>
  <c r="AB412" i="1"/>
  <c r="R412" i="1"/>
  <c r="GK412" i="1" s="1"/>
  <c r="CT411" i="1"/>
  <c r="CQ410" i="1"/>
  <c r="AD410" i="1"/>
  <c r="AB410" i="1" s="1"/>
  <c r="CT408" i="1"/>
  <c r="CQ406" i="1"/>
  <c r="AD406" i="1"/>
  <c r="AB406" i="1" s="1"/>
  <c r="CT405" i="1"/>
  <c r="CQ404" i="1"/>
  <c r="AD404" i="1"/>
  <c r="AB404" i="1" s="1"/>
  <c r="CS402" i="1"/>
  <c r="AB402" i="1"/>
  <c r="R402" i="1"/>
  <c r="GK402" i="1" s="1"/>
  <c r="CT401" i="1"/>
  <c r="CQ400" i="1"/>
  <c r="AD400" i="1"/>
  <c r="AB400" i="1" s="1"/>
  <c r="CZ399" i="1"/>
  <c r="Y399" i="1" s="1"/>
  <c r="AB399" i="1"/>
  <c r="P399" i="1"/>
  <c r="CP399" i="1" s="1"/>
  <c r="O399" i="1" s="1"/>
  <c r="CQ398" i="1"/>
  <c r="R397" i="1"/>
  <c r="GK397" i="1" s="1"/>
  <c r="CY396" i="1"/>
  <c r="X396" i="1" s="1"/>
  <c r="CY394" i="1"/>
  <c r="X394" i="1" s="1"/>
  <c r="GM394" i="1" s="1"/>
  <c r="GO394" i="1" s="1"/>
  <c r="CR393" i="1"/>
  <c r="P393" i="1"/>
  <c r="CQ393" i="1"/>
  <c r="Q393" i="1"/>
  <c r="DV517" i="1" s="1"/>
  <c r="R391" i="1"/>
  <c r="GK391" i="1" s="1"/>
  <c r="CS391" i="1"/>
  <c r="S390" i="1"/>
  <c r="CT390" i="1"/>
  <c r="CP390" i="1"/>
  <c r="O390" i="1" s="1"/>
  <c r="R389" i="1"/>
  <c r="GK389" i="1" s="1"/>
  <c r="S388" i="1"/>
  <c r="CT388" i="1"/>
  <c r="CP388" i="1"/>
  <c r="O388" i="1" s="1"/>
  <c r="CZ387" i="1"/>
  <c r="Y387" i="1" s="1"/>
  <c r="AB387" i="1"/>
  <c r="P387" i="1"/>
  <c r="CP387" i="1" s="1"/>
  <c r="O387" i="1" s="1"/>
  <c r="T386" i="1"/>
  <c r="R383" i="1"/>
  <c r="GK383" i="1" s="1"/>
  <c r="CS383" i="1"/>
  <c r="AB382" i="1"/>
  <c r="S380" i="1"/>
  <c r="CP380" i="1" s="1"/>
  <c r="O380" i="1" s="1"/>
  <c r="AD379" i="1"/>
  <c r="CV435" i="3"/>
  <c r="CW437" i="3"/>
  <c r="CU435" i="3"/>
  <c r="CX437" i="3"/>
  <c r="CX435" i="3"/>
  <c r="CR378" i="1"/>
  <c r="AD378" i="1"/>
  <c r="AB378" i="1" s="1"/>
  <c r="CP305" i="1"/>
  <c r="O305" i="1" s="1"/>
  <c r="U303" i="1"/>
  <c r="CZ295" i="1"/>
  <c r="Y295" i="1" s="1"/>
  <c r="GM295" i="1" s="1"/>
  <c r="GO295" i="1" s="1"/>
  <c r="CY295" i="1"/>
  <c r="X295" i="1" s="1"/>
  <c r="CY292" i="1"/>
  <c r="X292" i="1" s="1"/>
  <c r="CZ292" i="1"/>
  <c r="Y292" i="1" s="1"/>
  <c r="CP289" i="1"/>
  <c r="O289" i="1" s="1"/>
  <c r="CZ285" i="1"/>
  <c r="Y285" i="1" s="1"/>
  <c r="CY285" i="1"/>
  <c r="X285" i="1" s="1"/>
  <c r="CY282" i="1"/>
  <c r="X282" i="1" s="1"/>
  <c r="CZ282" i="1"/>
  <c r="Y282" i="1" s="1"/>
  <c r="CP279" i="1"/>
  <c r="O279" i="1" s="1"/>
  <c r="CY274" i="1"/>
  <c r="X274" i="1" s="1"/>
  <c r="CZ274" i="1"/>
  <c r="Y274" i="1" s="1"/>
  <c r="CP271" i="1"/>
  <c r="O271" i="1" s="1"/>
  <c r="CY263" i="1"/>
  <c r="X263" i="1" s="1"/>
  <c r="CZ263" i="1"/>
  <c r="Y263" i="1" s="1"/>
  <c r="AJ307" i="1"/>
  <c r="CJ307" i="1"/>
  <c r="CS477" i="1"/>
  <c r="R477" i="1"/>
  <c r="GK477" i="1" s="1"/>
  <c r="CQ475" i="1"/>
  <c r="CS474" i="1"/>
  <c r="R474" i="1"/>
  <c r="GK474" i="1" s="1"/>
  <c r="GM474" i="1" s="1"/>
  <c r="GO474" i="1" s="1"/>
  <c r="CQ473" i="1"/>
  <c r="CS472" i="1"/>
  <c r="R472" i="1"/>
  <c r="GK472" i="1" s="1"/>
  <c r="CQ471" i="1"/>
  <c r="CS470" i="1"/>
  <c r="R470" i="1"/>
  <c r="GK470" i="1" s="1"/>
  <c r="CQ469" i="1"/>
  <c r="CT468" i="1"/>
  <c r="CS467" i="1"/>
  <c r="R467" i="1"/>
  <c r="GK467" i="1" s="1"/>
  <c r="CT466" i="1"/>
  <c r="CQ465" i="1"/>
  <c r="CS463" i="1"/>
  <c r="R463" i="1"/>
  <c r="GK463" i="1" s="1"/>
  <c r="CQ461" i="1"/>
  <c r="CT460" i="1"/>
  <c r="CS459" i="1"/>
  <c r="R459" i="1"/>
  <c r="GK459" i="1" s="1"/>
  <c r="CQ457" i="1"/>
  <c r="CT456" i="1"/>
  <c r="CS455" i="1"/>
  <c r="R455" i="1"/>
  <c r="GK455" i="1" s="1"/>
  <c r="GM455" i="1" s="1"/>
  <c r="FR455" i="1" s="1"/>
  <c r="CT454" i="1"/>
  <c r="CQ453" i="1"/>
  <c r="CT452" i="1"/>
  <c r="CS451" i="1"/>
  <c r="R451" i="1"/>
  <c r="GK451" i="1" s="1"/>
  <c r="CT450" i="1"/>
  <c r="CQ449" i="1"/>
  <c r="CZ448" i="1"/>
  <c r="Y448" i="1" s="1"/>
  <c r="CS447" i="1"/>
  <c r="R447" i="1"/>
  <c r="GK447" i="1" s="1"/>
  <c r="CT446" i="1"/>
  <c r="CQ445" i="1"/>
  <c r="CZ444" i="1"/>
  <c r="Y444" i="1" s="1"/>
  <c r="CS443" i="1"/>
  <c r="R443" i="1"/>
  <c r="GK443" i="1" s="1"/>
  <c r="CZ442" i="1"/>
  <c r="Y442" i="1" s="1"/>
  <c r="CQ441" i="1"/>
  <c r="CZ440" i="1"/>
  <c r="Y440" i="1" s="1"/>
  <c r="CS439" i="1"/>
  <c r="R439" i="1"/>
  <c r="GK439" i="1" s="1"/>
  <c r="CT438" i="1"/>
  <c r="CQ437" i="1"/>
  <c r="CZ436" i="1"/>
  <c r="Y436" i="1" s="1"/>
  <c r="CS435" i="1"/>
  <c r="R435" i="1"/>
  <c r="GK435" i="1" s="1"/>
  <c r="CT434" i="1"/>
  <c r="CQ433" i="1"/>
  <c r="CT432" i="1"/>
  <c r="CS431" i="1"/>
  <c r="R431" i="1"/>
  <c r="GK431" i="1" s="1"/>
  <c r="CT430" i="1"/>
  <c r="CQ429" i="1"/>
  <c r="CT428" i="1"/>
  <c r="CS427" i="1"/>
  <c r="R427" i="1"/>
  <c r="GK427" i="1" s="1"/>
  <c r="CT426" i="1"/>
  <c r="CQ425" i="1"/>
  <c r="CT424" i="1"/>
  <c r="CS423" i="1"/>
  <c r="R423" i="1"/>
  <c r="GK423" i="1" s="1"/>
  <c r="CT422" i="1"/>
  <c r="CQ421" i="1"/>
  <c r="CT420" i="1"/>
  <c r="CS419" i="1"/>
  <c r="R419" i="1"/>
  <c r="GK419" i="1" s="1"/>
  <c r="CT418" i="1"/>
  <c r="CQ417" i="1"/>
  <c r="CT416" i="1"/>
  <c r="CS415" i="1"/>
  <c r="R415" i="1"/>
  <c r="GK415" i="1" s="1"/>
  <c r="CZ414" i="1"/>
  <c r="Y414" i="1" s="1"/>
  <c r="CQ413" i="1"/>
  <c r="CZ412" i="1"/>
  <c r="Y412" i="1" s="1"/>
  <c r="CS411" i="1"/>
  <c r="R411" i="1"/>
  <c r="GK411" i="1" s="1"/>
  <c r="CT410" i="1"/>
  <c r="CQ409" i="1"/>
  <c r="CS408" i="1"/>
  <c r="R408" i="1"/>
  <c r="GK408" i="1" s="1"/>
  <c r="CQ407" i="1"/>
  <c r="CT406" i="1"/>
  <c r="CS405" i="1"/>
  <c r="R405" i="1"/>
  <c r="GK405" i="1" s="1"/>
  <c r="CT404" i="1"/>
  <c r="CQ403" i="1"/>
  <c r="CZ402" i="1"/>
  <c r="Y402" i="1" s="1"/>
  <c r="GM402" i="1" s="1"/>
  <c r="FR402" i="1" s="1"/>
  <c r="CS401" i="1"/>
  <c r="R401" i="1"/>
  <c r="GK401" i="1" s="1"/>
  <c r="CT400" i="1"/>
  <c r="CY398" i="1"/>
  <c r="X398" i="1" s="1"/>
  <c r="GM398" i="1" s="1"/>
  <c r="GO398" i="1" s="1"/>
  <c r="CT398" i="1"/>
  <c r="P397" i="1"/>
  <c r="CP397" i="1" s="1"/>
  <c r="O397" i="1" s="1"/>
  <c r="GM397" i="1" s="1"/>
  <c r="FR397" i="1" s="1"/>
  <c r="CQ397" i="1"/>
  <c r="R395" i="1"/>
  <c r="GK395" i="1" s="1"/>
  <c r="CS395" i="1"/>
  <c r="CQ391" i="1"/>
  <c r="P389" i="1"/>
  <c r="CP389" i="1" s="1"/>
  <c r="O389" i="1" s="1"/>
  <c r="GM389" i="1" s="1"/>
  <c r="GO389" i="1" s="1"/>
  <c r="CQ389" i="1"/>
  <c r="R385" i="1"/>
  <c r="GK385" i="1" s="1"/>
  <c r="CS385" i="1"/>
  <c r="R384" i="1"/>
  <c r="GK384" i="1" s="1"/>
  <c r="CQ383" i="1"/>
  <c r="CQ380" i="1"/>
  <c r="CZ379" i="1"/>
  <c r="Y379" i="1" s="1"/>
  <c r="AB379" i="1"/>
  <c r="P379" i="1"/>
  <c r="CV431" i="3"/>
  <c r="CW433" i="3"/>
  <c r="CU431" i="3"/>
  <c r="CX431" i="3"/>
  <c r="CX433" i="3"/>
  <c r="CY304" i="1"/>
  <c r="X304" i="1" s="1"/>
  <c r="CZ304" i="1"/>
  <c r="Y304" i="1" s="1"/>
  <c r="W303" i="1"/>
  <c r="CP302" i="1"/>
  <c r="O302" i="1" s="1"/>
  <c r="CP301" i="1"/>
  <c r="O301" i="1" s="1"/>
  <c r="GM301" i="1" s="1"/>
  <c r="GN301" i="1" s="1"/>
  <c r="CP299" i="1"/>
  <c r="O299" i="1" s="1"/>
  <c r="CP297" i="1"/>
  <c r="O297" i="1" s="1"/>
  <c r="CZ291" i="1"/>
  <c r="Y291" i="1" s="1"/>
  <c r="GM291" i="1" s="1"/>
  <c r="GO291" i="1" s="1"/>
  <c r="CY291" i="1"/>
  <c r="X291" i="1" s="1"/>
  <c r="CP287" i="1"/>
  <c r="O287" i="1" s="1"/>
  <c r="CP286" i="1"/>
  <c r="O286" i="1" s="1"/>
  <c r="CZ281" i="1"/>
  <c r="Y281" i="1" s="1"/>
  <c r="CY281" i="1"/>
  <c r="X281" i="1" s="1"/>
  <c r="GM281" i="1" s="1"/>
  <c r="GO281" i="1" s="1"/>
  <c r="CP277" i="1"/>
  <c r="O277" i="1" s="1"/>
  <c r="CZ273" i="1"/>
  <c r="Y273" i="1" s="1"/>
  <c r="CY273" i="1"/>
  <c r="X273" i="1" s="1"/>
  <c r="GM273" i="1" s="1"/>
  <c r="GO273" i="1" s="1"/>
  <c r="CP269" i="1"/>
  <c r="O269" i="1" s="1"/>
  <c r="CP267" i="1"/>
  <c r="O267" i="1" s="1"/>
  <c r="GM266" i="1"/>
  <c r="GO266" i="1" s="1"/>
  <c r="CZ254" i="1"/>
  <c r="Y254" i="1" s="1"/>
  <c r="CY254" i="1"/>
  <c r="X254" i="1" s="1"/>
  <c r="CY251" i="1"/>
  <c r="X251" i="1" s="1"/>
  <c r="CZ251" i="1"/>
  <c r="Y251" i="1" s="1"/>
  <c r="DZ307" i="1"/>
  <c r="AG307" i="1"/>
  <c r="CS450" i="1"/>
  <c r="R450" i="1"/>
  <c r="GK450" i="1" s="1"/>
  <c r="CT449" i="1"/>
  <c r="S449" i="1"/>
  <c r="CQ448" i="1"/>
  <c r="CS446" i="1"/>
  <c r="R446" i="1"/>
  <c r="GK446" i="1" s="1"/>
  <c r="CT445" i="1"/>
  <c r="S445" i="1"/>
  <c r="CQ444" i="1"/>
  <c r="CQ442" i="1"/>
  <c r="CT441" i="1"/>
  <c r="S441" i="1"/>
  <c r="CQ440" i="1"/>
  <c r="CS438" i="1"/>
  <c r="R438" i="1"/>
  <c r="GK438" i="1" s="1"/>
  <c r="CT437" i="1"/>
  <c r="S437" i="1"/>
  <c r="CQ436" i="1"/>
  <c r="CS434" i="1"/>
  <c r="R434" i="1"/>
  <c r="GK434" i="1" s="1"/>
  <c r="CT433" i="1"/>
  <c r="S433" i="1"/>
  <c r="CP433" i="1" s="1"/>
  <c r="O433" i="1" s="1"/>
  <c r="CS432" i="1"/>
  <c r="R432" i="1"/>
  <c r="GK432" i="1" s="1"/>
  <c r="CS430" i="1"/>
  <c r="R430" i="1"/>
  <c r="GK430" i="1" s="1"/>
  <c r="CT429" i="1"/>
  <c r="S429" i="1"/>
  <c r="CS428" i="1"/>
  <c r="R428" i="1"/>
  <c r="GK428" i="1" s="1"/>
  <c r="CS426" i="1"/>
  <c r="R426" i="1"/>
  <c r="GK426" i="1" s="1"/>
  <c r="CT425" i="1"/>
  <c r="S425" i="1"/>
  <c r="CP425" i="1" s="1"/>
  <c r="O425" i="1" s="1"/>
  <c r="CS424" i="1"/>
  <c r="R424" i="1"/>
  <c r="GK424" i="1" s="1"/>
  <c r="CS422" i="1"/>
  <c r="R422" i="1"/>
  <c r="GK422" i="1" s="1"/>
  <c r="CT421" i="1"/>
  <c r="S421" i="1"/>
  <c r="CS420" i="1"/>
  <c r="R420" i="1"/>
  <c r="GK420" i="1" s="1"/>
  <c r="CS418" i="1"/>
  <c r="R418" i="1"/>
  <c r="GK418" i="1" s="1"/>
  <c r="CT417" i="1"/>
  <c r="S417" i="1"/>
  <c r="CP417" i="1" s="1"/>
  <c r="O417" i="1" s="1"/>
  <c r="CS416" i="1"/>
  <c r="R416" i="1"/>
  <c r="GK416" i="1" s="1"/>
  <c r="CQ414" i="1"/>
  <c r="CT413" i="1"/>
  <c r="S413" i="1"/>
  <c r="CP413" i="1" s="1"/>
  <c r="O413" i="1" s="1"/>
  <c r="CQ412" i="1"/>
  <c r="CS410" i="1"/>
  <c r="R410" i="1"/>
  <c r="GK410" i="1" s="1"/>
  <c r="CT409" i="1"/>
  <c r="S409" i="1"/>
  <c r="CT407" i="1"/>
  <c r="S407" i="1"/>
  <c r="CP407" i="1" s="1"/>
  <c r="O407" i="1" s="1"/>
  <c r="CS406" i="1"/>
  <c r="R406" i="1"/>
  <c r="GK406" i="1" s="1"/>
  <c r="CS404" i="1"/>
  <c r="R404" i="1"/>
  <c r="GK404" i="1" s="1"/>
  <c r="CT403" i="1"/>
  <c r="S403" i="1"/>
  <c r="CQ402" i="1"/>
  <c r="CS400" i="1"/>
  <c r="R400" i="1"/>
  <c r="R399" i="1"/>
  <c r="GK399" i="1" s="1"/>
  <c r="CS399" i="1"/>
  <c r="AB397" i="1"/>
  <c r="CQ395" i="1"/>
  <c r="P391" i="1"/>
  <c r="CP391" i="1" s="1"/>
  <c r="O391" i="1" s="1"/>
  <c r="GM391" i="1" s="1"/>
  <c r="FR391" i="1" s="1"/>
  <c r="AB389" i="1"/>
  <c r="R387" i="1"/>
  <c r="GK387" i="1" s="1"/>
  <c r="CS387" i="1"/>
  <c r="R386" i="1"/>
  <c r="GK386" i="1" s="1"/>
  <c r="CQ385" i="1"/>
  <c r="P384" i="1"/>
  <c r="CP384" i="1" s="1"/>
  <c r="O384" i="1" s="1"/>
  <c r="GM384" i="1" s="1"/>
  <c r="GO384" i="1" s="1"/>
  <c r="CQ384" i="1"/>
  <c r="P383" i="1"/>
  <c r="CP383" i="1" s="1"/>
  <c r="O383" i="1" s="1"/>
  <c r="GM383" i="1" s="1"/>
  <c r="GO383" i="1" s="1"/>
  <c r="CQ382" i="1"/>
  <c r="R381" i="1"/>
  <c r="GK381" i="1" s="1"/>
  <c r="CT380" i="1"/>
  <c r="Q378" i="1"/>
  <c r="AD517" i="1" s="1"/>
  <c r="GB200" i="1"/>
  <c r="ES307" i="1"/>
  <c r="CZ305" i="1"/>
  <c r="Y305" i="1" s="1"/>
  <c r="CY305" i="1"/>
  <c r="X305" i="1" s="1"/>
  <c r="T303" i="1"/>
  <c r="CY298" i="1"/>
  <c r="X298" i="1" s="1"/>
  <c r="CZ298" i="1"/>
  <c r="Y298" i="1" s="1"/>
  <c r="CP293" i="1"/>
  <c r="O293" i="1" s="1"/>
  <c r="GM293" i="1" s="1"/>
  <c r="GO293" i="1" s="1"/>
  <c r="CY288" i="1"/>
  <c r="X288" i="1" s="1"/>
  <c r="CZ288" i="1"/>
  <c r="Y288" i="1" s="1"/>
  <c r="GM285" i="1"/>
  <c r="GO285" i="1" s="1"/>
  <c r="CP283" i="1"/>
  <c r="O283" i="1" s="1"/>
  <c r="CY278" i="1"/>
  <c r="X278" i="1" s="1"/>
  <c r="CZ278" i="1"/>
  <c r="Y278" i="1" s="1"/>
  <c r="CP275" i="1"/>
  <c r="O275" i="1" s="1"/>
  <c r="CY270" i="1"/>
  <c r="X270" i="1" s="1"/>
  <c r="CZ270" i="1"/>
  <c r="Y270" i="1" s="1"/>
  <c r="CY268" i="1"/>
  <c r="X268" i="1" s="1"/>
  <c r="CZ268" i="1"/>
  <c r="Y268" i="1" s="1"/>
  <c r="CY259" i="1"/>
  <c r="X259" i="1" s="1"/>
  <c r="CZ259" i="1"/>
  <c r="Y259" i="1" s="1"/>
  <c r="CY255" i="1"/>
  <c r="X255" i="1" s="1"/>
  <c r="CZ255" i="1"/>
  <c r="Y255" i="1" s="1"/>
  <c r="CY249" i="1"/>
  <c r="X249" i="1" s="1"/>
  <c r="CZ249" i="1"/>
  <c r="Y249" i="1" s="1"/>
  <c r="AI307" i="1"/>
  <c r="P395" i="1"/>
  <c r="CP395" i="1" s="1"/>
  <c r="O395" i="1" s="1"/>
  <c r="GM395" i="1" s="1"/>
  <c r="GO395" i="1" s="1"/>
  <c r="R393" i="1"/>
  <c r="GK393" i="1" s="1"/>
  <c r="S392" i="1"/>
  <c r="CT392" i="1"/>
  <c r="AB392" i="1"/>
  <c r="CP392" i="1"/>
  <c r="O392" i="1" s="1"/>
  <c r="P386" i="1"/>
  <c r="CP386" i="1" s="1"/>
  <c r="O386" i="1" s="1"/>
  <c r="CQ386" i="1"/>
  <c r="P385" i="1"/>
  <c r="CP385" i="1" s="1"/>
  <c r="O385" i="1" s="1"/>
  <c r="GM385" i="1" s="1"/>
  <c r="GO385" i="1" s="1"/>
  <c r="P381" i="1"/>
  <c r="CP381" i="1" s="1"/>
  <c r="O381" i="1" s="1"/>
  <c r="CQ381" i="1"/>
  <c r="R379" i="1"/>
  <c r="CS379" i="1"/>
  <c r="CP378" i="1"/>
  <c r="O378" i="1" s="1"/>
  <c r="CZ302" i="1"/>
  <c r="Y302" i="1" s="1"/>
  <c r="CY302" i="1"/>
  <c r="X302" i="1" s="1"/>
  <c r="S303" i="1"/>
  <c r="P303" i="1"/>
  <c r="Q303" i="1"/>
  <c r="CY300" i="1"/>
  <c r="X300" i="1" s="1"/>
  <c r="CZ300" i="1"/>
  <c r="Y300" i="1" s="1"/>
  <c r="CZ299" i="1"/>
  <c r="Y299" i="1" s="1"/>
  <c r="CY299" i="1"/>
  <c r="X299" i="1" s="1"/>
  <c r="CY296" i="1"/>
  <c r="X296" i="1" s="1"/>
  <c r="CZ296" i="1"/>
  <c r="Y296" i="1" s="1"/>
  <c r="CY294" i="1"/>
  <c r="X294" i="1" s="1"/>
  <c r="CZ294" i="1"/>
  <c r="Y294" i="1" s="1"/>
  <c r="CP292" i="1"/>
  <c r="O292" i="1" s="1"/>
  <c r="GM292" i="1" s="1"/>
  <c r="GO292" i="1" s="1"/>
  <c r="CZ287" i="1"/>
  <c r="Y287" i="1" s="1"/>
  <c r="CY287" i="1"/>
  <c r="X287" i="1" s="1"/>
  <c r="CY284" i="1"/>
  <c r="X284" i="1" s="1"/>
  <c r="CZ284" i="1"/>
  <c r="Y284" i="1" s="1"/>
  <c r="CZ277" i="1"/>
  <c r="Y277" i="1" s="1"/>
  <c r="CY277" i="1"/>
  <c r="X277" i="1" s="1"/>
  <c r="CZ269" i="1"/>
  <c r="Y269" i="1" s="1"/>
  <c r="CY269" i="1"/>
  <c r="X269" i="1" s="1"/>
  <c r="AH307" i="1"/>
  <c r="EA307" i="1"/>
  <c r="EB307" i="1"/>
  <c r="CT378" i="1"/>
  <c r="EV307" i="1"/>
  <c r="CG307" i="1"/>
  <c r="BB307" i="1"/>
  <c r="CQ305" i="1"/>
  <c r="AD305" i="1"/>
  <c r="AB305" i="1" s="1"/>
  <c r="CT304" i="1"/>
  <c r="CS303" i="1"/>
  <c r="CQ302" i="1"/>
  <c r="CS301" i="1"/>
  <c r="R301" i="1"/>
  <c r="GK301" i="1" s="1"/>
  <c r="CT300" i="1"/>
  <c r="CQ299" i="1"/>
  <c r="AD299" i="1"/>
  <c r="AB299" i="1" s="1"/>
  <c r="CT298" i="1"/>
  <c r="CS297" i="1"/>
  <c r="R297" i="1"/>
  <c r="GK297" i="1" s="1"/>
  <c r="CT296" i="1"/>
  <c r="CQ295" i="1"/>
  <c r="AD295" i="1"/>
  <c r="AB295" i="1" s="1"/>
  <c r="CT294" i="1"/>
  <c r="CS293" i="1"/>
  <c r="R293" i="1"/>
  <c r="GK293" i="1" s="1"/>
  <c r="CT292" i="1"/>
  <c r="CQ291" i="1"/>
  <c r="AD291" i="1"/>
  <c r="AB291" i="1" s="1"/>
  <c r="CZ290" i="1"/>
  <c r="Y290" i="1" s="1"/>
  <c r="CX390" i="3"/>
  <c r="CX391" i="3"/>
  <c r="CX392" i="3"/>
  <c r="CU387" i="3"/>
  <c r="CX395" i="3"/>
  <c r="CX396" i="3"/>
  <c r="CX397" i="3"/>
  <c r="CS289" i="1"/>
  <c r="R289" i="1"/>
  <c r="GK289" i="1" s="1"/>
  <c r="CT288" i="1"/>
  <c r="CQ287" i="1"/>
  <c r="CS286" i="1"/>
  <c r="R286" i="1"/>
  <c r="GK286" i="1" s="1"/>
  <c r="CQ285" i="1"/>
  <c r="AD285" i="1"/>
  <c r="AB285" i="1" s="1"/>
  <c r="CT284" i="1"/>
  <c r="CS283" i="1"/>
  <c r="R283" i="1"/>
  <c r="GK283" i="1" s="1"/>
  <c r="CT282" i="1"/>
  <c r="CQ281" i="1"/>
  <c r="AD281" i="1"/>
  <c r="AB281" i="1" s="1"/>
  <c r="CZ280" i="1"/>
  <c r="Y280" i="1" s="1"/>
  <c r="CS279" i="1"/>
  <c r="R279" i="1"/>
  <c r="GK279" i="1" s="1"/>
  <c r="CT278" i="1"/>
  <c r="CQ277" i="1"/>
  <c r="AD277" i="1"/>
  <c r="AB277" i="1" s="1"/>
  <c r="CZ276" i="1"/>
  <c r="Y276" i="1" s="1"/>
  <c r="CS275" i="1"/>
  <c r="R275" i="1"/>
  <c r="GK275" i="1" s="1"/>
  <c r="CT274" i="1"/>
  <c r="CQ273" i="1"/>
  <c r="AD273" i="1"/>
  <c r="AB273" i="1" s="1"/>
  <c r="CZ272" i="1"/>
  <c r="Y272" i="1" s="1"/>
  <c r="CS271" i="1"/>
  <c r="R271" i="1"/>
  <c r="GK271" i="1" s="1"/>
  <c r="CT270" i="1"/>
  <c r="CQ269" i="1"/>
  <c r="AD269" i="1"/>
  <c r="AB269" i="1" s="1"/>
  <c r="CT268" i="1"/>
  <c r="CS267" i="1"/>
  <c r="R267" i="1"/>
  <c r="GK267" i="1" s="1"/>
  <c r="S264" i="1"/>
  <c r="CT264" i="1"/>
  <c r="CP264" i="1"/>
  <c r="O264" i="1" s="1"/>
  <c r="R263" i="1"/>
  <c r="GK263" i="1" s="1"/>
  <c r="S262" i="1"/>
  <c r="CT262" i="1"/>
  <c r="CP262" i="1"/>
  <c r="O262" i="1" s="1"/>
  <c r="CZ261" i="1"/>
  <c r="Y261" i="1" s="1"/>
  <c r="P261" i="1"/>
  <c r="Q260" i="1"/>
  <c r="CP260" i="1" s="1"/>
  <c r="O260" i="1" s="1"/>
  <c r="Q258" i="1"/>
  <c r="CP258" i="1" s="1"/>
  <c r="O258" i="1" s="1"/>
  <c r="AD257" i="1"/>
  <c r="CR256" i="1"/>
  <c r="AD256" i="1"/>
  <c r="AB256" i="1" s="1"/>
  <c r="R256" i="1"/>
  <c r="GK256" i="1" s="1"/>
  <c r="T255" i="1"/>
  <c r="DY307" i="1" s="1"/>
  <c r="AD253" i="1"/>
  <c r="CR252" i="1"/>
  <c r="AD252" i="1"/>
  <c r="AB252" i="1" s="1"/>
  <c r="R252" i="1"/>
  <c r="GK252" i="1" s="1"/>
  <c r="T251" i="1"/>
  <c r="Q248" i="1"/>
  <c r="CP248" i="1" s="1"/>
  <c r="O248" i="1" s="1"/>
  <c r="CZ247" i="1"/>
  <c r="Y247" i="1" s="1"/>
  <c r="P247" i="1"/>
  <c r="R245" i="1"/>
  <c r="GK245" i="1" s="1"/>
  <c r="CS245" i="1"/>
  <c r="AD245" i="1"/>
  <c r="AB245" i="1" s="1"/>
  <c r="CR241" i="1"/>
  <c r="AB241" i="1"/>
  <c r="P241" i="1"/>
  <c r="CP241" i="1" s="1"/>
  <c r="O241" i="1" s="1"/>
  <c r="CQ241" i="1"/>
  <c r="CP236" i="1"/>
  <c r="O236" i="1" s="1"/>
  <c r="AB233" i="1"/>
  <c r="P233" i="1"/>
  <c r="CP233" i="1" s="1"/>
  <c r="O233" i="1" s="1"/>
  <c r="CQ233" i="1"/>
  <c r="CP231" i="1"/>
  <c r="O231" i="1" s="1"/>
  <c r="CY226" i="1"/>
  <c r="X226" i="1" s="1"/>
  <c r="CZ226" i="1"/>
  <c r="Y226" i="1" s="1"/>
  <c r="CP223" i="1"/>
  <c r="O223" i="1" s="1"/>
  <c r="GM223" i="1" s="1"/>
  <c r="GN223" i="1" s="1"/>
  <c r="CY220" i="1"/>
  <c r="X220" i="1" s="1"/>
  <c r="CZ220" i="1"/>
  <c r="Y220" i="1" s="1"/>
  <c r="CY214" i="1"/>
  <c r="X214" i="1" s="1"/>
  <c r="CZ214" i="1"/>
  <c r="Y214" i="1" s="1"/>
  <c r="CP212" i="1"/>
  <c r="O212" i="1" s="1"/>
  <c r="EU307" i="1"/>
  <c r="EI307" i="1"/>
  <c r="AO307" i="1"/>
  <c r="CT305" i="1"/>
  <c r="CS304" i="1"/>
  <c r="R304" i="1"/>
  <c r="GK304" i="1" s="1"/>
  <c r="CT302" i="1"/>
  <c r="CX428" i="3"/>
  <c r="CX425" i="3"/>
  <c r="CU424" i="3"/>
  <c r="CS300" i="1"/>
  <c r="R300" i="1"/>
  <c r="GK300" i="1" s="1"/>
  <c r="CT299" i="1"/>
  <c r="CS298" i="1"/>
  <c r="R298" i="1"/>
  <c r="GK298" i="1" s="1"/>
  <c r="CS296" i="1"/>
  <c r="R296" i="1"/>
  <c r="GK296" i="1" s="1"/>
  <c r="CT295" i="1"/>
  <c r="CS294" i="1"/>
  <c r="R294" i="1"/>
  <c r="GK294" i="1" s="1"/>
  <c r="CS292" i="1"/>
  <c r="R292" i="1"/>
  <c r="GK292" i="1" s="1"/>
  <c r="CT291" i="1"/>
  <c r="CQ290" i="1"/>
  <c r="P290" i="1"/>
  <c r="CP290" i="1" s="1"/>
  <c r="O290" i="1" s="1"/>
  <c r="GM290" i="1" s="1"/>
  <c r="GO290" i="1" s="1"/>
  <c r="CS288" i="1"/>
  <c r="R288" i="1"/>
  <c r="GK288" i="1" s="1"/>
  <c r="CT287" i="1"/>
  <c r="CT285" i="1"/>
  <c r="CS284" i="1"/>
  <c r="R284" i="1"/>
  <c r="GK284" i="1" s="1"/>
  <c r="CS282" i="1"/>
  <c r="R282" i="1"/>
  <c r="GK282" i="1" s="1"/>
  <c r="CT281" i="1"/>
  <c r="CQ280" i="1"/>
  <c r="P280" i="1"/>
  <c r="CP280" i="1" s="1"/>
  <c r="O280" i="1" s="1"/>
  <c r="GM280" i="1" s="1"/>
  <c r="GO280" i="1" s="1"/>
  <c r="CS278" i="1"/>
  <c r="R278" i="1"/>
  <c r="GK278" i="1" s="1"/>
  <c r="CT277" i="1"/>
  <c r="CQ276" i="1"/>
  <c r="P276" i="1"/>
  <c r="CP276" i="1" s="1"/>
  <c r="O276" i="1" s="1"/>
  <c r="GM276" i="1" s="1"/>
  <c r="GO276" i="1" s="1"/>
  <c r="CS274" i="1"/>
  <c r="R274" i="1"/>
  <c r="GK274" i="1" s="1"/>
  <c r="CT273" i="1"/>
  <c r="CQ272" i="1"/>
  <c r="P272" i="1"/>
  <c r="CP272" i="1" s="1"/>
  <c r="O272" i="1" s="1"/>
  <c r="CS270" i="1"/>
  <c r="R270" i="1"/>
  <c r="GK270" i="1" s="1"/>
  <c r="CT269" i="1"/>
  <c r="CS268" i="1"/>
  <c r="R268" i="1"/>
  <c r="GK268" i="1" s="1"/>
  <c r="R265" i="1"/>
  <c r="GK265" i="1" s="1"/>
  <c r="CS265" i="1"/>
  <c r="P263" i="1"/>
  <c r="CP263" i="1" s="1"/>
  <c r="O263" i="1" s="1"/>
  <c r="CQ263" i="1"/>
  <c r="S260" i="1"/>
  <c r="CT260" i="1"/>
  <c r="R259" i="1"/>
  <c r="GK259" i="1" s="1"/>
  <c r="S258" i="1"/>
  <c r="CT258" i="1"/>
  <c r="AB257" i="1"/>
  <c r="P257" i="1"/>
  <c r="CP257" i="1" s="1"/>
  <c r="O257" i="1" s="1"/>
  <c r="GM257" i="1" s="1"/>
  <c r="GO257" i="1" s="1"/>
  <c r="CQ254" i="1"/>
  <c r="AB253" i="1"/>
  <c r="P253" i="1"/>
  <c r="CP253" i="1" s="1"/>
  <c r="O253" i="1" s="1"/>
  <c r="GM253" i="1" s="1"/>
  <c r="GO253" i="1" s="1"/>
  <c r="R250" i="1"/>
  <c r="GK250" i="1" s="1"/>
  <c r="CS250" i="1"/>
  <c r="R249" i="1"/>
  <c r="GK249" i="1" s="1"/>
  <c r="S248" i="1"/>
  <c r="CT248" i="1"/>
  <c r="P245" i="1"/>
  <c r="CP245" i="1" s="1"/>
  <c r="O245" i="1" s="1"/>
  <c r="GM245" i="1" s="1"/>
  <c r="GO245" i="1" s="1"/>
  <c r="CQ245" i="1"/>
  <c r="AD243" i="1"/>
  <c r="R243" i="1"/>
  <c r="GK243" i="1" s="1"/>
  <c r="CS243" i="1"/>
  <c r="S240" i="1"/>
  <c r="CT240" i="1"/>
  <c r="R237" i="1"/>
  <c r="GK237" i="1" s="1"/>
  <c r="CS237" i="1"/>
  <c r="AD237" i="1"/>
  <c r="S234" i="1"/>
  <c r="CT234" i="1"/>
  <c r="AB234" i="1"/>
  <c r="S232" i="1"/>
  <c r="CT232" i="1"/>
  <c r="AB232" i="1"/>
  <c r="CP226" i="1"/>
  <c r="O226" i="1" s="1"/>
  <c r="GM226" i="1" s="1"/>
  <c r="GO226" i="1" s="1"/>
  <c r="CP220" i="1"/>
  <c r="O220" i="1" s="1"/>
  <c r="GM220" i="1" s="1"/>
  <c r="GO220" i="1" s="1"/>
  <c r="CP214" i="1"/>
  <c r="O214" i="1" s="1"/>
  <c r="CY210" i="1"/>
  <c r="X210" i="1" s="1"/>
  <c r="CZ210" i="1"/>
  <c r="Y210" i="1" s="1"/>
  <c r="CP210" i="1"/>
  <c r="O210" i="1" s="1"/>
  <c r="AB205" i="1"/>
  <c r="ET307" i="1"/>
  <c r="EP307" i="1"/>
  <c r="BD307" i="1"/>
  <c r="Q304" i="1"/>
  <c r="CP304" i="1" s="1"/>
  <c r="O304" i="1" s="1"/>
  <c r="GM304" i="1" s="1"/>
  <c r="GP304" i="1" s="1"/>
  <c r="CD307" i="1" s="1"/>
  <c r="Q300" i="1"/>
  <c r="CV419" i="3"/>
  <c r="CX422" i="3"/>
  <c r="CX419" i="3"/>
  <c r="CX423" i="3"/>
  <c r="CU419" i="3"/>
  <c r="Q298" i="1"/>
  <c r="CP298" i="1" s="1"/>
  <c r="O298" i="1" s="1"/>
  <c r="GM298" i="1" s="1"/>
  <c r="GN298" i="1" s="1"/>
  <c r="Q296" i="1"/>
  <c r="CP296" i="1" s="1"/>
  <c r="O296" i="1" s="1"/>
  <c r="GM296" i="1" s="1"/>
  <c r="GN296" i="1" s="1"/>
  <c r="Q294" i="1"/>
  <c r="CP294" i="1" s="1"/>
  <c r="O294" i="1" s="1"/>
  <c r="GM294" i="1" s="1"/>
  <c r="GO294" i="1" s="1"/>
  <c r="Q292" i="1"/>
  <c r="Q288" i="1"/>
  <c r="CP288" i="1" s="1"/>
  <c r="O288" i="1" s="1"/>
  <c r="GM288" i="1" s="1"/>
  <c r="GO288" i="1" s="1"/>
  <c r="Q284" i="1"/>
  <c r="CP284" i="1" s="1"/>
  <c r="O284" i="1" s="1"/>
  <c r="GM284" i="1" s="1"/>
  <c r="GO284" i="1" s="1"/>
  <c r="Q282" i="1"/>
  <c r="CP282" i="1" s="1"/>
  <c r="O282" i="1" s="1"/>
  <c r="GM282" i="1" s="1"/>
  <c r="GO282" i="1" s="1"/>
  <c r="Q278" i="1"/>
  <c r="CP278" i="1" s="1"/>
  <c r="O278" i="1" s="1"/>
  <c r="GM278" i="1" s="1"/>
  <c r="GO278" i="1" s="1"/>
  <c r="Q274" i="1"/>
  <c r="CP274" i="1" s="1"/>
  <c r="O274" i="1" s="1"/>
  <c r="GM274" i="1" s="1"/>
  <c r="GO274" i="1" s="1"/>
  <c r="Q270" i="1"/>
  <c r="CP270" i="1" s="1"/>
  <c r="O270" i="1" s="1"/>
  <c r="GM270" i="1" s="1"/>
  <c r="GO270" i="1" s="1"/>
  <c r="Q268" i="1"/>
  <c r="CP268" i="1" s="1"/>
  <c r="O268" i="1" s="1"/>
  <c r="GM268" i="1" s="1"/>
  <c r="GO268" i="1" s="1"/>
  <c r="R261" i="1"/>
  <c r="GK261" i="1" s="1"/>
  <c r="CS261" i="1"/>
  <c r="P259" i="1"/>
  <c r="CP259" i="1" s="1"/>
  <c r="O259" i="1" s="1"/>
  <c r="GM259" i="1" s="1"/>
  <c r="GO259" i="1" s="1"/>
  <c r="CQ259" i="1"/>
  <c r="S256" i="1"/>
  <c r="CT256" i="1"/>
  <c r="CP256" i="1"/>
  <c r="O256" i="1" s="1"/>
  <c r="R255" i="1"/>
  <c r="GK255" i="1" s="1"/>
  <c r="CX318" i="3"/>
  <c r="CX320" i="3"/>
  <c r="CU318" i="3"/>
  <c r="CV318" i="3"/>
  <c r="CW320" i="3"/>
  <c r="CX323" i="3"/>
  <c r="P254" i="1"/>
  <c r="CP254" i="1" s="1"/>
  <c r="O254" i="1" s="1"/>
  <c r="GM254" i="1" s="1"/>
  <c r="GO254" i="1" s="1"/>
  <c r="S252" i="1"/>
  <c r="CP252" i="1" s="1"/>
  <c r="O252" i="1" s="1"/>
  <c r="CT252" i="1"/>
  <c r="R251" i="1"/>
  <c r="GK251" i="1" s="1"/>
  <c r="P249" i="1"/>
  <c r="CP249" i="1" s="1"/>
  <c r="O249" i="1" s="1"/>
  <c r="GM249" i="1" s="1"/>
  <c r="GO249" i="1" s="1"/>
  <c r="CQ249" i="1"/>
  <c r="R247" i="1"/>
  <c r="GK247" i="1" s="1"/>
  <c r="CS247" i="1"/>
  <c r="S246" i="1"/>
  <c r="CT246" i="1"/>
  <c r="AB246" i="1"/>
  <c r="S244" i="1"/>
  <c r="CP244" i="1" s="1"/>
  <c r="O244" i="1" s="1"/>
  <c r="CT244" i="1"/>
  <c r="AB244" i="1"/>
  <c r="P243" i="1"/>
  <c r="CP243" i="1" s="1"/>
  <c r="O243" i="1" s="1"/>
  <c r="GM243" i="1" s="1"/>
  <c r="GN243" i="1" s="1"/>
  <c r="CQ243" i="1"/>
  <c r="AB243" i="1"/>
  <c r="S242" i="1"/>
  <c r="CT242" i="1"/>
  <c r="AB242" i="1"/>
  <c r="CP240" i="1"/>
  <c r="O240" i="1" s="1"/>
  <c r="AD239" i="1"/>
  <c r="AB239" i="1" s="1"/>
  <c r="R239" i="1"/>
  <c r="GK239" i="1" s="1"/>
  <c r="CS239" i="1"/>
  <c r="AB237" i="1"/>
  <c r="P237" i="1"/>
  <c r="CP237" i="1" s="1"/>
  <c r="O237" i="1" s="1"/>
  <c r="GM237" i="1" s="1"/>
  <c r="GO237" i="1" s="1"/>
  <c r="CQ237" i="1"/>
  <c r="AD235" i="1"/>
  <c r="R235" i="1"/>
  <c r="GK235" i="1" s="1"/>
  <c r="CS235" i="1"/>
  <c r="CZ233" i="1"/>
  <c r="Y233" i="1" s="1"/>
  <c r="CY233" i="1"/>
  <c r="X233" i="1" s="1"/>
  <c r="CY228" i="1"/>
  <c r="X228" i="1" s="1"/>
  <c r="CZ228" i="1"/>
  <c r="Y228" i="1" s="1"/>
  <c r="CY224" i="1"/>
  <c r="X224" i="1" s="1"/>
  <c r="CZ224" i="1"/>
  <c r="Y224" i="1" s="1"/>
  <c r="AB221" i="1"/>
  <c r="CY216" i="1"/>
  <c r="X216" i="1" s="1"/>
  <c r="CZ216" i="1"/>
  <c r="Y216" i="1" s="1"/>
  <c r="CJ26" i="1"/>
  <c r="BA131" i="1"/>
  <c r="EG307" i="1"/>
  <c r="BC307" i="1"/>
  <c r="AQ307" i="1"/>
  <c r="P300" i="1"/>
  <c r="CP300" i="1" s="1"/>
  <c r="O300" i="1" s="1"/>
  <c r="GM300" i="1" s="1"/>
  <c r="GN300" i="1" s="1"/>
  <c r="CU400" i="3"/>
  <c r="CX401" i="3"/>
  <c r="CX403" i="3"/>
  <c r="CX406" i="3"/>
  <c r="CX410" i="3"/>
  <c r="CV400" i="3"/>
  <c r="CW402" i="3"/>
  <c r="CW404" i="3"/>
  <c r="CX407" i="3"/>
  <c r="CX411" i="3"/>
  <c r="CX400" i="3"/>
  <c r="AB265" i="1"/>
  <c r="P265" i="1"/>
  <c r="CP265" i="1" s="1"/>
  <c r="O265" i="1" s="1"/>
  <c r="AD261" i="1"/>
  <c r="AB261" i="1" s="1"/>
  <c r="Q261" i="1"/>
  <c r="CR260" i="1"/>
  <c r="AD260" i="1"/>
  <c r="AB260" i="1" s="1"/>
  <c r="AB259" i="1"/>
  <c r="CR258" i="1"/>
  <c r="AD258" i="1"/>
  <c r="AB258" i="1" s="1"/>
  <c r="R257" i="1"/>
  <c r="GK257" i="1" s="1"/>
  <c r="CS257" i="1"/>
  <c r="CR255" i="1"/>
  <c r="P255" i="1"/>
  <c r="CQ255" i="1"/>
  <c r="Q255" i="1"/>
  <c r="R253" i="1"/>
  <c r="GK253" i="1" s="1"/>
  <c r="CS253" i="1"/>
  <c r="CR251" i="1"/>
  <c r="P251" i="1"/>
  <c r="CP251" i="1" s="1"/>
  <c r="O251" i="1" s="1"/>
  <c r="GM251" i="1" s="1"/>
  <c r="GO251" i="1" s="1"/>
  <c r="CQ251" i="1"/>
  <c r="Q251" i="1"/>
  <c r="AB250" i="1"/>
  <c r="P250" i="1"/>
  <c r="CP250" i="1" s="1"/>
  <c r="O250" i="1" s="1"/>
  <c r="GM250" i="1" s="1"/>
  <c r="GO250" i="1" s="1"/>
  <c r="AB249" i="1"/>
  <c r="CR248" i="1"/>
  <c r="AD248" i="1"/>
  <c r="AB248" i="1" s="1"/>
  <c r="AD247" i="1"/>
  <c r="AB247" i="1" s="1"/>
  <c r="Q247" i="1"/>
  <c r="CP246" i="1"/>
  <c r="O246" i="1" s="1"/>
  <c r="CP242" i="1"/>
  <c r="O242" i="1" s="1"/>
  <c r="R241" i="1"/>
  <c r="GK241" i="1" s="1"/>
  <c r="CS241" i="1"/>
  <c r="AD241" i="1"/>
  <c r="CR239" i="1"/>
  <c r="P239" i="1"/>
  <c r="CP239" i="1" s="1"/>
  <c r="O239" i="1" s="1"/>
  <c r="GM239" i="1" s="1"/>
  <c r="FR239" i="1" s="1"/>
  <c r="CQ239" i="1"/>
  <c r="S238" i="1"/>
  <c r="CP238" i="1" s="1"/>
  <c r="O238" i="1" s="1"/>
  <c r="CT238" i="1"/>
  <c r="AB238" i="1"/>
  <c r="S236" i="1"/>
  <c r="CT236" i="1"/>
  <c r="CR235" i="1"/>
  <c r="P235" i="1"/>
  <c r="CP235" i="1" s="1"/>
  <c r="O235" i="1" s="1"/>
  <c r="GM235" i="1" s="1"/>
  <c r="FR235" i="1" s="1"/>
  <c r="CQ235" i="1"/>
  <c r="AB235" i="1"/>
  <c r="AD231" i="1"/>
  <c r="R231" i="1"/>
  <c r="GK231" i="1" s="1"/>
  <c r="CS231" i="1"/>
  <c r="CP230" i="1"/>
  <c r="O230" i="1" s="1"/>
  <c r="GM230" i="1" s="1"/>
  <c r="GO230" i="1" s="1"/>
  <c r="CP228" i="1"/>
  <c r="O228" i="1" s="1"/>
  <c r="GM228" i="1" s="1"/>
  <c r="GO228" i="1" s="1"/>
  <c r="CP224" i="1"/>
  <c r="O224" i="1" s="1"/>
  <c r="CP216" i="1"/>
  <c r="O216" i="1" s="1"/>
  <c r="GM216" i="1" s="1"/>
  <c r="FR216" i="1" s="1"/>
  <c r="CP207" i="1"/>
  <c r="O207" i="1" s="1"/>
  <c r="CP206" i="1"/>
  <c r="O206" i="1" s="1"/>
  <c r="GM206" i="1" s="1"/>
  <c r="GO206" i="1" s="1"/>
  <c r="CU309" i="3"/>
  <c r="CX311" i="3"/>
  <c r="CX315" i="3"/>
  <c r="CX309" i="3"/>
  <c r="AD233" i="1"/>
  <c r="AB231" i="1"/>
  <c r="CY229" i="1"/>
  <c r="X229" i="1" s="1"/>
  <c r="CQ229" i="1"/>
  <c r="AD229" i="1"/>
  <c r="AB229" i="1" s="1"/>
  <c r="P229" i="1"/>
  <c r="CP229" i="1" s="1"/>
  <c r="O229" i="1" s="1"/>
  <c r="GM229" i="1" s="1"/>
  <c r="GO229" i="1" s="1"/>
  <c r="CS227" i="1"/>
  <c r="AB227" i="1"/>
  <c r="R227" i="1"/>
  <c r="GK227" i="1" s="1"/>
  <c r="CY225" i="1"/>
  <c r="X225" i="1" s="1"/>
  <c r="CQ225" i="1"/>
  <c r="AD225" i="1"/>
  <c r="AB225" i="1" s="1"/>
  <c r="P225" i="1"/>
  <c r="CP225" i="1" s="1"/>
  <c r="O225" i="1" s="1"/>
  <c r="CS223" i="1"/>
  <c r="AB223" i="1"/>
  <c r="R223" i="1"/>
  <c r="GK223" i="1" s="1"/>
  <c r="CT222" i="1"/>
  <c r="S222" i="1"/>
  <c r="CP222" i="1" s="1"/>
  <c r="O222" i="1" s="1"/>
  <c r="CY221" i="1"/>
  <c r="X221" i="1" s="1"/>
  <c r="CQ221" i="1"/>
  <c r="AD221" i="1"/>
  <c r="P221" i="1"/>
  <c r="CP221" i="1" s="1"/>
  <c r="O221" i="1" s="1"/>
  <c r="CS219" i="1"/>
  <c r="AB219" i="1"/>
  <c r="R219" i="1"/>
  <c r="GK219" i="1" s="1"/>
  <c r="CT218" i="1"/>
  <c r="S218" i="1"/>
  <c r="CP218" i="1" s="1"/>
  <c r="O218" i="1" s="1"/>
  <c r="CY217" i="1"/>
  <c r="X217" i="1" s="1"/>
  <c r="CQ217" i="1"/>
  <c r="AD217" i="1"/>
  <c r="AB217" i="1" s="1"/>
  <c r="P217" i="1"/>
  <c r="CP217" i="1" s="1"/>
  <c r="O217" i="1" s="1"/>
  <c r="CS215" i="1"/>
  <c r="AB215" i="1"/>
  <c r="R215" i="1"/>
  <c r="GK215" i="1" s="1"/>
  <c r="CY213" i="1"/>
  <c r="X213" i="1" s="1"/>
  <c r="CQ213" i="1"/>
  <c r="AD213" i="1"/>
  <c r="AB213" i="1" s="1"/>
  <c r="P213" i="1"/>
  <c r="CP213" i="1" s="1"/>
  <c r="O213" i="1" s="1"/>
  <c r="GM213" i="1" s="1"/>
  <c r="GO213" i="1" s="1"/>
  <c r="CT212" i="1"/>
  <c r="S212" i="1"/>
  <c r="CS211" i="1"/>
  <c r="AB211" i="1"/>
  <c r="R211" i="1"/>
  <c r="GK211" i="1" s="1"/>
  <c r="CT210" i="1"/>
  <c r="CY209" i="1"/>
  <c r="X209" i="1" s="1"/>
  <c r="CQ209" i="1"/>
  <c r="AD209" i="1"/>
  <c r="AB209" i="1" s="1"/>
  <c r="P209" i="1"/>
  <c r="CP209" i="1" s="1"/>
  <c r="O209" i="1" s="1"/>
  <c r="GM209" i="1" s="1"/>
  <c r="GO209" i="1" s="1"/>
  <c r="CX247" i="3"/>
  <c r="CU245" i="3"/>
  <c r="CV245" i="3"/>
  <c r="CX245" i="3"/>
  <c r="CS207" i="1"/>
  <c r="R207" i="1"/>
  <c r="GK207" i="1" s="1"/>
  <c r="CY205" i="1"/>
  <c r="X205" i="1" s="1"/>
  <c r="CQ205" i="1"/>
  <c r="AD205" i="1"/>
  <c r="P205" i="1"/>
  <c r="CY204" i="1"/>
  <c r="X204" i="1" s="1"/>
  <c r="S203" i="1"/>
  <c r="CT203" i="1"/>
  <c r="CP203" i="1"/>
  <c r="O203" i="1" s="1"/>
  <c r="AB202" i="1"/>
  <c r="P202" i="1"/>
  <c r="CZ128" i="1"/>
  <c r="Y128" i="1" s="1"/>
  <c r="CY128" i="1"/>
  <c r="X128" i="1" s="1"/>
  <c r="CP108" i="1"/>
  <c r="O108" i="1" s="1"/>
  <c r="GM108" i="1" s="1"/>
  <c r="GO108" i="1" s="1"/>
  <c r="CP104" i="1"/>
  <c r="O104" i="1" s="1"/>
  <c r="CZ98" i="1"/>
  <c r="Y98" i="1" s="1"/>
  <c r="CY98" i="1"/>
  <c r="X98" i="1" s="1"/>
  <c r="CZ88" i="1"/>
  <c r="Y88" i="1" s="1"/>
  <c r="CY88" i="1"/>
  <c r="X88" i="1" s="1"/>
  <c r="AH131" i="1"/>
  <c r="Q227" i="1"/>
  <c r="CP227" i="1" s="1"/>
  <c r="O227" i="1" s="1"/>
  <c r="GM227" i="1" s="1"/>
  <c r="GO227" i="1" s="1"/>
  <c r="Q223" i="1"/>
  <c r="Q219" i="1"/>
  <c r="CP219" i="1" s="1"/>
  <c r="O219" i="1" s="1"/>
  <c r="GM219" i="1" s="1"/>
  <c r="GO219" i="1" s="1"/>
  <c r="Q215" i="1"/>
  <c r="CP215" i="1" s="1"/>
  <c r="O215" i="1" s="1"/>
  <c r="GM215" i="1" s="1"/>
  <c r="GO215" i="1" s="1"/>
  <c r="Q211" i="1"/>
  <c r="Q207" i="1"/>
  <c r="R204" i="1"/>
  <c r="GK204" i="1" s="1"/>
  <c r="CS204" i="1"/>
  <c r="FR26" i="1"/>
  <c r="FY131" i="1"/>
  <c r="CY122" i="1"/>
  <c r="X122" i="1" s="1"/>
  <c r="CZ122" i="1"/>
  <c r="Y122" i="1" s="1"/>
  <c r="CZ110" i="1"/>
  <c r="Y110" i="1" s="1"/>
  <c r="CY110" i="1"/>
  <c r="X110" i="1" s="1"/>
  <c r="CZ106" i="1"/>
  <c r="Y106" i="1" s="1"/>
  <c r="CY106" i="1"/>
  <c r="X106" i="1" s="1"/>
  <c r="CP102" i="1"/>
  <c r="O102" i="1" s="1"/>
  <c r="CY99" i="1"/>
  <c r="X99" i="1" s="1"/>
  <c r="CZ99" i="1"/>
  <c r="Y99" i="1" s="1"/>
  <c r="CY95" i="1"/>
  <c r="X95" i="1" s="1"/>
  <c r="CZ95" i="1"/>
  <c r="Y95" i="1" s="1"/>
  <c r="CY89" i="1"/>
  <c r="X89" i="1" s="1"/>
  <c r="CZ89" i="1"/>
  <c r="Y89" i="1" s="1"/>
  <c r="GB131" i="1"/>
  <c r="DZ131" i="1"/>
  <c r="AG131" i="1"/>
  <c r="CS233" i="1"/>
  <c r="R233" i="1"/>
  <c r="GK233" i="1" s="1"/>
  <c r="CQ231" i="1"/>
  <c r="CT230" i="1"/>
  <c r="CS229" i="1"/>
  <c r="R229" i="1"/>
  <c r="GK229" i="1" s="1"/>
  <c r="CT228" i="1"/>
  <c r="CQ227" i="1"/>
  <c r="CT226" i="1"/>
  <c r="CS225" i="1"/>
  <c r="R225" i="1"/>
  <c r="GK225" i="1" s="1"/>
  <c r="CT224" i="1"/>
  <c r="CQ223" i="1"/>
  <c r="CS221" i="1"/>
  <c r="R221" i="1"/>
  <c r="GK221" i="1" s="1"/>
  <c r="CT220" i="1"/>
  <c r="CQ219" i="1"/>
  <c r="CS217" i="1"/>
  <c r="R217" i="1"/>
  <c r="GK217" i="1" s="1"/>
  <c r="CT216" i="1"/>
  <c r="CQ215" i="1"/>
  <c r="CT214" i="1"/>
  <c r="CS213" i="1"/>
  <c r="R213" i="1"/>
  <c r="GK213" i="1" s="1"/>
  <c r="CQ211" i="1"/>
  <c r="Q210" i="1"/>
  <c r="AD204" i="1"/>
  <c r="AB204" i="1" s="1"/>
  <c r="Q204" i="1"/>
  <c r="CR203" i="1"/>
  <c r="AD203" i="1"/>
  <c r="AB203" i="1" s="1"/>
  <c r="R203" i="1"/>
  <c r="R202" i="1"/>
  <c r="CS202" i="1"/>
  <c r="EI131" i="1"/>
  <c r="GM128" i="1"/>
  <c r="GP128" i="1" s="1"/>
  <c r="CD131" i="1" s="1"/>
  <c r="CP127" i="1"/>
  <c r="O127" i="1" s="1"/>
  <c r="CP124" i="1"/>
  <c r="O124" i="1" s="1"/>
  <c r="CP119" i="1"/>
  <c r="O119" i="1" s="1"/>
  <c r="GM119" i="1" s="1"/>
  <c r="GO119" i="1" s="1"/>
  <c r="CP118" i="1"/>
  <c r="O118" i="1" s="1"/>
  <c r="BZ26" i="1"/>
  <c r="AQ131" i="1"/>
  <c r="CP114" i="1"/>
  <c r="O114" i="1" s="1"/>
  <c r="CY111" i="1"/>
  <c r="X111" i="1" s="1"/>
  <c r="CZ111" i="1"/>
  <c r="Y111" i="1" s="1"/>
  <c r="CY107" i="1"/>
  <c r="X107" i="1" s="1"/>
  <c r="CZ107" i="1"/>
  <c r="Y107" i="1" s="1"/>
  <c r="CY103" i="1"/>
  <c r="X103" i="1" s="1"/>
  <c r="CZ103" i="1"/>
  <c r="Y103" i="1" s="1"/>
  <c r="CP98" i="1"/>
  <c r="O98" i="1" s="1"/>
  <c r="CZ92" i="1"/>
  <c r="Y92" i="1" s="1"/>
  <c r="CY92" i="1"/>
  <c r="X92" i="1" s="1"/>
  <c r="CZ84" i="1"/>
  <c r="Y84" i="1" s="1"/>
  <c r="CY84" i="1"/>
  <c r="X84" i="1" s="1"/>
  <c r="CP82" i="1"/>
  <c r="O82" i="1" s="1"/>
  <c r="GM82" i="1" s="1"/>
  <c r="GN82" i="1" s="1"/>
  <c r="EB131" i="1"/>
  <c r="CX249" i="3"/>
  <c r="CX250" i="3"/>
  <c r="CW251" i="3"/>
  <c r="CX251" i="3"/>
  <c r="CU249" i="3"/>
  <c r="CV249" i="3"/>
  <c r="P204" i="1"/>
  <c r="CP204" i="1" s="1"/>
  <c r="O204" i="1" s="1"/>
  <c r="AD202" i="1"/>
  <c r="Q202" i="1"/>
  <c r="AD307" i="1" s="1"/>
  <c r="EU131" i="1"/>
  <c r="CY127" i="1"/>
  <c r="X127" i="1" s="1"/>
  <c r="CZ127" i="1"/>
  <c r="Y127" i="1" s="1"/>
  <c r="CY125" i="1"/>
  <c r="X125" i="1" s="1"/>
  <c r="CZ125" i="1"/>
  <c r="Y125" i="1" s="1"/>
  <c r="CY119" i="1"/>
  <c r="X119" i="1" s="1"/>
  <c r="CZ119" i="1"/>
  <c r="Y119" i="1" s="1"/>
  <c r="CY115" i="1"/>
  <c r="X115" i="1" s="1"/>
  <c r="CZ115" i="1"/>
  <c r="Y115" i="1" s="1"/>
  <c r="CP115" i="1"/>
  <c r="O115" i="1" s="1"/>
  <c r="CY114" i="1"/>
  <c r="X114" i="1" s="1"/>
  <c r="CZ114" i="1"/>
  <c r="Y114" i="1" s="1"/>
  <c r="CP110" i="1"/>
  <c r="O110" i="1" s="1"/>
  <c r="GM110" i="1" s="1"/>
  <c r="GN110" i="1" s="1"/>
  <c r="CP106" i="1"/>
  <c r="O106" i="1" s="1"/>
  <c r="CP100" i="1"/>
  <c r="O100" i="1" s="1"/>
  <c r="CP96" i="1"/>
  <c r="O96" i="1" s="1"/>
  <c r="CY93" i="1"/>
  <c r="X93" i="1" s="1"/>
  <c r="CZ93" i="1"/>
  <c r="Y93" i="1" s="1"/>
  <c r="CY85" i="1"/>
  <c r="X85" i="1" s="1"/>
  <c r="CZ85" i="1"/>
  <c r="Y85" i="1" s="1"/>
  <c r="CZ82" i="1"/>
  <c r="Y82" i="1" s="1"/>
  <c r="CY82" i="1"/>
  <c r="X82" i="1" s="1"/>
  <c r="CY81" i="1"/>
  <c r="X81" i="1" s="1"/>
  <c r="CZ81" i="1"/>
  <c r="Y81" i="1" s="1"/>
  <c r="CZ79" i="1"/>
  <c r="Y79" i="1" s="1"/>
  <c r="CY79" i="1"/>
  <c r="X79" i="1" s="1"/>
  <c r="AI131" i="1"/>
  <c r="AJ131" i="1"/>
  <c r="EG131" i="1"/>
  <c r="BC131" i="1"/>
  <c r="CZ129" i="1"/>
  <c r="Y129" i="1" s="1"/>
  <c r="CQ128" i="1"/>
  <c r="AD128" i="1"/>
  <c r="AB128" i="1" s="1"/>
  <c r="CT127" i="1"/>
  <c r="CZ126" i="1"/>
  <c r="Y126" i="1" s="1"/>
  <c r="CT125" i="1"/>
  <c r="CS124" i="1"/>
  <c r="R124" i="1"/>
  <c r="GK124" i="1" s="1"/>
  <c r="CZ123" i="1"/>
  <c r="Y123" i="1" s="1"/>
  <c r="CT122" i="1"/>
  <c r="CZ121" i="1"/>
  <c r="Y121" i="1" s="1"/>
  <c r="CU218" i="3"/>
  <c r="CX220" i="3"/>
  <c r="CX218" i="3"/>
  <c r="CV218" i="3"/>
  <c r="CS120" i="1"/>
  <c r="R120" i="1"/>
  <c r="GK120" i="1" s="1"/>
  <c r="CT119" i="1"/>
  <c r="CS118" i="1"/>
  <c r="R118" i="1"/>
  <c r="GK118" i="1" s="1"/>
  <c r="CZ117" i="1"/>
  <c r="Y117" i="1" s="1"/>
  <c r="CS116" i="1"/>
  <c r="R116" i="1"/>
  <c r="GK116" i="1" s="1"/>
  <c r="CT115" i="1"/>
  <c r="CS114" i="1"/>
  <c r="R114" i="1"/>
  <c r="GK114" i="1" s="1"/>
  <c r="CZ113" i="1"/>
  <c r="Y113" i="1" s="1"/>
  <c r="CX198" i="3"/>
  <c r="CX199" i="3"/>
  <c r="CX204" i="3"/>
  <c r="CU194" i="3"/>
  <c r="CX202" i="3"/>
  <c r="CX194" i="3"/>
  <c r="CX206" i="3"/>
  <c r="CW195" i="3"/>
  <c r="CX203" i="3"/>
  <c r="CS112" i="1"/>
  <c r="R112" i="1"/>
  <c r="GK112" i="1" s="1"/>
  <c r="CT111" i="1"/>
  <c r="CQ110" i="1"/>
  <c r="AD110" i="1"/>
  <c r="AB110" i="1" s="1"/>
  <c r="CZ109" i="1"/>
  <c r="Y109" i="1" s="1"/>
  <c r="CS108" i="1"/>
  <c r="R108" i="1"/>
  <c r="GK108" i="1" s="1"/>
  <c r="CT107" i="1"/>
  <c r="CQ106" i="1"/>
  <c r="AD106" i="1"/>
  <c r="AB106" i="1" s="1"/>
  <c r="CZ105" i="1"/>
  <c r="Y105" i="1" s="1"/>
  <c r="CS104" i="1"/>
  <c r="R104" i="1"/>
  <c r="GK104" i="1" s="1"/>
  <c r="CT103" i="1"/>
  <c r="CS102" i="1"/>
  <c r="R102" i="1"/>
  <c r="GK102" i="1" s="1"/>
  <c r="CZ101" i="1"/>
  <c r="Y101" i="1" s="1"/>
  <c r="CS100" i="1"/>
  <c r="R100" i="1"/>
  <c r="GK100" i="1" s="1"/>
  <c r="CT99" i="1"/>
  <c r="CQ98" i="1"/>
  <c r="AD98" i="1"/>
  <c r="AB98" i="1" s="1"/>
  <c r="CZ97" i="1"/>
  <c r="Y97" i="1" s="1"/>
  <c r="CS96" i="1"/>
  <c r="R96" i="1"/>
  <c r="GK96" i="1" s="1"/>
  <c r="CT95" i="1"/>
  <c r="CR94" i="1"/>
  <c r="AD94" i="1"/>
  <c r="AB94" i="1" s="1"/>
  <c r="T93" i="1"/>
  <c r="AD91" i="1"/>
  <c r="CR90" i="1"/>
  <c r="AD90" i="1"/>
  <c r="AB90" i="1" s="1"/>
  <c r="AD87" i="1"/>
  <c r="CR86" i="1"/>
  <c r="AD86" i="1"/>
  <c r="AB86" i="1" s="1"/>
  <c r="T85" i="1"/>
  <c r="CZ83" i="1"/>
  <c r="Y83" i="1" s="1"/>
  <c r="P83" i="1"/>
  <c r="CQ82" i="1"/>
  <c r="R81" i="1"/>
  <c r="GK81" i="1" s="1"/>
  <c r="CX134" i="3"/>
  <c r="CX135" i="3"/>
  <c r="CU131" i="3"/>
  <c r="CV131" i="3"/>
  <c r="CX131" i="3"/>
  <c r="CX138" i="3"/>
  <c r="CX140" i="3"/>
  <c r="CY80" i="1"/>
  <c r="X80" i="1" s="1"/>
  <c r="GM80" i="1" s="1"/>
  <c r="GO80" i="1" s="1"/>
  <c r="CT80" i="1"/>
  <c r="W78" i="1"/>
  <c r="S78" i="1"/>
  <c r="CT78" i="1"/>
  <c r="P78" i="1"/>
  <c r="CR77" i="1"/>
  <c r="R77" i="1"/>
  <c r="GK77" i="1" s="1"/>
  <c r="P76" i="1"/>
  <c r="CP76" i="1" s="1"/>
  <c r="O76" i="1" s="1"/>
  <c r="CQ76" i="1"/>
  <c r="S76" i="1"/>
  <c r="CQ75" i="1"/>
  <c r="CS73" i="1"/>
  <c r="CU102" i="3"/>
  <c r="CV102" i="3"/>
  <c r="CX102" i="3"/>
  <c r="CY71" i="1"/>
  <c r="X71" i="1" s="1"/>
  <c r="CY70" i="1"/>
  <c r="X70" i="1" s="1"/>
  <c r="AB67" i="1"/>
  <c r="CP67" i="1"/>
  <c r="O67" i="1" s="1"/>
  <c r="AB64" i="1"/>
  <c r="P64" i="1"/>
  <c r="CP64" i="1" s="1"/>
  <c r="O64" i="1" s="1"/>
  <c r="CQ64" i="1"/>
  <c r="CP61" i="1"/>
  <c r="O61" i="1" s="1"/>
  <c r="CP59" i="1"/>
  <c r="O59" i="1" s="1"/>
  <c r="GM59" i="1" s="1"/>
  <c r="GO59" i="1" s="1"/>
  <c r="CZ53" i="1"/>
  <c r="Y53" i="1" s="1"/>
  <c r="CY53" i="1"/>
  <c r="X53" i="1" s="1"/>
  <c r="CP51" i="1"/>
  <c r="O51" i="1" s="1"/>
  <c r="GM51" i="1" s="1"/>
  <c r="GO51" i="1" s="1"/>
  <c r="CZ49" i="1"/>
  <c r="Y49" i="1" s="1"/>
  <c r="CY49" i="1"/>
  <c r="X49" i="1" s="1"/>
  <c r="CY46" i="1"/>
  <c r="X46" i="1" s="1"/>
  <c r="CZ46" i="1"/>
  <c r="Y46" i="1" s="1"/>
  <c r="CZ37" i="1"/>
  <c r="Y37" i="1" s="1"/>
  <c r="CY37" i="1"/>
  <c r="X37" i="1" s="1"/>
  <c r="GM33" i="1"/>
  <c r="GO33" i="1" s="1"/>
  <c r="CY30" i="1"/>
  <c r="X30" i="1" s="1"/>
  <c r="CZ30" i="1"/>
  <c r="Y30" i="1" s="1"/>
  <c r="EV131" i="1"/>
  <c r="CG131" i="1"/>
  <c r="BB131" i="1"/>
  <c r="CQ129" i="1"/>
  <c r="P129" i="1"/>
  <c r="CP129" i="1" s="1"/>
  <c r="O129" i="1" s="1"/>
  <c r="GM129" i="1" s="1"/>
  <c r="GP129" i="1" s="1"/>
  <c r="FV131" i="1" s="1"/>
  <c r="CT128" i="1"/>
  <c r="CS127" i="1"/>
  <c r="R127" i="1"/>
  <c r="GK127" i="1" s="1"/>
  <c r="CQ126" i="1"/>
  <c r="P126" i="1"/>
  <c r="CP126" i="1" s="1"/>
  <c r="O126" i="1" s="1"/>
  <c r="GM126" i="1" s="1"/>
  <c r="GN126" i="1" s="1"/>
  <c r="CS125" i="1"/>
  <c r="R125" i="1"/>
  <c r="GK125" i="1" s="1"/>
  <c r="CQ123" i="1"/>
  <c r="P123" i="1"/>
  <c r="CP123" i="1" s="1"/>
  <c r="O123" i="1" s="1"/>
  <c r="GM123" i="1" s="1"/>
  <c r="GN123" i="1" s="1"/>
  <c r="CS122" i="1"/>
  <c r="R122" i="1"/>
  <c r="GK122" i="1" s="1"/>
  <c r="CQ121" i="1"/>
  <c r="P121" i="1"/>
  <c r="CP121" i="1" s="1"/>
  <c r="O121" i="1" s="1"/>
  <c r="GM121" i="1" s="1"/>
  <c r="GN121" i="1" s="1"/>
  <c r="CX215" i="3"/>
  <c r="CX214" i="3"/>
  <c r="CU213" i="3"/>
  <c r="CS119" i="1"/>
  <c r="R119" i="1"/>
  <c r="GK119" i="1" s="1"/>
  <c r="CQ117" i="1"/>
  <c r="P117" i="1"/>
  <c r="CP117" i="1" s="1"/>
  <c r="O117" i="1" s="1"/>
  <c r="GM117" i="1" s="1"/>
  <c r="GN117" i="1" s="1"/>
  <c r="CX208" i="3"/>
  <c r="CU207" i="3"/>
  <c r="CW208" i="3"/>
  <c r="CS115" i="1"/>
  <c r="R115" i="1"/>
  <c r="GK115" i="1" s="1"/>
  <c r="CQ113" i="1"/>
  <c r="P113" i="1"/>
  <c r="CP113" i="1" s="1"/>
  <c r="O113" i="1" s="1"/>
  <c r="GM113" i="1" s="1"/>
  <c r="GO113" i="1" s="1"/>
  <c r="CU181" i="3"/>
  <c r="CW183" i="3"/>
  <c r="CW184" i="3"/>
  <c r="CX185" i="3"/>
  <c r="CX190" i="3"/>
  <c r="CX183" i="3"/>
  <c r="CX188" i="3"/>
  <c r="CX189" i="3"/>
  <c r="CX181" i="3"/>
  <c r="CW185" i="3"/>
  <c r="CX192" i="3"/>
  <c r="CX193" i="3"/>
  <c r="CS111" i="1"/>
  <c r="R111" i="1"/>
  <c r="GK111" i="1" s="1"/>
  <c r="CT110" i="1"/>
  <c r="CQ109" i="1"/>
  <c r="P109" i="1"/>
  <c r="CP109" i="1" s="1"/>
  <c r="O109" i="1" s="1"/>
  <c r="CS107" i="1"/>
  <c r="R107" i="1"/>
  <c r="GK107" i="1" s="1"/>
  <c r="CT106" i="1"/>
  <c r="CQ105" i="1"/>
  <c r="P105" i="1"/>
  <c r="CP105" i="1" s="1"/>
  <c r="O105" i="1" s="1"/>
  <c r="GM105" i="1" s="1"/>
  <c r="GO105" i="1" s="1"/>
  <c r="CS103" i="1"/>
  <c r="R103" i="1"/>
  <c r="GK103" i="1" s="1"/>
  <c r="CQ101" i="1"/>
  <c r="P101" i="1"/>
  <c r="CP101" i="1" s="1"/>
  <c r="O101" i="1" s="1"/>
  <c r="GM101" i="1" s="1"/>
  <c r="GO101" i="1" s="1"/>
  <c r="CS99" i="1"/>
  <c r="R99" i="1"/>
  <c r="GK99" i="1" s="1"/>
  <c r="CT98" i="1"/>
  <c r="CQ97" i="1"/>
  <c r="P97" i="1"/>
  <c r="CP97" i="1" s="1"/>
  <c r="O97" i="1" s="1"/>
  <c r="GM97" i="1" s="1"/>
  <c r="GO97" i="1" s="1"/>
  <c r="CS95" i="1"/>
  <c r="R95" i="1"/>
  <c r="GK95" i="1" s="1"/>
  <c r="CQ92" i="1"/>
  <c r="AB91" i="1"/>
  <c r="P91" i="1"/>
  <c r="CP91" i="1" s="1"/>
  <c r="O91" i="1" s="1"/>
  <c r="CQ88" i="1"/>
  <c r="AB87" i="1"/>
  <c r="P87" i="1"/>
  <c r="CP87" i="1" s="1"/>
  <c r="O87" i="1" s="1"/>
  <c r="GM87" i="1" s="1"/>
  <c r="GO87" i="1" s="1"/>
  <c r="CQ84" i="1"/>
  <c r="CT82" i="1"/>
  <c r="P81" i="1"/>
  <c r="CP81" i="1" s="1"/>
  <c r="O81" i="1" s="1"/>
  <c r="GM81" i="1" s="1"/>
  <c r="GO81" i="1" s="1"/>
  <c r="CQ81" i="1"/>
  <c r="V79" i="1"/>
  <c r="EA131" i="1" s="1"/>
  <c r="R79" i="1"/>
  <c r="GK79" i="1" s="1"/>
  <c r="CS79" i="1"/>
  <c r="S77" i="1"/>
  <c r="CP77" i="1" s="1"/>
  <c r="O77" i="1" s="1"/>
  <c r="CT77" i="1"/>
  <c r="Q77" i="1"/>
  <c r="R74" i="1"/>
  <c r="GK74" i="1" s="1"/>
  <c r="CS74" i="1"/>
  <c r="CP74" i="1"/>
  <c r="O74" i="1" s="1"/>
  <c r="P72" i="1"/>
  <c r="CQ72" i="1"/>
  <c r="S72" i="1"/>
  <c r="CQ71" i="1"/>
  <c r="S69" i="1"/>
  <c r="CT69" i="1"/>
  <c r="AD68" i="1"/>
  <c r="AB68" i="1" s="1"/>
  <c r="R68" i="1"/>
  <c r="GK68" i="1" s="1"/>
  <c r="CS68" i="1"/>
  <c r="Q68" i="1"/>
  <c r="CP68" i="1" s="1"/>
  <c r="O68" i="1" s="1"/>
  <c r="GM68" i="1" s="1"/>
  <c r="GO68" i="1" s="1"/>
  <c r="AD66" i="1"/>
  <c r="AB66" i="1" s="1"/>
  <c r="R66" i="1"/>
  <c r="GK66" i="1" s="1"/>
  <c r="CS66" i="1"/>
  <c r="Q66" i="1"/>
  <c r="CP66" i="1" s="1"/>
  <c r="O66" i="1" s="1"/>
  <c r="GM66" i="1" s="1"/>
  <c r="GO66" i="1" s="1"/>
  <c r="S65" i="1"/>
  <c r="CT65" i="1"/>
  <c r="CY60" i="1"/>
  <c r="X60" i="1" s="1"/>
  <c r="CZ60" i="1"/>
  <c r="Y60" i="1" s="1"/>
  <c r="CP58" i="1"/>
  <c r="O58" i="1" s="1"/>
  <c r="CP55" i="1"/>
  <c r="O55" i="1" s="1"/>
  <c r="GM55" i="1" s="1"/>
  <c r="FR55" i="1" s="1"/>
  <c r="CP43" i="1"/>
  <c r="O43" i="1" s="1"/>
  <c r="AO131" i="1"/>
  <c r="Q127" i="1"/>
  <c r="Q125" i="1"/>
  <c r="CP125" i="1" s="1"/>
  <c r="O125" i="1" s="1"/>
  <c r="GM125" i="1" s="1"/>
  <c r="GN125" i="1" s="1"/>
  <c r="Q122" i="1"/>
  <c r="CP122" i="1" s="1"/>
  <c r="O122" i="1" s="1"/>
  <c r="GM122" i="1" s="1"/>
  <c r="GN122" i="1" s="1"/>
  <c r="Q119" i="1"/>
  <c r="Q115" i="1"/>
  <c r="Q111" i="1"/>
  <c r="CP111" i="1" s="1"/>
  <c r="O111" i="1" s="1"/>
  <c r="GM111" i="1" s="1"/>
  <c r="GN111" i="1" s="1"/>
  <c r="Q107" i="1"/>
  <c r="CP107" i="1" s="1"/>
  <c r="O107" i="1" s="1"/>
  <c r="GM107" i="1" s="1"/>
  <c r="GO107" i="1" s="1"/>
  <c r="Q103" i="1"/>
  <c r="CP103" i="1" s="1"/>
  <c r="O103" i="1" s="1"/>
  <c r="GM103" i="1" s="1"/>
  <c r="GO103" i="1" s="1"/>
  <c r="Q99" i="1"/>
  <c r="CP99" i="1" s="1"/>
  <c r="O99" i="1" s="1"/>
  <c r="GM99" i="1" s="1"/>
  <c r="GO99" i="1" s="1"/>
  <c r="Q95" i="1"/>
  <c r="CP95" i="1" s="1"/>
  <c r="O95" i="1" s="1"/>
  <c r="GM95" i="1" s="1"/>
  <c r="GO95" i="1" s="1"/>
  <c r="S94" i="1"/>
  <c r="CP94" i="1" s="1"/>
  <c r="O94" i="1" s="1"/>
  <c r="CT94" i="1"/>
  <c r="R93" i="1"/>
  <c r="GK93" i="1" s="1"/>
  <c r="CV162" i="3"/>
  <c r="CX162" i="3"/>
  <c r="CU162" i="3"/>
  <c r="P92" i="1"/>
  <c r="CP92" i="1" s="1"/>
  <c r="O92" i="1" s="1"/>
  <c r="GM92" i="1" s="1"/>
  <c r="GO92" i="1" s="1"/>
  <c r="S90" i="1"/>
  <c r="CP90" i="1" s="1"/>
  <c r="O90" i="1" s="1"/>
  <c r="CT90" i="1"/>
  <c r="R89" i="1"/>
  <c r="GK89" i="1" s="1"/>
  <c r="P88" i="1"/>
  <c r="CP88" i="1" s="1"/>
  <c r="O88" i="1" s="1"/>
  <c r="GM88" i="1" s="1"/>
  <c r="GO88" i="1" s="1"/>
  <c r="S86" i="1"/>
  <c r="CT86" i="1"/>
  <c r="CP86" i="1"/>
  <c r="O86" i="1" s="1"/>
  <c r="R85" i="1"/>
  <c r="GK85" i="1" s="1"/>
  <c r="CU151" i="3"/>
  <c r="CW152" i="3"/>
  <c r="CW153" i="3"/>
  <c r="CX154" i="3"/>
  <c r="CV151" i="3"/>
  <c r="CX152" i="3"/>
  <c r="CX156" i="3"/>
  <c r="CX157" i="3"/>
  <c r="CW154" i="3"/>
  <c r="CX160" i="3"/>
  <c r="P84" i="1"/>
  <c r="CP84" i="1" s="1"/>
  <c r="O84" i="1" s="1"/>
  <c r="GM84" i="1" s="1"/>
  <c r="GO84" i="1" s="1"/>
  <c r="R83" i="1"/>
  <c r="GK83" i="1" s="1"/>
  <c r="CS83" i="1"/>
  <c r="AB82" i="1"/>
  <c r="CU112" i="3"/>
  <c r="CV112" i="3"/>
  <c r="CX116" i="3"/>
  <c r="CX117" i="3"/>
  <c r="CX112" i="3"/>
  <c r="CX120" i="3"/>
  <c r="CU103" i="3"/>
  <c r="CX108" i="3"/>
  <c r="CX109" i="3"/>
  <c r="CW105" i="3"/>
  <c r="CX106" i="3"/>
  <c r="CX105" i="3"/>
  <c r="S73" i="1"/>
  <c r="CP73" i="1" s="1"/>
  <c r="O73" i="1" s="1"/>
  <c r="CT73" i="1"/>
  <c r="R70" i="1"/>
  <c r="GK70" i="1" s="1"/>
  <c r="CS70" i="1"/>
  <c r="CP70" i="1"/>
  <c r="O70" i="1" s="1"/>
  <c r="GM70" i="1" s="1"/>
  <c r="GO70" i="1" s="1"/>
  <c r="CR68" i="1"/>
  <c r="CY64" i="1"/>
  <c r="X64" i="1" s="1"/>
  <c r="CZ64" i="1"/>
  <c r="Y64" i="1" s="1"/>
  <c r="CP63" i="1"/>
  <c r="O63" i="1" s="1"/>
  <c r="CZ61" i="1"/>
  <c r="Y61" i="1" s="1"/>
  <c r="CY61" i="1"/>
  <c r="X61" i="1" s="1"/>
  <c r="CY58" i="1"/>
  <c r="X58" i="1" s="1"/>
  <c r="CZ58" i="1"/>
  <c r="Y58" i="1" s="1"/>
  <c r="CY56" i="1"/>
  <c r="X56" i="1" s="1"/>
  <c r="CZ56" i="1"/>
  <c r="Y56" i="1" s="1"/>
  <c r="CP53" i="1"/>
  <c r="O53" i="1" s="1"/>
  <c r="CP49" i="1"/>
  <c r="O49" i="1" s="1"/>
  <c r="CP48" i="1"/>
  <c r="O48" i="1" s="1"/>
  <c r="GM48" i="1" s="1"/>
  <c r="GO48" i="1" s="1"/>
  <c r="CP47" i="1"/>
  <c r="O47" i="1" s="1"/>
  <c r="CY44" i="1"/>
  <c r="X44" i="1" s="1"/>
  <c r="CZ44" i="1"/>
  <c r="Y44" i="1" s="1"/>
  <c r="CP39" i="1"/>
  <c r="O39" i="1" s="1"/>
  <c r="CP37" i="1"/>
  <c r="O37" i="1" s="1"/>
  <c r="GM37" i="1" s="1"/>
  <c r="FR37" i="1" s="1"/>
  <c r="CY32" i="1"/>
  <c r="X32" i="1" s="1"/>
  <c r="CZ32" i="1"/>
  <c r="Y32" i="1" s="1"/>
  <c r="ET131" i="1"/>
  <c r="BD131" i="1"/>
  <c r="S120" i="1"/>
  <c r="S116" i="1"/>
  <c r="S112" i="1"/>
  <c r="CP112" i="1" s="1"/>
  <c r="O112" i="1" s="1"/>
  <c r="CR93" i="1"/>
  <c r="P93" i="1"/>
  <c r="CQ93" i="1"/>
  <c r="Q93" i="1"/>
  <c r="R91" i="1"/>
  <c r="GK91" i="1" s="1"/>
  <c r="CS91" i="1"/>
  <c r="CR89" i="1"/>
  <c r="P89" i="1"/>
  <c r="CP89" i="1" s="1"/>
  <c r="O89" i="1" s="1"/>
  <c r="GM89" i="1" s="1"/>
  <c r="GO89" i="1" s="1"/>
  <c r="CQ89" i="1"/>
  <c r="Q89" i="1"/>
  <c r="R87" i="1"/>
  <c r="GK87" i="1" s="1"/>
  <c r="CS87" i="1"/>
  <c r="CR85" i="1"/>
  <c r="P85" i="1"/>
  <c r="CQ85" i="1"/>
  <c r="Q85" i="1"/>
  <c r="AD83" i="1"/>
  <c r="AB83" i="1" s="1"/>
  <c r="Q83" i="1"/>
  <c r="AB79" i="1"/>
  <c r="P79" i="1"/>
  <c r="CP79" i="1" s="1"/>
  <c r="O79" i="1" s="1"/>
  <c r="GM79" i="1" s="1"/>
  <c r="GO79" i="1" s="1"/>
  <c r="Q78" i="1"/>
  <c r="CS77" i="1"/>
  <c r="CY75" i="1"/>
  <c r="X75" i="1" s="1"/>
  <c r="GM75" i="1" s="1"/>
  <c r="GO75" i="1" s="1"/>
  <c r="P71" i="1"/>
  <c r="CR70" i="1"/>
  <c r="AD70" i="1"/>
  <c r="AB70" i="1" s="1"/>
  <c r="CP69" i="1"/>
  <c r="O69" i="1" s="1"/>
  <c r="CP65" i="1"/>
  <c r="O65" i="1" s="1"/>
  <c r="CZ57" i="1"/>
  <c r="Y57" i="1" s="1"/>
  <c r="GM57" i="1" s="1"/>
  <c r="GO57" i="1" s="1"/>
  <c r="CY57" i="1"/>
  <c r="X57" i="1" s="1"/>
  <c r="CY54" i="1"/>
  <c r="X54" i="1" s="1"/>
  <c r="CZ54" i="1"/>
  <c r="Y54" i="1" s="1"/>
  <c r="CY48" i="1"/>
  <c r="X48" i="1" s="1"/>
  <c r="CZ48" i="1"/>
  <c r="Y48" i="1" s="1"/>
  <c r="CP46" i="1"/>
  <c r="O46" i="1" s="1"/>
  <c r="CZ45" i="1"/>
  <c r="Y45" i="1" s="1"/>
  <c r="CY45" i="1"/>
  <c r="X45" i="1" s="1"/>
  <c r="GM45" i="1" s="1"/>
  <c r="GO45" i="1" s="1"/>
  <c r="CZ41" i="1"/>
  <c r="Y41" i="1" s="1"/>
  <c r="CY41" i="1"/>
  <c r="X41" i="1" s="1"/>
  <c r="GM41" i="1" s="1"/>
  <c r="FR41" i="1" s="1"/>
  <c r="CY28" i="1"/>
  <c r="X28" i="1" s="1"/>
  <c r="CZ28" i="1"/>
  <c r="Y28" i="1" s="1"/>
  <c r="CU141" i="3"/>
  <c r="CX142" i="3"/>
  <c r="CX144" i="3"/>
  <c r="CW145" i="3"/>
  <c r="CX150" i="3"/>
  <c r="CW143" i="3"/>
  <c r="CX146" i="3"/>
  <c r="CV141" i="3"/>
  <c r="CW144" i="3"/>
  <c r="CX148" i="3"/>
  <c r="CW142" i="3"/>
  <c r="CX122" i="3"/>
  <c r="CX127" i="3"/>
  <c r="CX128" i="3"/>
  <c r="CW124" i="3"/>
  <c r="CX125" i="3"/>
  <c r="CU121" i="3"/>
  <c r="CW122" i="3"/>
  <c r="CX124" i="3"/>
  <c r="CQ77" i="1"/>
  <c r="CS75" i="1"/>
  <c r="R75" i="1"/>
  <c r="GK75" i="1" s="1"/>
  <c r="CT74" i="1"/>
  <c r="CQ73" i="1"/>
  <c r="CU101" i="3"/>
  <c r="CV101" i="3"/>
  <c r="CS71" i="1"/>
  <c r="R71" i="1"/>
  <c r="GK71" i="1" s="1"/>
  <c r="CT70" i="1"/>
  <c r="CQ69" i="1"/>
  <c r="AD69" i="1"/>
  <c r="AB69" i="1" s="1"/>
  <c r="CT68" i="1"/>
  <c r="CS67" i="1"/>
  <c r="R67" i="1"/>
  <c r="GK67" i="1" s="1"/>
  <c r="CT66" i="1"/>
  <c r="CQ65" i="1"/>
  <c r="AD65" i="1"/>
  <c r="AB65" i="1" s="1"/>
  <c r="CS63" i="1"/>
  <c r="R63" i="1"/>
  <c r="GK63" i="1" s="1"/>
  <c r="CZ62" i="1"/>
  <c r="Y62" i="1" s="1"/>
  <c r="CQ61" i="1"/>
  <c r="AD61" i="1"/>
  <c r="AB61" i="1" s="1"/>
  <c r="CT60" i="1"/>
  <c r="CS59" i="1"/>
  <c r="R59" i="1"/>
  <c r="GK59" i="1" s="1"/>
  <c r="CT58" i="1"/>
  <c r="CQ57" i="1"/>
  <c r="AD57" i="1"/>
  <c r="AB57" i="1" s="1"/>
  <c r="CT56" i="1"/>
  <c r="CS55" i="1"/>
  <c r="R55" i="1"/>
  <c r="GK55" i="1" s="1"/>
  <c r="CT54" i="1"/>
  <c r="CQ53" i="1"/>
  <c r="AD53" i="1"/>
  <c r="AB53" i="1" s="1"/>
  <c r="CZ52" i="1"/>
  <c r="Y52" i="1" s="1"/>
  <c r="CS51" i="1"/>
  <c r="R51" i="1"/>
  <c r="GK51" i="1" s="1"/>
  <c r="CZ50" i="1"/>
  <c r="Y50" i="1" s="1"/>
  <c r="CQ49" i="1"/>
  <c r="AD49" i="1"/>
  <c r="AB49" i="1" s="1"/>
  <c r="CT48" i="1"/>
  <c r="CS47" i="1"/>
  <c r="R47" i="1"/>
  <c r="GK47" i="1" s="1"/>
  <c r="CT46" i="1"/>
  <c r="CQ45" i="1"/>
  <c r="AD45" i="1"/>
  <c r="AB45" i="1" s="1"/>
  <c r="CT44" i="1"/>
  <c r="CS43" i="1"/>
  <c r="R43" i="1"/>
  <c r="GK43" i="1" s="1"/>
  <c r="CZ42" i="1"/>
  <c r="Y42" i="1" s="1"/>
  <c r="CQ41" i="1"/>
  <c r="AD41" i="1"/>
  <c r="AB41" i="1" s="1"/>
  <c r="CZ40" i="1"/>
  <c r="Y40" i="1" s="1"/>
  <c r="CS39" i="1"/>
  <c r="R39" i="1"/>
  <c r="CZ38" i="1"/>
  <c r="Y38" i="1" s="1"/>
  <c r="CQ37" i="1"/>
  <c r="AD37" i="1"/>
  <c r="AB37" i="1" s="1"/>
  <c r="CZ36" i="1"/>
  <c r="Y36" i="1" s="1"/>
  <c r="CY34" i="1"/>
  <c r="X34" i="1" s="1"/>
  <c r="CY33" i="1"/>
  <c r="X33" i="1" s="1"/>
  <c r="CT33" i="1"/>
  <c r="CR32" i="1"/>
  <c r="P32" i="1"/>
  <c r="CQ32" i="1"/>
  <c r="Q32" i="1"/>
  <c r="S31" i="1"/>
  <c r="CP31" i="1" s="1"/>
  <c r="O31" i="1" s="1"/>
  <c r="CT31" i="1"/>
  <c r="R30" i="1"/>
  <c r="GK30" i="1" s="1"/>
  <c r="CY29" i="1"/>
  <c r="X29" i="1" s="1"/>
  <c r="CT29" i="1"/>
  <c r="CR28" i="1"/>
  <c r="P28" i="1"/>
  <c r="CQ28" i="1"/>
  <c r="Q28" i="1"/>
  <c r="DI643" i="3"/>
  <c r="DG643" i="3"/>
  <c r="DH643" i="3"/>
  <c r="DF643" i="3"/>
  <c r="DJ643" i="3" s="1"/>
  <c r="DI629" i="3"/>
  <c r="DG629" i="3"/>
  <c r="DH629" i="3"/>
  <c r="DF629" i="3"/>
  <c r="DJ629" i="3" s="1"/>
  <c r="DI616" i="3"/>
  <c r="DG616" i="3"/>
  <c r="DH616" i="3"/>
  <c r="DF616" i="3"/>
  <c r="DJ616" i="3" s="1"/>
  <c r="DI603" i="3"/>
  <c r="DG603" i="3"/>
  <c r="DH603" i="3"/>
  <c r="DF603" i="3"/>
  <c r="DJ603" i="3" s="1"/>
  <c r="DF579" i="3"/>
  <c r="DJ579" i="3" s="1"/>
  <c r="DI579" i="3"/>
  <c r="DG579" i="3"/>
  <c r="DH579" i="3"/>
  <c r="CQ62" i="1"/>
  <c r="P62" i="1"/>
  <c r="CP62" i="1" s="1"/>
  <c r="O62" i="1" s="1"/>
  <c r="GM62" i="1" s="1"/>
  <c r="GO62" i="1" s="1"/>
  <c r="CT61" i="1"/>
  <c r="CS60" i="1"/>
  <c r="R60" i="1"/>
  <c r="GK60" i="1" s="1"/>
  <c r="CS58" i="1"/>
  <c r="R58" i="1"/>
  <c r="GK58" i="1" s="1"/>
  <c r="CT57" i="1"/>
  <c r="CS56" i="1"/>
  <c r="R56" i="1"/>
  <c r="GK56" i="1" s="1"/>
  <c r="CS54" i="1"/>
  <c r="R54" i="1"/>
  <c r="GK54" i="1" s="1"/>
  <c r="CT53" i="1"/>
  <c r="CQ52" i="1"/>
  <c r="P52" i="1"/>
  <c r="CP52" i="1" s="1"/>
  <c r="O52" i="1" s="1"/>
  <c r="GM52" i="1" s="1"/>
  <c r="GO52" i="1" s="1"/>
  <c r="CQ50" i="1"/>
  <c r="P50" i="1"/>
  <c r="CP50" i="1" s="1"/>
  <c r="O50" i="1" s="1"/>
  <c r="CT49" i="1"/>
  <c r="CS48" i="1"/>
  <c r="R48" i="1"/>
  <c r="GK48" i="1" s="1"/>
  <c r="CS46" i="1"/>
  <c r="R46" i="1"/>
  <c r="GK46" i="1" s="1"/>
  <c r="CT45" i="1"/>
  <c r="CS44" i="1"/>
  <c r="R44" i="1"/>
  <c r="GK44" i="1" s="1"/>
  <c r="CQ42" i="1"/>
  <c r="P42" i="1"/>
  <c r="CP42" i="1" s="1"/>
  <c r="O42" i="1" s="1"/>
  <c r="CT41" i="1"/>
  <c r="CQ40" i="1"/>
  <c r="P40" i="1"/>
  <c r="CP40" i="1" s="1"/>
  <c r="O40" i="1" s="1"/>
  <c r="GM40" i="1" s="1"/>
  <c r="FR40" i="1" s="1"/>
  <c r="CQ38" i="1"/>
  <c r="P38" i="1"/>
  <c r="CP38" i="1" s="1"/>
  <c r="O38" i="1" s="1"/>
  <c r="GM38" i="1" s="1"/>
  <c r="GO38" i="1" s="1"/>
  <c r="CT37" i="1"/>
  <c r="CQ36" i="1"/>
  <c r="P36" i="1"/>
  <c r="CP36" i="1" s="1"/>
  <c r="O36" i="1" s="1"/>
  <c r="GM36" i="1" s="1"/>
  <c r="FR36" i="1" s="1"/>
  <c r="R34" i="1"/>
  <c r="GK34" i="1" s="1"/>
  <c r="CS34" i="1"/>
  <c r="AB32" i="1"/>
  <c r="P30" i="1"/>
  <c r="CP30" i="1" s="1"/>
  <c r="O30" i="1" s="1"/>
  <c r="CQ30" i="1"/>
  <c r="AB28" i="1"/>
  <c r="CX677" i="3"/>
  <c r="CX675" i="3"/>
  <c r="DI634" i="3"/>
  <c r="DH634" i="3"/>
  <c r="DF634" i="3"/>
  <c r="DG634" i="3"/>
  <c r="DJ634" i="3" s="1"/>
  <c r="DF610" i="3"/>
  <c r="DJ610" i="3" s="1"/>
  <c r="DG610" i="3"/>
  <c r="DH610" i="3"/>
  <c r="DI610" i="3"/>
  <c r="DI599" i="3"/>
  <c r="DH599" i="3"/>
  <c r="DF599" i="3"/>
  <c r="DG599" i="3"/>
  <c r="DJ599" i="3" s="1"/>
  <c r="DF575" i="3"/>
  <c r="DJ575" i="3" s="1"/>
  <c r="DI575" i="3"/>
  <c r="DH575" i="3"/>
  <c r="DG575" i="3"/>
  <c r="Q60" i="1"/>
  <c r="CP60" i="1" s="1"/>
  <c r="O60" i="1" s="1"/>
  <c r="GM60" i="1" s="1"/>
  <c r="GO60" i="1" s="1"/>
  <c r="Q58" i="1"/>
  <c r="Q56" i="1"/>
  <c r="CP56" i="1" s="1"/>
  <c r="O56" i="1" s="1"/>
  <c r="GM56" i="1" s="1"/>
  <c r="GO56" i="1" s="1"/>
  <c r="Q54" i="1"/>
  <c r="CP54" i="1" s="1"/>
  <c r="O54" i="1" s="1"/>
  <c r="GM54" i="1" s="1"/>
  <c r="FR54" i="1" s="1"/>
  <c r="Q48" i="1"/>
  <c r="Q46" i="1"/>
  <c r="Q44" i="1"/>
  <c r="CP44" i="1" s="1"/>
  <c r="O44" i="1" s="1"/>
  <c r="GM44" i="1" s="1"/>
  <c r="GO44" i="1" s="1"/>
  <c r="CX681" i="3"/>
  <c r="CV678" i="3"/>
  <c r="DI669" i="3"/>
  <c r="DJ669" i="3" s="1"/>
  <c r="DF669" i="3"/>
  <c r="DG669" i="3"/>
  <c r="DH669" i="3"/>
  <c r="DI667" i="3"/>
  <c r="DF667" i="3"/>
  <c r="DJ667" i="3" s="1"/>
  <c r="DG667" i="3"/>
  <c r="DH667" i="3"/>
  <c r="DG665" i="3"/>
  <c r="DH665" i="3"/>
  <c r="DI665" i="3"/>
  <c r="DF665" i="3"/>
  <c r="DJ665" i="3" s="1"/>
  <c r="DI663" i="3"/>
  <c r="DF663" i="3"/>
  <c r="DJ663" i="3" s="1"/>
  <c r="DG663" i="3"/>
  <c r="DH663" i="3"/>
  <c r="DG661" i="3"/>
  <c r="DH661" i="3"/>
  <c r="DI661" i="3"/>
  <c r="DF661" i="3"/>
  <c r="DJ661" i="3" s="1"/>
  <c r="DI659" i="3"/>
  <c r="DF659" i="3"/>
  <c r="DJ659" i="3" s="1"/>
  <c r="DG659" i="3"/>
  <c r="DH659" i="3"/>
  <c r="DG657" i="3"/>
  <c r="DH657" i="3"/>
  <c r="DI657" i="3"/>
  <c r="DF657" i="3"/>
  <c r="DJ657" i="3" s="1"/>
  <c r="DI653" i="3"/>
  <c r="DF653" i="3"/>
  <c r="DG653" i="3"/>
  <c r="DJ653" i="3" s="1"/>
  <c r="DH653" i="3"/>
  <c r="DI651" i="3"/>
  <c r="DJ651" i="3" s="1"/>
  <c r="DF651" i="3"/>
  <c r="DG651" i="3"/>
  <c r="DH651" i="3"/>
  <c r="DI649" i="3"/>
  <c r="DF649" i="3"/>
  <c r="DJ649" i="3" s="1"/>
  <c r="DG649" i="3"/>
  <c r="DH649" i="3"/>
  <c r="DI597" i="3"/>
  <c r="DF597" i="3"/>
  <c r="DG597" i="3"/>
  <c r="DJ597" i="3" s="1"/>
  <c r="DH597" i="3"/>
  <c r="DF592" i="3"/>
  <c r="DJ592" i="3" s="1"/>
  <c r="DG592" i="3"/>
  <c r="DH592" i="3"/>
  <c r="DI592" i="3"/>
  <c r="DF583" i="3"/>
  <c r="DJ583" i="3" s="1"/>
  <c r="DI583" i="3"/>
  <c r="DG583" i="3"/>
  <c r="DH583" i="3"/>
  <c r="DF563" i="3"/>
  <c r="DJ563" i="3" s="1"/>
  <c r="DI563" i="3"/>
  <c r="DH563" i="3"/>
  <c r="DG563" i="3"/>
  <c r="S35" i="1"/>
  <c r="CT35" i="1"/>
  <c r="CP35" i="1"/>
  <c r="O35" i="1" s="1"/>
  <c r="AB34" i="1"/>
  <c r="P34" i="1"/>
  <c r="CP34" i="1" s="1"/>
  <c r="O34" i="1" s="1"/>
  <c r="R32" i="1"/>
  <c r="GK32" i="1" s="1"/>
  <c r="R28" i="1"/>
  <c r="CV701" i="3"/>
  <c r="CX701" i="3"/>
  <c r="DF700" i="3"/>
  <c r="DG700" i="3"/>
  <c r="DI700" i="3"/>
  <c r="DJ700" i="3" s="1"/>
  <c r="DI699" i="3"/>
  <c r="DJ699" i="3" s="1"/>
  <c r="DF699" i="3"/>
  <c r="DH699" i="3"/>
  <c r="CV697" i="3"/>
  <c r="CX697" i="3"/>
  <c r="DF696" i="3"/>
  <c r="DG696" i="3"/>
  <c r="DI696" i="3"/>
  <c r="DJ696" i="3" s="1"/>
  <c r="DI695" i="3"/>
  <c r="DJ695" i="3" s="1"/>
  <c r="DF695" i="3"/>
  <c r="DH695" i="3"/>
  <c r="CV693" i="3"/>
  <c r="CX693" i="3"/>
  <c r="DF692" i="3"/>
  <c r="DG692" i="3"/>
  <c r="DI692" i="3"/>
  <c r="DJ692" i="3" s="1"/>
  <c r="DI691" i="3"/>
  <c r="DJ691" i="3" s="1"/>
  <c r="DF691" i="3"/>
  <c r="DH691" i="3"/>
  <c r="CV689" i="3"/>
  <c r="CX689" i="3"/>
  <c r="DF688" i="3"/>
  <c r="DG688" i="3"/>
  <c r="DI688" i="3"/>
  <c r="DJ688" i="3" s="1"/>
  <c r="DI687" i="3"/>
  <c r="DJ687" i="3" s="1"/>
  <c r="DF687" i="3"/>
  <c r="DH687" i="3"/>
  <c r="CV685" i="3"/>
  <c r="CX685" i="3"/>
  <c r="DF684" i="3"/>
  <c r="DG684" i="3"/>
  <c r="DI684" i="3"/>
  <c r="DJ684" i="3" s="1"/>
  <c r="DI683" i="3"/>
  <c r="DJ683" i="3" s="1"/>
  <c r="DF683" i="3"/>
  <c r="DH683" i="3"/>
  <c r="CX679" i="3"/>
  <c r="CV673" i="3"/>
  <c r="DI655" i="3"/>
  <c r="DF655" i="3"/>
  <c r="DG655" i="3"/>
  <c r="DJ655" i="3" s="1"/>
  <c r="DH655" i="3"/>
  <c r="DF646" i="3"/>
  <c r="DJ646" i="3" s="1"/>
  <c r="DG646" i="3"/>
  <c r="DH646" i="3"/>
  <c r="DI646" i="3"/>
  <c r="DF638" i="3"/>
  <c r="DJ638" i="3" s="1"/>
  <c r="DH638" i="3"/>
  <c r="DI638" i="3"/>
  <c r="DG638" i="3"/>
  <c r="DF632" i="3"/>
  <c r="DJ632" i="3" s="1"/>
  <c r="DG632" i="3"/>
  <c r="DH632" i="3"/>
  <c r="DI632" i="3"/>
  <c r="DF619" i="3"/>
  <c r="DJ619" i="3" s="1"/>
  <c r="DG619" i="3"/>
  <c r="DH619" i="3"/>
  <c r="DI619" i="3"/>
  <c r="DF608" i="3"/>
  <c r="DJ608" i="3" s="1"/>
  <c r="DG608" i="3"/>
  <c r="DH608" i="3"/>
  <c r="DI608" i="3"/>
  <c r="DI587" i="3"/>
  <c r="DH587" i="3"/>
  <c r="DF587" i="3"/>
  <c r="DG587" i="3"/>
  <c r="DJ587" i="3" s="1"/>
  <c r="DF571" i="3"/>
  <c r="DJ571" i="3" s="1"/>
  <c r="DI571" i="3"/>
  <c r="DH571" i="3"/>
  <c r="DG571" i="3"/>
  <c r="DG702" i="3"/>
  <c r="DG698" i="3"/>
  <c r="DG694" i="3"/>
  <c r="DG690" i="3"/>
  <c r="DG686" i="3"/>
  <c r="DI672" i="3"/>
  <c r="DG671" i="3"/>
  <c r="DG668" i="3"/>
  <c r="DI666" i="3"/>
  <c r="DG664" i="3"/>
  <c r="DI662" i="3"/>
  <c r="DG660" i="3"/>
  <c r="DI658" i="3"/>
  <c r="DG656" i="3"/>
  <c r="DG650" i="3"/>
  <c r="DI648" i="3"/>
  <c r="DI644" i="3"/>
  <c r="DG639" i="3"/>
  <c r="DF636" i="3"/>
  <c r="DH635" i="3"/>
  <c r="CW634" i="3"/>
  <c r="CX633" i="3"/>
  <c r="DI630" i="3"/>
  <c r="DG625" i="3"/>
  <c r="DG624" i="3"/>
  <c r="DJ624" i="3" s="1"/>
  <c r="DH622" i="3"/>
  <c r="DG621" i="3"/>
  <c r="DI617" i="3"/>
  <c r="DG612" i="3"/>
  <c r="CX609" i="3"/>
  <c r="DI606" i="3"/>
  <c r="DF605" i="3"/>
  <c r="DI604" i="3"/>
  <c r="CW599" i="3"/>
  <c r="CX598" i="3"/>
  <c r="DG594" i="3"/>
  <c r="DI590" i="3"/>
  <c r="DF589" i="3"/>
  <c r="DH588" i="3"/>
  <c r="CW587" i="3"/>
  <c r="DG574" i="3"/>
  <c r="DF574" i="3"/>
  <c r="DJ574" i="3" s="1"/>
  <c r="DG570" i="3"/>
  <c r="DF570" i="3"/>
  <c r="DJ570" i="3" s="1"/>
  <c r="DG566" i="3"/>
  <c r="DF566" i="3"/>
  <c r="DJ566" i="3" s="1"/>
  <c r="DG562" i="3"/>
  <c r="DF562" i="3"/>
  <c r="DJ562" i="3" s="1"/>
  <c r="CX557" i="3"/>
  <c r="DI546" i="3"/>
  <c r="DF546" i="3"/>
  <c r="DJ546" i="3" s="1"/>
  <c r="DG546" i="3"/>
  <c r="DH546" i="3"/>
  <c r="DH534" i="3"/>
  <c r="DI534" i="3"/>
  <c r="DF534" i="3"/>
  <c r="DG534" i="3"/>
  <c r="DJ534" i="3" s="1"/>
  <c r="DI509" i="3"/>
  <c r="DF509" i="3"/>
  <c r="DJ509" i="3" s="1"/>
  <c r="DG509" i="3"/>
  <c r="DH509" i="3"/>
  <c r="DI572" i="3"/>
  <c r="DH572" i="3"/>
  <c r="DI564" i="3"/>
  <c r="DH564" i="3"/>
  <c r="DG555" i="3"/>
  <c r="DF555" i="3"/>
  <c r="DJ555" i="3" s="1"/>
  <c r="DH550" i="3"/>
  <c r="DI550" i="3"/>
  <c r="DF550" i="3"/>
  <c r="DG550" i="3"/>
  <c r="DJ550" i="3" s="1"/>
  <c r="DH539" i="3"/>
  <c r="DI539" i="3"/>
  <c r="DJ539" i="3" s="1"/>
  <c r="DF539" i="3"/>
  <c r="DG539" i="3"/>
  <c r="DH532" i="3"/>
  <c r="DI532" i="3"/>
  <c r="DF532" i="3"/>
  <c r="DG532" i="3"/>
  <c r="DJ532" i="3" s="1"/>
  <c r="DI455" i="3"/>
  <c r="DF455" i="3"/>
  <c r="DJ455" i="3" s="1"/>
  <c r="DG455" i="3"/>
  <c r="DH455" i="3"/>
  <c r="CX673" i="3"/>
  <c r="DG672" i="3"/>
  <c r="DJ672" i="3" s="1"/>
  <c r="DG666" i="3"/>
  <c r="DG662" i="3"/>
  <c r="DG658" i="3"/>
  <c r="DG648" i="3"/>
  <c r="DG647" i="3"/>
  <c r="DF644" i="3"/>
  <c r="DJ644" i="3" s="1"/>
  <c r="DH642" i="3"/>
  <c r="DH641" i="3"/>
  <c r="CX637" i="3"/>
  <c r="DF630" i="3"/>
  <c r="DJ630" i="3" s="1"/>
  <c r="DH628" i="3"/>
  <c r="DH627" i="3"/>
  <c r="DG620" i="3"/>
  <c r="DF617" i="3"/>
  <c r="DJ617" i="3" s="1"/>
  <c r="DH615" i="3"/>
  <c r="DH614" i="3"/>
  <c r="DG613" i="3"/>
  <c r="DG611" i="3"/>
  <c r="DF606" i="3"/>
  <c r="DJ606" i="3" s="1"/>
  <c r="DF604" i="3"/>
  <c r="DJ604" i="3" s="1"/>
  <c r="DH602" i="3"/>
  <c r="DH601" i="3"/>
  <c r="DH596" i="3"/>
  <c r="DG595" i="3"/>
  <c r="DG593" i="3"/>
  <c r="DF590" i="3"/>
  <c r="DJ590" i="3" s="1"/>
  <c r="CX586" i="3"/>
  <c r="CW586" i="3"/>
  <c r="DG582" i="3"/>
  <c r="DF582" i="3"/>
  <c r="DJ582" i="3" s="1"/>
  <c r="DG578" i="3"/>
  <c r="DJ578" i="3" s="1"/>
  <c r="DF578" i="3"/>
  <c r="DI577" i="3"/>
  <c r="DH577" i="3"/>
  <c r="CX569" i="3"/>
  <c r="CW569" i="3"/>
  <c r="DI560" i="3"/>
  <c r="DH560" i="3"/>
  <c r="DI555" i="3"/>
  <c r="DI553" i="3"/>
  <c r="DH553" i="3"/>
  <c r="DF552" i="3"/>
  <c r="DJ552" i="3" s="1"/>
  <c r="DH552" i="3"/>
  <c r="DI552" i="3"/>
  <c r="DH548" i="3"/>
  <c r="DI548" i="3"/>
  <c r="DF548" i="3"/>
  <c r="DG548" i="3"/>
  <c r="DJ548" i="3" s="1"/>
  <c r="DH543" i="3"/>
  <c r="DI543" i="3"/>
  <c r="DF543" i="3"/>
  <c r="DG543" i="3"/>
  <c r="DJ543" i="3" s="1"/>
  <c r="DF529" i="3"/>
  <c r="DJ529" i="3" s="1"/>
  <c r="DG529" i="3"/>
  <c r="DH529" i="3"/>
  <c r="DI529" i="3"/>
  <c r="DI480" i="3"/>
  <c r="DF480" i="3"/>
  <c r="DJ480" i="3" s="1"/>
  <c r="DG480" i="3"/>
  <c r="DH480" i="3"/>
  <c r="DI446" i="3"/>
  <c r="DF446" i="3"/>
  <c r="DJ446" i="3" s="1"/>
  <c r="DG446" i="3"/>
  <c r="DH446" i="3"/>
  <c r="DF647" i="3"/>
  <c r="DJ647" i="3" s="1"/>
  <c r="DG642" i="3"/>
  <c r="DF641" i="3"/>
  <c r="DJ641" i="3" s="1"/>
  <c r="DG628" i="3"/>
  <c r="DF627" i="3"/>
  <c r="DJ627" i="3" s="1"/>
  <c r="DF620" i="3"/>
  <c r="DJ620" i="3" s="1"/>
  <c r="DG615" i="3"/>
  <c r="DF614" i="3"/>
  <c r="DF613" i="3"/>
  <c r="DF611" i="3"/>
  <c r="DJ611" i="3" s="1"/>
  <c r="DG602" i="3"/>
  <c r="DF601" i="3"/>
  <c r="DJ601" i="3" s="1"/>
  <c r="DF596" i="3"/>
  <c r="DF595" i="3"/>
  <c r="DF593" i="3"/>
  <c r="DJ593" i="3" s="1"/>
  <c r="DF585" i="3"/>
  <c r="DI585" i="3"/>
  <c r="DJ585" i="3" s="1"/>
  <c r="DI584" i="3"/>
  <c r="DH584" i="3"/>
  <c r="DI580" i="3"/>
  <c r="DH580" i="3"/>
  <c r="CX576" i="3"/>
  <c r="DG572" i="3"/>
  <c r="DF568" i="3"/>
  <c r="DI568" i="3"/>
  <c r="CX567" i="3"/>
  <c r="CV567" i="3"/>
  <c r="DG564" i="3"/>
  <c r="DG559" i="3"/>
  <c r="DJ559" i="3" s="1"/>
  <c r="DF559" i="3"/>
  <c r="DI558" i="3"/>
  <c r="DH558" i="3"/>
  <c r="DF556" i="3"/>
  <c r="DJ556" i="3" s="1"/>
  <c r="DI556" i="3"/>
  <c r="DH555" i="3"/>
  <c r="DF545" i="3"/>
  <c r="DJ545" i="3" s="1"/>
  <c r="DG545" i="3"/>
  <c r="DH545" i="3"/>
  <c r="DI545" i="3"/>
  <c r="DH541" i="3"/>
  <c r="DI541" i="3"/>
  <c r="DF541" i="3"/>
  <c r="DG541" i="3"/>
  <c r="DJ541" i="3" s="1"/>
  <c r="DI536" i="3"/>
  <c r="DF536" i="3"/>
  <c r="DJ536" i="3" s="1"/>
  <c r="DG536" i="3"/>
  <c r="DH536" i="3"/>
  <c r="DI530" i="3"/>
  <c r="DF530" i="3"/>
  <c r="DJ530" i="3" s="1"/>
  <c r="DG530" i="3"/>
  <c r="DH530" i="3"/>
  <c r="DF527" i="3"/>
  <c r="DJ527" i="3" s="1"/>
  <c r="DG527" i="3"/>
  <c r="DH527" i="3"/>
  <c r="DI527" i="3"/>
  <c r="DH525" i="3"/>
  <c r="DI525" i="3"/>
  <c r="DJ525" i="3" s="1"/>
  <c r="DF525" i="3"/>
  <c r="DG525" i="3"/>
  <c r="DI497" i="3"/>
  <c r="DF497" i="3"/>
  <c r="DJ497" i="3" s="1"/>
  <c r="DG497" i="3"/>
  <c r="DH497" i="3"/>
  <c r="DF551" i="3"/>
  <c r="DJ551" i="3" s="1"/>
  <c r="CW550" i="3"/>
  <c r="DI549" i="3"/>
  <c r="CW548" i="3"/>
  <c r="DI547" i="3"/>
  <c r="DJ547" i="3" s="1"/>
  <c r="DF544" i="3"/>
  <c r="DJ544" i="3" s="1"/>
  <c r="CW543" i="3"/>
  <c r="DI542" i="3"/>
  <c r="CW541" i="3"/>
  <c r="DI540" i="3"/>
  <c r="CV539" i="3"/>
  <c r="DF538" i="3"/>
  <c r="DJ538" i="3" s="1"/>
  <c r="DI535" i="3"/>
  <c r="CW534" i="3"/>
  <c r="DI533" i="3"/>
  <c r="CW532" i="3"/>
  <c r="DI531" i="3"/>
  <c r="DJ531" i="3" s="1"/>
  <c r="DF528" i="3"/>
  <c r="DF526" i="3"/>
  <c r="DJ526" i="3" s="1"/>
  <c r="CV525" i="3"/>
  <c r="DF524" i="3"/>
  <c r="CV513" i="3"/>
  <c r="CX513" i="3"/>
  <c r="DH510" i="3"/>
  <c r="DI510" i="3"/>
  <c r="DG504" i="3"/>
  <c r="CV501" i="3"/>
  <c r="CX501" i="3"/>
  <c r="DH498" i="3"/>
  <c r="DI498" i="3"/>
  <c r="DG494" i="3"/>
  <c r="DH490" i="3"/>
  <c r="DI490" i="3"/>
  <c r="DG486" i="3"/>
  <c r="DH486" i="3"/>
  <c r="DF483" i="3"/>
  <c r="DJ483" i="3" s="1"/>
  <c r="DG483" i="3"/>
  <c r="DI482" i="3"/>
  <c r="DG478" i="3"/>
  <c r="DH478" i="3"/>
  <c r="CV471" i="3"/>
  <c r="CX471" i="3"/>
  <c r="CW468" i="3"/>
  <c r="CW466" i="3"/>
  <c r="DG462" i="3"/>
  <c r="DG453" i="3"/>
  <c r="DH453" i="3"/>
  <c r="DF450" i="3"/>
  <c r="DJ450" i="3" s="1"/>
  <c r="DG450" i="3"/>
  <c r="DG444" i="3"/>
  <c r="DH444" i="3"/>
  <c r="DF441" i="3"/>
  <c r="DJ441" i="3" s="1"/>
  <c r="DG441" i="3"/>
  <c r="CW436" i="3"/>
  <c r="CX436" i="3"/>
  <c r="CX434" i="3"/>
  <c r="CX427" i="3"/>
  <c r="CX424" i="3"/>
  <c r="CX421" i="3"/>
  <c r="DF418" i="3"/>
  <c r="DG418" i="3"/>
  <c r="DJ418" i="3" s="1"/>
  <c r="DH418" i="3"/>
  <c r="DI418" i="3"/>
  <c r="DH417" i="3"/>
  <c r="DI417" i="3"/>
  <c r="DJ417" i="3" s="1"/>
  <c r="DF417" i="3"/>
  <c r="DG417" i="3"/>
  <c r="CX408" i="3"/>
  <c r="CX405" i="3"/>
  <c r="CX398" i="3"/>
  <c r="CX389" i="3"/>
  <c r="CX387" i="3"/>
  <c r="DF373" i="3"/>
  <c r="DJ373" i="3" s="1"/>
  <c r="DG373" i="3"/>
  <c r="DH373" i="3"/>
  <c r="DI373" i="3"/>
  <c r="DI551" i="3"/>
  <c r="DI544" i="3"/>
  <c r="DI538" i="3"/>
  <c r="DI528" i="3"/>
  <c r="DJ528" i="3" s="1"/>
  <c r="DI526" i="3"/>
  <c r="DI524" i="3"/>
  <c r="DJ524" i="3" s="1"/>
  <c r="CV521" i="3"/>
  <c r="CX521" i="3"/>
  <c r="CV519" i="3"/>
  <c r="CX519" i="3"/>
  <c r="CV517" i="3"/>
  <c r="CX517" i="3"/>
  <c r="DI515" i="3"/>
  <c r="DJ515" i="3" s="1"/>
  <c r="DF515" i="3"/>
  <c r="DF512" i="3"/>
  <c r="DJ512" i="3" s="1"/>
  <c r="DG512" i="3"/>
  <c r="DG505" i="3"/>
  <c r="DH505" i="3"/>
  <c r="DF502" i="3"/>
  <c r="DJ502" i="3" s="1"/>
  <c r="DG502" i="3"/>
  <c r="DF500" i="3"/>
  <c r="DJ500" i="3" s="1"/>
  <c r="DG500" i="3"/>
  <c r="DG495" i="3"/>
  <c r="DH495" i="3"/>
  <c r="DF492" i="3"/>
  <c r="DJ492" i="3" s="1"/>
  <c r="DG492" i="3"/>
  <c r="DI489" i="3"/>
  <c r="DF489" i="3"/>
  <c r="CV488" i="3"/>
  <c r="CX488" i="3"/>
  <c r="DH485" i="3"/>
  <c r="DI485" i="3"/>
  <c r="DH477" i="3"/>
  <c r="DI477" i="3"/>
  <c r="DF470" i="3"/>
  <c r="DJ470" i="3" s="1"/>
  <c r="DG470" i="3"/>
  <c r="DH468" i="3"/>
  <c r="DI468" i="3"/>
  <c r="DH466" i="3"/>
  <c r="DI466" i="3"/>
  <c r="DG463" i="3"/>
  <c r="DH463" i="3"/>
  <c r="DH452" i="3"/>
  <c r="DI452" i="3"/>
  <c r="DH443" i="3"/>
  <c r="DI443" i="3"/>
  <c r="CW432" i="3"/>
  <c r="CX432" i="3"/>
  <c r="DH414" i="3"/>
  <c r="DI414" i="3"/>
  <c r="DJ414" i="3" s="1"/>
  <c r="DF414" i="3"/>
  <c r="DG414" i="3"/>
  <c r="CW403" i="3"/>
  <c r="CX393" i="3"/>
  <c r="DF364" i="3"/>
  <c r="DJ364" i="3" s="1"/>
  <c r="DG364" i="3"/>
  <c r="DH364" i="3"/>
  <c r="DI364" i="3"/>
  <c r="DI341" i="3"/>
  <c r="DF341" i="3"/>
  <c r="DJ341" i="3" s="1"/>
  <c r="DG341" i="3"/>
  <c r="DH341" i="3"/>
  <c r="DI523" i="3"/>
  <c r="DJ523" i="3" s="1"/>
  <c r="DF523" i="3"/>
  <c r="DF520" i="3"/>
  <c r="DJ520" i="3" s="1"/>
  <c r="DG520" i="3"/>
  <c r="DF518" i="3"/>
  <c r="DJ518" i="3" s="1"/>
  <c r="DG518" i="3"/>
  <c r="DF516" i="3"/>
  <c r="DG516" i="3"/>
  <c r="CV507" i="3"/>
  <c r="CX507" i="3"/>
  <c r="DH504" i="3"/>
  <c r="DI504" i="3"/>
  <c r="DH494" i="3"/>
  <c r="DI494" i="3"/>
  <c r="DF487" i="3"/>
  <c r="DJ487" i="3" s="1"/>
  <c r="DG487" i="3"/>
  <c r="DI484" i="3"/>
  <c r="DF484" i="3"/>
  <c r="DJ484" i="3" s="1"/>
  <c r="DG482" i="3"/>
  <c r="DH482" i="3"/>
  <c r="DF479" i="3"/>
  <c r="DJ479" i="3" s="1"/>
  <c r="DG479" i="3"/>
  <c r="DI476" i="3"/>
  <c r="DF476" i="3"/>
  <c r="CV475" i="3"/>
  <c r="CX475" i="3"/>
  <c r="DI473" i="3"/>
  <c r="DJ473" i="3" s="1"/>
  <c r="DF473" i="3"/>
  <c r="DF467" i="3"/>
  <c r="DG467" i="3"/>
  <c r="DJ467" i="3" s="1"/>
  <c r="DF465" i="3"/>
  <c r="DG465" i="3"/>
  <c r="DJ465" i="3" s="1"/>
  <c r="DH462" i="3"/>
  <c r="DI462" i="3"/>
  <c r="CW460" i="3"/>
  <c r="CX460" i="3"/>
  <c r="CW458" i="3"/>
  <c r="CX458" i="3"/>
  <c r="DF454" i="3"/>
  <c r="DJ454" i="3" s="1"/>
  <c r="DG454" i="3"/>
  <c r="DI451" i="3"/>
  <c r="DF451" i="3"/>
  <c r="DJ451" i="3" s="1"/>
  <c r="CW449" i="3"/>
  <c r="CX449" i="3"/>
  <c r="DF445" i="3"/>
  <c r="DJ445" i="3" s="1"/>
  <c r="DG445" i="3"/>
  <c r="DI442" i="3"/>
  <c r="DF442" i="3"/>
  <c r="DJ442" i="3" s="1"/>
  <c r="CW440" i="3"/>
  <c r="CX440" i="3"/>
  <c r="CX426" i="3"/>
  <c r="CX420" i="3"/>
  <c r="CX412" i="3"/>
  <c r="CX409" i="3"/>
  <c r="CX404" i="3"/>
  <c r="CW401" i="3"/>
  <c r="CX399" i="3"/>
  <c r="CW390" i="3"/>
  <c r="CW388" i="3"/>
  <c r="DF360" i="3"/>
  <c r="DJ360" i="3" s="1"/>
  <c r="DG360" i="3"/>
  <c r="DH360" i="3"/>
  <c r="DI360" i="3"/>
  <c r="DF350" i="3"/>
  <c r="DJ350" i="3" s="1"/>
  <c r="DG350" i="3"/>
  <c r="DH350" i="3"/>
  <c r="DI350" i="3"/>
  <c r="CX324" i="3"/>
  <c r="DH523" i="3"/>
  <c r="DI520" i="3"/>
  <c r="DI518" i="3"/>
  <c r="DI516" i="3"/>
  <c r="DJ516" i="3" s="1"/>
  <c r="DG515" i="3"/>
  <c r="DH512" i="3"/>
  <c r="DG511" i="3"/>
  <c r="DH511" i="3"/>
  <c r="DF508" i="3"/>
  <c r="DJ508" i="3" s="1"/>
  <c r="DG508" i="3"/>
  <c r="DF506" i="3"/>
  <c r="DJ506" i="3" s="1"/>
  <c r="DG506" i="3"/>
  <c r="DI505" i="3"/>
  <c r="DI503" i="3"/>
  <c r="DF503" i="3"/>
  <c r="DJ503" i="3" s="1"/>
  <c r="DH502" i="3"/>
  <c r="DH500" i="3"/>
  <c r="DG499" i="3"/>
  <c r="DH499" i="3"/>
  <c r="DF496" i="3"/>
  <c r="DJ496" i="3" s="1"/>
  <c r="DG496" i="3"/>
  <c r="DI495" i="3"/>
  <c r="DI493" i="3"/>
  <c r="DF493" i="3"/>
  <c r="DJ493" i="3" s="1"/>
  <c r="DH492" i="3"/>
  <c r="DG491" i="3"/>
  <c r="DH491" i="3"/>
  <c r="DG489" i="3"/>
  <c r="DJ489" i="3" s="1"/>
  <c r="DI487" i="3"/>
  <c r="DG485" i="3"/>
  <c r="DH484" i="3"/>
  <c r="DH481" i="3"/>
  <c r="DI481" i="3"/>
  <c r="DI479" i="3"/>
  <c r="DG477" i="3"/>
  <c r="DH476" i="3"/>
  <c r="CX474" i="3"/>
  <c r="DH473" i="3"/>
  <c r="DH470" i="3"/>
  <c r="DG469" i="3"/>
  <c r="DH469" i="3"/>
  <c r="DF468" i="3"/>
  <c r="DI467" i="3"/>
  <c r="DF466" i="3"/>
  <c r="DI465" i="3"/>
  <c r="DI463" i="3"/>
  <c r="DI461" i="3"/>
  <c r="DF461" i="3"/>
  <c r="DI459" i="3"/>
  <c r="DF459" i="3"/>
  <c r="DI457" i="3"/>
  <c r="DJ457" i="3" s="1"/>
  <c r="DF457" i="3"/>
  <c r="DH456" i="3"/>
  <c r="DI456" i="3"/>
  <c r="DI454" i="3"/>
  <c r="DG452" i="3"/>
  <c r="DH451" i="3"/>
  <c r="DI448" i="3"/>
  <c r="DJ448" i="3" s="1"/>
  <c r="DF448" i="3"/>
  <c r="DH447" i="3"/>
  <c r="DI447" i="3"/>
  <c r="DI445" i="3"/>
  <c r="DG443" i="3"/>
  <c r="DH442" i="3"/>
  <c r="DI439" i="3"/>
  <c r="DJ439" i="3" s="1"/>
  <c r="DF439" i="3"/>
  <c r="CX438" i="3"/>
  <c r="CX402" i="3"/>
  <c r="DF386" i="3"/>
  <c r="DJ386" i="3" s="1"/>
  <c r="DG386" i="3"/>
  <c r="DH386" i="3"/>
  <c r="DI386" i="3"/>
  <c r="DI379" i="3"/>
  <c r="DF379" i="3"/>
  <c r="DJ379" i="3" s="1"/>
  <c r="DG379" i="3"/>
  <c r="DH379" i="3"/>
  <c r="DI358" i="3"/>
  <c r="DF358" i="3"/>
  <c r="DG358" i="3"/>
  <c r="DJ358" i="3" s="1"/>
  <c r="DH358" i="3"/>
  <c r="DI351" i="3"/>
  <c r="DF351" i="3"/>
  <c r="DJ351" i="3" s="1"/>
  <c r="DG351" i="3"/>
  <c r="DH351" i="3"/>
  <c r="DI346" i="3"/>
  <c r="DF346" i="3"/>
  <c r="DG346" i="3"/>
  <c r="DJ346" i="3" s="1"/>
  <c r="DH346" i="3"/>
  <c r="DI333" i="3"/>
  <c r="DF333" i="3"/>
  <c r="DJ333" i="3" s="1"/>
  <c r="DG333" i="3"/>
  <c r="DH333" i="3"/>
  <c r="CX429" i="3"/>
  <c r="CV424" i="3"/>
  <c r="CV417" i="3"/>
  <c r="DF416" i="3"/>
  <c r="CX415" i="3"/>
  <c r="CV414" i="3"/>
  <c r="DF413" i="3"/>
  <c r="CW391" i="3"/>
  <c r="CX388" i="3"/>
  <c r="DG383" i="3"/>
  <c r="DG382" i="3"/>
  <c r="DF381" i="3"/>
  <c r="DJ381" i="3" s="1"/>
  <c r="DF380" i="3"/>
  <c r="DJ380" i="3" s="1"/>
  <c r="DH378" i="3"/>
  <c r="DI377" i="3"/>
  <c r="DJ377" i="3" s="1"/>
  <c r="DI375" i="3"/>
  <c r="DF374" i="3"/>
  <c r="DJ374" i="3" s="1"/>
  <c r="DG370" i="3"/>
  <c r="DG369" i="3"/>
  <c r="DF368" i="3"/>
  <c r="DF367" i="3"/>
  <c r="DI366" i="3"/>
  <c r="DJ366" i="3" s="1"/>
  <c r="CX365" i="3"/>
  <c r="DI362" i="3"/>
  <c r="DF361" i="3"/>
  <c r="DJ361" i="3" s="1"/>
  <c r="DF357" i="3"/>
  <c r="DF356" i="3"/>
  <c r="DH355" i="3"/>
  <c r="DH354" i="3"/>
  <c r="DH353" i="3"/>
  <c r="DG352" i="3"/>
  <c r="CX349" i="3"/>
  <c r="CX348" i="3"/>
  <c r="DF345" i="3"/>
  <c r="DG344" i="3"/>
  <c r="DF343" i="3"/>
  <c r="DJ343" i="3" s="1"/>
  <c r="DF342" i="3"/>
  <c r="DJ342" i="3" s="1"/>
  <c r="DH340" i="3"/>
  <c r="DH339" i="3"/>
  <c r="DG338" i="3"/>
  <c r="DJ338" i="3" s="1"/>
  <c r="DF336" i="3"/>
  <c r="DF335" i="3"/>
  <c r="DJ335" i="3" s="1"/>
  <c r="DF334" i="3"/>
  <c r="DJ334" i="3" s="1"/>
  <c r="DH332" i="3"/>
  <c r="DH331" i="3"/>
  <c r="DG330" i="3"/>
  <c r="DI328" i="3"/>
  <c r="CX322" i="3"/>
  <c r="CW311" i="3"/>
  <c r="CW310" i="3"/>
  <c r="CX310" i="3"/>
  <c r="DI291" i="3"/>
  <c r="DF291" i="3"/>
  <c r="DJ291" i="3" s="1"/>
  <c r="DG291" i="3"/>
  <c r="DH291" i="3"/>
  <c r="DF273" i="3"/>
  <c r="DJ273" i="3" s="1"/>
  <c r="DG273" i="3"/>
  <c r="DH273" i="3"/>
  <c r="DI273" i="3"/>
  <c r="DI231" i="3"/>
  <c r="DF231" i="3"/>
  <c r="DJ231" i="3" s="1"/>
  <c r="DG231" i="3"/>
  <c r="DH231" i="3"/>
  <c r="DI225" i="3"/>
  <c r="DG225" i="3"/>
  <c r="DH225" i="3"/>
  <c r="DF225" i="3"/>
  <c r="DJ225" i="3" s="1"/>
  <c r="CX222" i="3"/>
  <c r="DI416" i="3"/>
  <c r="DI413" i="3"/>
  <c r="DJ413" i="3" s="1"/>
  <c r="CX394" i="3"/>
  <c r="CW389" i="3"/>
  <c r="DF383" i="3"/>
  <c r="DJ383" i="3" s="1"/>
  <c r="DG378" i="3"/>
  <c r="DJ378" i="3" s="1"/>
  <c r="DG375" i="3"/>
  <c r="DF370" i="3"/>
  <c r="DJ370" i="3" s="1"/>
  <c r="DG362" i="3"/>
  <c r="CX359" i="3"/>
  <c r="DF355" i="3"/>
  <c r="DG354" i="3"/>
  <c r="DF353" i="3"/>
  <c r="DJ353" i="3" s="1"/>
  <c r="DF352" i="3"/>
  <c r="DJ352" i="3" s="1"/>
  <c r="CX347" i="3"/>
  <c r="DG340" i="3"/>
  <c r="DF339" i="3"/>
  <c r="DJ339" i="3" s="1"/>
  <c r="DF338" i="3"/>
  <c r="CV336" i="3"/>
  <c r="DG332" i="3"/>
  <c r="DF331" i="3"/>
  <c r="DJ331" i="3" s="1"/>
  <c r="DF330" i="3"/>
  <c r="DJ330" i="3" s="1"/>
  <c r="DH329" i="3"/>
  <c r="CW329" i="3"/>
  <c r="CX321" i="3"/>
  <c r="CV309" i="3"/>
  <c r="DH308" i="3"/>
  <c r="DI308" i="3"/>
  <c r="DF308" i="3"/>
  <c r="DJ308" i="3" s="1"/>
  <c r="DI307" i="3"/>
  <c r="DF307" i="3"/>
  <c r="DJ307" i="3" s="1"/>
  <c r="DG307" i="3"/>
  <c r="DF306" i="3"/>
  <c r="DJ306" i="3" s="1"/>
  <c r="DG306" i="3"/>
  <c r="DH306" i="3"/>
  <c r="DG305" i="3"/>
  <c r="DH305" i="3"/>
  <c r="DI305" i="3"/>
  <c r="DH304" i="3"/>
  <c r="DI304" i="3"/>
  <c r="DF304" i="3"/>
  <c r="DJ304" i="3" s="1"/>
  <c r="DI303" i="3"/>
  <c r="DJ303" i="3" s="1"/>
  <c r="DF303" i="3"/>
  <c r="DG303" i="3"/>
  <c r="DH296" i="3"/>
  <c r="DI296" i="3"/>
  <c r="DF296" i="3"/>
  <c r="DJ296" i="3" s="1"/>
  <c r="DI295" i="3"/>
  <c r="DF295" i="3"/>
  <c r="DJ295" i="3" s="1"/>
  <c r="DG295" i="3"/>
  <c r="DF294" i="3"/>
  <c r="DJ294" i="3" s="1"/>
  <c r="DG294" i="3"/>
  <c r="DH294" i="3"/>
  <c r="DG293" i="3"/>
  <c r="DH293" i="3"/>
  <c r="DI293" i="3"/>
  <c r="DF277" i="3"/>
  <c r="DJ277" i="3" s="1"/>
  <c r="DG277" i="3"/>
  <c r="DH277" i="3"/>
  <c r="DI277" i="3"/>
  <c r="DI274" i="3"/>
  <c r="DG274" i="3"/>
  <c r="DH274" i="3"/>
  <c r="DF274" i="3"/>
  <c r="DJ274" i="3" s="1"/>
  <c r="CX246" i="3"/>
  <c r="DF242" i="3"/>
  <c r="DJ242" i="3" s="1"/>
  <c r="DH242" i="3"/>
  <c r="DI242" i="3"/>
  <c r="DG242" i="3"/>
  <c r="CX326" i="3"/>
  <c r="CW319" i="3"/>
  <c r="DF286" i="3"/>
  <c r="DJ286" i="3" s="1"/>
  <c r="DG286" i="3"/>
  <c r="DH286" i="3"/>
  <c r="DI286" i="3"/>
  <c r="DI278" i="3"/>
  <c r="DF278" i="3"/>
  <c r="DJ278" i="3" s="1"/>
  <c r="DG278" i="3"/>
  <c r="DH278" i="3"/>
  <c r="DI237" i="3"/>
  <c r="DF237" i="3"/>
  <c r="DJ237" i="3" s="1"/>
  <c r="DG237" i="3"/>
  <c r="DH237" i="3"/>
  <c r="CV387" i="3"/>
  <c r="DH382" i="3"/>
  <c r="DH381" i="3"/>
  <c r="DG374" i="3"/>
  <c r="DH369" i="3"/>
  <c r="DH368" i="3"/>
  <c r="DG367" i="3"/>
  <c r="DG361" i="3"/>
  <c r="DH357" i="3"/>
  <c r="DG356" i="3"/>
  <c r="DJ356" i="3" s="1"/>
  <c r="DI352" i="3"/>
  <c r="DH345" i="3"/>
  <c r="DH344" i="3"/>
  <c r="DH343" i="3"/>
  <c r="DH335" i="3"/>
  <c r="DI330" i="3"/>
  <c r="DF329" i="3"/>
  <c r="DF328" i="3"/>
  <c r="DG328" i="3"/>
  <c r="DJ328" i="3" s="1"/>
  <c r="CX325" i="3"/>
  <c r="CX317" i="3"/>
  <c r="CX316" i="3"/>
  <c r="CX314" i="3"/>
  <c r="CX313" i="3"/>
  <c r="CX312" i="3"/>
  <c r="DH302" i="3"/>
  <c r="DI302" i="3"/>
  <c r="DF302" i="3"/>
  <c r="DJ302" i="3" s="1"/>
  <c r="DI301" i="3"/>
  <c r="DF301" i="3"/>
  <c r="DJ301" i="3" s="1"/>
  <c r="DG301" i="3"/>
  <c r="DF300" i="3"/>
  <c r="DJ300" i="3" s="1"/>
  <c r="DG300" i="3"/>
  <c r="DH300" i="3"/>
  <c r="DG299" i="3"/>
  <c r="DH299" i="3"/>
  <c r="DI299" i="3"/>
  <c r="DH298" i="3"/>
  <c r="DI298" i="3"/>
  <c r="DF298" i="3"/>
  <c r="DJ298" i="3" s="1"/>
  <c r="DI297" i="3"/>
  <c r="DJ297" i="3" s="1"/>
  <c r="DF297" i="3"/>
  <c r="DG297" i="3"/>
  <c r="DI287" i="3"/>
  <c r="DF287" i="3"/>
  <c r="DJ287" i="3" s="1"/>
  <c r="DG287" i="3"/>
  <c r="DH287" i="3"/>
  <c r="DI282" i="3"/>
  <c r="DF282" i="3"/>
  <c r="DJ282" i="3" s="1"/>
  <c r="DG282" i="3"/>
  <c r="DH282" i="3"/>
  <c r="CW247" i="3"/>
  <c r="DF230" i="3"/>
  <c r="DJ230" i="3" s="1"/>
  <c r="DG230" i="3"/>
  <c r="DH230" i="3"/>
  <c r="DI230" i="3"/>
  <c r="DF224" i="3"/>
  <c r="DJ224" i="3" s="1"/>
  <c r="DG224" i="3"/>
  <c r="DH224" i="3"/>
  <c r="DI224" i="3"/>
  <c r="CX216" i="3"/>
  <c r="CX210" i="3"/>
  <c r="CX319" i="3"/>
  <c r="DH290" i="3"/>
  <c r="DH289" i="3"/>
  <c r="DG288" i="3"/>
  <c r="CX285" i="3"/>
  <c r="DF283" i="3"/>
  <c r="DJ283" i="3" s="1"/>
  <c r="DH281" i="3"/>
  <c r="DH280" i="3"/>
  <c r="DG279" i="3"/>
  <c r="DI275" i="3"/>
  <c r="DH269" i="3"/>
  <c r="DH268" i="3"/>
  <c r="DH265" i="3"/>
  <c r="DH264" i="3"/>
  <c r="DH263" i="3"/>
  <c r="DH261" i="3"/>
  <c r="DG260" i="3"/>
  <c r="DG258" i="3"/>
  <c r="DJ258" i="3" s="1"/>
  <c r="DG256" i="3"/>
  <c r="DJ256" i="3" s="1"/>
  <c r="CX255" i="3"/>
  <c r="CX254" i="3"/>
  <c r="DF253" i="3"/>
  <c r="CW250" i="3"/>
  <c r="CX248" i="3"/>
  <c r="DF244" i="3"/>
  <c r="DF243" i="3"/>
  <c r="DF241" i="3"/>
  <c r="DJ241" i="3" s="1"/>
  <c r="DF240" i="3"/>
  <c r="DJ240" i="3" s="1"/>
  <c r="DF238" i="3"/>
  <c r="DJ238" i="3" s="1"/>
  <c r="DH236" i="3"/>
  <c r="DH235" i="3"/>
  <c r="DH234" i="3"/>
  <c r="DG232" i="3"/>
  <c r="DI228" i="3"/>
  <c r="DJ228" i="3" s="1"/>
  <c r="DI226" i="3"/>
  <c r="DH212" i="3"/>
  <c r="DH211" i="3"/>
  <c r="CX200" i="3"/>
  <c r="CX187" i="3"/>
  <c r="DF175" i="3"/>
  <c r="DJ175" i="3" s="1"/>
  <c r="DH175" i="3"/>
  <c r="DI175" i="3"/>
  <c r="DG175" i="3"/>
  <c r="DI171" i="3"/>
  <c r="DG171" i="3"/>
  <c r="DH171" i="3"/>
  <c r="DF171" i="3"/>
  <c r="DJ171" i="3" s="1"/>
  <c r="DF163" i="3"/>
  <c r="DG163" i="3"/>
  <c r="DH163" i="3"/>
  <c r="DI163" i="3"/>
  <c r="DJ163" i="3" s="1"/>
  <c r="CX158" i="3"/>
  <c r="CW155" i="3"/>
  <c r="DG290" i="3"/>
  <c r="DF289" i="3"/>
  <c r="DJ289" i="3" s="1"/>
  <c r="DF288" i="3"/>
  <c r="DJ288" i="3" s="1"/>
  <c r="DG281" i="3"/>
  <c r="DF280" i="3"/>
  <c r="DJ280" i="3" s="1"/>
  <c r="DF279" i="3"/>
  <c r="DJ279" i="3" s="1"/>
  <c r="DG275" i="3"/>
  <c r="CX272" i="3"/>
  <c r="DF269" i="3"/>
  <c r="DG268" i="3"/>
  <c r="DF265" i="3"/>
  <c r="DG264" i="3"/>
  <c r="DF263" i="3"/>
  <c r="DJ263" i="3" s="1"/>
  <c r="DF261" i="3"/>
  <c r="DJ261" i="3" s="1"/>
  <c r="DF260" i="3"/>
  <c r="DJ260" i="3" s="1"/>
  <c r="DF258" i="3"/>
  <c r="DF256" i="3"/>
  <c r="CW246" i="3"/>
  <c r="CV244" i="3"/>
  <c r="DG236" i="3"/>
  <c r="DF235" i="3"/>
  <c r="DG234" i="3"/>
  <c r="DF232" i="3"/>
  <c r="DJ232" i="3" s="1"/>
  <c r="DG226" i="3"/>
  <c r="CX223" i="3"/>
  <c r="CX219" i="3"/>
  <c r="CX213" i="3"/>
  <c r="CV213" i="3"/>
  <c r="DF212" i="3"/>
  <c r="CW210" i="3"/>
  <c r="CX201" i="3"/>
  <c r="CW196" i="3"/>
  <c r="CX196" i="3"/>
  <c r="CX195" i="3"/>
  <c r="DI180" i="3"/>
  <c r="DG180" i="3"/>
  <c r="DH180" i="3"/>
  <c r="DF180" i="3"/>
  <c r="DJ180" i="3" s="1"/>
  <c r="DF172" i="3"/>
  <c r="DG172" i="3"/>
  <c r="DH172" i="3"/>
  <c r="DI172" i="3"/>
  <c r="DJ172" i="3" s="1"/>
  <c r="DF275" i="3"/>
  <c r="DJ275" i="3" s="1"/>
  <c r="CW258" i="3"/>
  <c r="DI244" i="3"/>
  <c r="DJ244" i="3" s="1"/>
  <c r="DF226" i="3"/>
  <c r="DJ226" i="3" s="1"/>
  <c r="CX217" i="3"/>
  <c r="CX197" i="3"/>
  <c r="CW197" i="3"/>
  <c r="CV181" i="3"/>
  <c r="CX252" i="3"/>
  <c r="CX221" i="3"/>
  <c r="CV209" i="3"/>
  <c r="CX209" i="3"/>
  <c r="CX207" i="3"/>
  <c r="CV207" i="3"/>
  <c r="CX186" i="3"/>
  <c r="CW182" i="3"/>
  <c r="DF166" i="3"/>
  <c r="DJ166" i="3" s="1"/>
  <c r="DH166" i="3"/>
  <c r="DI166" i="3"/>
  <c r="DG166" i="3"/>
  <c r="CX205" i="3"/>
  <c r="CW198" i="3"/>
  <c r="CX191" i="3"/>
  <c r="CX184" i="3"/>
  <c r="DG176" i="3"/>
  <c r="DF174" i="3"/>
  <c r="DJ174" i="3" s="1"/>
  <c r="DF173" i="3"/>
  <c r="DG167" i="3"/>
  <c r="DF165" i="3"/>
  <c r="DJ165" i="3" s="1"/>
  <c r="DF164" i="3"/>
  <c r="CX153" i="3"/>
  <c r="CX151" i="3"/>
  <c r="CX147" i="3"/>
  <c r="CX145" i="3"/>
  <c r="CX133" i="3"/>
  <c r="CX129" i="3"/>
  <c r="CW104" i="3"/>
  <c r="CX161" i="3"/>
  <c r="CX155" i="3"/>
  <c r="CX139" i="3"/>
  <c r="CX136" i="3"/>
  <c r="CX114" i="3"/>
  <c r="CX110" i="3"/>
  <c r="DI92" i="3"/>
  <c r="DF92" i="3"/>
  <c r="DJ92" i="3" s="1"/>
  <c r="DG92" i="3"/>
  <c r="DH92" i="3"/>
  <c r="DH179" i="3"/>
  <c r="DH178" i="3"/>
  <c r="DH170" i="3"/>
  <c r="DH169" i="3"/>
  <c r="CX149" i="3"/>
  <c r="CX141" i="3"/>
  <c r="CX132" i="3"/>
  <c r="DI76" i="3"/>
  <c r="DF76" i="3"/>
  <c r="DJ76" i="3" s="1"/>
  <c r="DG76" i="3"/>
  <c r="DH76" i="3"/>
  <c r="CV194" i="3"/>
  <c r="CX182" i="3"/>
  <c r="DG179" i="3"/>
  <c r="DF178" i="3"/>
  <c r="DJ178" i="3" s="1"/>
  <c r="DG170" i="3"/>
  <c r="DF169" i="3"/>
  <c r="DJ169" i="3" s="1"/>
  <c r="CV161" i="3"/>
  <c r="CX159" i="3"/>
  <c r="CX143" i="3"/>
  <c r="CW123" i="3"/>
  <c r="CX118" i="3"/>
  <c r="CX113" i="3"/>
  <c r="CX103" i="3"/>
  <c r="DF85" i="3"/>
  <c r="DJ85" i="3" s="1"/>
  <c r="DG85" i="3"/>
  <c r="DH85" i="3"/>
  <c r="DI85" i="3"/>
  <c r="DI80" i="3"/>
  <c r="DG80" i="3"/>
  <c r="DH80" i="3"/>
  <c r="DF80" i="3"/>
  <c r="DJ80" i="3" s="1"/>
  <c r="DI72" i="3"/>
  <c r="DF72" i="3"/>
  <c r="DJ72" i="3" s="1"/>
  <c r="DG72" i="3"/>
  <c r="DH72" i="3"/>
  <c r="CW134" i="3"/>
  <c r="CW133" i="3"/>
  <c r="CX115" i="3"/>
  <c r="CW114" i="3"/>
  <c r="CV103" i="3"/>
  <c r="DF99" i="3"/>
  <c r="DF95" i="3"/>
  <c r="DF94" i="3"/>
  <c r="DH91" i="3"/>
  <c r="DH90" i="3"/>
  <c r="DG89" i="3"/>
  <c r="DG87" i="3"/>
  <c r="DI83" i="3"/>
  <c r="DJ83" i="3" s="1"/>
  <c r="DI81" i="3"/>
  <c r="DH75" i="3"/>
  <c r="DI69" i="3"/>
  <c r="DG67" i="3"/>
  <c r="DI66" i="3"/>
  <c r="DH64" i="3"/>
  <c r="DG64" i="3"/>
  <c r="DF63" i="3"/>
  <c r="DJ63" i="3" s="1"/>
  <c r="DF62" i="3"/>
  <c r="DJ62" i="3" s="1"/>
  <c r="DI62" i="3"/>
  <c r="DH60" i="3"/>
  <c r="DI60" i="3"/>
  <c r="CX57" i="3"/>
  <c r="CV57" i="3"/>
  <c r="CX137" i="3"/>
  <c r="CW132" i="3"/>
  <c r="CX130" i="3"/>
  <c r="CX123" i="3"/>
  <c r="CX121" i="3"/>
  <c r="CW113" i="3"/>
  <c r="CX111" i="3"/>
  <c r="CX104" i="3"/>
  <c r="DI77" i="3"/>
  <c r="DH70" i="3"/>
  <c r="DF70" i="3"/>
  <c r="DH68" i="3"/>
  <c r="DF68" i="3"/>
  <c r="DJ68" i="3" s="1"/>
  <c r="DI59" i="3"/>
  <c r="DH59" i="3"/>
  <c r="DF59" i="3"/>
  <c r="DJ59" i="3" s="1"/>
  <c r="DF47" i="3"/>
  <c r="DJ47" i="3" s="1"/>
  <c r="DG47" i="3"/>
  <c r="DH47" i="3"/>
  <c r="DI47" i="3"/>
  <c r="DI46" i="3"/>
  <c r="DF46" i="3"/>
  <c r="DJ46" i="3" s="1"/>
  <c r="DG46" i="3"/>
  <c r="DH46" i="3"/>
  <c r="CX126" i="3"/>
  <c r="CX107" i="3"/>
  <c r="CX100" i="3"/>
  <c r="CX97" i="3"/>
  <c r="DI95" i="3"/>
  <c r="DJ95" i="3" s="1"/>
  <c r="CX93" i="3"/>
  <c r="DG88" i="3"/>
  <c r="DG86" i="3"/>
  <c r="DF83" i="3"/>
  <c r="DF81" i="3"/>
  <c r="DJ81" i="3" s="1"/>
  <c r="DH79" i="3"/>
  <c r="DH78" i="3"/>
  <c r="DI67" i="3"/>
  <c r="DH67" i="3"/>
  <c r="DG65" i="3"/>
  <c r="DH65" i="3"/>
  <c r="DF55" i="3"/>
  <c r="DI55" i="3"/>
  <c r="DJ55" i="3" s="1"/>
  <c r="DG55" i="3"/>
  <c r="DI44" i="3"/>
  <c r="DJ44" i="3" s="1"/>
  <c r="DG44" i="3"/>
  <c r="DF44" i="3"/>
  <c r="DH44" i="3"/>
  <c r="CV121" i="3"/>
  <c r="CX119" i="3"/>
  <c r="CX101" i="3"/>
  <c r="DF88" i="3"/>
  <c r="DF86" i="3"/>
  <c r="DJ86" i="3" s="1"/>
  <c r="CV83" i="3"/>
  <c r="DH77" i="3"/>
  <c r="DG77" i="3"/>
  <c r="DF75" i="3"/>
  <c r="DJ75" i="3" s="1"/>
  <c r="DI75" i="3"/>
  <c r="DH73" i="3"/>
  <c r="DI73" i="3"/>
  <c r="DG69" i="3"/>
  <c r="DF69" i="3"/>
  <c r="DJ69" i="3" s="1"/>
  <c r="DF66" i="3"/>
  <c r="DJ66" i="3" s="1"/>
  <c r="DH66" i="3"/>
  <c r="DI65" i="3"/>
  <c r="DG63" i="3"/>
  <c r="CX53" i="3"/>
  <c r="CV53" i="3"/>
  <c r="DI50" i="3"/>
  <c r="DF50" i="3"/>
  <c r="DJ50" i="3" s="1"/>
  <c r="DG50" i="3"/>
  <c r="DH50" i="3"/>
  <c r="DF49" i="3"/>
  <c r="DG49" i="3"/>
  <c r="DH49" i="3"/>
  <c r="DF39" i="3"/>
  <c r="DJ39" i="3" s="1"/>
  <c r="DG39" i="3"/>
  <c r="DH39" i="3"/>
  <c r="DI39" i="3"/>
  <c r="DF56" i="3"/>
  <c r="DF52" i="3"/>
  <c r="DJ52" i="3" s="1"/>
  <c r="DF51" i="3"/>
  <c r="DJ51" i="3" s="1"/>
  <c r="DG45" i="3"/>
  <c r="CX43" i="3"/>
  <c r="CV43" i="3"/>
  <c r="DF42" i="3"/>
  <c r="DJ42" i="3" s="1"/>
  <c r="DI38" i="3"/>
  <c r="DI35" i="3"/>
  <c r="DG32" i="3"/>
  <c r="DI32" i="3"/>
  <c r="DF32" i="3"/>
  <c r="DJ32" i="3" s="1"/>
  <c r="DI29" i="3"/>
  <c r="DG29" i="3"/>
  <c r="DH29" i="3"/>
  <c r="DG23" i="3"/>
  <c r="DI23" i="3"/>
  <c r="DH21" i="3"/>
  <c r="CV8" i="3"/>
  <c r="CX8" i="3"/>
  <c r="DH37" i="3"/>
  <c r="DF37" i="3"/>
  <c r="DJ37" i="3" s="1"/>
  <c r="CV30" i="3"/>
  <c r="DI25" i="3"/>
  <c r="DG25" i="3"/>
  <c r="DF25" i="3"/>
  <c r="DJ25" i="3" s="1"/>
  <c r="DH22" i="3"/>
  <c r="DF22" i="3"/>
  <c r="DJ22" i="3" s="1"/>
  <c r="DI22" i="3"/>
  <c r="DH58" i="3"/>
  <c r="DI51" i="3"/>
  <c r="DG48" i="3"/>
  <c r="DI40" i="3"/>
  <c r="DG40" i="3"/>
  <c r="DI36" i="3"/>
  <c r="DH36" i="3"/>
  <c r="DG34" i="3"/>
  <c r="DH34" i="3"/>
  <c r="DG27" i="3"/>
  <c r="DI27" i="3"/>
  <c r="DF27" i="3"/>
  <c r="DJ27" i="3" s="1"/>
  <c r="DF24" i="3"/>
  <c r="DJ24" i="3" s="1"/>
  <c r="DH24" i="3"/>
  <c r="DI16" i="3"/>
  <c r="DJ16" i="3" s="1"/>
  <c r="DG16" i="3"/>
  <c r="DF16" i="3"/>
  <c r="DH15" i="3"/>
  <c r="DI15" i="3"/>
  <c r="DJ15" i="3" s="1"/>
  <c r="DF15" i="3"/>
  <c r="DF6" i="3"/>
  <c r="DJ6" i="3" s="1"/>
  <c r="DG6" i="3"/>
  <c r="DH6" i="3"/>
  <c r="DI6" i="3"/>
  <c r="DG38" i="3"/>
  <c r="DF38" i="3"/>
  <c r="DJ38" i="3" s="1"/>
  <c r="DF35" i="3"/>
  <c r="DJ35" i="3" s="1"/>
  <c r="DH35" i="3"/>
  <c r="DF30" i="3"/>
  <c r="DH30" i="3"/>
  <c r="DI21" i="3"/>
  <c r="DG21" i="3"/>
  <c r="DF20" i="3"/>
  <c r="DJ20" i="3" s="1"/>
  <c r="DH20" i="3"/>
  <c r="DI20" i="3"/>
  <c r="DI7" i="3"/>
  <c r="DF7" i="3"/>
  <c r="DJ7" i="3" s="1"/>
  <c r="DG7" i="3"/>
  <c r="DH7" i="3"/>
  <c r="DF33" i="3"/>
  <c r="DJ33" i="3" s="1"/>
  <c r="DH33" i="3"/>
  <c r="DF28" i="3"/>
  <c r="DJ28" i="3" s="1"/>
  <c r="DH28" i="3"/>
  <c r="DH26" i="3"/>
  <c r="DF26" i="3"/>
  <c r="DJ26" i="3" s="1"/>
  <c r="DG19" i="3"/>
  <c r="DI19" i="3"/>
  <c r="DF2" i="3"/>
  <c r="DG2" i="3"/>
  <c r="DJ2" i="3" s="1"/>
  <c r="DH2" i="3"/>
  <c r="DH1" i="3"/>
  <c r="DI1" i="3"/>
  <c r="DJ1" i="3" s="1"/>
  <c r="DF1" i="3"/>
  <c r="DF17" i="3"/>
  <c r="DH17" i="3"/>
  <c r="DH13" i="3"/>
  <c r="DI13" i="3"/>
  <c r="DF13" i="3"/>
  <c r="DJ13" i="3" s="1"/>
  <c r="DI12" i="3"/>
  <c r="DF12" i="3"/>
  <c r="DJ12" i="3" s="1"/>
  <c r="DG12" i="3"/>
  <c r="DF11" i="3"/>
  <c r="DJ11" i="3" s="1"/>
  <c r="DG11" i="3"/>
  <c r="DH11" i="3"/>
  <c r="DH4" i="3"/>
  <c r="DI4" i="3"/>
  <c r="DF4" i="3"/>
  <c r="DJ4" i="3" s="1"/>
  <c r="DI3" i="3"/>
  <c r="DF3" i="3"/>
  <c r="DJ3" i="3" s="1"/>
  <c r="DG3" i="3"/>
  <c r="DI14" i="3"/>
  <c r="DI10" i="3"/>
  <c r="DI5" i="3"/>
  <c r="E183" i="11" l="1"/>
  <c r="E169" i="11"/>
  <c r="E187" i="11"/>
  <c r="E190" i="11" s="1"/>
  <c r="E299" i="11"/>
  <c r="E196" i="11"/>
  <c r="E305" i="11"/>
  <c r="E308" i="11" s="1"/>
  <c r="E339" i="11"/>
  <c r="E348" i="11" s="1"/>
  <c r="EA26" i="1"/>
  <c r="DN131" i="1"/>
  <c r="CD26" i="1"/>
  <c r="AU131" i="1"/>
  <c r="AL672" i="1"/>
  <c r="Y681" i="1"/>
  <c r="CD376" i="1"/>
  <c r="AU517" i="1"/>
  <c r="AK631" i="1"/>
  <c r="X640" i="1"/>
  <c r="CD200" i="1"/>
  <c r="AU307" i="1"/>
  <c r="AK590" i="1"/>
  <c r="X599" i="1"/>
  <c r="DT640" i="1"/>
  <c r="AK672" i="1"/>
  <c r="X681" i="1"/>
  <c r="DH126" i="3"/>
  <c r="DI126" i="3"/>
  <c r="DF126" i="3"/>
  <c r="DJ126" i="3" s="1"/>
  <c r="DG126" i="3"/>
  <c r="DH137" i="3"/>
  <c r="DI137" i="3"/>
  <c r="DF137" i="3"/>
  <c r="DJ137" i="3" s="1"/>
  <c r="DG137" i="3"/>
  <c r="DH155" i="3"/>
  <c r="DF155" i="3"/>
  <c r="DG155" i="3"/>
  <c r="DJ155" i="3" s="1"/>
  <c r="DI155" i="3"/>
  <c r="DH191" i="3"/>
  <c r="DF191" i="3"/>
  <c r="DJ191" i="3" s="1"/>
  <c r="DG191" i="3"/>
  <c r="DI191" i="3"/>
  <c r="DH325" i="3"/>
  <c r="DI325" i="3"/>
  <c r="DF325" i="3"/>
  <c r="DJ325" i="3" s="1"/>
  <c r="DG325" i="3"/>
  <c r="DG347" i="3"/>
  <c r="DJ347" i="3" s="1"/>
  <c r="DF347" i="3"/>
  <c r="DH347" i="3"/>
  <c r="DI347" i="3"/>
  <c r="DH394" i="3"/>
  <c r="DG394" i="3"/>
  <c r="DI394" i="3"/>
  <c r="DF394" i="3"/>
  <c r="DJ394" i="3" s="1"/>
  <c r="DG310" i="3"/>
  <c r="DJ310" i="3" s="1"/>
  <c r="DH310" i="3"/>
  <c r="DI310" i="3"/>
  <c r="DF310" i="3"/>
  <c r="DH438" i="3"/>
  <c r="DI438" i="3"/>
  <c r="DF438" i="3"/>
  <c r="DJ438" i="3" s="1"/>
  <c r="DG438" i="3"/>
  <c r="DF426" i="3"/>
  <c r="DJ426" i="3" s="1"/>
  <c r="DG426" i="3"/>
  <c r="DH426" i="3"/>
  <c r="DI426" i="3"/>
  <c r="DI405" i="3"/>
  <c r="DF405" i="3"/>
  <c r="DJ405" i="3" s="1"/>
  <c r="DG405" i="3"/>
  <c r="DH405" i="3"/>
  <c r="DI427" i="3"/>
  <c r="DF427" i="3"/>
  <c r="DJ427" i="3" s="1"/>
  <c r="DG427" i="3"/>
  <c r="DH427" i="3"/>
  <c r="DG557" i="3"/>
  <c r="DF557" i="3"/>
  <c r="DH557" i="3"/>
  <c r="DI557" i="3"/>
  <c r="DJ557" i="3" s="1"/>
  <c r="DG677" i="3"/>
  <c r="DH677" i="3"/>
  <c r="DI677" i="3"/>
  <c r="DF677" i="3"/>
  <c r="DJ677" i="3" s="1"/>
  <c r="DF97" i="3"/>
  <c r="DH97" i="3"/>
  <c r="DI97" i="3"/>
  <c r="DJ97" i="3" s="1"/>
  <c r="DG97" i="3"/>
  <c r="DH104" i="3"/>
  <c r="DF104" i="3"/>
  <c r="DG104" i="3"/>
  <c r="DJ104" i="3" s="1"/>
  <c r="DI104" i="3"/>
  <c r="DH123" i="3"/>
  <c r="DF123" i="3"/>
  <c r="DG123" i="3"/>
  <c r="DJ123" i="3" s="1"/>
  <c r="DI123" i="3"/>
  <c r="DH115" i="3"/>
  <c r="DF115" i="3"/>
  <c r="DJ115" i="3" s="1"/>
  <c r="DG115" i="3"/>
  <c r="DI115" i="3"/>
  <c r="DG113" i="3"/>
  <c r="DJ113" i="3" s="1"/>
  <c r="DF113" i="3"/>
  <c r="DH113" i="3"/>
  <c r="DI113" i="3"/>
  <c r="DH159" i="3"/>
  <c r="DF159" i="3"/>
  <c r="DJ159" i="3" s="1"/>
  <c r="DG159" i="3"/>
  <c r="DI159" i="3"/>
  <c r="DG132" i="3"/>
  <c r="DJ132" i="3" s="1"/>
  <c r="DF132" i="3"/>
  <c r="DH132" i="3"/>
  <c r="DI132" i="3"/>
  <c r="DI114" i="3"/>
  <c r="DH114" i="3"/>
  <c r="DF114" i="3"/>
  <c r="DG114" i="3"/>
  <c r="DJ114" i="3" s="1"/>
  <c r="DH161" i="3"/>
  <c r="DF161" i="3"/>
  <c r="DG161" i="3"/>
  <c r="DI161" i="3"/>
  <c r="DJ161" i="3" s="1"/>
  <c r="DF145" i="3"/>
  <c r="DH145" i="3"/>
  <c r="DG145" i="3"/>
  <c r="DJ145" i="3" s="1"/>
  <c r="DI145" i="3"/>
  <c r="DF221" i="3"/>
  <c r="DJ221" i="3" s="1"/>
  <c r="DI221" i="3"/>
  <c r="DG221" i="3"/>
  <c r="DH221" i="3"/>
  <c r="DI197" i="3"/>
  <c r="DH197" i="3"/>
  <c r="DG197" i="3"/>
  <c r="DJ197" i="3" s="1"/>
  <c r="DF197" i="3"/>
  <c r="DG272" i="3"/>
  <c r="DJ272" i="3" s="1"/>
  <c r="DF272" i="3"/>
  <c r="DH272" i="3"/>
  <c r="DI272" i="3"/>
  <c r="DF254" i="3"/>
  <c r="DG254" i="3"/>
  <c r="DH254" i="3"/>
  <c r="DI254" i="3"/>
  <c r="DJ254" i="3" s="1"/>
  <c r="DG285" i="3"/>
  <c r="DJ285" i="3" s="1"/>
  <c r="DF285" i="3"/>
  <c r="DH285" i="3"/>
  <c r="DI285" i="3"/>
  <c r="DF319" i="3"/>
  <c r="DG319" i="3"/>
  <c r="DJ319" i="3" s="1"/>
  <c r="DH319" i="3"/>
  <c r="DI319" i="3"/>
  <c r="DF314" i="3"/>
  <c r="DJ314" i="3" s="1"/>
  <c r="DG314" i="3"/>
  <c r="DH314" i="3"/>
  <c r="DI314" i="3"/>
  <c r="DG326" i="3"/>
  <c r="DH326" i="3"/>
  <c r="DF326" i="3"/>
  <c r="DJ326" i="3" s="1"/>
  <c r="DI326" i="3"/>
  <c r="DG359" i="3"/>
  <c r="DJ359" i="3" s="1"/>
  <c r="DF359" i="3"/>
  <c r="DH359" i="3"/>
  <c r="DI359" i="3"/>
  <c r="DI409" i="3"/>
  <c r="DF409" i="3"/>
  <c r="DJ409" i="3" s="1"/>
  <c r="DG409" i="3"/>
  <c r="DH409" i="3"/>
  <c r="DG440" i="3"/>
  <c r="DJ440" i="3" s="1"/>
  <c r="DH440" i="3"/>
  <c r="DF440" i="3"/>
  <c r="DI440" i="3"/>
  <c r="DG458" i="3"/>
  <c r="DJ458" i="3" s="1"/>
  <c r="DH458" i="3"/>
  <c r="DF458" i="3"/>
  <c r="DI458" i="3"/>
  <c r="DG475" i="3"/>
  <c r="DH475" i="3"/>
  <c r="DI475" i="3"/>
  <c r="DJ475" i="3" s="1"/>
  <c r="DF475" i="3"/>
  <c r="DG507" i="3"/>
  <c r="DH507" i="3"/>
  <c r="DI507" i="3"/>
  <c r="DJ507" i="3" s="1"/>
  <c r="DF507" i="3"/>
  <c r="DI432" i="3"/>
  <c r="DG432" i="3"/>
  <c r="DJ432" i="3" s="1"/>
  <c r="DH432" i="3"/>
  <c r="DF432" i="3"/>
  <c r="DG517" i="3"/>
  <c r="DH517" i="3"/>
  <c r="DF517" i="3"/>
  <c r="DI517" i="3"/>
  <c r="DJ517" i="3" s="1"/>
  <c r="DG521" i="3"/>
  <c r="DH521" i="3"/>
  <c r="DF521" i="3"/>
  <c r="DI521" i="3"/>
  <c r="DJ521" i="3" s="1"/>
  <c r="DG387" i="3"/>
  <c r="DF387" i="3"/>
  <c r="DH387" i="3"/>
  <c r="DI387" i="3"/>
  <c r="DJ387" i="3" s="1"/>
  <c r="DF408" i="3"/>
  <c r="DJ408" i="3" s="1"/>
  <c r="DG408" i="3"/>
  <c r="DH408" i="3"/>
  <c r="DI408" i="3"/>
  <c r="DF434" i="3"/>
  <c r="DJ434" i="3" s="1"/>
  <c r="DH434" i="3"/>
  <c r="DI434" i="3"/>
  <c r="DG434" i="3"/>
  <c r="DG501" i="3"/>
  <c r="DH501" i="3"/>
  <c r="DF501" i="3"/>
  <c r="DI501" i="3"/>
  <c r="DJ501" i="3" s="1"/>
  <c r="DH569" i="3"/>
  <c r="DG569" i="3"/>
  <c r="DJ569" i="3" s="1"/>
  <c r="DF569" i="3"/>
  <c r="DI569" i="3"/>
  <c r="DH586" i="3"/>
  <c r="DG586" i="3"/>
  <c r="DJ586" i="3" s="1"/>
  <c r="DF586" i="3"/>
  <c r="DI586" i="3"/>
  <c r="DG673" i="3"/>
  <c r="DH673" i="3"/>
  <c r="DI673" i="3"/>
  <c r="DJ673" i="3" s="1"/>
  <c r="DF673" i="3"/>
  <c r="DG685" i="3"/>
  <c r="DH685" i="3"/>
  <c r="DF685" i="3"/>
  <c r="DI685" i="3"/>
  <c r="DJ685" i="3" s="1"/>
  <c r="DG689" i="3"/>
  <c r="DH689" i="3"/>
  <c r="DF689" i="3"/>
  <c r="DI689" i="3"/>
  <c r="DJ689" i="3" s="1"/>
  <c r="DG693" i="3"/>
  <c r="DH693" i="3"/>
  <c r="DF693" i="3"/>
  <c r="DI693" i="3"/>
  <c r="DJ693" i="3" s="1"/>
  <c r="DG697" i="3"/>
  <c r="DH697" i="3"/>
  <c r="DF697" i="3"/>
  <c r="DI697" i="3"/>
  <c r="DJ697" i="3" s="1"/>
  <c r="DG701" i="3"/>
  <c r="DH701" i="3"/>
  <c r="DF701" i="3"/>
  <c r="DI701" i="3"/>
  <c r="DJ701" i="3" s="1"/>
  <c r="GM34" i="1"/>
  <c r="GO34" i="1" s="1"/>
  <c r="CZ35" i="1"/>
  <c r="Y35" i="1" s="1"/>
  <c r="CY35" i="1"/>
  <c r="X35" i="1" s="1"/>
  <c r="GM50" i="1"/>
  <c r="GO50" i="1" s="1"/>
  <c r="DG127" i="3"/>
  <c r="DI127" i="3"/>
  <c r="DF127" i="3"/>
  <c r="DJ127" i="3" s="1"/>
  <c r="DH127" i="3"/>
  <c r="DG150" i="3"/>
  <c r="DI150" i="3"/>
  <c r="DF150" i="3"/>
  <c r="DJ150" i="3" s="1"/>
  <c r="DH150" i="3"/>
  <c r="CY116" i="1"/>
  <c r="X116" i="1" s="1"/>
  <c r="CZ116" i="1"/>
  <c r="Y116" i="1" s="1"/>
  <c r="GM49" i="1"/>
  <c r="GO49" i="1" s="1"/>
  <c r="DF105" i="3"/>
  <c r="DG105" i="3"/>
  <c r="DJ105" i="3" s="1"/>
  <c r="DH105" i="3"/>
  <c r="DI105" i="3"/>
  <c r="DG108" i="3"/>
  <c r="DI108" i="3"/>
  <c r="DF108" i="3"/>
  <c r="DJ108" i="3" s="1"/>
  <c r="DH108" i="3"/>
  <c r="DF117" i="3"/>
  <c r="DJ117" i="3" s="1"/>
  <c r="DG117" i="3"/>
  <c r="DH117" i="3"/>
  <c r="DI117" i="3"/>
  <c r="DG160" i="3"/>
  <c r="DF160" i="3"/>
  <c r="DJ160" i="3" s="1"/>
  <c r="DH160" i="3"/>
  <c r="DI160" i="3"/>
  <c r="DF152" i="3"/>
  <c r="DH152" i="3"/>
  <c r="DI152" i="3"/>
  <c r="DG152" i="3"/>
  <c r="DJ152" i="3" s="1"/>
  <c r="GM43" i="1"/>
  <c r="GO43" i="1" s="1"/>
  <c r="CZ69" i="1"/>
  <c r="Y69" i="1" s="1"/>
  <c r="CY69" i="1"/>
  <c r="X69" i="1" s="1"/>
  <c r="CP72" i="1"/>
  <c r="O72" i="1" s="1"/>
  <c r="DV131" i="1"/>
  <c r="GM109" i="1"/>
  <c r="GO109" i="1" s="1"/>
  <c r="DF181" i="3"/>
  <c r="DG181" i="3"/>
  <c r="DH181" i="3"/>
  <c r="DI181" i="3"/>
  <c r="DJ181" i="3" s="1"/>
  <c r="DI190" i="3"/>
  <c r="DH190" i="3"/>
  <c r="DG190" i="3"/>
  <c r="DF190" i="3"/>
  <c r="DJ190" i="3" s="1"/>
  <c r="FV26" i="1"/>
  <c r="EM131" i="1"/>
  <c r="EV26" i="1"/>
  <c r="EV161" i="1"/>
  <c r="P156" i="1"/>
  <c r="CY78" i="1"/>
  <c r="X78" i="1" s="1"/>
  <c r="CZ78" i="1"/>
  <c r="Y78" i="1" s="1"/>
  <c r="DI140" i="3"/>
  <c r="DG140" i="3"/>
  <c r="DF140" i="3"/>
  <c r="DJ140" i="3" s="1"/>
  <c r="DH140" i="3"/>
  <c r="DY131" i="1"/>
  <c r="DG194" i="3"/>
  <c r="DF194" i="3"/>
  <c r="DH194" i="3"/>
  <c r="DI194" i="3"/>
  <c r="DJ194" i="3" s="1"/>
  <c r="DF199" i="3"/>
  <c r="DJ199" i="3" s="1"/>
  <c r="DI199" i="3"/>
  <c r="DH199" i="3"/>
  <c r="DG199" i="3"/>
  <c r="DG220" i="3"/>
  <c r="DI220" i="3"/>
  <c r="DF220" i="3"/>
  <c r="DJ220" i="3" s="1"/>
  <c r="DH220" i="3"/>
  <c r="AI26" i="1"/>
  <c r="V131" i="1"/>
  <c r="GM100" i="1"/>
  <c r="GO100" i="1" s="1"/>
  <c r="DI249" i="3"/>
  <c r="DJ249" i="3" s="1"/>
  <c r="DH249" i="3"/>
  <c r="DF249" i="3"/>
  <c r="DG249" i="3"/>
  <c r="GM98" i="1"/>
  <c r="GO98" i="1" s="1"/>
  <c r="AQ26" i="1"/>
  <c r="F141" i="1"/>
  <c r="AQ161" i="1"/>
  <c r="GM124" i="1"/>
  <c r="GN124" i="1" s="1"/>
  <c r="EI26" i="1"/>
  <c r="P141" i="1"/>
  <c r="EI161" i="1"/>
  <c r="GM102" i="1"/>
  <c r="GO102" i="1" s="1"/>
  <c r="CP116" i="1"/>
  <c r="O116" i="1" s="1"/>
  <c r="GM116" i="1" s="1"/>
  <c r="GN116" i="1" s="1"/>
  <c r="FY26" i="1"/>
  <c r="EP131" i="1"/>
  <c r="DI247" i="3"/>
  <c r="DH247" i="3"/>
  <c r="DF247" i="3"/>
  <c r="DG247" i="3"/>
  <c r="DJ247" i="3" s="1"/>
  <c r="GM225" i="1"/>
  <c r="GO225" i="1" s="1"/>
  <c r="CZ236" i="1"/>
  <c r="Y236" i="1" s="1"/>
  <c r="CY236" i="1"/>
  <c r="X236" i="1" s="1"/>
  <c r="GM265" i="1"/>
  <c r="GO265" i="1" s="1"/>
  <c r="DG407" i="3"/>
  <c r="DH407" i="3"/>
  <c r="DI407" i="3"/>
  <c r="DF407" i="3"/>
  <c r="DJ407" i="3" s="1"/>
  <c r="DH410" i="3"/>
  <c r="DI410" i="3"/>
  <c r="DF410" i="3"/>
  <c r="DJ410" i="3" s="1"/>
  <c r="DG410" i="3"/>
  <c r="EG200" i="1"/>
  <c r="P311" i="1"/>
  <c r="EG337" i="1"/>
  <c r="DF323" i="3"/>
  <c r="DJ323" i="3" s="1"/>
  <c r="DG323" i="3"/>
  <c r="DI323" i="3"/>
  <c r="DH323" i="3"/>
  <c r="DI320" i="3"/>
  <c r="DF320" i="3"/>
  <c r="DH320" i="3"/>
  <c r="DG320" i="3"/>
  <c r="DJ320" i="3" s="1"/>
  <c r="DH422" i="3"/>
  <c r="DI422" i="3"/>
  <c r="DF422" i="3"/>
  <c r="DJ422" i="3" s="1"/>
  <c r="DG422" i="3"/>
  <c r="BD200" i="1"/>
  <c r="F332" i="1"/>
  <c r="BD337" i="1"/>
  <c r="GM214" i="1"/>
  <c r="GO214" i="1" s="1"/>
  <c r="GM263" i="1"/>
  <c r="GO263" i="1" s="1"/>
  <c r="GM272" i="1"/>
  <c r="GO272" i="1" s="1"/>
  <c r="EI200" i="1"/>
  <c r="EI337" i="1"/>
  <c r="P317" i="1"/>
  <c r="GM233" i="1"/>
  <c r="GO233" i="1" s="1"/>
  <c r="CP261" i="1"/>
  <c r="O261" i="1" s="1"/>
  <c r="GM261" i="1" s="1"/>
  <c r="GO261" i="1" s="1"/>
  <c r="CG200" i="1"/>
  <c r="AX307" i="1"/>
  <c r="EA200" i="1"/>
  <c r="DN307" i="1"/>
  <c r="GM386" i="1"/>
  <c r="GO386" i="1" s="1"/>
  <c r="CZ392" i="1"/>
  <c r="Y392" i="1" s="1"/>
  <c r="CY392" i="1"/>
  <c r="X392" i="1" s="1"/>
  <c r="CY437" i="1"/>
  <c r="X437" i="1" s="1"/>
  <c r="CZ437" i="1"/>
  <c r="Y437" i="1" s="1"/>
  <c r="GM287" i="1"/>
  <c r="GO287" i="1" s="1"/>
  <c r="GM297" i="1"/>
  <c r="GN297" i="1" s="1"/>
  <c r="GM302" i="1"/>
  <c r="GN302" i="1" s="1"/>
  <c r="CB307" i="1" s="1"/>
  <c r="DG433" i="3"/>
  <c r="DJ433" i="3" s="1"/>
  <c r="DI433" i="3"/>
  <c r="DF433" i="3"/>
  <c r="DH433" i="3"/>
  <c r="DG435" i="3"/>
  <c r="DI435" i="3"/>
  <c r="DJ435" i="3" s="1"/>
  <c r="DF435" i="3"/>
  <c r="DH435" i="3"/>
  <c r="CY388" i="1"/>
  <c r="X388" i="1" s="1"/>
  <c r="CZ388" i="1"/>
  <c r="Y388" i="1" s="1"/>
  <c r="CY390" i="1"/>
  <c r="X390" i="1" s="1"/>
  <c r="CZ390" i="1"/>
  <c r="Y390" i="1" s="1"/>
  <c r="GM401" i="1"/>
  <c r="FR401" i="1" s="1"/>
  <c r="GM418" i="1"/>
  <c r="GO418" i="1" s="1"/>
  <c r="GM434" i="1"/>
  <c r="GO434" i="1" s="1"/>
  <c r="GM444" i="1"/>
  <c r="FR444" i="1" s="1"/>
  <c r="GM463" i="1"/>
  <c r="GO463" i="1" s="1"/>
  <c r="CY469" i="1"/>
  <c r="X469" i="1" s="1"/>
  <c r="CZ469" i="1"/>
  <c r="Y469" i="1" s="1"/>
  <c r="AQ376" i="1"/>
  <c r="F527" i="1"/>
  <c r="AQ547" i="1"/>
  <c r="BB631" i="1"/>
  <c r="F653" i="1"/>
  <c r="GM424" i="1"/>
  <c r="GO424" i="1" s="1"/>
  <c r="CP469" i="1"/>
  <c r="O469" i="1" s="1"/>
  <c r="GM469" i="1" s="1"/>
  <c r="GO469" i="1" s="1"/>
  <c r="CP507" i="1"/>
  <c r="O507" i="1" s="1"/>
  <c r="GM507" i="1" s="1"/>
  <c r="GO507" i="1" s="1"/>
  <c r="DH676" i="3"/>
  <c r="DI676" i="3"/>
  <c r="DF676" i="3"/>
  <c r="DJ676" i="3" s="1"/>
  <c r="DG676" i="3"/>
  <c r="BD376" i="1"/>
  <c r="BD547" i="1"/>
  <c r="F542" i="1"/>
  <c r="F609" i="1"/>
  <c r="AQ711" i="1"/>
  <c r="AQ590" i="1"/>
  <c r="F656" i="1"/>
  <c r="BC631" i="1"/>
  <c r="GM419" i="1"/>
  <c r="GO419" i="1" s="1"/>
  <c r="GM427" i="1"/>
  <c r="GO427" i="1" s="1"/>
  <c r="GM435" i="1"/>
  <c r="GO435" i="1" s="1"/>
  <c r="GM447" i="1"/>
  <c r="GO447" i="1" s="1"/>
  <c r="CY473" i="1"/>
  <c r="X473" i="1" s="1"/>
  <c r="CZ473" i="1"/>
  <c r="Y473" i="1" s="1"/>
  <c r="CY488" i="1"/>
  <c r="X488" i="1" s="1"/>
  <c r="CZ488" i="1"/>
  <c r="Y488" i="1" s="1"/>
  <c r="DF680" i="3"/>
  <c r="DJ680" i="3" s="1"/>
  <c r="DG680" i="3"/>
  <c r="DI680" i="3"/>
  <c r="DH680" i="3"/>
  <c r="AD599" i="1"/>
  <c r="EH590" i="1"/>
  <c r="EH711" i="1"/>
  <c r="P608" i="1"/>
  <c r="GM442" i="1"/>
  <c r="GO442" i="1" s="1"/>
  <c r="AC517" i="1"/>
  <c r="CP458" i="1"/>
  <c r="O458" i="1" s="1"/>
  <c r="GM458" i="1" s="1"/>
  <c r="GO458" i="1" s="1"/>
  <c r="GM472" i="1"/>
  <c r="GO472" i="1" s="1"/>
  <c r="GM499" i="1"/>
  <c r="GO499" i="1" s="1"/>
  <c r="GM512" i="1"/>
  <c r="GN512" i="1" s="1"/>
  <c r="EV376" i="1"/>
  <c r="EV547" i="1"/>
  <c r="P542" i="1"/>
  <c r="GM594" i="1"/>
  <c r="GP594" i="1" s="1"/>
  <c r="GK633" i="1"/>
  <c r="AE640" i="1"/>
  <c r="DU631" i="1"/>
  <c r="DH640" i="1"/>
  <c r="FW640" i="1"/>
  <c r="FX640" i="1"/>
  <c r="FZ640" i="1"/>
  <c r="AP590" i="1"/>
  <c r="F608" i="1"/>
  <c r="AP711" i="1"/>
  <c r="S640" i="1"/>
  <c r="AF631" i="1"/>
  <c r="AH376" i="1"/>
  <c r="U517" i="1"/>
  <c r="GM595" i="1"/>
  <c r="GP595" i="1" s="1"/>
  <c r="F664" i="1"/>
  <c r="W631" i="1"/>
  <c r="DO631" i="1"/>
  <c r="P664" i="1"/>
  <c r="V681" i="1"/>
  <c r="AI672" i="1"/>
  <c r="DO672" i="1"/>
  <c r="P705" i="1"/>
  <c r="CY513" i="1"/>
  <c r="X513" i="1" s="1"/>
  <c r="CZ513" i="1"/>
  <c r="Y513" i="1" s="1"/>
  <c r="DV590" i="1"/>
  <c r="DI599" i="1"/>
  <c r="AS590" i="1"/>
  <c r="F616" i="1"/>
  <c r="AS711" i="1"/>
  <c r="AS631" i="1"/>
  <c r="F657" i="1"/>
  <c r="P691" i="1"/>
  <c r="EI672" i="1"/>
  <c r="CP592" i="1"/>
  <c r="O592" i="1" s="1"/>
  <c r="EB590" i="1"/>
  <c r="DO599" i="1"/>
  <c r="W599" i="1"/>
  <c r="AJ590" i="1"/>
  <c r="AC640" i="1"/>
  <c r="EK640" i="1"/>
  <c r="FT631" i="1"/>
  <c r="AG672" i="1"/>
  <c r="T681" i="1"/>
  <c r="DY672" i="1"/>
  <c r="DL681" i="1"/>
  <c r="AT672" i="1"/>
  <c r="F699" i="1"/>
  <c r="V640" i="1"/>
  <c r="AI631" i="1"/>
  <c r="CZ638" i="1"/>
  <c r="Y638" i="1" s="1"/>
  <c r="CY638" i="1"/>
  <c r="X638" i="1" s="1"/>
  <c r="F667" i="1"/>
  <c r="Y631" i="1"/>
  <c r="EU582" i="1"/>
  <c r="P757" i="1"/>
  <c r="ER640" i="1"/>
  <c r="GA631" i="1"/>
  <c r="EH672" i="1"/>
  <c r="P690" i="1"/>
  <c r="ES672" i="1"/>
  <c r="P701" i="1"/>
  <c r="DH119" i="3"/>
  <c r="DF119" i="3"/>
  <c r="DJ119" i="3" s="1"/>
  <c r="DG119" i="3"/>
  <c r="DI119" i="3"/>
  <c r="DH121" i="3"/>
  <c r="DF121" i="3"/>
  <c r="DG121" i="3"/>
  <c r="DI121" i="3"/>
  <c r="DJ121" i="3" s="1"/>
  <c r="DI133" i="3"/>
  <c r="DH133" i="3"/>
  <c r="DF133" i="3"/>
  <c r="DG133" i="3"/>
  <c r="DJ133" i="3" s="1"/>
  <c r="DG196" i="3"/>
  <c r="DJ196" i="3" s="1"/>
  <c r="DF196" i="3"/>
  <c r="DI196" i="3"/>
  <c r="DH196" i="3"/>
  <c r="DI200" i="3"/>
  <c r="DF200" i="3"/>
  <c r="DJ200" i="3" s="1"/>
  <c r="DH200" i="3"/>
  <c r="DG200" i="3"/>
  <c r="DH43" i="3"/>
  <c r="DF43" i="3"/>
  <c r="DG43" i="3"/>
  <c r="DI43" i="3"/>
  <c r="DJ43" i="3" s="1"/>
  <c r="DG100" i="3"/>
  <c r="DJ100" i="3" s="1"/>
  <c r="DH100" i="3"/>
  <c r="DI100" i="3"/>
  <c r="DF100" i="3"/>
  <c r="DH111" i="3"/>
  <c r="DG111" i="3"/>
  <c r="DI111" i="3"/>
  <c r="DF111" i="3"/>
  <c r="DJ111" i="3" s="1"/>
  <c r="DH130" i="3"/>
  <c r="DG130" i="3"/>
  <c r="DI130" i="3"/>
  <c r="DF130" i="3"/>
  <c r="DJ130" i="3" s="1"/>
  <c r="DH57" i="3"/>
  <c r="DI57" i="3"/>
  <c r="DJ57" i="3" s="1"/>
  <c r="DF57" i="3"/>
  <c r="DG57" i="3"/>
  <c r="DI118" i="3"/>
  <c r="DG118" i="3"/>
  <c r="DH118" i="3"/>
  <c r="DF118" i="3"/>
  <c r="DJ118" i="3" s="1"/>
  <c r="DF141" i="3"/>
  <c r="DH141" i="3"/>
  <c r="DI141" i="3"/>
  <c r="DJ141" i="3" s="1"/>
  <c r="DG141" i="3"/>
  <c r="DI136" i="3"/>
  <c r="DF136" i="3"/>
  <c r="DJ136" i="3" s="1"/>
  <c r="DG136" i="3"/>
  <c r="DH136" i="3"/>
  <c r="DF147" i="3"/>
  <c r="DJ147" i="3" s="1"/>
  <c r="DG147" i="3"/>
  <c r="DH147" i="3"/>
  <c r="DI147" i="3"/>
  <c r="DH205" i="3"/>
  <c r="DF205" i="3"/>
  <c r="DJ205" i="3" s="1"/>
  <c r="DG205" i="3"/>
  <c r="DI205" i="3"/>
  <c r="DH207" i="3"/>
  <c r="DI207" i="3"/>
  <c r="DJ207" i="3" s="1"/>
  <c r="DF207" i="3"/>
  <c r="DG207" i="3"/>
  <c r="DH252" i="3"/>
  <c r="DF252" i="3"/>
  <c r="DJ252" i="3" s="1"/>
  <c r="DG252" i="3"/>
  <c r="DI252" i="3"/>
  <c r="DH217" i="3"/>
  <c r="DI217" i="3"/>
  <c r="DF217" i="3"/>
  <c r="DJ217" i="3" s="1"/>
  <c r="DG217" i="3"/>
  <c r="DH201" i="3"/>
  <c r="DG201" i="3"/>
  <c r="DI201" i="3"/>
  <c r="DF201" i="3"/>
  <c r="DJ201" i="3" s="1"/>
  <c r="DH213" i="3"/>
  <c r="DF213" i="3"/>
  <c r="DG213" i="3"/>
  <c r="DI213" i="3"/>
  <c r="DJ213" i="3" s="1"/>
  <c r="DI158" i="3"/>
  <c r="DG158" i="3"/>
  <c r="DH158" i="3"/>
  <c r="DF158" i="3"/>
  <c r="DJ158" i="3" s="1"/>
  <c r="DH248" i="3"/>
  <c r="DF248" i="3"/>
  <c r="DJ248" i="3" s="1"/>
  <c r="DG248" i="3"/>
  <c r="DI248" i="3"/>
  <c r="DG255" i="3"/>
  <c r="DF255" i="3"/>
  <c r="DH255" i="3"/>
  <c r="DI255" i="3"/>
  <c r="DJ255" i="3" s="1"/>
  <c r="DI210" i="3"/>
  <c r="DG210" i="3"/>
  <c r="DJ210" i="3" s="1"/>
  <c r="DF210" i="3"/>
  <c r="DH210" i="3"/>
  <c r="DH316" i="3"/>
  <c r="DI316" i="3"/>
  <c r="DF316" i="3"/>
  <c r="DJ316" i="3" s="1"/>
  <c r="DG316" i="3"/>
  <c r="DG246" i="3"/>
  <c r="DJ246" i="3" s="1"/>
  <c r="DF246" i="3"/>
  <c r="DH246" i="3"/>
  <c r="DI246" i="3"/>
  <c r="DH321" i="3"/>
  <c r="DI321" i="3"/>
  <c r="DG321" i="3"/>
  <c r="DF321" i="3"/>
  <c r="DJ321" i="3" s="1"/>
  <c r="DI348" i="3"/>
  <c r="DF348" i="3"/>
  <c r="DG348" i="3"/>
  <c r="DJ348" i="3" s="1"/>
  <c r="DH348" i="3"/>
  <c r="DI388" i="3"/>
  <c r="DF388" i="3"/>
  <c r="DG388" i="3"/>
  <c r="DJ388" i="3" s="1"/>
  <c r="DH388" i="3"/>
  <c r="DI415" i="3"/>
  <c r="DJ415" i="3" s="1"/>
  <c r="DF415" i="3"/>
  <c r="DG415" i="3"/>
  <c r="DH415" i="3"/>
  <c r="DI429" i="3"/>
  <c r="DJ429" i="3" s="1"/>
  <c r="DG429" i="3"/>
  <c r="DH429" i="3"/>
  <c r="DF429" i="3"/>
  <c r="DF474" i="3"/>
  <c r="DG474" i="3"/>
  <c r="DH474" i="3"/>
  <c r="DI474" i="3"/>
  <c r="DJ474" i="3" s="1"/>
  <c r="DI399" i="3"/>
  <c r="DF399" i="3"/>
  <c r="DJ399" i="3" s="1"/>
  <c r="DG399" i="3"/>
  <c r="DH399" i="3"/>
  <c r="DF412" i="3"/>
  <c r="DJ412" i="3" s="1"/>
  <c r="DG412" i="3"/>
  <c r="DH412" i="3"/>
  <c r="DI412" i="3"/>
  <c r="DG389" i="3"/>
  <c r="DJ389" i="3" s="1"/>
  <c r="DF389" i="3"/>
  <c r="DH389" i="3"/>
  <c r="DI389" i="3"/>
  <c r="DI421" i="3"/>
  <c r="DF421" i="3"/>
  <c r="DJ421" i="3" s="1"/>
  <c r="DG421" i="3"/>
  <c r="DH421" i="3"/>
  <c r="DI436" i="3"/>
  <c r="DG436" i="3"/>
  <c r="DJ436" i="3" s="1"/>
  <c r="DH436" i="3"/>
  <c r="DF436" i="3"/>
  <c r="DG513" i="3"/>
  <c r="DH513" i="3"/>
  <c r="DF513" i="3"/>
  <c r="DI513" i="3"/>
  <c r="DJ513" i="3" s="1"/>
  <c r="DH567" i="3"/>
  <c r="DG567" i="3"/>
  <c r="DF567" i="3"/>
  <c r="DI567" i="3"/>
  <c r="DJ567" i="3" s="1"/>
  <c r="DG576" i="3"/>
  <c r="DF576" i="3"/>
  <c r="DH576" i="3"/>
  <c r="DI576" i="3"/>
  <c r="DJ576" i="3" s="1"/>
  <c r="DG598" i="3"/>
  <c r="DJ598" i="3" s="1"/>
  <c r="DF598" i="3"/>
  <c r="DH598" i="3"/>
  <c r="DI598" i="3"/>
  <c r="DG679" i="3"/>
  <c r="DH679" i="3"/>
  <c r="DF679" i="3"/>
  <c r="DJ679" i="3" s="1"/>
  <c r="DI679" i="3"/>
  <c r="AD131" i="1"/>
  <c r="CP32" i="1"/>
  <c r="O32" i="1" s="1"/>
  <c r="GM32" i="1" s="1"/>
  <c r="GO32" i="1" s="1"/>
  <c r="DI125" i="3"/>
  <c r="DF125" i="3"/>
  <c r="DJ125" i="3" s="1"/>
  <c r="DG125" i="3"/>
  <c r="DH125" i="3"/>
  <c r="DF122" i="3"/>
  <c r="DI122" i="3"/>
  <c r="DG122" i="3"/>
  <c r="DJ122" i="3" s="1"/>
  <c r="DH122" i="3"/>
  <c r="CP85" i="1"/>
  <c r="O85" i="1" s="1"/>
  <c r="GM85" i="1" s="1"/>
  <c r="GO85" i="1" s="1"/>
  <c r="CP93" i="1"/>
  <c r="O93" i="1" s="1"/>
  <c r="GM93" i="1" s="1"/>
  <c r="GO93" i="1" s="1"/>
  <c r="CY120" i="1"/>
  <c r="X120" i="1" s="1"/>
  <c r="CZ120" i="1"/>
  <c r="Y120" i="1" s="1"/>
  <c r="GM53" i="1"/>
  <c r="GO53" i="1" s="1"/>
  <c r="GM63" i="1"/>
  <c r="GO63" i="1" s="1"/>
  <c r="DI106" i="3"/>
  <c r="DF106" i="3"/>
  <c r="DJ106" i="3" s="1"/>
  <c r="DG106" i="3"/>
  <c r="DH106" i="3"/>
  <c r="DG116" i="3"/>
  <c r="DF116" i="3"/>
  <c r="DJ116" i="3" s="1"/>
  <c r="DH116" i="3"/>
  <c r="DI116" i="3"/>
  <c r="CY86" i="1"/>
  <c r="X86" i="1" s="1"/>
  <c r="CZ86" i="1"/>
  <c r="Y86" i="1" s="1"/>
  <c r="DI162" i="3"/>
  <c r="DJ162" i="3" s="1"/>
  <c r="DG162" i="3"/>
  <c r="DH162" i="3"/>
  <c r="DF162" i="3"/>
  <c r="AO26" i="1"/>
  <c r="F135" i="1"/>
  <c r="AO161" i="1"/>
  <c r="GM74" i="1"/>
  <c r="GO74" i="1" s="1"/>
  <c r="GM91" i="1"/>
  <c r="GO91" i="1" s="1"/>
  <c r="DF193" i="3"/>
  <c r="DJ193" i="3" s="1"/>
  <c r="DG193" i="3"/>
  <c r="DH193" i="3"/>
  <c r="DI193" i="3"/>
  <c r="DF189" i="3"/>
  <c r="DJ189" i="3" s="1"/>
  <c r="DH189" i="3"/>
  <c r="DI189" i="3"/>
  <c r="DG189" i="3"/>
  <c r="DF185" i="3"/>
  <c r="DI185" i="3"/>
  <c r="DH185" i="3"/>
  <c r="DG185" i="3"/>
  <c r="DJ185" i="3" s="1"/>
  <c r="DG214" i="3"/>
  <c r="DH214" i="3"/>
  <c r="DI214" i="3"/>
  <c r="DF214" i="3"/>
  <c r="DJ214" i="3" s="1"/>
  <c r="GM64" i="1"/>
  <c r="GO64" i="1" s="1"/>
  <c r="CY76" i="1"/>
  <c r="X76" i="1" s="1"/>
  <c r="CZ76" i="1"/>
  <c r="Y76" i="1" s="1"/>
  <c r="DG138" i="3"/>
  <c r="DI138" i="3"/>
  <c r="DF138" i="3"/>
  <c r="DJ138" i="3" s="1"/>
  <c r="DH138" i="3"/>
  <c r="DF135" i="3"/>
  <c r="DJ135" i="3" s="1"/>
  <c r="DI135" i="3"/>
  <c r="DG135" i="3"/>
  <c r="DH135" i="3"/>
  <c r="CP83" i="1"/>
  <c r="O83" i="1" s="1"/>
  <c r="GM83" i="1" s="1"/>
  <c r="GN83" i="1" s="1"/>
  <c r="FT131" i="1" s="1"/>
  <c r="DF203" i="3"/>
  <c r="DJ203" i="3" s="1"/>
  <c r="DH203" i="3"/>
  <c r="DG203" i="3"/>
  <c r="DI203" i="3"/>
  <c r="DG202" i="3"/>
  <c r="DH202" i="3"/>
  <c r="DF202" i="3"/>
  <c r="DJ202" i="3" s="1"/>
  <c r="DI202" i="3"/>
  <c r="DG198" i="3"/>
  <c r="DJ198" i="3" s="1"/>
  <c r="DI198" i="3"/>
  <c r="DH198" i="3"/>
  <c r="DF198" i="3"/>
  <c r="BC26" i="1"/>
  <c r="F147" i="1"/>
  <c r="BC161" i="1"/>
  <c r="GM106" i="1"/>
  <c r="GO106" i="1" s="1"/>
  <c r="GM115" i="1"/>
  <c r="GO115" i="1" s="1"/>
  <c r="GM204" i="1"/>
  <c r="FR204" i="1" s="1"/>
  <c r="DI251" i="3"/>
  <c r="DG251" i="3"/>
  <c r="DJ251" i="3" s="1"/>
  <c r="DH251" i="3"/>
  <c r="DF251" i="3"/>
  <c r="GB26" i="1"/>
  <c r="ES131" i="1"/>
  <c r="CP120" i="1"/>
  <c r="O120" i="1" s="1"/>
  <c r="DV307" i="1"/>
  <c r="CP202" i="1"/>
  <c r="O202" i="1" s="1"/>
  <c r="AC307" i="1"/>
  <c r="CY203" i="1"/>
  <c r="X203" i="1" s="1"/>
  <c r="CZ203" i="1"/>
  <c r="Y203" i="1" s="1"/>
  <c r="DX307" i="1"/>
  <c r="DI245" i="3"/>
  <c r="DJ245" i="3" s="1"/>
  <c r="DF245" i="3"/>
  <c r="DG245" i="3"/>
  <c r="DH245" i="3"/>
  <c r="CY212" i="1"/>
  <c r="X212" i="1" s="1"/>
  <c r="CZ212" i="1"/>
  <c r="Y212" i="1" s="1"/>
  <c r="AF307" i="1"/>
  <c r="DI309" i="3"/>
  <c r="DJ309" i="3" s="1"/>
  <c r="DF309" i="3"/>
  <c r="DG309" i="3"/>
  <c r="DH309" i="3"/>
  <c r="GM224" i="1"/>
  <c r="GO224" i="1" s="1"/>
  <c r="CP255" i="1"/>
  <c r="O255" i="1" s="1"/>
  <c r="GM255" i="1" s="1"/>
  <c r="GO255" i="1" s="1"/>
  <c r="DH406" i="3"/>
  <c r="DI406" i="3"/>
  <c r="DF406" i="3"/>
  <c r="DJ406" i="3" s="1"/>
  <c r="DG406" i="3"/>
  <c r="BA26" i="1"/>
  <c r="F151" i="1"/>
  <c r="BA161" i="1"/>
  <c r="CZ242" i="1"/>
  <c r="Y242" i="1" s="1"/>
  <c r="CY242" i="1"/>
  <c r="X242" i="1" s="1"/>
  <c r="DH318" i="3"/>
  <c r="DI318" i="3"/>
  <c r="DJ318" i="3" s="1"/>
  <c r="DF318" i="3"/>
  <c r="DG318" i="3"/>
  <c r="CY256" i="1"/>
  <c r="X256" i="1" s="1"/>
  <c r="CZ256" i="1"/>
  <c r="Y256" i="1" s="1"/>
  <c r="EP200" i="1"/>
  <c r="EP337" i="1"/>
  <c r="P314" i="1"/>
  <c r="GM210" i="1"/>
  <c r="FR210" i="1" s="1"/>
  <c r="CY234" i="1"/>
  <c r="X234" i="1" s="1"/>
  <c r="CZ234" i="1"/>
  <c r="Y234" i="1" s="1"/>
  <c r="DG425" i="3"/>
  <c r="DH425" i="3"/>
  <c r="DI425" i="3"/>
  <c r="DF425" i="3"/>
  <c r="DJ425" i="3" s="1"/>
  <c r="EU200" i="1"/>
  <c r="EU337" i="1"/>
  <c r="P323" i="1"/>
  <c r="GM231" i="1"/>
  <c r="GO231" i="1" s="1"/>
  <c r="CP247" i="1"/>
  <c r="O247" i="1" s="1"/>
  <c r="GM247" i="1" s="1"/>
  <c r="FR247" i="1" s="1"/>
  <c r="DY200" i="1"/>
  <c r="DL307" i="1"/>
  <c r="CY262" i="1"/>
  <c r="X262" i="1" s="1"/>
  <c r="CZ262" i="1"/>
  <c r="Y262" i="1" s="1"/>
  <c r="CY264" i="1"/>
  <c r="X264" i="1" s="1"/>
  <c r="CZ264" i="1"/>
  <c r="Y264" i="1" s="1"/>
  <c r="DG397" i="3"/>
  <c r="DH397" i="3"/>
  <c r="DI397" i="3"/>
  <c r="DF397" i="3"/>
  <c r="DJ397" i="3" s="1"/>
  <c r="DF392" i="3"/>
  <c r="DJ392" i="3" s="1"/>
  <c r="DI392" i="3"/>
  <c r="DG392" i="3"/>
  <c r="DH392" i="3"/>
  <c r="EV200" i="1"/>
  <c r="P332" i="1"/>
  <c r="EV337" i="1"/>
  <c r="AH200" i="1"/>
  <c r="U307" i="1"/>
  <c r="CP303" i="1"/>
  <c r="O303" i="1" s="1"/>
  <c r="GM378" i="1"/>
  <c r="AB517" i="1"/>
  <c r="GM381" i="1"/>
  <c r="FR381" i="1" s="1"/>
  <c r="GM392" i="1"/>
  <c r="GO392" i="1" s="1"/>
  <c r="GM283" i="1"/>
  <c r="GO283" i="1" s="1"/>
  <c r="AD376" i="1"/>
  <c r="Q517" i="1"/>
  <c r="CY403" i="1"/>
  <c r="X403" i="1" s="1"/>
  <c r="CZ403" i="1"/>
  <c r="Y403" i="1" s="1"/>
  <c r="DX517" i="1"/>
  <c r="CY409" i="1"/>
  <c r="X409" i="1" s="1"/>
  <c r="CZ409" i="1"/>
  <c r="Y409" i="1" s="1"/>
  <c r="CY421" i="1"/>
  <c r="X421" i="1" s="1"/>
  <c r="CZ421" i="1"/>
  <c r="Y421" i="1" s="1"/>
  <c r="CY429" i="1"/>
  <c r="X429" i="1" s="1"/>
  <c r="CZ429" i="1"/>
  <c r="Y429" i="1" s="1"/>
  <c r="CY441" i="1"/>
  <c r="X441" i="1" s="1"/>
  <c r="CZ441" i="1"/>
  <c r="Y441" i="1" s="1"/>
  <c r="CY445" i="1"/>
  <c r="X445" i="1" s="1"/>
  <c r="CZ445" i="1"/>
  <c r="Y445" i="1" s="1"/>
  <c r="GM267" i="1"/>
  <c r="GO267" i="1" s="1"/>
  <c r="DG431" i="3"/>
  <c r="DI431" i="3"/>
  <c r="DJ431" i="3" s="1"/>
  <c r="DF431" i="3"/>
  <c r="DH431" i="3"/>
  <c r="CP379" i="1"/>
  <c r="O379" i="1" s="1"/>
  <c r="DU517" i="1"/>
  <c r="GM279" i="1"/>
  <c r="GO279" i="1" s="1"/>
  <c r="GM305" i="1"/>
  <c r="GP305" i="1" s="1"/>
  <c r="FV307" i="1" s="1"/>
  <c r="DG437" i="3"/>
  <c r="DJ437" i="3" s="1"/>
  <c r="DI437" i="3"/>
  <c r="DF437" i="3"/>
  <c r="DH437" i="3"/>
  <c r="CP393" i="1"/>
  <c r="O393" i="1" s="1"/>
  <c r="GM393" i="1" s="1"/>
  <c r="GO393" i="1" s="1"/>
  <c r="GM422" i="1"/>
  <c r="GO422" i="1" s="1"/>
  <c r="GM436" i="1"/>
  <c r="GO436" i="1" s="1"/>
  <c r="GM446" i="1"/>
  <c r="GO446" i="1" s="1"/>
  <c r="GM470" i="1"/>
  <c r="GO470" i="1" s="1"/>
  <c r="CZ485" i="1"/>
  <c r="Y485" i="1" s="1"/>
  <c r="CY485" i="1"/>
  <c r="X485" i="1" s="1"/>
  <c r="BC376" i="1"/>
  <c r="F533" i="1"/>
  <c r="BC547" i="1"/>
  <c r="GM428" i="1"/>
  <c r="GO428" i="1" s="1"/>
  <c r="ET376" i="1"/>
  <c r="ET547" i="1"/>
  <c r="P530" i="1"/>
  <c r="F615" i="1"/>
  <c r="BC711" i="1"/>
  <c r="BC590" i="1"/>
  <c r="CP441" i="1"/>
  <c r="O441" i="1" s="1"/>
  <c r="CP445" i="1"/>
  <c r="O445" i="1" s="1"/>
  <c r="GM445" i="1" s="1"/>
  <c r="FR445" i="1" s="1"/>
  <c r="GM462" i="1"/>
  <c r="GO462" i="1" s="1"/>
  <c r="AO376" i="1"/>
  <c r="F521" i="1"/>
  <c r="AO547" i="1"/>
  <c r="EL590" i="1"/>
  <c r="P617" i="1"/>
  <c r="EL711" i="1"/>
  <c r="GM406" i="1"/>
  <c r="GO406" i="1" s="1"/>
  <c r="GM414" i="1"/>
  <c r="GO414" i="1" s="1"/>
  <c r="CY457" i="1"/>
  <c r="X457" i="1" s="1"/>
  <c r="CZ457" i="1"/>
  <c r="Y457" i="1" s="1"/>
  <c r="GM457" i="1" s="1"/>
  <c r="GO457" i="1" s="1"/>
  <c r="GM464" i="1"/>
  <c r="GN464" i="1" s="1"/>
  <c r="GM473" i="1"/>
  <c r="GO473" i="1" s="1"/>
  <c r="CP484" i="1"/>
  <c r="O484" i="1" s="1"/>
  <c r="GM484" i="1" s="1"/>
  <c r="GO484" i="1" s="1"/>
  <c r="CP486" i="1"/>
  <c r="O486" i="1" s="1"/>
  <c r="GM486" i="1" s="1"/>
  <c r="GO486" i="1" s="1"/>
  <c r="CY593" i="1"/>
  <c r="X593" i="1" s="1"/>
  <c r="CZ593" i="1"/>
  <c r="Y593" i="1" s="1"/>
  <c r="DX599" i="1"/>
  <c r="AO590" i="1"/>
  <c r="F603" i="1"/>
  <c r="AO711" i="1"/>
  <c r="F685" i="1"/>
  <c r="AO672" i="1"/>
  <c r="AX590" i="1"/>
  <c r="F606" i="1"/>
  <c r="AX711" i="1"/>
  <c r="AP631" i="1"/>
  <c r="F649" i="1"/>
  <c r="GB376" i="1"/>
  <c r="ES517" i="1"/>
  <c r="GM676" i="1"/>
  <c r="GP676" i="1" s="1"/>
  <c r="CZ679" i="1"/>
  <c r="Y679" i="1" s="1"/>
  <c r="CY679" i="1"/>
  <c r="X679" i="1" s="1"/>
  <c r="DZ631" i="1"/>
  <c r="DM640" i="1"/>
  <c r="CJ672" i="1"/>
  <c r="BA681" i="1"/>
  <c r="CP679" i="1"/>
  <c r="O679" i="1" s="1"/>
  <c r="AG590" i="1"/>
  <c r="T599" i="1"/>
  <c r="EI590" i="1"/>
  <c r="P609" i="1"/>
  <c r="EI711" i="1"/>
  <c r="DV631" i="1"/>
  <c r="DI640" i="1"/>
  <c r="AJ376" i="1"/>
  <c r="W517" i="1"/>
  <c r="CJ590" i="1"/>
  <c r="BA599" i="1"/>
  <c r="DY590" i="1"/>
  <c r="DL599" i="1"/>
  <c r="AT590" i="1"/>
  <c r="F617" i="1"/>
  <c r="AT711" i="1"/>
  <c r="CJ631" i="1"/>
  <c r="BA640" i="1"/>
  <c r="EK681" i="1"/>
  <c r="FT672" i="1"/>
  <c r="BB672" i="1"/>
  <c r="F694" i="1"/>
  <c r="EA631" i="1"/>
  <c r="DN640" i="1"/>
  <c r="P647" i="1"/>
  <c r="EP631" i="1"/>
  <c r="W681" i="1"/>
  <c r="AJ672" i="1"/>
  <c r="ER681" i="1"/>
  <c r="GA672" i="1"/>
  <c r="EP672" i="1"/>
  <c r="P688" i="1"/>
  <c r="DF143" i="3"/>
  <c r="DH143" i="3"/>
  <c r="DG143" i="3"/>
  <c r="DJ143" i="3" s="1"/>
  <c r="DI143" i="3"/>
  <c r="DH153" i="3"/>
  <c r="DF153" i="3"/>
  <c r="DG153" i="3"/>
  <c r="DJ153" i="3" s="1"/>
  <c r="DI153" i="3"/>
  <c r="DI186" i="3"/>
  <c r="DF186" i="3"/>
  <c r="DJ186" i="3" s="1"/>
  <c r="DH186" i="3"/>
  <c r="DG186" i="3"/>
  <c r="DG223" i="3"/>
  <c r="DF223" i="3"/>
  <c r="DH223" i="3"/>
  <c r="DI223" i="3"/>
  <c r="DJ223" i="3" s="1"/>
  <c r="DG313" i="3"/>
  <c r="DH313" i="3"/>
  <c r="DI313" i="3"/>
  <c r="DF313" i="3"/>
  <c r="DJ313" i="3" s="1"/>
  <c r="DF8" i="3"/>
  <c r="DG8" i="3"/>
  <c r="DH8" i="3"/>
  <c r="DI8" i="3"/>
  <c r="DJ8" i="3" s="1"/>
  <c r="DH53" i="3"/>
  <c r="DI53" i="3"/>
  <c r="DJ53" i="3" s="1"/>
  <c r="DF53" i="3"/>
  <c r="DG53" i="3"/>
  <c r="DH101" i="3"/>
  <c r="DG101" i="3"/>
  <c r="DI101" i="3"/>
  <c r="DJ101" i="3" s="1"/>
  <c r="DF101" i="3"/>
  <c r="DF93" i="3"/>
  <c r="DH93" i="3"/>
  <c r="DI93" i="3"/>
  <c r="DJ93" i="3" s="1"/>
  <c r="DG93" i="3"/>
  <c r="DH107" i="3"/>
  <c r="DI107" i="3"/>
  <c r="DF107" i="3"/>
  <c r="DJ107" i="3" s="1"/>
  <c r="DG107" i="3"/>
  <c r="DH182" i="3"/>
  <c r="DI182" i="3"/>
  <c r="DF182" i="3"/>
  <c r="DG182" i="3"/>
  <c r="DJ182" i="3" s="1"/>
  <c r="DH149" i="3"/>
  <c r="DI149" i="3"/>
  <c r="DF149" i="3"/>
  <c r="DJ149" i="3" s="1"/>
  <c r="DG149" i="3"/>
  <c r="DF139" i="3"/>
  <c r="DJ139" i="3" s="1"/>
  <c r="DH139" i="3"/>
  <c r="DI139" i="3"/>
  <c r="DG139" i="3"/>
  <c r="DI129" i="3"/>
  <c r="DF129" i="3"/>
  <c r="DJ129" i="3" s="1"/>
  <c r="DG129" i="3"/>
  <c r="DH129" i="3"/>
  <c r="DH151" i="3"/>
  <c r="DI151" i="3"/>
  <c r="DJ151" i="3" s="1"/>
  <c r="DF151" i="3"/>
  <c r="DG151" i="3"/>
  <c r="DH184" i="3"/>
  <c r="DF184" i="3"/>
  <c r="DI184" i="3"/>
  <c r="DG184" i="3"/>
  <c r="DJ184" i="3" s="1"/>
  <c r="DG209" i="3"/>
  <c r="DI209" i="3"/>
  <c r="DJ209" i="3" s="1"/>
  <c r="DF209" i="3"/>
  <c r="DH209" i="3"/>
  <c r="DI195" i="3"/>
  <c r="DF195" i="3"/>
  <c r="DH195" i="3"/>
  <c r="DG195" i="3"/>
  <c r="DJ195" i="3" s="1"/>
  <c r="DH219" i="3"/>
  <c r="DI219" i="3"/>
  <c r="DG219" i="3"/>
  <c r="DF219" i="3"/>
  <c r="DJ219" i="3" s="1"/>
  <c r="DH187" i="3"/>
  <c r="DG187" i="3"/>
  <c r="DI187" i="3"/>
  <c r="DF187" i="3"/>
  <c r="DJ187" i="3" s="1"/>
  <c r="DI216" i="3"/>
  <c r="DF216" i="3"/>
  <c r="DJ216" i="3" s="1"/>
  <c r="DG216" i="3"/>
  <c r="DH216" i="3"/>
  <c r="DH312" i="3"/>
  <c r="DI312" i="3"/>
  <c r="DF312" i="3"/>
  <c r="DJ312" i="3" s="1"/>
  <c r="DG312" i="3"/>
  <c r="DG317" i="3"/>
  <c r="DH317" i="3"/>
  <c r="DI317" i="3"/>
  <c r="DF317" i="3"/>
  <c r="DJ317" i="3" s="1"/>
  <c r="DI222" i="3"/>
  <c r="DF222" i="3"/>
  <c r="DJ222" i="3" s="1"/>
  <c r="DG222" i="3"/>
  <c r="DH222" i="3"/>
  <c r="DG322" i="3"/>
  <c r="DH322" i="3"/>
  <c r="DF322" i="3"/>
  <c r="DJ322" i="3" s="1"/>
  <c r="DI322" i="3"/>
  <c r="DG349" i="3"/>
  <c r="DJ349" i="3" s="1"/>
  <c r="DF349" i="3"/>
  <c r="DH349" i="3"/>
  <c r="DI349" i="3"/>
  <c r="DF402" i="3"/>
  <c r="DG402" i="3"/>
  <c r="DJ402" i="3" s="1"/>
  <c r="DH402" i="3"/>
  <c r="DI402" i="3"/>
  <c r="DI324" i="3"/>
  <c r="DF324" i="3"/>
  <c r="DJ324" i="3" s="1"/>
  <c r="DG324" i="3"/>
  <c r="DH324" i="3"/>
  <c r="DF420" i="3"/>
  <c r="DJ420" i="3" s="1"/>
  <c r="DG420" i="3"/>
  <c r="DH420" i="3"/>
  <c r="DI420" i="3"/>
  <c r="DG449" i="3"/>
  <c r="DJ449" i="3" s="1"/>
  <c r="DH449" i="3"/>
  <c r="DF449" i="3"/>
  <c r="DI449" i="3"/>
  <c r="DG460" i="3"/>
  <c r="DJ460" i="3" s="1"/>
  <c r="DH460" i="3"/>
  <c r="DF460" i="3"/>
  <c r="DI460" i="3"/>
  <c r="DI393" i="3"/>
  <c r="DF393" i="3"/>
  <c r="DJ393" i="3" s="1"/>
  <c r="DG393" i="3"/>
  <c r="DH393" i="3"/>
  <c r="DG488" i="3"/>
  <c r="DH488" i="3"/>
  <c r="DF488" i="3"/>
  <c r="DI488" i="3"/>
  <c r="DJ488" i="3" s="1"/>
  <c r="DG519" i="3"/>
  <c r="DH519" i="3"/>
  <c r="DF519" i="3"/>
  <c r="DI519" i="3"/>
  <c r="DJ519" i="3" s="1"/>
  <c r="DF398" i="3"/>
  <c r="DJ398" i="3" s="1"/>
  <c r="DG398" i="3"/>
  <c r="DH398" i="3"/>
  <c r="DI398" i="3"/>
  <c r="DH424" i="3"/>
  <c r="DI424" i="3"/>
  <c r="DJ424" i="3" s="1"/>
  <c r="DF424" i="3"/>
  <c r="DG424" i="3"/>
  <c r="DG471" i="3"/>
  <c r="DH471" i="3"/>
  <c r="DF471" i="3"/>
  <c r="DI471" i="3"/>
  <c r="DJ471" i="3" s="1"/>
  <c r="DG637" i="3"/>
  <c r="DJ637" i="3" s="1"/>
  <c r="DH637" i="3"/>
  <c r="DI637" i="3"/>
  <c r="DF637" i="3"/>
  <c r="DG609" i="3"/>
  <c r="DF609" i="3"/>
  <c r="DH609" i="3"/>
  <c r="DI609" i="3"/>
  <c r="DJ609" i="3" s="1"/>
  <c r="DG633" i="3"/>
  <c r="DF633" i="3"/>
  <c r="DH633" i="3"/>
  <c r="DI633" i="3"/>
  <c r="DJ633" i="3" s="1"/>
  <c r="GK28" i="1"/>
  <c r="AE131" i="1"/>
  <c r="GM35" i="1"/>
  <c r="GO35" i="1" s="1"/>
  <c r="DI681" i="3"/>
  <c r="DF681" i="3"/>
  <c r="DJ681" i="3" s="1"/>
  <c r="DH681" i="3"/>
  <c r="DG681" i="3"/>
  <c r="DI675" i="3"/>
  <c r="DF675" i="3"/>
  <c r="DJ675" i="3" s="1"/>
  <c r="DG675" i="3"/>
  <c r="DH675" i="3"/>
  <c r="GM30" i="1"/>
  <c r="FR30" i="1" s="1"/>
  <c r="GM42" i="1"/>
  <c r="GO42" i="1" s="1"/>
  <c r="CY31" i="1"/>
  <c r="X31" i="1" s="1"/>
  <c r="GM31" i="1" s="1"/>
  <c r="FR31" i="1" s="1"/>
  <c r="FQ131" i="1" s="1"/>
  <c r="CZ31" i="1"/>
  <c r="Y31" i="1" s="1"/>
  <c r="DX131" i="1"/>
  <c r="GK39" i="1"/>
  <c r="DW131" i="1"/>
  <c r="DF124" i="3"/>
  <c r="DG124" i="3"/>
  <c r="DJ124" i="3" s="1"/>
  <c r="DH124" i="3"/>
  <c r="DI124" i="3"/>
  <c r="DI146" i="3"/>
  <c r="DG146" i="3"/>
  <c r="DH146" i="3"/>
  <c r="DF146" i="3"/>
  <c r="DJ146" i="3" s="1"/>
  <c r="DH144" i="3"/>
  <c r="DF144" i="3"/>
  <c r="DG144" i="3"/>
  <c r="DJ144" i="3" s="1"/>
  <c r="DI144" i="3"/>
  <c r="CP71" i="1"/>
  <c r="O71" i="1" s="1"/>
  <c r="GM71" i="1" s="1"/>
  <c r="GO71" i="1" s="1"/>
  <c r="DU131" i="1"/>
  <c r="BD26" i="1"/>
  <c r="BD161" i="1"/>
  <c r="F156" i="1"/>
  <c r="GM47" i="1"/>
  <c r="FR47" i="1" s="1"/>
  <c r="DG120" i="3"/>
  <c r="DF120" i="3"/>
  <c r="DJ120" i="3" s="1"/>
  <c r="DH120" i="3"/>
  <c r="DI120" i="3"/>
  <c r="DF157" i="3"/>
  <c r="DJ157" i="3" s="1"/>
  <c r="DG157" i="3"/>
  <c r="DH157" i="3"/>
  <c r="DI157" i="3"/>
  <c r="DF154" i="3"/>
  <c r="DI154" i="3"/>
  <c r="DG154" i="3"/>
  <c r="DJ154" i="3" s="1"/>
  <c r="DH154" i="3"/>
  <c r="CY90" i="1"/>
  <c r="X90" i="1" s="1"/>
  <c r="GM90" i="1" s="1"/>
  <c r="GO90" i="1" s="1"/>
  <c r="CZ90" i="1"/>
  <c r="Y90" i="1" s="1"/>
  <c r="CY94" i="1"/>
  <c r="X94" i="1" s="1"/>
  <c r="GM94" i="1" s="1"/>
  <c r="GO94" i="1" s="1"/>
  <c r="CZ94" i="1"/>
  <c r="Y94" i="1" s="1"/>
  <c r="GM29" i="1"/>
  <c r="GM58" i="1"/>
  <c r="GO58" i="1" s="1"/>
  <c r="CZ65" i="1"/>
  <c r="Y65" i="1" s="1"/>
  <c r="CY65" i="1"/>
  <c r="X65" i="1" s="1"/>
  <c r="GM65" i="1" s="1"/>
  <c r="GO65" i="1" s="1"/>
  <c r="CY72" i="1"/>
  <c r="X72" i="1" s="1"/>
  <c r="AK131" i="1" s="1"/>
  <c r="CZ72" i="1"/>
  <c r="Y72" i="1" s="1"/>
  <c r="AL131" i="1" s="1"/>
  <c r="AF131" i="1"/>
  <c r="CY77" i="1"/>
  <c r="X77" i="1" s="1"/>
  <c r="GM77" i="1" s="1"/>
  <c r="GO77" i="1" s="1"/>
  <c r="CZ77" i="1"/>
  <c r="Y77" i="1" s="1"/>
  <c r="DG192" i="3"/>
  <c r="DF192" i="3"/>
  <c r="DJ192" i="3" s="1"/>
  <c r="DH192" i="3"/>
  <c r="DI192" i="3"/>
  <c r="DG188" i="3"/>
  <c r="DH188" i="3"/>
  <c r="DI188" i="3"/>
  <c r="DF188" i="3"/>
  <c r="DJ188" i="3" s="1"/>
  <c r="DF215" i="3"/>
  <c r="DJ215" i="3" s="1"/>
  <c r="DI215" i="3"/>
  <c r="DG215" i="3"/>
  <c r="DH215" i="3"/>
  <c r="BB26" i="1"/>
  <c r="F144" i="1"/>
  <c r="BB161" i="1"/>
  <c r="CP78" i="1"/>
  <c r="O78" i="1" s="1"/>
  <c r="GM78" i="1" s="1"/>
  <c r="GO78" i="1" s="1"/>
  <c r="DI131" i="3"/>
  <c r="DJ131" i="3" s="1"/>
  <c r="DF131" i="3"/>
  <c r="DG131" i="3"/>
  <c r="DH131" i="3"/>
  <c r="DG134" i="3"/>
  <c r="DJ134" i="3" s="1"/>
  <c r="DI134" i="3"/>
  <c r="DF134" i="3"/>
  <c r="DH134" i="3"/>
  <c r="EG26" i="1"/>
  <c r="P135" i="1"/>
  <c r="EG161" i="1"/>
  <c r="EU26" i="1"/>
  <c r="P147" i="1"/>
  <c r="EU161" i="1"/>
  <c r="EB26" i="1"/>
  <c r="DO131" i="1"/>
  <c r="GM118" i="1"/>
  <c r="GO118" i="1" s="1"/>
  <c r="GM127" i="1"/>
  <c r="GN127" i="1" s="1"/>
  <c r="GK202" i="1"/>
  <c r="AE307" i="1"/>
  <c r="AG26" i="1"/>
  <c r="T131" i="1"/>
  <c r="AH26" i="1"/>
  <c r="U131" i="1"/>
  <c r="GM104" i="1"/>
  <c r="GO104" i="1" s="1"/>
  <c r="GM217" i="1"/>
  <c r="FR217" i="1" s="1"/>
  <c r="CY218" i="1"/>
  <c r="X218" i="1" s="1"/>
  <c r="GM218" i="1" s="1"/>
  <c r="GO218" i="1" s="1"/>
  <c r="CZ218" i="1"/>
  <c r="Y218" i="1" s="1"/>
  <c r="DI315" i="3"/>
  <c r="DF315" i="3"/>
  <c r="DJ315" i="3" s="1"/>
  <c r="DG315" i="3"/>
  <c r="DH315" i="3"/>
  <c r="GM207" i="1"/>
  <c r="GO207" i="1" s="1"/>
  <c r="DF400" i="3"/>
  <c r="DG400" i="3"/>
  <c r="DH400" i="3"/>
  <c r="DI400" i="3"/>
  <c r="DJ400" i="3" s="1"/>
  <c r="DH403" i="3"/>
  <c r="DI403" i="3"/>
  <c r="DF403" i="3"/>
  <c r="DG403" i="3"/>
  <c r="DJ403" i="3" s="1"/>
  <c r="AQ200" i="1"/>
  <c r="AQ337" i="1"/>
  <c r="F317" i="1"/>
  <c r="CZ246" i="1"/>
  <c r="Y246" i="1" s="1"/>
  <c r="CY246" i="1"/>
  <c r="X246" i="1" s="1"/>
  <c r="GM246" i="1" s="1"/>
  <c r="FR246" i="1" s="1"/>
  <c r="CY252" i="1"/>
  <c r="X252" i="1" s="1"/>
  <c r="GM252" i="1" s="1"/>
  <c r="GO252" i="1" s="1"/>
  <c r="CZ252" i="1"/>
  <c r="Y252" i="1" s="1"/>
  <c r="DG423" i="3"/>
  <c r="DH423" i="3"/>
  <c r="DI423" i="3"/>
  <c r="DF423" i="3"/>
  <c r="DJ423" i="3" s="1"/>
  <c r="ET200" i="1"/>
  <c r="ET337" i="1"/>
  <c r="P320" i="1"/>
  <c r="CY232" i="1"/>
  <c r="X232" i="1" s="1"/>
  <c r="CZ232" i="1"/>
  <c r="Y232" i="1" s="1"/>
  <c r="CZ240" i="1"/>
  <c r="Y240" i="1" s="1"/>
  <c r="CY240" i="1"/>
  <c r="X240" i="1" s="1"/>
  <c r="GM240" i="1" s="1"/>
  <c r="FR240" i="1" s="1"/>
  <c r="CY258" i="1"/>
  <c r="X258" i="1" s="1"/>
  <c r="GM258" i="1" s="1"/>
  <c r="GO258" i="1" s="1"/>
  <c r="CZ258" i="1"/>
  <c r="Y258" i="1" s="1"/>
  <c r="CY260" i="1"/>
  <c r="X260" i="1" s="1"/>
  <c r="GM260" i="1" s="1"/>
  <c r="GO260" i="1" s="1"/>
  <c r="CZ260" i="1"/>
  <c r="Y260" i="1" s="1"/>
  <c r="DH428" i="3"/>
  <c r="DI428" i="3"/>
  <c r="DF428" i="3"/>
  <c r="DJ428" i="3" s="1"/>
  <c r="DG428" i="3"/>
  <c r="CP211" i="1"/>
  <c r="O211" i="1" s="1"/>
  <c r="GM211" i="1" s="1"/>
  <c r="FR211" i="1" s="1"/>
  <c r="CP232" i="1"/>
  <c r="O232" i="1" s="1"/>
  <c r="CP234" i="1"/>
  <c r="O234" i="1" s="1"/>
  <c r="GM234" i="1" s="1"/>
  <c r="FR234" i="1" s="1"/>
  <c r="GM241" i="1"/>
  <c r="FR241" i="1" s="1"/>
  <c r="DF396" i="3"/>
  <c r="DJ396" i="3" s="1"/>
  <c r="DH396" i="3"/>
  <c r="DI396" i="3"/>
  <c r="DG396" i="3"/>
  <c r="DG391" i="3"/>
  <c r="DJ391" i="3" s="1"/>
  <c r="DI391" i="3"/>
  <c r="DF391" i="3"/>
  <c r="DH391" i="3"/>
  <c r="CY303" i="1"/>
  <c r="X303" i="1" s="1"/>
  <c r="CZ303" i="1"/>
  <c r="Y303" i="1" s="1"/>
  <c r="GM275" i="1"/>
  <c r="GO275" i="1" s="1"/>
  <c r="GK400" i="1"/>
  <c r="GM400" i="1" s="1"/>
  <c r="FR400" i="1" s="1"/>
  <c r="AE517" i="1"/>
  <c r="CY413" i="1"/>
  <c r="X413" i="1" s="1"/>
  <c r="EC517" i="1" s="1"/>
  <c r="CZ413" i="1"/>
  <c r="Y413" i="1" s="1"/>
  <c r="CY449" i="1"/>
  <c r="X449" i="1" s="1"/>
  <c r="CZ449" i="1"/>
  <c r="Y449" i="1" s="1"/>
  <c r="AG200" i="1"/>
  <c r="T307" i="1"/>
  <c r="GM299" i="1"/>
  <c r="GN299" i="1" s="1"/>
  <c r="CJ200" i="1"/>
  <c r="BA307" i="1"/>
  <c r="GM271" i="1"/>
  <c r="GO271" i="1" s="1"/>
  <c r="GM289" i="1"/>
  <c r="GO289" i="1" s="1"/>
  <c r="CZ380" i="1"/>
  <c r="Y380" i="1" s="1"/>
  <c r="AL517" i="1" s="1"/>
  <c r="CY380" i="1"/>
  <c r="X380" i="1" s="1"/>
  <c r="AK517" i="1" s="1"/>
  <c r="AF517" i="1"/>
  <c r="GM388" i="1"/>
  <c r="GO388" i="1" s="1"/>
  <c r="GM390" i="1"/>
  <c r="FR390" i="1" s="1"/>
  <c r="GM405" i="1"/>
  <c r="GO405" i="1" s="1"/>
  <c r="GM410" i="1"/>
  <c r="GO410" i="1" s="1"/>
  <c r="GM426" i="1"/>
  <c r="GO426" i="1" s="1"/>
  <c r="GM438" i="1"/>
  <c r="GO438" i="1" s="1"/>
  <c r="GM448" i="1"/>
  <c r="GO448" i="1" s="1"/>
  <c r="EG376" i="1"/>
  <c r="P521" i="1"/>
  <c r="EG547" i="1"/>
  <c r="GM416" i="1"/>
  <c r="GO416" i="1" s="1"/>
  <c r="GM432" i="1"/>
  <c r="GO432" i="1" s="1"/>
  <c r="CP511" i="1"/>
  <c r="O511" i="1" s="1"/>
  <c r="FY376" i="1"/>
  <c r="EP517" i="1"/>
  <c r="F691" i="1"/>
  <c r="AQ672" i="1"/>
  <c r="GM411" i="1"/>
  <c r="GO411" i="1" s="1"/>
  <c r="GM415" i="1"/>
  <c r="GO415" i="1" s="1"/>
  <c r="GM423" i="1"/>
  <c r="GO423" i="1" s="1"/>
  <c r="GM431" i="1"/>
  <c r="GO431" i="1" s="1"/>
  <c r="GM439" i="1"/>
  <c r="GO439" i="1" s="1"/>
  <c r="GM443" i="1"/>
  <c r="GO443" i="1" s="1"/>
  <c r="GM451" i="1"/>
  <c r="FR451" i="1" s="1"/>
  <c r="CY461" i="1"/>
  <c r="X461" i="1" s="1"/>
  <c r="CZ461" i="1"/>
  <c r="Y461" i="1" s="1"/>
  <c r="GM488" i="1"/>
  <c r="GO488" i="1" s="1"/>
  <c r="DH682" i="3"/>
  <c r="DI682" i="3"/>
  <c r="DG682" i="3"/>
  <c r="DF682" i="3"/>
  <c r="DJ682" i="3" s="1"/>
  <c r="EI376" i="1"/>
  <c r="P527" i="1"/>
  <c r="EI547" i="1"/>
  <c r="AZ590" i="1"/>
  <c r="F610" i="1"/>
  <c r="ET590" i="1"/>
  <c r="ET711" i="1"/>
  <c r="P612" i="1"/>
  <c r="GM408" i="1"/>
  <c r="GO408" i="1" s="1"/>
  <c r="CP461" i="1"/>
  <c r="O461" i="1" s="1"/>
  <c r="CY471" i="1"/>
  <c r="X471" i="1" s="1"/>
  <c r="GM471" i="1" s="1"/>
  <c r="GO471" i="1" s="1"/>
  <c r="CZ471" i="1"/>
  <c r="Y471" i="1" s="1"/>
  <c r="GM477" i="1"/>
  <c r="GO477" i="1" s="1"/>
  <c r="FV376" i="1"/>
  <c r="EM517" i="1"/>
  <c r="BB376" i="1"/>
  <c r="F530" i="1"/>
  <c r="BB547" i="1"/>
  <c r="GK592" i="1"/>
  <c r="AE599" i="1"/>
  <c r="DU590" i="1"/>
  <c r="FW599" i="1"/>
  <c r="FX599" i="1"/>
  <c r="FZ599" i="1"/>
  <c r="DH599" i="1"/>
  <c r="GM635" i="1"/>
  <c r="GP635" i="1" s="1"/>
  <c r="DU672" i="1"/>
  <c r="FX681" i="1"/>
  <c r="FZ681" i="1"/>
  <c r="FW681" i="1"/>
  <c r="DH681" i="1"/>
  <c r="BB590" i="1"/>
  <c r="F612" i="1"/>
  <c r="BB711" i="1"/>
  <c r="AX631" i="1"/>
  <c r="F647" i="1"/>
  <c r="AI590" i="1"/>
  <c r="V599" i="1"/>
  <c r="AB681" i="1"/>
  <c r="DY376" i="1"/>
  <c r="DL517" i="1"/>
  <c r="ES590" i="1"/>
  <c r="P619" i="1"/>
  <c r="ES711" i="1"/>
  <c r="ES640" i="1"/>
  <c r="GB631" i="1"/>
  <c r="GM638" i="1"/>
  <c r="GP638" i="1" s="1"/>
  <c r="GK674" i="1"/>
  <c r="GM674" i="1" s="1"/>
  <c r="AE681" i="1"/>
  <c r="AG376" i="1"/>
  <c r="T517" i="1"/>
  <c r="AL590" i="1"/>
  <c r="Y599" i="1"/>
  <c r="FY590" i="1"/>
  <c r="EP599" i="1"/>
  <c r="EI631" i="1"/>
  <c r="P650" i="1"/>
  <c r="CJ376" i="1"/>
  <c r="BA517" i="1"/>
  <c r="DJ590" i="1"/>
  <c r="P613" i="1"/>
  <c r="DW631" i="1"/>
  <c r="DJ640" i="1"/>
  <c r="DJ711" i="1" s="1"/>
  <c r="AT631" i="1"/>
  <c r="F658" i="1"/>
  <c r="F698" i="1"/>
  <c r="AS672" i="1"/>
  <c r="U590" i="1"/>
  <c r="F621" i="1"/>
  <c r="AD672" i="1"/>
  <c r="Q681" i="1"/>
  <c r="CI672" i="1"/>
  <c r="AZ681" i="1"/>
  <c r="EL672" i="1"/>
  <c r="P699" i="1"/>
  <c r="P649" i="1"/>
  <c r="EH631" i="1"/>
  <c r="DM672" i="1"/>
  <c r="P703" i="1"/>
  <c r="DF103" i="3"/>
  <c r="DI103" i="3"/>
  <c r="DJ103" i="3" s="1"/>
  <c r="DG103" i="3"/>
  <c r="DH103" i="3"/>
  <c r="DI110" i="3"/>
  <c r="DF110" i="3"/>
  <c r="DJ110" i="3" s="1"/>
  <c r="DG110" i="3"/>
  <c r="DH110" i="3"/>
  <c r="DG365" i="3"/>
  <c r="DF365" i="3"/>
  <c r="DH365" i="3"/>
  <c r="DI365" i="3"/>
  <c r="DJ365" i="3" s="1"/>
  <c r="DF404" i="3"/>
  <c r="DG404" i="3"/>
  <c r="DJ404" i="3" s="1"/>
  <c r="DH404" i="3"/>
  <c r="DI404" i="3"/>
  <c r="CP28" i="1"/>
  <c r="O28" i="1" s="1"/>
  <c r="AC131" i="1"/>
  <c r="DF128" i="3"/>
  <c r="DJ128" i="3" s="1"/>
  <c r="DI128" i="3"/>
  <c r="DG128" i="3"/>
  <c r="DH128" i="3"/>
  <c r="DI148" i="3"/>
  <c r="DF148" i="3"/>
  <c r="DJ148" i="3" s="1"/>
  <c r="DG148" i="3"/>
  <c r="DH148" i="3"/>
  <c r="DH142" i="3"/>
  <c r="DF142" i="3"/>
  <c r="DG142" i="3"/>
  <c r="DJ142" i="3" s="1"/>
  <c r="DI142" i="3"/>
  <c r="GM46" i="1"/>
  <c r="FR46" i="1" s="1"/>
  <c r="GM69" i="1"/>
  <c r="GO69" i="1" s="1"/>
  <c r="CY112" i="1"/>
  <c r="X112" i="1" s="1"/>
  <c r="GM112" i="1" s="1"/>
  <c r="GO112" i="1" s="1"/>
  <c r="CZ112" i="1"/>
  <c r="Y112" i="1" s="1"/>
  <c r="ET26" i="1"/>
  <c r="ET161" i="1"/>
  <c r="P144" i="1"/>
  <c r="GM39" i="1"/>
  <c r="GO39" i="1" s="1"/>
  <c r="CY73" i="1"/>
  <c r="X73" i="1" s="1"/>
  <c r="GM73" i="1" s="1"/>
  <c r="GO73" i="1" s="1"/>
  <c r="CZ73" i="1"/>
  <c r="Y73" i="1" s="1"/>
  <c r="DF109" i="3"/>
  <c r="DJ109" i="3" s="1"/>
  <c r="DI109" i="3"/>
  <c r="DG109" i="3"/>
  <c r="DH109" i="3"/>
  <c r="DI112" i="3"/>
  <c r="DJ112" i="3" s="1"/>
  <c r="DF112" i="3"/>
  <c r="DG112" i="3"/>
  <c r="DH112" i="3"/>
  <c r="DG156" i="3"/>
  <c r="DF156" i="3"/>
  <c r="DJ156" i="3" s="1"/>
  <c r="DH156" i="3"/>
  <c r="DI156" i="3"/>
  <c r="GM86" i="1"/>
  <c r="GO86" i="1" s="1"/>
  <c r="DF183" i="3"/>
  <c r="DH183" i="3"/>
  <c r="DI183" i="3"/>
  <c r="DG183" i="3"/>
  <c r="DJ183" i="3" s="1"/>
  <c r="DF208" i="3"/>
  <c r="DI208" i="3"/>
  <c r="DG208" i="3"/>
  <c r="DJ208" i="3" s="1"/>
  <c r="DH208" i="3"/>
  <c r="CG26" i="1"/>
  <c r="AX131" i="1"/>
  <c r="GM61" i="1"/>
  <c r="GO61" i="1" s="1"/>
  <c r="GM67" i="1"/>
  <c r="GO67" i="1" s="1"/>
  <c r="DI102" i="3"/>
  <c r="DJ102" i="3" s="1"/>
  <c r="DF102" i="3"/>
  <c r="DG102" i="3"/>
  <c r="DH102" i="3"/>
  <c r="GM76" i="1"/>
  <c r="GO76" i="1" s="1"/>
  <c r="DG206" i="3"/>
  <c r="DF206" i="3"/>
  <c r="DJ206" i="3" s="1"/>
  <c r="DH206" i="3"/>
  <c r="DI206" i="3"/>
  <c r="DI204" i="3"/>
  <c r="DG204" i="3"/>
  <c r="DF204" i="3"/>
  <c r="DJ204" i="3" s="1"/>
  <c r="DH204" i="3"/>
  <c r="DI218" i="3"/>
  <c r="DJ218" i="3" s="1"/>
  <c r="DF218" i="3"/>
  <c r="DG218" i="3"/>
  <c r="DH218" i="3"/>
  <c r="AJ26" i="1"/>
  <c r="W131" i="1"/>
  <c r="GM96" i="1"/>
  <c r="GO96" i="1" s="1"/>
  <c r="AD200" i="1"/>
  <c r="Q307" i="1"/>
  <c r="DG250" i="3"/>
  <c r="DJ250" i="3" s="1"/>
  <c r="DI250" i="3"/>
  <c r="DF250" i="3"/>
  <c r="DH250" i="3"/>
  <c r="GM114" i="1"/>
  <c r="GO114" i="1" s="1"/>
  <c r="GK203" i="1"/>
  <c r="DW307" i="1"/>
  <c r="DZ26" i="1"/>
  <c r="DM131" i="1"/>
  <c r="GM203" i="1"/>
  <c r="DT307" i="1"/>
  <c r="CP205" i="1"/>
  <c r="O205" i="1" s="1"/>
  <c r="GM205" i="1" s="1"/>
  <c r="FR205" i="1" s="1"/>
  <c r="FQ307" i="1" s="1"/>
  <c r="DU307" i="1"/>
  <c r="GM221" i="1"/>
  <c r="GO221" i="1" s="1"/>
  <c r="CY222" i="1"/>
  <c r="X222" i="1" s="1"/>
  <c r="GM222" i="1" s="1"/>
  <c r="GN222" i="1" s="1"/>
  <c r="CZ222" i="1"/>
  <c r="Y222" i="1" s="1"/>
  <c r="DI311" i="3"/>
  <c r="DF311" i="3"/>
  <c r="DG311" i="3"/>
  <c r="DJ311" i="3" s="1"/>
  <c r="DH311" i="3"/>
  <c r="CZ238" i="1"/>
  <c r="Y238" i="1" s="1"/>
  <c r="AL307" i="1" s="1"/>
  <c r="CY238" i="1"/>
  <c r="X238" i="1" s="1"/>
  <c r="GM238" i="1" s="1"/>
  <c r="FR238" i="1" s="1"/>
  <c r="GM242" i="1"/>
  <c r="GN242" i="1" s="1"/>
  <c r="DG411" i="3"/>
  <c r="DH411" i="3"/>
  <c r="DI411" i="3"/>
  <c r="DF411" i="3"/>
  <c r="DJ411" i="3" s="1"/>
  <c r="DH401" i="3"/>
  <c r="DI401" i="3"/>
  <c r="DF401" i="3"/>
  <c r="DG401" i="3"/>
  <c r="DJ401" i="3" s="1"/>
  <c r="BC200" i="1"/>
  <c r="BC337" i="1"/>
  <c r="F323" i="1"/>
  <c r="CZ244" i="1"/>
  <c r="Y244" i="1" s="1"/>
  <c r="CY244" i="1"/>
  <c r="X244" i="1" s="1"/>
  <c r="GM244" i="1" s="1"/>
  <c r="GO244" i="1" s="1"/>
  <c r="GM256" i="1"/>
  <c r="GO256" i="1" s="1"/>
  <c r="DG419" i="3"/>
  <c r="DH419" i="3"/>
  <c r="DI419" i="3"/>
  <c r="DJ419" i="3" s="1"/>
  <c r="DF419" i="3"/>
  <c r="CY248" i="1"/>
  <c r="X248" i="1" s="1"/>
  <c r="GM248" i="1" s="1"/>
  <c r="GO248" i="1" s="1"/>
  <c r="CZ248" i="1"/>
  <c r="Y248" i="1" s="1"/>
  <c r="AO200" i="1"/>
  <c r="AO337" i="1"/>
  <c r="F311" i="1"/>
  <c r="GM212" i="1"/>
  <c r="GO212" i="1" s="1"/>
  <c r="GM236" i="1"/>
  <c r="GO236" i="1" s="1"/>
  <c r="GM262" i="1"/>
  <c r="GO262" i="1" s="1"/>
  <c r="GM264" i="1"/>
  <c r="GO264" i="1" s="1"/>
  <c r="DG395" i="3"/>
  <c r="DH395" i="3"/>
  <c r="DI395" i="3"/>
  <c r="DF395" i="3"/>
  <c r="DJ395" i="3" s="1"/>
  <c r="DI390" i="3"/>
  <c r="DH390" i="3"/>
  <c r="DF390" i="3"/>
  <c r="DG390" i="3"/>
  <c r="DJ390" i="3" s="1"/>
  <c r="BB200" i="1"/>
  <c r="F320" i="1"/>
  <c r="BB337" i="1"/>
  <c r="EB200" i="1"/>
  <c r="DO307" i="1"/>
  <c r="GK379" i="1"/>
  <c r="DW517" i="1"/>
  <c r="AI200" i="1"/>
  <c r="V307" i="1"/>
  <c r="ES200" i="1"/>
  <c r="P327" i="1"/>
  <c r="ES337" i="1"/>
  <c r="CY407" i="1"/>
  <c r="X407" i="1" s="1"/>
  <c r="GM407" i="1" s="1"/>
  <c r="GO407" i="1" s="1"/>
  <c r="CZ407" i="1"/>
  <c r="Y407" i="1" s="1"/>
  <c r="CY417" i="1"/>
  <c r="X417" i="1" s="1"/>
  <c r="GM417" i="1" s="1"/>
  <c r="GO417" i="1" s="1"/>
  <c r="CZ417" i="1"/>
  <c r="Y417" i="1" s="1"/>
  <c r="ED517" i="1" s="1"/>
  <c r="CY425" i="1"/>
  <c r="X425" i="1" s="1"/>
  <c r="GM425" i="1" s="1"/>
  <c r="GO425" i="1" s="1"/>
  <c r="CZ425" i="1"/>
  <c r="Y425" i="1" s="1"/>
  <c r="CY433" i="1"/>
  <c r="X433" i="1" s="1"/>
  <c r="GM433" i="1" s="1"/>
  <c r="GO433" i="1" s="1"/>
  <c r="CZ433" i="1"/>
  <c r="Y433" i="1" s="1"/>
  <c r="DZ200" i="1"/>
  <c r="DM307" i="1"/>
  <c r="GM269" i="1"/>
  <c r="GO269" i="1" s="1"/>
  <c r="GM277" i="1"/>
  <c r="GO277" i="1" s="1"/>
  <c r="GM286" i="1"/>
  <c r="GO286" i="1" s="1"/>
  <c r="AJ200" i="1"/>
  <c r="W307" i="1"/>
  <c r="GM387" i="1"/>
  <c r="GO387" i="1" s="1"/>
  <c r="DV376" i="1"/>
  <c r="DI517" i="1"/>
  <c r="GM399" i="1"/>
  <c r="GO399" i="1" s="1"/>
  <c r="CP403" i="1"/>
  <c r="O403" i="1" s="1"/>
  <c r="GM403" i="1" s="1"/>
  <c r="FR403" i="1" s="1"/>
  <c r="GM412" i="1"/>
  <c r="GN412" i="1" s="1"/>
  <c r="CB517" i="1" s="1"/>
  <c r="GM430" i="1"/>
  <c r="GO430" i="1" s="1"/>
  <c r="GM440" i="1"/>
  <c r="GO440" i="1" s="1"/>
  <c r="GM450" i="1"/>
  <c r="FR450" i="1" s="1"/>
  <c r="CY453" i="1"/>
  <c r="X453" i="1" s="1"/>
  <c r="GM453" i="1" s="1"/>
  <c r="GO453" i="1" s="1"/>
  <c r="CZ453" i="1"/>
  <c r="Y453" i="1" s="1"/>
  <c r="CY465" i="1"/>
  <c r="X465" i="1" s="1"/>
  <c r="GM465" i="1" s="1"/>
  <c r="GN465" i="1" s="1"/>
  <c r="CZ465" i="1"/>
  <c r="Y465" i="1" s="1"/>
  <c r="GM485" i="1"/>
  <c r="GO485" i="1" s="1"/>
  <c r="CY511" i="1"/>
  <c r="X511" i="1" s="1"/>
  <c r="CZ511" i="1"/>
  <c r="Y511" i="1" s="1"/>
  <c r="ER599" i="1"/>
  <c r="GA590" i="1"/>
  <c r="GM420" i="1"/>
  <c r="GO420" i="1" s="1"/>
  <c r="GM459" i="1"/>
  <c r="GO459" i="1" s="1"/>
  <c r="CY475" i="1"/>
  <c r="X475" i="1" s="1"/>
  <c r="GM475" i="1" s="1"/>
  <c r="GO475" i="1" s="1"/>
  <c r="CZ475" i="1"/>
  <c r="Y475" i="1" s="1"/>
  <c r="GM476" i="1"/>
  <c r="GO476" i="1" s="1"/>
  <c r="DF674" i="3"/>
  <c r="DJ674" i="3" s="1"/>
  <c r="DG674" i="3"/>
  <c r="DH674" i="3"/>
  <c r="DI674" i="3"/>
  <c r="F650" i="1"/>
  <c r="AQ631" i="1"/>
  <c r="F697" i="1"/>
  <c r="BC672" i="1"/>
  <c r="CP409" i="1"/>
  <c r="O409" i="1" s="1"/>
  <c r="GM409" i="1" s="1"/>
  <c r="GO409" i="1" s="1"/>
  <c r="CP421" i="1"/>
  <c r="O421" i="1" s="1"/>
  <c r="GM421" i="1" s="1"/>
  <c r="GO421" i="1" s="1"/>
  <c r="CP429" i="1"/>
  <c r="O429" i="1" s="1"/>
  <c r="GM429" i="1" s="1"/>
  <c r="GO429" i="1" s="1"/>
  <c r="CP437" i="1"/>
  <c r="O437" i="1" s="1"/>
  <c r="GM437" i="1" s="1"/>
  <c r="GO437" i="1" s="1"/>
  <c r="CP449" i="1"/>
  <c r="O449" i="1" s="1"/>
  <c r="GM449" i="1" s="1"/>
  <c r="GO449" i="1" s="1"/>
  <c r="DH678" i="3"/>
  <c r="DI678" i="3"/>
  <c r="DJ678" i="3" s="1"/>
  <c r="DF678" i="3"/>
  <c r="DG678" i="3"/>
  <c r="EU376" i="1"/>
  <c r="P533" i="1"/>
  <c r="EU547" i="1"/>
  <c r="BD590" i="1"/>
  <c r="F624" i="1"/>
  <c r="BD711" i="1"/>
  <c r="AD631" i="1"/>
  <c r="Q640" i="1"/>
  <c r="GM467" i="1"/>
  <c r="GN467" i="1" s="1"/>
  <c r="EB517" i="1"/>
  <c r="DZ376" i="1"/>
  <c r="DM517" i="1"/>
  <c r="CY481" i="1"/>
  <c r="X481" i="1" s="1"/>
  <c r="GM481" i="1" s="1"/>
  <c r="GN481" i="1" s="1"/>
  <c r="CZ481" i="1"/>
  <c r="Y481" i="1" s="1"/>
  <c r="CG376" i="1"/>
  <c r="AX517" i="1"/>
  <c r="CY597" i="1"/>
  <c r="X597" i="1" s="1"/>
  <c r="GM597" i="1" s="1"/>
  <c r="GP597" i="1" s="1"/>
  <c r="CZ597" i="1"/>
  <c r="Y597" i="1" s="1"/>
  <c r="CY634" i="1"/>
  <c r="X634" i="1" s="1"/>
  <c r="EC640" i="1" s="1"/>
  <c r="CZ634" i="1"/>
  <c r="Y634" i="1" s="1"/>
  <c r="ED640" i="1" s="1"/>
  <c r="DX640" i="1"/>
  <c r="F644" i="1"/>
  <c r="AO631" i="1"/>
  <c r="S599" i="1"/>
  <c r="AF590" i="1"/>
  <c r="EV711" i="1"/>
  <c r="EV590" i="1"/>
  <c r="P624" i="1"/>
  <c r="EA376" i="1"/>
  <c r="DN517" i="1"/>
  <c r="EA590" i="1"/>
  <c r="DN599" i="1"/>
  <c r="AC681" i="1"/>
  <c r="EG582" i="1"/>
  <c r="P745" i="1"/>
  <c r="AI376" i="1"/>
  <c r="V517" i="1"/>
  <c r="DM590" i="1"/>
  <c r="DM711" i="1"/>
  <c r="P621" i="1"/>
  <c r="AZ631" i="1"/>
  <c r="F651" i="1"/>
  <c r="DJ681" i="1"/>
  <c r="DW672" i="1"/>
  <c r="F696" i="1"/>
  <c r="S672" i="1"/>
  <c r="CP513" i="1"/>
  <c r="O513" i="1" s="1"/>
  <c r="GM513" i="1" s="1"/>
  <c r="GN513" i="1" s="1"/>
  <c r="CP593" i="1"/>
  <c r="O593" i="1" s="1"/>
  <c r="AG631" i="1"/>
  <c r="T640" i="1"/>
  <c r="DN681" i="1"/>
  <c r="EA672" i="1"/>
  <c r="DI672" i="1"/>
  <c r="P693" i="1"/>
  <c r="AC599" i="1"/>
  <c r="EK590" i="1"/>
  <c r="P616" i="1"/>
  <c r="EK711" i="1"/>
  <c r="CP633" i="1"/>
  <c r="O633" i="1" s="1"/>
  <c r="DL640" i="1"/>
  <c r="DY631" i="1"/>
  <c r="EL631" i="1"/>
  <c r="P658" i="1"/>
  <c r="CZ675" i="1"/>
  <c r="Y675" i="1" s="1"/>
  <c r="ED681" i="1" s="1"/>
  <c r="CY675" i="1"/>
  <c r="X675" i="1" s="1"/>
  <c r="EC681" i="1" s="1"/>
  <c r="DX681" i="1"/>
  <c r="CP675" i="1"/>
  <c r="O675" i="1" s="1"/>
  <c r="AP672" i="1"/>
  <c r="F690" i="1"/>
  <c r="ET672" i="1"/>
  <c r="P694" i="1"/>
  <c r="F662" i="1"/>
  <c r="U631" i="1"/>
  <c r="AH672" i="1"/>
  <c r="U681" i="1"/>
  <c r="U711" i="1" s="1"/>
  <c r="AL26" i="1" l="1"/>
  <c r="Y131" i="1"/>
  <c r="DJ586" i="1"/>
  <c r="P725" i="1"/>
  <c r="DJ741" i="1"/>
  <c r="U586" i="1"/>
  <c r="U741" i="1"/>
  <c r="F733" i="1"/>
  <c r="FQ26" i="1"/>
  <c r="EH131" i="1"/>
  <c r="GA131" i="1"/>
  <c r="CB200" i="1"/>
  <c r="AS307" i="1"/>
  <c r="EC376" i="1"/>
  <c r="DP517" i="1"/>
  <c r="AK26" i="1"/>
  <c r="X131" i="1"/>
  <c r="ED376" i="1"/>
  <c r="DQ517" i="1"/>
  <c r="GP674" i="1"/>
  <c r="CD681" i="1" s="1"/>
  <c r="CA681" i="1"/>
  <c r="AL200" i="1"/>
  <c r="Y307" i="1"/>
  <c r="ED631" i="1"/>
  <c r="DQ640" i="1"/>
  <c r="W200" i="1"/>
  <c r="W337" i="1"/>
  <c r="F331" i="1"/>
  <c r="ES196" i="1"/>
  <c r="P357" i="1"/>
  <c r="GO203" i="1"/>
  <c r="FU307" i="1" s="1"/>
  <c r="AC26" i="1"/>
  <c r="P131" i="1"/>
  <c r="CE131" i="1"/>
  <c r="AZ672" i="1"/>
  <c r="F692" i="1"/>
  <c r="BA376" i="1"/>
  <c r="F537" i="1"/>
  <c r="BA547" i="1"/>
  <c r="EP590" i="1"/>
  <c r="EP711" i="1"/>
  <c r="P606" i="1"/>
  <c r="T376" i="1"/>
  <c r="T547" i="1"/>
  <c r="F538" i="1"/>
  <c r="EO681" i="1"/>
  <c r="FX672" i="1"/>
  <c r="FZ590" i="1"/>
  <c r="EQ599" i="1"/>
  <c r="AE590" i="1"/>
  <c r="R599" i="1"/>
  <c r="AK307" i="1"/>
  <c r="T26" i="1"/>
  <c r="T161" i="1"/>
  <c r="F152" i="1"/>
  <c r="EU22" i="1"/>
  <c r="P177" i="1"/>
  <c r="EU774" i="1"/>
  <c r="AF26" i="1"/>
  <c r="S131" i="1"/>
  <c r="EC131" i="1"/>
  <c r="AE26" i="1"/>
  <c r="R131" i="1"/>
  <c r="F660" i="1"/>
  <c r="BA631" i="1"/>
  <c r="T711" i="1"/>
  <c r="T590" i="1"/>
  <c r="F620" i="1"/>
  <c r="EC599" i="1"/>
  <c r="BC586" i="1"/>
  <c r="BC741" i="1"/>
  <c r="F727" i="1"/>
  <c r="GM379" i="1"/>
  <c r="DT517" i="1"/>
  <c r="DX376" i="1"/>
  <c r="DK517" i="1"/>
  <c r="AB376" i="1"/>
  <c r="O517" i="1"/>
  <c r="DL200" i="1"/>
  <c r="P328" i="1"/>
  <c r="DL337" i="1"/>
  <c r="EC307" i="1"/>
  <c r="GM120" i="1"/>
  <c r="GN120" i="1" s="1"/>
  <c r="CB131" i="1" s="1"/>
  <c r="AD26" i="1"/>
  <c r="Q131" i="1"/>
  <c r="GM592" i="1"/>
  <c r="AB599" i="1"/>
  <c r="DI590" i="1"/>
  <c r="DI711" i="1"/>
  <c r="P611" i="1"/>
  <c r="S631" i="1"/>
  <c r="F655" i="1"/>
  <c r="FZ631" i="1"/>
  <c r="EQ640" i="1"/>
  <c r="AD590" i="1"/>
  <c r="Q599" i="1"/>
  <c r="AQ586" i="1"/>
  <c r="AQ741" i="1"/>
  <c r="F721" i="1"/>
  <c r="DN200" i="1"/>
  <c r="P330" i="1"/>
  <c r="DN337" i="1"/>
  <c r="BD196" i="1"/>
  <c r="F362" i="1"/>
  <c r="DT631" i="1"/>
  <c r="DG640" i="1"/>
  <c r="GM413" i="1"/>
  <c r="GN413" i="1" s="1"/>
  <c r="CH681" i="1"/>
  <c r="CF681" i="1"/>
  <c r="AC672" i="1"/>
  <c r="P681" i="1"/>
  <c r="CE681" i="1"/>
  <c r="ED672" i="1"/>
  <c r="DQ681" i="1"/>
  <c r="P661" i="1"/>
  <c r="DL631" i="1"/>
  <c r="GM593" i="1"/>
  <c r="DT599" i="1"/>
  <c r="DN590" i="1"/>
  <c r="P622" i="1"/>
  <c r="DN711" i="1"/>
  <c r="S590" i="1"/>
  <c r="F614" i="1"/>
  <c r="S711" i="1"/>
  <c r="AX376" i="1"/>
  <c r="F524" i="1"/>
  <c r="AX547" i="1"/>
  <c r="DM376" i="1"/>
  <c r="DM547" i="1"/>
  <c r="P539" i="1"/>
  <c r="F652" i="1"/>
  <c r="Q631" i="1"/>
  <c r="F703" i="1"/>
  <c r="U672" i="1"/>
  <c r="GM675" i="1"/>
  <c r="DT681" i="1"/>
  <c r="AB640" i="1"/>
  <c r="GM633" i="1"/>
  <c r="AC590" i="1"/>
  <c r="CH599" i="1"/>
  <c r="P599" i="1"/>
  <c r="CE599" i="1"/>
  <c r="CF599" i="1"/>
  <c r="DN672" i="1"/>
  <c r="P704" i="1"/>
  <c r="DJ672" i="1"/>
  <c r="P695" i="1"/>
  <c r="DM586" i="1"/>
  <c r="P733" i="1"/>
  <c r="DM741" i="1"/>
  <c r="EC631" i="1"/>
  <c r="DP640" i="1"/>
  <c r="EU372" i="1"/>
  <c r="P563" i="1"/>
  <c r="DI376" i="1"/>
  <c r="DI547" i="1"/>
  <c r="P529" i="1"/>
  <c r="DW376" i="1"/>
  <c r="DJ517" i="1"/>
  <c r="BB196" i="1"/>
  <c r="F350" i="1"/>
  <c r="AO196" i="1"/>
  <c r="F341" i="1"/>
  <c r="BC196" i="1"/>
  <c r="F353" i="1"/>
  <c r="DU200" i="1"/>
  <c r="FZ307" i="1"/>
  <c r="DH307" i="1"/>
  <c r="FW307" i="1"/>
  <c r="FX307" i="1"/>
  <c r="DM26" i="1"/>
  <c r="P153" i="1"/>
  <c r="DM161" i="1"/>
  <c r="GM28" i="1"/>
  <c r="AB131" i="1"/>
  <c r="O681" i="1"/>
  <c r="AB672" i="1"/>
  <c r="DH672" i="1"/>
  <c r="P684" i="1"/>
  <c r="EO599" i="1"/>
  <c r="FX590" i="1"/>
  <c r="EM376" i="1"/>
  <c r="P536" i="1"/>
  <c r="EM547" i="1"/>
  <c r="P724" i="1"/>
  <c r="ET586" i="1"/>
  <c r="ET741" i="1"/>
  <c r="ET774" i="1" s="1"/>
  <c r="EP376" i="1"/>
  <c r="EP547" i="1"/>
  <c r="P524" i="1"/>
  <c r="AF376" i="1"/>
  <c r="S517" i="1"/>
  <c r="T200" i="1"/>
  <c r="F328" i="1"/>
  <c r="T337" i="1"/>
  <c r="BD22" i="1"/>
  <c r="F186" i="1"/>
  <c r="BD774" i="1"/>
  <c r="DX26" i="1"/>
  <c r="DK131" i="1"/>
  <c r="ER672" i="1"/>
  <c r="P692" i="1"/>
  <c r="P620" i="1"/>
  <c r="DL590" i="1"/>
  <c r="DL711" i="1"/>
  <c r="W376" i="1"/>
  <c r="F541" i="1"/>
  <c r="W547" i="1"/>
  <c r="EI741" i="1"/>
  <c r="EI586" i="1"/>
  <c r="P721" i="1"/>
  <c r="DM631" i="1"/>
  <c r="P662" i="1"/>
  <c r="AO372" i="1"/>
  <c r="F551" i="1"/>
  <c r="FV200" i="1"/>
  <c r="EM307" i="1"/>
  <c r="GO378" i="1"/>
  <c r="CC517" i="1" s="1"/>
  <c r="CA517" i="1"/>
  <c r="EV196" i="1"/>
  <c r="P362" i="1"/>
  <c r="EU196" i="1"/>
  <c r="P353" i="1"/>
  <c r="BA22" i="1"/>
  <c r="F181" i="1"/>
  <c r="AC200" i="1"/>
  <c r="P307" i="1"/>
  <c r="CE307" i="1"/>
  <c r="CF307" i="1"/>
  <c r="ES26" i="1"/>
  <c r="P151" i="1"/>
  <c r="ES161" i="1"/>
  <c r="FT26" i="1"/>
  <c r="EK131" i="1"/>
  <c r="DL672" i="1"/>
  <c r="P702" i="1"/>
  <c r="F623" i="1"/>
  <c r="W590" i="1"/>
  <c r="W711" i="1"/>
  <c r="AS586" i="1"/>
  <c r="F728" i="1"/>
  <c r="AS741" i="1"/>
  <c r="U376" i="1"/>
  <c r="F539" i="1"/>
  <c r="U547" i="1"/>
  <c r="AP741" i="1"/>
  <c r="AP586" i="1"/>
  <c r="F720" i="1"/>
  <c r="EO640" i="1"/>
  <c r="FX631" i="1"/>
  <c r="R640" i="1"/>
  <c r="AE631" i="1"/>
  <c r="EV372" i="1"/>
  <c r="P572" i="1"/>
  <c r="DY26" i="1"/>
  <c r="DL131" i="1"/>
  <c r="EV22" i="1"/>
  <c r="P186" i="1"/>
  <c r="EV774" i="1"/>
  <c r="GM634" i="1"/>
  <c r="AU200" i="1"/>
  <c r="F326" i="1"/>
  <c r="AU337" i="1"/>
  <c r="AU376" i="1"/>
  <c r="AU547" i="1"/>
  <c r="F536" i="1"/>
  <c r="GM380" i="1"/>
  <c r="FR380" i="1" s="1"/>
  <c r="BY517" i="1" s="1"/>
  <c r="CF517" i="1" s="1"/>
  <c r="DT131" i="1"/>
  <c r="DN26" i="1"/>
  <c r="DN161" i="1"/>
  <c r="P154" i="1"/>
  <c r="EC672" i="1"/>
  <c r="DP681" i="1"/>
  <c r="DX672" i="1"/>
  <c r="DK681" i="1"/>
  <c r="EK586" i="1"/>
  <c r="P728" i="1"/>
  <c r="EK741" i="1"/>
  <c r="T631" i="1"/>
  <c r="F661" i="1"/>
  <c r="DN376" i="1"/>
  <c r="DN547" i="1"/>
  <c r="P540" i="1"/>
  <c r="EV586" i="1"/>
  <c r="P736" i="1"/>
  <c r="EV741" i="1"/>
  <c r="EB376" i="1"/>
  <c r="DO517" i="1"/>
  <c r="BD586" i="1"/>
  <c r="BD741" i="1"/>
  <c r="F736" i="1"/>
  <c r="CB376" i="1"/>
  <c r="AS517" i="1"/>
  <c r="DM200" i="1"/>
  <c r="P329" i="1"/>
  <c r="DM337" i="1"/>
  <c r="FQ200" i="1"/>
  <c r="EH307" i="1"/>
  <c r="GA307" i="1"/>
  <c r="W26" i="1"/>
  <c r="F155" i="1"/>
  <c r="W161" i="1"/>
  <c r="ET22" i="1"/>
  <c r="P174" i="1"/>
  <c r="F693" i="1"/>
  <c r="Q672" i="1"/>
  <c r="Y590" i="1"/>
  <c r="F626" i="1"/>
  <c r="Y711" i="1"/>
  <c r="R681" i="1"/>
  <c r="AE672" i="1"/>
  <c r="ES631" i="1"/>
  <c r="P660" i="1"/>
  <c r="DL376" i="1"/>
  <c r="P538" i="1"/>
  <c r="DL547" i="1"/>
  <c r="V590" i="1"/>
  <c r="F622" i="1"/>
  <c r="V711" i="1"/>
  <c r="BB741" i="1"/>
  <c r="BB586" i="1"/>
  <c r="F724" i="1"/>
  <c r="EN681" i="1"/>
  <c r="FW672" i="1"/>
  <c r="FW590" i="1"/>
  <c r="EN599" i="1"/>
  <c r="BB372" i="1"/>
  <c r="F560" i="1"/>
  <c r="GM461" i="1"/>
  <c r="GO461" i="1" s="1"/>
  <c r="EI372" i="1"/>
  <c r="P557" i="1"/>
  <c r="EG372" i="1"/>
  <c r="P551" i="1"/>
  <c r="AK376" i="1"/>
  <c r="X517" i="1"/>
  <c r="BA200" i="1"/>
  <c r="BA337" i="1"/>
  <c r="F327" i="1"/>
  <c r="GM232" i="1"/>
  <c r="GO232" i="1" s="1"/>
  <c r="ET196" i="1"/>
  <c r="P350" i="1"/>
  <c r="AQ196" i="1"/>
  <c r="F347" i="1"/>
  <c r="U26" i="1"/>
  <c r="U161" i="1"/>
  <c r="F153" i="1"/>
  <c r="AE200" i="1"/>
  <c r="R307" i="1"/>
  <c r="DO26" i="1"/>
  <c r="P155" i="1"/>
  <c r="DO161" i="1"/>
  <c r="GO29" i="1"/>
  <c r="FU131" i="1" s="1"/>
  <c r="FS131" i="1"/>
  <c r="ED131" i="1"/>
  <c r="BY131" i="1"/>
  <c r="CH131" i="1" s="1"/>
  <c r="DN631" i="1"/>
  <c r="P663" i="1"/>
  <c r="AT741" i="1"/>
  <c r="AT586" i="1"/>
  <c r="F729" i="1"/>
  <c r="GM679" i="1"/>
  <c r="GP679" i="1" s="1"/>
  <c r="ES376" i="1"/>
  <c r="P537" i="1"/>
  <c r="ES547" i="1"/>
  <c r="AX741" i="1"/>
  <c r="AX586" i="1"/>
  <c r="F718" i="1"/>
  <c r="DX590" i="1"/>
  <c r="DK599" i="1"/>
  <c r="EL586" i="1"/>
  <c r="P729" i="1"/>
  <c r="EL741" i="1"/>
  <c r="GM441" i="1"/>
  <c r="GO441" i="1" s="1"/>
  <c r="BC372" i="1"/>
  <c r="F563" i="1"/>
  <c r="GM303" i="1"/>
  <c r="GN303" i="1" s="1"/>
  <c r="FT307" i="1" s="1"/>
  <c r="DX200" i="1"/>
  <c r="DK307" i="1"/>
  <c r="GM202" i="1"/>
  <c r="AB307" i="1"/>
  <c r="BC22" i="1"/>
  <c r="F177" i="1"/>
  <c r="BC774" i="1"/>
  <c r="ER631" i="1"/>
  <c r="P651" i="1"/>
  <c r="V631" i="1"/>
  <c r="F663" i="1"/>
  <c r="P657" i="1"/>
  <c r="EK631" i="1"/>
  <c r="DO590" i="1"/>
  <c r="P623" i="1"/>
  <c r="DO711" i="1"/>
  <c r="EN640" i="1"/>
  <c r="FW631" i="1"/>
  <c r="P720" i="1"/>
  <c r="EH586" i="1"/>
  <c r="EH741" i="1"/>
  <c r="AQ372" i="1"/>
  <c r="F557" i="1"/>
  <c r="AX200" i="1"/>
  <c r="F314" i="1"/>
  <c r="AX337" i="1"/>
  <c r="EP26" i="1"/>
  <c r="P138" i="1"/>
  <c r="EP161" i="1"/>
  <c r="EI22" i="1"/>
  <c r="P171" i="1"/>
  <c r="EI774" i="1"/>
  <c r="AQ22" i="1"/>
  <c r="F171" i="1"/>
  <c r="AQ774" i="1"/>
  <c r="DV26" i="1"/>
  <c r="DI131" i="1"/>
  <c r="F707" i="1"/>
  <c r="X672" i="1"/>
  <c r="V376" i="1"/>
  <c r="F540" i="1"/>
  <c r="V547" i="1"/>
  <c r="DX631" i="1"/>
  <c r="DK640" i="1"/>
  <c r="ER711" i="1"/>
  <c r="ER590" i="1"/>
  <c r="P610" i="1"/>
  <c r="V200" i="1"/>
  <c r="F330" i="1"/>
  <c r="V337" i="1"/>
  <c r="DO200" i="1"/>
  <c r="DO337" i="1"/>
  <c r="P331" i="1"/>
  <c r="DT200" i="1"/>
  <c r="DG307" i="1"/>
  <c r="DW200" i="1"/>
  <c r="DJ307" i="1"/>
  <c r="Q200" i="1"/>
  <c r="F319" i="1"/>
  <c r="Q337" i="1"/>
  <c r="AX26" i="1"/>
  <c r="F138" i="1"/>
  <c r="AX161" i="1"/>
  <c r="DJ631" i="1"/>
  <c r="P654" i="1"/>
  <c r="ES586" i="1"/>
  <c r="P731" i="1"/>
  <c r="ES741" i="1"/>
  <c r="FZ672" i="1"/>
  <c r="EQ681" i="1"/>
  <c r="DH590" i="1"/>
  <c r="P602" i="1"/>
  <c r="DH711" i="1"/>
  <c r="AZ711" i="1"/>
  <c r="GM511" i="1"/>
  <c r="GN511" i="1" s="1"/>
  <c r="AL376" i="1"/>
  <c r="Y517" i="1"/>
  <c r="AE376" i="1"/>
  <c r="R517" i="1"/>
  <c r="EG22" i="1"/>
  <c r="P165" i="1"/>
  <c r="EG774" i="1"/>
  <c r="BB22" i="1"/>
  <c r="F174" i="1"/>
  <c r="BB774" i="1"/>
  <c r="DU26" i="1"/>
  <c r="DH131" i="1"/>
  <c r="FW131" i="1"/>
  <c r="FX131" i="1"/>
  <c r="FZ131" i="1"/>
  <c r="DW26" i="1"/>
  <c r="DJ131" i="1"/>
  <c r="F705" i="1"/>
  <c r="W672" i="1"/>
  <c r="EK672" i="1"/>
  <c r="P698" i="1"/>
  <c r="BA590" i="1"/>
  <c r="F619" i="1"/>
  <c r="BA711" i="1"/>
  <c r="DI631" i="1"/>
  <c r="P652" i="1"/>
  <c r="F701" i="1"/>
  <c r="BA672" i="1"/>
  <c r="AO586" i="1"/>
  <c r="AO741" i="1"/>
  <c r="F715" i="1"/>
  <c r="ED599" i="1"/>
  <c r="ET372" i="1"/>
  <c r="P560" i="1"/>
  <c r="DU376" i="1"/>
  <c r="FX517" i="1"/>
  <c r="DH517" i="1"/>
  <c r="FW517" i="1"/>
  <c r="Q376" i="1"/>
  <c r="F529" i="1"/>
  <c r="Q547" i="1"/>
  <c r="FQ517" i="1"/>
  <c r="U200" i="1"/>
  <c r="F329" i="1"/>
  <c r="U337" i="1"/>
  <c r="EP196" i="1"/>
  <c r="P344" i="1"/>
  <c r="AF200" i="1"/>
  <c r="S307" i="1"/>
  <c r="ED307" i="1"/>
  <c r="DV200" i="1"/>
  <c r="DI307" i="1"/>
  <c r="BY307" i="1"/>
  <c r="AO22" i="1"/>
  <c r="F165" i="1"/>
  <c r="AO774" i="1"/>
  <c r="T672" i="1"/>
  <c r="F702" i="1"/>
  <c r="CH640" i="1"/>
  <c r="CF640" i="1"/>
  <c r="AC631" i="1"/>
  <c r="P640" i="1"/>
  <c r="CE640" i="1"/>
  <c r="V672" i="1"/>
  <c r="F704" i="1"/>
  <c r="P643" i="1"/>
  <c r="DH631" i="1"/>
  <c r="AC376" i="1"/>
  <c r="P517" i="1"/>
  <c r="CE517" i="1"/>
  <c r="BD372" i="1"/>
  <c r="F572" i="1"/>
  <c r="EI196" i="1"/>
  <c r="P347" i="1"/>
  <c r="EG196" i="1"/>
  <c r="P341" i="1"/>
  <c r="V26" i="1"/>
  <c r="F154" i="1"/>
  <c r="V161" i="1"/>
  <c r="EM26" i="1"/>
  <c r="P150" i="1"/>
  <c r="EM161" i="1"/>
  <c r="GM72" i="1"/>
  <c r="GO72" i="1" s="1"/>
  <c r="F625" i="1"/>
  <c r="X711" i="1"/>
  <c r="X590" i="1"/>
  <c r="F666" i="1"/>
  <c r="X631" i="1"/>
  <c r="F708" i="1"/>
  <c r="Y672" i="1"/>
  <c r="AU26" i="1"/>
  <c r="AU161" i="1"/>
  <c r="F150" i="1"/>
  <c r="CH26" i="1" l="1"/>
  <c r="AY131" i="1"/>
  <c r="CF376" i="1"/>
  <c r="AW517" i="1"/>
  <c r="ET18" i="1"/>
  <c r="P787" i="1"/>
  <c r="FT200" i="1"/>
  <c r="EK307" i="1"/>
  <c r="X586" i="1"/>
  <c r="F737" i="1"/>
  <c r="X741" i="1"/>
  <c r="CH631" i="1"/>
  <c r="AY640" i="1"/>
  <c r="BA586" i="1"/>
  <c r="F731" i="1"/>
  <c r="BA741" i="1"/>
  <c r="R376" i="1"/>
  <c r="F531" i="1"/>
  <c r="R547" i="1"/>
  <c r="DG200" i="1"/>
  <c r="DG337" i="1"/>
  <c r="P309" i="1"/>
  <c r="FQ376" i="1"/>
  <c r="EH517" i="1"/>
  <c r="GA517" i="1"/>
  <c r="FZ26" i="1"/>
  <c r="EQ131" i="1"/>
  <c r="EG18" i="1"/>
  <c r="P778" i="1"/>
  <c r="AZ586" i="1"/>
  <c r="AZ741" i="1"/>
  <c r="F722" i="1"/>
  <c r="EQ672" i="1"/>
  <c r="P689" i="1"/>
  <c r="V196" i="1"/>
  <c r="F360" i="1"/>
  <c r="V372" i="1"/>
  <c r="F570" i="1"/>
  <c r="AX196" i="1"/>
  <c r="F344" i="1"/>
  <c r="DK200" i="1"/>
  <c r="DK337" i="1"/>
  <c r="P322" i="1"/>
  <c r="AT582" i="1"/>
  <c r="F759" i="1"/>
  <c r="U19" i="2" s="1"/>
  <c r="EN711" i="1"/>
  <c r="EN590" i="1"/>
  <c r="P604" i="1"/>
  <c r="GA200" i="1"/>
  <c r="ER307" i="1"/>
  <c r="V22" i="1"/>
  <c r="F184" i="1"/>
  <c r="CH517" i="1"/>
  <c r="BY200" i="1"/>
  <c r="CI307" i="1"/>
  <c r="AP307" i="1"/>
  <c r="S200" i="1"/>
  <c r="F322" i="1"/>
  <c r="S337" i="1"/>
  <c r="U196" i="1"/>
  <c r="F359" i="1"/>
  <c r="Q372" i="1"/>
  <c r="F559" i="1"/>
  <c r="DH376" i="1"/>
  <c r="P520" i="1"/>
  <c r="DH547" i="1"/>
  <c r="AO582" i="1"/>
  <c r="F745" i="1"/>
  <c r="FX26" i="1"/>
  <c r="EO131" i="1"/>
  <c r="BB18" i="1"/>
  <c r="F787" i="1"/>
  <c r="Y376" i="1"/>
  <c r="Y547" i="1"/>
  <c r="F544" i="1"/>
  <c r="DH586" i="1"/>
  <c r="P714" i="1"/>
  <c r="DH741" i="1"/>
  <c r="DJ200" i="1"/>
  <c r="DJ337" i="1"/>
  <c r="P321" i="1"/>
  <c r="ER586" i="1"/>
  <c r="P722" i="1"/>
  <c r="ER741" i="1"/>
  <c r="DI26" i="1"/>
  <c r="P143" i="1"/>
  <c r="DI161" i="1"/>
  <c r="EP22" i="1"/>
  <c r="P168" i="1"/>
  <c r="EH582" i="1"/>
  <c r="P750" i="1"/>
  <c r="G19" i="2" s="1"/>
  <c r="EN631" i="1"/>
  <c r="P645" i="1"/>
  <c r="P614" i="1"/>
  <c r="DK590" i="1"/>
  <c r="DK711" i="1"/>
  <c r="F748" i="1"/>
  <c r="AX582" i="1"/>
  <c r="FS26" i="1"/>
  <c r="EJ131" i="1"/>
  <c r="U22" i="1"/>
  <c r="F183" i="1"/>
  <c r="U774" i="1"/>
  <c r="BA196" i="1"/>
  <c r="F357" i="1"/>
  <c r="Y586" i="1"/>
  <c r="Y741" i="1"/>
  <c r="F738" i="1"/>
  <c r="W22" i="1"/>
  <c r="F185" i="1"/>
  <c r="EH200" i="1"/>
  <c r="EH337" i="1"/>
  <c r="P316" i="1"/>
  <c r="BD582" i="1"/>
  <c r="F766" i="1"/>
  <c r="EV582" i="1"/>
  <c r="P766" i="1"/>
  <c r="DN372" i="1"/>
  <c r="P570" i="1"/>
  <c r="EK582" i="1"/>
  <c r="P758" i="1"/>
  <c r="E19" i="2" s="1"/>
  <c r="DN22" i="1"/>
  <c r="P184" i="1"/>
  <c r="DN774" i="1"/>
  <c r="R631" i="1"/>
  <c r="F654" i="1"/>
  <c r="W741" i="1"/>
  <c r="W586" i="1"/>
  <c r="F735" i="1"/>
  <c r="P200" i="1"/>
  <c r="F310" i="1"/>
  <c r="P337" i="1"/>
  <c r="EM200" i="1"/>
  <c r="P326" i="1"/>
  <c r="EM337" i="1"/>
  <c r="EI582" i="1"/>
  <c r="P751" i="1"/>
  <c r="DL586" i="1"/>
  <c r="P732" i="1"/>
  <c r="DL741" i="1"/>
  <c r="EP372" i="1"/>
  <c r="P554" i="1"/>
  <c r="DM22" i="1"/>
  <c r="P183" i="1"/>
  <c r="DM774" i="1"/>
  <c r="FW200" i="1"/>
  <c r="EN307" i="1"/>
  <c r="P711" i="1"/>
  <c r="P590" i="1"/>
  <c r="F602" i="1"/>
  <c r="O640" i="1"/>
  <c r="AB631" i="1"/>
  <c r="DM372" i="1"/>
  <c r="P569" i="1"/>
  <c r="P734" i="1"/>
  <c r="DN586" i="1"/>
  <c r="DN741" i="1"/>
  <c r="GP593" i="1"/>
  <c r="FV599" i="1" s="1"/>
  <c r="FS599" i="1"/>
  <c r="CF672" i="1"/>
  <c r="AW681" i="1"/>
  <c r="DI586" i="1"/>
  <c r="P723" i="1"/>
  <c r="DI741" i="1"/>
  <c r="Q26" i="1"/>
  <c r="Q161" i="1"/>
  <c r="F143" i="1"/>
  <c r="DL196" i="1"/>
  <c r="P358" i="1"/>
  <c r="GO379" i="1"/>
  <c r="FU517" i="1" s="1"/>
  <c r="FS517" i="1"/>
  <c r="EC590" i="1"/>
  <c r="DP599" i="1"/>
  <c r="EC26" i="1"/>
  <c r="DP131" i="1"/>
  <c r="EQ590" i="1"/>
  <c r="P607" i="1"/>
  <c r="EQ711" i="1"/>
  <c r="P718" i="1"/>
  <c r="EP586" i="1"/>
  <c r="EP741" i="1"/>
  <c r="FS307" i="1"/>
  <c r="CD672" i="1"/>
  <c r="AU681" i="1"/>
  <c r="CE631" i="1"/>
  <c r="AV640" i="1"/>
  <c r="ED590" i="1"/>
  <c r="DQ599" i="1"/>
  <c r="DH26" i="1"/>
  <c r="P134" i="1"/>
  <c r="DH161" i="1"/>
  <c r="AQ18" i="1"/>
  <c r="F784" i="1"/>
  <c r="GO202" i="1"/>
  <c r="CC307" i="1" s="1"/>
  <c r="CA307" i="1"/>
  <c r="DO22" i="1"/>
  <c r="P185" i="1"/>
  <c r="X376" i="1"/>
  <c r="F543" i="1"/>
  <c r="X547" i="1"/>
  <c r="V586" i="1"/>
  <c r="V741" i="1"/>
  <c r="F734" i="1"/>
  <c r="DM196" i="1"/>
  <c r="P359" i="1"/>
  <c r="DO376" i="1"/>
  <c r="P541" i="1"/>
  <c r="DO547" i="1"/>
  <c r="AU22" i="1"/>
  <c r="F180" i="1"/>
  <c r="W16" i="2" s="1"/>
  <c r="P376" i="1"/>
  <c r="P547" i="1"/>
  <c r="F520" i="1"/>
  <c r="P631" i="1"/>
  <c r="F643" i="1"/>
  <c r="FW376" i="1"/>
  <c r="EN517" i="1"/>
  <c r="ED26" i="1"/>
  <c r="DQ131" i="1"/>
  <c r="R672" i="1"/>
  <c r="F695" i="1"/>
  <c r="P696" i="1"/>
  <c r="DK672" i="1"/>
  <c r="EM22" i="1"/>
  <c r="P180" i="1"/>
  <c r="H16" i="2" s="1"/>
  <c r="CF631" i="1"/>
  <c r="AW640" i="1"/>
  <c r="AO18" i="1"/>
  <c r="F778" i="1"/>
  <c r="DI200" i="1"/>
  <c r="P319" i="1"/>
  <c r="DI337" i="1"/>
  <c r="FZ517" i="1"/>
  <c r="DJ26" i="1"/>
  <c r="P145" i="1"/>
  <c r="DJ161" i="1"/>
  <c r="FW26" i="1"/>
  <c r="EN131" i="1"/>
  <c r="ES582" i="1"/>
  <c r="P761" i="1"/>
  <c r="Q196" i="1"/>
  <c r="F349" i="1"/>
  <c r="DO196" i="1"/>
  <c r="P361" i="1"/>
  <c r="DK631" i="1"/>
  <c r="P655" i="1"/>
  <c r="EI18" i="1"/>
  <c r="P784" i="1"/>
  <c r="DO586" i="1"/>
  <c r="P735" i="1"/>
  <c r="DO741" i="1"/>
  <c r="AB200" i="1"/>
  <c r="O307" i="1"/>
  <c r="EL582" i="1"/>
  <c r="P759" i="1"/>
  <c r="F19" i="2" s="1"/>
  <c r="ES372" i="1"/>
  <c r="P567" i="1"/>
  <c r="FU26" i="1"/>
  <c r="EL131" i="1"/>
  <c r="R200" i="1"/>
  <c r="R337" i="1"/>
  <c r="F321" i="1"/>
  <c r="F754" i="1"/>
  <c r="BB582" i="1"/>
  <c r="DL372" i="1"/>
  <c r="P568" i="1"/>
  <c r="AS376" i="1"/>
  <c r="F534" i="1"/>
  <c r="AS547" i="1"/>
  <c r="DP672" i="1"/>
  <c r="P707" i="1"/>
  <c r="AU372" i="1"/>
  <c r="F566" i="1"/>
  <c r="F750" i="1"/>
  <c r="V19" i="2" s="1"/>
  <c r="AP582" i="1"/>
  <c r="F758" i="1"/>
  <c r="T19" i="2" s="1"/>
  <c r="AS582" i="1"/>
  <c r="EK26" i="1"/>
  <c r="EK161" i="1"/>
  <c r="P148" i="1"/>
  <c r="CH307" i="1"/>
  <c r="W372" i="1"/>
  <c r="F571" i="1"/>
  <c r="DK26" i="1"/>
  <c r="P146" i="1"/>
  <c r="DK161" i="1"/>
  <c r="S376" i="1"/>
  <c r="F532" i="1"/>
  <c r="S547" i="1"/>
  <c r="EM372" i="1"/>
  <c r="P566" i="1"/>
  <c r="H18" i="2" s="1"/>
  <c r="EO590" i="1"/>
  <c r="P605" i="1"/>
  <c r="EO711" i="1"/>
  <c r="F683" i="1"/>
  <c r="O672" i="1"/>
  <c r="DH200" i="1"/>
  <c r="P310" i="1"/>
  <c r="DH337" i="1"/>
  <c r="DI372" i="1"/>
  <c r="P559" i="1"/>
  <c r="DP631" i="1"/>
  <c r="P666" i="1"/>
  <c r="CH590" i="1"/>
  <c r="AY599" i="1"/>
  <c r="DT672" i="1"/>
  <c r="DG681" i="1"/>
  <c r="S741" i="1"/>
  <c r="S586" i="1"/>
  <c r="F726" i="1"/>
  <c r="AV681" i="1"/>
  <c r="CE672" i="1"/>
  <c r="CH672" i="1"/>
  <c r="AY681" i="1"/>
  <c r="Q590" i="1"/>
  <c r="F611" i="1"/>
  <c r="Q711" i="1"/>
  <c r="DK376" i="1"/>
  <c r="DK547" i="1"/>
  <c r="P532" i="1"/>
  <c r="S26" i="1"/>
  <c r="F146" i="1"/>
  <c r="S161" i="1"/>
  <c r="AK200" i="1"/>
  <c r="X307" i="1"/>
  <c r="T372" i="1"/>
  <c r="F568" i="1"/>
  <c r="CE26" i="1"/>
  <c r="AV131" i="1"/>
  <c r="FU200" i="1"/>
  <c r="EL307" i="1"/>
  <c r="W196" i="1"/>
  <c r="F361" i="1"/>
  <c r="Y200" i="1"/>
  <c r="F334" i="1"/>
  <c r="Y337" i="1"/>
  <c r="DQ376" i="1"/>
  <c r="DQ547" i="1"/>
  <c r="P544" i="1"/>
  <c r="DP376" i="1"/>
  <c r="P543" i="1"/>
  <c r="DP547" i="1"/>
  <c r="GA26" i="1"/>
  <c r="ER131" i="1"/>
  <c r="U582" i="1"/>
  <c r="F763" i="1"/>
  <c r="CE376" i="1"/>
  <c r="AV517" i="1"/>
  <c r="FX376" i="1"/>
  <c r="EO517" i="1"/>
  <c r="AX22" i="1"/>
  <c r="F168" i="1"/>
  <c r="AX774" i="1"/>
  <c r="BC18" i="1"/>
  <c r="F790" i="1"/>
  <c r="EN672" i="1"/>
  <c r="P686" i="1"/>
  <c r="DT26" i="1"/>
  <c r="DG131" i="1"/>
  <c r="FS640" i="1"/>
  <c r="GP634" i="1"/>
  <c r="FV640" i="1" s="1"/>
  <c r="DL26" i="1"/>
  <c r="P152" i="1"/>
  <c r="DL161" i="1"/>
  <c r="EO631" i="1"/>
  <c r="P646" i="1"/>
  <c r="U372" i="1"/>
  <c r="F569" i="1"/>
  <c r="CF200" i="1"/>
  <c r="AW307" i="1"/>
  <c r="CA376" i="1"/>
  <c r="AR517" i="1"/>
  <c r="T196" i="1"/>
  <c r="F358" i="1"/>
  <c r="ET582" i="1"/>
  <c r="P754" i="1"/>
  <c r="AB26" i="1"/>
  <c r="O131" i="1"/>
  <c r="FZ200" i="1"/>
  <c r="EQ307" i="1"/>
  <c r="DJ376" i="1"/>
  <c r="P531" i="1"/>
  <c r="DJ547" i="1"/>
  <c r="CF590" i="1"/>
  <c r="AW599" i="1"/>
  <c r="GP675" i="1"/>
  <c r="FV681" i="1" s="1"/>
  <c r="FS681" i="1"/>
  <c r="AX372" i="1"/>
  <c r="F554" i="1"/>
  <c r="P672" i="1"/>
  <c r="F684" i="1"/>
  <c r="FT517" i="1"/>
  <c r="O599" i="1"/>
  <c r="AB590" i="1"/>
  <c r="CB26" i="1"/>
  <c r="AS131" i="1"/>
  <c r="BC582" i="1"/>
  <c r="F757" i="1"/>
  <c r="R26" i="1"/>
  <c r="F145" i="1"/>
  <c r="R161" i="1"/>
  <c r="R590" i="1"/>
  <c r="F613" i="1"/>
  <c r="R711" i="1"/>
  <c r="BA372" i="1"/>
  <c r="F567" i="1"/>
  <c r="P26" i="1"/>
  <c r="P161" i="1"/>
  <c r="F134" i="1"/>
  <c r="EH26" i="1"/>
  <c r="EH161" i="1"/>
  <c r="P140" i="1"/>
  <c r="Y26" i="1"/>
  <c r="Y161" i="1"/>
  <c r="F158" i="1"/>
  <c r="BY26" i="1"/>
  <c r="CI131" i="1"/>
  <c r="AP131" i="1"/>
  <c r="ED200" i="1"/>
  <c r="DQ307" i="1"/>
  <c r="BY376" i="1"/>
  <c r="CI517" i="1"/>
  <c r="AP517" i="1"/>
  <c r="AU196" i="1"/>
  <c r="F356" i="1"/>
  <c r="W17" i="2" s="1"/>
  <c r="EV18" i="1"/>
  <c r="P799" i="1"/>
  <c r="ES22" i="1"/>
  <c r="P181" i="1"/>
  <c r="ES774" i="1"/>
  <c r="CE200" i="1"/>
  <c r="AV307" i="1"/>
  <c r="CC376" i="1"/>
  <c r="AT517" i="1"/>
  <c r="BD18" i="1"/>
  <c r="F799" i="1"/>
  <c r="GO28" i="1"/>
  <c r="CC131" i="1" s="1"/>
  <c r="CA131" i="1"/>
  <c r="FX200" i="1"/>
  <c r="EO307" i="1"/>
  <c r="DM582" i="1"/>
  <c r="P763" i="1"/>
  <c r="CE590" i="1"/>
  <c r="AV599" i="1"/>
  <c r="GP633" i="1"/>
  <c r="CD640" i="1" s="1"/>
  <c r="CA640" i="1"/>
  <c r="DT590" i="1"/>
  <c r="DG599" i="1"/>
  <c r="DQ672" i="1"/>
  <c r="P708" i="1"/>
  <c r="DG631" i="1"/>
  <c r="P642" i="1"/>
  <c r="DN196" i="1"/>
  <c r="P360" i="1"/>
  <c r="AQ582" i="1"/>
  <c r="F751" i="1"/>
  <c r="EQ631" i="1"/>
  <c r="P648" i="1"/>
  <c r="GP592" i="1"/>
  <c r="CD599" i="1" s="1"/>
  <c r="CA599" i="1"/>
  <c r="EC200" i="1"/>
  <c r="DP307" i="1"/>
  <c r="O376" i="1"/>
  <c r="F519" i="1"/>
  <c r="O547" i="1"/>
  <c r="DT376" i="1"/>
  <c r="DG517" i="1"/>
  <c r="T586" i="1"/>
  <c r="T741" i="1"/>
  <c r="F732" i="1"/>
  <c r="EU18" i="1"/>
  <c r="P790" i="1"/>
  <c r="T22" i="1"/>
  <c r="F182" i="1"/>
  <c r="T774" i="1"/>
  <c r="EO672" i="1"/>
  <c r="P687" i="1"/>
  <c r="CF131" i="1"/>
  <c r="P667" i="1"/>
  <c r="DQ631" i="1"/>
  <c r="AR681" i="1"/>
  <c r="CA672" i="1"/>
  <c r="X26" i="1"/>
  <c r="F157" i="1"/>
  <c r="X161" i="1"/>
  <c r="AS200" i="1"/>
  <c r="F324" i="1"/>
  <c r="AS337" i="1"/>
  <c r="DJ582" i="1"/>
  <c r="P755" i="1"/>
  <c r="EO200" i="1" l="1"/>
  <c r="EO337" i="1"/>
  <c r="P313" i="1"/>
  <c r="R586" i="1"/>
  <c r="R741" i="1"/>
  <c r="R774" i="1" s="1"/>
  <c r="F725" i="1"/>
  <c r="FS631" i="1"/>
  <c r="EJ640" i="1"/>
  <c r="S582" i="1"/>
  <c r="F756" i="1"/>
  <c r="DI196" i="1"/>
  <c r="P349" i="1"/>
  <c r="EN376" i="1"/>
  <c r="EN547" i="1"/>
  <c r="P522" i="1"/>
  <c r="T18" i="1"/>
  <c r="F795" i="1"/>
  <c r="AP376" i="1"/>
  <c r="F526" i="1"/>
  <c r="AP547" i="1"/>
  <c r="EH22" i="1"/>
  <c r="P170" i="1"/>
  <c r="G16" i="2" s="1"/>
  <c r="DJ372" i="1"/>
  <c r="P561" i="1"/>
  <c r="S22" i="1"/>
  <c r="F176" i="1"/>
  <c r="S774" i="1"/>
  <c r="DH196" i="1"/>
  <c r="P340" i="1"/>
  <c r="AW631" i="1"/>
  <c r="F646" i="1"/>
  <c r="P372" i="1"/>
  <c r="F550" i="1"/>
  <c r="FS200" i="1"/>
  <c r="EJ307" i="1"/>
  <c r="EQ741" i="1"/>
  <c r="EQ586" i="1"/>
  <c r="P719" i="1"/>
  <c r="CF26" i="1"/>
  <c r="AW131" i="1"/>
  <c r="DP200" i="1"/>
  <c r="DP337" i="1"/>
  <c r="P333" i="1"/>
  <c r="CA631" i="1"/>
  <c r="AR640" i="1"/>
  <c r="CA26" i="1"/>
  <c r="AR131" i="1"/>
  <c r="AT376" i="1"/>
  <c r="F535" i="1"/>
  <c r="AT547" i="1"/>
  <c r="ES18" i="1"/>
  <c r="P794" i="1"/>
  <c r="CI376" i="1"/>
  <c r="AZ517" i="1"/>
  <c r="AP26" i="1"/>
  <c r="AP161" i="1"/>
  <c r="F140" i="1"/>
  <c r="Y22" i="1"/>
  <c r="F188" i="1"/>
  <c r="Y774" i="1"/>
  <c r="FV672" i="1"/>
  <c r="EM681" i="1"/>
  <c r="O26" i="1"/>
  <c r="F133" i="1"/>
  <c r="O161" i="1"/>
  <c r="AW200" i="1"/>
  <c r="AW337" i="1"/>
  <c r="F313" i="1"/>
  <c r="EO376" i="1"/>
  <c r="P523" i="1"/>
  <c r="EO547" i="1"/>
  <c r="DP372" i="1"/>
  <c r="P573" i="1"/>
  <c r="DQ372" i="1"/>
  <c r="P574" i="1"/>
  <c r="F689" i="1"/>
  <c r="AY672" i="1"/>
  <c r="EO586" i="1"/>
  <c r="P717" i="1"/>
  <c r="EO741" i="1"/>
  <c r="DK22" i="1"/>
  <c r="P176" i="1"/>
  <c r="EN26" i="1"/>
  <c r="EN161" i="1"/>
  <c r="P136" i="1"/>
  <c r="DQ26" i="1"/>
  <c r="DQ161" i="1"/>
  <c r="P158" i="1"/>
  <c r="DO372" i="1"/>
  <c r="P571" i="1"/>
  <c r="X372" i="1"/>
  <c r="F573" i="1"/>
  <c r="EP582" i="1"/>
  <c r="P748" i="1"/>
  <c r="P625" i="1"/>
  <c r="DP590" i="1"/>
  <c r="DP711" i="1"/>
  <c r="AW672" i="1"/>
  <c r="F687" i="1"/>
  <c r="DN582" i="1"/>
  <c r="P764" i="1"/>
  <c r="DM18" i="1"/>
  <c r="P796" i="1"/>
  <c r="DI22" i="1"/>
  <c r="P173" i="1"/>
  <c r="DI774" i="1"/>
  <c r="S196" i="1"/>
  <c r="F352" i="1"/>
  <c r="CI200" i="1"/>
  <c r="AZ307" i="1"/>
  <c r="EH376" i="1"/>
  <c r="EH547" i="1"/>
  <c r="P526" i="1"/>
  <c r="BA582" i="1"/>
  <c r="F761" i="1"/>
  <c r="BA774" i="1"/>
  <c r="EK200" i="1"/>
  <c r="P324" i="1"/>
  <c r="EK337" i="1"/>
  <c r="AW376" i="1"/>
  <c r="F523" i="1"/>
  <c r="AW547" i="1"/>
  <c r="AS196" i="1"/>
  <c r="F354" i="1"/>
  <c r="T17" i="2" s="1"/>
  <c r="CA590" i="1"/>
  <c r="AR599" i="1"/>
  <c r="DG590" i="1"/>
  <c r="P601" i="1"/>
  <c r="DG711" i="1"/>
  <c r="AV200" i="1"/>
  <c r="F312" i="1"/>
  <c r="AV337" i="1"/>
  <c r="P22" i="1"/>
  <c r="F164" i="1"/>
  <c r="AS26" i="1"/>
  <c r="F148" i="1"/>
  <c r="AS161" i="1"/>
  <c r="DL22" i="1"/>
  <c r="P182" i="1"/>
  <c r="DL774" i="1"/>
  <c r="Y196" i="1"/>
  <c r="F364" i="1"/>
  <c r="DJ22" i="1"/>
  <c r="P175" i="1"/>
  <c r="DJ774" i="1"/>
  <c r="F764" i="1"/>
  <c r="V582" i="1"/>
  <c r="CD590" i="1"/>
  <c r="AU599" i="1"/>
  <c r="EJ681" i="1"/>
  <c r="FS672" i="1"/>
  <c r="DK372" i="1"/>
  <c r="P562" i="1"/>
  <c r="J18" i="2" s="1"/>
  <c r="AV672" i="1"/>
  <c r="F686" i="1"/>
  <c r="EL26" i="1"/>
  <c r="P149" i="1"/>
  <c r="EL161" i="1"/>
  <c r="DO582" i="1"/>
  <c r="P765" i="1"/>
  <c r="DO774" i="1"/>
  <c r="X22" i="1"/>
  <c r="F187" i="1"/>
  <c r="X774" i="1"/>
  <c r="F709" i="1"/>
  <c r="AR672" i="1"/>
  <c r="T582" i="1"/>
  <c r="F762" i="1"/>
  <c r="O372" i="1"/>
  <c r="F549" i="1"/>
  <c r="CD631" i="1"/>
  <c r="AU640" i="1"/>
  <c r="CC26" i="1"/>
  <c r="AT131" i="1"/>
  <c r="CI26" i="1"/>
  <c r="AZ131" i="1"/>
  <c r="R22" i="1"/>
  <c r="F175" i="1"/>
  <c r="F601" i="1"/>
  <c r="O590" i="1"/>
  <c r="O711" i="1"/>
  <c r="AW590" i="1"/>
  <c r="F605" i="1"/>
  <c r="AW711" i="1"/>
  <c r="FV631" i="1"/>
  <c r="EM640" i="1"/>
  <c r="AX18" i="1"/>
  <c r="F781" i="1"/>
  <c r="AV26" i="1"/>
  <c r="AV161" i="1"/>
  <c r="F136" i="1"/>
  <c r="X200" i="1"/>
  <c r="F333" i="1"/>
  <c r="X337" i="1"/>
  <c r="Q586" i="1"/>
  <c r="Q741" i="1"/>
  <c r="F723" i="1"/>
  <c r="F607" i="1"/>
  <c r="AY711" i="1"/>
  <c r="AY590" i="1"/>
  <c r="S372" i="1"/>
  <c r="F562" i="1"/>
  <c r="Y18" i="2" s="1"/>
  <c r="CH200" i="1"/>
  <c r="AY307" i="1"/>
  <c r="W18" i="2"/>
  <c r="AS372" i="1"/>
  <c r="F564" i="1"/>
  <c r="T18" i="2" s="1"/>
  <c r="R196" i="1"/>
  <c r="F351" i="1"/>
  <c r="O200" i="1"/>
  <c r="O337" i="1"/>
  <c r="F309" i="1"/>
  <c r="FZ376" i="1"/>
  <c r="EQ517" i="1"/>
  <c r="DQ590" i="1"/>
  <c r="P626" i="1"/>
  <c r="DQ711" i="1"/>
  <c r="F700" i="1"/>
  <c r="AU672" i="1"/>
  <c r="DI582" i="1"/>
  <c r="P753" i="1"/>
  <c r="P586" i="1"/>
  <c r="F714" i="1"/>
  <c r="P741" i="1"/>
  <c r="DL582" i="1"/>
  <c r="P762" i="1"/>
  <c r="P196" i="1"/>
  <c r="F340" i="1"/>
  <c r="DN18" i="1"/>
  <c r="P797" i="1"/>
  <c r="EH196" i="1"/>
  <c r="P346" i="1"/>
  <c r="G17" i="2" s="1"/>
  <c r="EP774" i="1"/>
  <c r="DH582" i="1"/>
  <c r="P744" i="1"/>
  <c r="Y372" i="1"/>
  <c r="F574" i="1"/>
  <c r="EO26" i="1"/>
  <c r="P137" i="1"/>
  <c r="EO161" i="1"/>
  <c r="DH372" i="1"/>
  <c r="P550" i="1"/>
  <c r="AZ582" i="1"/>
  <c r="F752" i="1"/>
  <c r="EQ26" i="1"/>
  <c r="P139" i="1"/>
  <c r="EQ161" i="1"/>
  <c r="R372" i="1"/>
  <c r="F561" i="1"/>
  <c r="X582" i="1"/>
  <c r="F767" i="1"/>
  <c r="AV590" i="1"/>
  <c r="F604" i="1"/>
  <c r="AV711" i="1"/>
  <c r="DQ200" i="1"/>
  <c r="P334" i="1"/>
  <c r="DQ337" i="1"/>
  <c r="AR376" i="1"/>
  <c r="F545" i="1"/>
  <c r="AR547" i="1"/>
  <c r="AV376" i="1"/>
  <c r="AV547" i="1"/>
  <c r="F522" i="1"/>
  <c r="CA200" i="1"/>
  <c r="AR307" i="1"/>
  <c r="DH22" i="1"/>
  <c r="P164" i="1"/>
  <c r="DH774" i="1"/>
  <c r="DP26" i="1"/>
  <c r="P157" i="1"/>
  <c r="DP161" i="1"/>
  <c r="FS376" i="1"/>
  <c r="EJ517" i="1"/>
  <c r="EJ599" i="1"/>
  <c r="FS590" i="1"/>
  <c r="F642" i="1"/>
  <c r="O631" i="1"/>
  <c r="EN200" i="1"/>
  <c r="P312" i="1"/>
  <c r="EN337" i="1"/>
  <c r="EM196" i="1"/>
  <c r="P356" i="1"/>
  <c r="H17" i="2" s="1"/>
  <c r="W582" i="1"/>
  <c r="F765" i="1"/>
  <c r="EJ26" i="1"/>
  <c r="P159" i="1"/>
  <c r="EJ161" i="1"/>
  <c r="P726" i="1"/>
  <c r="DK586" i="1"/>
  <c r="DK741" i="1"/>
  <c r="CH376" i="1"/>
  <c r="AY517" i="1"/>
  <c r="ER200" i="1"/>
  <c r="P318" i="1"/>
  <c r="ER337" i="1"/>
  <c r="EN586" i="1"/>
  <c r="P716" i="1"/>
  <c r="EN741" i="1"/>
  <c r="DK196" i="1"/>
  <c r="P352" i="1"/>
  <c r="AY26" i="1"/>
  <c r="F139" i="1"/>
  <c r="AY161" i="1"/>
  <c r="FT376" i="1"/>
  <c r="EK517" i="1"/>
  <c r="EQ200" i="1"/>
  <c r="EQ337" i="1"/>
  <c r="P315" i="1"/>
  <c r="ER26" i="1"/>
  <c r="ER161" i="1"/>
  <c r="P142" i="1"/>
  <c r="DG376" i="1"/>
  <c r="P519" i="1"/>
  <c r="DG547" i="1"/>
  <c r="DG26" i="1"/>
  <c r="P133" i="1"/>
  <c r="DG161" i="1"/>
  <c r="EL200" i="1"/>
  <c r="EL337" i="1"/>
  <c r="P325" i="1"/>
  <c r="DG672" i="1"/>
  <c r="P683" i="1"/>
  <c r="EK22" i="1"/>
  <c r="P178" i="1"/>
  <c r="E16" i="2" s="1"/>
  <c r="CC200" i="1"/>
  <c r="AT307" i="1"/>
  <c r="AV631" i="1"/>
  <c r="F645" i="1"/>
  <c r="FU376" i="1"/>
  <c r="EL517" i="1"/>
  <c r="Q22" i="1"/>
  <c r="F173" i="1"/>
  <c r="Q774" i="1"/>
  <c r="FV590" i="1"/>
  <c r="EM599" i="1"/>
  <c r="W774" i="1"/>
  <c r="F768" i="1"/>
  <c r="Y582" i="1"/>
  <c r="U18" i="1"/>
  <c r="F796" i="1"/>
  <c r="ER582" i="1"/>
  <c r="P752" i="1"/>
  <c r="DJ196" i="1"/>
  <c r="P351" i="1"/>
  <c r="AP200" i="1"/>
  <c r="F316" i="1"/>
  <c r="AP337" i="1"/>
  <c r="V774" i="1"/>
  <c r="GA376" i="1"/>
  <c r="ER517" i="1"/>
  <c r="DG196" i="1"/>
  <c r="P339" i="1"/>
  <c r="F648" i="1"/>
  <c r="AY631" i="1"/>
  <c r="R18" i="1" l="1"/>
  <c r="F788" i="1"/>
  <c r="EQ196" i="1"/>
  <c r="P345" i="1"/>
  <c r="EJ22" i="1"/>
  <c r="P189" i="1"/>
  <c r="P190" i="1" s="1"/>
  <c r="AR372" i="1"/>
  <c r="F575" i="1"/>
  <c r="F576" i="1" s="1"/>
  <c r="P582" i="1"/>
  <c r="F744" i="1"/>
  <c r="AY200" i="1"/>
  <c r="AY337" i="1"/>
  <c r="F315" i="1"/>
  <c r="W18" i="1"/>
  <c r="F798" i="1"/>
  <c r="DG22" i="1"/>
  <c r="P163" i="1"/>
  <c r="O196" i="1"/>
  <c r="F339" i="1"/>
  <c r="AU631" i="1"/>
  <c r="F659" i="1"/>
  <c r="AS22" i="1"/>
  <c r="F178" i="1"/>
  <c r="T16" i="2" s="1"/>
  <c r="AS774" i="1"/>
  <c r="F627" i="1"/>
  <c r="AR590" i="1"/>
  <c r="AR711" i="1"/>
  <c r="EK376" i="1"/>
  <c r="EK547" i="1"/>
  <c r="P534" i="1"/>
  <c r="EJ376" i="1"/>
  <c r="EJ547" i="1"/>
  <c r="P545" i="1"/>
  <c r="AV372" i="1"/>
  <c r="F552" i="1"/>
  <c r="AV586" i="1"/>
  <c r="AV741" i="1"/>
  <c r="AV774" i="1" s="1"/>
  <c r="F716" i="1"/>
  <c r="X196" i="1"/>
  <c r="F363" i="1"/>
  <c r="AV22" i="1"/>
  <c r="F166" i="1"/>
  <c r="DL18" i="1"/>
  <c r="P795" i="1"/>
  <c r="DG586" i="1"/>
  <c r="P713" i="1"/>
  <c r="DG741" i="1"/>
  <c r="EO372" i="1"/>
  <c r="P553" i="1"/>
  <c r="ER376" i="1"/>
  <c r="ER547" i="1"/>
  <c r="P528" i="1"/>
  <c r="EL376" i="1"/>
  <c r="P535" i="1"/>
  <c r="EL547" i="1"/>
  <c r="AT200" i="1"/>
  <c r="AT337" i="1"/>
  <c r="F325" i="1"/>
  <c r="EL196" i="1"/>
  <c r="P355" i="1"/>
  <c r="F17" i="2" s="1"/>
  <c r="J17" i="2"/>
  <c r="AY376" i="1"/>
  <c r="F525" i="1"/>
  <c r="AY547" i="1"/>
  <c r="AY774" i="1" s="1"/>
  <c r="EN196" i="1"/>
  <c r="P342" i="1"/>
  <c r="DH18" i="1"/>
  <c r="P777" i="1"/>
  <c r="DQ196" i="1"/>
  <c r="P364" i="1"/>
  <c r="EP18" i="1"/>
  <c r="P781" i="1"/>
  <c r="DQ586" i="1"/>
  <c r="P738" i="1"/>
  <c r="DQ741" i="1"/>
  <c r="O741" i="1"/>
  <c r="O774" i="1" s="1"/>
  <c r="O586" i="1"/>
  <c r="F713" i="1"/>
  <c r="AT26" i="1"/>
  <c r="F149" i="1"/>
  <c r="AT161" i="1"/>
  <c r="EL22" i="1"/>
  <c r="P179" i="1"/>
  <c r="F16" i="2" s="1"/>
  <c r="I16" i="2" s="1"/>
  <c r="EL774" i="1"/>
  <c r="EJ672" i="1"/>
  <c r="P709" i="1"/>
  <c r="AV196" i="1"/>
  <c r="F342" i="1"/>
  <c r="BA18" i="1"/>
  <c r="F794" i="1"/>
  <c r="EH372" i="1"/>
  <c r="P556" i="1"/>
  <c r="G18" i="2" s="1"/>
  <c r="Y17" i="2"/>
  <c r="DP586" i="1"/>
  <c r="DP741" i="1"/>
  <c r="DP774" i="1" s="1"/>
  <c r="P737" i="1"/>
  <c r="J16" i="2"/>
  <c r="P700" i="1"/>
  <c r="EM672" i="1"/>
  <c r="AZ376" i="1"/>
  <c r="AZ547" i="1"/>
  <c r="F528" i="1"/>
  <c r="AT372" i="1"/>
  <c r="F565" i="1"/>
  <c r="U18" i="2" s="1"/>
  <c r="X18" i="2" s="1"/>
  <c r="DP196" i="1"/>
  <c r="P363" i="1"/>
  <c r="Y16" i="2"/>
  <c r="EH774" i="1"/>
  <c r="ER196" i="1"/>
  <c r="P348" i="1"/>
  <c r="DP22" i="1"/>
  <c r="P187" i="1"/>
  <c r="EO22" i="1"/>
  <c r="P167" i="1"/>
  <c r="EO774" i="1"/>
  <c r="AW586" i="1"/>
  <c r="AW741" i="1"/>
  <c r="F717" i="1"/>
  <c r="AU711" i="1"/>
  <c r="AU590" i="1"/>
  <c r="F618" i="1"/>
  <c r="DJ18" i="1"/>
  <c r="P788" i="1"/>
  <c r="P774" i="1"/>
  <c r="EK196" i="1"/>
  <c r="P354" i="1"/>
  <c r="E17" i="2" s="1"/>
  <c r="I17" i="2" s="1"/>
  <c r="EN22" i="1"/>
  <c r="P166" i="1"/>
  <c r="EN774" i="1"/>
  <c r="O22" i="1"/>
  <c r="F163" i="1"/>
  <c r="F668" i="1"/>
  <c r="AR631" i="1"/>
  <c r="G21" i="2"/>
  <c r="EN372" i="1"/>
  <c r="P552" i="1"/>
  <c r="Y19" i="2"/>
  <c r="EO196" i="1"/>
  <c r="P343" i="1"/>
  <c r="Q18" i="1"/>
  <c r="F786" i="1"/>
  <c r="AY22" i="1"/>
  <c r="F169" i="1"/>
  <c r="DO18" i="1"/>
  <c r="P798" i="1"/>
  <c r="V18" i="1"/>
  <c r="F797" i="1"/>
  <c r="ER22" i="1"/>
  <c r="P172" i="1"/>
  <c r="EN582" i="1"/>
  <c r="P746" i="1"/>
  <c r="DK582" i="1"/>
  <c r="P756" i="1"/>
  <c r="J19" i="2" s="1"/>
  <c r="EQ22" i="1"/>
  <c r="P169" i="1"/>
  <c r="AY586" i="1"/>
  <c r="F719" i="1"/>
  <c r="AY741" i="1"/>
  <c r="AZ26" i="1"/>
  <c r="AZ161" i="1"/>
  <c r="F142" i="1"/>
  <c r="DI18" i="1"/>
  <c r="P786" i="1"/>
  <c r="DQ22" i="1"/>
  <c r="P188" i="1"/>
  <c r="DQ774" i="1"/>
  <c r="EO582" i="1"/>
  <c r="P747" i="1"/>
  <c r="Y18" i="1"/>
  <c r="F801" i="1"/>
  <c r="AP22" i="1"/>
  <c r="F170" i="1"/>
  <c r="V16" i="2" s="1"/>
  <c r="AP774" i="1"/>
  <c r="AW26" i="1"/>
  <c r="F137" i="1"/>
  <c r="AW161" i="1"/>
  <c r="EQ582" i="1"/>
  <c r="P749" i="1"/>
  <c r="R582" i="1"/>
  <c r="F755" i="1"/>
  <c r="DG372" i="1"/>
  <c r="P549" i="1"/>
  <c r="Q582" i="1"/>
  <c r="F753" i="1"/>
  <c r="EJ711" i="1"/>
  <c r="P627" i="1"/>
  <c r="EJ590" i="1"/>
  <c r="X18" i="1"/>
  <c r="F800" i="1"/>
  <c r="AW372" i="1"/>
  <c r="F553" i="1"/>
  <c r="AZ200" i="1"/>
  <c r="F318" i="1"/>
  <c r="AZ337" i="1"/>
  <c r="AP196" i="1"/>
  <c r="F346" i="1"/>
  <c r="V17" i="2" s="1"/>
  <c r="EM590" i="1"/>
  <c r="P618" i="1"/>
  <c r="EM711" i="1"/>
  <c r="AR200" i="1"/>
  <c r="AR337" i="1"/>
  <c r="F335" i="1"/>
  <c r="EQ376" i="1"/>
  <c r="P525" i="1"/>
  <c r="EQ547" i="1"/>
  <c r="EM631" i="1"/>
  <c r="P659" i="1"/>
  <c r="DK774" i="1"/>
  <c r="AW196" i="1"/>
  <c r="F343" i="1"/>
  <c r="AR26" i="1"/>
  <c r="AR161" i="1"/>
  <c r="F159" i="1"/>
  <c r="EJ200" i="1"/>
  <c r="P335" i="1"/>
  <c r="EJ337" i="1"/>
  <c r="S18" i="1"/>
  <c r="F789" i="1"/>
  <c r="AP372" i="1"/>
  <c r="F556" i="1"/>
  <c r="V18" i="2" s="1"/>
  <c r="EJ631" i="1"/>
  <c r="P668" i="1"/>
  <c r="DP18" i="1" l="1"/>
  <c r="P800" i="1"/>
  <c r="AV18" i="1"/>
  <c r="F779" i="1"/>
  <c r="O18" i="1"/>
  <c r="F776" i="1"/>
  <c r="AY18" i="1"/>
  <c r="F782" i="1"/>
  <c r="EQ372" i="1"/>
  <c r="P555" i="1"/>
  <c r="Y21" i="2"/>
  <c r="EJ196" i="1"/>
  <c r="P365" i="1"/>
  <c r="P366" i="1" s="1"/>
  <c r="DK18" i="1"/>
  <c r="P789" i="1"/>
  <c r="EJ586" i="1"/>
  <c r="P739" i="1"/>
  <c r="EJ741" i="1"/>
  <c r="AP18" i="1"/>
  <c r="F783" i="1"/>
  <c r="EN18" i="1"/>
  <c r="P779" i="1"/>
  <c r="AW582" i="1"/>
  <c r="F747" i="1"/>
  <c r="DQ582" i="1"/>
  <c r="P768" i="1"/>
  <c r="EL372" i="1"/>
  <c r="P565" i="1"/>
  <c r="F18" i="2" s="1"/>
  <c r="ER372" i="1"/>
  <c r="P558" i="1"/>
  <c r="DG582" i="1"/>
  <c r="P743" i="1"/>
  <c r="EJ372" i="1"/>
  <c r="P575" i="1"/>
  <c r="P576" i="1" s="1"/>
  <c r="P730" i="1"/>
  <c r="EM741" i="1"/>
  <c r="EM586" i="1"/>
  <c r="AW22" i="1"/>
  <c r="F167" i="1"/>
  <c r="AW774" i="1"/>
  <c r="V21" i="2"/>
  <c r="AZ22" i="1"/>
  <c r="F172" i="1"/>
  <c r="AZ774" i="1"/>
  <c r="ER774" i="1"/>
  <c r="P18" i="1"/>
  <c r="F777" i="1"/>
  <c r="AZ372" i="1"/>
  <c r="F558" i="1"/>
  <c r="J21" i="2"/>
  <c r="DG774" i="1"/>
  <c r="DQ18" i="1"/>
  <c r="P801" i="1"/>
  <c r="AZ196" i="1"/>
  <c r="F348" i="1"/>
  <c r="EQ774" i="1"/>
  <c r="AU586" i="1"/>
  <c r="AU741" i="1"/>
  <c r="F730" i="1"/>
  <c r="EO18" i="1"/>
  <c r="P780" i="1"/>
  <c r="EH18" i="1"/>
  <c r="P783" i="1"/>
  <c r="AT22" i="1"/>
  <c r="F179" i="1"/>
  <c r="U16" i="2" s="1"/>
  <c r="AT774" i="1"/>
  <c r="AT196" i="1"/>
  <c r="F355" i="1"/>
  <c r="U17" i="2" s="1"/>
  <c r="X17" i="2" s="1"/>
  <c r="AS18" i="1"/>
  <c r="F791" i="1"/>
  <c r="P191" i="1"/>
  <c r="P192" i="1" s="1"/>
  <c r="AY582" i="1"/>
  <c r="F749" i="1"/>
  <c r="DP582" i="1"/>
  <c r="P767" i="1"/>
  <c r="EL18" i="1"/>
  <c r="P792" i="1"/>
  <c r="O582" i="1"/>
  <c r="F743" i="1"/>
  <c r="AY372" i="1"/>
  <c r="F555" i="1"/>
  <c r="AV582" i="1"/>
  <c r="F746" i="1"/>
  <c r="EK372" i="1"/>
  <c r="P564" i="1"/>
  <c r="E18" i="2" s="1"/>
  <c r="I18" i="2" s="1"/>
  <c r="EK774" i="1"/>
  <c r="AR586" i="1"/>
  <c r="AR741" i="1"/>
  <c r="F739" i="1"/>
  <c r="X16" i="2"/>
  <c r="T21" i="2"/>
  <c r="AY196" i="1"/>
  <c r="F345" i="1"/>
  <c r="F577" i="1"/>
  <c r="F578" i="1"/>
  <c r="AR196" i="1"/>
  <c r="F365" i="1"/>
  <c r="F366" i="1" s="1"/>
  <c r="AR22" i="1"/>
  <c r="F189" i="1"/>
  <c r="F190" i="1" s="1"/>
  <c r="AR774" i="1"/>
  <c r="F21" i="2"/>
  <c r="F191" i="1" l="1"/>
  <c r="F192" i="1"/>
  <c r="EJ582" i="1"/>
  <c r="P769" i="1"/>
  <c r="P770" i="1" s="1"/>
  <c r="EK18" i="1"/>
  <c r="P791" i="1"/>
  <c r="EJ774" i="1"/>
  <c r="ER18" i="1"/>
  <c r="P785" i="1"/>
  <c r="P367" i="1"/>
  <c r="P368" i="1"/>
  <c r="F367" i="1"/>
  <c r="F368" i="1" s="1"/>
  <c r="AT18" i="1"/>
  <c r="F792" i="1"/>
  <c r="AU582" i="1"/>
  <c r="F760" i="1"/>
  <c r="W19" i="2" s="1"/>
  <c r="AU774" i="1"/>
  <c r="DG18" i="1"/>
  <c r="P776" i="1"/>
  <c r="AZ18" i="1"/>
  <c r="F785" i="1"/>
  <c r="AW18" i="1"/>
  <c r="F780" i="1"/>
  <c r="EM582" i="1"/>
  <c r="P760" i="1"/>
  <c r="H19" i="2" s="1"/>
  <c r="EM774" i="1"/>
  <c r="AR18" i="1"/>
  <c r="F802" i="1"/>
  <c r="F803" i="1" s="1"/>
  <c r="AR582" i="1"/>
  <c r="F769" i="1"/>
  <c r="F770" i="1" s="1"/>
  <c r="U21" i="2"/>
  <c r="E21" i="2"/>
  <c r="EQ18" i="1"/>
  <c r="P782" i="1"/>
  <c r="P577" i="1"/>
  <c r="P578" i="1" s="1"/>
  <c r="EM18" i="1" l="1"/>
  <c r="P793" i="1"/>
  <c r="EJ18" i="1"/>
  <c r="P802" i="1"/>
  <c r="P803" i="1" s="1"/>
  <c r="P771" i="1"/>
  <c r="P772" i="1"/>
  <c r="F771" i="1"/>
  <c r="F772" i="1" s="1"/>
  <c r="I19" i="2"/>
  <c r="I21" i="2" s="1"/>
  <c r="H21" i="2"/>
  <c r="AU18" i="1"/>
  <c r="F793" i="1"/>
  <c r="F804" i="1"/>
  <c r="F805" i="1"/>
  <c r="W21" i="2"/>
  <c r="X19" i="2"/>
  <c r="X21" i="2" s="1"/>
  <c r="P804" i="1" l="1"/>
  <c r="P805" i="1" s="1"/>
</calcChain>
</file>

<file path=xl/sharedStrings.xml><?xml version="1.0" encoding="utf-8"?>
<sst xmlns="http://schemas.openxmlformats.org/spreadsheetml/2006/main" count="32474" uniqueCount="950">
  <si>
    <t>Smeta.RU  (495) 974-1589</t>
  </si>
  <si>
    <t>_PS_</t>
  </si>
  <si>
    <t>Smeta.RU</t>
  </si>
  <si>
    <t/>
  </si>
  <si>
    <t>Новый объект</t>
  </si>
  <si>
    <t>на выполнение работ по замене СПС, СОУЭ и АГПТ</t>
  </si>
  <si>
    <t>Сметные нормы списания</t>
  </si>
  <si>
    <t>Коды ОКП для ТСН-2001 МГЭ</t>
  </si>
  <si>
    <t>ТСН-2001 (МГЭ) - Ремонт</t>
  </si>
  <si>
    <t>Типовой расчет для ТСН-2001 МГЭ, Новая методика с выпуска доп. 43 (Ремонт), Доп 72</t>
  </si>
  <si>
    <t>Территориальные сметные нормативы для Москвы ТСН-2001 (МГЭ)</t>
  </si>
  <si>
    <t>Поправки для ТСН-2001 от 18.07.2023 г. доп.69</t>
  </si>
  <si>
    <t>Территориальные сметные нормативы для Москвы (ТСН-2001)</t>
  </si>
  <si>
    <t>ТЕР</t>
  </si>
  <si>
    <t>1.</t>
  </si>
  <si>
    <t>СПС</t>
  </si>
  <si>
    <t>1. СПС</t>
  </si>
  <si>
    <t>Новый раздел</t>
  </si>
  <si>
    <t>1</t>
  </si>
  <si>
    <t>4.10-71-11</t>
  </si>
  <si>
    <t>Монтаж пульта служебной связи и контроля</t>
  </si>
  <si>
    <t>1 ПУЛЬТ</t>
  </si>
  <si>
    <t>ТСН-2001.4 Доп. 69, Сб. 10, т. 71, поз. 11</t>
  </si>
  <si>
    <t>Монтаж оборудования</t>
  </si>
  <si>
    <t>ТСН-2001.4-10. 10-1...10-91</t>
  </si>
  <si>
    <t>ТСН-2001.4-10-1</t>
  </si>
  <si>
    <t>2</t>
  </si>
  <si>
    <t>УПД</t>
  </si>
  <si>
    <t>Центральный прибор индикации и управления ЦПИУ «Рубеж», ЦПИУ "Рубеж" исп.1</t>
  </si>
  <si>
    <t>шт.</t>
  </si>
  <si>
    <t>Материалы</t>
  </si>
  <si>
    <t>Материал по прайсу</t>
  </si>
  <si>
    <t>[562 064,4 / 1,2 /  7,11] +  1,2% Трансп +  3% Заг.скл</t>
  </si>
  <si>
    <t>1,2</t>
  </si>
  <si>
    <t>3</t>
  </si>
  <si>
    <t>4.10-145-14</t>
  </si>
  <si>
    <t>Настройка синхронных цифровых систем передачи, настройка системы контроля и управления, установка операционной системы, программного обеспечения</t>
  </si>
  <si>
    <t>1 рабочая секция</t>
  </si>
  <si>
    <t>ТСН-2001.4. Доп. 1-42. Сб. 10, т. 145, поз. 14</t>
  </si>
  <si>
    <t>ТСН-2001.4-10. 10-140...10-152</t>
  </si>
  <si>
    <t>ТСН-2001.4-10-17</t>
  </si>
  <si>
    <t>4</t>
  </si>
  <si>
    <t>4.10-19-6</t>
  </si>
  <si>
    <t>Монтаж отдельно устанавливаемого преобразователя или блока питания</t>
  </si>
  <si>
    <t>1  ШТ.</t>
  </si>
  <si>
    <t>ТСН-2001.4 Доп. 70, Сб. 10, т. 19, поз. 6</t>
  </si>
  <si>
    <t>5</t>
  </si>
  <si>
    <t>Источник бесперебойного питания, SKAT-UPS 1000/600</t>
  </si>
  <si>
    <t>[33 864 / 1,2 /  7,11] +  1,2% Трансп +  3% Заг.скл</t>
  </si>
  <si>
    <t>6</t>
  </si>
  <si>
    <t>4.10-80-2</t>
  </si>
  <si>
    <t>Аппараты приемные, приборы ПС приемно-контрольные, пусковые, концентратор, блок базовый на 20 лучей</t>
  </si>
  <si>
    <t>ТСН-2001.4 Доп. 68, Сб. 10, т. 80, поз. 2</t>
  </si>
  <si>
    <t>7</t>
  </si>
  <si>
    <t>Прибор приемно-контрольный и управления охранно-пожар-ный адресный, R3-Рубеж-2ОП</t>
  </si>
  <si>
    <t>[51 577,2 / 1,2 /  7,11] +  1,2% Трансп +  3% Заг.скл</t>
  </si>
  <si>
    <t>4.10-170-2</t>
  </si>
  <si>
    <t>Монтаж блока информационно-управляющего (БИУ) в диспетчерской</t>
  </si>
  <si>
    <t>ТСН-2001.4 Доп. 67, Сб. 10, т. 170, поз. 2</t>
  </si>
  <si>
    <t>ТСН-2001.4-10. 10-162…10-173 (доп. 9)</t>
  </si>
  <si>
    <t>ТСН-2001.4-10-20</t>
  </si>
  <si>
    <t>8</t>
  </si>
  <si>
    <t>4.10-80-13</t>
  </si>
  <si>
    <t>Аппараты приемные, устройства промежуточные на 1 луч</t>
  </si>
  <si>
    <t>ТСН-2001.4. Доп. 1-42. Сб. 10, т. 80, поз. 13</t>
  </si>
  <si>
    <t>9</t>
  </si>
  <si>
    <t>Блок индикации и управления, R3-Рубеж-БИУ</t>
  </si>
  <si>
    <t>[26 683,2 / 1,2 /  7,11] +  1,2% Трансп +  3% Заг.скл</t>
  </si>
  <si>
    <t>4.10-145-15</t>
  </si>
  <si>
    <t>Настройка синхронных цифровых систем передачи, настройка системы контроля и управления, конфигурация и настройка сетевых компонентов (мост, маршрутизатор, модем и т.п.)</t>
  </si>
  <si>
    <t>ТСН-2001.4. Доп. 1-42. Сб. 10, т. 145, поз. 15</t>
  </si>
  <si>
    <t>10</t>
  </si>
  <si>
    <t>11</t>
  </si>
  <si>
    <t>Бокс резервного питания "БР-12 исп. 2х40"</t>
  </si>
  <si>
    <t>[9 310,8 / 1,2 /  9,74] +  2% Трансп</t>
  </si>
  <si>
    <t>0</t>
  </si>
  <si>
    <t>12</t>
  </si>
  <si>
    <t>Источник бесперебойного питания,  ИВЭПР 12/5 RS-R3 2x17 БР - R3</t>
  </si>
  <si>
    <t>[13 717,2 / 1,2 /  7,11] +  1,2% Трансп +  3% Заг.скл</t>
  </si>
  <si>
    <t>4.8-70-1</t>
  </si>
  <si>
    <t>Монтаж аккумулятора кислотного стационарного типа С-1, СК-1</t>
  </si>
  <si>
    <t>ТСН-2001.4 Доп. 67, Сб. 8, т. 70, поз. 1</t>
  </si>
  <si>
    <t>ТСН-2001.4-8. 8-28...8-72</t>
  </si>
  <si>
    <t>ТСН-2001.4-8-2</t>
  </si>
  <si>
    <t>13</t>
  </si>
  <si>
    <t>Аккумулятор 12 В, 17 Ач, SF 1217</t>
  </si>
  <si>
    <t>[4 302 / 1,2 /  9,74] +  2% Трансп</t>
  </si>
  <si>
    <t>14</t>
  </si>
  <si>
    <t>4.10-81-6</t>
  </si>
  <si>
    <t>Конструкция для установки извещателя</t>
  </si>
  <si>
    <t>ТСН-2001.4. Доп. 1-42. Сб. 10, т. 81, поз. 6</t>
  </si>
  <si>
    <t>15</t>
  </si>
  <si>
    <t>4.10-81-2</t>
  </si>
  <si>
    <t>Извещатели ПС автоматические, дымовой, фотоэлектрический, радиоизотопный, световой в нормальном исполнении</t>
  </si>
  <si>
    <t>ТСН-2001.4. Доп. 1-42. Сб. 10, т. 81, поз. 2</t>
  </si>
  <si>
    <t>16</t>
  </si>
  <si>
    <t>Извещатель пожарный дымовой оптико-электронный адресно-аналоговый, ИП 212-64-R3 W1.02</t>
  </si>
  <si>
    <t>[1 832,4 / 1,2 /  9,74] +  2% Трансп</t>
  </si>
  <si>
    <t>17</t>
  </si>
  <si>
    <t>Извещатель пожарный ручной адресный со встроенным изо-лятором короткого замыкания, ИПР 513-11ИКЗ-А-R3</t>
  </si>
  <si>
    <t>[1 491,6 / 1,2 /  9,74] +  2% Трансп</t>
  </si>
  <si>
    <t>18</t>
  </si>
  <si>
    <t>4.11-12-1</t>
  </si>
  <si>
    <t>Установка съемных и выдвижных блоков (модулей, ячеек, ТЭЗ) массой до 5 кг</t>
  </si>
  <si>
    <t>ТСН-2001.4 Доп. 68, Сб. 11, т. 12, поз. 1</t>
  </si>
  <si>
    <t>ТСН-2001.4-11. 11-1...11-30</t>
  </si>
  <si>
    <t>ТСН-2001.4-11-1</t>
  </si>
  <si>
    <t>19</t>
  </si>
  <si>
    <t>Изолятор шлейфа, ИЗ-1Б-R3</t>
  </si>
  <si>
    <t>[1 185,6 / 1,2 /  9,74] +  2% Трансп</t>
  </si>
  <si>
    <t>20</t>
  </si>
  <si>
    <t>4.10-80-10</t>
  </si>
  <si>
    <t>Аппараты приемные, приборы приемно-контрольные объектовые на 1 луч</t>
  </si>
  <si>
    <t>ТСН-2001.4. Доп. 1-42. Сб. 10, т. 80, поз. 10</t>
  </si>
  <si>
    <t>21</t>
  </si>
  <si>
    <t>Модуль автоматики дымоудаления, МДУ-1-R3</t>
  </si>
  <si>
    <t>[5 800,8 / 1,2 /  9,74] +  2% Трансп</t>
  </si>
  <si>
    <t>22</t>
  </si>
  <si>
    <t>Адресный релейный модуль, РМ-1-R3</t>
  </si>
  <si>
    <t>[1 803,6 / 1,2 /  9,74] +  2% Трансп</t>
  </si>
  <si>
    <t>23</t>
  </si>
  <si>
    <t>4.8-175-1</t>
  </si>
  <si>
    <t>Затягивание провода в проложенные трубы и металлические рукава, первого одножильного или многожильного в общей оплетке, суммарное сечение до 2,5 мм2</t>
  </si>
  <si>
    <t>100 м</t>
  </si>
  <si>
    <t>ТСН-2001.4 Доп. 71, Сб. 8, т. 175, поз. 1</t>
  </si>
  <si>
    <t>ТСН-2001.4-8. 8-155...8-184</t>
  </si>
  <si>
    <t>ТСН-2001.4-8-16</t>
  </si>
  <si>
    <t>24</t>
  </si>
  <si>
    <t>4.8-165-1</t>
  </si>
  <si>
    <t>Монтаж кабеля по установленным конструкциям и лоткам с установкой ответвительных коробок, 2-4-жильного, в помещениях с нормальной средой, сечением жилы до 10 мм2</t>
  </si>
  <si>
    <t>100 М КАБЕЛЯ</t>
  </si>
  <si>
    <t>ТСН-2001.4 Доп. 68, Сб. 8, т. 165, поз. 1</t>
  </si>
  <si>
    <t>25</t>
  </si>
  <si>
    <t>Кабель огнестойкий для ОПС, СОУЭ и передачи данных с однопроволочными медными жилами, КПСЭнг(А)-FRLSLTx 1х2х0,75</t>
  </si>
  <si>
    <t>м</t>
  </si>
  <si>
    <t>[33,97 / 1,2 /  9,74] +  2% Трансп</t>
  </si>
  <si>
    <t>26</t>
  </si>
  <si>
    <t>4.8-159-1</t>
  </si>
  <si>
    <t>Прокладка металлического короба на конструкциях, кронштейнах, по фермам и колоннам, длина 2 м</t>
  </si>
  <si>
    <t>ТСН-2001.4 Доп. 68, Сб. 8, т. 159, поз. 1</t>
  </si>
  <si>
    <t>27</t>
  </si>
  <si>
    <t>Кабель-канал металлический оцинкованный, ККМО 15х15</t>
  </si>
  <si>
    <t>[159,6 / 1,2 /  9,74] +  2% Трансп</t>
  </si>
  <si>
    <t>28</t>
  </si>
  <si>
    <t>Соединитель ККМО Угол 25 Т-образный металлический , УТ000023541</t>
  </si>
  <si>
    <t>[177,6 / 1,2 /  9,74] +  2% Трансп</t>
  </si>
  <si>
    <t>29</t>
  </si>
  <si>
    <t>Соединитель ККМО Угол 25 L-образный металлический, УТ000023538</t>
  </si>
  <si>
    <t>30</t>
  </si>
  <si>
    <t>4.8-288-1</t>
  </si>
  <si>
    <t>Трубы гофрированные поливинилхлоридные наружным диаметром 16 мм открыто по стенам и потолкам с установкой соединительных коробок</t>
  </si>
  <si>
    <t>ТСН-2001.4 Доп. 54, Сб. 8, т. 288, поз. 1</t>
  </si>
  <si>
    <t>ТСН-2001.4-8. 8-288 (доп. 19)</t>
  </si>
  <si>
    <t>ТСН-2001.4-8-27</t>
  </si>
  <si>
    <t>31</t>
  </si>
  <si>
    <t>Труба гофр. с зондом , FRHF 16 мм</t>
  </si>
  <si>
    <t>[81,72 / 1,2 /  9,74] +  2% Трансп</t>
  </si>
  <si>
    <t>32</t>
  </si>
  <si>
    <t>Скоба металлическая однолапковая 16-17мм (100шт/уп) , 850-004</t>
  </si>
  <si>
    <t>[5,14 / 1,2 /  9,74] +  2% Трансп</t>
  </si>
  <si>
    <t>Саморез 3,5х35мм , 860-005</t>
  </si>
  <si>
    <t>[1,2 / 1,2 /  9,74] +  2% Трансп</t>
  </si>
  <si>
    <t>Дюбель металлический 5х30мм, 861-005</t>
  </si>
  <si>
    <t>[4,16 / 1,2 /  9,74] +  2% Трансп</t>
  </si>
  <si>
    <t>4.10-115-12</t>
  </si>
  <si>
    <t>Монтаж коробки распределительной настенной на кабеле с пластмассовой оболочкой</t>
  </si>
  <si>
    <t>1 коробка</t>
  </si>
  <si>
    <t>ТСН-2001.4 Доп. 68, Сб. 10, т. 115, поз. 12</t>
  </si>
  <si>
    <t>ТСН-2001.4-10. 10-92...10-114, 10-115-1...10-115-25</t>
  </si>
  <si>
    <t>ТСН-2001.4-10-2</t>
  </si>
  <si>
    <t>33</t>
  </si>
  <si>
    <t>Коробка монтажная металлическая КМ-О (4к) с керамическими клеммами, КМ-О (4к)</t>
  </si>
  <si>
    <t>[372,61 / 1,2 /  9,74] +  2% Трансп</t>
  </si>
  <si>
    <t>34</t>
  </si>
  <si>
    <t>1.21-5-1180</t>
  </si>
  <si>
    <t>Бирка маркировочная для кабелей и проводов, типа У134 У3,5</t>
  </si>
  <si>
    <t>1000 шт.</t>
  </si>
  <si>
    <t>ТСН-2001.1 Доп. 67, Р. 21, о. 5, поз. 1180</t>
  </si>
  <si>
    <t>Материалы монтажные</t>
  </si>
  <si>
    <t>ТСН-2001.1 Материалы монтажные</t>
  </si>
  <si>
    <t>ТСН-2001.1-2</t>
  </si>
  <si>
    <t>35</t>
  </si>
  <si>
    <t>1.21-5-926</t>
  </si>
  <si>
    <t>Хомут (стяжка) кабельный из полиамида, размеры 3,6х200 мм</t>
  </si>
  <si>
    <t>100 шт.</t>
  </si>
  <si>
    <t>ТСН-2001.1 Доп. 67, Р. 21, о. 5, поз. 926</t>
  </si>
  <si>
    <t>36</t>
  </si>
  <si>
    <t>1.1-1-4256</t>
  </si>
  <si>
    <t>ТСН-2001.1 Доп. 67, Р. 1, о. 1, поз. 4256</t>
  </si>
  <si>
    <t>Материалы строительные</t>
  </si>
  <si>
    <t>ТСН-2001.1 Материалы строительные</t>
  </si>
  <si>
    <t>ТСН-2001.1-1</t>
  </si>
  <si>
    <t>37</t>
  </si>
  <si>
    <t>4.8-170-1</t>
  </si>
  <si>
    <t>Прокладка по установленным конструкциям, по стенам с креплением скобами стальной трубы диаметром до 25 мм</t>
  </si>
  <si>
    <t>ТСН-2001.4 Доп. 72, Сб. 8, т. 170, поз. 1</t>
  </si>
  <si>
    <t>38</t>
  </si>
  <si>
    <t>Труба металлическая 22х1,5 мм</t>
  </si>
  <si>
    <t>[99,6 / 1,2 /  9,74] +  2% Трансп</t>
  </si>
  <si>
    <t>39</t>
  </si>
  <si>
    <t>6.69-29-17</t>
  </si>
  <si>
    <t>Сверление электроперфоратором сквозных отверстий в кирпичных стенах толщиной в 2 кирпича, диаметр отверстий, мм, до 30</t>
  </si>
  <si>
    <t>100 отверстий</t>
  </si>
  <si>
    <t>ТСН-2001.6 Доп. 69, Сб. 69, т. 29, поз. 17</t>
  </si>
  <si>
    <t>Ремонтно-строительные работы</t>
  </si>
  <si>
    <t>ТСН-2001.6-69. 69-1...69-49</t>
  </si>
  <si>
    <t>ТСН-2001.6-69-1</t>
  </si>
  <si>
    <t>4.10-115-30</t>
  </si>
  <si>
    <t>Разные работы, герметизация занятого канала кабельной канализации</t>
  </si>
  <si>
    <t>1 канал</t>
  </si>
  <si>
    <t>ТСН-2001.4. Доп. 1-42. Сб. 10, т. 115, поз. 30</t>
  </si>
  <si>
    <t>ТСН-2001.4-10. 10-115-26...10-115-33</t>
  </si>
  <si>
    <t>ТСН-2001.4-10-3</t>
  </si>
  <si>
    <t>40</t>
  </si>
  <si>
    <t>6.69-9-1</t>
  </si>
  <si>
    <t>Заделка отверстий в кирпичных стенах в местах прохода трубопроводов</t>
  </si>
  <si>
    <t>ТСН-2001.6. Доп. 1-42. Сб. 69, т. 9, поз. 1</t>
  </si>
  <si>
    <t>40,1</t>
  </si>
  <si>
    <t>1.3-1-41</t>
  </si>
  <si>
    <t>Смесь бетонная тяжелого бетона БСТ на гранитном щебне, крупность заполнителя от 5 до 20 мм, класс прочности В25 (М350), П3, F150, W6</t>
  </si>
  <si>
    <t>м3</t>
  </si>
  <si>
    <t>ТСН-2001.1 Доп. 67, Р. 3, о. 1, поз. 41</t>
  </si>
  <si>
    <t>6.69-8-1</t>
  </si>
  <si>
    <t>Заделка отверстий и гнезд в стенах бетонных, площадь заделки 0,1 м2</t>
  </si>
  <si>
    <t>1 м3 заделки</t>
  </si>
  <si>
    <t>ТСН-2001.6. Доп. 1-42. Сб. 69, т. 8, поз. 1</t>
  </si>
  <si>
    <t>41</t>
  </si>
  <si>
    <t>5.2-32-1</t>
  </si>
  <si>
    <t>Проверка всего технологического комплекса в режимах работы и контроля, сдача в эксплуатацию</t>
  </si>
  <si>
    <t>1 комплекс</t>
  </si>
  <si>
    <t>ТСН-2001.5. Доп. 1-42. Сб. 2, т. 32, поз. 1</t>
  </si>
  <si>
    <t>Поправка: Гл.5.Прил.2.2.п.2.2.23_05.00.01.37.001  Наименование: При выполнении монтажных и пусконаладочных работ по какому-либо оборудованию одним и тем же звеном (бригадой)</t>
  </si>
  <si>
    <t>)*0,8</t>
  </si>
  <si>
    <t>Пусконаладочные работы</t>
  </si>
  <si>
    <t>ТСН-2001.5-2. 2-1...2-32</t>
  </si>
  <si>
    <t>ТСН-2001.5-2-1</t>
  </si>
  <si>
    <t>Поправка: Гл.5.Прил.2.2.п.2.2.23_05.00.01.37.001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</si>
  <si>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</si>
  <si>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</si>
  <si>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</si>
  <si>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</si>
  <si>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</si>
  <si>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</si>
  <si>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</si>
  <si>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</si>
  <si>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</si>
  <si>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</si>
  <si>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</si>
  <si>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</si>
  <si>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</si>
  <si>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</si>
  <si>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</si>
  <si>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</si>
  <si>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</si>
  <si>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</si>
  <si>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</si>
  <si>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</si>
  <si>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</si>
  <si>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</si>
  <si>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</si>
  <si>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</si>
  <si>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</si>
  <si>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</si>
  <si>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</si>
  <si>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</si>
  <si>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</si>
  <si>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</si>
  <si>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</si>
  <si>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</si>
  <si>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</si>
  <si>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</si>
  <si>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</si>
  <si>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</si>
  <si>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</si>
  <si>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</si>
  <si>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</si>
  <si>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</si>
  <si>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</si>
  <si>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</si>
  <si>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</si>
  <si>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</si>
  <si>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</si>
  <si>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</si>
  <si>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Перевозка</t>
  </si>
  <si>
    <t>Перевозка грузов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</si>
  <si>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</si>
  <si>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</si>
  <si>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</si>
  <si>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</si>
  <si>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</si>
  <si>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</si>
  <si>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Итог</t>
  </si>
  <si>
    <t>Итого</t>
  </si>
  <si>
    <t>Итог1</t>
  </si>
  <si>
    <t>НДС 20 %</t>
  </si>
  <si>
    <t>Итог2</t>
  </si>
  <si>
    <t>Всего с НДС</t>
  </si>
  <si>
    <t>2.</t>
  </si>
  <si>
    <t>СОУЭ</t>
  </si>
  <si>
    <t>2. СОУЭ</t>
  </si>
  <si>
    <t>1. СОУЭ</t>
  </si>
  <si>
    <t>4.10-76-7</t>
  </si>
  <si>
    <t>Монтаж громкоговорителя или звуковой колонки в помещении</t>
  </si>
  <si>
    <t>ТСН-2001.4 Доп. 67, Сб. 10, т. 76, поз. 7</t>
  </si>
  <si>
    <t>Динамик, Sonar SWS-103W</t>
  </si>
  <si>
    <t>[4 922,4 / 1,2 /  7,11] +  1,2% Трансп +  3% Заг.скл</t>
  </si>
  <si>
    <t>4.10-152-8</t>
  </si>
  <si>
    <t>Сигнализация дистанционная, пульт оповещения тип ПО</t>
  </si>
  <si>
    <t>ТСН-2001.4. Доп. 1-42. Сб. 10, т. 152, поз. 8</t>
  </si>
  <si>
    <t>4.10-176-1</t>
  </si>
  <si>
    <t>Монтаж блока контроля датчиков (контроллер)</t>
  </si>
  <si>
    <t>10 шт.</t>
  </si>
  <si>
    <t>ТСН-2001.4 Доп. 68, Сб. 10, т. 176, поз. 1</t>
  </si>
  <si>
    <t>ТСН-2001.4-10. 10-175…10-177 (доп. 31)</t>
  </si>
  <si>
    <t>ТСН-2001.4-10-22</t>
  </si>
  <si>
    <t>Прибор управления оповещением пожарный, SPM-B10025-AW</t>
  </si>
  <si>
    <t>[198 198 / 1,2 /  7,11] +  1,2% Трансп +  3% Заг.скл</t>
  </si>
  <si>
    <t>Микрофонная панель, SRM-7010</t>
  </si>
  <si>
    <t>[47 190 / 1,2 /  7,11] +  1,2% Трансп +  3% Заг.скл</t>
  </si>
  <si>
    <t>Бокс резервного питания, Sonar SPM-Box</t>
  </si>
  <si>
    <t>[7 550,4 / 1,2 /  9,74] +  2% Трансп</t>
  </si>
  <si>
    <t>Защитный кожух для SPM, SPM-Cover</t>
  </si>
  <si>
    <t>[6 985,2 / 1,2 /  9,74] +  2% Трансп</t>
  </si>
  <si>
    <t>4.8-70-2</t>
  </si>
  <si>
    <t>Монтаж аккумулятора кислотного стационарного типа С-2, СК-2</t>
  </si>
  <si>
    <t>занесена вручную</t>
  </si>
  <si>
    <t>Аккумулятор 12 В, 40 Ач,</t>
  </si>
  <si>
    <t>[10 590 / 1,2 /  9,74] +  2% Трансп</t>
  </si>
  <si>
    <t>4.10-76-15</t>
  </si>
  <si>
    <t>Монтаж транспаранта светового (табло)</t>
  </si>
  <si>
    <t>ТСН-2001.4 Доп. 67, Сб. 10, т. 76, поз. 15</t>
  </si>
  <si>
    <t>Оповещатель световой адресный, ОПОП 1-R3</t>
  </si>
  <si>
    <t>[1 935,6 / 1,2 /  9,74] +  2% Трансп</t>
  </si>
  <si>
    <t>4.11-28-2</t>
  </si>
  <si>
    <t>Оборудование ИАСУЭ, узел клиента(УК), узел передачи(УП), модуль связи(МС), модуль питания(МП)</t>
  </si>
  <si>
    <t>ТСН-2001.4. Доп. 1-42. Сб. 11, т. 28, поз. 2</t>
  </si>
  <si>
    <t>4.10-80-12</t>
  </si>
  <si>
    <t>Аппараты приемные, устройства промежуточные на 5 лучей</t>
  </si>
  <si>
    <t>ТСН-2001.4. Доп. 1-42. Сб. 10, т. 80, поз. 12</t>
  </si>
  <si>
    <t>Рубеж R3-МС Link</t>
  </si>
  <si>
    <t>[23 480,4 / 1,2 /  7,11] +  1,2% Трансп +  3% Заг.скл</t>
  </si>
  <si>
    <t>Рубеж ППКОПУ "R3-Рубеж-2ОП" Link</t>
  </si>
  <si>
    <t>Рубеж R3-Рубеж-БИУ Link</t>
  </si>
  <si>
    <t>[25 358,4 / 1,2 /  7,11] +  1,2% Трансп +  3% Заг.скл</t>
  </si>
  <si>
    <t>3481000000</t>
  </si>
  <si>
    <t>Аккумуляторы кислотные стационарные</t>
  </si>
  <si>
    <t>Аккумулятор 12 В, 17 Ач, SF 1217 для БР</t>
  </si>
  <si>
    <t>4.8-175-2</t>
  </si>
  <si>
    <t>Затягивание провода в проложенные трубы и металлические рукава, первого одножильного или многожильного в общей оплетке, суммарное сечение до 6 мм2</t>
  </si>
  <si>
    <t>ТСН-2001.4 Доп. 71, Сб. 8, т. 175, поз. 2</t>
  </si>
  <si>
    <t>Кабель сети оповещения, КСРВнг(А)-FRLSLTx 1х2х1,38</t>
  </si>
  <si>
    <t>[175,36 / 1,2 /  9,74] +  2% Трансп</t>
  </si>
  <si>
    <t>Кабель сети оповещения, КПСЭнг(А)-FRLSLTx 1х2х0,75</t>
  </si>
  <si>
    <t>[42,78 / 1,2 /  9,74] +  2% Трансп</t>
  </si>
  <si>
    <t>[159 / 1,2 /  9,74] +  2% Трансп</t>
  </si>
  <si>
    <t>[148 /  9,74] +  2% Трансп</t>
  </si>
  <si>
    <t>Хомут пластиковый</t>
  </si>
  <si>
    <t>[2,52 / 1,2 /  9,74] +  2% Трансп</t>
  </si>
  <si>
    <t>Бирка кабельная</t>
  </si>
  <si>
    <t>[1,08 / 1,2 /  9,74] +  2% Трансп</t>
  </si>
  <si>
    <t>5296220000</t>
  </si>
  <si>
    <t>Коробки распределительные для кабельных линий связи</t>
  </si>
  <si>
    <t>3.</t>
  </si>
  <si>
    <t>АПТ</t>
  </si>
  <si>
    <t>3. АПТ</t>
  </si>
  <si>
    <t>1. АПТ</t>
  </si>
  <si>
    <t>Модуль автоматики пожаротушения, МПТ-1 прот. R3</t>
  </si>
  <si>
    <t>[8 872,8 / 1,2 /  7,11] +  1,2% Трансп +  3% Заг.скл</t>
  </si>
  <si>
    <t>3449820000</t>
  </si>
  <si>
    <t>Наконечники кабельные медные</t>
  </si>
  <si>
    <t>6572000000</t>
  </si>
  <si>
    <t>Пульты служебной связи и контроля</t>
  </si>
  <si>
    <t>4.8-240-4</t>
  </si>
  <si>
    <t>Монтаж пультов и шкафов управления, шкафа (пульта) управления навесного, высотой, шириной, глубиной до 600х600х350 мм</t>
  </si>
  <si>
    <t>ТСН-2001.4 Доп. 68, Сб. 8, т. 240, поз. 4</t>
  </si>
  <si>
    <t>ТСН-2001.4-8. 8-188...8-272</t>
  </si>
  <si>
    <t>ТСН-2001.4-8-18</t>
  </si>
  <si>
    <t>Пульт дистанционного управления, R3-Рубеж-ПДУ-ПТ</t>
  </si>
  <si>
    <t>Прибор приемно-контрольный и управления, R3-Рубеж-2ОП</t>
  </si>
  <si>
    <t>Источник вторичного электропитания резервированный, 12 В, 3,5 А, 17 Ач, ИВЭПР 12/3,5 RS-R3 исп. 2?17</t>
  </si>
  <si>
    <t>[11 439,6 / 1,2 /  7,11] +  1,2% Трансп +  3% Заг.скл</t>
  </si>
  <si>
    <t>Источник вторичного электропитания резервированный, 12 В, 2 А, 7 Ач, ИВЭПР 12/2 RS-R3 исп. 2?7 БР</t>
  </si>
  <si>
    <t>[9 014,4 / 1,2 /  7,11] +  1,2% Трансп +  3% Заг.скл</t>
  </si>
  <si>
    <t>Бокс резервного электропитания серии БР, БР12 исп. 2х17</t>
  </si>
  <si>
    <t>[6 625,2 / 1,2 /  9,74] +  2% Трансп</t>
  </si>
  <si>
    <t>Аккумуляторная батарея, 12 В, 7 Ач, SF 1207</t>
  </si>
  <si>
    <t>[1 406,4 / 1,2 /  9,74] +  2% Трансп</t>
  </si>
  <si>
    <t>Аккумуляторная батарея, 12 В, 17 Ач, SF 1217</t>
  </si>
  <si>
    <t>Извещатель пожарный дымовой адресно-аналоговый, ИП 212-64 прот. R3 W1.02</t>
  </si>
  <si>
    <t>4.10-59-3</t>
  </si>
  <si>
    <t>Монтаж детали на пультах и панелях - кнопка</t>
  </si>
  <si>
    <t>ТСН-2001.4 Доп. 67, Сб. 10, т. 59, поз. 3</t>
  </si>
  <si>
    <t>Устройство дистанционного управления электроконтактное адресное желтого цвета, с надписью «Пуск пожаротушения», УДП 513-11-R3</t>
  </si>
  <si>
    <t>[1 434 / 1,2 /  9,74] +  2% Трансп</t>
  </si>
  <si>
    <t>Изолятор шлейфа, ИЗ-1 прот. R3</t>
  </si>
  <si>
    <t>4.10-81-1</t>
  </si>
  <si>
    <t>Извещатели ПС автоматические, тепловой электроконтактный, магнито-контактный в нормальном исполнении</t>
  </si>
  <si>
    <t>ТСН-2001.4. Доп. 1-42. Сб. 10, т. 81, поз. 1</t>
  </si>
  <si>
    <t>Извещатель охранный магнитоконтактный, ИО 102-20/Б2П</t>
  </si>
  <si>
    <t>[236,4 / 1,2 /  9,74] +  2% Трансп</t>
  </si>
  <si>
    <t>Оповещатель охранно-пожарный комбинированный  (светозвуковой) 12 В по АЛС, 0,2 мА, IP41, ОПОП 124-R3</t>
  </si>
  <si>
    <t>[5 014,8 / 1,2 /  9,74] +  2% Трансп</t>
  </si>
  <si>
    <t>Оповещатель пожарный световой 12 В по АЛС, 0,2 мА, IP41 с надписью "ГАЗ НЕ ВХОДИ", ОПОП 1-R3</t>
  </si>
  <si>
    <t>Оповещатель пожарный световой 12 В по АЛС, 0,2 мА, IP41 с надписью "ГАЗ УХОДИ" (1 паспорт), ОПОП 1-R3</t>
  </si>
  <si>
    <t>Оповещатель пожарный световой 12 В , 0,2 мА, IP41 с надписью "АВТОМАТИКА ОТКЛЮЧЕНА", ОПОП 1-R3</t>
  </si>
  <si>
    <t>4.37-2-1</t>
  </si>
  <si>
    <t>Монтаж в помещении сосуда или аппарата без механизмов массой 0,03 т</t>
  </si>
  <si>
    <t>ТСН-2001.4 Доп. 69, Сб. 37, т. 2, поз. 1</t>
  </si>
  <si>
    <t>ТСН-2001.4-37. 37-1...37-17</t>
  </si>
  <si>
    <t>ТСН-2001.4-37-1</t>
  </si>
  <si>
    <t>Модуль газового пожаротушения с электроконтактным манометром, заправлен (масса ГОТВ 17,5 кг), Заря-22 (30-22,5-17,5)</t>
  </si>
  <si>
    <t>[258 000 / 1,2 /  7,11] +  1,2% Трансп +  3% Заг.скл</t>
  </si>
  <si>
    <t>Универсальный фильтрующий малогабаритный самоспасатель с полумаской (Базовая модель) в футляре-контейнере для хранения, «ШАНС»-Е</t>
  </si>
  <si>
    <t>[5 101,2 / 1,2 /  9,74] +  2% Трансп</t>
  </si>
  <si>
    <t>Узел стыковочный, УС-1вп</t>
  </si>
  <si>
    <t>[21 248,4 / 1,2 /  9,74] +  2% Трансп</t>
  </si>
  <si>
    <t>Дымосос переносной (напорный рукав 25 м) в комплекте с двухзонной всасывающей обвязкой, ДПЭ-7(1ЦМ)</t>
  </si>
  <si>
    <t>[60 360 / 1,2 /  7,11] +  1,2% Трансп +  3% Заг.скл</t>
  </si>
  <si>
    <t>4.21-7-1</t>
  </si>
  <si>
    <t>Монтаж клапана вентиляционного дроссельного, запорного без привода, диаметром/периметром до 500/1800 мм</t>
  </si>
  <si>
    <t>ТСН-2001.4 Доп. 68, Сб. 21, т. 7, поз. 1</t>
  </si>
  <si>
    <t>ТСН-2001.4-21. 21-1...21-8</t>
  </si>
  <si>
    <t>ТСН-2001.4-21-1</t>
  </si>
  <si>
    <t>Клапан сброса избыточного давления для систем газового пожаротушения, КСИД-ФС-0,5-1800(Т)</t>
  </si>
  <si>
    <t>[36 000 / 1,2 /  7,11] +  1,2% Трансп +  3% Заг.скл</t>
  </si>
  <si>
    <t>41,1</t>
  </si>
  <si>
    <t>2248200000</t>
  </si>
  <si>
    <t>Трубы поливинилхлоридные гофрированные</t>
  </si>
  <si>
    <t>41,2</t>
  </si>
  <si>
    <t>3434200000</t>
  </si>
  <si>
    <t>Коробки соединительные</t>
  </si>
  <si>
    <t>41,3</t>
  </si>
  <si>
    <t>3449651000</t>
  </si>
  <si>
    <t>Держатели пластиковые для труб</t>
  </si>
  <si>
    <t>42</t>
  </si>
  <si>
    <t>43</t>
  </si>
  <si>
    <t>Скоба металлическая однолапковая СМО 16-17, 018033</t>
  </si>
  <si>
    <t>[2,22 / 1,2 /  9,74] +  2% Трансп</t>
  </si>
  <si>
    <t>44</t>
  </si>
  <si>
    <t>45</t>
  </si>
  <si>
    <t>[372,12 / 1,2 /  9,74] +  2% Трансп</t>
  </si>
  <si>
    <t>46</t>
  </si>
  <si>
    <t>47</t>
  </si>
  <si>
    <t>47,1</t>
  </si>
  <si>
    <t>1303000000</t>
  </si>
  <si>
    <t>Трубы стальные для электропроводок (1385000000)</t>
  </si>
  <si>
    <t>47,2</t>
  </si>
  <si>
    <t>1462020000</t>
  </si>
  <si>
    <t>Муфты резьбовые для соединения стальных труб (2559370100)</t>
  </si>
  <si>
    <t>47,3</t>
  </si>
  <si>
    <t>3449654000</t>
  </si>
  <si>
    <t>Гайки установочные заземляющие</t>
  </si>
  <si>
    <t>47,4</t>
  </si>
  <si>
    <t>3449870000</t>
  </si>
  <si>
    <t>Гильзы соединительные кабельные, закрепляемые опрессовкой (3449860000)</t>
  </si>
  <si>
    <t>47,5</t>
  </si>
  <si>
    <t>3464740000</t>
  </si>
  <si>
    <t>Коробки для соединения проводов (3434200000)</t>
  </si>
  <si>
    <t>48</t>
  </si>
  <si>
    <t>49</t>
  </si>
  <si>
    <t>50</t>
  </si>
  <si>
    <t>50,1</t>
  </si>
  <si>
    <t>51</t>
  </si>
  <si>
    <t>4.</t>
  </si>
  <si>
    <t>4. Пусконаладочные работы</t>
  </si>
  <si>
    <t>1. ПНР</t>
  </si>
  <si>
    <t>Новый подраздел</t>
  </si>
  <si>
    <t>1. АПС</t>
  </si>
  <si>
    <t>5.2-35-1</t>
  </si>
  <si>
    <t>Комплексная пусконаладка системы</t>
  </si>
  <si>
    <t>ТСН-2001.5. Доп. 1-42. Сб. 2, т. 35, поз. 1</t>
  </si>
  <si>
    <t>ТСН-2001.5-2. 2-33…2-35 (доп. 14)</t>
  </si>
  <si>
    <t>ТСН-2001.5-2-2</t>
  </si>
  <si>
    <t>5.2-35-2</t>
  </si>
  <si>
    <t>Комплексная пусконаладка системы, добавлять к позиции 5.2-35-1 на каждое адресное устройство</t>
  </si>
  <si>
    <t>ТСН-2001.5. Доп. 1-42. Сб. 2, т. 35, поз. 2</t>
  </si>
  <si>
    <t>5.2-21-1</t>
  </si>
  <si>
    <t>1 комплекс систем</t>
  </si>
  <si>
    <t>ТСН-2001.5. Доп. 1-42. Сб. 2, т. 21, поз. 1</t>
  </si>
  <si>
    <t>5.2-21-2</t>
  </si>
  <si>
    <t>За каждый последующий параметр или сигнал управления добавлять к позиции 5.2-21-1</t>
  </si>
  <si>
    <t>1 сигнал</t>
  </si>
  <si>
    <t>ТСН-2001.5. Доп. 1-42. Сб. 2, т. 21, поз. 2</t>
  </si>
  <si>
    <t>111</t>
  </si>
  <si>
    <t>Новая переменная</t>
  </si>
  <si>
    <t>Переменная</t>
  </si>
  <si>
    <t>Переменная1</t>
  </si>
  <si>
    <t>Переменная_1</t>
  </si>
  <si>
    <t>Переменная_2</t>
  </si>
  <si>
    <t>Инд_исп.Сводный</t>
  </si>
  <si>
    <t>Используется Индекс "по сводному"</t>
  </si>
  <si>
    <t>Уровень цен</t>
  </si>
  <si>
    <t>Сборник индексов</t>
  </si>
  <si>
    <t>Индексы ТСН-2001 МГЭ ремонт</t>
  </si>
  <si>
    <t>212</t>
  </si>
  <si>
    <t>Новый уровень цен</t>
  </si>
  <si>
    <t>_OBSM_</t>
  </si>
  <si>
    <t>9999990008</t>
  </si>
  <si>
    <t>Трудозатраты рабочих</t>
  </si>
  <si>
    <t>чел.-ч.</t>
  </si>
  <si>
    <t>2.1-4-12</t>
  </si>
  <si>
    <t>ТСН-2001.2. Доп. 68. п.1-4-12 (040205)</t>
  </si>
  <si>
    <t>Автопогрузчики вилочные, грузоподъемность до 5 т</t>
  </si>
  <si>
    <t>маш.-ч</t>
  </si>
  <si>
    <t>1.1-1-3648</t>
  </si>
  <si>
    <t>ТСН-2001.1 Доп. 67, Р. 1, о. 1, поз. 3648</t>
  </si>
  <si>
    <t>Трубки резиновые, технические, типа ТМКЩ, диаметр от 6 до 40 мм, толщина стенки от 2 до 4 мм</t>
  </si>
  <si>
    <t>кг</t>
  </si>
  <si>
    <t>1.1-1-944</t>
  </si>
  <si>
    <t>ТСН-2001.1 Доп. 67, Р. 1, о. 1, поз. 944</t>
  </si>
  <si>
    <t>Припой оловянно-свинцовый, в прутках, диаметр 8 мм, типа ПОС-30</t>
  </si>
  <si>
    <t>т</t>
  </si>
  <si>
    <t>1.1-2-63</t>
  </si>
  <si>
    <t>ТСН-2001.1. Доп. 1-42. Р. 1, о. 2, поз. 63</t>
  </si>
  <si>
    <t>Нитки суровые</t>
  </si>
  <si>
    <t>г</t>
  </si>
  <si>
    <t>9999990002</t>
  </si>
  <si>
    <t>Масса оборудования</t>
  </si>
  <si>
    <t>1.1-1-146</t>
  </si>
  <si>
    <t>ТСН-2001.1 Доп. 67, Р. 1, о. 1, поз. 146</t>
  </si>
  <si>
    <t>Гипс строительный</t>
  </si>
  <si>
    <t>1.1-1-2911</t>
  </si>
  <si>
    <t>ТСН-2001.1 Доп. 67, Р. 1, о. 1, поз. 2911</t>
  </si>
  <si>
    <t>Лак электроизоляционный меламиноалкидный, типа МЛ-92</t>
  </si>
  <si>
    <t>1.1-1-330</t>
  </si>
  <si>
    <t>ТСН-2001.1. Доп. 1-42. Р. 1, о. 1, поз. 330</t>
  </si>
  <si>
    <t>Канифоль</t>
  </si>
  <si>
    <t>1.1-1-440</t>
  </si>
  <si>
    <t>ТСН-2001.1 Доп. 67, Р. 1, о. 1, поз. 440</t>
  </si>
  <si>
    <t>Краска водно-дисперсионная, акриловая, типа ВДА</t>
  </si>
  <si>
    <t>1.1-1-8007</t>
  </si>
  <si>
    <t>ТСН-2001.1 Доп. 66, Р. 1, о. 1, поз. 8007</t>
  </si>
  <si>
    <t>Дюбель пластмассовый с шурупом, диаметр 12 мм, длина 70 мм, диаметр шурупа 8 мм, длина шурупа 70 мм</t>
  </si>
  <si>
    <t>1.1-1-945</t>
  </si>
  <si>
    <t>ТСН-2001.1 Доп. 67, Р. 1, о. 1, поз. 945</t>
  </si>
  <si>
    <t>Припой оловянно-свинцовый, в прутках, диаметр 8 мм, типа ПОС-40</t>
  </si>
  <si>
    <t>1.1-1-953</t>
  </si>
  <si>
    <t>ТСН-2001.1 Доп. 67, Р. 1, о. 1, поз. 953</t>
  </si>
  <si>
    <t>Проволока медная, толщина от 1,0 до 1,5 мм</t>
  </si>
  <si>
    <t>1.21-5-1141</t>
  </si>
  <si>
    <t>ТСН-2001.1 Доп. 67, Р. 21, о. 5, поз. 1141</t>
  </si>
  <si>
    <t>Трубка (кембрик) изоляционная из ПВХ пластиката, диаметр 5 мм</t>
  </si>
  <si>
    <t>1.21-5-1229</t>
  </si>
  <si>
    <t>ТСН-2001.1 Доп. 67, Р. 21, о. 5, поз. 1229</t>
  </si>
  <si>
    <t>Лента электроизоляционная, термостойкая, ширина 26 мм, толщина от 0,5 до 0,8 мм, типа ЛЭТСАР</t>
  </si>
  <si>
    <t>1.21-5-690</t>
  </si>
  <si>
    <t>ТСН-2001.1 Доп. 67, Р. 21, о. 5, поз. 690</t>
  </si>
  <si>
    <t>Скрепа для ленты, типа NC 10, CF 10</t>
  </si>
  <si>
    <t>1.1-1-2628</t>
  </si>
  <si>
    <t>ТСН-2001.1 Доп. 70, Р. 1, о. 1, поз. 2628</t>
  </si>
  <si>
    <t>Винты самонарезающие, оцинкованные, для металла, диаметр 4 мм, длина 35 мм</t>
  </si>
  <si>
    <t>1.7-3-112</t>
  </si>
  <si>
    <t>ТСН-2001.1 Доп. 67, Р. 7, о. 3, поз. 112</t>
  </si>
  <si>
    <t>Сверло спиральное HSS, для сверления алюминия, нержавеющей стали, углеродистой стали и чугуна, диаметр 4 мм, длина 75 мм</t>
  </si>
  <si>
    <t>1.1-1-1050</t>
  </si>
  <si>
    <t>ТСН-2001.1. Доп. 1-42. Р. 1, о. 1, поз. 1050</t>
  </si>
  <si>
    <t>Сода каустическая</t>
  </si>
  <si>
    <t>1.1-1-119</t>
  </si>
  <si>
    <t>ТСН-2001.1. Доп. 1-42. Р. 1, о. 1, поз. 119</t>
  </si>
  <si>
    <t>Вода дистиллированная</t>
  </si>
  <si>
    <t>л</t>
  </si>
  <si>
    <t>1.1-1-7989</t>
  </si>
  <si>
    <t>ТСН-2001.1 Доп. 65, Р. 1, о. 1, поз. 7989</t>
  </si>
  <si>
    <t>Кислота серная аккумуляторная, сорт высший</t>
  </si>
  <si>
    <t>1.1-1-8026</t>
  </si>
  <si>
    <t>ТСН-2001.1 Доп. 66, Р. 1, о. 1, поз. 8026</t>
  </si>
  <si>
    <t>Сплавы алюминиевые литейные, марка АК5М2</t>
  </si>
  <si>
    <t>2.1-18-7</t>
  </si>
  <si>
    <t>ТСН-2001.2. Доп. 68. п.1-18-7 (183001)</t>
  </si>
  <si>
    <t>Автомобили грузовые бортовые, грузоподъемность до 5 т</t>
  </si>
  <si>
    <t>2.1-3-38</t>
  </si>
  <si>
    <t>ТСН-2001.2. Доп. 68. п.1-3-38 (032009)</t>
  </si>
  <si>
    <t>Краны на автомобильном ходу, грузоподъемность до 16 т</t>
  </si>
  <si>
    <t>1.1-1-1257</t>
  </si>
  <si>
    <t>ТСН-2001.1. Доп. 1-42. Р. 1, о. 1, поз. 1257</t>
  </si>
  <si>
    <t>Тальк молотый</t>
  </si>
  <si>
    <t>1.1-1-1723</t>
  </si>
  <si>
    <t>ТСН-2001.1 Доп. 67, Р. 1, о. 1, поз. 1723</t>
  </si>
  <si>
    <t>Лента изоляционная, прорезиненная, односторонняя</t>
  </si>
  <si>
    <t>1.21-5-1543</t>
  </si>
  <si>
    <t>ТСН-2001.1 Доп. 65, Р. 21, о. 5, поз. 1543</t>
  </si>
  <si>
    <t>Гильзы кабельные медные типа ГМ 2,5</t>
  </si>
  <si>
    <t>1.21-5-1554</t>
  </si>
  <si>
    <t>ТСН-2001.1 Доп. 65, Р. 21, о. 5, поз. 1554</t>
  </si>
  <si>
    <t>Втулка трубная, полипропиленовая, диаметр 17 мм</t>
  </si>
  <si>
    <t>1.21-5-750</t>
  </si>
  <si>
    <t>ТСН-2001.1 Доп. 67, Р. 21, о. 5, поз. 750</t>
  </si>
  <si>
    <t>Сжим, типа У 739М для проводников магистральных сечением от 4 до 10 мм2 и ответвительных сечением от 1,5 до 2,5 мм2</t>
  </si>
  <si>
    <t>1.21-5-757</t>
  </si>
  <si>
    <t>ТСН-2001.1 Доп. 67, Р. 21, о. 5, поз. 757</t>
  </si>
  <si>
    <t>Зажим соединительно-изолирующий, типа СИЗ-2</t>
  </si>
  <si>
    <t>2.1-13-14</t>
  </si>
  <si>
    <t>ТСН-2001.2. Доп. 68. п.1-13-14 (136001)</t>
  </si>
  <si>
    <t>Аппараты сварочные постоянного тока (выпрямители) для ручной дуговой сварки, сварочный ток до 500 А</t>
  </si>
  <si>
    <t>2.1-30-10</t>
  </si>
  <si>
    <t>ТСН-2001.2. Доп. 68. п.1-30-10 (304101)</t>
  </si>
  <si>
    <t>Перфораторы, мощность до 800 Вт</t>
  </si>
  <si>
    <t>1.1-1-1669</t>
  </si>
  <si>
    <t>ТСН-2001.1 Доп. 67, Р. 1, о. 1, поз. 1669</t>
  </si>
  <si>
    <t>Электроды, типа Э-42А, диаметр от 4 до 6 мм</t>
  </si>
  <si>
    <t>1.21-5-1652</t>
  </si>
  <si>
    <t>ТСН-2001.1 Доп. 66, Р. 21, о. 5, поз. 1652</t>
  </si>
  <si>
    <t>Полоска типа К-405 с пряжкой типа К-407, стальные, для крепления проводов</t>
  </si>
  <si>
    <t>1.21-5-705</t>
  </si>
  <si>
    <t>ТСН-2001.1 Доп. 67, Р. 21, о. 5, поз. 705</t>
  </si>
  <si>
    <t>Сжим, типа У731М для проводников магистральных сечением от 4 до 10 мм2 и ответвительных от 1,5 до 10 мм2</t>
  </si>
  <si>
    <t>1.21-5-798</t>
  </si>
  <si>
    <t>ТСН-2001.1 Доп. 67, Р. 21, о. 5, поз. 798</t>
  </si>
  <si>
    <t>Лента монтажная, типа ЛМ-5</t>
  </si>
  <si>
    <t>1.21-5-800</t>
  </si>
  <si>
    <t>ТСН-2001.1 Доп. 67, Р. 21, о. 5, поз. 800</t>
  </si>
  <si>
    <t>Кнопка для ленты ЛМ, типа 3,5</t>
  </si>
  <si>
    <t>2.1-4-109</t>
  </si>
  <si>
    <t>ТСН-2001.2. Доп. 68. п.1-4-109 (042510)</t>
  </si>
  <si>
    <t>Подъемники ножничные несамоходные, высота подъема до 10 м</t>
  </si>
  <si>
    <t>1.1-1-237</t>
  </si>
  <si>
    <t>ТСН-2001.1 Доп. 67, Р. 1, о. 1, поз. 237</t>
  </si>
  <si>
    <t>Дюбель с патроном</t>
  </si>
  <si>
    <t>1.1-1-238</t>
  </si>
  <si>
    <t>ТСН-2001.1 Доп. 67, Р. 1, о. 1, поз. 238</t>
  </si>
  <si>
    <t>Дюбель пластмассовый</t>
  </si>
  <si>
    <t>1.1-1-2381</t>
  </si>
  <si>
    <t>ТСН-2001.1 Доп. 70, Р. 1, о. 1, поз. 2381</t>
  </si>
  <si>
    <t>Винты с полукруглой головкой, М6х10</t>
  </si>
  <si>
    <t>1.1-1-3607</t>
  </si>
  <si>
    <t>ТСН-2001.1 Доп. 69, Р. 1, о. 1, поз. 3607</t>
  </si>
  <si>
    <t>Шурупы с полукруглой головкой, диаметр 4 мм, длина 40 мм</t>
  </si>
  <si>
    <t>2.1-8-1</t>
  </si>
  <si>
    <t>ТСН-2001.2. Доп. 68. п.1-8-1 (081001)</t>
  </si>
  <si>
    <t>Машины монтажные для кабельных работ на автомобиле</t>
  </si>
  <si>
    <t>1.1-1-1600</t>
  </si>
  <si>
    <t>ТСН-2001.1 Доп. 67, Р. 1, о. 1, поз. 1600</t>
  </si>
  <si>
    <t>Лента полиэтиленовая с липким слоем, ширина 30 мм</t>
  </si>
  <si>
    <t>1.1-1-2613</t>
  </si>
  <si>
    <t>ТСН-2001.1 Доп. 56, Р. 1, о. 1, поз. 2613</t>
  </si>
  <si>
    <t>Пропан-бутан, сжиженный газ</t>
  </si>
  <si>
    <t>1.1-1-493</t>
  </si>
  <si>
    <t>ТСН-2001.1 Доп. 67, Р. 1, о. 1, поз. 493</t>
  </si>
  <si>
    <t>Лак битумный, типа БТ-577</t>
  </si>
  <si>
    <t>1.1-2-158</t>
  </si>
  <si>
    <t>ТСН-2001.1. Доп. 1-42. Р. 1, о. 2, поз. 158</t>
  </si>
  <si>
    <t>Бензин авиационный, марка Б-70</t>
  </si>
  <si>
    <t>1.1-1-3588</t>
  </si>
  <si>
    <t>ТСН-2001.1 Доп. 67, Р. 1, о. 1, поз. 3588</t>
  </si>
  <si>
    <t>Лента для уплотнения резьбы при монтаже инженерных сетей, типа ФУМ</t>
  </si>
  <si>
    <t>1.1-1-967</t>
  </si>
  <si>
    <t>ТСН-2001.1 Доп. 67, Р. 1, о. 1, поз. 967</t>
  </si>
  <si>
    <t>Проволока стальная низкоуглеродистая общего назначения оцинкованная, диаметр от 1,6 до 3,0 мм</t>
  </si>
  <si>
    <t>1.21-5-1561</t>
  </si>
  <si>
    <t>ТСН-2001.1 Доп. 65, Р. 21, о. 5, поз. 1561</t>
  </si>
  <si>
    <t>Заглушка трубная полиэтиленовая У469</t>
  </si>
  <si>
    <t>1.21-5-1655</t>
  </si>
  <si>
    <t>ТСН-2001.1 Доп. 67, Р. 21, о. 5, поз. 1655</t>
  </si>
  <si>
    <t>Перемычка гибкая, типа ПГС 50-280</t>
  </si>
  <si>
    <t>1.21-5-872</t>
  </si>
  <si>
    <t>ТСН-2001.1 Доп. 67, Р. 21, о. 5, поз. 872</t>
  </si>
  <si>
    <t>Скоба двухлапковая стальная оцинкованная, для кабелей диаметром от 25 до 26</t>
  </si>
  <si>
    <t>1.1-1-132</t>
  </si>
  <si>
    <t>ТСН-2001.1. Доп. 1-42. Р. 1, о. 1, поз. 132</t>
  </si>
  <si>
    <t>Гвозди строительные</t>
  </si>
  <si>
    <t>1.1-1-221</t>
  </si>
  <si>
    <t>ТСН-2001.1 Доп. 67, Р. 1, о. 1, поз. 221</t>
  </si>
  <si>
    <t>Пиломатериал (доска) обрезной хвойных пород естественной влажности, сорт II, толщина 25 мм, ширина от 100 до 200 мм</t>
  </si>
  <si>
    <t>1.1-1-79</t>
  </si>
  <si>
    <t>ТСН-2001.1 Доп. 67, Р. 1, о. 1, поз. 79</t>
  </si>
  <si>
    <t>Пиломатериал (брусок) обрезной хвойных пород естественной влажности, сорт III, толщина 50 мм, ширина 50 мм</t>
  </si>
  <si>
    <t>1.1-1-226</t>
  </si>
  <si>
    <t>ТСН-2001.1 Доп. 67, Р. 1, о. 1, поз. 226</t>
  </si>
  <si>
    <t>Пиломатериал (доска) обрезной хвойных пород естественной влажности, сорт III, толщина 25 мм, ширина от 100 до 200 мм</t>
  </si>
  <si>
    <t>1.1-1-1502</t>
  </si>
  <si>
    <t>ТСН-2001.1 Доп. 67, Р. 1, о. 1, поз. 1502</t>
  </si>
  <si>
    <t>Шурупы с потайной головкой, черные, диаметр 8 мм, длина 100 мм</t>
  </si>
  <si>
    <t>1.23-13-260</t>
  </si>
  <si>
    <t>ТСН-2001.1 Доп. 66, Р. 23, о. 13, поз. 260</t>
  </si>
  <si>
    <t>Провод силовой с медной жилой, марка ПРТО, напряжение 660 В, число жил и сечение 1х1,5 мм2</t>
  </si>
  <si>
    <t>км</t>
  </si>
  <si>
    <t>2.1-30-56</t>
  </si>
  <si>
    <t>ТСН-2001.2. Доп. 68. п.1-30-56 (309101)</t>
  </si>
  <si>
    <t>Шуруповерты</t>
  </si>
  <si>
    <t>1.21-5-1544</t>
  </si>
  <si>
    <t>ТСН-2001.1 Доп. 65, Р. 21, о. 5, поз. 1544</t>
  </si>
  <si>
    <t>Гильзы кабельные медные типа ГМ 6</t>
  </si>
  <si>
    <t>1.21-5-1555</t>
  </si>
  <si>
    <t>ТСН-2001.1 Доп. 65, Р. 21, о. 5, поз. 1555</t>
  </si>
  <si>
    <t>Втулка трубная, полипропиленовая, диаметр 22 мм</t>
  </si>
  <si>
    <t>1.21-5-758</t>
  </si>
  <si>
    <t>ТСН-2001.1 Доп. 67, Р. 21, о. 5, поз. 758</t>
  </si>
  <si>
    <t>Зажим соединительно-изолирующий, типа СИЗ-3</t>
  </si>
  <si>
    <t>2.1-10-1</t>
  </si>
  <si>
    <t>ТСН-2001.2. Доп. 68. п.1-10-1 (100101)</t>
  </si>
  <si>
    <t>Компрессоры передвижные с двигателем внутреннего сгорания, давление до 7 ат, производительность до 5 м3/мин</t>
  </si>
  <si>
    <t>2.1-30-7</t>
  </si>
  <si>
    <t>ТСН-2001.2. Доп. 68. п.1-30-7 (303801)</t>
  </si>
  <si>
    <t>Молотки бурильные пневматические легкие</t>
  </si>
  <si>
    <t>1.1-1-1577</t>
  </si>
  <si>
    <t>ТСН-2001.1 Доп. 67, Р. 1, о. 1, поз. 1577</t>
  </si>
  <si>
    <t>Эмаль пентафталевая, цветная, типа ПФ-115</t>
  </si>
  <si>
    <t>2.1-13-16</t>
  </si>
  <si>
    <t>ТСН-2001.2. Доп. 68. п.1-13-16 (136301)</t>
  </si>
  <si>
    <t>Аппараты для газовой сварки и резки (комплект оборудования)</t>
  </si>
  <si>
    <t>2.1-30-19</t>
  </si>
  <si>
    <t>ТСН-2001.2. Доп. 68. п.1-30-19 (305001)</t>
  </si>
  <si>
    <t>Машины шлифовальные электрические, мощность до 1700 Вт</t>
  </si>
  <si>
    <t>1.1-1-1677</t>
  </si>
  <si>
    <t>ТСН-2001.1 Доп. 67, Р. 1, о. 1, поз. 1677</t>
  </si>
  <si>
    <t>Электроды, типа УОНИ 13/55, диаметр от 4 до 5 мм</t>
  </si>
  <si>
    <t>1.1-1-376</t>
  </si>
  <si>
    <t>ТСН-2001.1 Доп. 67, Р. 1, о. 1, поз. 376</t>
  </si>
  <si>
    <t>Кислород технический, газообразный</t>
  </si>
  <si>
    <t>2.1-4-31</t>
  </si>
  <si>
    <t>ТСН-2001.2. Доп. 68. п.1-4-31 (042903)</t>
  </si>
  <si>
    <t>Лебедки электрические, тяговое усилие до 14,71 кН (1,5 тс)</t>
  </si>
  <si>
    <t>1.1-1-1003</t>
  </si>
  <si>
    <t>ТСН-2001.1 Доп. 67, Р. 1, о. 1, поз. 1003</t>
  </si>
  <si>
    <t>Резина техническая, прессованная</t>
  </si>
  <si>
    <t>1.1-1-1091</t>
  </si>
  <si>
    <t>ТСН-2001.1 Доп. 48, Р. 1, о. 1, поз. 1091</t>
  </si>
  <si>
    <t>Полоса из стали углеродистой обыкновенного качества, полуспокойной</t>
  </si>
  <si>
    <t>1.1-1-1566</t>
  </si>
  <si>
    <t>ТСН-2001.1 Доп. 67, Р. 1, о. 1, поз. 1566</t>
  </si>
  <si>
    <t>Электроды, типа Э-42, Э-46, Э-50, диаметр от 4 до 6 мм</t>
  </si>
  <si>
    <t>1.1-1-2379</t>
  </si>
  <si>
    <t>ТСН-2001.1 Доп. 67, Р. 1, о. 1, поз. 2379</t>
  </si>
  <si>
    <t>Болты строительные с шестигранной головкой, М10</t>
  </si>
  <si>
    <t>1.1-1-2380</t>
  </si>
  <si>
    <t>ТСН-2001.1 Доп. 67, Р. 1, о. 1, поз. 2380</t>
  </si>
  <si>
    <t>Гайки шестигранные стальные, М10</t>
  </si>
  <si>
    <t>1297020000</t>
  </si>
  <si>
    <t>Болты строительные с гайками и шайбами (1297030000, 1610000000, 1620000000, 1680000000)</t>
  </si>
  <si>
    <t>3449800000</t>
  </si>
  <si>
    <t>Наконечники кабельные</t>
  </si>
  <si>
    <t>5296160000</t>
  </si>
  <si>
    <t>Преобразователи или блоки питания</t>
  </si>
  <si>
    <t>4372420000</t>
  </si>
  <si>
    <t>Блоки информационно-управляющие (БИУ)</t>
  </si>
  <si>
    <t>4200000000</t>
  </si>
  <si>
    <t>Съемные и выдвижные блоки, ячейки, модули, типовые элементы замены (4300000000)</t>
  </si>
  <si>
    <t>3500000000</t>
  </si>
  <si>
    <t>Провода (марка и сечение по проекту)</t>
  </si>
  <si>
    <t>Кабели</t>
  </si>
  <si>
    <t>3449610000</t>
  </si>
  <si>
    <t>Короба кабельные металлические</t>
  </si>
  <si>
    <t>3449660000</t>
  </si>
  <si>
    <t>Конструкции металлические для крепления коробов (3449610000, 3449620000, 3449670000, 3449950000)</t>
  </si>
  <si>
    <t>5745010000</t>
  </si>
  <si>
    <t>Бетон (класс по проекту)</t>
  </si>
  <si>
    <t>6652300000</t>
  </si>
  <si>
    <t>Громкоговорители, звуковые колонки</t>
  </si>
  <si>
    <t>4372910000</t>
  </si>
  <si>
    <t>Блоки контроля датчиков (контроллеры)</t>
  </si>
  <si>
    <t>3461800000</t>
  </si>
  <si>
    <t>Транспаранты световые (табло)</t>
  </si>
  <si>
    <t>3430000000</t>
  </si>
  <si>
    <t>Шкафы (пульты) управления навесные</t>
  </si>
  <si>
    <t>6672300000</t>
  </si>
  <si>
    <t>Кнопки (детали на пультах и панелях)</t>
  </si>
  <si>
    <t>3615000000</t>
  </si>
  <si>
    <t>Сосуды и аппараты без механизмов</t>
  </si>
  <si>
    <t>4863300000</t>
  </si>
  <si>
    <t>Клапаны вентиляционные дроссельные, запорные без привода (4863800000)</t>
  </si>
  <si>
    <t>Пена полиуретановая двухкомпонентная, терморасширяющаяся, противопожарная, окрашиваемая, диапазон температур применения от +10 до +30°С, диапазон температур эксплуатации от -30 до +110°С, для герметичной противопожарной заделки мест проходок инженерных коммуникаций внутри помещений, туба 300 мл</t>
  </si>
  <si>
    <t>Комплексная наладка систем, реализующих функции: контроля технологического объекта с двумя параметрами (точками) контроля, вычислительных или логических операций информационного характера технологического объекта с двумя обрабатываемыми параметрами; программной или логической операции управления технологическим объектом с двумя обрабатываемыми сигналами управления</t>
  </si>
  <si>
    <t>"СОГЛАСОВАНО"</t>
  </si>
  <si>
    <t>"УТВЕРЖДАЮ"</t>
  </si>
  <si>
    <t>Форма № 4б</t>
  </si>
  <si>
    <t>"_____"________________ 2024 г.</t>
  </si>
  <si>
    <t>(наименование стройки и/или объекта)</t>
  </si>
  <si>
    <t>(наименование работ и затрат)</t>
  </si>
  <si>
    <t>В
базисном
уровне
цен</t>
  </si>
  <si>
    <t>В
текущем
уровне
цен</t>
  </si>
  <si>
    <t>Сметная стоимость</t>
  </si>
  <si>
    <t>Строительные работы</t>
  </si>
  <si>
    <t>Работы по монтажу оборудования</t>
  </si>
  <si>
    <t>Оборудование</t>
  </si>
  <si>
    <t>Прочие работы и затраты</t>
  </si>
  <si>
    <t>Средства на оплату труда</t>
  </si>
  <si>
    <t>Затраты труда</t>
  </si>
  <si>
    <t xml:space="preserve">Кроме того: </t>
  </si>
  <si>
    <t>№ п/п</t>
  </si>
  <si>
    <t>Шифр расценки и коды ресурсов</t>
  </si>
  <si>
    <t>Наименование работ и затрат</t>
  </si>
  <si>
    <t>Ед. изм.</t>
  </si>
  <si>
    <t>Кол-во
единиц</t>
  </si>
  <si>
    <t>Цена на
ед. изм.,
руб.</t>
  </si>
  <si>
    <t>Попра-
вочные
коэффи-
циенты</t>
  </si>
  <si>
    <t>Коэффи-
циенты
зимних
удорожа-
ний</t>
  </si>
  <si>
    <t>Коэффи-
циенты
(индек-
сы) пере-
счета,
нормы
НР и СП</t>
  </si>
  <si>
    <t>ВСЕГО
затрат в
текущем
уровне цен,
руб.</t>
  </si>
  <si>
    <t>Составлен(а) по ТСН-2001 с учетом Дополнения №: 72</t>
  </si>
  <si>
    <t>№ и период сборника коэффициентов (индексов) пересчета: Индексы ТСН-2001 МГЭ ремонт №212 июль 2024 года</t>
  </si>
  <si>
    <t>Всего в
ценах на
январь 2000 года,
руб.</t>
  </si>
  <si>
    <t>ЗП</t>
  </si>
  <si>
    <t>ЭМ</t>
  </si>
  <si>
    <t>в т.ч. ЗПМ</t>
  </si>
  <si>
    <t>МР</t>
  </si>
  <si>
    <t>НР от ЗП</t>
  </si>
  <si>
    <t>%</t>
  </si>
  <si>
    <t>СП от ЗП</t>
  </si>
  <si>
    <t>НР и СП от ЗПМ</t>
  </si>
  <si>
    <t>ЗТР</t>
  </si>
  <si>
    <t>чел-ч</t>
  </si>
  <si>
    <t>ВСЕГО работ по позиции:</t>
  </si>
  <si>
    <t>ВСЕГО оборудование по позиции:</t>
  </si>
  <si>
    <t>ВСЕГО по позиции:</t>
  </si>
  <si>
    <r>
      <t>ОБОРУДОВАНИЕ:_x000D_
Центральный прибор индикации и управления ЦПИУ «Рубеж», ЦПИУ "Рубеж" исп.1</t>
    </r>
    <r>
      <rPr>
        <i/>
        <sz val="10"/>
        <color rgb="FF821E82"/>
        <rFont val="Arial"/>
        <family val="2"/>
        <charset val="204"/>
      </rPr>
      <t xml:space="preserve">
68 667,78 = [562 064,4 / 1,2 /  7,11] +  1,2% Трансп +  3% Заг.скл</t>
    </r>
  </si>
  <si>
    <r>
      <t>ОБОРУДОВАНИЕ:_x000D_
Источник бесперебойного питания, SKAT-UPS 1000/600</t>
    </r>
    <r>
      <rPr>
        <i/>
        <sz val="10"/>
        <color rgb="FF821E82"/>
        <rFont val="Arial"/>
        <family val="2"/>
        <charset val="204"/>
      </rPr>
      <t xml:space="preserve">
4 137,19 = [33 864 / 1,2 /  7,11] +  1,2% Трансп +  3% Заг.скл</t>
    </r>
  </si>
  <si>
    <r>
      <t>ОБОРУДОВАНИЕ:_x000D_
Прибор приемно-контрольный и управления охранно-пожар-ный адресный, R3-Рубеж-2ОП</t>
    </r>
    <r>
      <rPr>
        <i/>
        <sz val="10"/>
        <color rgb="FF821E82"/>
        <rFont val="Arial"/>
        <family val="2"/>
        <charset val="204"/>
      </rPr>
      <t xml:space="preserve">
6 301,22 = [51 577,2 / 1,2 /  7,11] +  1,2% Трансп +  3% Заг.скл</t>
    </r>
  </si>
  <si>
    <r>
      <t>ОБОРУДОВАНИЕ:_x000D_
Блок индикации и управления, R3-Рубеж-БИУ</t>
    </r>
    <r>
      <rPr>
        <i/>
        <sz val="10"/>
        <color rgb="FF821E82"/>
        <rFont val="Arial"/>
        <family val="2"/>
        <charset val="204"/>
      </rPr>
      <t xml:space="preserve">
3 259,91 = [26 683,2 / 1,2 /  7,11] +  1,2% Трансп +  3% Заг.скл</t>
    </r>
  </si>
  <si>
    <r>
      <t>Бокс резервного питания "БР-12 исп. 2х40"</t>
    </r>
    <r>
      <rPr>
        <i/>
        <sz val="10"/>
        <rFont val="Arial"/>
        <family val="2"/>
        <charset val="204"/>
      </rPr>
      <t xml:space="preserve">
812,54 = [9 310,8 / 1,2 /  9,74] +  2% Трансп</t>
    </r>
  </si>
  <si>
    <r>
      <t>ОБОРУДОВАНИЕ:_x000D_
Источник бесперебойного питания,  ИВЭПР 12/5 RS-R3 2x17 БР - R3</t>
    </r>
    <r>
      <rPr>
        <i/>
        <sz val="10"/>
        <color rgb="FF821E82"/>
        <rFont val="Arial"/>
        <family val="2"/>
        <charset val="204"/>
      </rPr>
      <t xml:space="preserve">
1 675,84 = [13 717,2 / 1,2 /  7,11] +  1,2% Трансп +  3% Заг.скл</t>
    </r>
  </si>
  <si>
    <r>
      <t>Аккумулятор 12 В, 17 Ач, SF 1217</t>
    </r>
    <r>
      <rPr>
        <i/>
        <sz val="10"/>
        <rFont val="Arial"/>
        <family val="2"/>
        <charset val="204"/>
      </rPr>
      <t xml:space="preserve">
375,43 = [4 302 / 1,2 /  9,74] +  2% Трансп</t>
    </r>
  </si>
  <si>
    <r>
      <t>Извещатель пожарный дымовой оптико-электронный адресно-аналоговый, ИП 212-64-R3 W1.02</t>
    </r>
    <r>
      <rPr>
        <i/>
        <sz val="10"/>
        <rFont val="Arial"/>
        <family val="2"/>
        <charset val="204"/>
      </rPr>
      <t xml:space="preserve">
159,92 = [1 832,4 / 1,2 /  9,74] +  2% Трансп</t>
    </r>
  </si>
  <si>
    <r>
      <t>Извещатель пожарный ручной адресный со встроенным изо-лятором короткого замыкания, ИПР 513-11ИКЗ-А-R3</t>
    </r>
    <r>
      <rPr>
        <i/>
        <sz val="10"/>
        <rFont val="Arial"/>
        <family val="2"/>
        <charset val="204"/>
      </rPr>
      <t xml:space="preserve">
130,17 = [1 491,6 / 1,2 /  9,74] +  2% Трансп</t>
    </r>
  </si>
  <si>
    <r>
      <t>Изолятор шлейфа, ИЗ-1Б-R3</t>
    </r>
    <r>
      <rPr>
        <i/>
        <sz val="10"/>
        <rFont val="Arial"/>
        <family val="2"/>
        <charset val="204"/>
      </rPr>
      <t xml:space="preserve">
103,47 = [1 185,6 / 1,2 /  9,74] +  2% Трансп</t>
    </r>
  </si>
  <si>
    <r>
      <t>Модуль автоматики дымоудаления, МДУ-1-R3</t>
    </r>
    <r>
      <rPr>
        <i/>
        <sz val="10"/>
        <rFont val="Arial"/>
        <family val="2"/>
        <charset val="204"/>
      </rPr>
      <t xml:space="preserve">
506,23 = [5 800,8 / 1,2 /  9,74] +  2% Трансп</t>
    </r>
  </si>
  <si>
    <r>
      <t>Адресный релейный модуль, РМ-1-R3</t>
    </r>
    <r>
      <rPr>
        <i/>
        <sz val="10"/>
        <rFont val="Arial"/>
        <family val="2"/>
        <charset val="204"/>
      </rPr>
      <t xml:space="preserve">
157,40 = [1 803,6 / 1,2 /  9,74] +  2% Трансп</t>
    </r>
  </si>
  <si>
    <r>
      <t>Кабель огнестойкий для ОПС, СОУЭ и передачи данных с однопроволочными медными жилами, КПСЭнг(А)-FRLSLTx 1х2х0,75</t>
    </r>
    <r>
      <rPr>
        <i/>
        <sz val="10"/>
        <rFont val="Arial"/>
        <family val="2"/>
        <charset val="204"/>
      </rPr>
      <t xml:space="preserve">
2,97 = [33,97 / 1,2 /  9,74] +  2% Трансп</t>
    </r>
  </si>
  <si>
    <r>
      <t>Кабель-канал металлический оцинкованный, ККМО 15х15</t>
    </r>
    <r>
      <rPr>
        <i/>
        <sz val="10"/>
        <rFont val="Arial"/>
        <family val="2"/>
        <charset val="204"/>
      </rPr>
      <t xml:space="preserve">
13,93 = [159,6 / 1,2 /  9,74] +  2% Трансп</t>
    </r>
  </si>
  <si>
    <r>
      <t>Соединитель ККМО Угол 25 Т-образный металлический , УТ000023541</t>
    </r>
    <r>
      <rPr>
        <i/>
        <sz val="10"/>
        <rFont val="Arial"/>
        <family val="2"/>
        <charset val="204"/>
      </rPr>
      <t xml:space="preserve">
15,50 = [177,6 / 1,2 /  9,74] +  2% Трансп</t>
    </r>
  </si>
  <si>
    <r>
      <t>Соединитель ККМО Угол 25 L-образный металлический, УТ000023538</t>
    </r>
    <r>
      <rPr>
        <i/>
        <sz val="10"/>
        <rFont val="Arial"/>
        <family val="2"/>
        <charset val="204"/>
      </rPr>
      <t xml:space="preserve">
15,50 = [177,6 / 1,2 /  9,74] +  2% Трансп</t>
    </r>
  </si>
  <si>
    <r>
      <t>Труба гофр. с зондом , FRHF 16 мм</t>
    </r>
    <r>
      <rPr>
        <i/>
        <sz val="10"/>
        <rFont val="Arial"/>
        <family val="2"/>
        <charset val="204"/>
      </rPr>
      <t xml:space="preserve">
7,13 = [81,72 / 1,2 /  9,74] +  2% Трансп</t>
    </r>
  </si>
  <si>
    <r>
      <t>Скоба металлическая однолапковая 16-17мм (100шт/уп) , 850-004</t>
    </r>
    <r>
      <rPr>
        <i/>
        <sz val="10"/>
        <rFont val="Arial"/>
        <family val="2"/>
        <charset val="204"/>
      </rPr>
      <t xml:space="preserve">
0,45 = [5,14 / 1,2 /  9,74] +  2% Трансп</t>
    </r>
  </si>
  <si>
    <r>
      <t>Коробка монтажная металлическая КМ-О (4к) с керамическими клеммами, КМ-О (4к)</t>
    </r>
    <r>
      <rPr>
        <i/>
        <sz val="10"/>
        <rFont val="Arial"/>
        <family val="2"/>
        <charset val="204"/>
      </rPr>
      <t xml:space="preserve">
32,52 = [372,61 / 1,2 /  9,74] +  2% Трансп</t>
    </r>
  </si>
  <si>
    <r>
      <t>Труба металлическая 22х1,5 мм</t>
    </r>
    <r>
      <rPr>
        <i/>
        <sz val="10"/>
        <rFont val="Arial"/>
        <family val="2"/>
        <charset val="204"/>
      </rPr>
      <t xml:space="preserve">
8,69 = [99,6 / 1,2 /  9,74] +  2% Трансп</t>
    </r>
  </si>
  <si>
    <r>
      <t>5.2-32-1</t>
    </r>
    <r>
      <rPr>
        <i/>
        <sz val="10"/>
        <rFont val="Arial"/>
        <family val="2"/>
        <charset val="204"/>
      </rPr>
      <t xml:space="preserve">
Поправка: Гл.5.Прил.2.2.п.2.2.23_05.00.01.37.001</t>
    </r>
  </si>
  <si>
    <t xml:space="preserve">   Итого по ТСН-2001.16</t>
  </si>
  <si>
    <t xml:space="preserve">   Итого возвратных сумм</t>
  </si>
  <si>
    <t xml:space="preserve"> руб.</t>
  </si>
  <si>
    <t xml:space="preserve">Составил   </t>
  </si>
  <si>
    <t>(должность, подпись, инициалы, фамилия)</t>
  </si>
  <si>
    <t xml:space="preserve">Проверил   </t>
  </si>
  <si>
    <r>
      <t>ОБОРУДОВАНИЕ:_x000D_
Динамик, Sonar SWS-103W</t>
    </r>
    <r>
      <rPr>
        <i/>
        <sz val="10"/>
        <color rgb="FF821E82"/>
        <rFont val="Arial"/>
        <family val="2"/>
        <charset val="204"/>
      </rPr>
      <t xml:space="preserve">
601,37 = [4 922,4 / 1,2 /  7,11] +  1,2% Трансп +  3% Заг.скл</t>
    </r>
  </si>
  <si>
    <r>
      <t>ОБОРУДОВАНИЕ:_x000D_
Прибор управления оповещением пожарный, SPM-B10025-AW</t>
    </r>
    <r>
      <rPr>
        <i/>
        <sz val="10"/>
        <color rgb="FF821E82"/>
        <rFont val="Arial"/>
        <family val="2"/>
        <charset val="204"/>
      </rPr>
      <t xml:space="preserve">
24 213,98 = [198 198 / 1,2 /  7,11] +  1,2% Трансп +  3% Заг.скл</t>
    </r>
  </si>
  <si>
    <r>
      <t>ОБОРУДОВАНИЕ:_x000D_
Микрофонная панель, SRM-7010</t>
    </r>
    <r>
      <rPr>
        <i/>
        <sz val="10"/>
        <color rgb="FF821E82"/>
        <rFont val="Arial"/>
        <family val="2"/>
        <charset val="204"/>
      </rPr>
      <t xml:space="preserve">
5 765,23 = [47 190 / 1,2 /  7,11] +  1,2% Трансп +  3% Заг.скл</t>
    </r>
  </si>
  <si>
    <r>
      <t>Бокс резервного питания, Sonar SPM-Box</t>
    </r>
    <r>
      <rPr>
        <i/>
        <sz val="10"/>
        <rFont val="Arial"/>
        <family val="2"/>
        <charset val="204"/>
      </rPr>
      <t xml:space="preserve">
658,92 = [7 550,4 / 1,2 /  9,74] +  2% Трансп</t>
    </r>
  </si>
  <si>
    <r>
      <t>Защитный кожух для SPM, SPM-Cover</t>
    </r>
    <r>
      <rPr>
        <i/>
        <sz val="10"/>
        <rFont val="Arial"/>
        <family val="2"/>
        <charset val="204"/>
      </rPr>
      <t xml:space="preserve">
609,59 = [6 985,2 / 1,2 /  9,74] +  2% Трансп</t>
    </r>
  </si>
  <si>
    <r>
      <t>Аккумулятор 12 В, 40 Ач,</t>
    </r>
    <r>
      <rPr>
        <i/>
        <sz val="10"/>
        <rFont val="Arial"/>
        <family val="2"/>
        <charset val="204"/>
      </rPr>
      <t xml:space="preserve">
924,18 = [10 590 / 1,2 /  9,74] +  2% Трансп</t>
    </r>
  </si>
  <si>
    <r>
      <t>Оповещатель световой адресный, ОПОП 1-R3</t>
    </r>
    <r>
      <rPr>
        <i/>
        <sz val="10"/>
        <rFont val="Arial"/>
        <family val="2"/>
        <charset val="204"/>
      </rPr>
      <t xml:space="preserve">
168,92 = [1 935,6 / 1,2 /  9,74] +  2% Трансп</t>
    </r>
  </si>
  <si>
    <r>
      <t>ОБОРУДОВАНИЕ:_x000D_
Рубеж R3-МС Link</t>
    </r>
    <r>
      <rPr>
        <i/>
        <sz val="10"/>
        <color rgb="FF821E82"/>
        <rFont val="Arial"/>
        <family val="2"/>
        <charset val="204"/>
      </rPr>
      <t xml:space="preserve">
2 868,61 = [23 480,4 / 1,2 /  7,11] +  1,2% Трансп +  3% Заг.скл</t>
    </r>
  </si>
  <si>
    <r>
      <t>ОБОРУДОВАНИЕ:_x000D_
Рубеж ППКОПУ "R3-Рубеж-2ОП" Link</t>
    </r>
    <r>
      <rPr>
        <i/>
        <sz val="10"/>
        <color rgb="FF821E82"/>
        <rFont val="Arial"/>
        <family val="2"/>
        <charset val="204"/>
      </rPr>
      <t xml:space="preserve">
6 301,22 = [51 577,2 / 1,2 /  7,11] +  1,2% Трансп +  3% Заг.скл</t>
    </r>
  </si>
  <si>
    <r>
      <t>ОБОРУДОВАНИЕ:_x000D_
Рубеж R3-Рубеж-БИУ Link</t>
    </r>
    <r>
      <rPr>
        <i/>
        <sz val="10"/>
        <color rgb="FF821E82"/>
        <rFont val="Arial"/>
        <family val="2"/>
        <charset val="204"/>
      </rPr>
      <t xml:space="preserve">
3 098,05 = [25 358,4 / 1,2 /  7,11] +  1,2% Трансп +  3% Заг.скл</t>
    </r>
  </si>
  <si>
    <r>
      <t>Аккумулятор 12 В, 17 Ач, SF 1217 для БР</t>
    </r>
    <r>
      <rPr>
        <i/>
        <sz val="10"/>
        <rFont val="Arial"/>
        <family val="2"/>
        <charset val="204"/>
      </rPr>
      <t xml:space="preserve">
375,43 = [4 302 / 1,2 /  9,74] +  2% Трансп</t>
    </r>
  </si>
  <si>
    <r>
      <t>Кабель сети оповещения, КСРВнг(А)-FRLSLTx 1х2х1,38</t>
    </r>
    <r>
      <rPr>
        <i/>
        <sz val="10"/>
        <rFont val="Arial"/>
        <family val="2"/>
        <charset val="204"/>
      </rPr>
      <t xml:space="preserve">
15,30 = [175,36 / 1,2 /  9,74] +  2% Трансп</t>
    </r>
  </si>
  <si>
    <r>
      <t>Кабель сети оповещения, КПСЭнг(А)-FRLSLTx 1х2х0,75</t>
    </r>
    <r>
      <rPr>
        <i/>
        <sz val="10"/>
        <rFont val="Arial"/>
        <family val="2"/>
        <charset val="204"/>
      </rPr>
      <t xml:space="preserve">
3,73 = [42,78 / 1,2 /  9,74] +  2% Трансп</t>
    </r>
  </si>
  <si>
    <r>
      <t>Кабель-канал металлический оцинкованный, ККМО 15х15</t>
    </r>
    <r>
      <rPr>
        <i/>
        <sz val="10"/>
        <rFont val="Arial"/>
        <family val="2"/>
        <charset val="204"/>
      </rPr>
      <t xml:space="preserve">
13,87 = [159 / 1,2 /  9,74] +  2% Трансп</t>
    </r>
  </si>
  <si>
    <r>
      <t>Соединитель ККМО Угол 25 L-образный металлический, УТ000023538</t>
    </r>
    <r>
      <rPr>
        <i/>
        <sz val="10"/>
        <rFont val="Arial"/>
        <family val="2"/>
        <charset val="204"/>
      </rPr>
      <t xml:space="preserve">
15,50 = [148 /  9,74] +  2% Трансп</t>
    </r>
  </si>
  <si>
    <r>
      <t>Хомут пластиковый</t>
    </r>
    <r>
      <rPr>
        <i/>
        <sz val="10"/>
        <rFont val="Arial"/>
        <family val="2"/>
        <charset val="204"/>
      </rPr>
      <t xml:space="preserve">
0,22 = [2,52 / 1,2 /  9,74] +  2% Трансп</t>
    </r>
  </si>
  <si>
    <r>
      <t>Бирка кабельная</t>
    </r>
    <r>
      <rPr>
        <i/>
        <sz val="10"/>
        <rFont val="Arial"/>
        <family val="2"/>
        <charset val="204"/>
      </rPr>
      <t xml:space="preserve">
0,09 = [1,08 / 1,2 /  9,74] +  2% Трансп</t>
    </r>
  </si>
  <si>
    <r>
      <t>ОБОРУДОВАНИЕ:_x000D_
Модуль автоматики пожаротушения, МПТ-1 прот. R3</t>
    </r>
    <r>
      <rPr>
        <i/>
        <sz val="10"/>
        <color rgb="FF821E82"/>
        <rFont val="Arial"/>
        <family val="2"/>
        <charset val="204"/>
      </rPr>
      <t xml:space="preserve">
1 083,99 = [8 872,8 / 1,2 /  7,11] +  1,2% Трансп +  3% Заг.скл</t>
    </r>
  </si>
  <si>
    <r>
      <t>ОБОРУДОВАНИЕ:_x000D_
Пульт дистанционного управления, R3-Рубеж-ПДУ-ПТ</t>
    </r>
    <r>
      <rPr>
        <i/>
        <sz val="10"/>
        <color rgb="FF821E82"/>
        <rFont val="Arial"/>
        <family val="2"/>
        <charset val="204"/>
      </rPr>
      <t xml:space="preserve">
3 098,05 = [25 358,4 / 1,2 /  7,11] +  1,2% Трансп +  3% Заг.скл</t>
    </r>
  </si>
  <si>
    <r>
      <t>ОБОРУДОВАНИЕ:_x000D_
Прибор приемно-контрольный и управления, R3-Рубеж-2ОП</t>
    </r>
    <r>
      <rPr>
        <i/>
        <sz val="10"/>
        <color rgb="FF821E82"/>
        <rFont val="Arial"/>
        <family val="2"/>
        <charset val="204"/>
      </rPr>
      <t xml:space="preserve">
6 301,22 = [51 577,2 / 1,2 /  7,11] +  1,2% Трансп +  3% Заг.скл</t>
    </r>
  </si>
  <si>
    <r>
      <t>ОБОРУДОВАНИЕ:_x000D_
Источник вторичного электропитания резервированный, 12 В, 3,5 А, 17 Ач, ИВЭПР 12/3,5 RS-R3 исп. 2?17</t>
    </r>
    <r>
      <rPr>
        <i/>
        <sz val="10"/>
        <color rgb="FF821E82"/>
        <rFont val="Arial"/>
        <family val="2"/>
        <charset val="204"/>
      </rPr>
      <t xml:space="preserve">
1 397,59 = [11 439,6 / 1,2 /  7,11] +  1,2% Трансп +  3% Заг.скл</t>
    </r>
  </si>
  <si>
    <r>
      <t>ОБОРУДОВАНИЕ:_x000D_
Источник вторичного электропитания резервированный, 12 В, 2 А, 7 Ач, ИВЭПР 12/2 RS-R3 исп. 2?7 БР</t>
    </r>
    <r>
      <rPr>
        <i/>
        <sz val="10"/>
        <color rgb="FF821E82"/>
        <rFont val="Arial"/>
        <family val="2"/>
        <charset val="204"/>
      </rPr>
      <t xml:space="preserve">
1 101,30 = [9 014,4 / 1,2 /  7,11] +  1,2% Трансп +  3% Заг.скл</t>
    </r>
  </si>
  <si>
    <r>
      <t>Бокс резервного электропитания серии БР, БР12 исп. 2х17</t>
    </r>
    <r>
      <rPr>
        <i/>
        <sz val="10"/>
        <rFont val="Arial"/>
        <family val="2"/>
        <charset val="204"/>
      </rPr>
      <t xml:space="preserve">
578,18 = [6 625,2 / 1,2 /  9,74] +  2% Трансп</t>
    </r>
  </si>
  <si>
    <r>
      <t>Аккумуляторная батарея, 12 В, 7 Ач, SF 1207</t>
    </r>
    <r>
      <rPr>
        <i/>
        <sz val="10"/>
        <rFont val="Arial"/>
        <family val="2"/>
        <charset val="204"/>
      </rPr>
      <t xml:space="preserve">
122,74 = [1 406,4 / 1,2 /  9,74] +  2% Трансп</t>
    </r>
  </si>
  <si>
    <r>
      <t>Аккумуляторная батарея, 12 В, 17 Ач, SF 1217</t>
    </r>
    <r>
      <rPr>
        <i/>
        <sz val="10"/>
        <rFont val="Arial"/>
        <family val="2"/>
        <charset val="204"/>
      </rPr>
      <t xml:space="preserve">
375,43 = [4 302 / 1,2 /  9,74] +  2% Трансп</t>
    </r>
  </si>
  <si>
    <r>
      <t>Извещатель пожарный дымовой адресно-аналоговый, ИП 212-64 прот. R3 W1.02</t>
    </r>
    <r>
      <rPr>
        <i/>
        <sz val="10"/>
        <rFont val="Arial"/>
        <family val="2"/>
        <charset val="204"/>
      </rPr>
      <t xml:space="preserve">
159,92 = [1 832,4 / 1,2 /  9,74] +  2% Трансп</t>
    </r>
  </si>
  <si>
    <r>
      <t>Устройство дистанционного управления электроконтактное адресное желтого цвета, с надписью «Пуск пожаротушения», УДП 513-11-R3</t>
    </r>
    <r>
      <rPr>
        <i/>
        <sz val="10"/>
        <rFont val="Arial"/>
        <family val="2"/>
        <charset val="204"/>
      </rPr>
      <t xml:space="preserve">
125,14 = [1 434 / 1,2 /  9,74] +  2% Трансп</t>
    </r>
  </si>
  <si>
    <r>
      <t>Изолятор шлейфа, ИЗ-1 прот. R3</t>
    </r>
    <r>
      <rPr>
        <i/>
        <sz val="10"/>
        <rFont val="Arial"/>
        <family val="2"/>
        <charset val="204"/>
      </rPr>
      <t xml:space="preserve">
103,47 = [1 185,6 / 1,2 /  9,74] +  2% Трансп</t>
    </r>
  </si>
  <si>
    <r>
      <t>Извещатель охранный магнитоконтактный, ИО 102-20/Б2П</t>
    </r>
    <r>
      <rPr>
        <i/>
        <sz val="10"/>
        <rFont val="Arial"/>
        <family val="2"/>
        <charset val="204"/>
      </rPr>
      <t xml:space="preserve">
20,63 = [236,4 / 1,2 /  9,74] +  2% Трансп</t>
    </r>
  </si>
  <si>
    <r>
      <t>Оповещатель охранно-пожарный комбинированный  (светозвуковой) 12 В по АЛС, 0,2 мА, IP41, ОПОП 124-R3</t>
    </r>
    <r>
      <rPr>
        <i/>
        <sz val="10"/>
        <rFont val="Arial"/>
        <family val="2"/>
        <charset val="204"/>
      </rPr>
      <t xml:space="preserve">
437,64 = [5 014,8 / 1,2 /  9,74] +  2% Трансп</t>
    </r>
  </si>
  <si>
    <r>
      <t>Оповещатель пожарный световой 12 В по АЛС, 0,2 мА, IP41 с надписью "ГАЗ НЕ ВХОДИ", ОПОП 1-R3</t>
    </r>
    <r>
      <rPr>
        <i/>
        <sz val="10"/>
        <rFont val="Arial"/>
        <family val="2"/>
        <charset val="204"/>
      </rPr>
      <t xml:space="preserve">
168,92 = [1 935,6 / 1,2 /  9,74] +  2% Трансп</t>
    </r>
  </si>
  <si>
    <r>
      <t>Оповещатель пожарный световой 12 В по АЛС, 0,2 мА, IP41 с надписью "ГАЗ УХОДИ" (1 паспорт), ОПОП 1-R3</t>
    </r>
    <r>
      <rPr>
        <i/>
        <sz val="10"/>
        <rFont val="Arial"/>
        <family val="2"/>
        <charset val="204"/>
      </rPr>
      <t xml:space="preserve">
168,92 = [1 935,6 / 1,2 /  9,74] +  2% Трансп</t>
    </r>
  </si>
  <si>
    <r>
      <t>Оповещатель пожарный световой 12 В , 0,2 мА, IP41 с надписью "АВТОМАТИКА ОТКЛЮЧЕНА", ОПОП 1-R3</t>
    </r>
    <r>
      <rPr>
        <i/>
        <sz val="10"/>
        <rFont val="Arial"/>
        <family val="2"/>
        <charset val="204"/>
      </rPr>
      <t xml:space="preserve">
168,92 = [1 935,6 / 1,2 /  9,74] +  2% Трансп</t>
    </r>
  </si>
  <si>
    <r>
      <t>ОБОРУДОВАНИЕ:_x000D_
Модуль газового пожаротушения с электроконтактным манометром, заправлен (масса ГОТВ 17,5 кг), Заря-22 (30-22,5-17,5)</t>
    </r>
    <r>
      <rPr>
        <i/>
        <sz val="10"/>
        <color rgb="FF821E82"/>
        <rFont val="Arial"/>
        <family val="2"/>
        <charset val="204"/>
      </rPr>
      <t xml:space="preserve">
31 520,03 = [258 000 / 1,2 /  7,11] +  1,2% Трансп +  3% Заг.скл</t>
    </r>
  </si>
  <si>
    <r>
      <t>Универсальный фильтрующий малогабаритный самоспасатель с полумаской (Базовая модель) в футляре-контейнере для хранения, «ШАНС»-Е</t>
    </r>
    <r>
      <rPr>
        <i/>
        <sz val="10"/>
        <rFont val="Arial"/>
        <family val="2"/>
        <charset val="204"/>
      </rPr>
      <t xml:space="preserve">
445,18 = [5 101,2 / 1,2 /  9,74] +  2% Трансп</t>
    </r>
  </si>
  <si>
    <r>
      <t>Узел стыковочный, УС-1вп</t>
    </r>
    <r>
      <rPr>
        <i/>
        <sz val="10"/>
        <rFont val="Arial"/>
        <family val="2"/>
        <charset val="204"/>
      </rPr>
      <t xml:space="preserve">
1 854,33 = [21 248,4 / 1,2 /  9,74] +  2% Трансп</t>
    </r>
  </si>
  <si>
    <r>
      <t>ОБОРУДОВАНИЕ:_x000D_
Дымосос переносной (напорный рукав 25 м) в комплекте с двухзонной всасывающей обвязкой, ДПЭ-7(1ЦМ)</t>
    </r>
    <r>
      <rPr>
        <i/>
        <sz val="10"/>
        <color rgb="FF821E82"/>
        <rFont val="Arial"/>
        <family val="2"/>
        <charset val="204"/>
      </rPr>
      <t xml:space="preserve">
7 374,21 = [60 360 / 1,2 /  7,11] +  1,2% Трансп +  3% Заг.скл</t>
    </r>
  </si>
  <si>
    <r>
      <t>ОБОРУДОВАНИЕ:_x000D_
Клапан сброса избыточного давления для систем газового пожаротушения, КСИД-ФС-0,5-1800(Т)</t>
    </r>
    <r>
      <rPr>
        <i/>
        <sz val="10"/>
        <color rgb="FF821E82"/>
        <rFont val="Arial"/>
        <family val="2"/>
        <charset val="204"/>
      </rPr>
      <t xml:space="preserve">
4 398,14 = [36 000 / 1,2 /  7,11] +  1,2% Трансп +  3% Заг.скл</t>
    </r>
  </si>
  <si>
    <r>
      <t>Кабель огнестойкий для ОПС, СОУЭ и передачи данных с однопроволочными медными жилами, КПСЭнг(А)-FRLSLTx 1х2х0,75</t>
    </r>
    <r>
      <rPr>
        <i/>
        <sz val="10"/>
        <rFont val="Arial"/>
        <family val="2"/>
        <charset val="204"/>
      </rPr>
      <t xml:space="preserve">
3,73 = [42,78 / 1,2 /  9,74] +  2% Трансп</t>
    </r>
  </si>
  <si>
    <r>
      <t>Скоба металлическая однолапковая СМО 16-17, 018033</t>
    </r>
    <r>
      <rPr>
        <i/>
        <sz val="10"/>
        <rFont val="Arial"/>
        <family val="2"/>
        <charset val="204"/>
      </rPr>
      <t xml:space="preserve">
0,19 = [2,22 / 1,2 /  9,74] +  2% Трансп</t>
    </r>
  </si>
  <si>
    <r>
      <t>Коробка монтажная металлическая КМ-О (4к) с керамическими клеммами, КМ-О (4к)</t>
    </r>
    <r>
      <rPr>
        <i/>
        <sz val="10"/>
        <rFont val="Arial"/>
        <family val="2"/>
        <charset val="204"/>
      </rPr>
      <t xml:space="preserve">
32,48 = [372,12 / 1,2 /  9,74] +  2% Трансп</t>
    </r>
  </si>
  <si>
    <r>
      <t>5.2-35-1</t>
    </r>
    <r>
      <rPr>
        <i/>
        <sz val="10"/>
        <rFont val="Arial"/>
        <family val="2"/>
        <charset val="204"/>
      </rPr>
      <t xml:space="preserve">
Поправка: Гл.5.Прил.2.2.п.2.2.23_05.00.01.37.001</t>
    </r>
  </si>
  <si>
    <r>
      <t>5.2-35-2</t>
    </r>
    <r>
      <rPr>
        <i/>
        <sz val="10"/>
        <rFont val="Arial"/>
        <family val="2"/>
        <charset val="204"/>
      </rPr>
      <t xml:space="preserve">
Поправка: Гл.5.Прил.2.2.п.2.2.23_05.00.01.37.001</t>
    </r>
  </si>
  <si>
    <r>
      <t>5.2-21-1</t>
    </r>
    <r>
      <rPr>
        <i/>
        <sz val="10"/>
        <rFont val="Arial"/>
        <family val="2"/>
        <charset val="204"/>
      </rPr>
      <t xml:space="preserve">
Поправка: Гл.5.Прил.2.2.п.2.2.23_05.00.01.37.001</t>
    </r>
  </si>
  <si>
    <r>
      <t>5.2-21-2</t>
    </r>
    <r>
      <rPr>
        <i/>
        <sz val="10"/>
        <rFont val="Arial"/>
        <family val="2"/>
        <charset val="204"/>
      </rPr>
      <t xml:space="preserve">
Поправка: Гл.5.Прил.2.2.п.2.2.23_05.00.01.37.001</t>
    </r>
  </si>
  <si>
    <t>___________________________</t>
  </si>
  <si>
    <t>" ___ " ___________ 20 ___ г.</t>
  </si>
  <si>
    <t xml:space="preserve">Мы, нижеподписавшиеся, произвели осмотр объекта </t>
  </si>
  <si>
    <t xml:space="preserve">и постановили произвести ремонт объекта в </t>
  </si>
  <si>
    <t>следующем объеме:</t>
  </si>
  <si>
    <t>Единица измерения</t>
  </si>
  <si>
    <t>Количество</t>
  </si>
  <si>
    <t>Примечание</t>
  </si>
  <si>
    <t>Заказчик _________________</t>
  </si>
  <si>
    <t>Подрядчик _________________</t>
  </si>
  <si>
    <t>TYPE</t>
  </si>
  <si>
    <t>SOURCE_LINK</t>
  </si>
  <si>
    <t>RABMAT_EX</t>
  </si>
  <si>
    <t>TIP_RAB</t>
  </si>
  <si>
    <t>TYPE_TRUD</t>
  </si>
  <si>
    <t>TAB</t>
  </si>
  <si>
    <t>NAME</t>
  </si>
  <si>
    <t>EDIZM</t>
  </si>
  <si>
    <t>KOLL</t>
  </si>
  <si>
    <t>UCH</t>
  </si>
  <si>
    <t>PRICE_B</t>
  </si>
  <si>
    <t>PRICE_ED</t>
  </si>
  <si>
    <t>STOIM_B</t>
  </si>
  <si>
    <t>PRICE_C</t>
  </si>
  <si>
    <t>STOIM_C</t>
  </si>
  <si>
    <t>ZPM_B</t>
  </si>
  <si>
    <t>ZPM_ED</t>
  </si>
  <si>
    <t>STOIM_ZPM_B</t>
  </si>
  <si>
    <t>ZPM_C</t>
  </si>
  <si>
    <t>STOIM_ZPM_C</t>
  </si>
  <si>
    <t>CRC_GR_RES</t>
  </si>
  <si>
    <t>CRC_B</t>
  </si>
  <si>
    <t>CRC_C</t>
  </si>
  <si>
    <t>RABMAT</t>
  </si>
  <si>
    <t>WBS</t>
  </si>
  <si>
    <t>CBSI</t>
  </si>
  <si>
    <t>CBSII</t>
  </si>
  <si>
    <t>TechSpecCVORPP</t>
  </si>
  <si>
    <t>BuildingFinished</t>
  </si>
  <si>
    <t>PEREVOZKA</t>
  </si>
  <si>
    <t>Trud</t>
  </si>
  <si>
    <t>Mash</t>
  </si>
  <si>
    <t>Mat</t>
  </si>
  <si>
    <t>MatZak</t>
  </si>
  <si>
    <t>Oborud</t>
  </si>
  <si>
    <t>OborudZak</t>
  </si>
  <si>
    <t>ZeroStoim</t>
  </si>
  <si>
    <t>NegativeKoll</t>
  </si>
  <si>
    <t>ReUnionKollResurcy</t>
  </si>
  <si>
    <t>UnionOneUchRes</t>
  </si>
  <si>
    <t>IdLevel</t>
  </si>
  <si>
    <t>ViewCodes</t>
  </si>
  <si>
    <t>UnionCodes</t>
  </si>
  <si>
    <t>Ресурсная ведомость на</t>
  </si>
  <si>
    <t>Объект: на выполнение работ по замене СПС, СОУЭ и АГПТ</t>
  </si>
  <si>
    <t>Обоснование</t>
  </si>
  <si>
    <t>Наименование</t>
  </si>
  <si>
    <t>Объем</t>
  </si>
  <si>
    <t>Текущая</t>
  </si>
  <si>
    <t>цена</t>
  </si>
  <si>
    <t>стоимость</t>
  </si>
  <si>
    <t xml:space="preserve">Трудовые ресурсы </t>
  </si>
  <si>
    <t xml:space="preserve">Итого трудовые ресурсы </t>
  </si>
  <si>
    <t xml:space="preserve">Машины и механизмы </t>
  </si>
  <si>
    <t xml:space="preserve">Итого машины и механизмы </t>
  </si>
  <si>
    <t xml:space="preserve">Материальные ресурсы </t>
  </si>
  <si>
    <t xml:space="preserve">Итого материальные ресурсы </t>
  </si>
  <si>
    <t xml:space="preserve">Оборудование </t>
  </si>
  <si>
    <t xml:space="preserve">Итого оборудование </t>
  </si>
  <si>
    <t xml:space="preserve">Итого материалы заказчика </t>
  </si>
  <si>
    <t xml:space="preserve">Итого оборудование заказчика </t>
  </si>
  <si>
    <t>Итого материальных ресурсов</t>
  </si>
  <si>
    <t>сметная прибыль</t>
  </si>
  <si>
    <t>Итого сметная стоимость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</si>
</sst>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\-\ #,##0.00"/>
  </numFmts>
  <fonts count="27" x14ac:knownFonts="1">
    <font>
      <sz val="10"/>
      <name val="Arial"/>
      <charset val="204"/>
    </font>
    <font>
      <b/>
      <sz val="10"/>
      <color indexed="12"/>
      <name val="Arial"/>
      <charset val="204"/>
    </font>
    <font>
      <sz val="10"/>
      <color indexed="18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b/>
      <sz val="10"/>
      <color indexed="14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sz val="10"/>
      <color indexed="16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1"/>
      <name val="Arial"/>
      <family val="2"/>
      <charset val="204"/>
    </font>
    <font>
      <sz val="13"/>
      <name val="Arial"/>
      <family val="2"/>
      <charset val="204"/>
    </font>
    <font>
      <i/>
      <sz val="11"/>
      <name val="Arial"/>
      <family val="2"/>
      <charset val="204"/>
    </font>
    <font>
      <sz val="11"/>
      <color rgb="FF821E82"/>
      <name val="Arial"/>
      <family val="2"/>
      <charset val="204"/>
    </font>
    <font>
      <i/>
      <sz val="11"/>
      <color rgb="FF821E82"/>
      <name val="Arial"/>
      <family val="2"/>
      <charset val="204"/>
    </font>
    <font>
      <i/>
      <sz val="10"/>
      <color rgb="FF821E82"/>
      <name val="Arial"/>
      <family val="2"/>
      <charset val="204"/>
    </font>
    <font>
      <sz val="10"/>
      <color rgb="FF821E82"/>
      <name val="Arial"/>
      <family val="2"/>
      <charset val="204"/>
    </font>
    <font>
      <b/>
      <sz val="11"/>
      <color rgb="FF821E82"/>
      <name val="Arial"/>
      <family val="2"/>
      <charset val="204"/>
    </font>
    <font>
      <i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10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2" fillId="0" borderId="0" xfId="0" applyFont="1"/>
    <xf numFmtId="0" fontId="13" fillId="0" borderId="0" xfId="0" applyFont="1" applyAlignment="1">
      <alignment horizontal="right"/>
    </xf>
    <xf numFmtId="0" fontId="13" fillId="0" borderId="0" xfId="0" applyFont="1"/>
    <xf numFmtId="0" fontId="14" fillId="0" borderId="0" xfId="0" applyFont="1" applyAlignment="1"/>
    <xf numFmtId="0" fontId="13" fillId="0" borderId="0" xfId="0" applyFont="1" applyAlignment="1"/>
    <xf numFmtId="0" fontId="13" fillId="0" borderId="0" xfId="0" applyFont="1" applyBorder="1" applyAlignment="1">
      <alignment horizontal="left"/>
    </xf>
    <xf numFmtId="0" fontId="13" fillId="0" borderId="0" xfId="0" applyFont="1" applyAlignment="1">
      <alignment horizontal="left"/>
    </xf>
    <xf numFmtId="0" fontId="13" fillId="0" borderId="0" xfId="0" applyFont="1" applyBorder="1" applyAlignment="1">
      <alignment wrapText="1"/>
    </xf>
    <xf numFmtId="0" fontId="13" fillId="0" borderId="0" xfId="0" applyFont="1" applyBorder="1" applyAlignment="1">
      <alignment horizontal="left" wrapText="1"/>
    </xf>
    <xf numFmtId="0" fontId="13" fillId="0" borderId="0" xfId="0" applyFont="1" applyAlignment="1">
      <alignment horizontal="center" vertical="center" wrapText="1"/>
    </xf>
    <xf numFmtId="164" fontId="18" fillId="0" borderId="0" xfId="0" applyNumberFormat="1" applyFont="1"/>
    <xf numFmtId="0" fontId="18" fillId="0" borderId="0" xfId="0" applyFont="1"/>
    <xf numFmtId="164" fontId="13" fillId="0" borderId="0" xfId="0" applyNumberFormat="1" applyFont="1"/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wrapText="1"/>
    </xf>
    <xf numFmtId="0" fontId="13" fillId="0" borderId="0" xfId="0" applyFont="1" applyAlignment="1">
      <alignment horizontal="left" vertical="top" wrapText="1"/>
    </xf>
    <xf numFmtId="0" fontId="20" fillId="0" borderId="0" xfId="0" applyFont="1" applyAlignment="1">
      <alignment horizontal="right" wrapText="1"/>
    </xf>
    <xf numFmtId="0" fontId="13" fillId="0" borderId="0" xfId="0" applyFont="1" applyAlignment="1">
      <alignment horizontal="right" wrapText="1"/>
    </xf>
    <xf numFmtId="164" fontId="13" fillId="0" borderId="0" xfId="0" applyNumberFormat="1" applyFont="1" applyAlignment="1">
      <alignment horizontal="right"/>
    </xf>
    <xf numFmtId="164" fontId="20" fillId="0" borderId="0" xfId="0" applyNumberFormat="1" applyFont="1" applyAlignment="1">
      <alignment horizontal="right"/>
    </xf>
    <xf numFmtId="0" fontId="13" fillId="0" borderId="1" xfId="0" applyFont="1" applyBorder="1" applyAlignment="1">
      <alignment horizontal="left" vertical="top" wrapText="1"/>
    </xf>
    <xf numFmtId="0" fontId="20" fillId="0" borderId="1" xfId="0" applyFont="1" applyBorder="1" applyAlignment="1">
      <alignment horizontal="right" wrapText="1"/>
    </xf>
    <xf numFmtId="0" fontId="13" fillId="0" borderId="1" xfId="0" applyFont="1" applyBorder="1" applyAlignment="1">
      <alignment horizontal="right"/>
    </xf>
    <xf numFmtId="164" fontId="13" fillId="0" borderId="1" xfId="0" applyNumberFormat="1" applyFont="1" applyBorder="1" applyAlignment="1">
      <alignment horizontal="right"/>
    </xf>
    <xf numFmtId="0" fontId="13" fillId="0" borderId="1" xfId="0" applyFont="1" applyBorder="1" applyAlignment="1">
      <alignment horizontal="right" wrapText="1"/>
    </xf>
    <xf numFmtId="164" fontId="0" fillId="0" borderId="0" xfId="0" applyNumberFormat="1"/>
    <xf numFmtId="0" fontId="21" fillId="0" borderId="1" xfId="0" applyFont="1" applyBorder="1" applyAlignment="1">
      <alignment horizontal="left" vertical="top" wrapText="1"/>
    </xf>
    <xf numFmtId="0" fontId="22" fillId="0" borderId="1" xfId="0" applyFont="1" applyBorder="1" applyAlignment="1">
      <alignment horizontal="right" wrapText="1"/>
    </xf>
    <xf numFmtId="0" fontId="21" fillId="0" borderId="1" xfId="0" applyFont="1" applyBorder="1" applyAlignment="1">
      <alignment horizontal="right"/>
    </xf>
    <xf numFmtId="164" fontId="21" fillId="0" borderId="1" xfId="0" applyNumberFormat="1" applyFont="1" applyBorder="1" applyAlignment="1">
      <alignment horizontal="right"/>
    </xf>
    <xf numFmtId="0" fontId="21" fillId="0" borderId="1" xfId="0" applyFont="1" applyBorder="1" applyAlignment="1">
      <alignment horizontal="right" wrapText="1"/>
    </xf>
    <xf numFmtId="0" fontId="24" fillId="0" borderId="0" xfId="0" applyFont="1"/>
    <xf numFmtId="0" fontId="25" fillId="0" borderId="0" xfId="0" applyFont="1"/>
    <xf numFmtId="0" fontId="11" fillId="0" borderId="0" xfId="0" applyFont="1" applyAlignment="1">
      <alignment vertical="top" wrapText="1"/>
    </xf>
    <xf numFmtId="0" fontId="0" fillId="0" borderId="1" xfId="0" applyBorder="1"/>
    <xf numFmtId="0" fontId="11" fillId="0" borderId="1" xfId="0" applyFont="1" applyBorder="1" applyAlignment="1">
      <alignment vertical="top" wrapText="1"/>
    </xf>
    <xf numFmtId="0" fontId="13" fillId="0" borderId="0" xfId="0" quotePrefix="1" applyFont="1" applyAlignment="1">
      <alignment horizontal="right" wrapText="1"/>
    </xf>
    <xf numFmtId="0" fontId="18" fillId="0" borderId="0" xfId="0" applyFont="1" applyAlignment="1">
      <alignment horizontal="right"/>
    </xf>
    <xf numFmtId="0" fontId="13" fillId="0" borderId="1" xfId="0" applyFont="1" applyBorder="1"/>
    <xf numFmtId="0" fontId="18" fillId="0" borderId="0" xfId="0" applyFont="1" applyBorder="1" applyAlignment="1">
      <alignment horizontal="right"/>
    </xf>
    <xf numFmtId="0" fontId="18" fillId="0" borderId="0" xfId="0" applyFont="1" applyAlignment="1">
      <alignment horizontal="left" vertical="top"/>
    </xf>
    <xf numFmtId="0" fontId="13" fillId="0" borderId="4" xfId="0" applyFont="1" applyBorder="1" applyAlignment="1">
      <alignment horizontal="center"/>
    </xf>
    <xf numFmtId="0" fontId="13" fillId="0" borderId="4" xfId="0" applyFont="1" applyFill="1" applyBorder="1" applyAlignment="1">
      <alignment horizontal="center"/>
    </xf>
    <xf numFmtId="0" fontId="13" fillId="0" borderId="3" xfId="0" applyFont="1" applyBorder="1" applyAlignment="1">
      <alignment horizontal="left" vertical="top" wrapText="1"/>
    </xf>
    <xf numFmtId="0" fontId="13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right" wrapText="1"/>
    </xf>
    <xf numFmtId="0" fontId="13" fillId="0" borderId="3" xfId="0" applyFont="1" applyBorder="1" applyAlignment="1">
      <alignment horizontal="right"/>
    </xf>
    <xf numFmtId="0" fontId="13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wrapText="1"/>
    </xf>
    <xf numFmtId="0" fontId="13" fillId="0" borderId="4" xfId="0" applyFont="1" applyBorder="1" applyAlignment="1">
      <alignment horizontal="right" wrapText="1"/>
    </xf>
    <xf numFmtId="0" fontId="13" fillId="0" borderId="4" xfId="0" applyFont="1" applyBorder="1" applyAlignment="1">
      <alignment horizontal="right"/>
    </xf>
    <xf numFmtId="0" fontId="14" fillId="0" borderId="3" xfId="0" quotePrefix="1" applyFont="1" applyBorder="1" applyAlignment="1">
      <alignment horizontal="center" vertical="center" wrapText="1"/>
    </xf>
    <xf numFmtId="49" fontId="13" fillId="0" borderId="3" xfId="0" applyNumberFormat="1" applyFont="1" applyBorder="1" applyAlignment="1">
      <alignment horizontal="left" vertical="top" wrapText="1"/>
    </xf>
    <xf numFmtId="164" fontId="13" fillId="0" borderId="3" xfId="0" applyNumberFormat="1" applyFont="1" applyBorder="1" applyAlignment="1">
      <alignment horizontal="right" wrapText="1"/>
    </xf>
    <xf numFmtId="0" fontId="13" fillId="0" borderId="0" xfId="0" applyFont="1" applyAlignment="1">
      <alignment horizontal="right" vertical="center"/>
    </xf>
    <xf numFmtId="0" fontId="13" fillId="0" borderId="0" xfId="0" applyFont="1" applyAlignment="1">
      <alignment horizontal="left"/>
    </xf>
    <xf numFmtId="0" fontId="12" fillId="0" borderId="2" xfId="0" applyFont="1" applyBorder="1" applyAlignment="1">
      <alignment horizontal="center"/>
    </xf>
    <xf numFmtId="0" fontId="13" fillId="0" borderId="0" xfId="0" applyFont="1" applyAlignment="1">
      <alignment horizontal="left" wrapText="1"/>
    </xf>
    <xf numFmtId="164" fontId="13" fillId="0" borderId="0" xfId="0" applyNumberFormat="1" applyFont="1" applyAlignment="1">
      <alignment horizontal="right"/>
    </xf>
    <xf numFmtId="164" fontId="18" fillId="0" borderId="0" xfId="0" applyNumberFormat="1" applyFont="1" applyAlignment="1">
      <alignment horizontal="right"/>
    </xf>
    <xf numFmtId="0" fontId="18" fillId="0" borderId="0" xfId="0" applyFont="1" applyAlignment="1">
      <alignment horizontal="right"/>
    </xf>
    <xf numFmtId="0" fontId="18" fillId="0" borderId="0" xfId="0" applyFont="1" applyAlignment="1">
      <alignment horizontal="left" wrapText="1"/>
    </xf>
    <xf numFmtId="164" fontId="18" fillId="0" borderId="2" xfId="0" applyNumberFormat="1" applyFont="1" applyBorder="1" applyAlignment="1">
      <alignment horizontal="right"/>
    </xf>
    <xf numFmtId="164" fontId="25" fillId="0" borderId="2" xfId="0" applyNumberFormat="1" applyFont="1" applyBorder="1" applyAlignment="1">
      <alignment horizontal="right"/>
    </xf>
    <xf numFmtId="0" fontId="13" fillId="0" borderId="1" xfId="0" applyFont="1" applyBorder="1" applyAlignment="1">
      <alignment horizontal="left" wrapText="1"/>
    </xf>
    <xf numFmtId="0" fontId="14" fillId="0" borderId="0" xfId="0" applyFont="1" applyAlignment="1">
      <alignment horizontal="center" wrapText="1"/>
    </xf>
    <xf numFmtId="0" fontId="13" fillId="0" borderId="0" xfId="0" applyFont="1" applyFill="1" applyAlignment="1">
      <alignment horizontal="left"/>
    </xf>
    <xf numFmtId="0" fontId="13" fillId="0" borderId="0" xfId="1" applyFont="1" applyFill="1" applyAlignment="1">
      <alignment horizontal="left"/>
    </xf>
    <xf numFmtId="0" fontId="17" fillId="0" borderId="1" xfId="0" applyFont="1" applyBorder="1" applyAlignment="1">
      <alignment horizontal="center" wrapText="1"/>
    </xf>
    <xf numFmtId="0" fontId="12" fillId="0" borderId="0" xfId="0" applyFont="1" applyAlignment="1">
      <alignment horizontal="center" wrapText="1"/>
    </xf>
    <xf numFmtId="0" fontId="0" fillId="0" borderId="0" xfId="0" applyAlignment="1"/>
    <xf numFmtId="0" fontId="18" fillId="0" borderId="0" xfId="0" applyFont="1" applyAlignment="1">
      <alignment horizontal="left"/>
    </xf>
    <xf numFmtId="0" fontId="13" fillId="0" borderId="0" xfId="0" applyFont="1" applyBorder="1" applyAlignment="1">
      <alignment horizontal="left" wrapText="1"/>
    </xf>
    <xf numFmtId="0" fontId="13" fillId="0" borderId="0" xfId="0" applyFont="1" applyAlignment="1">
      <alignment horizontal="right"/>
    </xf>
    <xf numFmtId="0" fontId="15" fillId="0" borderId="1" xfId="0" applyFont="1" applyBorder="1" applyAlignment="1">
      <alignment horizontal="center" wrapText="1"/>
    </xf>
    <xf numFmtId="0" fontId="16" fillId="0" borderId="1" xfId="0" applyFont="1" applyBorder="1" applyAlignment="1">
      <alignment horizontal="center" wrapText="1"/>
    </xf>
    <xf numFmtId="0" fontId="15" fillId="0" borderId="0" xfId="0" applyFont="1" applyAlignment="1">
      <alignment horizontal="left"/>
    </xf>
    <xf numFmtId="0" fontId="14" fillId="0" borderId="4" xfId="0" applyFont="1" applyBorder="1" applyAlignment="1">
      <alignment horizontal="center" wrapText="1"/>
    </xf>
    <xf numFmtId="0" fontId="18" fillId="0" borderId="0" xfId="0" applyFont="1" applyBorder="1" applyAlignment="1">
      <alignment horizontal="right"/>
    </xf>
    <xf numFmtId="0" fontId="15" fillId="0" borderId="0" xfId="0" applyFont="1" applyAlignment="1">
      <alignment horizontal="center" wrapText="1"/>
    </xf>
    <xf numFmtId="0" fontId="18" fillId="0" borderId="0" xfId="0" applyFont="1" applyAlignment="1">
      <alignment horizontal="center" wrapText="1"/>
    </xf>
    <xf numFmtId="0" fontId="18" fillId="0" borderId="3" xfId="0" applyFont="1" applyBorder="1" applyAlignment="1">
      <alignment horizontal="right"/>
    </xf>
    <xf numFmtId="164" fontId="18" fillId="0" borderId="3" xfId="0" applyNumberFormat="1" applyFont="1" applyBorder="1" applyAlignment="1">
      <alignment horizontal="right"/>
    </xf>
    <xf numFmtId="0" fontId="14" fillId="0" borderId="6" xfId="0" applyFont="1" applyBorder="1" applyAlignment="1">
      <alignment horizontal="left" vertical="center" wrapText="1"/>
    </xf>
    <xf numFmtId="0" fontId="19" fillId="0" borderId="7" xfId="0" applyFont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</cellXfs>
  <cellStyles count="2">
    <cellStyle name="Обычный" xfId="0" builtinId="0"/>
    <cellStyle name="Обычный 4" xfId="1" xr:uid="{846190E0-3B03-41C4-B490-9355E01DE4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617CC-A547-4A8F-BB62-ED597562294D}">
  <sheetPr>
    <pageSetUpPr fitToPage="1"/>
  </sheetPr>
  <dimension ref="A1:AP353"/>
  <sheetViews>
    <sheetView view="pageBreakPreview" zoomScale="60" zoomScaleNormal="100" workbookViewId="0"/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4" width="11.7109375" customWidth="1"/>
    <col min="5" max="5" width="9" bestFit="1" customWidth="1"/>
    <col min="6" max="6" width="10.140625" bestFit="1" customWidth="1"/>
    <col min="7" max="7" width="8.5703125" bestFit="1" customWidth="1"/>
    <col min="8" max="8" width="9.85546875" bestFit="1" customWidth="1"/>
    <col min="9" max="9" width="10.140625" bestFit="1" customWidth="1"/>
    <col min="10" max="10" width="13.140625" bestFit="1" customWidth="1"/>
    <col min="11" max="11" width="11.28515625" bestFit="1" customWidth="1"/>
    <col min="15" max="41" width="0" hidden="1" customWidth="1"/>
    <col min="42" max="42" width="129.7109375" hidden="1" customWidth="1"/>
    <col min="43" max="47" width="0" hidden="1" customWidth="1"/>
  </cols>
  <sheetData>
    <row r="1" spans="1:11" x14ac:dyDescent="0.2">
      <c r="A1" s="11" t="str">
        <f>Source!B1</f>
        <v>Smeta.RU  (495) 974-1589</v>
      </c>
    </row>
    <row r="2" spans="1:11" ht="14.25" x14ac:dyDescent="0.2">
      <c r="A2" s="12"/>
      <c r="B2" s="12"/>
      <c r="C2" s="12"/>
      <c r="D2" s="12"/>
      <c r="E2" s="12"/>
      <c r="F2" s="12"/>
      <c r="G2" s="12"/>
      <c r="H2" s="12"/>
      <c r="I2" s="12"/>
      <c r="J2" s="85" t="s">
        <v>764</v>
      </c>
      <c r="K2" s="85"/>
    </row>
    <row r="3" spans="1:11" ht="16.5" x14ac:dyDescent="0.25">
      <c r="A3" s="14"/>
      <c r="B3" s="88" t="s">
        <v>762</v>
      </c>
      <c r="C3" s="88"/>
      <c r="D3" s="88"/>
      <c r="E3" s="88"/>
      <c r="F3" s="13"/>
      <c r="G3" s="88" t="s">
        <v>763</v>
      </c>
      <c r="H3" s="88"/>
      <c r="I3" s="88"/>
      <c r="J3" s="88"/>
      <c r="K3" s="88"/>
    </row>
    <row r="4" spans="1:11" ht="14.25" x14ac:dyDescent="0.2">
      <c r="A4" s="13"/>
      <c r="B4" s="67"/>
      <c r="C4" s="67"/>
      <c r="D4" s="67"/>
      <c r="E4" s="67"/>
      <c r="F4" s="13"/>
      <c r="G4" s="67"/>
      <c r="H4" s="67"/>
      <c r="I4" s="67"/>
      <c r="J4" s="67"/>
      <c r="K4" s="67"/>
    </row>
    <row r="5" spans="1:11" ht="14.25" x14ac:dyDescent="0.2">
      <c r="A5" s="15"/>
      <c r="B5" s="15"/>
      <c r="C5" s="16"/>
      <c r="D5" s="16"/>
      <c r="E5" s="16"/>
      <c r="F5" s="13"/>
      <c r="G5" s="17"/>
      <c r="H5" s="16"/>
      <c r="I5" s="16"/>
      <c r="J5" s="16"/>
      <c r="K5" s="17"/>
    </row>
    <row r="6" spans="1:11" ht="14.25" x14ac:dyDescent="0.2">
      <c r="A6" s="17"/>
      <c r="B6" s="67" t="str">
        <f>CONCATENATE("______________________ ", IF(Source!AL12&lt;&gt;"", Source!AL12, ""))</f>
        <v xml:space="preserve">______________________ </v>
      </c>
      <c r="C6" s="67"/>
      <c r="D6" s="67"/>
      <c r="E6" s="67"/>
      <c r="F6" s="13"/>
      <c r="G6" s="67" t="str">
        <f>CONCATENATE("______________________ ", IF(Source!AH12&lt;&gt;"", Source!AH12, ""))</f>
        <v xml:space="preserve">______________________ </v>
      </c>
      <c r="H6" s="67"/>
      <c r="I6" s="67"/>
      <c r="J6" s="67"/>
      <c r="K6" s="67"/>
    </row>
    <row r="7" spans="1:11" ht="14.25" x14ac:dyDescent="0.2">
      <c r="A7" s="18"/>
      <c r="B7" s="84" t="s">
        <v>765</v>
      </c>
      <c r="C7" s="84"/>
      <c r="D7" s="84"/>
      <c r="E7" s="84"/>
      <c r="F7" s="13"/>
      <c r="G7" s="84" t="s">
        <v>765</v>
      </c>
      <c r="H7" s="84"/>
      <c r="I7" s="84"/>
      <c r="J7" s="84"/>
      <c r="K7" s="84"/>
    </row>
    <row r="9" spans="1:11" ht="14.25" x14ac:dyDescent="0.2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</row>
    <row r="10" spans="1:11" ht="15.75" x14ac:dyDescent="0.25">
      <c r="A10" s="86" t="s">
        <v>5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</row>
    <row r="11" spans="1:11" x14ac:dyDescent="0.2">
      <c r="A11" s="68" t="s">
        <v>766</v>
      </c>
      <c r="B11" s="68"/>
      <c r="C11" s="68"/>
      <c r="D11" s="68"/>
      <c r="E11" s="68"/>
      <c r="F11" s="68"/>
      <c r="G11" s="68"/>
      <c r="H11" s="68"/>
      <c r="I11" s="68"/>
      <c r="J11" s="68"/>
      <c r="K11" s="68"/>
    </row>
    <row r="12" spans="1:11" ht="14.25" x14ac:dyDescent="0.2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</row>
    <row r="13" spans="1:11" ht="15.75" x14ac:dyDescent="0.25">
      <c r="A13" s="86" t="str">
        <f>CONCATENATE( "ЛОКАЛЬНАЯ СМЕТА № ",IF(Source!F20&lt;&gt;"Новая локальная смета", Source!F20, ""))</f>
        <v>ЛОКАЛЬНАЯ СМЕТА № 1.</v>
      </c>
      <c r="B13" s="87"/>
      <c r="C13" s="87"/>
      <c r="D13" s="87"/>
      <c r="E13" s="87"/>
      <c r="F13" s="87"/>
      <c r="G13" s="87"/>
      <c r="H13" s="87"/>
      <c r="I13" s="87"/>
      <c r="J13" s="87"/>
      <c r="K13" s="87"/>
    </row>
    <row r="14" spans="1:11" ht="14.25" x14ac:dyDescent="0.2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</row>
    <row r="15" spans="1:11" ht="18" x14ac:dyDescent="0.25">
      <c r="A15" s="80" t="str">
        <f>IF(Source!G20&lt;&gt;"Новая локальная смета", Source!G20, "")</f>
        <v>СПС</v>
      </c>
      <c r="B15" s="80"/>
      <c r="C15" s="80"/>
      <c r="D15" s="80"/>
      <c r="E15" s="80"/>
      <c r="F15" s="80"/>
      <c r="G15" s="80"/>
      <c r="H15" s="80"/>
      <c r="I15" s="80"/>
      <c r="J15" s="80"/>
      <c r="K15" s="80"/>
    </row>
    <row r="16" spans="1:11" x14ac:dyDescent="0.2">
      <c r="A16" s="81" t="s">
        <v>767</v>
      </c>
      <c r="B16" s="82"/>
      <c r="C16" s="82"/>
      <c r="D16" s="82"/>
      <c r="E16" s="82"/>
      <c r="F16" s="82"/>
      <c r="G16" s="82"/>
      <c r="H16" s="82"/>
      <c r="I16" s="82"/>
      <c r="J16" s="82"/>
      <c r="K16" s="82"/>
    </row>
    <row r="17" spans="1:42" ht="14.25" x14ac:dyDescent="0.2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</row>
    <row r="18" spans="1:42" ht="14.25" x14ac:dyDescent="0.2">
      <c r="A18" s="76" t="str">
        <f>CONCATENATE( "Основание: чертежи № ", Source!J20)</f>
        <v xml:space="preserve">Основание: чертежи № </v>
      </c>
      <c r="B18" s="76"/>
      <c r="C18" s="76"/>
      <c r="D18" s="76"/>
      <c r="E18" s="76"/>
      <c r="F18" s="76"/>
      <c r="G18" s="76"/>
      <c r="H18" s="76"/>
      <c r="I18" s="76"/>
      <c r="J18" s="76"/>
      <c r="K18" s="76"/>
    </row>
    <row r="19" spans="1:42" ht="14.25" x14ac:dyDescent="0.2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</row>
    <row r="20" spans="1:42" ht="71.25" x14ac:dyDescent="0.2">
      <c r="A20" s="13"/>
      <c r="B20" s="13"/>
      <c r="C20" s="13"/>
      <c r="D20" s="13"/>
      <c r="E20" s="13"/>
      <c r="F20" s="13"/>
      <c r="G20" s="13"/>
      <c r="H20" s="13"/>
      <c r="I20" s="20" t="s">
        <v>768</v>
      </c>
      <c r="J20" s="20" t="s">
        <v>769</v>
      </c>
      <c r="K20" s="13"/>
    </row>
    <row r="21" spans="1:42" ht="15" x14ac:dyDescent="0.25">
      <c r="A21" s="13"/>
      <c r="B21" s="13"/>
      <c r="C21" s="13"/>
      <c r="D21" s="13"/>
      <c r="E21" s="83" t="s">
        <v>770</v>
      </c>
      <c r="F21" s="83"/>
      <c r="G21" s="83"/>
      <c r="H21" s="83"/>
      <c r="I21" s="21">
        <f>I22+I23+I24+I25</f>
        <v>186092.08000000002</v>
      </c>
      <c r="J21" s="21">
        <f>J22+J23+J24+J25</f>
        <v>2294057.7499999995</v>
      </c>
      <c r="K21" s="22" t="s">
        <v>827</v>
      </c>
    </row>
    <row r="22" spans="1:42" ht="14.25" x14ac:dyDescent="0.2">
      <c r="A22" s="13"/>
      <c r="B22" s="13"/>
      <c r="C22" s="13"/>
      <c r="D22" s="13"/>
      <c r="E22" s="67" t="s">
        <v>771</v>
      </c>
      <c r="F22" s="67"/>
      <c r="G22" s="67"/>
      <c r="H22" s="67"/>
      <c r="I22" s="23">
        <f>ROUND((Source!F178), 2)</f>
        <v>7558.38</v>
      </c>
      <c r="J22" s="23">
        <f>ROUND((Source!P178), 2)</f>
        <v>98896.13</v>
      </c>
      <c r="K22" s="13" t="s">
        <v>827</v>
      </c>
    </row>
    <row r="23" spans="1:42" ht="14.25" x14ac:dyDescent="0.2">
      <c r="A23" s="13"/>
      <c r="B23" s="13"/>
      <c r="C23" s="13"/>
      <c r="D23" s="13"/>
      <c r="E23" s="67" t="s">
        <v>772</v>
      </c>
      <c r="F23" s="67"/>
      <c r="G23" s="67"/>
      <c r="H23" s="67"/>
      <c r="I23" s="23">
        <f>ROUND((Source!F179), 2)</f>
        <v>92361.97</v>
      </c>
      <c r="J23" s="23">
        <f>ROUND((Source!P179), 2)</f>
        <v>1534324.4</v>
      </c>
      <c r="K23" s="13" t="s">
        <v>827</v>
      </c>
    </row>
    <row r="24" spans="1:42" ht="14.25" x14ac:dyDescent="0.2">
      <c r="A24" s="13"/>
      <c r="B24" s="13"/>
      <c r="C24" s="13"/>
      <c r="D24" s="13"/>
      <c r="E24" s="67" t="s">
        <v>773</v>
      </c>
      <c r="F24" s="67"/>
      <c r="G24" s="67"/>
      <c r="H24" s="67"/>
      <c r="I24" s="23">
        <f>ROUND((Source!F170), 2)</f>
        <v>84041.94</v>
      </c>
      <c r="J24" s="23">
        <f>ROUND((Source!P170), 2)</f>
        <v>597538.18999999994</v>
      </c>
      <c r="K24" s="13" t="s">
        <v>827</v>
      </c>
    </row>
    <row r="25" spans="1:42" ht="14.25" x14ac:dyDescent="0.2">
      <c r="A25" s="13"/>
      <c r="B25" s="13"/>
      <c r="C25" s="13"/>
      <c r="D25" s="13"/>
      <c r="E25" s="67" t="s">
        <v>774</v>
      </c>
      <c r="F25" s="67"/>
      <c r="G25" s="67"/>
      <c r="H25" s="67"/>
      <c r="I25" s="23">
        <f>ROUND((Source!F180+Source!F181), 2)</f>
        <v>2129.79</v>
      </c>
      <c r="J25" s="23">
        <f>ROUND((Source!P180+Source!P181), 2)</f>
        <v>63299.03</v>
      </c>
      <c r="K25" s="13" t="s">
        <v>827</v>
      </c>
    </row>
    <row r="26" spans="1:42" ht="14.25" x14ac:dyDescent="0.2">
      <c r="A26" s="13"/>
      <c r="B26" s="13"/>
      <c r="C26" s="13"/>
      <c r="D26" s="13"/>
      <c r="E26" s="67" t="s">
        <v>775</v>
      </c>
      <c r="F26" s="67"/>
      <c r="G26" s="67"/>
      <c r="H26" s="67"/>
      <c r="I26" s="23">
        <f>(Source!F176+ Source!F175)</f>
        <v>14586.05</v>
      </c>
      <c r="J26" s="23">
        <f>((Source!P176 + Source!P175))</f>
        <v>503364.6</v>
      </c>
      <c r="K26" s="13" t="s">
        <v>827</v>
      </c>
    </row>
    <row r="27" spans="1:42" ht="14.25" x14ac:dyDescent="0.2">
      <c r="A27" s="13"/>
      <c r="B27" s="13"/>
      <c r="C27" s="13"/>
      <c r="D27" s="13"/>
      <c r="E27" s="67" t="s">
        <v>776</v>
      </c>
      <c r="F27" s="67"/>
      <c r="G27" s="67"/>
      <c r="H27" s="67"/>
      <c r="I27" s="23">
        <f>Source!F183</f>
        <v>1003.9573999999999</v>
      </c>
      <c r="J27" s="23"/>
      <c r="K27" s="13" t="s">
        <v>499</v>
      </c>
    </row>
    <row r="28" spans="1:42" ht="14.25" hidden="1" x14ac:dyDescent="0.2">
      <c r="A28" s="13"/>
      <c r="B28" s="13"/>
      <c r="C28" s="13"/>
      <c r="D28" s="13"/>
      <c r="E28" s="78" t="s">
        <v>777</v>
      </c>
      <c r="F28" s="78"/>
      <c r="G28" s="78"/>
      <c r="H28" s="78"/>
      <c r="I28" s="23"/>
      <c r="J28" s="23"/>
      <c r="K28" s="13"/>
    </row>
    <row r="29" spans="1:42" ht="14.25" hidden="1" x14ac:dyDescent="0.2">
      <c r="A29" s="13"/>
      <c r="B29" s="13"/>
      <c r="C29" s="13"/>
      <c r="D29" s="13"/>
      <c r="E29" s="79" t="s">
        <v>276</v>
      </c>
      <c r="F29" s="79"/>
      <c r="G29" s="79"/>
      <c r="H29" s="79"/>
      <c r="I29" s="23">
        <f>SUM(Y35:Y343)</f>
        <v>0</v>
      </c>
      <c r="J29" s="23">
        <f>SUM(Z35:Z343)</f>
        <v>0</v>
      </c>
      <c r="K29" s="13" t="s">
        <v>827</v>
      </c>
    </row>
    <row r="30" spans="1:42" ht="14.25" x14ac:dyDescent="0.2">
      <c r="A30" s="13"/>
      <c r="B30" s="13"/>
      <c r="C30" s="13"/>
      <c r="D30" s="13"/>
      <c r="E30" s="13"/>
      <c r="F30" s="17"/>
      <c r="G30" s="17"/>
      <c r="H30" s="17"/>
      <c r="I30" s="23"/>
      <c r="J30" s="23"/>
      <c r="K30" s="13"/>
    </row>
    <row r="31" spans="1:42" ht="14.25" x14ac:dyDescent="0.2">
      <c r="A31" s="13" t="s">
        <v>788</v>
      </c>
      <c r="B31" s="13"/>
      <c r="C31" s="13"/>
      <c r="D31" s="13"/>
      <c r="E31" s="13"/>
      <c r="F31" s="17"/>
      <c r="G31" s="17"/>
      <c r="H31" s="17"/>
      <c r="I31" s="23"/>
      <c r="J31" s="23"/>
      <c r="K31" s="13"/>
    </row>
    <row r="32" spans="1:42" ht="14.25" x14ac:dyDescent="0.2">
      <c r="A32" s="76" t="s">
        <v>789</v>
      </c>
      <c r="B32" s="76"/>
      <c r="C32" s="76"/>
      <c r="D32" s="76"/>
      <c r="E32" s="76"/>
      <c r="F32" s="76"/>
      <c r="G32" s="76"/>
      <c r="H32" s="76"/>
      <c r="I32" s="76"/>
      <c r="J32" s="76"/>
      <c r="K32" s="76"/>
      <c r="AP32" s="26" t="s">
        <v>789</v>
      </c>
    </row>
    <row r="33" spans="1:29" ht="99.75" x14ac:dyDescent="0.2">
      <c r="A33" s="24" t="s">
        <v>778</v>
      </c>
      <c r="B33" s="24" t="s">
        <v>779</v>
      </c>
      <c r="C33" s="24" t="s">
        <v>780</v>
      </c>
      <c r="D33" s="24" t="s">
        <v>781</v>
      </c>
      <c r="E33" s="24" t="s">
        <v>782</v>
      </c>
      <c r="F33" s="24" t="s">
        <v>783</v>
      </c>
      <c r="G33" s="25" t="s">
        <v>784</v>
      </c>
      <c r="H33" s="25" t="s">
        <v>785</v>
      </c>
      <c r="I33" s="24" t="s">
        <v>790</v>
      </c>
      <c r="J33" s="24" t="s">
        <v>786</v>
      </c>
      <c r="K33" s="24" t="s">
        <v>787</v>
      </c>
    </row>
    <row r="34" spans="1:29" ht="14.25" x14ac:dyDescent="0.2">
      <c r="A34" s="24">
        <v>1</v>
      </c>
      <c r="B34" s="24">
        <v>2</v>
      </c>
      <c r="C34" s="24">
        <v>3</v>
      </c>
      <c r="D34" s="24">
        <v>4</v>
      </c>
      <c r="E34" s="24">
        <v>5</v>
      </c>
      <c r="F34" s="24">
        <v>6</v>
      </c>
      <c r="G34" s="24">
        <v>7</v>
      </c>
      <c r="H34" s="24">
        <v>8</v>
      </c>
      <c r="I34" s="24">
        <v>9</v>
      </c>
      <c r="J34" s="24">
        <v>10</v>
      </c>
      <c r="K34" s="24">
        <v>11</v>
      </c>
    </row>
    <row r="36" spans="1:29" ht="16.5" x14ac:dyDescent="0.25">
      <c r="A36" s="77" t="str">
        <f>CONCATENATE("Раздел: ",IF(Source!G24&lt;&gt;"Новый раздел", Source!G24, ""))</f>
        <v>Раздел: 1. СПС</v>
      </c>
      <c r="B36" s="77"/>
      <c r="C36" s="77"/>
      <c r="D36" s="77"/>
      <c r="E36" s="77"/>
      <c r="F36" s="77"/>
      <c r="G36" s="77"/>
      <c r="H36" s="77"/>
      <c r="I36" s="77"/>
      <c r="J36" s="77"/>
      <c r="K36" s="77"/>
    </row>
    <row r="37" spans="1:29" ht="28.5" x14ac:dyDescent="0.2">
      <c r="A37" s="27">
        <v>1</v>
      </c>
      <c r="B37" s="27" t="str">
        <f>Source!F28</f>
        <v>4.10-71-11</v>
      </c>
      <c r="C37" s="27" t="s">
        <v>20</v>
      </c>
      <c r="D37" s="28" t="str">
        <f>Source!H28</f>
        <v>1 ПУЛЬТ</v>
      </c>
      <c r="E37" s="12">
        <f>Source!I28</f>
        <v>1</v>
      </c>
      <c r="F37" s="30"/>
      <c r="G37" s="29"/>
      <c r="H37" s="12"/>
      <c r="I37" s="30"/>
      <c r="J37" s="12"/>
      <c r="K37" s="30"/>
      <c r="Q37">
        <f>Source!X28</f>
        <v>978.3</v>
      </c>
      <c r="R37">
        <f>Source!X29</f>
        <v>23395.93</v>
      </c>
      <c r="S37">
        <f>Source!Y28</f>
        <v>574.97</v>
      </c>
      <c r="T37">
        <f>Source!Y29</f>
        <v>12142.19</v>
      </c>
      <c r="U37">
        <f>ROUND((175/100)*ROUND(Source!R28, 2), 2)</f>
        <v>75.09</v>
      </c>
      <c r="V37">
        <f>ROUND((160/100)*ROUND(Source!R29, 2), 2)</f>
        <v>2369.31</v>
      </c>
      <c r="AC37">
        <v>0</v>
      </c>
    </row>
    <row r="38" spans="1:29" ht="14.25" x14ac:dyDescent="0.2">
      <c r="A38" s="27"/>
      <c r="B38" s="27"/>
      <c r="C38" s="27" t="s">
        <v>791</v>
      </c>
      <c r="D38" s="28"/>
      <c r="E38" s="12"/>
      <c r="F38" s="30">
        <f>Source!AO28</f>
        <v>858.16</v>
      </c>
      <c r="G38" s="29" t="str">
        <f>Source!DG28</f>
        <v/>
      </c>
      <c r="H38" s="12">
        <f>Source!AV29</f>
        <v>1</v>
      </c>
      <c r="I38" s="30">
        <f>Source!S28</f>
        <v>858.16</v>
      </c>
      <c r="J38" s="12">
        <f>IF(Source!BA29&lt;&gt; 0, Source!BA29, 1)</f>
        <v>34.51</v>
      </c>
      <c r="K38" s="30">
        <f>Source!S29</f>
        <v>29615.1</v>
      </c>
    </row>
    <row r="39" spans="1:29" ht="14.25" x14ac:dyDescent="0.2">
      <c r="A39" s="27"/>
      <c r="B39" s="27"/>
      <c r="C39" s="27" t="s">
        <v>792</v>
      </c>
      <c r="D39" s="28"/>
      <c r="E39" s="12"/>
      <c r="F39" s="30">
        <f>Source!AM28</f>
        <v>390.42</v>
      </c>
      <c r="G39" s="29" t="str">
        <f>Source!DE28</f>
        <v/>
      </c>
      <c r="H39" s="12">
        <f>Source!AV29</f>
        <v>1</v>
      </c>
      <c r="I39" s="30">
        <f>Source!Q28</f>
        <v>390.42</v>
      </c>
      <c r="J39" s="12">
        <f>IF(Source!BB29&lt;&gt; 0, Source!BB29, 1)</f>
        <v>12.62</v>
      </c>
      <c r="K39" s="30">
        <f>Source!Q29</f>
        <v>4927.1000000000004</v>
      </c>
    </row>
    <row r="40" spans="1:29" ht="14.25" x14ac:dyDescent="0.2">
      <c r="A40" s="27"/>
      <c r="B40" s="27"/>
      <c r="C40" s="27" t="s">
        <v>793</v>
      </c>
      <c r="D40" s="28"/>
      <c r="E40" s="12"/>
      <c r="F40" s="30">
        <f>Source!AN28</f>
        <v>42.91</v>
      </c>
      <c r="G40" s="29" t="str">
        <f>Source!DF28</f>
        <v/>
      </c>
      <c r="H40" s="12">
        <f>Source!AV29</f>
        <v>1</v>
      </c>
      <c r="I40" s="31">
        <f>Source!R28</f>
        <v>42.91</v>
      </c>
      <c r="J40" s="12">
        <f>IF(Source!BS29&lt;&gt; 0, Source!BS29, 1)</f>
        <v>34.51</v>
      </c>
      <c r="K40" s="31">
        <f>Source!R29</f>
        <v>1480.82</v>
      </c>
    </row>
    <row r="41" spans="1:29" ht="14.25" x14ac:dyDescent="0.2">
      <c r="A41" s="27"/>
      <c r="B41" s="27"/>
      <c r="C41" s="27" t="s">
        <v>794</v>
      </c>
      <c r="D41" s="28"/>
      <c r="E41" s="12"/>
      <c r="F41" s="30">
        <f>Source!AL28</f>
        <v>14.44</v>
      </c>
      <c r="G41" s="29" t="str">
        <f>Source!DD28</f>
        <v/>
      </c>
      <c r="H41" s="12">
        <f>Source!AW29</f>
        <v>1</v>
      </c>
      <c r="I41" s="30">
        <f>Source!P28</f>
        <v>14.44</v>
      </c>
      <c r="J41" s="12">
        <f>IF(Source!BC29&lt;&gt; 0, Source!BC29, 1)</f>
        <v>18.68</v>
      </c>
      <c r="K41" s="30">
        <f>Source!P29</f>
        <v>269.74</v>
      </c>
    </row>
    <row r="42" spans="1:29" ht="14.25" x14ac:dyDescent="0.2">
      <c r="A42" s="27"/>
      <c r="B42" s="27"/>
      <c r="C42" s="27" t="s">
        <v>795</v>
      </c>
      <c r="D42" s="28" t="s">
        <v>796</v>
      </c>
      <c r="E42" s="12">
        <f>Source!DN29</f>
        <v>114</v>
      </c>
      <c r="F42" s="30"/>
      <c r="G42" s="29"/>
      <c r="H42" s="12"/>
      <c r="I42" s="30">
        <f>SUM(Q37:Q41)</f>
        <v>978.3</v>
      </c>
      <c r="J42" s="12">
        <f>Source!BZ29</f>
        <v>79</v>
      </c>
      <c r="K42" s="30">
        <f>SUM(R37:R41)</f>
        <v>23395.93</v>
      </c>
    </row>
    <row r="43" spans="1:29" ht="14.25" x14ac:dyDescent="0.2">
      <c r="A43" s="27"/>
      <c r="B43" s="27"/>
      <c r="C43" s="27" t="s">
        <v>797</v>
      </c>
      <c r="D43" s="28" t="s">
        <v>796</v>
      </c>
      <c r="E43" s="12">
        <f>Source!DO29</f>
        <v>67</v>
      </c>
      <c r="F43" s="30"/>
      <c r="G43" s="29"/>
      <c r="H43" s="12"/>
      <c r="I43" s="30">
        <f>SUM(S37:S42)</f>
        <v>574.97</v>
      </c>
      <c r="J43" s="12">
        <f>Source!CA29</f>
        <v>41</v>
      </c>
      <c r="K43" s="30">
        <f>SUM(T37:T42)</f>
        <v>12142.19</v>
      </c>
    </row>
    <row r="44" spans="1:29" ht="14.25" x14ac:dyDescent="0.2">
      <c r="A44" s="27"/>
      <c r="B44" s="27"/>
      <c r="C44" s="27" t="s">
        <v>798</v>
      </c>
      <c r="D44" s="28" t="s">
        <v>796</v>
      </c>
      <c r="E44" s="12">
        <f>175</f>
        <v>175</v>
      </c>
      <c r="F44" s="30"/>
      <c r="G44" s="29"/>
      <c r="H44" s="12"/>
      <c r="I44" s="30">
        <f>SUM(U37:U43)</f>
        <v>75.09</v>
      </c>
      <c r="J44" s="12">
        <f>160</f>
        <v>160</v>
      </c>
      <c r="K44" s="30">
        <f>SUM(V37:V43)</f>
        <v>2369.31</v>
      </c>
    </row>
    <row r="45" spans="1:29" ht="14.25" x14ac:dyDescent="0.2">
      <c r="A45" s="32"/>
      <c r="B45" s="32"/>
      <c r="C45" s="32" t="s">
        <v>799</v>
      </c>
      <c r="D45" s="33" t="s">
        <v>800</v>
      </c>
      <c r="E45" s="34">
        <f>Source!AQ28</f>
        <v>68</v>
      </c>
      <c r="F45" s="35"/>
      <c r="G45" s="36" t="str">
        <f>Source!DI28</f>
        <v/>
      </c>
      <c r="H45" s="34">
        <f>Source!AV29</f>
        <v>1</v>
      </c>
      <c r="I45" s="35">
        <f>Source!U28</f>
        <v>68</v>
      </c>
      <c r="J45" s="34"/>
      <c r="K45" s="35"/>
    </row>
    <row r="46" spans="1:29" ht="15" x14ac:dyDescent="0.25">
      <c r="C46" s="22" t="s">
        <v>801</v>
      </c>
      <c r="H46" s="74">
        <f>I38+I39+I41+I42+I43+I44+0-0-0</f>
        <v>2891.38</v>
      </c>
      <c r="I46" s="74"/>
      <c r="J46" s="74">
        <f>K38+K39+K41+K42+K43+K44+0-0-0</f>
        <v>72719.37</v>
      </c>
      <c r="K46" s="74"/>
    </row>
    <row r="47" spans="1:29" ht="15" x14ac:dyDescent="0.25">
      <c r="C47" s="22" t="s">
        <v>802</v>
      </c>
      <c r="H47" s="71">
        <f>0+0</f>
        <v>0</v>
      </c>
      <c r="I47" s="71"/>
      <c r="J47" s="71">
        <f>0+0</f>
        <v>0</v>
      </c>
      <c r="K47" s="71"/>
    </row>
    <row r="48" spans="1:29" ht="15" x14ac:dyDescent="0.25">
      <c r="C48" s="22" t="s">
        <v>803</v>
      </c>
      <c r="H48" s="71">
        <f>I38+I39+I41+I42+I43+I44+0</f>
        <v>2891.38</v>
      </c>
      <c r="I48" s="71"/>
      <c r="J48" s="71">
        <f>K38+K39+K41+K42+K43+K44+0</f>
        <v>72719.37</v>
      </c>
      <c r="K48" s="71"/>
      <c r="O48" s="37">
        <f>I38+I39+I41+I42+I43+I44+0</f>
        <v>2891.38</v>
      </c>
      <c r="P48" s="37">
        <f>K38+K39+K41+K42+K43+K44+0</f>
        <v>72719.37</v>
      </c>
    </row>
    <row r="50" spans="1:29" ht="82.5" x14ac:dyDescent="0.2">
      <c r="A50" s="38">
        <v>2</v>
      </c>
      <c r="B50" s="38" t="str">
        <f>Source!F30</f>
        <v>УПД</v>
      </c>
      <c r="C50" s="38" t="s">
        <v>804</v>
      </c>
      <c r="D50" s="39" t="str">
        <f>Source!H30</f>
        <v>шт.</v>
      </c>
      <c r="E50" s="40">
        <f>Source!I30</f>
        <v>1</v>
      </c>
      <c r="F50" s="41">
        <f>Source!AL30</f>
        <v>68667.78</v>
      </c>
      <c r="G50" s="42" t="str">
        <f>Source!DD30</f>
        <v/>
      </c>
      <c r="H50" s="40">
        <f>Source!AW31</f>
        <v>1</v>
      </c>
      <c r="I50" s="41">
        <f>Source!P30</f>
        <v>68667.78</v>
      </c>
      <c r="J50" s="40">
        <f>IF(Source!BC31&lt;&gt; 0, Source!BC31, 1)</f>
        <v>7.11</v>
      </c>
      <c r="K50" s="41">
        <f>Source!P31</f>
        <v>488227.92</v>
      </c>
      <c r="Q50">
        <f>Source!X30</f>
        <v>0</v>
      </c>
      <c r="R50">
        <f>Source!X31</f>
        <v>0</v>
      </c>
      <c r="S50">
        <f>Source!Y30</f>
        <v>0</v>
      </c>
      <c r="T50">
        <f>Source!Y31</f>
        <v>0</v>
      </c>
      <c r="U50">
        <f>ROUND((175/100)*ROUND(Source!R30, 2), 2)</f>
        <v>0</v>
      </c>
      <c r="V50">
        <f>ROUND((160/100)*ROUND(Source!R31, 2), 2)</f>
        <v>0</v>
      </c>
      <c r="AC50">
        <v>5</v>
      </c>
    </row>
    <row r="51" spans="1:29" ht="15" x14ac:dyDescent="0.25">
      <c r="A51" s="43"/>
      <c r="B51" s="43"/>
      <c r="C51" s="44" t="s">
        <v>803</v>
      </c>
      <c r="D51" s="43"/>
      <c r="E51" s="43"/>
      <c r="F51" s="43"/>
      <c r="G51" s="43"/>
      <c r="H51" s="75">
        <f>I50+0</f>
        <v>68667.78</v>
      </c>
      <c r="I51" s="75"/>
      <c r="J51" s="75">
        <f>K50+0</f>
        <v>488227.92</v>
      </c>
      <c r="K51" s="75"/>
      <c r="O51" s="37">
        <f>I50+0</f>
        <v>68667.78</v>
      </c>
      <c r="P51" s="37">
        <f>K50+0</f>
        <v>488227.92</v>
      </c>
    </row>
    <row r="53" spans="1:29" ht="71.25" x14ac:dyDescent="0.2">
      <c r="A53" s="27">
        <v>3</v>
      </c>
      <c r="B53" s="27" t="str">
        <f>Source!F32</f>
        <v>4.10-145-14</v>
      </c>
      <c r="C53" s="27" t="s">
        <v>36</v>
      </c>
      <c r="D53" s="28" t="str">
        <f>Source!H32</f>
        <v>1 рабочая секция</v>
      </c>
      <c r="E53" s="12">
        <f>Source!I32</f>
        <v>1</v>
      </c>
      <c r="F53" s="30"/>
      <c r="G53" s="29"/>
      <c r="H53" s="12"/>
      <c r="I53" s="30"/>
      <c r="J53" s="12"/>
      <c r="K53" s="30"/>
      <c r="Q53">
        <f>Source!X32</f>
        <v>3223.41</v>
      </c>
      <c r="R53">
        <f>Source!X33</f>
        <v>77087.210000000006</v>
      </c>
      <c r="S53">
        <f>Source!Y32</f>
        <v>1894.46</v>
      </c>
      <c r="T53">
        <f>Source!Y33</f>
        <v>40007.29</v>
      </c>
      <c r="U53">
        <f>ROUND((175/100)*ROUND(Source!R32, 2), 2)</f>
        <v>0</v>
      </c>
      <c r="V53">
        <f>ROUND((160/100)*ROUND(Source!R33, 2), 2)</f>
        <v>0</v>
      </c>
      <c r="AC53">
        <v>0</v>
      </c>
    </row>
    <row r="54" spans="1:29" ht="14.25" x14ac:dyDescent="0.2">
      <c r="A54" s="27"/>
      <c r="B54" s="27"/>
      <c r="C54" s="27" t="s">
        <v>791</v>
      </c>
      <c r="D54" s="28"/>
      <c r="E54" s="12"/>
      <c r="F54" s="30">
        <f>Source!AO32</f>
        <v>2827.55</v>
      </c>
      <c r="G54" s="29" t="str">
        <f>Source!DG32</f>
        <v/>
      </c>
      <c r="H54" s="12">
        <f>Source!AV33</f>
        <v>1</v>
      </c>
      <c r="I54" s="30">
        <f>Source!S32</f>
        <v>2827.55</v>
      </c>
      <c r="J54" s="12">
        <f>IF(Source!BA33&lt;&gt; 0, Source!BA33, 1)</f>
        <v>34.51</v>
      </c>
      <c r="K54" s="30">
        <f>Source!S33</f>
        <v>97578.75</v>
      </c>
    </row>
    <row r="55" spans="1:29" ht="14.25" x14ac:dyDescent="0.2">
      <c r="A55" s="27"/>
      <c r="B55" s="27"/>
      <c r="C55" s="27" t="s">
        <v>795</v>
      </c>
      <c r="D55" s="28" t="s">
        <v>796</v>
      </c>
      <c r="E55" s="12">
        <f>Source!DN33</f>
        <v>114</v>
      </c>
      <c r="F55" s="30"/>
      <c r="G55" s="29"/>
      <c r="H55" s="12"/>
      <c r="I55" s="30">
        <f>SUM(Q53:Q54)</f>
        <v>3223.41</v>
      </c>
      <c r="J55" s="12">
        <f>Source!BZ33</f>
        <v>79</v>
      </c>
      <c r="K55" s="30">
        <f>SUM(R53:R54)</f>
        <v>77087.210000000006</v>
      </c>
    </row>
    <row r="56" spans="1:29" ht="14.25" x14ac:dyDescent="0.2">
      <c r="A56" s="27"/>
      <c r="B56" s="27"/>
      <c r="C56" s="27" t="s">
        <v>797</v>
      </c>
      <c r="D56" s="28" t="s">
        <v>796</v>
      </c>
      <c r="E56" s="12">
        <f>Source!DO33</f>
        <v>67</v>
      </c>
      <c r="F56" s="30"/>
      <c r="G56" s="29"/>
      <c r="H56" s="12"/>
      <c r="I56" s="30">
        <f>SUM(S53:S55)</f>
        <v>1894.46</v>
      </c>
      <c r="J56" s="12">
        <f>Source!CA33</f>
        <v>41</v>
      </c>
      <c r="K56" s="30">
        <f>SUM(T53:T55)</f>
        <v>40007.29</v>
      </c>
    </row>
    <row r="57" spans="1:29" ht="14.25" x14ac:dyDescent="0.2">
      <c r="A57" s="32"/>
      <c r="B57" s="32"/>
      <c r="C57" s="32" t="s">
        <v>799</v>
      </c>
      <c r="D57" s="33" t="s">
        <v>800</v>
      </c>
      <c r="E57" s="34">
        <f>Source!AQ32</f>
        <v>145.6</v>
      </c>
      <c r="F57" s="35"/>
      <c r="G57" s="36" t="str">
        <f>Source!DI32</f>
        <v/>
      </c>
      <c r="H57" s="34">
        <f>Source!AV33</f>
        <v>1</v>
      </c>
      <c r="I57" s="35">
        <f>Source!U32</f>
        <v>145.6</v>
      </c>
      <c r="J57" s="34"/>
      <c r="K57" s="35"/>
    </row>
    <row r="58" spans="1:29" ht="15" x14ac:dyDescent="0.25">
      <c r="C58" s="22" t="s">
        <v>801</v>
      </c>
      <c r="H58" s="74">
        <f>I54+I55+I56+0-0-0</f>
        <v>7945.42</v>
      </c>
      <c r="I58" s="74"/>
      <c r="J58" s="74">
        <f>K54+K55+K56+0-0-0</f>
        <v>214673.25000000003</v>
      </c>
      <c r="K58" s="74"/>
    </row>
    <row r="59" spans="1:29" ht="15" x14ac:dyDescent="0.25">
      <c r="C59" s="22" t="s">
        <v>802</v>
      </c>
      <c r="H59" s="71">
        <f>0+0</f>
        <v>0</v>
      </c>
      <c r="I59" s="71"/>
      <c r="J59" s="71">
        <f>0+0</f>
        <v>0</v>
      </c>
      <c r="K59" s="71"/>
    </row>
    <row r="60" spans="1:29" ht="15" x14ac:dyDescent="0.25">
      <c r="C60" s="22" t="s">
        <v>803</v>
      </c>
      <c r="H60" s="71">
        <f>I54+I55+I56+0</f>
        <v>7945.42</v>
      </c>
      <c r="I60" s="71"/>
      <c r="J60" s="71">
        <f>K54+K55+K56+0</f>
        <v>214673.25000000003</v>
      </c>
      <c r="K60" s="71"/>
      <c r="O60" s="37">
        <f>I54+I55+I56+0</f>
        <v>7945.42</v>
      </c>
      <c r="P60" s="37">
        <f>K54+K55+K56+0</f>
        <v>214673.25000000003</v>
      </c>
    </row>
    <row r="62" spans="1:29" ht="28.5" x14ac:dyDescent="0.2">
      <c r="A62" s="27">
        <v>4</v>
      </c>
      <c r="B62" s="27" t="str">
        <f>Source!F34</f>
        <v>4.10-19-6</v>
      </c>
      <c r="C62" s="27" t="s">
        <v>43</v>
      </c>
      <c r="D62" s="28" t="str">
        <f>Source!H34</f>
        <v>1  ШТ.</v>
      </c>
      <c r="E62" s="12">
        <f>Source!I34</f>
        <v>1</v>
      </c>
      <c r="F62" s="30"/>
      <c r="G62" s="29"/>
      <c r="H62" s="12"/>
      <c r="I62" s="30"/>
      <c r="J62" s="12"/>
      <c r="K62" s="30"/>
      <c r="Q62">
        <f>Source!X34</f>
        <v>154.15</v>
      </c>
      <c r="R62">
        <f>Source!X35</f>
        <v>3686.49</v>
      </c>
      <c r="S62">
        <f>Source!Y34</f>
        <v>90.6</v>
      </c>
      <c r="T62">
        <f>Source!Y35</f>
        <v>1913.24</v>
      </c>
      <c r="U62">
        <f>ROUND((175/100)*ROUND(Source!R34, 2), 2)</f>
        <v>8.84</v>
      </c>
      <c r="V62">
        <f>ROUND((160/100)*ROUND(Source!R35, 2), 2)</f>
        <v>278.85000000000002</v>
      </c>
      <c r="AC62">
        <v>0</v>
      </c>
    </row>
    <row r="63" spans="1:29" ht="14.25" x14ac:dyDescent="0.2">
      <c r="A63" s="27"/>
      <c r="B63" s="27"/>
      <c r="C63" s="27" t="s">
        <v>791</v>
      </c>
      <c r="D63" s="28"/>
      <c r="E63" s="12"/>
      <c r="F63" s="30">
        <f>Source!AO34</f>
        <v>135.22</v>
      </c>
      <c r="G63" s="29" t="str">
        <f>Source!DG34</f>
        <v/>
      </c>
      <c r="H63" s="12">
        <f>Source!AV35</f>
        <v>1</v>
      </c>
      <c r="I63" s="30">
        <f>Source!S34</f>
        <v>135.22</v>
      </c>
      <c r="J63" s="12">
        <f>IF(Source!BA35&lt;&gt; 0, Source!BA35, 1)</f>
        <v>34.51</v>
      </c>
      <c r="K63" s="30">
        <f>Source!S35</f>
        <v>4666.4399999999996</v>
      </c>
    </row>
    <row r="64" spans="1:29" ht="14.25" x14ac:dyDescent="0.2">
      <c r="A64" s="27"/>
      <c r="B64" s="27"/>
      <c r="C64" s="27" t="s">
        <v>792</v>
      </c>
      <c r="D64" s="28"/>
      <c r="E64" s="12"/>
      <c r="F64" s="30">
        <f>Source!AM34</f>
        <v>45.93</v>
      </c>
      <c r="G64" s="29" t="str">
        <f>Source!DE34</f>
        <v/>
      </c>
      <c r="H64" s="12">
        <f>Source!AV35</f>
        <v>1</v>
      </c>
      <c r="I64" s="30">
        <f>Source!Q34</f>
        <v>45.93</v>
      </c>
      <c r="J64" s="12">
        <f>IF(Source!BB35&lt;&gt; 0, Source!BB35, 1)</f>
        <v>12.62</v>
      </c>
      <c r="K64" s="30">
        <f>Source!Q35</f>
        <v>579.64</v>
      </c>
    </row>
    <row r="65" spans="1:29" ht="14.25" x14ac:dyDescent="0.2">
      <c r="A65" s="27"/>
      <c r="B65" s="27"/>
      <c r="C65" s="27" t="s">
        <v>793</v>
      </c>
      <c r="D65" s="28"/>
      <c r="E65" s="12"/>
      <c r="F65" s="30">
        <f>Source!AN34</f>
        <v>5.05</v>
      </c>
      <c r="G65" s="29" t="str">
        <f>Source!DF34</f>
        <v/>
      </c>
      <c r="H65" s="12">
        <f>Source!AV35</f>
        <v>1</v>
      </c>
      <c r="I65" s="31">
        <f>Source!R34</f>
        <v>5.05</v>
      </c>
      <c r="J65" s="12">
        <f>IF(Source!BS35&lt;&gt; 0, Source!BS35, 1)</f>
        <v>34.51</v>
      </c>
      <c r="K65" s="31">
        <f>Source!R35</f>
        <v>174.28</v>
      </c>
    </row>
    <row r="66" spans="1:29" ht="14.25" x14ac:dyDescent="0.2">
      <c r="A66" s="27"/>
      <c r="B66" s="27"/>
      <c r="C66" s="27" t="s">
        <v>794</v>
      </c>
      <c r="D66" s="28"/>
      <c r="E66" s="12"/>
      <c r="F66" s="30">
        <f>Source!AL34</f>
        <v>55.8</v>
      </c>
      <c r="G66" s="29" t="str">
        <f>Source!DD34</f>
        <v/>
      </c>
      <c r="H66" s="12">
        <f>Source!AW35</f>
        <v>1</v>
      </c>
      <c r="I66" s="30">
        <f>Source!P34</f>
        <v>55.8</v>
      </c>
      <c r="J66" s="12">
        <f>IF(Source!BC35&lt;&gt; 0, Source!BC35, 1)</f>
        <v>10.37</v>
      </c>
      <c r="K66" s="30">
        <f>Source!P35</f>
        <v>578.65</v>
      </c>
    </row>
    <row r="67" spans="1:29" ht="14.25" x14ac:dyDescent="0.2">
      <c r="A67" s="27"/>
      <c r="B67" s="27"/>
      <c r="C67" s="27" t="s">
        <v>795</v>
      </c>
      <c r="D67" s="28" t="s">
        <v>796</v>
      </c>
      <c r="E67" s="12">
        <f>Source!DN35</f>
        <v>114</v>
      </c>
      <c r="F67" s="30"/>
      <c r="G67" s="29"/>
      <c r="H67" s="12"/>
      <c r="I67" s="30">
        <f>SUM(Q62:Q66)</f>
        <v>154.15</v>
      </c>
      <c r="J67" s="12">
        <f>Source!BZ35</f>
        <v>79</v>
      </c>
      <c r="K67" s="30">
        <f>SUM(R62:R66)</f>
        <v>3686.49</v>
      </c>
    </row>
    <row r="68" spans="1:29" ht="14.25" x14ac:dyDescent="0.2">
      <c r="A68" s="27"/>
      <c r="B68" s="27"/>
      <c r="C68" s="27" t="s">
        <v>797</v>
      </c>
      <c r="D68" s="28" t="s">
        <v>796</v>
      </c>
      <c r="E68" s="12">
        <f>Source!DO35</f>
        <v>67</v>
      </c>
      <c r="F68" s="30"/>
      <c r="G68" s="29"/>
      <c r="H68" s="12"/>
      <c r="I68" s="30">
        <f>SUM(S62:S67)</f>
        <v>90.6</v>
      </c>
      <c r="J68" s="12">
        <f>Source!CA35</f>
        <v>41</v>
      </c>
      <c r="K68" s="30">
        <f>SUM(T62:T67)</f>
        <v>1913.24</v>
      </c>
    </row>
    <row r="69" spans="1:29" ht="14.25" x14ac:dyDescent="0.2">
      <c r="A69" s="27"/>
      <c r="B69" s="27"/>
      <c r="C69" s="27" t="s">
        <v>798</v>
      </c>
      <c r="D69" s="28" t="s">
        <v>796</v>
      </c>
      <c r="E69" s="12">
        <f>175</f>
        <v>175</v>
      </c>
      <c r="F69" s="30"/>
      <c r="G69" s="29"/>
      <c r="H69" s="12"/>
      <c r="I69" s="30">
        <f>SUM(U62:U68)</f>
        <v>8.84</v>
      </c>
      <c r="J69" s="12">
        <f>160</f>
        <v>160</v>
      </c>
      <c r="K69" s="30">
        <f>SUM(V62:V68)</f>
        <v>278.85000000000002</v>
      </c>
    </row>
    <row r="70" spans="1:29" ht="14.25" x14ac:dyDescent="0.2">
      <c r="A70" s="32"/>
      <c r="B70" s="32"/>
      <c r="C70" s="32" t="s">
        <v>799</v>
      </c>
      <c r="D70" s="33" t="s">
        <v>800</v>
      </c>
      <c r="E70" s="34">
        <f>Source!AQ34</f>
        <v>9.3000000000000007</v>
      </c>
      <c r="F70" s="35"/>
      <c r="G70" s="36" t="str">
        <f>Source!DI34</f>
        <v/>
      </c>
      <c r="H70" s="34">
        <f>Source!AV35</f>
        <v>1</v>
      </c>
      <c r="I70" s="35">
        <f>Source!U34</f>
        <v>9.3000000000000007</v>
      </c>
      <c r="J70" s="34"/>
      <c r="K70" s="35"/>
    </row>
    <row r="71" spans="1:29" ht="15" x14ac:dyDescent="0.25">
      <c r="C71" s="22" t="s">
        <v>801</v>
      </c>
      <c r="H71" s="74">
        <f>I63+I64+I66+I67+I68+I69+0-0-0</f>
        <v>490.54</v>
      </c>
      <c r="I71" s="74"/>
      <c r="J71" s="74">
        <f>K63+K64+K66+K67+K68+K69+0-0-0</f>
        <v>11703.31</v>
      </c>
      <c r="K71" s="74"/>
    </row>
    <row r="72" spans="1:29" ht="15" x14ac:dyDescent="0.25">
      <c r="C72" s="22" t="s">
        <v>802</v>
      </c>
      <c r="H72" s="71">
        <f>0+0</f>
        <v>0</v>
      </c>
      <c r="I72" s="71"/>
      <c r="J72" s="71">
        <f>0+0</f>
        <v>0</v>
      </c>
      <c r="K72" s="71"/>
    </row>
    <row r="73" spans="1:29" ht="15" x14ac:dyDescent="0.25">
      <c r="C73" s="22" t="s">
        <v>803</v>
      </c>
      <c r="H73" s="71">
        <f>I63+I64+I66+I67+I68+I69+0</f>
        <v>490.54</v>
      </c>
      <c r="I73" s="71"/>
      <c r="J73" s="71">
        <f>K63+K64+K66+K67+K68+K69+0</f>
        <v>11703.31</v>
      </c>
      <c r="K73" s="71"/>
      <c r="O73" s="37">
        <f>I63+I64+I66+I67+I68+I69+0</f>
        <v>490.54</v>
      </c>
      <c r="P73" s="37">
        <f>K63+K64+K66+K67+K68+K69+0</f>
        <v>11703.31</v>
      </c>
    </row>
    <row r="75" spans="1:29" ht="68.25" x14ac:dyDescent="0.2">
      <c r="A75" s="38">
        <v>5</v>
      </c>
      <c r="B75" s="38" t="str">
        <f>Source!F36</f>
        <v>УПД</v>
      </c>
      <c r="C75" s="38" t="s">
        <v>805</v>
      </c>
      <c r="D75" s="39" t="str">
        <f>Source!H36</f>
        <v>шт.</v>
      </c>
      <c r="E75" s="40">
        <f>Source!I36</f>
        <v>1</v>
      </c>
      <c r="F75" s="41">
        <f>Source!AL36</f>
        <v>4137.1900000000005</v>
      </c>
      <c r="G75" s="42" t="str">
        <f>Source!DD36</f>
        <v/>
      </c>
      <c r="H75" s="40">
        <f>Source!AW37</f>
        <v>1</v>
      </c>
      <c r="I75" s="41">
        <f>Source!P36</f>
        <v>4137.1899999999996</v>
      </c>
      <c r="J75" s="40">
        <f>IF(Source!BC37&lt;&gt; 0, Source!BC37, 1)</f>
        <v>7.11</v>
      </c>
      <c r="K75" s="41">
        <f>Source!P37</f>
        <v>29415.42</v>
      </c>
      <c r="Q75">
        <f>Source!X36</f>
        <v>0</v>
      </c>
      <c r="R75">
        <f>Source!X37</f>
        <v>0</v>
      </c>
      <c r="S75">
        <f>Source!Y36</f>
        <v>0</v>
      </c>
      <c r="T75">
        <f>Source!Y37</f>
        <v>0</v>
      </c>
      <c r="U75">
        <f>ROUND((175/100)*ROUND(Source!R36, 2), 2)</f>
        <v>0</v>
      </c>
      <c r="V75">
        <f>ROUND((160/100)*ROUND(Source!R37, 2), 2)</f>
        <v>0</v>
      </c>
      <c r="AC75">
        <v>5</v>
      </c>
    </row>
    <row r="76" spans="1:29" ht="15" x14ac:dyDescent="0.25">
      <c r="A76" s="43"/>
      <c r="B76" s="43"/>
      <c r="C76" s="44" t="s">
        <v>803</v>
      </c>
      <c r="D76" s="43"/>
      <c r="E76" s="43"/>
      <c r="F76" s="43"/>
      <c r="G76" s="43"/>
      <c r="H76" s="75">
        <f>I75+0</f>
        <v>4137.1899999999996</v>
      </c>
      <c r="I76" s="75"/>
      <c r="J76" s="75">
        <f>K75+0</f>
        <v>29415.42</v>
      </c>
      <c r="K76" s="75"/>
      <c r="O76" s="37">
        <f>I75+0</f>
        <v>4137.1899999999996</v>
      </c>
      <c r="P76" s="37">
        <f>K75+0</f>
        <v>29415.42</v>
      </c>
    </row>
    <row r="78" spans="1:29" ht="57" x14ac:dyDescent="0.2">
      <c r="A78" s="27">
        <v>6</v>
      </c>
      <c r="B78" s="27" t="str">
        <f>Source!F38</f>
        <v>4.10-80-2</v>
      </c>
      <c r="C78" s="27" t="s">
        <v>51</v>
      </c>
      <c r="D78" s="28" t="str">
        <f>Source!H38</f>
        <v>1  ШТ.</v>
      </c>
      <c r="E78" s="12">
        <f>Source!I38</f>
        <v>1</v>
      </c>
      <c r="F78" s="30"/>
      <c r="G78" s="29"/>
      <c r="H78" s="12"/>
      <c r="I78" s="30"/>
      <c r="J78" s="12"/>
      <c r="K78" s="30"/>
      <c r="Q78">
        <f>Source!X38</f>
        <v>176.06</v>
      </c>
      <c r="R78">
        <f>Source!X39</f>
        <v>4210.4799999999996</v>
      </c>
      <c r="S78">
        <f>Source!Y38</f>
        <v>103.47</v>
      </c>
      <c r="T78">
        <f>Source!Y39</f>
        <v>2185.19</v>
      </c>
      <c r="U78">
        <f>ROUND((175/100)*ROUND(Source!R38, 2), 2)</f>
        <v>0.02</v>
      </c>
      <c r="V78">
        <f>ROUND((160/100)*ROUND(Source!R39, 2), 2)</f>
        <v>0.56000000000000005</v>
      </c>
      <c r="AC78">
        <v>0</v>
      </c>
    </row>
    <row r="79" spans="1:29" ht="14.25" x14ac:dyDescent="0.2">
      <c r="A79" s="27"/>
      <c r="B79" s="27"/>
      <c r="C79" s="27" t="s">
        <v>791</v>
      </c>
      <c r="D79" s="28"/>
      <c r="E79" s="12"/>
      <c r="F79" s="30">
        <f>Source!AO38</f>
        <v>154.44</v>
      </c>
      <c r="G79" s="29" t="str">
        <f>Source!DG38</f>
        <v/>
      </c>
      <c r="H79" s="12">
        <f>Source!AV39</f>
        <v>1</v>
      </c>
      <c r="I79" s="30">
        <f>Source!S38</f>
        <v>154.44</v>
      </c>
      <c r="J79" s="12">
        <f>IF(Source!BA39&lt;&gt; 0, Source!BA39, 1)</f>
        <v>34.51</v>
      </c>
      <c r="K79" s="30">
        <f>Source!S39</f>
        <v>5329.72</v>
      </c>
    </row>
    <row r="80" spans="1:29" ht="14.25" x14ac:dyDescent="0.2">
      <c r="A80" s="27"/>
      <c r="B80" s="27"/>
      <c r="C80" s="27" t="s">
        <v>792</v>
      </c>
      <c r="D80" s="28"/>
      <c r="E80" s="12"/>
      <c r="F80" s="30">
        <f>Source!AM38</f>
        <v>0.06</v>
      </c>
      <c r="G80" s="29" t="str">
        <f>Source!DE38</f>
        <v/>
      </c>
      <c r="H80" s="12">
        <f>Source!AV39</f>
        <v>1</v>
      </c>
      <c r="I80" s="30">
        <f>Source!Q38</f>
        <v>0.06</v>
      </c>
      <c r="J80" s="12">
        <f>IF(Source!BB39&lt;&gt; 0, Source!BB39, 1)</f>
        <v>13.67</v>
      </c>
      <c r="K80" s="30">
        <f>Source!Q39</f>
        <v>0.82</v>
      </c>
    </row>
    <row r="81" spans="1:29" ht="14.25" x14ac:dyDescent="0.2">
      <c r="A81" s="27"/>
      <c r="B81" s="27"/>
      <c r="C81" s="27" t="s">
        <v>793</v>
      </c>
      <c r="D81" s="28"/>
      <c r="E81" s="12"/>
      <c r="F81" s="30">
        <f>Source!AN38</f>
        <v>0.01</v>
      </c>
      <c r="G81" s="29" t="str">
        <f>Source!DF38</f>
        <v/>
      </c>
      <c r="H81" s="12">
        <f>Source!AV39</f>
        <v>1</v>
      </c>
      <c r="I81" s="31">
        <f>Source!R38</f>
        <v>0.01</v>
      </c>
      <c r="J81" s="12">
        <f>IF(Source!BS39&lt;&gt; 0, Source!BS39, 1)</f>
        <v>34.51</v>
      </c>
      <c r="K81" s="31">
        <f>Source!R39</f>
        <v>0.35</v>
      </c>
    </row>
    <row r="82" spans="1:29" ht="14.25" x14ac:dyDescent="0.2">
      <c r="A82" s="27"/>
      <c r="B82" s="27"/>
      <c r="C82" s="27" t="s">
        <v>794</v>
      </c>
      <c r="D82" s="28"/>
      <c r="E82" s="12"/>
      <c r="F82" s="30">
        <f>Source!AL38</f>
        <v>20.93</v>
      </c>
      <c r="G82" s="29" t="str">
        <f>Source!DD38</f>
        <v/>
      </c>
      <c r="H82" s="12">
        <f>Source!AW39</f>
        <v>1</v>
      </c>
      <c r="I82" s="30">
        <f>Source!P38</f>
        <v>20.93</v>
      </c>
      <c r="J82" s="12">
        <f>IF(Source!BC39&lt;&gt; 0, Source!BC39, 1)</f>
        <v>9.74</v>
      </c>
      <c r="K82" s="30">
        <f>Source!P39</f>
        <v>203.86</v>
      </c>
    </row>
    <row r="83" spans="1:29" ht="14.25" x14ac:dyDescent="0.2">
      <c r="A83" s="27"/>
      <c r="B83" s="27"/>
      <c r="C83" s="27" t="s">
        <v>795</v>
      </c>
      <c r="D83" s="28" t="s">
        <v>796</v>
      </c>
      <c r="E83" s="12">
        <f>Source!DN39</f>
        <v>114</v>
      </c>
      <c r="F83" s="30"/>
      <c r="G83" s="29"/>
      <c r="H83" s="12"/>
      <c r="I83" s="30">
        <f>SUM(Q78:Q82)</f>
        <v>176.06</v>
      </c>
      <c r="J83" s="12">
        <f>Source!BZ39</f>
        <v>79</v>
      </c>
      <c r="K83" s="30">
        <f>SUM(R78:R82)</f>
        <v>4210.4799999999996</v>
      </c>
    </row>
    <row r="84" spans="1:29" ht="14.25" x14ac:dyDescent="0.2">
      <c r="A84" s="27"/>
      <c r="B84" s="27"/>
      <c r="C84" s="27" t="s">
        <v>797</v>
      </c>
      <c r="D84" s="28" t="s">
        <v>796</v>
      </c>
      <c r="E84" s="12">
        <f>Source!DO39</f>
        <v>67</v>
      </c>
      <c r="F84" s="30"/>
      <c r="G84" s="29"/>
      <c r="H84" s="12"/>
      <c r="I84" s="30">
        <f>SUM(S78:S83)</f>
        <v>103.47</v>
      </c>
      <c r="J84" s="12">
        <f>Source!CA39</f>
        <v>41</v>
      </c>
      <c r="K84" s="30">
        <f>SUM(T78:T83)</f>
        <v>2185.19</v>
      </c>
    </row>
    <row r="85" spans="1:29" ht="14.25" x14ac:dyDescent="0.2">
      <c r="A85" s="27"/>
      <c r="B85" s="27"/>
      <c r="C85" s="27" t="s">
        <v>798</v>
      </c>
      <c r="D85" s="28" t="s">
        <v>796</v>
      </c>
      <c r="E85" s="12">
        <f>175</f>
        <v>175</v>
      </c>
      <c r="F85" s="30"/>
      <c r="G85" s="29"/>
      <c r="H85" s="12"/>
      <c r="I85" s="30">
        <f>SUM(U78:U84)</f>
        <v>0.02</v>
      </c>
      <c r="J85" s="12">
        <f>160</f>
        <v>160</v>
      </c>
      <c r="K85" s="30">
        <f>SUM(V78:V84)</f>
        <v>0.56000000000000005</v>
      </c>
    </row>
    <row r="86" spans="1:29" ht="14.25" x14ac:dyDescent="0.2">
      <c r="A86" s="32"/>
      <c r="B86" s="32"/>
      <c r="C86" s="32" t="s">
        <v>799</v>
      </c>
      <c r="D86" s="33" t="s">
        <v>800</v>
      </c>
      <c r="E86" s="34">
        <f>Source!AQ38</f>
        <v>11.7</v>
      </c>
      <c r="F86" s="35"/>
      <c r="G86" s="36" t="str">
        <f>Source!DI38</f>
        <v/>
      </c>
      <c r="H86" s="34">
        <f>Source!AV39</f>
        <v>1</v>
      </c>
      <c r="I86" s="35">
        <f>Source!U38</f>
        <v>11.7</v>
      </c>
      <c r="J86" s="34"/>
      <c r="K86" s="35"/>
    </row>
    <row r="87" spans="1:29" ht="15" x14ac:dyDescent="0.25">
      <c r="C87" s="22" t="s">
        <v>801</v>
      </c>
      <c r="H87" s="74">
        <f>I79+I80+I82+I83+I84+I85+0-0-0</f>
        <v>454.98</v>
      </c>
      <c r="I87" s="74"/>
      <c r="J87" s="74">
        <f>K79+K80+K82+K83+K84+K85+0-0-0</f>
        <v>11930.63</v>
      </c>
      <c r="K87" s="74"/>
    </row>
    <row r="88" spans="1:29" ht="15" x14ac:dyDescent="0.25">
      <c r="C88" s="22" t="s">
        <v>802</v>
      </c>
      <c r="H88" s="71">
        <f>0+0</f>
        <v>0</v>
      </c>
      <c r="I88" s="71"/>
      <c r="J88" s="71">
        <f>0+0</f>
        <v>0</v>
      </c>
      <c r="K88" s="71"/>
    </row>
    <row r="89" spans="1:29" ht="15" x14ac:dyDescent="0.25">
      <c r="C89" s="22" t="s">
        <v>803</v>
      </c>
      <c r="H89" s="71">
        <f>I79+I80+I82+I83+I84+I85+0</f>
        <v>454.98</v>
      </c>
      <c r="I89" s="71"/>
      <c r="J89" s="71">
        <f>K79+K80+K82+K83+K84+K85+0</f>
        <v>11930.63</v>
      </c>
      <c r="K89" s="71"/>
      <c r="O89" s="37">
        <f>I79+I80+I82+I83+I84+I85+0</f>
        <v>454.98</v>
      </c>
      <c r="P89" s="37">
        <f>K79+K80+K82+K83+K84+K85+0</f>
        <v>11930.63</v>
      </c>
    </row>
    <row r="91" spans="1:29" ht="82.5" x14ac:dyDescent="0.2">
      <c r="A91" s="38">
        <v>7</v>
      </c>
      <c r="B91" s="38" t="str">
        <f>Source!F40</f>
        <v>УПД</v>
      </c>
      <c r="C91" s="38" t="s">
        <v>806</v>
      </c>
      <c r="D91" s="39" t="str">
        <f>Source!H40</f>
        <v>шт.</v>
      </c>
      <c r="E91" s="40">
        <f>Source!I40</f>
        <v>1</v>
      </c>
      <c r="F91" s="41">
        <f>Source!AL40</f>
        <v>6301.2199999999993</v>
      </c>
      <c r="G91" s="42" t="str">
        <f>Source!DD40</f>
        <v/>
      </c>
      <c r="H91" s="40">
        <f>Source!AW41</f>
        <v>1</v>
      </c>
      <c r="I91" s="41">
        <f>Source!P40</f>
        <v>6301.22</v>
      </c>
      <c r="J91" s="40">
        <f>IF(Source!BC41&lt;&gt; 0, Source!BC41, 1)</f>
        <v>7.11</v>
      </c>
      <c r="K91" s="41">
        <f>Source!P41</f>
        <v>44801.67</v>
      </c>
      <c r="Q91">
        <f>Source!X40</f>
        <v>0</v>
      </c>
      <c r="R91">
        <f>Source!X41</f>
        <v>0</v>
      </c>
      <c r="S91">
        <f>Source!Y40</f>
        <v>0</v>
      </c>
      <c r="T91">
        <f>Source!Y41</f>
        <v>0</v>
      </c>
      <c r="U91">
        <f>ROUND((175/100)*ROUND(Source!R40, 2), 2)</f>
        <v>0</v>
      </c>
      <c r="V91">
        <f>ROUND((160/100)*ROUND(Source!R41, 2), 2)</f>
        <v>0</v>
      </c>
      <c r="AC91">
        <v>5</v>
      </c>
    </row>
    <row r="92" spans="1:29" ht="15" x14ac:dyDescent="0.25">
      <c r="A92" s="43"/>
      <c r="B92" s="43"/>
      <c r="C92" s="44" t="s">
        <v>803</v>
      </c>
      <c r="D92" s="43"/>
      <c r="E92" s="43"/>
      <c r="F92" s="43"/>
      <c r="G92" s="43"/>
      <c r="H92" s="75">
        <f>I91+0</f>
        <v>6301.22</v>
      </c>
      <c r="I92" s="75"/>
      <c r="J92" s="75">
        <f>K91+0</f>
        <v>44801.67</v>
      </c>
      <c r="K92" s="75"/>
      <c r="O92" s="37">
        <f>I91+0</f>
        <v>6301.22</v>
      </c>
      <c r="P92" s="37">
        <f>K91+0</f>
        <v>44801.67</v>
      </c>
    </row>
    <row r="94" spans="1:29" ht="28.5" x14ac:dyDescent="0.2">
      <c r="A94" s="27">
        <v>8</v>
      </c>
      <c r="B94" s="27" t="str">
        <f>Source!F44</f>
        <v>4.10-80-13</v>
      </c>
      <c r="C94" s="27" t="s">
        <v>63</v>
      </c>
      <c r="D94" s="28" t="str">
        <f>Source!H44</f>
        <v>1  ШТ.</v>
      </c>
      <c r="E94" s="12">
        <f>Source!I44</f>
        <v>1</v>
      </c>
      <c r="F94" s="30"/>
      <c r="G94" s="29"/>
      <c r="H94" s="12"/>
      <c r="I94" s="30"/>
      <c r="J94" s="12"/>
      <c r="K94" s="30"/>
      <c r="Q94">
        <f>Source!X44</f>
        <v>18.32</v>
      </c>
      <c r="R94">
        <f>Source!X45</f>
        <v>438.12</v>
      </c>
      <c r="S94">
        <f>Source!Y44</f>
        <v>10.77</v>
      </c>
      <c r="T94">
        <f>Source!Y45</f>
        <v>227.38</v>
      </c>
      <c r="U94">
        <f>ROUND((175/100)*ROUND(Source!R44, 2), 2)</f>
        <v>0.02</v>
      </c>
      <c r="V94">
        <f>ROUND((160/100)*ROUND(Source!R45, 2), 2)</f>
        <v>0.56000000000000005</v>
      </c>
      <c r="AC94">
        <v>0</v>
      </c>
    </row>
    <row r="95" spans="1:29" ht="14.25" x14ac:dyDescent="0.2">
      <c r="A95" s="27"/>
      <c r="B95" s="27"/>
      <c r="C95" s="27" t="s">
        <v>791</v>
      </c>
      <c r="D95" s="28"/>
      <c r="E95" s="12"/>
      <c r="F95" s="30">
        <f>Source!AO44</f>
        <v>16.07</v>
      </c>
      <c r="G95" s="29" t="str">
        <f>Source!DG44</f>
        <v/>
      </c>
      <c r="H95" s="12">
        <f>Source!AV45</f>
        <v>1</v>
      </c>
      <c r="I95" s="30">
        <f>Source!S44</f>
        <v>16.07</v>
      </c>
      <c r="J95" s="12">
        <f>IF(Source!BA45&lt;&gt; 0, Source!BA45, 1)</f>
        <v>34.51</v>
      </c>
      <c r="K95" s="30">
        <f>Source!S45</f>
        <v>554.58000000000004</v>
      </c>
    </row>
    <row r="96" spans="1:29" ht="14.25" x14ac:dyDescent="0.2">
      <c r="A96" s="27"/>
      <c r="B96" s="27"/>
      <c r="C96" s="27" t="s">
        <v>792</v>
      </c>
      <c r="D96" s="28"/>
      <c r="E96" s="12"/>
      <c r="F96" s="30">
        <f>Source!AM44</f>
        <v>0.05</v>
      </c>
      <c r="G96" s="29" t="str">
        <f>Source!DE44</f>
        <v/>
      </c>
      <c r="H96" s="12">
        <f>Source!AV45</f>
        <v>1</v>
      </c>
      <c r="I96" s="30">
        <f>Source!Q44</f>
        <v>0.05</v>
      </c>
      <c r="J96" s="12">
        <f>IF(Source!BB45&lt;&gt; 0, Source!BB45, 1)</f>
        <v>14.4</v>
      </c>
      <c r="K96" s="30">
        <f>Source!Q45</f>
        <v>0.72</v>
      </c>
    </row>
    <row r="97" spans="1:29" ht="14.25" x14ac:dyDescent="0.2">
      <c r="A97" s="27"/>
      <c r="B97" s="27"/>
      <c r="C97" s="27" t="s">
        <v>793</v>
      </c>
      <c r="D97" s="28"/>
      <c r="E97" s="12"/>
      <c r="F97" s="30">
        <f>Source!AN44</f>
        <v>0.01</v>
      </c>
      <c r="G97" s="29" t="str">
        <f>Source!DF44</f>
        <v/>
      </c>
      <c r="H97" s="12">
        <f>Source!AV45</f>
        <v>1</v>
      </c>
      <c r="I97" s="31">
        <f>Source!R44</f>
        <v>0.01</v>
      </c>
      <c r="J97" s="12">
        <f>IF(Source!BS45&lt;&gt; 0, Source!BS45, 1)</f>
        <v>34.51</v>
      </c>
      <c r="K97" s="31">
        <f>Source!R45</f>
        <v>0.35</v>
      </c>
    </row>
    <row r="98" spans="1:29" ht="14.25" x14ac:dyDescent="0.2">
      <c r="A98" s="27"/>
      <c r="B98" s="27"/>
      <c r="C98" s="27" t="s">
        <v>794</v>
      </c>
      <c r="D98" s="28"/>
      <c r="E98" s="12"/>
      <c r="F98" s="30">
        <f>Source!AL44</f>
        <v>1.96</v>
      </c>
      <c r="G98" s="29" t="str">
        <f>Source!DD44</f>
        <v/>
      </c>
      <c r="H98" s="12">
        <f>Source!AW45</f>
        <v>1</v>
      </c>
      <c r="I98" s="30">
        <f>Source!P44</f>
        <v>1.96</v>
      </c>
      <c r="J98" s="12">
        <f>IF(Source!BC45&lt;&gt; 0, Source!BC45, 1)</f>
        <v>9.74</v>
      </c>
      <c r="K98" s="30">
        <f>Source!P45</f>
        <v>19.09</v>
      </c>
    </row>
    <row r="99" spans="1:29" ht="14.25" x14ac:dyDescent="0.2">
      <c r="A99" s="27"/>
      <c r="B99" s="27"/>
      <c r="C99" s="27" t="s">
        <v>795</v>
      </c>
      <c r="D99" s="28" t="s">
        <v>796</v>
      </c>
      <c r="E99" s="12">
        <f>Source!DN45</f>
        <v>114</v>
      </c>
      <c r="F99" s="30"/>
      <c r="G99" s="29"/>
      <c r="H99" s="12"/>
      <c r="I99" s="30">
        <f>SUM(Q94:Q98)</f>
        <v>18.32</v>
      </c>
      <c r="J99" s="12">
        <f>Source!BZ45</f>
        <v>79</v>
      </c>
      <c r="K99" s="30">
        <f>SUM(R94:R98)</f>
        <v>438.12</v>
      </c>
    </row>
    <row r="100" spans="1:29" ht="14.25" x14ac:dyDescent="0.2">
      <c r="A100" s="27"/>
      <c r="B100" s="27"/>
      <c r="C100" s="27" t="s">
        <v>797</v>
      </c>
      <c r="D100" s="28" t="s">
        <v>796</v>
      </c>
      <c r="E100" s="12">
        <f>Source!DO45</f>
        <v>67</v>
      </c>
      <c r="F100" s="30"/>
      <c r="G100" s="29"/>
      <c r="H100" s="12"/>
      <c r="I100" s="30">
        <f>SUM(S94:S99)</f>
        <v>10.77</v>
      </c>
      <c r="J100" s="12">
        <f>Source!CA45</f>
        <v>41</v>
      </c>
      <c r="K100" s="30">
        <f>SUM(T94:T99)</f>
        <v>227.38</v>
      </c>
    </row>
    <row r="101" spans="1:29" ht="14.25" x14ac:dyDescent="0.2">
      <c r="A101" s="27"/>
      <c r="B101" s="27"/>
      <c r="C101" s="27" t="s">
        <v>798</v>
      </c>
      <c r="D101" s="28" t="s">
        <v>796</v>
      </c>
      <c r="E101" s="12">
        <f>175</f>
        <v>175</v>
      </c>
      <c r="F101" s="30"/>
      <c r="G101" s="29"/>
      <c r="H101" s="12"/>
      <c r="I101" s="30">
        <f>SUM(U94:U100)</f>
        <v>0.02</v>
      </c>
      <c r="J101" s="12">
        <f>160</f>
        <v>160</v>
      </c>
      <c r="K101" s="30">
        <f>SUM(V94:V100)</f>
        <v>0.56000000000000005</v>
      </c>
    </row>
    <row r="102" spans="1:29" ht="14.25" x14ac:dyDescent="0.2">
      <c r="A102" s="32"/>
      <c r="B102" s="32"/>
      <c r="C102" s="32" t="s">
        <v>799</v>
      </c>
      <c r="D102" s="33" t="s">
        <v>800</v>
      </c>
      <c r="E102" s="34">
        <f>Source!AQ44</f>
        <v>1.2</v>
      </c>
      <c r="F102" s="35"/>
      <c r="G102" s="36" t="str">
        <f>Source!DI44</f>
        <v/>
      </c>
      <c r="H102" s="34">
        <f>Source!AV45</f>
        <v>1</v>
      </c>
      <c r="I102" s="35">
        <f>Source!U44</f>
        <v>1.2</v>
      </c>
      <c r="J102" s="34"/>
      <c r="K102" s="35"/>
    </row>
    <row r="103" spans="1:29" ht="15" x14ac:dyDescent="0.25">
      <c r="C103" s="22" t="s">
        <v>801</v>
      </c>
      <c r="H103" s="74">
        <f>I95+I96+I98+I99+I100+I101+0-0-0</f>
        <v>47.190000000000005</v>
      </c>
      <c r="I103" s="74"/>
      <c r="J103" s="74">
        <f>K95+K96+K98+K99+K100+K101+0-0-0</f>
        <v>1240.45</v>
      </c>
      <c r="K103" s="74"/>
    </row>
    <row r="104" spans="1:29" ht="15" x14ac:dyDescent="0.25">
      <c r="C104" s="22" t="s">
        <v>802</v>
      </c>
      <c r="H104" s="71">
        <f>0+0</f>
        <v>0</v>
      </c>
      <c r="I104" s="71"/>
      <c r="J104" s="71">
        <f>0+0</f>
        <v>0</v>
      </c>
      <c r="K104" s="71"/>
    </row>
    <row r="105" spans="1:29" ht="15" x14ac:dyDescent="0.25">
      <c r="C105" s="22" t="s">
        <v>803</v>
      </c>
      <c r="H105" s="71">
        <f>I95+I96+I98+I99+I100+I101+0</f>
        <v>47.190000000000005</v>
      </c>
      <c r="I105" s="71"/>
      <c r="J105" s="71">
        <f>K95+K96+K98+K99+K100+K101+0</f>
        <v>1240.45</v>
      </c>
      <c r="K105" s="71"/>
      <c r="O105" s="37">
        <f>I95+I96+I98+I99+I100+I101+0</f>
        <v>47.190000000000005</v>
      </c>
      <c r="P105" s="37">
        <f>K95+K96+K98+K99+K100+K101+0</f>
        <v>1240.45</v>
      </c>
    </row>
    <row r="107" spans="1:29" ht="68.25" x14ac:dyDescent="0.2">
      <c r="A107" s="38">
        <v>9</v>
      </c>
      <c r="B107" s="38" t="str">
        <f>Source!F46</f>
        <v>УПД</v>
      </c>
      <c r="C107" s="38" t="s">
        <v>807</v>
      </c>
      <c r="D107" s="39" t="str">
        <f>Source!H46</f>
        <v>шт.</v>
      </c>
      <c r="E107" s="40">
        <f>Source!I46</f>
        <v>1</v>
      </c>
      <c r="F107" s="41">
        <f>Source!AL46</f>
        <v>3259.91</v>
      </c>
      <c r="G107" s="42" t="str">
        <f>Source!DD46</f>
        <v/>
      </c>
      <c r="H107" s="40">
        <f>Source!AW47</f>
        <v>1</v>
      </c>
      <c r="I107" s="41">
        <f>Source!P46</f>
        <v>3259.91</v>
      </c>
      <c r="J107" s="40">
        <f>IF(Source!BC47&lt;&gt; 0, Source!BC47, 1)</f>
        <v>7.11</v>
      </c>
      <c r="K107" s="41">
        <f>Source!P47</f>
        <v>23177.96</v>
      </c>
      <c r="Q107">
        <f>Source!X46</f>
        <v>0</v>
      </c>
      <c r="R107">
        <f>Source!X47</f>
        <v>0</v>
      </c>
      <c r="S107">
        <f>Source!Y46</f>
        <v>0</v>
      </c>
      <c r="T107">
        <f>Source!Y47</f>
        <v>0</v>
      </c>
      <c r="U107">
        <f>ROUND((175/100)*ROUND(Source!R46, 2), 2)</f>
        <v>0</v>
      </c>
      <c r="V107">
        <f>ROUND((160/100)*ROUND(Source!R47, 2), 2)</f>
        <v>0</v>
      </c>
      <c r="AC107">
        <v>5</v>
      </c>
    </row>
    <row r="108" spans="1:29" ht="15" x14ac:dyDescent="0.25">
      <c r="A108" s="43"/>
      <c r="B108" s="43"/>
      <c r="C108" s="44" t="s">
        <v>803</v>
      </c>
      <c r="D108" s="43"/>
      <c r="E108" s="43"/>
      <c r="F108" s="43"/>
      <c r="G108" s="43"/>
      <c r="H108" s="75">
        <f>I107+0</f>
        <v>3259.91</v>
      </c>
      <c r="I108" s="75"/>
      <c r="J108" s="75">
        <f>K107+0</f>
        <v>23177.96</v>
      </c>
      <c r="K108" s="75"/>
      <c r="O108" s="37">
        <f>I107+0</f>
        <v>3259.91</v>
      </c>
      <c r="P108" s="37">
        <f>K107+0</f>
        <v>23177.96</v>
      </c>
    </row>
    <row r="110" spans="1:29" ht="28.5" x14ac:dyDescent="0.2">
      <c r="A110" s="27">
        <v>10</v>
      </c>
      <c r="B110" s="27" t="str">
        <f>Source!F50</f>
        <v>4.10-19-6</v>
      </c>
      <c r="C110" s="27" t="s">
        <v>43</v>
      </c>
      <c r="D110" s="28" t="str">
        <f>Source!H50</f>
        <v>1  ШТ.</v>
      </c>
      <c r="E110" s="12">
        <f>Source!I50</f>
        <v>2</v>
      </c>
      <c r="F110" s="30"/>
      <c r="G110" s="29"/>
      <c r="H110" s="12"/>
      <c r="I110" s="30"/>
      <c r="J110" s="12"/>
      <c r="K110" s="30"/>
      <c r="Q110">
        <f>Source!X50</f>
        <v>308.3</v>
      </c>
      <c r="R110">
        <f>Source!X51</f>
        <v>7372.98</v>
      </c>
      <c r="S110">
        <f>Source!Y50</f>
        <v>181.19</v>
      </c>
      <c r="T110">
        <f>Source!Y51</f>
        <v>3826.48</v>
      </c>
      <c r="U110">
        <f>ROUND((175/100)*ROUND(Source!R50, 2), 2)</f>
        <v>17.68</v>
      </c>
      <c r="V110">
        <f>ROUND((160/100)*ROUND(Source!R51, 2), 2)</f>
        <v>557.67999999999995</v>
      </c>
      <c r="AC110">
        <v>0</v>
      </c>
    </row>
    <row r="111" spans="1:29" ht="14.25" x14ac:dyDescent="0.2">
      <c r="A111" s="27"/>
      <c r="B111" s="27"/>
      <c r="C111" s="27" t="s">
        <v>791</v>
      </c>
      <c r="D111" s="28"/>
      <c r="E111" s="12"/>
      <c r="F111" s="30">
        <f>Source!AO50</f>
        <v>135.22</v>
      </c>
      <c r="G111" s="29" t="str">
        <f>Source!DG50</f>
        <v/>
      </c>
      <c r="H111" s="12">
        <f>Source!AV51</f>
        <v>1</v>
      </c>
      <c r="I111" s="30">
        <f>Source!S50</f>
        <v>270.44</v>
      </c>
      <c r="J111" s="12">
        <f>IF(Source!BA51&lt;&gt; 0, Source!BA51, 1)</f>
        <v>34.51</v>
      </c>
      <c r="K111" s="30">
        <f>Source!S51</f>
        <v>9332.8799999999992</v>
      </c>
    </row>
    <row r="112" spans="1:29" ht="14.25" x14ac:dyDescent="0.2">
      <c r="A112" s="27"/>
      <c r="B112" s="27"/>
      <c r="C112" s="27" t="s">
        <v>792</v>
      </c>
      <c r="D112" s="28"/>
      <c r="E112" s="12"/>
      <c r="F112" s="30">
        <f>Source!AM50</f>
        <v>45.93</v>
      </c>
      <c r="G112" s="29" t="str">
        <f>Source!DE50</f>
        <v/>
      </c>
      <c r="H112" s="12">
        <f>Source!AV51</f>
        <v>1</v>
      </c>
      <c r="I112" s="30">
        <f>Source!Q50</f>
        <v>91.86</v>
      </c>
      <c r="J112" s="12">
        <f>IF(Source!BB51&lt;&gt; 0, Source!BB51, 1)</f>
        <v>12.62</v>
      </c>
      <c r="K112" s="30">
        <f>Source!Q51</f>
        <v>1159.27</v>
      </c>
    </row>
    <row r="113" spans="1:29" ht="14.25" x14ac:dyDescent="0.2">
      <c r="A113" s="27"/>
      <c r="B113" s="27"/>
      <c r="C113" s="27" t="s">
        <v>793</v>
      </c>
      <c r="D113" s="28"/>
      <c r="E113" s="12"/>
      <c r="F113" s="30">
        <f>Source!AN50</f>
        <v>5.05</v>
      </c>
      <c r="G113" s="29" t="str">
        <f>Source!DF50</f>
        <v/>
      </c>
      <c r="H113" s="12">
        <f>Source!AV51</f>
        <v>1</v>
      </c>
      <c r="I113" s="31">
        <f>Source!R50</f>
        <v>10.1</v>
      </c>
      <c r="J113" s="12">
        <f>IF(Source!BS51&lt;&gt; 0, Source!BS51, 1)</f>
        <v>34.51</v>
      </c>
      <c r="K113" s="31">
        <f>Source!R51</f>
        <v>348.55</v>
      </c>
    </row>
    <row r="114" spans="1:29" ht="14.25" x14ac:dyDescent="0.2">
      <c r="A114" s="27"/>
      <c r="B114" s="27"/>
      <c r="C114" s="27" t="s">
        <v>794</v>
      </c>
      <c r="D114" s="28"/>
      <c r="E114" s="12"/>
      <c r="F114" s="30">
        <f>Source!AL50</f>
        <v>55.8</v>
      </c>
      <c r="G114" s="29" t="str">
        <f>Source!DD50</f>
        <v/>
      </c>
      <c r="H114" s="12">
        <f>Source!AW51</f>
        <v>1</v>
      </c>
      <c r="I114" s="30">
        <f>Source!P50</f>
        <v>111.6</v>
      </c>
      <c r="J114" s="12">
        <f>IF(Source!BC51&lt;&gt; 0, Source!BC51, 1)</f>
        <v>10.37</v>
      </c>
      <c r="K114" s="30">
        <f>Source!P51</f>
        <v>1157.29</v>
      </c>
    </row>
    <row r="115" spans="1:29" ht="14.25" x14ac:dyDescent="0.2">
      <c r="A115" s="27"/>
      <c r="B115" s="27"/>
      <c r="C115" s="27" t="s">
        <v>795</v>
      </c>
      <c r="D115" s="28" t="s">
        <v>796</v>
      </c>
      <c r="E115" s="12">
        <f>Source!DN51</f>
        <v>114</v>
      </c>
      <c r="F115" s="30"/>
      <c r="G115" s="29"/>
      <c r="H115" s="12"/>
      <c r="I115" s="30">
        <f>SUM(Q110:Q114)</f>
        <v>308.3</v>
      </c>
      <c r="J115" s="12">
        <f>Source!BZ51</f>
        <v>79</v>
      </c>
      <c r="K115" s="30">
        <f>SUM(R110:R114)</f>
        <v>7372.98</v>
      </c>
    </row>
    <row r="116" spans="1:29" ht="14.25" x14ac:dyDescent="0.2">
      <c r="A116" s="27"/>
      <c r="B116" s="27"/>
      <c r="C116" s="27" t="s">
        <v>797</v>
      </c>
      <c r="D116" s="28" t="s">
        <v>796</v>
      </c>
      <c r="E116" s="12">
        <f>Source!DO51</f>
        <v>67</v>
      </c>
      <c r="F116" s="30"/>
      <c r="G116" s="29"/>
      <c r="H116" s="12"/>
      <c r="I116" s="30">
        <f>SUM(S110:S115)</f>
        <v>181.19</v>
      </c>
      <c r="J116" s="12">
        <f>Source!CA51</f>
        <v>41</v>
      </c>
      <c r="K116" s="30">
        <f>SUM(T110:T115)</f>
        <v>3826.48</v>
      </c>
    </row>
    <row r="117" spans="1:29" ht="14.25" x14ac:dyDescent="0.2">
      <c r="A117" s="27"/>
      <c r="B117" s="27"/>
      <c r="C117" s="27" t="s">
        <v>798</v>
      </c>
      <c r="D117" s="28" t="s">
        <v>796</v>
      </c>
      <c r="E117" s="12">
        <f>175</f>
        <v>175</v>
      </c>
      <c r="F117" s="30"/>
      <c r="G117" s="29"/>
      <c r="H117" s="12"/>
      <c r="I117" s="30">
        <f>SUM(U110:U116)</f>
        <v>17.68</v>
      </c>
      <c r="J117" s="12">
        <f>160</f>
        <v>160</v>
      </c>
      <c r="K117" s="30">
        <f>SUM(V110:V116)</f>
        <v>557.67999999999995</v>
      </c>
    </row>
    <row r="118" spans="1:29" ht="14.25" x14ac:dyDescent="0.2">
      <c r="A118" s="32"/>
      <c r="B118" s="32"/>
      <c r="C118" s="32" t="s">
        <v>799</v>
      </c>
      <c r="D118" s="33" t="s">
        <v>800</v>
      </c>
      <c r="E118" s="34">
        <f>Source!AQ50</f>
        <v>9.3000000000000007</v>
      </c>
      <c r="F118" s="35"/>
      <c r="G118" s="36" t="str">
        <f>Source!DI50</f>
        <v/>
      </c>
      <c r="H118" s="34">
        <f>Source!AV51</f>
        <v>1</v>
      </c>
      <c r="I118" s="35">
        <f>Source!U50</f>
        <v>18.600000000000001</v>
      </c>
      <c r="J118" s="34"/>
      <c r="K118" s="35"/>
    </row>
    <row r="119" spans="1:29" ht="15" x14ac:dyDescent="0.25">
      <c r="C119" s="22" t="s">
        <v>801</v>
      </c>
      <c r="H119" s="74">
        <f>I111+I112+I114+I115+I116+I117+0-0-0</f>
        <v>981.07</v>
      </c>
      <c r="I119" s="74"/>
      <c r="J119" s="74">
        <f>K111+K112+K114+K115+K116+K117+0-0-0</f>
        <v>23406.579999999998</v>
      </c>
      <c r="K119" s="74"/>
    </row>
    <row r="120" spans="1:29" ht="15" x14ac:dyDescent="0.25">
      <c r="C120" s="22" t="s">
        <v>802</v>
      </c>
      <c r="H120" s="71">
        <f>0+0</f>
        <v>0</v>
      </c>
      <c r="I120" s="71"/>
      <c r="J120" s="71">
        <f>0+0</f>
        <v>0</v>
      </c>
      <c r="K120" s="71"/>
    </row>
    <row r="121" spans="1:29" ht="15" x14ac:dyDescent="0.25">
      <c r="C121" s="22" t="s">
        <v>803</v>
      </c>
      <c r="H121" s="71">
        <f>I111+I112+I114+I115+I116+I117+0</f>
        <v>981.07</v>
      </c>
      <c r="I121" s="71"/>
      <c r="J121" s="71">
        <f>K111+K112+K114+K115+K116+K117+0</f>
        <v>23406.579999999998</v>
      </c>
      <c r="K121" s="71"/>
      <c r="O121" s="37">
        <f>I111+I112+I114+I115+I116+I117+0</f>
        <v>981.07</v>
      </c>
      <c r="P121" s="37">
        <f>K111+K112+K114+K115+K116+K117+0</f>
        <v>23406.579999999998</v>
      </c>
    </row>
    <row r="123" spans="1:29" ht="41.25" x14ac:dyDescent="0.2">
      <c r="A123" s="32">
        <v>11</v>
      </c>
      <c r="B123" s="32" t="str">
        <f>Source!F52</f>
        <v>УПД</v>
      </c>
      <c r="C123" s="32" t="s">
        <v>808</v>
      </c>
      <c r="D123" s="33" t="str">
        <f>Source!H52</f>
        <v>шт.</v>
      </c>
      <c r="E123" s="34">
        <f>Source!I52</f>
        <v>1</v>
      </c>
      <c r="F123" s="35">
        <f>Source!AL52</f>
        <v>812.54</v>
      </c>
      <c r="G123" s="36" t="str">
        <f>Source!DD52</f>
        <v/>
      </c>
      <c r="H123" s="34">
        <f>Source!AW53</f>
        <v>1</v>
      </c>
      <c r="I123" s="35">
        <f>Source!P52</f>
        <v>812.54</v>
      </c>
      <c r="J123" s="34">
        <f>IF(Source!BC53&lt;&gt; 0, Source!BC53, 1)</f>
        <v>9.74</v>
      </c>
      <c r="K123" s="35">
        <f>Source!P53</f>
        <v>7914.14</v>
      </c>
      <c r="Q123">
        <f>Source!X52</f>
        <v>0</v>
      </c>
      <c r="R123">
        <f>Source!X53</f>
        <v>0</v>
      </c>
      <c r="S123">
        <f>Source!Y52</f>
        <v>0</v>
      </c>
      <c r="T123">
        <f>Source!Y53</f>
        <v>0</v>
      </c>
      <c r="U123">
        <f>ROUND((175/100)*ROUND(Source!R52, 2), 2)</f>
        <v>0</v>
      </c>
      <c r="V123">
        <f>ROUND((160/100)*ROUND(Source!R53, 2), 2)</f>
        <v>0</v>
      </c>
      <c r="AC123">
        <v>3</v>
      </c>
    </row>
    <row r="124" spans="1:29" ht="15" x14ac:dyDescent="0.25">
      <c r="C124" s="22" t="s">
        <v>803</v>
      </c>
      <c r="H124" s="74">
        <f>I123+0</f>
        <v>812.54</v>
      </c>
      <c r="I124" s="74"/>
      <c r="J124" s="74">
        <f>K123+0</f>
        <v>7914.14</v>
      </c>
      <c r="K124" s="74"/>
      <c r="O124" s="37">
        <f>I123+0</f>
        <v>812.54</v>
      </c>
      <c r="P124" s="37">
        <f>K123+0</f>
        <v>7914.14</v>
      </c>
    </row>
    <row r="126" spans="1:29" ht="68.25" x14ac:dyDescent="0.2">
      <c r="A126" s="38">
        <v>12</v>
      </c>
      <c r="B126" s="38" t="str">
        <f>Source!F54</f>
        <v>УПД</v>
      </c>
      <c r="C126" s="38" t="s">
        <v>809</v>
      </c>
      <c r="D126" s="39" t="str">
        <f>Source!H54</f>
        <v>шт.</v>
      </c>
      <c r="E126" s="40">
        <f>Source!I54</f>
        <v>1</v>
      </c>
      <c r="F126" s="41">
        <f>Source!AL54</f>
        <v>1675.84</v>
      </c>
      <c r="G126" s="42" t="str">
        <f>Source!DD54</f>
        <v/>
      </c>
      <c r="H126" s="40">
        <f>Source!AW55</f>
        <v>1</v>
      </c>
      <c r="I126" s="41">
        <f>Source!P54</f>
        <v>1675.84</v>
      </c>
      <c r="J126" s="40">
        <f>IF(Source!BC55&lt;&gt; 0, Source!BC55, 1)</f>
        <v>7.11</v>
      </c>
      <c r="K126" s="41">
        <f>Source!P55</f>
        <v>11915.22</v>
      </c>
      <c r="Q126">
        <f>Source!X54</f>
        <v>0</v>
      </c>
      <c r="R126">
        <f>Source!X55</f>
        <v>0</v>
      </c>
      <c r="S126">
        <f>Source!Y54</f>
        <v>0</v>
      </c>
      <c r="T126">
        <f>Source!Y55</f>
        <v>0</v>
      </c>
      <c r="U126">
        <f>ROUND((175/100)*ROUND(Source!R54, 2), 2)</f>
        <v>0</v>
      </c>
      <c r="V126">
        <f>ROUND((160/100)*ROUND(Source!R55, 2), 2)</f>
        <v>0</v>
      </c>
      <c r="AC126">
        <v>5</v>
      </c>
    </row>
    <row r="127" spans="1:29" ht="15" x14ac:dyDescent="0.25">
      <c r="A127" s="43"/>
      <c r="B127" s="43"/>
      <c r="C127" s="44" t="s">
        <v>803</v>
      </c>
      <c r="D127" s="43"/>
      <c r="E127" s="43"/>
      <c r="F127" s="43"/>
      <c r="G127" s="43"/>
      <c r="H127" s="75">
        <f>I126+0</f>
        <v>1675.84</v>
      </c>
      <c r="I127" s="75"/>
      <c r="J127" s="75">
        <f>K126+0</f>
        <v>11915.22</v>
      </c>
      <c r="K127" s="75"/>
      <c r="O127" s="37">
        <f>I126+0</f>
        <v>1675.84</v>
      </c>
      <c r="P127" s="37">
        <f>K126+0</f>
        <v>11915.22</v>
      </c>
    </row>
    <row r="129" spans="1:29" ht="27" x14ac:dyDescent="0.2">
      <c r="A129" s="32">
        <v>13</v>
      </c>
      <c r="B129" s="32" t="str">
        <f>Source!F58</f>
        <v>УПД</v>
      </c>
      <c r="C129" s="32" t="s">
        <v>810</v>
      </c>
      <c r="D129" s="33" t="str">
        <f>Source!H58</f>
        <v>шт.</v>
      </c>
      <c r="E129" s="34">
        <f>Source!I58</f>
        <v>4</v>
      </c>
      <c r="F129" s="35">
        <f>Source!AL58</f>
        <v>375.43</v>
      </c>
      <c r="G129" s="36" t="str">
        <f>Source!DD58</f>
        <v/>
      </c>
      <c r="H129" s="34">
        <f>Source!AW59</f>
        <v>1</v>
      </c>
      <c r="I129" s="35">
        <f>Source!P58</f>
        <v>1501.72</v>
      </c>
      <c r="J129" s="34">
        <f>IF(Source!BC59&lt;&gt; 0, Source!BC59, 1)</f>
        <v>9.74</v>
      </c>
      <c r="K129" s="35">
        <f>Source!P59</f>
        <v>14626.75</v>
      </c>
      <c r="Q129">
        <f>Source!X58</f>
        <v>0</v>
      </c>
      <c r="R129">
        <f>Source!X59</f>
        <v>0</v>
      </c>
      <c r="S129">
        <f>Source!Y58</f>
        <v>0</v>
      </c>
      <c r="T129">
        <f>Source!Y59</f>
        <v>0</v>
      </c>
      <c r="U129">
        <f>ROUND((175/100)*ROUND(Source!R58, 2), 2)</f>
        <v>0</v>
      </c>
      <c r="V129">
        <f>ROUND((160/100)*ROUND(Source!R59, 2), 2)</f>
        <v>0</v>
      </c>
      <c r="AC129">
        <v>3</v>
      </c>
    </row>
    <row r="130" spans="1:29" ht="15" x14ac:dyDescent="0.25">
      <c r="C130" s="22" t="s">
        <v>803</v>
      </c>
      <c r="H130" s="74">
        <f>I129+0</f>
        <v>1501.72</v>
      </c>
      <c r="I130" s="74"/>
      <c r="J130" s="74">
        <f>K129+0</f>
        <v>14626.75</v>
      </c>
      <c r="K130" s="74"/>
      <c r="O130" s="37">
        <f>I129+0</f>
        <v>1501.72</v>
      </c>
      <c r="P130" s="37">
        <f>K129+0</f>
        <v>14626.75</v>
      </c>
    </row>
    <row r="132" spans="1:29" ht="28.5" x14ac:dyDescent="0.2">
      <c r="A132" s="27">
        <v>14</v>
      </c>
      <c r="B132" s="27" t="str">
        <f>Source!F60</f>
        <v>4.10-81-6</v>
      </c>
      <c r="C132" s="27" t="s">
        <v>89</v>
      </c>
      <c r="D132" s="28" t="str">
        <f>Source!H60</f>
        <v>1  ШТ.</v>
      </c>
      <c r="E132" s="12">
        <f>Source!I60</f>
        <v>148</v>
      </c>
      <c r="F132" s="30"/>
      <c r="G132" s="29"/>
      <c r="H132" s="12"/>
      <c r="I132" s="30"/>
      <c r="J132" s="12"/>
      <c r="K132" s="30"/>
      <c r="Q132">
        <f>Source!X60</f>
        <v>745.74</v>
      </c>
      <c r="R132">
        <f>Source!X61</f>
        <v>17834.3</v>
      </c>
      <c r="S132">
        <f>Source!Y60</f>
        <v>438.29</v>
      </c>
      <c r="T132">
        <f>Source!Y61</f>
        <v>9255.77</v>
      </c>
      <c r="U132">
        <f>ROUND((175/100)*ROUND(Source!R60, 2), 2)</f>
        <v>72.52</v>
      </c>
      <c r="V132">
        <f>ROUND((160/100)*ROUND(Source!R61, 2), 2)</f>
        <v>2288.14</v>
      </c>
      <c r="AC132">
        <v>0</v>
      </c>
    </row>
    <row r="133" spans="1:29" ht="14.25" x14ac:dyDescent="0.2">
      <c r="A133" s="27"/>
      <c r="B133" s="27"/>
      <c r="C133" s="27" t="s">
        <v>791</v>
      </c>
      <c r="D133" s="28"/>
      <c r="E133" s="12"/>
      <c r="F133" s="30">
        <f>Source!AO60</f>
        <v>4.42</v>
      </c>
      <c r="G133" s="29" t="str">
        <f>Source!DG60</f>
        <v/>
      </c>
      <c r="H133" s="12">
        <f>Source!AV61</f>
        <v>1</v>
      </c>
      <c r="I133" s="30">
        <f>Source!S60</f>
        <v>654.16</v>
      </c>
      <c r="J133" s="12">
        <f>IF(Source!BA61&lt;&gt; 0, Source!BA61, 1)</f>
        <v>34.51</v>
      </c>
      <c r="K133" s="30">
        <f>Source!S61</f>
        <v>22575.06</v>
      </c>
    </row>
    <row r="134" spans="1:29" ht="14.25" x14ac:dyDescent="0.2">
      <c r="A134" s="27"/>
      <c r="B134" s="27"/>
      <c r="C134" s="27" t="s">
        <v>792</v>
      </c>
      <c r="D134" s="28"/>
      <c r="E134" s="12"/>
      <c r="F134" s="30">
        <f>Source!AM60</f>
        <v>4.5599999999999996</v>
      </c>
      <c r="G134" s="29" t="str">
        <f>Source!DE60</f>
        <v/>
      </c>
      <c r="H134" s="12">
        <f>Source!AV61</f>
        <v>1</v>
      </c>
      <c r="I134" s="30">
        <f>Source!Q60</f>
        <v>674.88</v>
      </c>
      <c r="J134" s="12">
        <f>IF(Source!BB61&lt;&gt; 0, Source!BB61, 1)</f>
        <v>10.87</v>
      </c>
      <c r="K134" s="30">
        <f>Source!Q61</f>
        <v>7335.95</v>
      </c>
    </row>
    <row r="135" spans="1:29" ht="14.25" x14ac:dyDescent="0.2">
      <c r="A135" s="27"/>
      <c r="B135" s="27"/>
      <c r="C135" s="27" t="s">
        <v>793</v>
      </c>
      <c r="D135" s="28"/>
      <c r="E135" s="12"/>
      <c r="F135" s="30">
        <f>Source!AN60</f>
        <v>0.28000000000000003</v>
      </c>
      <c r="G135" s="29" t="str">
        <f>Source!DF60</f>
        <v/>
      </c>
      <c r="H135" s="12">
        <f>Source!AV61</f>
        <v>1</v>
      </c>
      <c r="I135" s="31">
        <f>Source!R60</f>
        <v>41.44</v>
      </c>
      <c r="J135" s="12">
        <f>IF(Source!BS61&lt;&gt; 0, Source!BS61, 1)</f>
        <v>34.51</v>
      </c>
      <c r="K135" s="31">
        <f>Source!R61</f>
        <v>1430.09</v>
      </c>
    </row>
    <row r="136" spans="1:29" ht="14.25" x14ac:dyDescent="0.2">
      <c r="A136" s="27"/>
      <c r="B136" s="27"/>
      <c r="C136" s="27" t="s">
        <v>794</v>
      </c>
      <c r="D136" s="28"/>
      <c r="E136" s="12"/>
      <c r="F136" s="30">
        <f>Source!AL60</f>
        <v>1.05</v>
      </c>
      <c r="G136" s="29" t="str">
        <f>Source!DD60</f>
        <v/>
      </c>
      <c r="H136" s="12">
        <f>Source!AW61</f>
        <v>1</v>
      </c>
      <c r="I136" s="30">
        <f>Source!P60</f>
        <v>155.4</v>
      </c>
      <c r="J136" s="12">
        <f>IF(Source!BC61&lt;&gt; 0, Source!BC61, 1)</f>
        <v>9.74</v>
      </c>
      <c r="K136" s="30">
        <f>Source!P61</f>
        <v>1513.6</v>
      </c>
    </row>
    <row r="137" spans="1:29" ht="14.25" x14ac:dyDescent="0.2">
      <c r="A137" s="27"/>
      <c r="B137" s="27"/>
      <c r="C137" s="27" t="s">
        <v>795</v>
      </c>
      <c r="D137" s="28" t="s">
        <v>796</v>
      </c>
      <c r="E137" s="12">
        <f>Source!DN61</f>
        <v>114</v>
      </c>
      <c r="F137" s="30"/>
      <c r="G137" s="29"/>
      <c r="H137" s="12"/>
      <c r="I137" s="30">
        <f>SUM(Q132:Q136)</f>
        <v>745.74</v>
      </c>
      <c r="J137" s="12">
        <f>Source!BZ61</f>
        <v>79</v>
      </c>
      <c r="K137" s="30">
        <f>SUM(R132:R136)</f>
        <v>17834.3</v>
      </c>
    </row>
    <row r="138" spans="1:29" ht="14.25" x14ac:dyDescent="0.2">
      <c r="A138" s="27"/>
      <c r="B138" s="27"/>
      <c r="C138" s="27" t="s">
        <v>797</v>
      </c>
      <c r="D138" s="28" t="s">
        <v>796</v>
      </c>
      <c r="E138" s="12">
        <f>Source!DO61</f>
        <v>67</v>
      </c>
      <c r="F138" s="30"/>
      <c r="G138" s="29"/>
      <c r="H138" s="12"/>
      <c r="I138" s="30">
        <f>SUM(S132:S137)</f>
        <v>438.29</v>
      </c>
      <c r="J138" s="12">
        <f>Source!CA61</f>
        <v>41</v>
      </c>
      <c r="K138" s="30">
        <f>SUM(T132:T137)</f>
        <v>9255.77</v>
      </c>
    </row>
    <row r="139" spans="1:29" ht="14.25" x14ac:dyDescent="0.2">
      <c r="A139" s="27"/>
      <c r="B139" s="27"/>
      <c r="C139" s="27" t="s">
        <v>798</v>
      </c>
      <c r="D139" s="28" t="s">
        <v>796</v>
      </c>
      <c r="E139" s="12">
        <f>175</f>
        <v>175</v>
      </c>
      <c r="F139" s="30"/>
      <c r="G139" s="29"/>
      <c r="H139" s="12"/>
      <c r="I139" s="30">
        <f>SUM(U132:U138)</f>
        <v>72.52</v>
      </c>
      <c r="J139" s="12">
        <f>160</f>
        <v>160</v>
      </c>
      <c r="K139" s="30">
        <f>SUM(V132:V138)</f>
        <v>2288.14</v>
      </c>
    </row>
    <row r="140" spans="1:29" ht="14.25" x14ac:dyDescent="0.2">
      <c r="A140" s="32"/>
      <c r="B140" s="32"/>
      <c r="C140" s="32" t="s">
        <v>799</v>
      </c>
      <c r="D140" s="33" t="s">
        <v>800</v>
      </c>
      <c r="E140" s="34">
        <f>Source!AQ60</f>
        <v>0.35</v>
      </c>
      <c r="F140" s="35"/>
      <c r="G140" s="36" t="str">
        <f>Source!DI60</f>
        <v/>
      </c>
      <c r="H140" s="34">
        <f>Source!AV61</f>
        <v>1</v>
      </c>
      <c r="I140" s="35">
        <f>Source!U60</f>
        <v>51.8</v>
      </c>
      <c r="J140" s="34"/>
      <c r="K140" s="35"/>
    </row>
    <row r="141" spans="1:29" ht="15" x14ac:dyDescent="0.25">
      <c r="C141" s="22" t="s">
        <v>801</v>
      </c>
      <c r="H141" s="74">
        <f>I133+I134+I136+I137+I138+I139+0-0-0</f>
        <v>2740.9900000000002</v>
      </c>
      <c r="I141" s="74"/>
      <c r="J141" s="74">
        <f>K133+K134+K136+K137+K138+K139+0-0-0</f>
        <v>60802.820000000007</v>
      </c>
      <c r="K141" s="74"/>
    </row>
    <row r="142" spans="1:29" ht="15" x14ac:dyDescent="0.25">
      <c r="C142" s="22" t="s">
        <v>802</v>
      </c>
      <c r="H142" s="71">
        <f>0+0</f>
        <v>0</v>
      </c>
      <c r="I142" s="71"/>
      <c r="J142" s="71">
        <f>0+0</f>
        <v>0</v>
      </c>
      <c r="K142" s="71"/>
    </row>
    <row r="143" spans="1:29" ht="15" x14ac:dyDescent="0.25">
      <c r="C143" s="22" t="s">
        <v>803</v>
      </c>
      <c r="H143" s="71">
        <f>I133+I134+I136+I137+I138+I139+0</f>
        <v>2740.9900000000002</v>
      </c>
      <c r="I143" s="71"/>
      <c r="J143" s="71">
        <f>K133+K134+K136+K137+K138+K139+0</f>
        <v>60802.820000000007</v>
      </c>
      <c r="K143" s="71"/>
      <c r="O143" s="37">
        <f>I133+I134+I136+I137+I138+I139+0</f>
        <v>2740.9900000000002</v>
      </c>
      <c r="P143" s="37">
        <f>K133+K134+K136+K137+K138+K139+0</f>
        <v>60802.820000000007</v>
      </c>
    </row>
    <row r="145" spans="1:29" ht="57" x14ac:dyDescent="0.2">
      <c r="A145" s="27">
        <v>15</v>
      </c>
      <c r="B145" s="27" t="str">
        <f>Source!F62</f>
        <v>4.10-81-2</v>
      </c>
      <c r="C145" s="27" t="s">
        <v>93</v>
      </c>
      <c r="D145" s="28" t="str">
        <f>Source!H62</f>
        <v>1  ШТ.</v>
      </c>
      <c r="E145" s="12">
        <f>Source!I62</f>
        <v>154</v>
      </c>
      <c r="F145" s="30"/>
      <c r="G145" s="29"/>
      <c r="H145" s="12"/>
      <c r="I145" s="30"/>
      <c r="J145" s="12"/>
      <c r="K145" s="30"/>
      <c r="Q145">
        <f>Source!X62</f>
        <v>3721.87</v>
      </c>
      <c r="R145">
        <f>Source!X63</f>
        <v>89007.92</v>
      </c>
      <c r="S145">
        <f>Source!Y62</f>
        <v>2187.42</v>
      </c>
      <c r="T145">
        <f>Source!Y63</f>
        <v>46193.98</v>
      </c>
      <c r="U145">
        <f>ROUND((175/100)*ROUND(Source!R62, 2), 2)</f>
        <v>2.7</v>
      </c>
      <c r="V145">
        <f>ROUND((160/100)*ROUND(Source!R63, 2), 2)</f>
        <v>85.04</v>
      </c>
      <c r="AC145">
        <v>0</v>
      </c>
    </row>
    <row r="146" spans="1:29" ht="14.25" x14ac:dyDescent="0.2">
      <c r="A146" s="27"/>
      <c r="B146" s="27"/>
      <c r="C146" s="27" t="s">
        <v>791</v>
      </c>
      <c r="D146" s="28"/>
      <c r="E146" s="12"/>
      <c r="F146" s="30">
        <f>Source!AO62</f>
        <v>21.2</v>
      </c>
      <c r="G146" s="29" t="str">
        <f>Source!DG62</f>
        <v/>
      </c>
      <c r="H146" s="12">
        <f>Source!AV63</f>
        <v>1</v>
      </c>
      <c r="I146" s="30">
        <f>Source!S62</f>
        <v>3264.8</v>
      </c>
      <c r="J146" s="12">
        <f>IF(Source!BA63&lt;&gt; 0, Source!BA63, 1)</f>
        <v>34.51</v>
      </c>
      <c r="K146" s="30">
        <f>Source!S63</f>
        <v>112668.25</v>
      </c>
    </row>
    <row r="147" spans="1:29" ht="14.25" x14ac:dyDescent="0.2">
      <c r="A147" s="27"/>
      <c r="B147" s="27"/>
      <c r="C147" s="27" t="s">
        <v>792</v>
      </c>
      <c r="D147" s="28"/>
      <c r="E147" s="12"/>
      <c r="F147" s="30">
        <f>Source!AM62</f>
        <v>0.06</v>
      </c>
      <c r="G147" s="29" t="str">
        <f>Source!DE62</f>
        <v/>
      </c>
      <c r="H147" s="12">
        <f>Source!AV63</f>
        <v>1</v>
      </c>
      <c r="I147" s="30">
        <f>Source!Q62</f>
        <v>9.24</v>
      </c>
      <c r="J147" s="12">
        <f>IF(Source!BB63&lt;&gt; 0, Source!BB63, 1)</f>
        <v>13.67</v>
      </c>
      <c r="K147" s="30">
        <f>Source!Q63</f>
        <v>126.31</v>
      </c>
    </row>
    <row r="148" spans="1:29" ht="14.25" x14ac:dyDescent="0.2">
      <c r="A148" s="27"/>
      <c r="B148" s="27"/>
      <c r="C148" s="27" t="s">
        <v>793</v>
      </c>
      <c r="D148" s="28"/>
      <c r="E148" s="12"/>
      <c r="F148" s="30">
        <f>Source!AN62</f>
        <v>0.01</v>
      </c>
      <c r="G148" s="29" t="str">
        <f>Source!DF62</f>
        <v/>
      </c>
      <c r="H148" s="12">
        <f>Source!AV63</f>
        <v>1</v>
      </c>
      <c r="I148" s="31">
        <f>Source!R62</f>
        <v>1.54</v>
      </c>
      <c r="J148" s="12">
        <f>IF(Source!BS63&lt;&gt; 0, Source!BS63, 1)</f>
        <v>34.51</v>
      </c>
      <c r="K148" s="31">
        <f>Source!R63</f>
        <v>53.15</v>
      </c>
    </row>
    <row r="149" spans="1:29" ht="14.25" x14ac:dyDescent="0.2">
      <c r="A149" s="27"/>
      <c r="B149" s="27"/>
      <c r="C149" s="27" t="s">
        <v>794</v>
      </c>
      <c r="D149" s="28"/>
      <c r="E149" s="12"/>
      <c r="F149" s="30">
        <f>Source!AL62</f>
        <v>1.26</v>
      </c>
      <c r="G149" s="29" t="str">
        <f>Source!DD62</f>
        <v/>
      </c>
      <c r="H149" s="12">
        <f>Source!AW63</f>
        <v>1</v>
      </c>
      <c r="I149" s="30">
        <f>Source!P62</f>
        <v>194.04</v>
      </c>
      <c r="J149" s="12">
        <f>IF(Source!BC63&lt;&gt; 0, Source!BC63, 1)</f>
        <v>9.74</v>
      </c>
      <c r="K149" s="30">
        <f>Source!P63</f>
        <v>1889.95</v>
      </c>
    </row>
    <row r="150" spans="1:29" ht="14.25" x14ac:dyDescent="0.2">
      <c r="A150" s="27"/>
      <c r="B150" s="27"/>
      <c r="C150" s="27" t="s">
        <v>795</v>
      </c>
      <c r="D150" s="28" t="s">
        <v>796</v>
      </c>
      <c r="E150" s="12">
        <f>Source!DN63</f>
        <v>114</v>
      </c>
      <c r="F150" s="30"/>
      <c r="G150" s="29"/>
      <c r="H150" s="12"/>
      <c r="I150" s="30">
        <f>SUM(Q145:Q149)</f>
        <v>3721.87</v>
      </c>
      <c r="J150" s="12">
        <f>Source!BZ63</f>
        <v>79</v>
      </c>
      <c r="K150" s="30">
        <f>SUM(R145:R149)</f>
        <v>89007.92</v>
      </c>
    </row>
    <row r="151" spans="1:29" ht="14.25" x14ac:dyDescent="0.2">
      <c r="A151" s="27"/>
      <c r="B151" s="27"/>
      <c r="C151" s="27" t="s">
        <v>797</v>
      </c>
      <c r="D151" s="28" t="s">
        <v>796</v>
      </c>
      <c r="E151" s="12">
        <f>Source!DO63</f>
        <v>67</v>
      </c>
      <c r="F151" s="30"/>
      <c r="G151" s="29"/>
      <c r="H151" s="12"/>
      <c r="I151" s="30">
        <f>SUM(S145:S150)</f>
        <v>2187.42</v>
      </c>
      <c r="J151" s="12">
        <f>Source!CA63</f>
        <v>41</v>
      </c>
      <c r="K151" s="30">
        <f>SUM(T145:T150)</f>
        <v>46193.98</v>
      </c>
    </row>
    <row r="152" spans="1:29" ht="14.25" x14ac:dyDescent="0.2">
      <c r="A152" s="27"/>
      <c r="B152" s="27"/>
      <c r="C152" s="27" t="s">
        <v>798</v>
      </c>
      <c r="D152" s="28" t="s">
        <v>796</v>
      </c>
      <c r="E152" s="12">
        <f>175</f>
        <v>175</v>
      </c>
      <c r="F152" s="30"/>
      <c r="G152" s="29"/>
      <c r="H152" s="12"/>
      <c r="I152" s="30">
        <f>SUM(U145:U151)</f>
        <v>2.7</v>
      </c>
      <c r="J152" s="12">
        <f>160</f>
        <v>160</v>
      </c>
      <c r="K152" s="30">
        <f>SUM(V145:V151)</f>
        <v>85.04</v>
      </c>
    </row>
    <row r="153" spans="1:29" ht="14.25" x14ac:dyDescent="0.2">
      <c r="A153" s="32"/>
      <c r="B153" s="32"/>
      <c r="C153" s="32" t="s">
        <v>799</v>
      </c>
      <c r="D153" s="33" t="s">
        <v>800</v>
      </c>
      <c r="E153" s="34">
        <f>Source!AQ62</f>
        <v>1.68</v>
      </c>
      <c r="F153" s="35"/>
      <c r="G153" s="36" t="str">
        <f>Source!DI62</f>
        <v/>
      </c>
      <c r="H153" s="34">
        <f>Source!AV63</f>
        <v>1</v>
      </c>
      <c r="I153" s="35">
        <f>Source!U62</f>
        <v>258.71999999999997</v>
      </c>
      <c r="J153" s="34"/>
      <c r="K153" s="35"/>
    </row>
    <row r="154" spans="1:29" ht="15" x14ac:dyDescent="0.25">
      <c r="C154" s="22" t="s">
        <v>801</v>
      </c>
      <c r="H154" s="74">
        <f>I146+I147+I149+I150+I151+I152+0-0-0</f>
        <v>9380.07</v>
      </c>
      <c r="I154" s="74"/>
      <c r="J154" s="74">
        <f>K146+K147+K149+K150+K151+K152+0-0-0</f>
        <v>249971.45</v>
      </c>
      <c r="K154" s="74"/>
    </row>
    <row r="155" spans="1:29" ht="15" x14ac:dyDescent="0.25">
      <c r="C155" s="22" t="s">
        <v>802</v>
      </c>
      <c r="H155" s="71">
        <f>0+0</f>
        <v>0</v>
      </c>
      <c r="I155" s="71"/>
      <c r="J155" s="71">
        <f>0+0</f>
        <v>0</v>
      </c>
      <c r="K155" s="71"/>
    </row>
    <row r="156" spans="1:29" ht="15" x14ac:dyDescent="0.25">
      <c r="C156" s="22" t="s">
        <v>803</v>
      </c>
      <c r="H156" s="71">
        <f>I146+I147+I149+I150+I151+I152+0</f>
        <v>9380.07</v>
      </c>
      <c r="I156" s="71"/>
      <c r="J156" s="71">
        <f>K146+K147+K149+K150+K151+K152+0</f>
        <v>249971.45</v>
      </c>
      <c r="K156" s="71"/>
      <c r="O156" s="37">
        <f>I146+I147+I149+I150+I151+I152+0</f>
        <v>9380.07</v>
      </c>
      <c r="P156" s="37">
        <f>K146+K147+K149+K150+K151+K152+0</f>
        <v>249971.45</v>
      </c>
    </row>
    <row r="158" spans="1:29" ht="55.5" x14ac:dyDescent="0.2">
      <c r="A158" s="32">
        <v>16</v>
      </c>
      <c r="B158" s="32" t="str">
        <f>Source!F64</f>
        <v>УПД</v>
      </c>
      <c r="C158" s="32" t="s">
        <v>811</v>
      </c>
      <c r="D158" s="33" t="str">
        <f>Source!H64</f>
        <v>шт.</v>
      </c>
      <c r="E158" s="34">
        <f>Source!I64</f>
        <v>146</v>
      </c>
      <c r="F158" s="35">
        <f>Source!AL64</f>
        <v>159.91999999999999</v>
      </c>
      <c r="G158" s="36" t="str">
        <f>Source!DD64</f>
        <v/>
      </c>
      <c r="H158" s="34">
        <f>Source!AW65</f>
        <v>1</v>
      </c>
      <c r="I158" s="35">
        <f>Source!P64</f>
        <v>23348.32</v>
      </c>
      <c r="J158" s="34">
        <f>IF(Source!BC65&lt;&gt; 0, Source!BC65, 1)</f>
        <v>9.74</v>
      </c>
      <c r="K158" s="35">
        <f>Source!P65</f>
        <v>227412.64</v>
      </c>
      <c r="Q158">
        <f>Source!X64</f>
        <v>0</v>
      </c>
      <c r="R158">
        <f>Source!X65</f>
        <v>0</v>
      </c>
      <c r="S158">
        <f>Source!Y64</f>
        <v>0</v>
      </c>
      <c r="T158">
        <f>Source!Y65</f>
        <v>0</v>
      </c>
      <c r="U158">
        <f>ROUND((175/100)*ROUND(Source!R64, 2), 2)</f>
        <v>0</v>
      </c>
      <c r="V158">
        <f>ROUND((160/100)*ROUND(Source!R65, 2), 2)</f>
        <v>0</v>
      </c>
      <c r="AC158">
        <v>3</v>
      </c>
    </row>
    <row r="159" spans="1:29" ht="15" x14ac:dyDescent="0.25">
      <c r="C159" s="22" t="s">
        <v>803</v>
      </c>
      <c r="H159" s="74">
        <f>I158+0</f>
        <v>23348.32</v>
      </c>
      <c r="I159" s="74"/>
      <c r="J159" s="74">
        <f>K158+0</f>
        <v>227412.64</v>
      </c>
      <c r="K159" s="74"/>
      <c r="O159" s="37">
        <f>I158+0</f>
        <v>23348.32</v>
      </c>
      <c r="P159" s="37">
        <f>K158+0</f>
        <v>227412.64</v>
      </c>
    </row>
    <row r="161" spans="1:29" ht="69.75" x14ac:dyDescent="0.2">
      <c r="A161" s="32">
        <v>17</v>
      </c>
      <c r="B161" s="32" t="str">
        <f>Source!F66</f>
        <v>УПД</v>
      </c>
      <c r="C161" s="32" t="s">
        <v>812</v>
      </c>
      <c r="D161" s="33" t="str">
        <f>Source!H66</f>
        <v>шт.</v>
      </c>
      <c r="E161" s="34">
        <f>Source!I66</f>
        <v>9</v>
      </c>
      <c r="F161" s="35">
        <f>Source!AL66</f>
        <v>130.17000000000002</v>
      </c>
      <c r="G161" s="36" t="str">
        <f>Source!DD66</f>
        <v/>
      </c>
      <c r="H161" s="34">
        <f>Source!AW67</f>
        <v>1</v>
      </c>
      <c r="I161" s="35">
        <f>Source!P66</f>
        <v>1171.53</v>
      </c>
      <c r="J161" s="34">
        <f>IF(Source!BC67&lt;&gt; 0, Source!BC67, 1)</f>
        <v>9.74</v>
      </c>
      <c r="K161" s="35">
        <f>Source!P67</f>
        <v>11410.7</v>
      </c>
      <c r="Q161">
        <f>Source!X66</f>
        <v>0</v>
      </c>
      <c r="R161">
        <f>Source!X67</f>
        <v>0</v>
      </c>
      <c r="S161">
        <f>Source!Y66</f>
        <v>0</v>
      </c>
      <c r="T161">
        <f>Source!Y67</f>
        <v>0</v>
      </c>
      <c r="U161">
        <f>ROUND((175/100)*ROUND(Source!R66, 2), 2)</f>
        <v>0</v>
      </c>
      <c r="V161">
        <f>ROUND((160/100)*ROUND(Source!R67, 2), 2)</f>
        <v>0</v>
      </c>
      <c r="AC161">
        <v>3</v>
      </c>
    </row>
    <row r="162" spans="1:29" ht="15" x14ac:dyDescent="0.25">
      <c r="C162" s="22" t="s">
        <v>803</v>
      </c>
      <c r="H162" s="74">
        <f>I161+0</f>
        <v>1171.53</v>
      </c>
      <c r="I162" s="74"/>
      <c r="J162" s="74">
        <f>K161+0</f>
        <v>11410.7</v>
      </c>
      <c r="K162" s="74"/>
      <c r="O162" s="37">
        <f>I161+0</f>
        <v>1171.53</v>
      </c>
      <c r="P162" s="37">
        <f>K161+0</f>
        <v>11410.7</v>
      </c>
    </row>
    <row r="164" spans="1:29" ht="42.75" x14ac:dyDescent="0.2">
      <c r="A164" s="27">
        <v>18</v>
      </c>
      <c r="B164" s="27" t="str">
        <f>Source!F68</f>
        <v>4.11-12-1</v>
      </c>
      <c r="C164" s="27" t="s">
        <v>103</v>
      </c>
      <c r="D164" s="28" t="str">
        <f>Source!H68</f>
        <v>1  ШТ.</v>
      </c>
      <c r="E164" s="12">
        <f>Source!I68</f>
        <v>46</v>
      </c>
      <c r="F164" s="30"/>
      <c r="G164" s="29"/>
      <c r="H164" s="12"/>
      <c r="I164" s="30"/>
      <c r="J164" s="12"/>
      <c r="K164" s="30"/>
      <c r="Q164">
        <f>Source!X68</f>
        <v>610.92999999999995</v>
      </c>
      <c r="R164">
        <f>Source!X69</f>
        <v>14610.19</v>
      </c>
      <c r="S164">
        <f>Source!Y68</f>
        <v>359.05</v>
      </c>
      <c r="T164">
        <f>Source!Y69</f>
        <v>7582.5</v>
      </c>
      <c r="U164">
        <f>ROUND((175/100)*ROUND(Source!R68, 2), 2)</f>
        <v>6.44</v>
      </c>
      <c r="V164">
        <f>ROUND((160/100)*ROUND(Source!R69, 2), 2)</f>
        <v>203.2</v>
      </c>
      <c r="AC164">
        <v>0</v>
      </c>
    </row>
    <row r="165" spans="1:29" ht="14.25" x14ac:dyDescent="0.2">
      <c r="A165" s="27"/>
      <c r="B165" s="27"/>
      <c r="C165" s="27" t="s">
        <v>791</v>
      </c>
      <c r="D165" s="28"/>
      <c r="E165" s="12"/>
      <c r="F165" s="30">
        <f>Source!AO68</f>
        <v>11.65</v>
      </c>
      <c r="G165" s="29" t="str">
        <f>Source!DG68</f>
        <v/>
      </c>
      <c r="H165" s="12">
        <f>Source!AV69</f>
        <v>1</v>
      </c>
      <c r="I165" s="30">
        <f>Source!S68</f>
        <v>535.9</v>
      </c>
      <c r="J165" s="12">
        <f>IF(Source!BA69&lt;&gt; 0, Source!BA69, 1)</f>
        <v>34.51</v>
      </c>
      <c r="K165" s="30">
        <f>Source!S69</f>
        <v>18493.91</v>
      </c>
    </row>
    <row r="166" spans="1:29" ht="14.25" x14ac:dyDescent="0.2">
      <c r="A166" s="27"/>
      <c r="B166" s="27"/>
      <c r="C166" s="27" t="s">
        <v>792</v>
      </c>
      <c r="D166" s="28"/>
      <c r="E166" s="12"/>
      <c r="F166" s="30">
        <f>Source!AM68</f>
        <v>0.5</v>
      </c>
      <c r="G166" s="29" t="str">
        <f>Source!DE68</f>
        <v/>
      </c>
      <c r="H166" s="12">
        <f>Source!AV69</f>
        <v>1</v>
      </c>
      <c r="I166" s="30">
        <f>Source!Q68</f>
        <v>23</v>
      </c>
      <c r="J166" s="12">
        <f>IF(Source!BB69&lt;&gt; 0, Source!BB69, 1)</f>
        <v>12.82</v>
      </c>
      <c r="K166" s="30">
        <f>Source!Q69</f>
        <v>294.86</v>
      </c>
    </row>
    <row r="167" spans="1:29" ht="14.25" x14ac:dyDescent="0.2">
      <c r="A167" s="27"/>
      <c r="B167" s="27"/>
      <c r="C167" s="27" t="s">
        <v>793</v>
      </c>
      <c r="D167" s="28"/>
      <c r="E167" s="12"/>
      <c r="F167" s="30">
        <f>Source!AN68</f>
        <v>0.08</v>
      </c>
      <c r="G167" s="29" t="str">
        <f>Source!DF68</f>
        <v/>
      </c>
      <c r="H167" s="12">
        <f>Source!AV69</f>
        <v>1</v>
      </c>
      <c r="I167" s="31">
        <f>Source!R68</f>
        <v>3.68</v>
      </c>
      <c r="J167" s="12">
        <f>IF(Source!BS69&lt;&gt; 0, Source!BS69, 1)</f>
        <v>34.51</v>
      </c>
      <c r="K167" s="31">
        <f>Source!R69</f>
        <v>127</v>
      </c>
    </row>
    <row r="168" spans="1:29" ht="14.25" x14ac:dyDescent="0.2">
      <c r="A168" s="27"/>
      <c r="B168" s="27"/>
      <c r="C168" s="27" t="s">
        <v>795</v>
      </c>
      <c r="D168" s="28" t="s">
        <v>796</v>
      </c>
      <c r="E168" s="12">
        <f>Source!DN69</f>
        <v>114</v>
      </c>
      <c r="F168" s="30"/>
      <c r="G168" s="29"/>
      <c r="H168" s="12"/>
      <c r="I168" s="30">
        <f>SUM(Q164:Q167)</f>
        <v>610.92999999999995</v>
      </c>
      <c r="J168" s="12">
        <f>Source!BZ69</f>
        <v>79</v>
      </c>
      <c r="K168" s="30">
        <f>SUM(R164:R167)</f>
        <v>14610.19</v>
      </c>
    </row>
    <row r="169" spans="1:29" ht="14.25" x14ac:dyDescent="0.2">
      <c r="A169" s="27"/>
      <c r="B169" s="27"/>
      <c r="C169" s="27" t="s">
        <v>797</v>
      </c>
      <c r="D169" s="28" t="s">
        <v>796</v>
      </c>
      <c r="E169" s="12">
        <f>Source!DO69</f>
        <v>67</v>
      </c>
      <c r="F169" s="30"/>
      <c r="G169" s="29"/>
      <c r="H169" s="12"/>
      <c r="I169" s="30">
        <f>SUM(S164:S168)</f>
        <v>359.05</v>
      </c>
      <c r="J169" s="12">
        <f>Source!CA69</f>
        <v>41</v>
      </c>
      <c r="K169" s="30">
        <f>SUM(T164:T168)</f>
        <v>7582.5</v>
      </c>
    </row>
    <row r="170" spans="1:29" ht="14.25" x14ac:dyDescent="0.2">
      <c r="A170" s="27"/>
      <c r="B170" s="27"/>
      <c r="C170" s="27" t="s">
        <v>798</v>
      </c>
      <c r="D170" s="28" t="s">
        <v>796</v>
      </c>
      <c r="E170" s="12">
        <f>175</f>
        <v>175</v>
      </c>
      <c r="F170" s="30"/>
      <c r="G170" s="29"/>
      <c r="H170" s="12"/>
      <c r="I170" s="30">
        <f>SUM(U164:U169)</f>
        <v>6.44</v>
      </c>
      <c r="J170" s="12">
        <f>160</f>
        <v>160</v>
      </c>
      <c r="K170" s="30">
        <f>SUM(V164:V169)</f>
        <v>203.2</v>
      </c>
    </row>
    <row r="171" spans="1:29" ht="14.25" x14ac:dyDescent="0.2">
      <c r="A171" s="32"/>
      <c r="B171" s="32"/>
      <c r="C171" s="32" t="s">
        <v>799</v>
      </c>
      <c r="D171" s="33" t="s">
        <v>800</v>
      </c>
      <c r="E171" s="34">
        <f>Source!AQ68</f>
        <v>1.03</v>
      </c>
      <c r="F171" s="35"/>
      <c r="G171" s="36" t="str">
        <f>Source!DI68</f>
        <v/>
      </c>
      <c r="H171" s="34">
        <f>Source!AV69</f>
        <v>1</v>
      </c>
      <c r="I171" s="35">
        <f>Source!U68</f>
        <v>47.38</v>
      </c>
      <c r="J171" s="34"/>
      <c r="K171" s="35"/>
    </row>
    <row r="172" spans="1:29" ht="15" x14ac:dyDescent="0.25">
      <c r="C172" s="22" t="s">
        <v>801</v>
      </c>
      <c r="H172" s="74">
        <f>I165+I166+I168+I169+I170+0-0-0</f>
        <v>1535.32</v>
      </c>
      <c r="I172" s="74"/>
      <c r="J172" s="74">
        <f>K165+K166+K168+K169+K170+0-0-0</f>
        <v>41184.659999999996</v>
      </c>
      <c r="K172" s="74"/>
    </row>
    <row r="173" spans="1:29" ht="15" x14ac:dyDescent="0.25">
      <c r="C173" s="22" t="s">
        <v>802</v>
      </c>
      <c r="H173" s="71">
        <f>0+0</f>
        <v>0</v>
      </c>
      <c r="I173" s="71"/>
      <c r="J173" s="71">
        <f>0+0</f>
        <v>0</v>
      </c>
      <c r="K173" s="71"/>
    </row>
    <row r="174" spans="1:29" ht="15" x14ac:dyDescent="0.25">
      <c r="C174" s="22" t="s">
        <v>803</v>
      </c>
      <c r="H174" s="71">
        <f>I165+I166+I168+I169+I170+0</f>
        <v>1535.32</v>
      </c>
      <c r="I174" s="71"/>
      <c r="J174" s="71">
        <f>K165+K166+K168+K169+K170+0</f>
        <v>41184.659999999996</v>
      </c>
      <c r="K174" s="71"/>
      <c r="O174" s="37">
        <f>I165+I166+I168+I169+I170+0</f>
        <v>1535.32</v>
      </c>
      <c r="P174" s="37">
        <f>K165+K166+K168+K169+K170+0</f>
        <v>41184.659999999996</v>
      </c>
    </row>
    <row r="176" spans="1:29" ht="27" x14ac:dyDescent="0.2">
      <c r="A176" s="32">
        <v>19</v>
      </c>
      <c r="B176" s="32" t="str">
        <f>Source!F70</f>
        <v>УПД</v>
      </c>
      <c r="C176" s="32" t="s">
        <v>813</v>
      </c>
      <c r="D176" s="33" t="str">
        <f>Source!H70</f>
        <v>шт.</v>
      </c>
      <c r="E176" s="34">
        <f>Source!I70</f>
        <v>46</v>
      </c>
      <c r="F176" s="35">
        <f>Source!AL70</f>
        <v>103.47</v>
      </c>
      <c r="G176" s="36" t="str">
        <f>Source!DD70</f>
        <v/>
      </c>
      <c r="H176" s="34">
        <f>Source!AW71</f>
        <v>1</v>
      </c>
      <c r="I176" s="35">
        <f>Source!P70</f>
        <v>4759.62</v>
      </c>
      <c r="J176" s="34">
        <f>IF(Source!BC71&lt;&gt; 0, Source!BC71, 1)</f>
        <v>9.74</v>
      </c>
      <c r="K176" s="35">
        <f>Source!P71</f>
        <v>46358.7</v>
      </c>
      <c r="Q176">
        <f>Source!X70</f>
        <v>0</v>
      </c>
      <c r="R176">
        <f>Source!X71</f>
        <v>0</v>
      </c>
      <c r="S176">
        <f>Source!Y70</f>
        <v>0</v>
      </c>
      <c r="T176">
        <f>Source!Y71</f>
        <v>0</v>
      </c>
      <c r="U176">
        <f>ROUND((175/100)*ROUND(Source!R70, 2), 2)</f>
        <v>0</v>
      </c>
      <c r="V176">
        <f>ROUND((160/100)*ROUND(Source!R71, 2), 2)</f>
        <v>0</v>
      </c>
      <c r="AC176">
        <v>3</v>
      </c>
    </row>
    <row r="177" spans="1:29" ht="15" x14ac:dyDescent="0.25">
      <c r="C177" s="22" t="s">
        <v>803</v>
      </c>
      <c r="H177" s="74">
        <f>I176+0</f>
        <v>4759.62</v>
      </c>
      <c r="I177" s="74"/>
      <c r="J177" s="74">
        <f>K176+0</f>
        <v>46358.7</v>
      </c>
      <c r="K177" s="74"/>
      <c r="O177" s="37">
        <f>I176+0</f>
        <v>4759.62</v>
      </c>
      <c r="P177" s="37">
        <f>K176+0</f>
        <v>46358.7</v>
      </c>
    </row>
    <row r="179" spans="1:29" ht="28.5" x14ac:dyDescent="0.2">
      <c r="A179" s="27">
        <v>20</v>
      </c>
      <c r="B179" s="27" t="str">
        <f>Source!F72</f>
        <v>4.10-80-10</v>
      </c>
      <c r="C179" s="27" t="s">
        <v>112</v>
      </c>
      <c r="D179" s="28" t="str">
        <f>Source!H72</f>
        <v>1  ШТ.</v>
      </c>
      <c r="E179" s="12">
        <f>Source!I72</f>
        <v>13</v>
      </c>
      <c r="F179" s="30"/>
      <c r="G179" s="29"/>
      <c r="H179" s="12"/>
      <c r="I179" s="30"/>
      <c r="J179" s="12"/>
      <c r="K179" s="30"/>
      <c r="Q179">
        <f>Source!X72</f>
        <v>635.78</v>
      </c>
      <c r="R179">
        <f>Source!X73</f>
        <v>15204.52</v>
      </c>
      <c r="S179">
        <f>Source!Y72</f>
        <v>373.66</v>
      </c>
      <c r="T179">
        <f>Source!Y73</f>
        <v>7890.95</v>
      </c>
      <c r="U179">
        <f>ROUND((175/100)*ROUND(Source!R72, 2), 2)</f>
        <v>0.23</v>
      </c>
      <c r="V179">
        <f>ROUND((160/100)*ROUND(Source!R73, 2), 2)</f>
        <v>7.18</v>
      </c>
      <c r="AC179">
        <v>0</v>
      </c>
    </row>
    <row r="180" spans="1:29" x14ac:dyDescent="0.2">
      <c r="C180" s="45" t="str">
        <f>"Объем: "&amp;Source!I72&amp;"=6+"&amp;"7"</f>
        <v>Объем: 13=6+7</v>
      </c>
    </row>
    <row r="181" spans="1:29" ht="14.25" x14ac:dyDescent="0.2">
      <c r="A181" s="27"/>
      <c r="B181" s="27"/>
      <c r="C181" s="27" t="s">
        <v>791</v>
      </c>
      <c r="D181" s="28"/>
      <c r="E181" s="12"/>
      <c r="F181" s="30">
        <f>Source!AO72</f>
        <v>42.9</v>
      </c>
      <c r="G181" s="29" t="str">
        <f>Source!DG72</f>
        <v/>
      </c>
      <c r="H181" s="12">
        <f>Source!AV73</f>
        <v>1</v>
      </c>
      <c r="I181" s="30">
        <f>Source!S72</f>
        <v>557.70000000000005</v>
      </c>
      <c r="J181" s="12">
        <f>IF(Source!BA73&lt;&gt; 0, Source!BA73, 1)</f>
        <v>34.51</v>
      </c>
      <c r="K181" s="30">
        <f>Source!S73</f>
        <v>19246.23</v>
      </c>
    </row>
    <row r="182" spans="1:29" ht="14.25" x14ac:dyDescent="0.2">
      <c r="A182" s="27"/>
      <c r="B182" s="27"/>
      <c r="C182" s="27" t="s">
        <v>792</v>
      </c>
      <c r="D182" s="28"/>
      <c r="E182" s="12"/>
      <c r="F182" s="30">
        <f>Source!AM72</f>
        <v>0.05</v>
      </c>
      <c r="G182" s="29" t="str">
        <f>Source!DE72</f>
        <v/>
      </c>
      <c r="H182" s="12">
        <f>Source!AV73</f>
        <v>1</v>
      </c>
      <c r="I182" s="30">
        <f>Source!Q72</f>
        <v>0.65</v>
      </c>
      <c r="J182" s="12">
        <f>IF(Source!BB73&lt;&gt; 0, Source!BB73, 1)</f>
        <v>14.4</v>
      </c>
      <c r="K182" s="30">
        <f>Source!Q73</f>
        <v>9.36</v>
      </c>
    </row>
    <row r="183" spans="1:29" ht="14.25" x14ac:dyDescent="0.2">
      <c r="A183" s="27"/>
      <c r="B183" s="27"/>
      <c r="C183" s="27" t="s">
        <v>793</v>
      </c>
      <c r="D183" s="28"/>
      <c r="E183" s="12"/>
      <c r="F183" s="30">
        <f>Source!AN72</f>
        <v>0.01</v>
      </c>
      <c r="G183" s="29" t="str">
        <f>Source!DF72</f>
        <v/>
      </c>
      <c r="H183" s="12">
        <f>Source!AV73</f>
        <v>1</v>
      </c>
      <c r="I183" s="31">
        <f>Source!R72</f>
        <v>0.13</v>
      </c>
      <c r="J183" s="12">
        <f>IF(Source!BS73&lt;&gt; 0, Source!BS73, 1)</f>
        <v>34.51</v>
      </c>
      <c r="K183" s="31">
        <f>Source!R73</f>
        <v>4.49</v>
      </c>
    </row>
    <row r="184" spans="1:29" ht="14.25" x14ac:dyDescent="0.2">
      <c r="A184" s="27"/>
      <c r="B184" s="27"/>
      <c r="C184" s="27" t="s">
        <v>794</v>
      </c>
      <c r="D184" s="28"/>
      <c r="E184" s="12"/>
      <c r="F184" s="30">
        <f>Source!AL72</f>
        <v>3.15</v>
      </c>
      <c r="G184" s="29" t="str">
        <f>Source!DD72</f>
        <v/>
      </c>
      <c r="H184" s="12">
        <f>Source!AW73</f>
        <v>1</v>
      </c>
      <c r="I184" s="30">
        <f>Source!P72</f>
        <v>40.950000000000003</v>
      </c>
      <c r="J184" s="12">
        <f>IF(Source!BC73&lt;&gt; 0, Source!BC73, 1)</f>
        <v>9.74</v>
      </c>
      <c r="K184" s="30">
        <f>Source!P73</f>
        <v>398.85</v>
      </c>
    </row>
    <row r="185" spans="1:29" ht="14.25" x14ac:dyDescent="0.2">
      <c r="A185" s="27"/>
      <c r="B185" s="27"/>
      <c r="C185" s="27" t="s">
        <v>795</v>
      </c>
      <c r="D185" s="28" t="s">
        <v>796</v>
      </c>
      <c r="E185" s="12">
        <f>Source!DN73</f>
        <v>114</v>
      </c>
      <c r="F185" s="30"/>
      <c r="G185" s="29"/>
      <c r="H185" s="12"/>
      <c r="I185" s="30">
        <f>SUM(Q179:Q184)</f>
        <v>635.78</v>
      </c>
      <c r="J185" s="12">
        <f>Source!BZ73</f>
        <v>79</v>
      </c>
      <c r="K185" s="30">
        <f>SUM(R179:R184)</f>
        <v>15204.52</v>
      </c>
    </row>
    <row r="186" spans="1:29" ht="14.25" x14ac:dyDescent="0.2">
      <c r="A186" s="27"/>
      <c r="B186" s="27"/>
      <c r="C186" s="27" t="s">
        <v>797</v>
      </c>
      <c r="D186" s="28" t="s">
        <v>796</v>
      </c>
      <c r="E186" s="12">
        <f>Source!DO73</f>
        <v>67</v>
      </c>
      <c r="F186" s="30"/>
      <c r="G186" s="29"/>
      <c r="H186" s="12"/>
      <c r="I186" s="30">
        <f>SUM(S179:S185)</f>
        <v>373.66</v>
      </c>
      <c r="J186" s="12">
        <f>Source!CA73</f>
        <v>41</v>
      </c>
      <c r="K186" s="30">
        <f>SUM(T179:T185)</f>
        <v>7890.95</v>
      </c>
    </row>
    <row r="187" spans="1:29" ht="14.25" x14ac:dyDescent="0.2">
      <c r="A187" s="27"/>
      <c r="B187" s="27"/>
      <c r="C187" s="27" t="s">
        <v>798</v>
      </c>
      <c r="D187" s="28" t="s">
        <v>796</v>
      </c>
      <c r="E187" s="12">
        <f>175</f>
        <v>175</v>
      </c>
      <c r="F187" s="30"/>
      <c r="G187" s="29"/>
      <c r="H187" s="12"/>
      <c r="I187" s="30">
        <f>SUM(U179:U186)</f>
        <v>0.23</v>
      </c>
      <c r="J187" s="12">
        <f>160</f>
        <v>160</v>
      </c>
      <c r="K187" s="30">
        <f>SUM(V179:V186)</f>
        <v>7.18</v>
      </c>
    </row>
    <row r="188" spans="1:29" ht="14.25" x14ac:dyDescent="0.2">
      <c r="A188" s="32"/>
      <c r="B188" s="32"/>
      <c r="C188" s="32" t="s">
        <v>799</v>
      </c>
      <c r="D188" s="33" t="s">
        <v>800</v>
      </c>
      <c r="E188" s="34">
        <f>Source!AQ72</f>
        <v>3.3</v>
      </c>
      <c r="F188" s="35"/>
      <c r="G188" s="36" t="str">
        <f>Source!DI72</f>
        <v/>
      </c>
      <c r="H188" s="34">
        <f>Source!AV73</f>
        <v>1</v>
      </c>
      <c r="I188" s="35">
        <f>Source!U72</f>
        <v>42.9</v>
      </c>
      <c r="J188" s="34"/>
      <c r="K188" s="35"/>
    </row>
    <row r="189" spans="1:29" ht="15" x14ac:dyDescent="0.25">
      <c r="C189" s="22" t="s">
        <v>801</v>
      </c>
      <c r="H189" s="74">
        <f>I181+I182+I184+I185+I186+I187+0-0-0</f>
        <v>1608.97</v>
      </c>
      <c r="I189" s="74"/>
      <c r="J189" s="74">
        <f>K181+K182+K184+K185+K186+K187+0-0-0</f>
        <v>42757.09</v>
      </c>
      <c r="K189" s="74"/>
    </row>
    <row r="190" spans="1:29" ht="15" x14ac:dyDescent="0.25">
      <c r="C190" s="22" t="s">
        <v>802</v>
      </c>
      <c r="H190" s="71">
        <f>0+0</f>
        <v>0</v>
      </c>
      <c r="I190" s="71"/>
      <c r="J190" s="71">
        <f>0+0</f>
        <v>0</v>
      </c>
      <c r="K190" s="71"/>
    </row>
    <row r="191" spans="1:29" ht="15" x14ac:dyDescent="0.25">
      <c r="C191" s="22" t="s">
        <v>803</v>
      </c>
      <c r="H191" s="71">
        <f>I181+I182+I184+I185+I186+I187+0</f>
        <v>1608.97</v>
      </c>
      <c r="I191" s="71"/>
      <c r="J191" s="71">
        <f>K181+K182+K184+K185+K186+K187+0</f>
        <v>42757.09</v>
      </c>
      <c r="K191" s="71"/>
      <c r="O191" s="37">
        <f>I181+I182+I184+I185+I186+I187+0</f>
        <v>1608.97</v>
      </c>
      <c r="P191" s="37">
        <f>K181+K182+K184+K185+K186+K187+0</f>
        <v>42757.09</v>
      </c>
    </row>
    <row r="193" spans="1:29" ht="41.25" x14ac:dyDescent="0.2">
      <c r="A193" s="32">
        <v>21</v>
      </c>
      <c r="B193" s="32" t="str">
        <f>Source!F74</f>
        <v>УПД</v>
      </c>
      <c r="C193" s="32" t="s">
        <v>814</v>
      </c>
      <c r="D193" s="33" t="str">
        <f>Source!H74</f>
        <v>шт.</v>
      </c>
      <c r="E193" s="34">
        <f>Source!I74</f>
        <v>6</v>
      </c>
      <c r="F193" s="35">
        <f>Source!AL74</f>
        <v>506.23</v>
      </c>
      <c r="G193" s="36" t="str">
        <f>Source!DD74</f>
        <v/>
      </c>
      <c r="H193" s="34">
        <f>Source!AW75</f>
        <v>1</v>
      </c>
      <c r="I193" s="35">
        <f>Source!P74</f>
        <v>3037.38</v>
      </c>
      <c r="J193" s="34">
        <f>IF(Source!BC75&lt;&gt; 0, Source!BC75, 1)</f>
        <v>9.74</v>
      </c>
      <c r="K193" s="35">
        <f>Source!P75</f>
        <v>29584.080000000002</v>
      </c>
      <c r="Q193">
        <f>Source!X74</f>
        <v>0</v>
      </c>
      <c r="R193">
        <f>Source!X75</f>
        <v>0</v>
      </c>
      <c r="S193">
        <f>Source!Y74</f>
        <v>0</v>
      </c>
      <c r="T193">
        <f>Source!Y75</f>
        <v>0</v>
      </c>
      <c r="U193">
        <f>ROUND((175/100)*ROUND(Source!R74, 2), 2)</f>
        <v>0</v>
      </c>
      <c r="V193">
        <f>ROUND((160/100)*ROUND(Source!R75, 2), 2)</f>
        <v>0</v>
      </c>
      <c r="AC193">
        <v>3</v>
      </c>
    </row>
    <row r="194" spans="1:29" ht="15" x14ac:dyDescent="0.25">
      <c r="C194" s="22" t="s">
        <v>803</v>
      </c>
      <c r="H194" s="74">
        <f>I193+0</f>
        <v>3037.38</v>
      </c>
      <c r="I194" s="74"/>
      <c r="J194" s="74">
        <f>K193+0</f>
        <v>29584.080000000002</v>
      </c>
      <c r="K194" s="74"/>
      <c r="O194" s="37">
        <f>I193+0</f>
        <v>3037.38</v>
      </c>
      <c r="P194" s="37">
        <f>K193+0</f>
        <v>29584.080000000002</v>
      </c>
    </row>
    <row r="196" spans="1:29" ht="27" x14ac:dyDescent="0.2">
      <c r="A196" s="32">
        <v>22</v>
      </c>
      <c r="B196" s="32" t="str">
        <f>Source!F76</f>
        <v>УПД</v>
      </c>
      <c r="C196" s="32" t="s">
        <v>815</v>
      </c>
      <c r="D196" s="33" t="str">
        <f>Source!H76</f>
        <v>шт.</v>
      </c>
      <c r="E196" s="34">
        <f>Source!I76</f>
        <v>7</v>
      </c>
      <c r="F196" s="35">
        <f>Source!AL76</f>
        <v>157.4</v>
      </c>
      <c r="G196" s="36" t="str">
        <f>Source!DD76</f>
        <v/>
      </c>
      <c r="H196" s="34">
        <f>Source!AW77</f>
        <v>1</v>
      </c>
      <c r="I196" s="35">
        <f>Source!P76</f>
        <v>1101.8</v>
      </c>
      <c r="J196" s="34">
        <f>IF(Source!BC77&lt;&gt; 0, Source!BC77, 1)</f>
        <v>9.74</v>
      </c>
      <c r="K196" s="35">
        <f>Source!P77</f>
        <v>10731.53</v>
      </c>
      <c r="Q196">
        <f>Source!X76</f>
        <v>0</v>
      </c>
      <c r="R196">
        <f>Source!X77</f>
        <v>0</v>
      </c>
      <c r="S196">
        <f>Source!Y76</f>
        <v>0</v>
      </c>
      <c r="T196">
        <f>Source!Y77</f>
        <v>0</v>
      </c>
      <c r="U196">
        <f>ROUND((175/100)*ROUND(Source!R76, 2), 2)</f>
        <v>0</v>
      </c>
      <c r="V196">
        <f>ROUND((160/100)*ROUND(Source!R77, 2), 2)</f>
        <v>0</v>
      </c>
      <c r="AC196">
        <v>3</v>
      </c>
    </row>
    <row r="197" spans="1:29" ht="15" x14ac:dyDescent="0.25">
      <c r="C197" s="22" t="s">
        <v>803</v>
      </c>
      <c r="H197" s="74">
        <f>I196+0</f>
        <v>1101.8</v>
      </c>
      <c r="I197" s="74"/>
      <c r="J197" s="74">
        <f>K196+0</f>
        <v>10731.53</v>
      </c>
      <c r="K197" s="74"/>
      <c r="O197" s="37">
        <f>I196+0</f>
        <v>1101.8</v>
      </c>
      <c r="P197" s="37">
        <f>K196+0</f>
        <v>10731.53</v>
      </c>
    </row>
    <row r="199" spans="1:29" ht="71.25" x14ac:dyDescent="0.2">
      <c r="A199" s="27">
        <v>23</v>
      </c>
      <c r="B199" s="27" t="str">
        <f>Source!F78</f>
        <v>4.8-175-1</v>
      </c>
      <c r="C199" s="27" t="s">
        <v>122</v>
      </c>
      <c r="D199" s="28" t="str">
        <f>Source!H78</f>
        <v>100 м</v>
      </c>
      <c r="E199" s="12">
        <f>Source!I78</f>
        <v>2.165</v>
      </c>
      <c r="F199" s="30"/>
      <c r="G199" s="29"/>
      <c r="H199" s="12"/>
      <c r="I199" s="30"/>
      <c r="J199" s="12"/>
      <c r="K199" s="30"/>
      <c r="Q199">
        <f>Source!X78</f>
        <v>136.31</v>
      </c>
      <c r="R199">
        <f>Source!X79</f>
        <v>3259.82</v>
      </c>
      <c r="S199">
        <f>Source!Y78</f>
        <v>80.11</v>
      </c>
      <c r="T199">
        <f>Source!Y79</f>
        <v>1691.81</v>
      </c>
      <c r="U199">
        <f>ROUND((175/100)*ROUND(Source!R78, 2), 2)</f>
        <v>1.1399999999999999</v>
      </c>
      <c r="V199">
        <f>ROUND((160/100)*ROUND(Source!R79, 2), 2)</f>
        <v>35.89</v>
      </c>
      <c r="AC199">
        <v>0</v>
      </c>
    </row>
    <row r="200" spans="1:29" x14ac:dyDescent="0.2">
      <c r="C200" s="45" t="str">
        <f>"Объем: "&amp;Source!I78&amp;"=216,5/"&amp;"100"</f>
        <v>Объем: 2,165=216,5/100</v>
      </c>
    </row>
    <row r="201" spans="1:29" ht="14.25" x14ac:dyDescent="0.2">
      <c r="A201" s="27"/>
      <c r="B201" s="27"/>
      <c r="C201" s="27" t="s">
        <v>791</v>
      </c>
      <c r="D201" s="28"/>
      <c r="E201" s="12"/>
      <c r="F201" s="30">
        <f>Source!AO78</f>
        <v>55.23</v>
      </c>
      <c r="G201" s="29" t="str">
        <f>Source!DG78</f>
        <v/>
      </c>
      <c r="H201" s="12">
        <f>Source!AV79</f>
        <v>1</v>
      </c>
      <c r="I201" s="30">
        <f>Source!S78</f>
        <v>119.57</v>
      </c>
      <c r="J201" s="12">
        <f>IF(Source!BA79&lt;&gt; 0, Source!BA79, 1)</f>
        <v>34.51</v>
      </c>
      <c r="K201" s="30">
        <f>Source!S79</f>
        <v>4126.3599999999997</v>
      </c>
    </row>
    <row r="202" spans="1:29" ht="14.25" x14ac:dyDescent="0.2">
      <c r="A202" s="27"/>
      <c r="B202" s="27"/>
      <c r="C202" s="27" t="s">
        <v>792</v>
      </c>
      <c r="D202" s="28"/>
      <c r="E202" s="12"/>
      <c r="F202" s="30">
        <f>Source!AM78</f>
        <v>2.62</v>
      </c>
      <c r="G202" s="29" t="str">
        <f>Source!DE78</f>
        <v/>
      </c>
      <c r="H202" s="12">
        <f>Source!AV79</f>
        <v>1</v>
      </c>
      <c r="I202" s="30">
        <f>Source!Q78</f>
        <v>5.67</v>
      </c>
      <c r="J202" s="12">
        <f>IF(Source!BB79&lt;&gt; 0, Source!BB79, 1)</f>
        <v>11.92</v>
      </c>
      <c r="K202" s="30">
        <f>Source!Q79</f>
        <v>67.59</v>
      </c>
    </row>
    <row r="203" spans="1:29" ht="14.25" x14ac:dyDescent="0.2">
      <c r="A203" s="27"/>
      <c r="B203" s="27"/>
      <c r="C203" s="27" t="s">
        <v>793</v>
      </c>
      <c r="D203" s="28"/>
      <c r="E203" s="12"/>
      <c r="F203" s="30">
        <f>Source!AN78</f>
        <v>0.3</v>
      </c>
      <c r="G203" s="29" t="str">
        <f>Source!DF78</f>
        <v/>
      </c>
      <c r="H203" s="12">
        <f>Source!AV79</f>
        <v>1</v>
      </c>
      <c r="I203" s="31">
        <f>Source!R78</f>
        <v>0.65</v>
      </c>
      <c r="J203" s="12">
        <f>IF(Source!BS79&lt;&gt; 0, Source!BS79, 1)</f>
        <v>34.51</v>
      </c>
      <c r="K203" s="31">
        <f>Source!R79</f>
        <v>22.43</v>
      </c>
    </row>
    <row r="204" spans="1:29" ht="14.25" x14ac:dyDescent="0.2">
      <c r="A204" s="27"/>
      <c r="B204" s="27"/>
      <c r="C204" s="27" t="s">
        <v>794</v>
      </c>
      <c r="D204" s="28"/>
      <c r="E204" s="12"/>
      <c r="F204" s="30">
        <f>Source!AL78</f>
        <v>58.15</v>
      </c>
      <c r="G204" s="29" t="str">
        <f>Source!DD78</f>
        <v/>
      </c>
      <c r="H204" s="12">
        <f>Source!AW79</f>
        <v>1</v>
      </c>
      <c r="I204" s="30">
        <f>Source!P78</f>
        <v>125.89</v>
      </c>
      <c r="J204" s="12">
        <f>IF(Source!BC79&lt;&gt; 0, Source!BC79, 1)</f>
        <v>3.32</v>
      </c>
      <c r="K204" s="30">
        <f>Source!P79</f>
        <v>417.95</v>
      </c>
    </row>
    <row r="205" spans="1:29" ht="14.25" x14ac:dyDescent="0.2">
      <c r="A205" s="27"/>
      <c r="B205" s="27"/>
      <c r="C205" s="27" t="s">
        <v>795</v>
      </c>
      <c r="D205" s="28" t="s">
        <v>796</v>
      </c>
      <c r="E205" s="12">
        <f>Source!DN79</f>
        <v>114</v>
      </c>
      <c r="F205" s="30"/>
      <c r="G205" s="29"/>
      <c r="H205" s="12"/>
      <c r="I205" s="30">
        <f>SUM(Q199:Q204)</f>
        <v>136.31</v>
      </c>
      <c r="J205" s="12">
        <f>Source!BZ79</f>
        <v>79</v>
      </c>
      <c r="K205" s="30">
        <f>SUM(R199:R204)</f>
        <v>3259.82</v>
      </c>
    </row>
    <row r="206" spans="1:29" ht="14.25" x14ac:dyDescent="0.2">
      <c r="A206" s="27"/>
      <c r="B206" s="27"/>
      <c r="C206" s="27" t="s">
        <v>797</v>
      </c>
      <c r="D206" s="28" t="s">
        <v>796</v>
      </c>
      <c r="E206" s="12">
        <f>Source!DO79</f>
        <v>67</v>
      </c>
      <c r="F206" s="30"/>
      <c r="G206" s="29"/>
      <c r="H206" s="12"/>
      <c r="I206" s="30">
        <f>SUM(S199:S205)</f>
        <v>80.11</v>
      </c>
      <c r="J206" s="12">
        <f>Source!CA79</f>
        <v>41</v>
      </c>
      <c r="K206" s="30">
        <f>SUM(T199:T205)</f>
        <v>1691.81</v>
      </c>
    </row>
    <row r="207" spans="1:29" ht="14.25" x14ac:dyDescent="0.2">
      <c r="A207" s="27"/>
      <c r="B207" s="27"/>
      <c r="C207" s="27" t="s">
        <v>798</v>
      </c>
      <c r="D207" s="28" t="s">
        <v>796</v>
      </c>
      <c r="E207" s="12">
        <f>175</f>
        <v>175</v>
      </c>
      <c r="F207" s="30"/>
      <c r="G207" s="29"/>
      <c r="H207" s="12"/>
      <c r="I207" s="30">
        <f>SUM(U199:U206)</f>
        <v>1.1399999999999999</v>
      </c>
      <c r="J207" s="12">
        <f>160</f>
        <v>160</v>
      </c>
      <c r="K207" s="30">
        <f>SUM(V199:V206)</f>
        <v>35.89</v>
      </c>
    </row>
    <row r="208" spans="1:29" ht="14.25" x14ac:dyDescent="0.2">
      <c r="A208" s="32"/>
      <c r="B208" s="32"/>
      <c r="C208" s="32" t="s">
        <v>799</v>
      </c>
      <c r="D208" s="33" t="s">
        <v>800</v>
      </c>
      <c r="E208" s="34">
        <f>Source!AQ78</f>
        <v>4.49</v>
      </c>
      <c r="F208" s="35"/>
      <c r="G208" s="36" t="str">
        <f>Source!DI78</f>
        <v/>
      </c>
      <c r="H208" s="34">
        <f>Source!AV79</f>
        <v>1</v>
      </c>
      <c r="I208" s="35">
        <f>Source!U78</f>
        <v>9.7208500000000004</v>
      </c>
      <c r="J208" s="34"/>
      <c r="K208" s="35"/>
    </row>
    <row r="209" spans="1:29" ht="15" x14ac:dyDescent="0.25">
      <c r="C209" s="22" t="s">
        <v>801</v>
      </c>
      <c r="H209" s="74">
        <f>I201+I202+I204+I205+I206+I207+0-0-0</f>
        <v>468.69</v>
      </c>
      <c r="I209" s="74"/>
      <c r="J209" s="74">
        <f>K201+K202+K204+K205+K206+K207+0-0-0</f>
        <v>9599.4199999999983</v>
      </c>
      <c r="K209" s="74"/>
    </row>
    <row r="210" spans="1:29" ht="15" x14ac:dyDescent="0.25">
      <c r="C210" s="22" t="s">
        <v>802</v>
      </c>
      <c r="H210" s="71">
        <f>0+0</f>
        <v>0</v>
      </c>
      <c r="I210" s="71"/>
      <c r="J210" s="71">
        <f>0+0</f>
        <v>0</v>
      </c>
      <c r="K210" s="71"/>
    </row>
    <row r="211" spans="1:29" ht="15" x14ac:dyDescent="0.25">
      <c r="C211" s="22" t="s">
        <v>803</v>
      </c>
      <c r="H211" s="71">
        <f>I201+I202+I204+I205+I206+I207+0</f>
        <v>468.69</v>
      </c>
      <c r="I211" s="71"/>
      <c r="J211" s="71">
        <f>K201+K202+K204+K205+K206+K207+0</f>
        <v>9599.4199999999983</v>
      </c>
      <c r="K211" s="71"/>
      <c r="O211" s="37">
        <f>I201+I202+I204+I205+I206+I207+0</f>
        <v>468.69</v>
      </c>
      <c r="P211" s="37">
        <f>K201+K202+K204+K205+K206+K207+0</f>
        <v>9599.4199999999983</v>
      </c>
    </row>
    <row r="213" spans="1:29" ht="71.25" x14ac:dyDescent="0.2">
      <c r="A213" s="27">
        <v>24</v>
      </c>
      <c r="B213" s="27" t="str">
        <f>Source!F80</f>
        <v>4.8-165-1</v>
      </c>
      <c r="C213" s="27" t="s">
        <v>129</v>
      </c>
      <c r="D213" s="28" t="str">
        <f>Source!H80</f>
        <v>100 М КАБЕЛЯ</v>
      </c>
      <c r="E213" s="12">
        <f>Source!I80</f>
        <v>3.6349999999999998</v>
      </c>
      <c r="F213" s="30"/>
      <c r="G213" s="29"/>
      <c r="H213" s="12"/>
      <c r="I213" s="30"/>
      <c r="J213" s="12"/>
      <c r="K213" s="30"/>
      <c r="Q213">
        <f>Source!X80</f>
        <v>1036.3900000000001</v>
      </c>
      <c r="R213">
        <f>Source!X81</f>
        <v>24784.98</v>
      </c>
      <c r="S213">
        <f>Source!Y80</f>
        <v>609.1</v>
      </c>
      <c r="T213">
        <f>Source!Y81</f>
        <v>12863.09</v>
      </c>
      <c r="U213">
        <f>ROUND((175/100)*ROUND(Source!R80, 2), 2)</f>
        <v>138.86000000000001</v>
      </c>
      <c r="V213">
        <f>ROUND((160/100)*ROUND(Source!R81, 2), 2)</f>
        <v>4381.3900000000003</v>
      </c>
      <c r="AC213">
        <v>0</v>
      </c>
    </row>
    <row r="214" spans="1:29" x14ac:dyDescent="0.2">
      <c r="C214" s="45" t="str">
        <f>"Объем: "&amp;Source!I80&amp;"=363,5/"&amp;"100"</f>
        <v>Объем: 3,635=363,5/100</v>
      </c>
    </row>
    <row r="215" spans="1:29" ht="14.25" x14ac:dyDescent="0.2">
      <c r="A215" s="27"/>
      <c r="B215" s="27"/>
      <c r="C215" s="27" t="s">
        <v>791</v>
      </c>
      <c r="D215" s="28"/>
      <c r="E215" s="12"/>
      <c r="F215" s="30">
        <f>Source!AO80</f>
        <v>250.1</v>
      </c>
      <c r="G215" s="29" t="str">
        <f>Source!DG80</f>
        <v/>
      </c>
      <c r="H215" s="12">
        <f>Source!AV81</f>
        <v>1</v>
      </c>
      <c r="I215" s="30">
        <f>Source!S80</f>
        <v>909.11</v>
      </c>
      <c r="J215" s="12">
        <f>IF(Source!BA81&lt;&gt; 0, Source!BA81, 1)</f>
        <v>34.51</v>
      </c>
      <c r="K215" s="30">
        <f>Source!S81</f>
        <v>31373.39</v>
      </c>
    </row>
    <row r="216" spans="1:29" ht="14.25" x14ac:dyDescent="0.2">
      <c r="A216" s="27"/>
      <c r="B216" s="27"/>
      <c r="C216" s="27" t="s">
        <v>792</v>
      </c>
      <c r="D216" s="28"/>
      <c r="E216" s="12"/>
      <c r="F216" s="30">
        <f>Source!AM80</f>
        <v>162.62</v>
      </c>
      <c r="G216" s="29" t="str">
        <f>Source!DE80</f>
        <v/>
      </c>
      <c r="H216" s="12">
        <f>Source!AV81</f>
        <v>1</v>
      </c>
      <c r="I216" s="30">
        <f>Source!Q80</f>
        <v>591.12</v>
      </c>
      <c r="J216" s="12">
        <f>IF(Source!BB81&lt;&gt; 0, Source!BB81, 1)</f>
        <v>12.58</v>
      </c>
      <c r="K216" s="30">
        <f>Source!Q81</f>
        <v>7436.29</v>
      </c>
    </row>
    <row r="217" spans="1:29" ht="14.25" x14ac:dyDescent="0.2">
      <c r="A217" s="27"/>
      <c r="B217" s="27"/>
      <c r="C217" s="27" t="s">
        <v>793</v>
      </c>
      <c r="D217" s="28"/>
      <c r="E217" s="12"/>
      <c r="F217" s="30">
        <f>Source!AN80</f>
        <v>21.83</v>
      </c>
      <c r="G217" s="29" t="str">
        <f>Source!DF80</f>
        <v/>
      </c>
      <c r="H217" s="12">
        <f>Source!AV81</f>
        <v>1</v>
      </c>
      <c r="I217" s="31">
        <f>Source!R80</f>
        <v>79.349999999999994</v>
      </c>
      <c r="J217" s="12">
        <f>IF(Source!BS81&lt;&gt; 0, Source!BS81, 1)</f>
        <v>34.51</v>
      </c>
      <c r="K217" s="31">
        <f>Source!R81</f>
        <v>2738.37</v>
      </c>
    </row>
    <row r="218" spans="1:29" ht="14.25" x14ac:dyDescent="0.2">
      <c r="A218" s="27"/>
      <c r="B218" s="27"/>
      <c r="C218" s="27" t="s">
        <v>794</v>
      </c>
      <c r="D218" s="28"/>
      <c r="E218" s="12"/>
      <c r="F218" s="30">
        <f>Source!AL80</f>
        <v>253.93</v>
      </c>
      <c r="G218" s="29" t="str">
        <f>Source!DD80</f>
        <v/>
      </c>
      <c r="H218" s="12">
        <f>Source!AW81</f>
        <v>1</v>
      </c>
      <c r="I218" s="30">
        <f>Source!P80</f>
        <v>923.04</v>
      </c>
      <c r="J218" s="12">
        <f>IF(Source!BC81&lt;&gt; 0, Source!BC81, 1)</f>
        <v>5.62</v>
      </c>
      <c r="K218" s="30">
        <f>Source!P81</f>
        <v>5187.4799999999996</v>
      </c>
    </row>
    <row r="219" spans="1:29" ht="14.25" x14ac:dyDescent="0.2">
      <c r="A219" s="27"/>
      <c r="B219" s="27"/>
      <c r="C219" s="27" t="s">
        <v>795</v>
      </c>
      <c r="D219" s="28" t="s">
        <v>796</v>
      </c>
      <c r="E219" s="12">
        <f>Source!DN81</f>
        <v>114</v>
      </c>
      <c r="F219" s="30"/>
      <c r="G219" s="29"/>
      <c r="H219" s="12"/>
      <c r="I219" s="30">
        <f>SUM(Q213:Q218)</f>
        <v>1036.3900000000001</v>
      </c>
      <c r="J219" s="12">
        <f>Source!BZ81</f>
        <v>79</v>
      </c>
      <c r="K219" s="30">
        <f>SUM(R213:R218)</f>
        <v>24784.98</v>
      </c>
    </row>
    <row r="220" spans="1:29" ht="14.25" x14ac:dyDescent="0.2">
      <c r="A220" s="27"/>
      <c r="B220" s="27"/>
      <c r="C220" s="27" t="s">
        <v>797</v>
      </c>
      <c r="D220" s="28" t="s">
        <v>796</v>
      </c>
      <c r="E220" s="12">
        <f>Source!DO81</f>
        <v>67</v>
      </c>
      <c r="F220" s="30"/>
      <c r="G220" s="29"/>
      <c r="H220" s="12"/>
      <c r="I220" s="30">
        <f>SUM(S213:S219)</f>
        <v>609.1</v>
      </c>
      <c r="J220" s="12">
        <f>Source!CA81</f>
        <v>41</v>
      </c>
      <c r="K220" s="30">
        <f>SUM(T213:T219)</f>
        <v>12863.09</v>
      </c>
    </row>
    <row r="221" spans="1:29" ht="14.25" x14ac:dyDescent="0.2">
      <c r="A221" s="27"/>
      <c r="B221" s="27"/>
      <c r="C221" s="27" t="s">
        <v>798</v>
      </c>
      <c r="D221" s="28" t="s">
        <v>796</v>
      </c>
      <c r="E221" s="12">
        <f>175</f>
        <v>175</v>
      </c>
      <c r="F221" s="30"/>
      <c r="G221" s="29"/>
      <c r="H221" s="12"/>
      <c r="I221" s="30">
        <f>SUM(U213:U220)</f>
        <v>138.86000000000001</v>
      </c>
      <c r="J221" s="12">
        <f>160</f>
        <v>160</v>
      </c>
      <c r="K221" s="30">
        <f>SUM(V213:V220)</f>
        <v>4381.3900000000003</v>
      </c>
    </row>
    <row r="222" spans="1:29" ht="14.25" x14ac:dyDescent="0.2">
      <c r="A222" s="32"/>
      <c r="B222" s="32"/>
      <c r="C222" s="32" t="s">
        <v>799</v>
      </c>
      <c r="D222" s="33" t="s">
        <v>800</v>
      </c>
      <c r="E222" s="34">
        <f>Source!AQ80</f>
        <v>20.3</v>
      </c>
      <c r="F222" s="35"/>
      <c r="G222" s="36" t="str">
        <f>Source!DI80</f>
        <v/>
      </c>
      <c r="H222" s="34">
        <f>Source!AV81</f>
        <v>1</v>
      </c>
      <c r="I222" s="35">
        <f>Source!U80</f>
        <v>73.790499999999994</v>
      </c>
      <c r="J222" s="34"/>
      <c r="K222" s="35"/>
    </row>
    <row r="223" spans="1:29" ht="15" x14ac:dyDescent="0.25">
      <c r="C223" s="22" t="s">
        <v>801</v>
      </c>
      <c r="H223" s="74">
        <f>I215+I216+I218+I219+I220+I221+0-0-0</f>
        <v>4207.62</v>
      </c>
      <c r="I223" s="74"/>
      <c r="J223" s="74">
        <f>K215+K216+K218+K219+K220+K221+0-0-0</f>
        <v>86026.62</v>
      </c>
      <c r="K223" s="74"/>
    </row>
    <row r="224" spans="1:29" ht="15" x14ac:dyDescent="0.25">
      <c r="C224" s="22" t="s">
        <v>802</v>
      </c>
      <c r="H224" s="71">
        <f>0+0</f>
        <v>0</v>
      </c>
      <c r="I224" s="71"/>
      <c r="J224" s="71">
        <f>0+0</f>
        <v>0</v>
      </c>
      <c r="K224" s="71"/>
    </row>
    <row r="225" spans="1:29" ht="15" x14ac:dyDescent="0.25">
      <c r="C225" s="22" t="s">
        <v>803</v>
      </c>
      <c r="H225" s="71">
        <f>I215+I216+I218+I219+I220+I221+0</f>
        <v>4207.62</v>
      </c>
      <c r="I225" s="71"/>
      <c r="J225" s="71">
        <f>K215+K216+K218+K219+K220+K221+0</f>
        <v>86026.62</v>
      </c>
      <c r="K225" s="71"/>
      <c r="O225" s="37">
        <f>I215+I216+I218+I219+I220+I221+0</f>
        <v>4207.62</v>
      </c>
      <c r="P225" s="37">
        <f>K215+K216+K218+K219+K220+K221+0</f>
        <v>86026.62</v>
      </c>
    </row>
    <row r="227" spans="1:29" ht="69.75" x14ac:dyDescent="0.2">
      <c r="A227" s="27">
        <v>25</v>
      </c>
      <c r="B227" s="27" t="str">
        <f>Source!F82</f>
        <v>УПД</v>
      </c>
      <c r="C227" s="27" t="s">
        <v>816</v>
      </c>
      <c r="D227" s="28" t="str">
        <f>Source!H82</f>
        <v>м</v>
      </c>
      <c r="E227" s="12">
        <f>Source!I82</f>
        <v>591.6</v>
      </c>
      <c r="F227" s="30">
        <f>Source!AL82</f>
        <v>2.97</v>
      </c>
      <c r="G227" s="29" t="str">
        <f>Source!DD82</f>
        <v/>
      </c>
      <c r="H227" s="12">
        <f>Source!AW83</f>
        <v>1</v>
      </c>
      <c r="I227" s="30">
        <f>Source!P82</f>
        <v>1757.05</v>
      </c>
      <c r="J227" s="12">
        <f>IF(Source!BC83&lt;&gt; 0, Source!BC83, 1)</f>
        <v>9.74</v>
      </c>
      <c r="K227" s="30">
        <f>Source!P83</f>
        <v>17113.669999999998</v>
      </c>
      <c r="Q227">
        <f>Source!X82</f>
        <v>0</v>
      </c>
      <c r="R227">
        <f>Source!X83</f>
        <v>0</v>
      </c>
      <c r="S227">
        <f>Source!Y82</f>
        <v>0</v>
      </c>
      <c r="T227">
        <f>Source!Y83</f>
        <v>0</v>
      </c>
      <c r="U227">
        <f>ROUND((175/100)*ROUND(Source!R82, 2), 2)</f>
        <v>0</v>
      </c>
      <c r="V227">
        <f>ROUND((160/100)*ROUND(Source!R83, 2), 2)</f>
        <v>0</v>
      </c>
      <c r="AC227">
        <v>3</v>
      </c>
    </row>
    <row r="228" spans="1:29" x14ac:dyDescent="0.2">
      <c r="A228" s="46"/>
      <c r="B228" s="46"/>
      <c r="C228" s="47" t="str">
        <f>"Объем: "&amp;Source!I82&amp;"=580*"&amp;"1,02"</f>
        <v>Объем: 591,6=580*1,02</v>
      </c>
      <c r="D228" s="46"/>
      <c r="E228" s="46"/>
      <c r="F228" s="46"/>
      <c r="G228" s="46"/>
      <c r="H228" s="46"/>
      <c r="I228" s="46"/>
      <c r="J228" s="46"/>
      <c r="K228" s="46"/>
    </row>
    <row r="229" spans="1:29" ht="15" x14ac:dyDescent="0.25">
      <c r="C229" s="22" t="s">
        <v>803</v>
      </c>
      <c r="H229" s="74">
        <f>I227+0</f>
        <v>1757.05</v>
      </c>
      <c r="I229" s="74"/>
      <c r="J229" s="74">
        <f>K227+0</f>
        <v>17113.669999999998</v>
      </c>
      <c r="K229" s="74"/>
      <c r="O229" s="37">
        <f>I227+0</f>
        <v>1757.05</v>
      </c>
      <c r="P229" s="37">
        <f>K227+0</f>
        <v>17113.669999999998</v>
      </c>
    </row>
    <row r="231" spans="1:29" ht="42.75" x14ac:dyDescent="0.2">
      <c r="A231" s="27">
        <v>26</v>
      </c>
      <c r="B231" s="27" t="str">
        <f>Source!F84</f>
        <v>4.8-159-1</v>
      </c>
      <c r="C231" s="27" t="s">
        <v>138</v>
      </c>
      <c r="D231" s="28" t="str">
        <f>Source!H84</f>
        <v>100 м</v>
      </c>
      <c r="E231" s="12">
        <f>Source!I84</f>
        <v>3.63</v>
      </c>
      <c r="F231" s="30"/>
      <c r="G231" s="29"/>
      <c r="H231" s="12"/>
      <c r="I231" s="30"/>
      <c r="J231" s="12"/>
      <c r="K231" s="30"/>
      <c r="Q231">
        <f>Source!X84</f>
        <v>1682.42</v>
      </c>
      <c r="R231">
        <f>Source!X85</f>
        <v>40234.86</v>
      </c>
      <c r="S231">
        <f>Source!Y84</f>
        <v>988.79</v>
      </c>
      <c r="T231">
        <f>Source!Y85</f>
        <v>20881.38</v>
      </c>
      <c r="U231">
        <f>ROUND((175/100)*ROUND(Source!R84, 2), 2)</f>
        <v>937.95</v>
      </c>
      <c r="V231">
        <f>ROUND((160/100)*ROUND(Source!R85, 2), 2)</f>
        <v>29594.11</v>
      </c>
      <c r="AC231">
        <v>0</v>
      </c>
    </row>
    <row r="232" spans="1:29" x14ac:dyDescent="0.2">
      <c r="C232" s="45" t="str">
        <f>"Объем: "&amp;Source!I84&amp;"=363/"&amp;"100"</f>
        <v>Объем: 3,63=363/100</v>
      </c>
    </row>
    <row r="233" spans="1:29" ht="14.25" x14ac:dyDescent="0.2">
      <c r="A233" s="27"/>
      <c r="B233" s="27"/>
      <c r="C233" s="27" t="s">
        <v>791</v>
      </c>
      <c r="D233" s="28"/>
      <c r="E233" s="12"/>
      <c r="F233" s="30">
        <f>Source!AO84</f>
        <v>406.56</v>
      </c>
      <c r="G233" s="29" t="str">
        <f>Source!DG84</f>
        <v/>
      </c>
      <c r="H233" s="12">
        <f>Source!AV85</f>
        <v>1</v>
      </c>
      <c r="I233" s="30">
        <f>Source!S84</f>
        <v>1475.81</v>
      </c>
      <c r="J233" s="12">
        <f>IF(Source!BA85&lt;&gt; 0, Source!BA85, 1)</f>
        <v>34.51</v>
      </c>
      <c r="K233" s="30">
        <f>Source!S85</f>
        <v>50930.2</v>
      </c>
    </row>
    <row r="234" spans="1:29" ht="14.25" x14ac:dyDescent="0.2">
      <c r="A234" s="27"/>
      <c r="B234" s="27"/>
      <c r="C234" s="27" t="s">
        <v>792</v>
      </c>
      <c r="D234" s="28"/>
      <c r="E234" s="12"/>
      <c r="F234" s="30">
        <f>Source!AM84</f>
        <v>397.72</v>
      </c>
      <c r="G234" s="29" t="str">
        <f>Source!DE84</f>
        <v/>
      </c>
      <c r="H234" s="12">
        <f>Source!AV85</f>
        <v>1</v>
      </c>
      <c r="I234" s="30">
        <f>Source!Q84</f>
        <v>1443.72</v>
      </c>
      <c r="J234" s="12">
        <f>IF(Source!BB85&lt;&gt; 0, Source!BB85, 1)</f>
        <v>18.39</v>
      </c>
      <c r="K234" s="30">
        <f>Source!Q85</f>
        <v>26550.01</v>
      </c>
    </row>
    <row r="235" spans="1:29" ht="14.25" x14ac:dyDescent="0.2">
      <c r="A235" s="27"/>
      <c r="B235" s="27"/>
      <c r="C235" s="27" t="s">
        <v>793</v>
      </c>
      <c r="D235" s="28"/>
      <c r="E235" s="12"/>
      <c r="F235" s="30">
        <f>Source!AN84</f>
        <v>147.65</v>
      </c>
      <c r="G235" s="29" t="str">
        <f>Source!DF84</f>
        <v/>
      </c>
      <c r="H235" s="12">
        <f>Source!AV85</f>
        <v>1</v>
      </c>
      <c r="I235" s="31">
        <f>Source!R84</f>
        <v>535.97</v>
      </c>
      <c r="J235" s="12">
        <f>IF(Source!BS85&lt;&gt; 0, Source!BS85, 1)</f>
        <v>34.51</v>
      </c>
      <c r="K235" s="31">
        <f>Source!R85</f>
        <v>18496.32</v>
      </c>
    </row>
    <row r="236" spans="1:29" ht="14.25" x14ac:dyDescent="0.2">
      <c r="A236" s="27"/>
      <c r="B236" s="27"/>
      <c r="C236" s="27" t="s">
        <v>794</v>
      </c>
      <c r="D236" s="28"/>
      <c r="E236" s="12"/>
      <c r="F236" s="30">
        <f>Source!AL84</f>
        <v>1630.56</v>
      </c>
      <c r="G236" s="29" t="str">
        <f>Source!DD84</f>
        <v/>
      </c>
      <c r="H236" s="12">
        <f>Source!AW85</f>
        <v>1</v>
      </c>
      <c r="I236" s="30">
        <f>Source!P84</f>
        <v>5918.93</v>
      </c>
      <c r="J236" s="12">
        <f>IF(Source!BC85&lt;&gt; 0, Source!BC85, 1)</f>
        <v>10.14</v>
      </c>
      <c r="K236" s="30">
        <f>Source!P85</f>
        <v>60017.95</v>
      </c>
    </row>
    <row r="237" spans="1:29" ht="14.25" x14ac:dyDescent="0.2">
      <c r="A237" s="27"/>
      <c r="B237" s="27"/>
      <c r="C237" s="27" t="s">
        <v>795</v>
      </c>
      <c r="D237" s="28" t="s">
        <v>796</v>
      </c>
      <c r="E237" s="12">
        <f>Source!DN85</f>
        <v>114</v>
      </c>
      <c r="F237" s="30"/>
      <c r="G237" s="29"/>
      <c r="H237" s="12"/>
      <c r="I237" s="30">
        <f>SUM(Q231:Q236)</f>
        <v>1682.42</v>
      </c>
      <c r="J237" s="12">
        <f>Source!BZ85</f>
        <v>79</v>
      </c>
      <c r="K237" s="30">
        <f>SUM(R231:R236)</f>
        <v>40234.86</v>
      </c>
    </row>
    <row r="238" spans="1:29" ht="14.25" x14ac:dyDescent="0.2">
      <c r="A238" s="27"/>
      <c r="B238" s="27"/>
      <c r="C238" s="27" t="s">
        <v>797</v>
      </c>
      <c r="D238" s="28" t="s">
        <v>796</v>
      </c>
      <c r="E238" s="12">
        <f>Source!DO85</f>
        <v>67</v>
      </c>
      <c r="F238" s="30"/>
      <c r="G238" s="29"/>
      <c r="H238" s="12"/>
      <c r="I238" s="30">
        <f>SUM(S231:S237)</f>
        <v>988.79</v>
      </c>
      <c r="J238" s="12">
        <f>Source!CA85</f>
        <v>41</v>
      </c>
      <c r="K238" s="30">
        <f>SUM(T231:T237)</f>
        <v>20881.38</v>
      </c>
    </row>
    <row r="239" spans="1:29" ht="14.25" x14ac:dyDescent="0.2">
      <c r="A239" s="27"/>
      <c r="B239" s="27"/>
      <c r="C239" s="27" t="s">
        <v>798</v>
      </c>
      <c r="D239" s="28" t="s">
        <v>796</v>
      </c>
      <c r="E239" s="12">
        <f>175</f>
        <v>175</v>
      </c>
      <c r="F239" s="30"/>
      <c r="G239" s="29"/>
      <c r="H239" s="12"/>
      <c r="I239" s="30">
        <f>SUM(U231:U238)</f>
        <v>937.95</v>
      </c>
      <c r="J239" s="12">
        <f>160</f>
        <v>160</v>
      </c>
      <c r="K239" s="30">
        <f>SUM(V231:V238)</f>
        <v>29594.11</v>
      </c>
    </row>
    <row r="240" spans="1:29" ht="14.25" x14ac:dyDescent="0.2">
      <c r="A240" s="32"/>
      <c r="B240" s="32"/>
      <c r="C240" s="32" t="s">
        <v>799</v>
      </c>
      <c r="D240" s="33" t="s">
        <v>800</v>
      </c>
      <c r="E240" s="34">
        <f>Source!AQ84</f>
        <v>33</v>
      </c>
      <c r="F240" s="35"/>
      <c r="G240" s="36" t="str">
        <f>Source!DI84</f>
        <v/>
      </c>
      <c r="H240" s="34">
        <f>Source!AV85</f>
        <v>1</v>
      </c>
      <c r="I240" s="35">
        <f>Source!U84</f>
        <v>119.78999999999999</v>
      </c>
      <c r="J240" s="34"/>
      <c r="K240" s="35"/>
    </row>
    <row r="241" spans="1:29" ht="15" x14ac:dyDescent="0.25">
      <c r="C241" s="22" t="s">
        <v>801</v>
      </c>
      <c r="H241" s="74">
        <f>I233+I234+I236+I237+I238+I239+0-0-0</f>
        <v>12447.619999999999</v>
      </c>
      <c r="I241" s="74"/>
      <c r="J241" s="74">
        <f>K233+K234+K236+K237+K238+K239+0-0-0</f>
        <v>228208.50999999995</v>
      </c>
      <c r="K241" s="74"/>
    </row>
    <row r="242" spans="1:29" ht="15" x14ac:dyDescent="0.25">
      <c r="C242" s="22" t="s">
        <v>802</v>
      </c>
      <c r="H242" s="71">
        <f>0+0</f>
        <v>0</v>
      </c>
      <c r="I242" s="71"/>
      <c r="J242" s="71">
        <f>0+0</f>
        <v>0</v>
      </c>
      <c r="K242" s="71"/>
    </row>
    <row r="243" spans="1:29" ht="15" x14ac:dyDescent="0.25">
      <c r="C243" s="22" t="s">
        <v>803</v>
      </c>
      <c r="H243" s="71">
        <f>I233+I234+I236+I237+I238+I239+0</f>
        <v>12447.619999999999</v>
      </c>
      <c r="I243" s="71"/>
      <c r="J243" s="71">
        <f>K233+K234+K236+K237+K238+K239+0</f>
        <v>228208.50999999995</v>
      </c>
      <c r="K243" s="71"/>
      <c r="O243" s="37">
        <f>I233+I234+I236+I237+I238+I239+0</f>
        <v>12447.619999999999</v>
      </c>
      <c r="P243" s="37">
        <f>K233+K234+K236+K237+K238+K239+0</f>
        <v>228208.50999999995</v>
      </c>
    </row>
    <row r="245" spans="1:29" ht="41.25" x14ac:dyDescent="0.2">
      <c r="A245" s="32">
        <v>27</v>
      </c>
      <c r="B245" s="32" t="str">
        <f>Source!F86</f>
        <v>УПД</v>
      </c>
      <c r="C245" s="32" t="s">
        <v>817</v>
      </c>
      <c r="D245" s="33" t="str">
        <f>Source!H86</f>
        <v>м</v>
      </c>
      <c r="E245" s="34">
        <f>Source!I86</f>
        <v>363</v>
      </c>
      <c r="F245" s="35">
        <f>Source!AL86</f>
        <v>13.93</v>
      </c>
      <c r="G245" s="36" t="str">
        <f>Source!DD86</f>
        <v/>
      </c>
      <c r="H245" s="34">
        <f>Source!AW87</f>
        <v>1</v>
      </c>
      <c r="I245" s="35">
        <f>Source!P86</f>
        <v>5056.59</v>
      </c>
      <c r="J245" s="34">
        <f>IF(Source!BC87&lt;&gt; 0, Source!BC87, 1)</f>
        <v>9.74</v>
      </c>
      <c r="K245" s="35">
        <f>Source!P87</f>
        <v>49251.19</v>
      </c>
      <c r="Q245">
        <f>Source!X86</f>
        <v>0</v>
      </c>
      <c r="R245">
        <f>Source!X87</f>
        <v>0</v>
      </c>
      <c r="S245">
        <f>Source!Y86</f>
        <v>0</v>
      </c>
      <c r="T245">
        <f>Source!Y87</f>
        <v>0</v>
      </c>
      <c r="U245">
        <f>ROUND((175/100)*ROUND(Source!R86, 2), 2)</f>
        <v>0</v>
      </c>
      <c r="V245">
        <f>ROUND((160/100)*ROUND(Source!R87, 2), 2)</f>
        <v>0</v>
      </c>
      <c r="AC245">
        <v>3</v>
      </c>
    </row>
    <row r="246" spans="1:29" ht="15" x14ac:dyDescent="0.25">
      <c r="C246" s="22" t="s">
        <v>803</v>
      </c>
      <c r="H246" s="74">
        <f>I245+0</f>
        <v>5056.59</v>
      </c>
      <c r="I246" s="74"/>
      <c r="J246" s="74">
        <f>K245+0</f>
        <v>49251.19</v>
      </c>
      <c r="K246" s="74"/>
      <c r="O246" s="37">
        <f>I245+0</f>
        <v>5056.59</v>
      </c>
      <c r="P246" s="37">
        <f>K245+0</f>
        <v>49251.19</v>
      </c>
    </row>
    <row r="248" spans="1:29" ht="55.5" x14ac:dyDescent="0.2">
      <c r="A248" s="32">
        <v>28</v>
      </c>
      <c r="B248" s="32" t="str">
        <f>Source!F88</f>
        <v>УПД</v>
      </c>
      <c r="C248" s="32" t="s">
        <v>818</v>
      </c>
      <c r="D248" s="33" t="str">
        <f>Source!H88</f>
        <v>шт.</v>
      </c>
      <c r="E248" s="34">
        <f>Source!I88</f>
        <v>28</v>
      </c>
      <c r="F248" s="35">
        <f>Source!AL88</f>
        <v>15.5</v>
      </c>
      <c r="G248" s="36" t="str">
        <f>Source!DD88</f>
        <v/>
      </c>
      <c r="H248" s="34">
        <f>Source!AW89</f>
        <v>1</v>
      </c>
      <c r="I248" s="35">
        <f>Source!P88</f>
        <v>434</v>
      </c>
      <c r="J248" s="34">
        <f>IF(Source!BC89&lt;&gt; 0, Source!BC89, 1)</f>
        <v>9.74</v>
      </c>
      <c r="K248" s="35">
        <f>Source!P89</f>
        <v>4227.16</v>
      </c>
      <c r="Q248">
        <f>Source!X88</f>
        <v>0</v>
      </c>
      <c r="R248">
        <f>Source!X89</f>
        <v>0</v>
      </c>
      <c r="S248">
        <f>Source!Y88</f>
        <v>0</v>
      </c>
      <c r="T248">
        <f>Source!Y89</f>
        <v>0</v>
      </c>
      <c r="U248">
        <f>ROUND((175/100)*ROUND(Source!R88, 2), 2)</f>
        <v>0</v>
      </c>
      <c r="V248">
        <f>ROUND((160/100)*ROUND(Source!R89, 2), 2)</f>
        <v>0</v>
      </c>
      <c r="AC248">
        <v>3</v>
      </c>
    </row>
    <row r="249" spans="1:29" ht="15" x14ac:dyDescent="0.25">
      <c r="C249" s="22" t="s">
        <v>803</v>
      </c>
      <c r="H249" s="74">
        <f>I248+0</f>
        <v>434</v>
      </c>
      <c r="I249" s="74"/>
      <c r="J249" s="74">
        <f>K248+0</f>
        <v>4227.16</v>
      </c>
      <c r="K249" s="74"/>
      <c r="O249" s="37">
        <f>I248+0</f>
        <v>434</v>
      </c>
      <c r="P249" s="37">
        <f>K248+0</f>
        <v>4227.16</v>
      </c>
    </row>
    <row r="251" spans="1:29" ht="55.5" x14ac:dyDescent="0.2">
      <c r="A251" s="32">
        <v>29</v>
      </c>
      <c r="B251" s="32" t="str">
        <f>Source!F90</f>
        <v>УПД</v>
      </c>
      <c r="C251" s="32" t="s">
        <v>819</v>
      </c>
      <c r="D251" s="33" t="str">
        <f>Source!H90</f>
        <v>шт.</v>
      </c>
      <c r="E251" s="34">
        <f>Source!I90</f>
        <v>34</v>
      </c>
      <c r="F251" s="35">
        <f>Source!AL90</f>
        <v>15.5</v>
      </c>
      <c r="G251" s="36" t="str">
        <f>Source!DD90</f>
        <v/>
      </c>
      <c r="H251" s="34">
        <f>Source!AW91</f>
        <v>1</v>
      </c>
      <c r="I251" s="35">
        <f>Source!P90</f>
        <v>527</v>
      </c>
      <c r="J251" s="34">
        <f>IF(Source!BC91&lt;&gt; 0, Source!BC91, 1)</f>
        <v>9.74</v>
      </c>
      <c r="K251" s="35">
        <f>Source!P91</f>
        <v>5132.9799999999996</v>
      </c>
      <c r="Q251">
        <f>Source!X90</f>
        <v>0</v>
      </c>
      <c r="R251">
        <f>Source!X91</f>
        <v>0</v>
      </c>
      <c r="S251">
        <f>Source!Y90</f>
        <v>0</v>
      </c>
      <c r="T251">
        <f>Source!Y91</f>
        <v>0</v>
      </c>
      <c r="U251">
        <f>ROUND((175/100)*ROUND(Source!R90, 2), 2)</f>
        <v>0</v>
      </c>
      <c r="V251">
        <f>ROUND((160/100)*ROUND(Source!R91, 2), 2)</f>
        <v>0</v>
      </c>
      <c r="AC251">
        <v>3</v>
      </c>
    </row>
    <row r="252" spans="1:29" ht="15" x14ac:dyDescent="0.25">
      <c r="C252" s="22" t="s">
        <v>803</v>
      </c>
      <c r="H252" s="74">
        <f>I251+0</f>
        <v>527</v>
      </c>
      <c r="I252" s="74"/>
      <c r="J252" s="74">
        <f>K251+0</f>
        <v>5132.9799999999996</v>
      </c>
      <c r="K252" s="74"/>
      <c r="O252" s="37">
        <f>I251+0</f>
        <v>527</v>
      </c>
      <c r="P252" s="37">
        <f>K251+0</f>
        <v>5132.9799999999996</v>
      </c>
    </row>
    <row r="254" spans="1:29" ht="71.25" x14ac:dyDescent="0.2">
      <c r="A254" s="27">
        <v>30</v>
      </c>
      <c r="B254" s="27" t="str">
        <f>Source!F92</f>
        <v>4.8-288-1</v>
      </c>
      <c r="C254" s="27" t="s">
        <v>150</v>
      </c>
      <c r="D254" s="28" t="str">
        <f>Source!H92</f>
        <v>100 м</v>
      </c>
      <c r="E254" s="12">
        <f>Source!I92</f>
        <v>2.165</v>
      </c>
      <c r="F254" s="30"/>
      <c r="G254" s="29"/>
      <c r="H254" s="12"/>
      <c r="I254" s="30"/>
      <c r="J254" s="12"/>
      <c r="K254" s="30"/>
      <c r="Q254">
        <f>Source!X92</f>
        <v>456.82</v>
      </c>
      <c r="R254">
        <f>Source!X93</f>
        <v>10924.79</v>
      </c>
      <c r="S254">
        <f>Source!Y92</f>
        <v>268.48</v>
      </c>
      <c r="T254">
        <f>Source!Y93</f>
        <v>5669.83</v>
      </c>
      <c r="U254">
        <f>ROUND((175/100)*ROUND(Source!R92, 2), 2)</f>
        <v>20.69</v>
      </c>
      <c r="V254">
        <f>ROUND((160/100)*ROUND(Source!R93, 2), 2)</f>
        <v>652.66</v>
      </c>
      <c r="AC254">
        <v>0</v>
      </c>
    </row>
    <row r="255" spans="1:29" x14ac:dyDescent="0.2">
      <c r="C255" s="45" t="str">
        <f>"Объем: "&amp;Source!I92&amp;"=216,5/"&amp;"100"</f>
        <v>Объем: 2,165=216,5/100</v>
      </c>
    </row>
    <row r="256" spans="1:29" ht="14.25" x14ac:dyDescent="0.2">
      <c r="A256" s="27"/>
      <c r="B256" s="27"/>
      <c r="C256" s="27" t="s">
        <v>791</v>
      </c>
      <c r="D256" s="28"/>
      <c r="E256" s="12"/>
      <c r="F256" s="30">
        <f>Source!AO92</f>
        <v>185.09</v>
      </c>
      <c r="G256" s="29" t="str">
        <f>Source!DG92</f>
        <v/>
      </c>
      <c r="H256" s="12">
        <f>Source!AV93</f>
        <v>1</v>
      </c>
      <c r="I256" s="30">
        <f>Source!S92</f>
        <v>400.72</v>
      </c>
      <c r="J256" s="12">
        <f>IF(Source!BA93&lt;&gt; 0, Source!BA93, 1)</f>
        <v>34.51</v>
      </c>
      <c r="K256" s="30">
        <f>Source!S93</f>
        <v>13828.85</v>
      </c>
    </row>
    <row r="257" spans="1:29" ht="14.25" x14ac:dyDescent="0.2">
      <c r="A257" s="27"/>
      <c r="B257" s="27"/>
      <c r="C257" s="27" t="s">
        <v>792</v>
      </c>
      <c r="D257" s="28"/>
      <c r="E257" s="12"/>
      <c r="F257" s="30">
        <f>Source!AM92</f>
        <v>32.74</v>
      </c>
      <c r="G257" s="29" t="str">
        <f>Source!DE92</f>
        <v/>
      </c>
      <c r="H257" s="12">
        <f>Source!AV93</f>
        <v>1</v>
      </c>
      <c r="I257" s="30">
        <f>Source!Q92</f>
        <v>70.88</v>
      </c>
      <c r="J257" s="12">
        <f>IF(Source!BB93&lt;&gt; 0, Source!BB93, 1)</f>
        <v>13.52</v>
      </c>
      <c r="K257" s="30">
        <f>Source!Q93</f>
        <v>958.3</v>
      </c>
    </row>
    <row r="258" spans="1:29" ht="14.25" x14ac:dyDescent="0.2">
      <c r="A258" s="27"/>
      <c r="B258" s="27"/>
      <c r="C258" s="27" t="s">
        <v>793</v>
      </c>
      <c r="D258" s="28"/>
      <c r="E258" s="12"/>
      <c r="F258" s="30">
        <f>Source!AN92</f>
        <v>5.46</v>
      </c>
      <c r="G258" s="29" t="str">
        <f>Source!DF92</f>
        <v/>
      </c>
      <c r="H258" s="12">
        <f>Source!AV93</f>
        <v>1</v>
      </c>
      <c r="I258" s="31">
        <f>Source!R92</f>
        <v>11.82</v>
      </c>
      <c r="J258" s="12">
        <f>IF(Source!BS93&lt;&gt; 0, Source!BS93, 1)</f>
        <v>34.51</v>
      </c>
      <c r="K258" s="31">
        <f>Source!R93</f>
        <v>407.91</v>
      </c>
    </row>
    <row r="259" spans="1:29" ht="14.25" x14ac:dyDescent="0.2">
      <c r="A259" s="27"/>
      <c r="B259" s="27"/>
      <c r="C259" s="27" t="s">
        <v>794</v>
      </c>
      <c r="D259" s="28"/>
      <c r="E259" s="12"/>
      <c r="F259" s="30">
        <f>Source!AL92</f>
        <v>343.03</v>
      </c>
      <c r="G259" s="29" t="str">
        <f>Source!DD92</f>
        <v/>
      </c>
      <c r="H259" s="12">
        <f>Source!AW93</f>
        <v>1</v>
      </c>
      <c r="I259" s="30">
        <f>Source!P92</f>
        <v>742.66</v>
      </c>
      <c r="J259" s="12">
        <f>IF(Source!BC93&lt;&gt; 0, Source!BC93, 1)</f>
        <v>9.74</v>
      </c>
      <c r="K259" s="30">
        <f>Source!P93</f>
        <v>7233.51</v>
      </c>
    </row>
    <row r="260" spans="1:29" ht="14.25" x14ac:dyDescent="0.2">
      <c r="A260" s="27"/>
      <c r="B260" s="27"/>
      <c r="C260" s="27" t="s">
        <v>795</v>
      </c>
      <c r="D260" s="28" t="s">
        <v>796</v>
      </c>
      <c r="E260" s="12">
        <f>Source!DN93</f>
        <v>114</v>
      </c>
      <c r="F260" s="30"/>
      <c r="G260" s="29"/>
      <c r="H260" s="12"/>
      <c r="I260" s="30">
        <f>SUM(Q254:Q259)</f>
        <v>456.82</v>
      </c>
      <c r="J260" s="12">
        <f>Source!BZ93</f>
        <v>79</v>
      </c>
      <c r="K260" s="30">
        <f>SUM(R254:R259)</f>
        <v>10924.79</v>
      </c>
    </row>
    <row r="261" spans="1:29" ht="14.25" x14ac:dyDescent="0.2">
      <c r="A261" s="27"/>
      <c r="B261" s="27"/>
      <c r="C261" s="27" t="s">
        <v>797</v>
      </c>
      <c r="D261" s="28" t="s">
        <v>796</v>
      </c>
      <c r="E261" s="12">
        <f>Source!DO93</f>
        <v>67</v>
      </c>
      <c r="F261" s="30"/>
      <c r="G261" s="29"/>
      <c r="H261" s="12"/>
      <c r="I261" s="30">
        <f>SUM(S254:S260)</f>
        <v>268.48</v>
      </c>
      <c r="J261" s="12">
        <f>Source!CA93</f>
        <v>41</v>
      </c>
      <c r="K261" s="30">
        <f>SUM(T254:T260)</f>
        <v>5669.83</v>
      </c>
    </row>
    <row r="262" spans="1:29" ht="14.25" x14ac:dyDescent="0.2">
      <c r="A262" s="27"/>
      <c r="B262" s="27"/>
      <c r="C262" s="27" t="s">
        <v>798</v>
      </c>
      <c r="D262" s="28" t="s">
        <v>796</v>
      </c>
      <c r="E262" s="12">
        <f>175</f>
        <v>175</v>
      </c>
      <c r="F262" s="30"/>
      <c r="G262" s="29"/>
      <c r="H262" s="12"/>
      <c r="I262" s="30">
        <f>SUM(U254:U261)</f>
        <v>20.69</v>
      </c>
      <c r="J262" s="12">
        <f>160</f>
        <v>160</v>
      </c>
      <c r="K262" s="30">
        <f>SUM(V254:V261)</f>
        <v>652.66</v>
      </c>
    </row>
    <row r="263" spans="1:29" ht="14.25" x14ac:dyDescent="0.2">
      <c r="A263" s="32"/>
      <c r="B263" s="32"/>
      <c r="C263" s="32" t="s">
        <v>799</v>
      </c>
      <c r="D263" s="33" t="s">
        <v>800</v>
      </c>
      <c r="E263" s="34">
        <f>Source!AQ92</f>
        <v>14.37</v>
      </c>
      <c r="F263" s="35"/>
      <c r="G263" s="36" t="str">
        <f>Source!DI92</f>
        <v/>
      </c>
      <c r="H263" s="34">
        <f>Source!AV93</f>
        <v>1</v>
      </c>
      <c r="I263" s="35">
        <f>Source!U92</f>
        <v>31.111049999999999</v>
      </c>
      <c r="J263" s="34"/>
      <c r="K263" s="35"/>
    </row>
    <row r="264" spans="1:29" ht="15" x14ac:dyDescent="0.25">
      <c r="C264" s="22" t="s">
        <v>801</v>
      </c>
      <c r="H264" s="74">
        <f>I256+I257+I259+I260+I261+I262+0-0-0</f>
        <v>1960.25</v>
      </c>
      <c r="I264" s="74"/>
      <c r="J264" s="74">
        <f>K256+K257+K259+K260+K261+K262+0-0-0</f>
        <v>39267.94</v>
      </c>
      <c r="K264" s="74"/>
    </row>
    <row r="265" spans="1:29" ht="15" x14ac:dyDescent="0.25">
      <c r="C265" s="22" t="s">
        <v>802</v>
      </c>
      <c r="H265" s="71">
        <f>0+0</f>
        <v>0</v>
      </c>
      <c r="I265" s="71"/>
      <c r="J265" s="71">
        <f>0+0</f>
        <v>0</v>
      </c>
      <c r="K265" s="71"/>
    </row>
    <row r="266" spans="1:29" ht="15" x14ac:dyDescent="0.25">
      <c r="C266" s="22" t="s">
        <v>803</v>
      </c>
      <c r="H266" s="71">
        <f>I256+I257+I259+I260+I261+I262+0</f>
        <v>1960.25</v>
      </c>
      <c r="I266" s="71"/>
      <c r="J266" s="71">
        <f>K256+K257+K259+K260+K261+K262+0</f>
        <v>39267.94</v>
      </c>
      <c r="K266" s="71"/>
      <c r="O266" s="37">
        <f>I256+I257+I259+I260+I261+I262+0</f>
        <v>1960.25</v>
      </c>
      <c r="P266" s="37">
        <f>K256+K257+K259+K260+K261+K262+0</f>
        <v>39267.94</v>
      </c>
    </row>
    <row r="268" spans="1:29" ht="27" x14ac:dyDescent="0.2">
      <c r="A268" s="32">
        <v>31</v>
      </c>
      <c r="B268" s="32" t="str">
        <f>Source!F94</f>
        <v>УПД</v>
      </c>
      <c r="C268" s="32" t="s">
        <v>820</v>
      </c>
      <c r="D268" s="33" t="str">
        <f>Source!H94</f>
        <v>м</v>
      </c>
      <c r="E268" s="34">
        <f>Source!I94</f>
        <v>216.5</v>
      </c>
      <c r="F268" s="35">
        <f>Source!AL94</f>
        <v>7.13</v>
      </c>
      <c r="G268" s="36" t="str">
        <f>Source!DD94</f>
        <v/>
      </c>
      <c r="H268" s="34">
        <f>Source!AW95</f>
        <v>1</v>
      </c>
      <c r="I268" s="35">
        <f>Source!P94</f>
        <v>1543.65</v>
      </c>
      <c r="J268" s="34">
        <f>IF(Source!BC95&lt;&gt; 0, Source!BC95, 1)</f>
        <v>9.74</v>
      </c>
      <c r="K268" s="35">
        <f>Source!P95</f>
        <v>15035.15</v>
      </c>
      <c r="Q268">
        <f>Source!X94</f>
        <v>0</v>
      </c>
      <c r="R268">
        <f>Source!X95</f>
        <v>0</v>
      </c>
      <c r="S268">
        <f>Source!Y94</f>
        <v>0</v>
      </c>
      <c r="T268">
        <f>Source!Y95</f>
        <v>0</v>
      </c>
      <c r="U268">
        <f>ROUND((175/100)*ROUND(Source!R94, 2), 2)</f>
        <v>0</v>
      </c>
      <c r="V268">
        <f>ROUND((160/100)*ROUND(Source!R95, 2), 2)</f>
        <v>0</v>
      </c>
      <c r="AC268">
        <v>3</v>
      </c>
    </row>
    <row r="269" spans="1:29" ht="15" x14ac:dyDescent="0.25">
      <c r="C269" s="22" t="s">
        <v>803</v>
      </c>
      <c r="H269" s="74">
        <f>I268+0</f>
        <v>1543.65</v>
      </c>
      <c r="I269" s="74"/>
      <c r="J269" s="74">
        <f>K268+0</f>
        <v>15035.15</v>
      </c>
      <c r="K269" s="74"/>
      <c r="O269" s="37">
        <f>I268+0</f>
        <v>1543.65</v>
      </c>
      <c r="P269" s="37">
        <f>K268+0</f>
        <v>15035.15</v>
      </c>
    </row>
    <row r="271" spans="1:29" ht="41.25" x14ac:dyDescent="0.2">
      <c r="A271" s="32">
        <v>32</v>
      </c>
      <c r="B271" s="32" t="str">
        <f>Source!F96</f>
        <v>УПД</v>
      </c>
      <c r="C271" s="32" t="s">
        <v>821</v>
      </c>
      <c r="D271" s="33" t="str">
        <f>Source!H96</f>
        <v>шт.</v>
      </c>
      <c r="E271" s="34">
        <f>Source!I96</f>
        <v>560</v>
      </c>
      <c r="F271" s="35">
        <f>Source!AL96</f>
        <v>0.45</v>
      </c>
      <c r="G271" s="36" t="str">
        <f>Source!DD96</f>
        <v/>
      </c>
      <c r="H271" s="34">
        <f>Source!AW97</f>
        <v>1</v>
      </c>
      <c r="I271" s="35">
        <f>Source!P96</f>
        <v>252</v>
      </c>
      <c r="J271" s="34">
        <f>IF(Source!BC97&lt;&gt; 0, Source!BC97, 1)</f>
        <v>9.74</v>
      </c>
      <c r="K271" s="35">
        <f>Source!P97</f>
        <v>2454.48</v>
      </c>
      <c r="Q271">
        <f>Source!X96</f>
        <v>0</v>
      </c>
      <c r="R271">
        <f>Source!X97</f>
        <v>0</v>
      </c>
      <c r="S271">
        <f>Source!Y96</f>
        <v>0</v>
      </c>
      <c r="T271">
        <f>Source!Y97</f>
        <v>0</v>
      </c>
      <c r="U271">
        <f>ROUND((175/100)*ROUND(Source!R96, 2), 2)</f>
        <v>0</v>
      </c>
      <c r="V271">
        <f>ROUND((160/100)*ROUND(Source!R97, 2), 2)</f>
        <v>0</v>
      </c>
      <c r="AC271">
        <v>3</v>
      </c>
    </row>
    <row r="272" spans="1:29" ht="15" x14ac:dyDescent="0.25">
      <c r="C272" s="22" t="s">
        <v>803</v>
      </c>
      <c r="H272" s="74">
        <f>I271+0</f>
        <v>252</v>
      </c>
      <c r="I272" s="74"/>
      <c r="J272" s="74">
        <f>K271+0</f>
        <v>2454.48</v>
      </c>
      <c r="K272" s="74"/>
      <c r="O272" s="37">
        <f>I271+0</f>
        <v>252</v>
      </c>
      <c r="P272" s="37">
        <f>K271+0</f>
        <v>2454.48</v>
      </c>
    </row>
    <row r="274" spans="1:29" ht="55.5" x14ac:dyDescent="0.2">
      <c r="A274" s="32">
        <v>33</v>
      </c>
      <c r="B274" s="32" t="str">
        <f>Source!F104</f>
        <v>УПД</v>
      </c>
      <c r="C274" s="32" t="s">
        <v>822</v>
      </c>
      <c r="D274" s="33" t="str">
        <f>Source!H104</f>
        <v>шт.</v>
      </c>
      <c r="E274" s="34">
        <f>Source!I104</f>
        <v>12</v>
      </c>
      <c r="F274" s="35">
        <f>Source!AL104</f>
        <v>32.519999999999996</v>
      </c>
      <c r="G274" s="36" t="str">
        <f>Source!DD104</f>
        <v/>
      </c>
      <c r="H274" s="34">
        <f>Source!AW105</f>
        <v>1</v>
      </c>
      <c r="I274" s="35">
        <f>Source!P104</f>
        <v>390.24</v>
      </c>
      <c r="J274" s="34">
        <f>IF(Source!BC105&lt;&gt; 0, Source!BC105, 1)</f>
        <v>9.74</v>
      </c>
      <c r="K274" s="35">
        <f>Source!P105</f>
        <v>3800.94</v>
      </c>
      <c r="Q274">
        <f>Source!X104</f>
        <v>0</v>
      </c>
      <c r="R274">
        <f>Source!X105</f>
        <v>0</v>
      </c>
      <c r="S274">
        <f>Source!Y104</f>
        <v>0</v>
      </c>
      <c r="T274">
        <f>Source!Y105</f>
        <v>0</v>
      </c>
      <c r="U274">
        <f>ROUND((175/100)*ROUND(Source!R104, 2), 2)</f>
        <v>0</v>
      </c>
      <c r="V274">
        <f>ROUND((160/100)*ROUND(Source!R105, 2), 2)</f>
        <v>0</v>
      </c>
      <c r="AC274">
        <v>3</v>
      </c>
    </row>
    <row r="275" spans="1:29" ht="15" x14ac:dyDescent="0.25">
      <c r="C275" s="22" t="s">
        <v>803</v>
      </c>
      <c r="H275" s="74">
        <f>I274+0</f>
        <v>390.24</v>
      </c>
      <c r="I275" s="74"/>
      <c r="J275" s="74">
        <f>K274+0</f>
        <v>3800.94</v>
      </c>
      <c r="K275" s="74"/>
      <c r="O275" s="37">
        <f>I274+0</f>
        <v>390.24</v>
      </c>
      <c r="P275" s="37">
        <f>K274+0</f>
        <v>3800.94</v>
      </c>
    </row>
    <row r="277" spans="1:29" ht="28.5" x14ac:dyDescent="0.2">
      <c r="A277" s="32">
        <v>34</v>
      </c>
      <c r="B277" s="32" t="str">
        <f>Source!F106</f>
        <v>1.21-5-1180</v>
      </c>
      <c r="C277" s="32" t="s">
        <v>175</v>
      </c>
      <c r="D277" s="33" t="str">
        <f>Source!H106</f>
        <v>1000 шт.</v>
      </c>
      <c r="E277" s="34">
        <f>Source!I106</f>
        <v>1.6</v>
      </c>
      <c r="F277" s="35">
        <f>Source!AL106</f>
        <v>226.68</v>
      </c>
      <c r="G277" s="36" t="str">
        <f>Source!DD106</f>
        <v/>
      </c>
      <c r="H277" s="34">
        <f>Source!AW107</f>
        <v>1</v>
      </c>
      <c r="I277" s="35">
        <f>Source!P106</f>
        <v>362.69</v>
      </c>
      <c r="J277" s="34">
        <f>IF(Source!BC107&lt;&gt; 0, Source!BC107, 1)</f>
        <v>6</v>
      </c>
      <c r="K277" s="35">
        <f>Source!P107</f>
        <v>2176.14</v>
      </c>
      <c r="Q277">
        <f>Source!X106</f>
        <v>0</v>
      </c>
      <c r="R277">
        <f>Source!X107</f>
        <v>0</v>
      </c>
      <c r="S277">
        <f>Source!Y106</f>
        <v>0</v>
      </c>
      <c r="T277">
        <f>Source!Y107</f>
        <v>0</v>
      </c>
      <c r="U277">
        <f>ROUND((175/100)*ROUND(Source!R106, 2), 2)</f>
        <v>0</v>
      </c>
      <c r="V277">
        <f>ROUND((160/100)*ROUND(Source!R107, 2), 2)</f>
        <v>0</v>
      </c>
      <c r="AC277">
        <v>3</v>
      </c>
    </row>
    <row r="278" spans="1:29" ht="15" x14ac:dyDescent="0.25">
      <c r="C278" s="22" t="s">
        <v>803</v>
      </c>
      <c r="H278" s="74">
        <f>I277+0</f>
        <v>362.69</v>
      </c>
      <c r="I278" s="74"/>
      <c r="J278" s="74">
        <f>K277+0</f>
        <v>2176.14</v>
      </c>
      <c r="K278" s="74"/>
      <c r="O278" s="37">
        <f>I277+0</f>
        <v>362.69</v>
      </c>
      <c r="P278" s="37">
        <f>K277+0</f>
        <v>2176.14</v>
      </c>
    </row>
    <row r="280" spans="1:29" ht="28.5" x14ac:dyDescent="0.2">
      <c r="A280" s="32">
        <v>35</v>
      </c>
      <c r="B280" s="32" t="str">
        <f>Source!F108</f>
        <v>1.21-5-926</v>
      </c>
      <c r="C280" s="32" t="s">
        <v>183</v>
      </c>
      <c r="D280" s="33" t="str">
        <f>Source!H108</f>
        <v>100 шт.</v>
      </c>
      <c r="E280" s="34">
        <f>Source!I108</f>
        <v>16</v>
      </c>
      <c r="F280" s="35">
        <f>Source!AL108</f>
        <v>26.71</v>
      </c>
      <c r="G280" s="36" t="str">
        <f>Source!DD108</f>
        <v/>
      </c>
      <c r="H280" s="34">
        <f>Source!AW109</f>
        <v>1</v>
      </c>
      <c r="I280" s="35">
        <f>Source!P108</f>
        <v>427.36</v>
      </c>
      <c r="J280" s="34">
        <f>IF(Source!BC109&lt;&gt; 0, Source!BC109, 1)</f>
        <v>3.59</v>
      </c>
      <c r="K280" s="35">
        <f>Source!P109</f>
        <v>1534.22</v>
      </c>
      <c r="Q280">
        <f>Source!X108</f>
        <v>0</v>
      </c>
      <c r="R280">
        <f>Source!X109</f>
        <v>0</v>
      </c>
      <c r="S280">
        <f>Source!Y108</f>
        <v>0</v>
      </c>
      <c r="T280">
        <f>Source!Y109</f>
        <v>0</v>
      </c>
      <c r="U280">
        <f>ROUND((175/100)*ROUND(Source!R108, 2), 2)</f>
        <v>0</v>
      </c>
      <c r="V280">
        <f>ROUND((160/100)*ROUND(Source!R109, 2), 2)</f>
        <v>0</v>
      </c>
      <c r="AC280">
        <v>3</v>
      </c>
    </row>
    <row r="281" spans="1:29" ht="15" x14ac:dyDescent="0.25">
      <c r="C281" s="22" t="s">
        <v>803</v>
      </c>
      <c r="H281" s="74">
        <f>I280+0</f>
        <v>427.36</v>
      </c>
      <c r="I281" s="74"/>
      <c r="J281" s="74">
        <f>K280+0</f>
        <v>1534.22</v>
      </c>
      <c r="K281" s="74"/>
      <c r="O281" s="37">
        <f>I280+0</f>
        <v>427.36</v>
      </c>
      <c r="P281" s="37">
        <f>K280+0</f>
        <v>1534.22</v>
      </c>
    </row>
    <row r="283" spans="1:29" ht="156.75" x14ac:dyDescent="0.2">
      <c r="A283" s="32">
        <v>36</v>
      </c>
      <c r="B283" s="32" t="str">
        <f>Source!F110</f>
        <v>1.1-1-4256</v>
      </c>
      <c r="C283" s="32" t="s">
        <v>760</v>
      </c>
      <c r="D283" s="33" t="str">
        <f>Source!H110</f>
        <v>шт.</v>
      </c>
      <c r="E283" s="34">
        <f>Source!I110</f>
        <v>5</v>
      </c>
      <c r="F283" s="35">
        <f>Source!AL110</f>
        <v>732.78</v>
      </c>
      <c r="G283" s="36" t="str">
        <f>Source!DD110</f>
        <v/>
      </c>
      <c r="H283" s="34">
        <f>Source!AW111</f>
        <v>1</v>
      </c>
      <c r="I283" s="35">
        <f>Source!P110</f>
        <v>3663.9</v>
      </c>
      <c r="J283" s="34">
        <f>IF(Source!BC111&lt;&gt; 0, Source!BC111, 1)</f>
        <v>7.27</v>
      </c>
      <c r="K283" s="35">
        <f>Source!P111</f>
        <v>26636.55</v>
      </c>
      <c r="Q283">
        <f>Source!X110</f>
        <v>0</v>
      </c>
      <c r="R283">
        <f>Source!X111</f>
        <v>0</v>
      </c>
      <c r="S283">
        <f>Source!Y110</f>
        <v>0</v>
      </c>
      <c r="T283">
        <f>Source!Y111</f>
        <v>0</v>
      </c>
      <c r="U283">
        <f>ROUND((175/100)*ROUND(Source!R110, 2), 2)</f>
        <v>0</v>
      </c>
      <c r="V283">
        <f>ROUND((160/100)*ROUND(Source!R111, 2), 2)</f>
        <v>0</v>
      </c>
      <c r="AC283">
        <v>3</v>
      </c>
    </row>
    <row r="284" spans="1:29" ht="15" x14ac:dyDescent="0.25">
      <c r="C284" s="22" t="s">
        <v>803</v>
      </c>
      <c r="H284" s="74">
        <f>I283+0</f>
        <v>3663.9</v>
      </c>
      <c r="I284" s="74"/>
      <c r="J284" s="74">
        <f>K283+0</f>
        <v>26636.55</v>
      </c>
      <c r="K284" s="74"/>
      <c r="O284" s="37">
        <f>I283+0</f>
        <v>3663.9</v>
      </c>
      <c r="P284" s="37">
        <f>K283+0</f>
        <v>26636.55</v>
      </c>
    </row>
    <row r="286" spans="1:29" ht="57" x14ac:dyDescent="0.2">
      <c r="A286" s="27">
        <v>37</v>
      </c>
      <c r="B286" s="27" t="str">
        <f>Source!F112</f>
        <v>4.8-170-1</v>
      </c>
      <c r="C286" s="27" t="s">
        <v>194</v>
      </c>
      <c r="D286" s="28" t="str">
        <f>Source!H112</f>
        <v>100 м</v>
      </c>
      <c r="E286" s="12">
        <f>Source!I112</f>
        <v>0.158</v>
      </c>
      <c r="F286" s="30"/>
      <c r="G286" s="29"/>
      <c r="H286" s="12"/>
      <c r="I286" s="30"/>
      <c r="J286" s="12"/>
      <c r="K286" s="30"/>
      <c r="Q286">
        <f>Source!X112</f>
        <v>59.47</v>
      </c>
      <c r="R286">
        <f>Source!X113</f>
        <v>1422.31</v>
      </c>
      <c r="S286">
        <f>Source!Y112</f>
        <v>34.950000000000003</v>
      </c>
      <c r="T286">
        <f>Source!Y113</f>
        <v>738.16</v>
      </c>
      <c r="U286">
        <f>ROUND((175/100)*ROUND(Source!R112, 2), 2)</f>
        <v>62.58</v>
      </c>
      <c r="V286">
        <f>ROUND((160/100)*ROUND(Source!R113, 2), 2)</f>
        <v>1974.53</v>
      </c>
      <c r="AC286">
        <v>0</v>
      </c>
    </row>
    <row r="287" spans="1:29" x14ac:dyDescent="0.2">
      <c r="C287" s="45" t="str">
        <f>"Объем: "&amp;Source!I112&amp;"=15,8/"&amp;"100"</f>
        <v>Объем: 0,158=15,8/100</v>
      </c>
    </row>
    <row r="288" spans="1:29" ht="14.25" x14ac:dyDescent="0.2">
      <c r="A288" s="27"/>
      <c r="B288" s="27"/>
      <c r="C288" s="27" t="s">
        <v>791</v>
      </c>
      <c r="D288" s="28"/>
      <c r="E288" s="12"/>
      <c r="F288" s="30">
        <f>Source!AO112</f>
        <v>330.18</v>
      </c>
      <c r="G288" s="29" t="str">
        <f>Source!DG112</f>
        <v/>
      </c>
      <c r="H288" s="12">
        <f>Source!AV113</f>
        <v>1</v>
      </c>
      <c r="I288" s="30">
        <f>Source!S112</f>
        <v>52.17</v>
      </c>
      <c r="J288" s="12">
        <f>IF(Source!BA113&lt;&gt; 0, Source!BA113, 1)</f>
        <v>34.51</v>
      </c>
      <c r="K288" s="30">
        <f>Source!S113</f>
        <v>1800.39</v>
      </c>
    </row>
    <row r="289" spans="1:29" ht="14.25" x14ac:dyDescent="0.2">
      <c r="A289" s="27"/>
      <c r="B289" s="27"/>
      <c r="C289" s="27" t="s">
        <v>792</v>
      </c>
      <c r="D289" s="28"/>
      <c r="E289" s="12"/>
      <c r="F289" s="30">
        <f>Source!AM112</f>
        <v>501.43</v>
      </c>
      <c r="G289" s="29" t="str">
        <f>Source!DE112</f>
        <v/>
      </c>
      <c r="H289" s="12">
        <f>Source!AV113</f>
        <v>1</v>
      </c>
      <c r="I289" s="30">
        <f>Source!Q112</f>
        <v>79.23</v>
      </c>
      <c r="J289" s="12">
        <f>IF(Source!BB113&lt;&gt; 0, Source!BB113, 1)</f>
        <v>20.420000000000002</v>
      </c>
      <c r="K289" s="30">
        <f>Source!Q113</f>
        <v>1617.88</v>
      </c>
    </row>
    <row r="290" spans="1:29" ht="14.25" x14ac:dyDescent="0.2">
      <c r="A290" s="27"/>
      <c r="B290" s="27"/>
      <c r="C290" s="27" t="s">
        <v>793</v>
      </c>
      <c r="D290" s="28"/>
      <c r="E290" s="12"/>
      <c r="F290" s="30">
        <f>Source!AN112</f>
        <v>226.31</v>
      </c>
      <c r="G290" s="29" t="str">
        <f>Source!DF112</f>
        <v/>
      </c>
      <c r="H290" s="12">
        <f>Source!AV113</f>
        <v>1</v>
      </c>
      <c r="I290" s="31">
        <f>Source!R112</f>
        <v>35.76</v>
      </c>
      <c r="J290" s="12">
        <f>IF(Source!BS113&lt;&gt; 0, Source!BS113, 1)</f>
        <v>34.51</v>
      </c>
      <c r="K290" s="31">
        <f>Source!R113</f>
        <v>1234.08</v>
      </c>
    </row>
    <row r="291" spans="1:29" ht="14.25" x14ac:dyDescent="0.2">
      <c r="A291" s="27"/>
      <c r="B291" s="27"/>
      <c r="C291" s="27" t="s">
        <v>794</v>
      </c>
      <c r="D291" s="28"/>
      <c r="E291" s="12"/>
      <c r="F291" s="30">
        <f>Source!AL112</f>
        <v>288.61</v>
      </c>
      <c r="G291" s="29" t="str">
        <f>Source!DD112</f>
        <v/>
      </c>
      <c r="H291" s="12">
        <f>Source!AW113</f>
        <v>1</v>
      </c>
      <c r="I291" s="30">
        <f>Source!P112</f>
        <v>45.6</v>
      </c>
      <c r="J291" s="12">
        <f>IF(Source!BC113&lt;&gt; 0, Source!BC113, 1)</f>
        <v>5.5</v>
      </c>
      <c r="K291" s="30">
        <f>Source!P113</f>
        <v>250.8</v>
      </c>
    </row>
    <row r="292" spans="1:29" ht="14.25" x14ac:dyDescent="0.2">
      <c r="A292" s="27"/>
      <c r="B292" s="27"/>
      <c r="C292" s="27" t="s">
        <v>795</v>
      </c>
      <c r="D292" s="28" t="s">
        <v>796</v>
      </c>
      <c r="E292" s="12">
        <f>Source!DN113</f>
        <v>114</v>
      </c>
      <c r="F292" s="30"/>
      <c r="G292" s="29"/>
      <c r="H292" s="12"/>
      <c r="I292" s="30">
        <f>SUM(Q286:Q291)</f>
        <v>59.47</v>
      </c>
      <c r="J292" s="12">
        <f>Source!BZ113</f>
        <v>79</v>
      </c>
      <c r="K292" s="30">
        <f>SUM(R286:R291)</f>
        <v>1422.31</v>
      </c>
    </row>
    <row r="293" spans="1:29" ht="14.25" x14ac:dyDescent="0.2">
      <c r="A293" s="27"/>
      <c r="B293" s="27"/>
      <c r="C293" s="27" t="s">
        <v>797</v>
      </c>
      <c r="D293" s="28" t="s">
        <v>796</v>
      </c>
      <c r="E293" s="12">
        <f>Source!DO113</f>
        <v>67</v>
      </c>
      <c r="F293" s="30"/>
      <c r="G293" s="29"/>
      <c r="H293" s="12"/>
      <c r="I293" s="30">
        <f>SUM(S286:S292)</f>
        <v>34.950000000000003</v>
      </c>
      <c r="J293" s="12">
        <f>Source!CA113</f>
        <v>41</v>
      </c>
      <c r="K293" s="30">
        <f>SUM(T286:T292)</f>
        <v>738.16</v>
      </c>
    </row>
    <row r="294" spans="1:29" ht="14.25" x14ac:dyDescent="0.2">
      <c r="A294" s="27"/>
      <c r="B294" s="27"/>
      <c r="C294" s="27" t="s">
        <v>798</v>
      </c>
      <c r="D294" s="28" t="s">
        <v>796</v>
      </c>
      <c r="E294" s="12">
        <f>175</f>
        <v>175</v>
      </c>
      <c r="F294" s="30"/>
      <c r="G294" s="29"/>
      <c r="H294" s="12"/>
      <c r="I294" s="30">
        <f>SUM(U286:U293)</f>
        <v>62.58</v>
      </c>
      <c r="J294" s="12">
        <f>160</f>
        <v>160</v>
      </c>
      <c r="K294" s="30">
        <f>SUM(V286:V293)</f>
        <v>1974.53</v>
      </c>
    </row>
    <row r="295" spans="1:29" ht="14.25" x14ac:dyDescent="0.2">
      <c r="A295" s="32"/>
      <c r="B295" s="32"/>
      <c r="C295" s="32" t="s">
        <v>799</v>
      </c>
      <c r="D295" s="33" t="s">
        <v>800</v>
      </c>
      <c r="E295" s="34">
        <f>Source!AQ112</f>
        <v>26.8</v>
      </c>
      <c r="F295" s="35"/>
      <c r="G295" s="36" t="str">
        <f>Source!DI112</f>
        <v/>
      </c>
      <c r="H295" s="34">
        <f>Source!AV113</f>
        <v>1</v>
      </c>
      <c r="I295" s="35">
        <f>Source!U112</f>
        <v>4.2343999999999999</v>
      </c>
      <c r="J295" s="34"/>
      <c r="K295" s="35"/>
    </row>
    <row r="296" spans="1:29" ht="15" x14ac:dyDescent="0.25">
      <c r="C296" s="22" t="s">
        <v>801</v>
      </c>
      <c r="H296" s="74">
        <f>I288+I289+I291+I292+I293+I294+0-0-0</f>
        <v>334</v>
      </c>
      <c r="I296" s="74"/>
      <c r="J296" s="74">
        <f>K288+K289+K291+K292+K293+K294+0-0-0</f>
        <v>7804.0700000000006</v>
      </c>
      <c r="K296" s="74"/>
    </row>
    <row r="297" spans="1:29" ht="15" x14ac:dyDescent="0.25">
      <c r="C297" s="22" t="s">
        <v>802</v>
      </c>
      <c r="H297" s="71">
        <f>0+0</f>
        <v>0</v>
      </c>
      <c r="I297" s="71"/>
      <c r="J297" s="71">
        <f>0+0</f>
        <v>0</v>
      </c>
      <c r="K297" s="71"/>
    </row>
    <row r="298" spans="1:29" ht="15" x14ac:dyDescent="0.25">
      <c r="C298" s="22" t="s">
        <v>803</v>
      </c>
      <c r="H298" s="71">
        <f>I288+I289+I291+I292+I293+I294+0</f>
        <v>334</v>
      </c>
      <c r="I298" s="71"/>
      <c r="J298" s="71">
        <f>K288+K289+K291+K292+K293+K294+0</f>
        <v>7804.0700000000006</v>
      </c>
      <c r="K298" s="71"/>
      <c r="O298" s="37">
        <f>I288+I289+I291+I292+I293+I294+0</f>
        <v>334</v>
      </c>
      <c r="P298" s="37">
        <f>K288+K289+K291+K292+K293+K294+0</f>
        <v>7804.0700000000006</v>
      </c>
    </row>
    <row r="300" spans="1:29" ht="27" x14ac:dyDescent="0.2">
      <c r="A300" s="27">
        <v>38</v>
      </c>
      <c r="B300" s="27" t="str">
        <f>Source!F114</f>
        <v>УПД</v>
      </c>
      <c r="C300" s="27" t="s">
        <v>823</v>
      </c>
      <c r="D300" s="28" t="str">
        <f>Source!H114</f>
        <v>м</v>
      </c>
      <c r="E300" s="12">
        <f>Source!I114</f>
        <v>16.274000000000001</v>
      </c>
      <c r="F300" s="30">
        <f>Source!AL114</f>
        <v>8.69</v>
      </c>
      <c r="G300" s="29" t="str">
        <f>Source!DD114</f>
        <v/>
      </c>
      <c r="H300" s="12">
        <f>Source!AW115</f>
        <v>1</v>
      </c>
      <c r="I300" s="30">
        <f>Source!P114</f>
        <v>141.41999999999999</v>
      </c>
      <c r="J300" s="12">
        <f>IF(Source!BC115&lt;&gt; 0, Source!BC115, 1)</f>
        <v>9.74</v>
      </c>
      <c r="K300" s="30">
        <f>Source!P115</f>
        <v>1377.43</v>
      </c>
      <c r="Q300">
        <f>Source!X114</f>
        <v>0</v>
      </c>
      <c r="R300">
        <f>Source!X115</f>
        <v>0</v>
      </c>
      <c r="S300">
        <f>Source!Y114</f>
        <v>0</v>
      </c>
      <c r="T300">
        <f>Source!Y115</f>
        <v>0</v>
      </c>
      <c r="U300">
        <f>ROUND((175/100)*ROUND(Source!R114, 2), 2)</f>
        <v>0</v>
      </c>
      <c r="V300">
        <f>ROUND((160/100)*ROUND(Source!R115, 2), 2)</f>
        <v>0</v>
      </c>
      <c r="AC300">
        <v>3</v>
      </c>
    </row>
    <row r="301" spans="1:29" x14ac:dyDescent="0.2">
      <c r="A301" s="46"/>
      <c r="B301" s="46"/>
      <c r="C301" s="47" t="str">
        <f>"Объем: "&amp;Source!I114&amp;"="&amp;Source!I112&amp;"*"&amp;"103"</f>
        <v>Объем: 16,274=0,158*103</v>
      </c>
      <c r="D301" s="46"/>
      <c r="E301" s="46"/>
      <c r="F301" s="46"/>
      <c r="G301" s="46"/>
      <c r="H301" s="46"/>
      <c r="I301" s="46"/>
      <c r="J301" s="46"/>
      <c r="K301" s="46"/>
    </row>
    <row r="302" spans="1:29" ht="15" x14ac:dyDescent="0.25">
      <c r="C302" s="22" t="s">
        <v>803</v>
      </c>
      <c r="H302" s="74">
        <f>I300+0</f>
        <v>141.41999999999999</v>
      </c>
      <c r="I302" s="74"/>
      <c r="J302" s="74">
        <f>K300+0</f>
        <v>1377.43</v>
      </c>
      <c r="K302" s="74"/>
      <c r="O302" s="37">
        <f>I300+0</f>
        <v>141.41999999999999</v>
      </c>
      <c r="P302" s="37">
        <f>K300+0</f>
        <v>1377.43</v>
      </c>
    </row>
    <row r="304" spans="1:29" ht="57" x14ac:dyDescent="0.2">
      <c r="A304" s="27">
        <v>39</v>
      </c>
      <c r="B304" s="27" t="str">
        <f>Source!F116</f>
        <v>6.69-29-17</v>
      </c>
      <c r="C304" s="27" t="s">
        <v>201</v>
      </c>
      <c r="D304" s="28" t="str">
        <f>Source!H116</f>
        <v>100 отверстий</v>
      </c>
      <c r="E304" s="12">
        <f>Source!I116</f>
        <v>0.51</v>
      </c>
      <c r="F304" s="30"/>
      <c r="G304" s="29"/>
      <c r="H304" s="12"/>
      <c r="I304" s="30"/>
      <c r="J304" s="12"/>
      <c r="K304" s="30"/>
      <c r="Q304">
        <f>Source!X116</f>
        <v>110.75</v>
      </c>
      <c r="R304">
        <f>Source!X117</f>
        <v>3149.9</v>
      </c>
      <c r="S304">
        <f>Source!Y116</f>
        <v>85.19</v>
      </c>
      <c r="T304">
        <f>Source!Y117</f>
        <v>1721.95</v>
      </c>
      <c r="U304">
        <f>ROUND((175/100)*ROUND(Source!R116, 2), 2)</f>
        <v>0</v>
      </c>
      <c r="V304">
        <f>ROUND((160/100)*ROUND(Source!R117, 2), 2)</f>
        <v>0</v>
      </c>
      <c r="AC304">
        <v>0</v>
      </c>
    </row>
    <row r="305" spans="1:29" x14ac:dyDescent="0.2">
      <c r="C305" s="45" t="str">
        <f>"Объем: "&amp;Source!I116&amp;"=51/"&amp;"100"</f>
        <v>Объем: 0,51=51/100</v>
      </c>
    </row>
    <row r="306" spans="1:29" ht="14.25" x14ac:dyDescent="0.2">
      <c r="A306" s="27"/>
      <c r="B306" s="27"/>
      <c r="C306" s="27" t="s">
        <v>791</v>
      </c>
      <c r="D306" s="28"/>
      <c r="E306" s="12"/>
      <c r="F306" s="30">
        <f>Source!AO116</f>
        <v>238.63</v>
      </c>
      <c r="G306" s="29" t="str">
        <f>Source!DG116</f>
        <v/>
      </c>
      <c r="H306" s="12">
        <f>Source!AV117</f>
        <v>1</v>
      </c>
      <c r="I306" s="30">
        <f>Source!S116</f>
        <v>121.7</v>
      </c>
      <c r="J306" s="12">
        <f>IF(Source!BA117&lt;&gt; 0, Source!BA117, 1)</f>
        <v>34.51</v>
      </c>
      <c r="K306" s="30">
        <f>Source!S117</f>
        <v>4199.87</v>
      </c>
    </row>
    <row r="307" spans="1:29" ht="14.25" x14ac:dyDescent="0.2">
      <c r="A307" s="27"/>
      <c r="B307" s="27"/>
      <c r="C307" s="27" t="s">
        <v>792</v>
      </c>
      <c r="D307" s="28"/>
      <c r="E307" s="12"/>
      <c r="F307" s="30">
        <f>Source!AM116</f>
        <v>14.25</v>
      </c>
      <c r="G307" s="29" t="str">
        <f>Source!DE116</f>
        <v/>
      </c>
      <c r="H307" s="12">
        <f>Source!AV117</f>
        <v>1</v>
      </c>
      <c r="I307" s="30">
        <f>Source!Q116</f>
        <v>7.27</v>
      </c>
      <c r="J307" s="12">
        <f>IF(Source!BB117&lt;&gt; 0, Source!BB117, 1)</f>
        <v>8.48</v>
      </c>
      <c r="K307" s="30">
        <f>Source!Q117</f>
        <v>61.65</v>
      </c>
    </row>
    <row r="308" spans="1:29" ht="14.25" x14ac:dyDescent="0.2">
      <c r="A308" s="27"/>
      <c r="B308" s="27"/>
      <c r="C308" s="27" t="s">
        <v>795</v>
      </c>
      <c r="D308" s="28" t="s">
        <v>796</v>
      </c>
      <c r="E308" s="12">
        <f>Source!DN117</f>
        <v>91</v>
      </c>
      <c r="F308" s="30"/>
      <c r="G308" s="29"/>
      <c r="H308" s="12"/>
      <c r="I308" s="30">
        <f>SUM(Q304:Q307)</f>
        <v>110.75</v>
      </c>
      <c r="J308" s="12">
        <f>Source!BZ117</f>
        <v>75</v>
      </c>
      <c r="K308" s="30">
        <f>SUM(R304:R307)</f>
        <v>3149.9</v>
      </c>
    </row>
    <row r="309" spans="1:29" ht="14.25" x14ac:dyDescent="0.2">
      <c r="A309" s="27"/>
      <c r="B309" s="27"/>
      <c r="C309" s="27" t="s">
        <v>797</v>
      </c>
      <c r="D309" s="28" t="s">
        <v>796</v>
      </c>
      <c r="E309" s="12">
        <f>Source!DO117</f>
        <v>70</v>
      </c>
      <c r="F309" s="30"/>
      <c r="G309" s="29"/>
      <c r="H309" s="12"/>
      <c r="I309" s="30">
        <f>SUM(S304:S308)</f>
        <v>85.19</v>
      </c>
      <c r="J309" s="12">
        <f>Source!CA117</f>
        <v>41</v>
      </c>
      <c r="K309" s="30">
        <f>SUM(T304:T308)</f>
        <v>1721.95</v>
      </c>
    </row>
    <row r="310" spans="1:29" ht="14.25" x14ac:dyDescent="0.2">
      <c r="A310" s="32"/>
      <c r="B310" s="32"/>
      <c r="C310" s="32" t="s">
        <v>799</v>
      </c>
      <c r="D310" s="33" t="s">
        <v>800</v>
      </c>
      <c r="E310" s="34">
        <f>Source!AQ116</f>
        <v>19.059999999999999</v>
      </c>
      <c r="F310" s="35"/>
      <c r="G310" s="36" t="str">
        <f>Source!DI116</f>
        <v/>
      </c>
      <c r="H310" s="34">
        <f>Source!AV117</f>
        <v>1</v>
      </c>
      <c r="I310" s="35">
        <f>Source!U116</f>
        <v>9.7205999999999992</v>
      </c>
      <c r="J310" s="34"/>
      <c r="K310" s="35"/>
    </row>
    <row r="311" spans="1:29" ht="15" x14ac:dyDescent="0.25">
      <c r="C311" s="22" t="s">
        <v>801</v>
      </c>
      <c r="H311" s="74">
        <f>I306+I307+I308+I309+0-0-0</f>
        <v>324.90999999999997</v>
      </c>
      <c r="I311" s="74"/>
      <c r="J311" s="74">
        <f>K306+K307+K308+K309+0-0-0</f>
        <v>9133.3700000000008</v>
      </c>
      <c r="K311" s="74"/>
    </row>
    <row r="312" spans="1:29" ht="15" x14ac:dyDescent="0.25">
      <c r="C312" s="22" t="s">
        <v>802</v>
      </c>
      <c r="H312" s="71">
        <f>0+0</f>
        <v>0</v>
      </c>
      <c r="I312" s="71"/>
      <c r="J312" s="71">
        <f>0+0</f>
        <v>0</v>
      </c>
      <c r="K312" s="71"/>
    </row>
    <row r="313" spans="1:29" ht="15" x14ac:dyDescent="0.25">
      <c r="C313" s="22" t="s">
        <v>803</v>
      </c>
      <c r="H313" s="71">
        <f>I306+I307+I308+I309+0</f>
        <v>324.90999999999997</v>
      </c>
      <c r="I313" s="71"/>
      <c r="J313" s="71">
        <f>K306+K307+K308+K309+0</f>
        <v>9133.3700000000008</v>
      </c>
      <c r="K313" s="71"/>
      <c r="O313" s="37">
        <f>I306+I307+I308+I309+0</f>
        <v>324.90999999999997</v>
      </c>
      <c r="P313" s="37">
        <f>K306+K307+K308+K309+0</f>
        <v>9133.3700000000008</v>
      </c>
    </row>
    <row r="315" spans="1:29" ht="42.75" x14ac:dyDescent="0.2">
      <c r="A315" s="27">
        <v>40</v>
      </c>
      <c r="B315" s="27" t="str">
        <f>Source!F120</f>
        <v>6.69-9-1</v>
      </c>
      <c r="C315" s="27" t="s">
        <v>215</v>
      </c>
      <c r="D315" s="28" t="str">
        <f>Source!H120</f>
        <v>100 отверстий</v>
      </c>
      <c r="E315" s="12">
        <f>Source!I120</f>
        <v>0.51</v>
      </c>
      <c r="F315" s="30"/>
      <c r="G315" s="29"/>
      <c r="H315" s="12"/>
      <c r="I315" s="30"/>
      <c r="J315" s="12"/>
      <c r="K315" s="30"/>
      <c r="Q315">
        <f>Source!X120</f>
        <v>541.28</v>
      </c>
      <c r="R315">
        <f>Source!X121</f>
        <v>15395.17</v>
      </c>
      <c r="S315">
        <f>Source!Y120</f>
        <v>416.37</v>
      </c>
      <c r="T315">
        <f>Source!Y121</f>
        <v>8416.02</v>
      </c>
      <c r="U315">
        <f>ROUND((175/100)*ROUND(Source!R120, 2), 2)</f>
        <v>0</v>
      </c>
      <c r="V315">
        <f>ROUND((160/100)*ROUND(Source!R121, 2), 2)</f>
        <v>0</v>
      </c>
      <c r="AC315">
        <v>0</v>
      </c>
    </row>
    <row r="316" spans="1:29" x14ac:dyDescent="0.2">
      <c r="C316" s="45" t="str">
        <f>"Объем: "&amp;Source!I120&amp;"=51/"&amp;"100"</f>
        <v>Объем: 0,51=51/100</v>
      </c>
    </row>
    <row r="317" spans="1:29" ht="14.25" x14ac:dyDescent="0.2">
      <c r="A317" s="27"/>
      <c r="B317" s="27"/>
      <c r="C317" s="27" t="s">
        <v>791</v>
      </c>
      <c r="D317" s="28"/>
      <c r="E317" s="12"/>
      <c r="F317" s="30">
        <f>Source!AO120</f>
        <v>1166.3</v>
      </c>
      <c r="G317" s="29" t="str">
        <f>Source!DG120</f>
        <v/>
      </c>
      <c r="H317" s="12">
        <f>Source!AV121</f>
        <v>1</v>
      </c>
      <c r="I317" s="30">
        <f>Source!S120</f>
        <v>594.80999999999995</v>
      </c>
      <c r="J317" s="12">
        <f>IF(Source!BA121&lt;&gt; 0, Source!BA121, 1)</f>
        <v>34.51</v>
      </c>
      <c r="K317" s="30">
        <f>Source!S121</f>
        <v>20526.89</v>
      </c>
    </row>
    <row r="318" spans="1:29" ht="14.25" x14ac:dyDescent="0.2">
      <c r="A318" s="27"/>
      <c r="B318" s="27"/>
      <c r="C318" s="27" t="s">
        <v>794</v>
      </c>
      <c r="D318" s="28"/>
      <c r="E318" s="12"/>
      <c r="F318" s="30">
        <f>Source!AL120</f>
        <v>277.42</v>
      </c>
      <c r="G318" s="29" t="str">
        <f>Source!DD120</f>
        <v/>
      </c>
      <c r="H318" s="12">
        <f>Source!AW121</f>
        <v>1</v>
      </c>
      <c r="I318" s="30">
        <f>Source!P120</f>
        <v>141.47999999999999</v>
      </c>
      <c r="J318" s="12">
        <f>IF(Source!BC121&lt;&gt; 0, Source!BC121, 1)</f>
        <v>4.51</v>
      </c>
      <c r="K318" s="30">
        <f>Source!P121</f>
        <v>638.07000000000005</v>
      </c>
    </row>
    <row r="319" spans="1:29" ht="57" x14ac:dyDescent="0.2">
      <c r="A319" s="27" t="s">
        <v>217</v>
      </c>
      <c r="B319" s="27" t="str">
        <f>Source!F122</f>
        <v>1.3-1-41</v>
      </c>
      <c r="C319" s="27" t="s">
        <v>219</v>
      </c>
      <c r="D319" s="28" t="str">
        <f>Source!H122</f>
        <v>м3</v>
      </c>
      <c r="E319" s="12">
        <f>Source!I122</f>
        <v>0.15912000000000001</v>
      </c>
      <c r="F319" s="30">
        <f>Source!AK122</f>
        <v>745.24</v>
      </c>
      <c r="G319" s="48" t="s">
        <v>3</v>
      </c>
      <c r="H319" s="12">
        <f>Source!AW123</f>
        <v>1</v>
      </c>
      <c r="I319" s="30">
        <f>Source!O122</f>
        <v>118.58</v>
      </c>
      <c r="J319" s="12">
        <f>IF(Source!BC123&lt;&gt; 0, Source!BC123, 1)</f>
        <v>8.74</v>
      </c>
      <c r="K319" s="30">
        <f>Source!O123</f>
        <v>1036.3900000000001</v>
      </c>
      <c r="Q319">
        <f>Source!X122</f>
        <v>0</v>
      </c>
      <c r="R319">
        <f>Source!X123</f>
        <v>0</v>
      </c>
      <c r="S319">
        <f>Source!Y122</f>
        <v>0</v>
      </c>
      <c r="T319">
        <f>Source!Y123</f>
        <v>0</v>
      </c>
      <c r="U319">
        <f>ROUND((175/100)*ROUND(Source!R122, 2), 2)</f>
        <v>0</v>
      </c>
      <c r="V319">
        <f>ROUND((160/100)*ROUND(Source!R123, 2), 2)</f>
        <v>0</v>
      </c>
      <c r="AC319">
        <v>3</v>
      </c>
    </row>
    <row r="320" spans="1:29" ht="14.25" x14ac:dyDescent="0.2">
      <c r="A320" s="27"/>
      <c r="B320" s="27"/>
      <c r="C320" s="27" t="s">
        <v>795</v>
      </c>
      <c r="D320" s="28" t="s">
        <v>796</v>
      </c>
      <c r="E320" s="12">
        <f>Source!DN121</f>
        <v>91</v>
      </c>
      <c r="F320" s="30"/>
      <c r="G320" s="29"/>
      <c r="H320" s="12"/>
      <c r="I320" s="30">
        <f>SUM(Q315:Q319)</f>
        <v>541.28</v>
      </c>
      <c r="J320" s="12">
        <f>Source!BZ121</f>
        <v>75</v>
      </c>
      <c r="K320" s="30">
        <f>SUM(R315:R319)</f>
        <v>15395.17</v>
      </c>
    </row>
    <row r="321" spans="1:29" ht="14.25" x14ac:dyDescent="0.2">
      <c r="A321" s="27"/>
      <c r="B321" s="27"/>
      <c r="C321" s="27" t="s">
        <v>797</v>
      </c>
      <c r="D321" s="28" t="s">
        <v>796</v>
      </c>
      <c r="E321" s="12">
        <f>Source!DO121</f>
        <v>70</v>
      </c>
      <c r="F321" s="30"/>
      <c r="G321" s="29"/>
      <c r="H321" s="12"/>
      <c r="I321" s="30">
        <f>SUM(S315:S320)</f>
        <v>416.37</v>
      </c>
      <c r="J321" s="12">
        <f>Source!CA121</f>
        <v>41</v>
      </c>
      <c r="K321" s="30">
        <f>SUM(T315:T320)</f>
        <v>8416.02</v>
      </c>
    </row>
    <row r="322" spans="1:29" ht="14.25" x14ac:dyDescent="0.2">
      <c r="A322" s="32"/>
      <c r="B322" s="32"/>
      <c r="C322" s="32" t="s">
        <v>799</v>
      </c>
      <c r="D322" s="33" t="s">
        <v>800</v>
      </c>
      <c r="E322" s="34">
        <f>Source!AQ120</f>
        <v>109</v>
      </c>
      <c r="F322" s="35"/>
      <c r="G322" s="36" t="str">
        <f>Source!DI120</f>
        <v/>
      </c>
      <c r="H322" s="34">
        <f>Source!AV121</f>
        <v>1</v>
      </c>
      <c r="I322" s="35">
        <f>Source!U120</f>
        <v>55.59</v>
      </c>
      <c r="J322" s="34"/>
      <c r="K322" s="35"/>
    </row>
    <row r="323" spans="1:29" ht="15" x14ac:dyDescent="0.25">
      <c r="C323" s="22" t="s">
        <v>801</v>
      </c>
      <c r="H323" s="74">
        <f>I317+I318+I320+I321+SUM(I319:I319)-SUMIF(AC319:AC319, 5, I319:I319)-SUMIF(AC319:AC319, 6, I319:I319)</f>
        <v>1812.52</v>
      </c>
      <c r="I323" s="74"/>
      <c r="J323" s="74">
        <f>K317+K318+K320+K321+SUM(K319:K319)-SUMIF(AC319:AC319, 5, K319:K319)-SUMIF(AC319:AC319, 6, K319:K319)</f>
        <v>46012.539999999994</v>
      </c>
      <c r="K323" s="74"/>
    </row>
    <row r="324" spans="1:29" ht="15" x14ac:dyDescent="0.25">
      <c r="C324" s="22" t="s">
        <v>802</v>
      </c>
      <c r="H324" s="71">
        <f>SUMIF(AC319:AC319, 5, I319:I319)+SUMIF(AC319:AC319, 6, I319:I319)</f>
        <v>0</v>
      </c>
      <c r="I324" s="71"/>
      <c r="J324" s="71">
        <f>SUMIF(AC319:AC319, 5, K319:K319)+SUMIF(AC319:AC319, 6, K319:K319)</f>
        <v>0</v>
      </c>
      <c r="K324" s="71"/>
    </row>
    <row r="325" spans="1:29" ht="15" x14ac:dyDescent="0.25">
      <c r="C325" s="22" t="s">
        <v>803</v>
      </c>
      <c r="H325" s="71">
        <f>I317+I318+I320+I321+SUM(I319:I319)</f>
        <v>1812.52</v>
      </c>
      <c r="I325" s="71"/>
      <c r="J325" s="71">
        <f>K317+K318+K320+K321+SUM(K319:K319)</f>
        <v>46012.539999999994</v>
      </c>
      <c r="K325" s="71"/>
      <c r="O325" s="37">
        <f>I317+I318+I320+I321+SUM(I319:I319)</f>
        <v>1812.52</v>
      </c>
      <c r="P325" s="37">
        <f>K317+K318+K320+K321+SUM(K319:K319)</f>
        <v>46012.539999999994</v>
      </c>
    </row>
    <row r="327" spans="1:29" ht="78" x14ac:dyDescent="0.2">
      <c r="A327" s="27">
        <v>41</v>
      </c>
      <c r="B327" s="27" t="s">
        <v>824</v>
      </c>
      <c r="C327" s="27" t="s">
        <v>228</v>
      </c>
      <c r="D327" s="28" t="str">
        <f>Source!H128</f>
        <v>1 комплекс</v>
      </c>
      <c r="E327" s="12">
        <f>Source!I128</f>
        <v>1</v>
      </c>
      <c r="F327" s="30"/>
      <c r="G327" s="29"/>
      <c r="H327" s="12"/>
      <c r="I327" s="30"/>
      <c r="J327" s="12"/>
      <c r="K327" s="30"/>
      <c r="Q327">
        <f>Source!X128</f>
        <v>651.98</v>
      </c>
      <c r="R327">
        <f>Source!X129</f>
        <v>20999.68</v>
      </c>
      <c r="S327">
        <f>Source!Y128</f>
        <v>608.51</v>
      </c>
      <c r="T327">
        <f>Source!Y129</f>
        <v>12299.81</v>
      </c>
      <c r="U327">
        <f>ROUND((175/100)*ROUND(Source!R128, 2), 2)</f>
        <v>0</v>
      </c>
      <c r="V327">
        <f>ROUND((160/100)*ROUND(Source!R129, 2), 2)</f>
        <v>0</v>
      </c>
      <c r="AC327">
        <v>0</v>
      </c>
    </row>
    <row r="328" spans="1:29" ht="14.25" x14ac:dyDescent="0.2">
      <c r="A328" s="27"/>
      <c r="B328" s="27"/>
      <c r="C328" s="27" t="s">
        <v>791</v>
      </c>
      <c r="D328" s="28"/>
      <c r="E328" s="12"/>
      <c r="F328" s="30">
        <f>Source!AO128</f>
        <v>1086.6199999999999</v>
      </c>
      <c r="G328" s="29" t="str">
        <f>Source!DG128</f>
        <v>)*0,8</v>
      </c>
      <c r="H328" s="12">
        <f>Source!AV129</f>
        <v>1</v>
      </c>
      <c r="I328" s="30">
        <f>Source!S128</f>
        <v>869.3</v>
      </c>
      <c r="J328" s="12">
        <f>IF(Source!BA129&lt;&gt; 0, Source!BA129, 1)</f>
        <v>34.51</v>
      </c>
      <c r="K328" s="30">
        <f>Source!S129</f>
        <v>29999.54</v>
      </c>
    </row>
    <row r="329" spans="1:29" ht="14.25" x14ac:dyDescent="0.2">
      <c r="A329" s="27"/>
      <c r="B329" s="27"/>
      <c r="C329" s="27" t="s">
        <v>795</v>
      </c>
      <c r="D329" s="28" t="s">
        <v>796</v>
      </c>
      <c r="E329" s="12">
        <f>Source!DN129</f>
        <v>75</v>
      </c>
      <c r="F329" s="30"/>
      <c r="G329" s="29"/>
      <c r="H329" s="12"/>
      <c r="I329" s="30">
        <f>SUM(Q327:Q328)</f>
        <v>651.98</v>
      </c>
      <c r="J329" s="12">
        <f>Source!BZ129</f>
        <v>70</v>
      </c>
      <c r="K329" s="30">
        <f>SUM(R327:R328)</f>
        <v>20999.68</v>
      </c>
    </row>
    <row r="330" spans="1:29" ht="14.25" x14ac:dyDescent="0.2">
      <c r="A330" s="27"/>
      <c r="B330" s="27"/>
      <c r="C330" s="27" t="s">
        <v>797</v>
      </c>
      <c r="D330" s="28" t="s">
        <v>796</v>
      </c>
      <c r="E330" s="12">
        <f>Source!DO129</f>
        <v>70</v>
      </c>
      <c r="F330" s="30"/>
      <c r="G330" s="29"/>
      <c r="H330" s="12"/>
      <c r="I330" s="30">
        <f>SUM(S327:S329)</f>
        <v>608.51</v>
      </c>
      <c r="J330" s="12">
        <f>Source!CA129</f>
        <v>41</v>
      </c>
      <c r="K330" s="30">
        <f>SUM(T327:T329)</f>
        <v>12299.81</v>
      </c>
    </row>
    <row r="331" spans="1:29" ht="14.25" x14ac:dyDescent="0.2">
      <c r="A331" s="32"/>
      <c r="B331" s="32"/>
      <c r="C331" s="32" t="s">
        <v>799</v>
      </c>
      <c r="D331" s="33" t="s">
        <v>800</v>
      </c>
      <c r="E331" s="34">
        <f>Source!AQ128</f>
        <v>56</v>
      </c>
      <c r="F331" s="35"/>
      <c r="G331" s="36" t="str">
        <f>Source!DI128</f>
        <v>)*0,8</v>
      </c>
      <c r="H331" s="34">
        <f>Source!AV129</f>
        <v>1</v>
      </c>
      <c r="I331" s="35">
        <f>Source!U128</f>
        <v>44.800000000000004</v>
      </c>
      <c r="J331" s="34"/>
      <c r="K331" s="35"/>
    </row>
    <row r="332" spans="1:29" ht="15" x14ac:dyDescent="0.25">
      <c r="C332" s="22" t="s">
        <v>801</v>
      </c>
      <c r="H332" s="74">
        <f>I328+I329+I330+0-0-0</f>
        <v>2129.79</v>
      </c>
      <c r="I332" s="74"/>
      <c r="J332" s="74">
        <f>K328+K329+K330+0-0-0</f>
        <v>63299.03</v>
      </c>
      <c r="K332" s="74"/>
    </row>
    <row r="333" spans="1:29" ht="15" x14ac:dyDescent="0.25">
      <c r="C333" s="22" t="s">
        <v>802</v>
      </c>
      <c r="H333" s="71">
        <f>0+0</f>
        <v>0</v>
      </c>
      <c r="I333" s="71"/>
      <c r="J333" s="71">
        <f>0+0</f>
        <v>0</v>
      </c>
      <c r="K333" s="71"/>
    </row>
    <row r="334" spans="1:29" ht="15" x14ac:dyDescent="0.25">
      <c r="C334" s="22" t="s">
        <v>803</v>
      </c>
      <c r="H334" s="71">
        <f>I328+I329+I330+0</f>
        <v>2129.79</v>
      </c>
      <c r="I334" s="71"/>
      <c r="J334" s="71">
        <f>K328+K329+K330+0</f>
        <v>63299.03</v>
      </c>
      <c r="K334" s="71"/>
      <c r="O334" s="37">
        <f>I328+I329+I330+0</f>
        <v>2129.79</v>
      </c>
      <c r="P334" s="37">
        <f>K328+K329+K330+0</f>
        <v>63299.03</v>
      </c>
    </row>
    <row r="337" spans="1:11" ht="15" x14ac:dyDescent="0.25">
      <c r="A337" s="73" t="str">
        <f>CONCATENATE("Итого по разделу: ",IF(Source!G131&lt;&gt;"Новый раздел", Source!G131, ""))</f>
        <v>Итого по разделу: 1. СПС</v>
      </c>
      <c r="B337" s="73"/>
      <c r="C337" s="73"/>
      <c r="D337" s="73"/>
      <c r="E337" s="73"/>
      <c r="F337" s="73"/>
      <c r="G337" s="73"/>
      <c r="H337" s="71">
        <f>SUM(O36:O336)</f>
        <v>186092.07999999996</v>
      </c>
      <c r="I337" s="72"/>
      <c r="J337" s="71">
        <f>SUM(P36:P336)</f>
        <v>2294057.7499999995</v>
      </c>
      <c r="K337" s="72"/>
    </row>
    <row r="338" spans="1:11" hidden="1" x14ac:dyDescent="0.2">
      <c r="A338" t="s">
        <v>825</v>
      </c>
      <c r="I338">
        <f>SUM(W36:W337)</f>
        <v>0</v>
      </c>
      <c r="J338">
        <f>SUM(X36:X337)</f>
        <v>0</v>
      </c>
    </row>
    <row r="339" spans="1:11" hidden="1" x14ac:dyDescent="0.2">
      <c r="A339" t="s">
        <v>826</v>
      </c>
      <c r="I339">
        <f>SUM(Y36:Y338)</f>
        <v>0</v>
      </c>
      <c r="J339">
        <f>SUM(Z36:Z338)</f>
        <v>0</v>
      </c>
    </row>
    <row r="341" spans="1:11" ht="15" x14ac:dyDescent="0.25">
      <c r="A341" s="73" t="str">
        <f>CONCATENATE("Итого по локальной смете: ",IF(Source!G161&lt;&gt;"Новая локальная смета", Source!G161, ""))</f>
        <v>Итого по локальной смете: СПС</v>
      </c>
      <c r="B341" s="73"/>
      <c r="C341" s="73"/>
      <c r="D341" s="73"/>
      <c r="E341" s="73"/>
      <c r="F341" s="73"/>
      <c r="G341" s="73"/>
      <c r="H341" s="71">
        <f>SUM(O35:O340)</f>
        <v>186092.07999999996</v>
      </c>
      <c r="I341" s="72"/>
      <c r="J341" s="71">
        <f>SUM(P35:P340)</f>
        <v>2294057.7499999995</v>
      </c>
      <c r="K341" s="72"/>
    </row>
    <row r="342" spans="1:11" hidden="1" x14ac:dyDescent="0.2">
      <c r="A342" t="s">
        <v>825</v>
      </c>
      <c r="I342">
        <f>SUM(W35:W341)</f>
        <v>0</v>
      </c>
      <c r="J342">
        <f>SUM(X35:X341)</f>
        <v>0</v>
      </c>
    </row>
    <row r="343" spans="1:11" hidden="1" x14ac:dyDescent="0.2">
      <c r="A343" t="s">
        <v>826</v>
      </c>
      <c r="I343">
        <f>SUM(Y35:Y342)</f>
        <v>0</v>
      </c>
      <c r="J343">
        <f>SUM(Z35:Z342)</f>
        <v>0</v>
      </c>
    </row>
    <row r="344" spans="1:11" ht="14.25" x14ac:dyDescent="0.2">
      <c r="C344" s="69" t="str">
        <f>Source!H190</f>
        <v>Итого</v>
      </c>
      <c r="D344" s="69"/>
      <c r="E344" s="69"/>
      <c r="F344" s="69"/>
      <c r="G344" s="69"/>
      <c r="H344" s="70">
        <f>Source!F190</f>
        <v>186092.08</v>
      </c>
      <c r="I344" s="70"/>
      <c r="J344" s="70">
        <f>Source!P190</f>
        <v>2294057.75</v>
      </c>
      <c r="K344" s="70"/>
    </row>
    <row r="345" spans="1:11" ht="14.25" x14ac:dyDescent="0.2">
      <c r="C345" s="69" t="str">
        <f>Source!H191</f>
        <v>НДС 20 %</v>
      </c>
      <c r="D345" s="69"/>
      <c r="E345" s="69"/>
      <c r="F345" s="69"/>
      <c r="G345" s="69"/>
      <c r="H345" s="70">
        <f>Source!F191</f>
        <v>37218.42</v>
      </c>
      <c r="I345" s="70"/>
      <c r="J345" s="70">
        <f>Source!P191</f>
        <v>458811.55</v>
      </c>
      <c r="K345" s="70"/>
    </row>
    <row r="346" spans="1:11" ht="14.25" x14ac:dyDescent="0.2">
      <c r="C346" s="69" t="str">
        <f>Source!H192</f>
        <v>Всего с НДС</v>
      </c>
      <c r="D346" s="69"/>
      <c r="E346" s="69"/>
      <c r="F346" s="69"/>
      <c r="G346" s="69"/>
      <c r="H346" s="70">
        <f>Source!F192</f>
        <v>223310.5</v>
      </c>
      <c r="I346" s="70"/>
      <c r="J346" s="70">
        <f>Source!P192</f>
        <v>2752869.3</v>
      </c>
      <c r="K346" s="70"/>
    </row>
    <row r="349" spans="1:11" ht="14.25" x14ac:dyDescent="0.2">
      <c r="A349" s="66" t="s">
        <v>828</v>
      </c>
      <c r="B349" s="66"/>
      <c r="C349" s="50" t="str">
        <f>IF(Source!AC12&lt;&gt;"", Source!AC12," ")</f>
        <v xml:space="preserve"> </v>
      </c>
      <c r="D349" s="50"/>
      <c r="E349" s="50"/>
      <c r="F349" s="50"/>
      <c r="G349" s="50"/>
      <c r="H349" s="67" t="str">
        <f>IF(Source!AB12&lt;&gt;"", Source!AB12," ")</f>
        <v xml:space="preserve"> </v>
      </c>
      <c r="I349" s="67"/>
      <c r="J349" s="67"/>
      <c r="K349" s="67"/>
    </row>
    <row r="350" spans="1:11" ht="14.25" x14ac:dyDescent="0.2">
      <c r="A350" s="13"/>
      <c r="B350" s="13"/>
      <c r="C350" s="68" t="s">
        <v>829</v>
      </c>
      <c r="D350" s="68"/>
      <c r="E350" s="68"/>
      <c r="F350" s="68"/>
      <c r="G350" s="68"/>
      <c r="H350" s="13"/>
      <c r="I350" s="13"/>
      <c r="J350" s="13"/>
      <c r="K350" s="13"/>
    </row>
    <row r="351" spans="1:11" ht="14.25" x14ac:dyDescent="0.2">
      <c r="A351" s="13"/>
      <c r="B351" s="13"/>
      <c r="C351" s="13"/>
      <c r="D351" s="13"/>
      <c r="E351" s="13"/>
      <c r="F351" s="13"/>
      <c r="G351" s="13"/>
      <c r="H351" s="13"/>
      <c r="I351" s="13"/>
      <c r="J351" s="13"/>
      <c r="K351" s="13"/>
    </row>
    <row r="352" spans="1:11" ht="14.25" x14ac:dyDescent="0.2">
      <c r="A352" s="66" t="s">
        <v>830</v>
      </c>
      <c r="B352" s="66"/>
      <c r="C352" s="50" t="str">
        <f>IF(Source!AE12&lt;&gt;"", Source!AE12," ")</f>
        <v xml:space="preserve"> </v>
      </c>
      <c r="D352" s="50"/>
      <c r="E352" s="50"/>
      <c r="F352" s="50"/>
      <c r="G352" s="50"/>
      <c r="H352" s="67" t="str">
        <f>IF(Source!AD12&lt;&gt;"", Source!AD12," ")</f>
        <v xml:space="preserve"> </v>
      </c>
      <c r="I352" s="67"/>
      <c r="J352" s="67"/>
      <c r="K352" s="67"/>
    </row>
    <row r="353" spans="1:11" ht="14.25" x14ac:dyDescent="0.2">
      <c r="A353" s="13"/>
      <c r="B353" s="13"/>
      <c r="C353" s="68" t="s">
        <v>829</v>
      </c>
      <c r="D353" s="68"/>
      <c r="E353" s="68"/>
      <c r="F353" s="68"/>
      <c r="G353" s="68"/>
      <c r="H353" s="13"/>
      <c r="I353" s="13"/>
      <c r="J353" s="13"/>
      <c r="K353" s="13"/>
    </row>
  </sheetData>
  <mergeCells count="201">
    <mergeCell ref="B7:E7"/>
    <mergeCell ref="G7:K7"/>
    <mergeCell ref="J2:K2"/>
    <mergeCell ref="A10:K10"/>
    <mergeCell ref="A11:K11"/>
    <mergeCell ref="A13:K13"/>
    <mergeCell ref="B3:E3"/>
    <mergeCell ref="G3:K3"/>
    <mergeCell ref="B4:E4"/>
    <mergeCell ref="G4:K4"/>
    <mergeCell ref="B6:E6"/>
    <mergeCell ref="G6:K6"/>
    <mergeCell ref="E24:H24"/>
    <mergeCell ref="E25:H25"/>
    <mergeCell ref="E26:H26"/>
    <mergeCell ref="E27:H27"/>
    <mergeCell ref="E28:H28"/>
    <mergeCell ref="E29:H29"/>
    <mergeCell ref="A15:K15"/>
    <mergeCell ref="A16:K16"/>
    <mergeCell ref="A18:K18"/>
    <mergeCell ref="E21:H21"/>
    <mergeCell ref="E22:H22"/>
    <mergeCell ref="E23:H23"/>
    <mergeCell ref="H48:I48"/>
    <mergeCell ref="J48:K48"/>
    <mergeCell ref="H51:I51"/>
    <mergeCell ref="J51:K51"/>
    <mergeCell ref="H58:I58"/>
    <mergeCell ref="J58:K58"/>
    <mergeCell ref="A32:K32"/>
    <mergeCell ref="A36:K36"/>
    <mergeCell ref="H46:I46"/>
    <mergeCell ref="J46:K46"/>
    <mergeCell ref="H47:I47"/>
    <mergeCell ref="J47:K47"/>
    <mergeCell ref="H72:I72"/>
    <mergeCell ref="J72:K72"/>
    <mergeCell ref="H73:I73"/>
    <mergeCell ref="J73:K73"/>
    <mergeCell ref="H76:I76"/>
    <mergeCell ref="J76:K76"/>
    <mergeCell ref="H59:I59"/>
    <mergeCell ref="J59:K59"/>
    <mergeCell ref="H60:I60"/>
    <mergeCell ref="J60:K60"/>
    <mergeCell ref="H71:I71"/>
    <mergeCell ref="J71:K71"/>
    <mergeCell ref="H92:I92"/>
    <mergeCell ref="J92:K92"/>
    <mergeCell ref="H103:I103"/>
    <mergeCell ref="J103:K103"/>
    <mergeCell ref="H104:I104"/>
    <mergeCell ref="J104:K104"/>
    <mergeCell ref="H87:I87"/>
    <mergeCell ref="J87:K87"/>
    <mergeCell ref="H88:I88"/>
    <mergeCell ref="J88:K88"/>
    <mergeCell ref="H89:I89"/>
    <mergeCell ref="J89:K89"/>
    <mergeCell ref="H120:I120"/>
    <mergeCell ref="J120:K120"/>
    <mergeCell ref="H121:I121"/>
    <mergeCell ref="J121:K121"/>
    <mergeCell ref="H124:I124"/>
    <mergeCell ref="J124:K124"/>
    <mergeCell ref="H105:I105"/>
    <mergeCell ref="J105:K105"/>
    <mergeCell ref="H108:I108"/>
    <mergeCell ref="J108:K108"/>
    <mergeCell ref="H119:I119"/>
    <mergeCell ref="J119:K119"/>
    <mergeCell ref="H142:I142"/>
    <mergeCell ref="J142:K142"/>
    <mergeCell ref="H143:I143"/>
    <mergeCell ref="J143:K143"/>
    <mergeCell ref="H154:I154"/>
    <mergeCell ref="J154:K154"/>
    <mergeCell ref="H127:I127"/>
    <mergeCell ref="J127:K127"/>
    <mergeCell ref="H130:I130"/>
    <mergeCell ref="J130:K130"/>
    <mergeCell ref="H141:I141"/>
    <mergeCell ref="J141:K141"/>
    <mergeCell ref="H162:I162"/>
    <mergeCell ref="J162:K162"/>
    <mergeCell ref="H172:I172"/>
    <mergeCell ref="J172:K172"/>
    <mergeCell ref="H173:I173"/>
    <mergeCell ref="J173:K173"/>
    <mergeCell ref="H155:I155"/>
    <mergeCell ref="J155:K155"/>
    <mergeCell ref="H156:I156"/>
    <mergeCell ref="J156:K156"/>
    <mergeCell ref="H159:I159"/>
    <mergeCell ref="J159:K159"/>
    <mergeCell ref="H190:I190"/>
    <mergeCell ref="J190:K190"/>
    <mergeCell ref="H191:I191"/>
    <mergeCell ref="J191:K191"/>
    <mergeCell ref="H194:I194"/>
    <mergeCell ref="J194:K194"/>
    <mergeCell ref="H174:I174"/>
    <mergeCell ref="J174:K174"/>
    <mergeCell ref="H177:I177"/>
    <mergeCell ref="J177:K177"/>
    <mergeCell ref="H189:I189"/>
    <mergeCell ref="J189:K189"/>
    <mergeCell ref="H211:I211"/>
    <mergeCell ref="J211:K211"/>
    <mergeCell ref="H223:I223"/>
    <mergeCell ref="J223:K223"/>
    <mergeCell ref="H224:I224"/>
    <mergeCell ref="J224:K224"/>
    <mergeCell ref="H197:I197"/>
    <mergeCell ref="J197:K197"/>
    <mergeCell ref="H209:I209"/>
    <mergeCell ref="J209:K209"/>
    <mergeCell ref="H210:I210"/>
    <mergeCell ref="J210:K210"/>
    <mergeCell ref="H242:I242"/>
    <mergeCell ref="J242:K242"/>
    <mergeCell ref="H243:I243"/>
    <mergeCell ref="J243:K243"/>
    <mergeCell ref="H246:I246"/>
    <mergeCell ref="J246:K246"/>
    <mergeCell ref="H225:I225"/>
    <mergeCell ref="J225:K225"/>
    <mergeCell ref="H229:I229"/>
    <mergeCell ref="J229:K229"/>
    <mergeCell ref="H241:I241"/>
    <mergeCell ref="J241:K241"/>
    <mergeCell ref="H265:I265"/>
    <mergeCell ref="J265:K265"/>
    <mergeCell ref="H266:I266"/>
    <mergeCell ref="J266:K266"/>
    <mergeCell ref="H269:I269"/>
    <mergeCell ref="J269:K269"/>
    <mergeCell ref="H249:I249"/>
    <mergeCell ref="J249:K249"/>
    <mergeCell ref="H252:I252"/>
    <mergeCell ref="J252:K252"/>
    <mergeCell ref="H264:I264"/>
    <mergeCell ref="J264:K264"/>
    <mergeCell ref="H281:I281"/>
    <mergeCell ref="J281:K281"/>
    <mergeCell ref="H284:I284"/>
    <mergeCell ref="J284:K284"/>
    <mergeCell ref="H296:I296"/>
    <mergeCell ref="J296:K296"/>
    <mergeCell ref="H272:I272"/>
    <mergeCell ref="J272:K272"/>
    <mergeCell ref="H275:I275"/>
    <mergeCell ref="J275:K275"/>
    <mergeCell ref="H278:I278"/>
    <mergeCell ref="J278:K278"/>
    <mergeCell ref="H311:I311"/>
    <mergeCell ref="J311:K311"/>
    <mergeCell ref="H312:I312"/>
    <mergeCell ref="J312:K312"/>
    <mergeCell ref="H313:I313"/>
    <mergeCell ref="J313:K313"/>
    <mergeCell ref="H297:I297"/>
    <mergeCell ref="J297:K297"/>
    <mergeCell ref="H298:I298"/>
    <mergeCell ref="J298:K298"/>
    <mergeCell ref="H302:I302"/>
    <mergeCell ref="J302:K302"/>
    <mergeCell ref="H332:I332"/>
    <mergeCell ref="J332:K332"/>
    <mergeCell ref="H333:I333"/>
    <mergeCell ref="J333:K333"/>
    <mergeCell ref="H334:I334"/>
    <mergeCell ref="J334:K334"/>
    <mergeCell ref="H323:I323"/>
    <mergeCell ref="J323:K323"/>
    <mergeCell ref="H324:I324"/>
    <mergeCell ref="J324:K324"/>
    <mergeCell ref="H325:I325"/>
    <mergeCell ref="J325:K325"/>
    <mergeCell ref="C344:G344"/>
    <mergeCell ref="H344:I344"/>
    <mergeCell ref="J344:K344"/>
    <mergeCell ref="C345:G345"/>
    <mergeCell ref="H345:I345"/>
    <mergeCell ref="J345:K345"/>
    <mergeCell ref="J337:K337"/>
    <mergeCell ref="H337:I337"/>
    <mergeCell ref="A337:G337"/>
    <mergeCell ref="J341:K341"/>
    <mergeCell ref="H341:I341"/>
    <mergeCell ref="A341:G341"/>
    <mergeCell ref="A352:B352"/>
    <mergeCell ref="H352:K352"/>
    <mergeCell ref="C353:G353"/>
    <mergeCell ref="C346:G346"/>
    <mergeCell ref="H346:I346"/>
    <mergeCell ref="J346:K346"/>
    <mergeCell ref="A349:B349"/>
    <mergeCell ref="H349:K349"/>
    <mergeCell ref="C350:G350"/>
  </mergeCells>
  <pageMargins left="0.4" right="0.2" top="0.2" bottom="0.4" header="0.2" footer="0.2"/>
  <pageSetup paperSize="9" scale="70" fitToHeight="0" orientation="portrait" horizontalDpi="4294967295" verticalDpi="4294967295" r:id="rId1"/>
  <headerFooter>
    <oddHeader>&amp;L&amp;8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E7B9A-8C7C-4261-BC23-020A35F285F9}">
  <sheetPr>
    <pageSetUpPr fitToPage="1"/>
  </sheetPr>
  <dimension ref="A1:AP328"/>
  <sheetViews>
    <sheetView zoomScaleNormal="100" workbookViewId="0"/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4" width="11.7109375" customWidth="1"/>
    <col min="5" max="5" width="9" bestFit="1" customWidth="1"/>
    <col min="6" max="6" width="10.140625" bestFit="1" customWidth="1"/>
    <col min="7" max="7" width="8.5703125" bestFit="1" customWidth="1"/>
    <col min="8" max="8" width="9.85546875" bestFit="1" customWidth="1"/>
    <col min="9" max="9" width="10.140625" bestFit="1" customWidth="1"/>
    <col min="10" max="11" width="11.28515625" bestFit="1" customWidth="1"/>
    <col min="15" max="41" width="0" hidden="1" customWidth="1"/>
    <col min="42" max="42" width="129.7109375" hidden="1" customWidth="1"/>
    <col min="43" max="47" width="0" hidden="1" customWidth="1"/>
  </cols>
  <sheetData>
    <row r="1" spans="1:11" x14ac:dyDescent="0.2">
      <c r="A1" s="11" t="str">
        <f>Source!B1</f>
        <v>Smeta.RU  (495) 974-1589</v>
      </c>
    </row>
    <row r="2" spans="1:11" ht="14.25" x14ac:dyDescent="0.2">
      <c r="A2" s="12"/>
      <c r="B2" s="12"/>
      <c r="C2" s="12"/>
      <c r="D2" s="12"/>
      <c r="E2" s="12"/>
      <c r="F2" s="12"/>
      <c r="G2" s="12"/>
      <c r="H2" s="12"/>
      <c r="I2" s="12"/>
      <c r="J2" s="85" t="s">
        <v>764</v>
      </c>
      <c r="K2" s="85"/>
    </row>
    <row r="3" spans="1:11" ht="16.5" x14ac:dyDescent="0.25">
      <c r="A3" s="14"/>
      <c r="B3" s="88" t="s">
        <v>762</v>
      </c>
      <c r="C3" s="88"/>
      <c r="D3" s="88"/>
      <c r="E3" s="88"/>
      <c r="F3" s="13"/>
      <c r="G3" s="88" t="s">
        <v>763</v>
      </c>
      <c r="H3" s="88"/>
      <c r="I3" s="88"/>
      <c r="J3" s="88"/>
      <c r="K3" s="88"/>
    </row>
    <row r="4" spans="1:11" ht="14.25" x14ac:dyDescent="0.2">
      <c r="A4" s="13"/>
      <c r="B4" s="67"/>
      <c r="C4" s="67"/>
      <c r="D4" s="67"/>
      <c r="E4" s="67"/>
      <c r="F4" s="13"/>
      <c r="G4" s="67"/>
      <c r="H4" s="67"/>
      <c r="I4" s="67"/>
      <c r="J4" s="67"/>
      <c r="K4" s="67"/>
    </row>
    <row r="5" spans="1:11" ht="14.25" x14ac:dyDescent="0.2">
      <c r="A5" s="15"/>
      <c r="B5" s="15"/>
      <c r="C5" s="16"/>
      <c r="D5" s="16"/>
      <c r="E5" s="16"/>
      <c r="F5" s="13"/>
      <c r="G5" s="17"/>
      <c r="H5" s="16"/>
      <c r="I5" s="16"/>
      <c r="J5" s="16"/>
      <c r="K5" s="17"/>
    </row>
    <row r="6" spans="1:11" ht="14.25" x14ac:dyDescent="0.2">
      <c r="A6" s="17"/>
      <c r="B6" s="67" t="str">
        <f>CONCATENATE("______________________ ", IF(Source!AL12&lt;&gt;"", Source!AL12, ""))</f>
        <v xml:space="preserve">______________________ </v>
      </c>
      <c r="C6" s="67"/>
      <c r="D6" s="67"/>
      <c r="E6" s="67"/>
      <c r="F6" s="13"/>
      <c r="G6" s="67" t="str">
        <f>CONCATENATE("______________________ ", IF(Source!AH12&lt;&gt;"", Source!AH12, ""))</f>
        <v xml:space="preserve">______________________ </v>
      </c>
      <c r="H6" s="67"/>
      <c r="I6" s="67"/>
      <c r="J6" s="67"/>
      <c r="K6" s="67"/>
    </row>
    <row r="7" spans="1:11" ht="14.25" x14ac:dyDescent="0.2">
      <c r="A7" s="18"/>
      <c r="B7" s="84" t="s">
        <v>765</v>
      </c>
      <c r="C7" s="84"/>
      <c r="D7" s="84"/>
      <c r="E7" s="84"/>
      <c r="F7" s="13"/>
      <c r="G7" s="84" t="s">
        <v>765</v>
      </c>
      <c r="H7" s="84"/>
      <c r="I7" s="84"/>
      <c r="J7" s="84"/>
      <c r="K7" s="84"/>
    </row>
    <row r="9" spans="1:11" ht="14.25" x14ac:dyDescent="0.2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</row>
    <row r="10" spans="1:11" ht="15.75" x14ac:dyDescent="0.25">
      <c r="A10" s="86" t="s">
        <v>5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</row>
    <row r="11" spans="1:11" x14ac:dyDescent="0.2">
      <c r="A11" s="68" t="s">
        <v>766</v>
      </c>
      <c r="B11" s="68"/>
      <c r="C11" s="68"/>
      <c r="D11" s="68"/>
      <c r="E11" s="68"/>
      <c r="F11" s="68"/>
      <c r="G11" s="68"/>
      <c r="H11" s="68"/>
      <c r="I11" s="68"/>
      <c r="J11" s="68"/>
      <c r="K11" s="68"/>
    </row>
    <row r="12" spans="1:11" ht="14.25" x14ac:dyDescent="0.2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</row>
    <row r="13" spans="1:11" ht="15.75" x14ac:dyDescent="0.25">
      <c r="A13" s="86" t="str">
        <f>CONCATENATE( "ЛОКАЛЬНАЯ СМЕТА № ",IF(Source!F194&lt;&gt;"Новая локальная смета", Source!F194, ""))</f>
        <v>ЛОКАЛЬНАЯ СМЕТА № 2.</v>
      </c>
      <c r="B13" s="87"/>
      <c r="C13" s="87"/>
      <c r="D13" s="87"/>
      <c r="E13" s="87"/>
      <c r="F13" s="87"/>
      <c r="G13" s="87"/>
      <c r="H13" s="87"/>
      <c r="I13" s="87"/>
      <c r="J13" s="87"/>
      <c r="K13" s="87"/>
    </row>
    <row r="14" spans="1:11" ht="14.25" x14ac:dyDescent="0.2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</row>
    <row r="15" spans="1:11" ht="18" x14ac:dyDescent="0.25">
      <c r="A15" s="80" t="str">
        <f>IF(Source!G194&lt;&gt;"Новая локальная смета", Source!G194, "")</f>
        <v>СОУЭ</v>
      </c>
      <c r="B15" s="80"/>
      <c r="C15" s="80"/>
      <c r="D15" s="80"/>
      <c r="E15" s="80"/>
      <c r="F15" s="80"/>
      <c r="G15" s="80"/>
      <c r="H15" s="80"/>
      <c r="I15" s="80"/>
      <c r="J15" s="80"/>
      <c r="K15" s="80"/>
    </row>
    <row r="16" spans="1:11" x14ac:dyDescent="0.2">
      <c r="A16" s="81" t="s">
        <v>767</v>
      </c>
      <c r="B16" s="82"/>
      <c r="C16" s="82"/>
      <c r="D16" s="82"/>
      <c r="E16" s="82"/>
      <c r="F16" s="82"/>
      <c r="G16" s="82"/>
      <c r="H16" s="82"/>
      <c r="I16" s="82"/>
      <c r="J16" s="82"/>
      <c r="K16" s="82"/>
    </row>
    <row r="17" spans="1:42" ht="14.25" x14ac:dyDescent="0.2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</row>
    <row r="18" spans="1:42" ht="14.25" x14ac:dyDescent="0.2">
      <c r="A18" s="76" t="str">
        <f>CONCATENATE( "Основание: чертежи № ", Source!J194)</f>
        <v xml:space="preserve">Основание: чертежи № </v>
      </c>
      <c r="B18" s="76"/>
      <c r="C18" s="76"/>
      <c r="D18" s="76"/>
      <c r="E18" s="76"/>
      <c r="F18" s="76"/>
      <c r="G18" s="76"/>
      <c r="H18" s="76"/>
      <c r="I18" s="76"/>
      <c r="J18" s="76"/>
      <c r="K18" s="76"/>
    </row>
    <row r="19" spans="1:42" ht="14.25" x14ac:dyDescent="0.2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</row>
    <row r="20" spans="1:42" ht="71.25" x14ac:dyDescent="0.2">
      <c r="A20" s="13"/>
      <c r="B20" s="13"/>
      <c r="C20" s="13"/>
      <c r="D20" s="13"/>
      <c r="E20" s="13"/>
      <c r="F20" s="13"/>
      <c r="G20" s="13"/>
      <c r="H20" s="13"/>
      <c r="I20" s="20" t="s">
        <v>768</v>
      </c>
      <c r="J20" s="20" t="s">
        <v>769</v>
      </c>
      <c r="K20" s="13"/>
    </row>
    <row r="21" spans="1:42" ht="15" x14ac:dyDescent="0.25">
      <c r="A21" s="13"/>
      <c r="B21" s="13"/>
      <c r="C21" s="13"/>
      <c r="D21" s="13"/>
      <c r="E21" s="83" t="s">
        <v>770</v>
      </c>
      <c r="F21" s="83"/>
      <c r="G21" s="83"/>
      <c r="H21" s="83"/>
      <c r="I21" s="21">
        <f>I22+I23+I24+I25</f>
        <v>151646.66</v>
      </c>
      <c r="J21" s="21">
        <f>J22+J23+J24+J25</f>
        <v>1745511.09</v>
      </c>
      <c r="K21" s="22" t="s">
        <v>827</v>
      </c>
    </row>
    <row r="22" spans="1:42" ht="14.25" x14ac:dyDescent="0.2">
      <c r="A22" s="13"/>
      <c r="B22" s="13"/>
      <c r="C22" s="13"/>
      <c r="D22" s="13"/>
      <c r="E22" s="67" t="s">
        <v>771</v>
      </c>
      <c r="F22" s="67"/>
      <c r="G22" s="67"/>
      <c r="H22" s="67"/>
      <c r="I22" s="23">
        <f>ROUND((Source!F354), 2)</f>
        <v>6932.92</v>
      </c>
      <c r="J22" s="23">
        <f>ROUND((Source!P354), 2)</f>
        <v>110977.53</v>
      </c>
      <c r="K22" s="13" t="s">
        <v>827</v>
      </c>
    </row>
    <row r="23" spans="1:42" ht="14.25" x14ac:dyDescent="0.2">
      <c r="A23" s="13"/>
      <c r="B23" s="13"/>
      <c r="C23" s="13"/>
      <c r="D23" s="13"/>
      <c r="E23" s="67" t="s">
        <v>772</v>
      </c>
      <c r="F23" s="67"/>
      <c r="G23" s="67"/>
      <c r="H23" s="67"/>
      <c r="I23" s="23">
        <f>ROUND((Source!F355), 2)</f>
        <v>56565.120000000003</v>
      </c>
      <c r="J23" s="23">
        <f>ROUND((Source!P355), 2)</f>
        <v>959640.64</v>
      </c>
      <c r="K23" s="13" t="s">
        <v>827</v>
      </c>
    </row>
    <row r="24" spans="1:42" ht="14.25" x14ac:dyDescent="0.2">
      <c r="A24" s="13"/>
      <c r="B24" s="13"/>
      <c r="C24" s="13"/>
      <c r="D24" s="13"/>
      <c r="E24" s="67" t="s">
        <v>773</v>
      </c>
      <c r="F24" s="67"/>
      <c r="G24" s="67"/>
      <c r="H24" s="67"/>
      <c r="I24" s="23">
        <f>ROUND((Source!F346), 2)</f>
        <v>86018.83</v>
      </c>
      <c r="J24" s="23">
        <f>ROUND((Source!P346), 2)</f>
        <v>611593.89</v>
      </c>
      <c r="K24" s="13" t="s">
        <v>827</v>
      </c>
    </row>
    <row r="25" spans="1:42" ht="14.25" x14ac:dyDescent="0.2">
      <c r="A25" s="13"/>
      <c r="B25" s="13"/>
      <c r="C25" s="13"/>
      <c r="D25" s="13"/>
      <c r="E25" s="67" t="s">
        <v>774</v>
      </c>
      <c r="F25" s="67"/>
      <c r="G25" s="67"/>
      <c r="H25" s="67"/>
      <c r="I25" s="23">
        <f>ROUND((Source!F356+Source!F357), 2)</f>
        <v>2129.79</v>
      </c>
      <c r="J25" s="23">
        <f>ROUND((Source!P356+Source!P357), 2)</f>
        <v>63299.03</v>
      </c>
      <c r="K25" s="13" t="s">
        <v>827</v>
      </c>
    </row>
    <row r="26" spans="1:42" ht="14.25" x14ac:dyDescent="0.2">
      <c r="A26" s="13"/>
      <c r="B26" s="13"/>
      <c r="C26" s="13"/>
      <c r="D26" s="13"/>
      <c r="E26" s="67" t="s">
        <v>775</v>
      </c>
      <c r="F26" s="67"/>
      <c r="G26" s="67"/>
      <c r="H26" s="67"/>
      <c r="I26" s="23">
        <f>(Source!F352+ Source!F351)</f>
        <v>10251.369999999999</v>
      </c>
      <c r="J26" s="23">
        <f>((Source!P352 + Source!P351))</f>
        <v>353774.77999999997</v>
      </c>
      <c r="K26" s="13" t="s">
        <v>827</v>
      </c>
    </row>
    <row r="27" spans="1:42" ht="14.25" x14ac:dyDescent="0.2">
      <c r="A27" s="13"/>
      <c r="B27" s="13"/>
      <c r="C27" s="13"/>
      <c r="D27" s="13"/>
      <c r="E27" s="67" t="s">
        <v>776</v>
      </c>
      <c r="F27" s="67"/>
      <c r="G27" s="67"/>
      <c r="H27" s="67"/>
      <c r="I27" s="23">
        <f>Source!F359</f>
        <v>693.57917999999995</v>
      </c>
      <c r="J27" s="23"/>
      <c r="K27" s="13" t="s">
        <v>499</v>
      </c>
    </row>
    <row r="28" spans="1:42" ht="14.25" hidden="1" x14ac:dyDescent="0.2">
      <c r="A28" s="13"/>
      <c r="B28" s="13"/>
      <c r="C28" s="13"/>
      <c r="D28" s="13"/>
      <c r="E28" s="78" t="s">
        <v>777</v>
      </c>
      <c r="F28" s="78"/>
      <c r="G28" s="78"/>
      <c r="H28" s="78"/>
      <c r="I28" s="23"/>
      <c r="J28" s="23"/>
      <c r="K28" s="13"/>
    </row>
    <row r="29" spans="1:42" ht="14.25" hidden="1" x14ac:dyDescent="0.2">
      <c r="A29" s="13"/>
      <c r="B29" s="13"/>
      <c r="C29" s="13"/>
      <c r="D29" s="13"/>
      <c r="E29" s="79" t="s">
        <v>276</v>
      </c>
      <c r="F29" s="79"/>
      <c r="G29" s="79"/>
      <c r="H29" s="79"/>
      <c r="I29" s="23">
        <f>SUM(Y35:Y318)</f>
        <v>0</v>
      </c>
      <c r="J29" s="23">
        <f>SUM(Z35:Z318)</f>
        <v>0</v>
      </c>
      <c r="K29" s="13" t="s">
        <v>827</v>
      </c>
    </row>
    <row r="30" spans="1:42" ht="14.25" x14ac:dyDescent="0.2">
      <c r="A30" s="13"/>
      <c r="B30" s="13"/>
      <c r="C30" s="13"/>
      <c r="D30" s="13"/>
      <c r="E30" s="13"/>
      <c r="F30" s="17"/>
      <c r="G30" s="17"/>
      <c r="H30" s="17"/>
      <c r="I30" s="23"/>
      <c r="J30" s="23"/>
      <c r="K30" s="13"/>
    </row>
    <row r="31" spans="1:42" ht="14.25" x14ac:dyDescent="0.2">
      <c r="A31" s="13" t="s">
        <v>788</v>
      </c>
      <c r="B31" s="13"/>
      <c r="C31" s="13"/>
      <c r="D31" s="13"/>
      <c r="E31" s="13"/>
      <c r="F31" s="17"/>
      <c r="G31" s="17"/>
      <c r="H31" s="17"/>
      <c r="I31" s="23"/>
      <c r="J31" s="23"/>
      <c r="K31" s="13"/>
    </row>
    <row r="32" spans="1:42" ht="14.25" x14ac:dyDescent="0.2">
      <c r="A32" s="76" t="s">
        <v>789</v>
      </c>
      <c r="B32" s="76"/>
      <c r="C32" s="76"/>
      <c r="D32" s="76"/>
      <c r="E32" s="76"/>
      <c r="F32" s="76"/>
      <c r="G32" s="76"/>
      <c r="H32" s="76"/>
      <c r="I32" s="76"/>
      <c r="J32" s="76"/>
      <c r="K32" s="76"/>
      <c r="AP32" s="26" t="s">
        <v>789</v>
      </c>
    </row>
    <row r="33" spans="1:29" ht="99.75" x14ac:dyDescent="0.2">
      <c r="A33" s="24" t="s">
        <v>778</v>
      </c>
      <c r="B33" s="24" t="s">
        <v>779</v>
      </c>
      <c r="C33" s="24" t="s">
        <v>780</v>
      </c>
      <c r="D33" s="24" t="s">
        <v>781</v>
      </c>
      <c r="E33" s="24" t="s">
        <v>782</v>
      </c>
      <c r="F33" s="24" t="s">
        <v>783</v>
      </c>
      <c r="G33" s="25" t="s">
        <v>784</v>
      </c>
      <c r="H33" s="25" t="s">
        <v>785</v>
      </c>
      <c r="I33" s="24" t="s">
        <v>790</v>
      </c>
      <c r="J33" s="24" t="s">
        <v>786</v>
      </c>
      <c r="K33" s="24" t="s">
        <v>787</v>
      </c>
    </row>
    <row r="34" spans="1:29" ht="14.25" x14ac:dyDescent="0.2">
      <c r="A34" s="24">
        <v>1</v>
      </c>
      <c r="B34" s="24">
        <v>2</v>
      </c>
      <c r="C34" s="24">
        <v>3</v>
      </c>
      <c r="D34" s="24">
        <v>4</v>
      </c>
      <c r="E34" s="24">
        <v>5</v>
      </c>
      <c r="F34" s="24">
        <v>6</v>
      </c>
      <c r="G34" s="24">
        <v>7</v>
      </c>
      <c r="H34" s="24">
        <v>8</v>
      </c>
      <c r="I34" s="24">
        <v>9</v>
      </c>
      <c r="J34" s="24">
        <v>10</v>
      </c>
      <c r="K34" s="24">
        <v>11</v>
      </c>
    </row>
    <row r="36" spans="1:29" ht="16.5" x14ac:dyDescent="0.25">
      <c r="A36" s="77" t="str">
        <f>CONCATENATE("Раздел: ",IF(Source!G198&lt;&gt;"Новый раздел", Source!G198, ""))</f>
        <v>Раздел: 1. СОУЭ</v>
      </c>
      <c r="B36" s="77"/>
      <c r="C36" s="77"/>
      <c r="D36" s="77"/>
      <c r="E36" s="77"/>
      <c r="F36" s="77"/>
      <c r="G36" s="77"/>
      <c r="H36" s="77"/>
      <c r="I36" s="77"/>
      <c r="J36" s="77"/>
      <c r="K36" s="77"/>
    </row>
    <row r="37" spans="1:29" ht="28.5" x14ac:dyDescent="0.2">
      <c r="A37" s="27">
        <v>1</v>
      </c>
      <c r="B37" s="27" t="str">
        <f>Source!F202</f>
        <v>4.10-76-7</v>
      </c>
      <c r="C37" s="27" t="s">
        <v>302</v>
      </c>
      <c r="D37" s="28" t="str">
        <f>Source!H202</f>
        <v>1  ШТ.</v>
      </c>
      <c r="E37" s="12">
        <f>Source!I202</f>
        <v>70</v>
      </c>
      <c r="F37" s="30"/>
      <c r="G37" s="29"/>
      <c r="H37" s="12"/>
      <c r="I37" s="30"/>
      <c r="J37" s="12"/>
      <c r="K37" s="30"/>
      <c r="Q37">
        <f>Source!X202</f>
        <v>1897.64</v>
      </c>
      <c r="R37">
        <f>Source!X203</f>
        <v>45381.83</v>
      </c>
      <c r="S37">
        <f>Source!Y202</f>
        <v>1115.28</v>
      </c>
      <c r="T37">
        <f>Source!Y203</f>
        <v>23552.59</v>
      </c>
      <c r="U37">
        <f>ROUND((175/100)*ROUND(Source!R202, 2), 2)</f>
        <v>0</v>
      </c>
      <c r="V37">
        <f>ROUND((160/100)*ROUND(Source!R203, 2), 2)</f>
        <v>0</v>
      </c>
      <c r="AC37">
        <v>0</v>
      </c>
    </row>
    <row r="38" spans="1:29" ht="14.25" x14ac:dyDescent="0.2">
      <c r="A38" s="27"/>
      <c r="B38" s="27"/>
      <c r="C38" s="27" t="s">
        <v>791</v>
      </c>
      <c r="D38" s="28"/>
      <c r="E38" s="12"/>
      <c r="F38" s="30">
        <f>Source!AO202</f>
        <v>23.78</v>
      </c>
      <c r="G38" s="29" t="str">
        <f>Source!DG202</f>
        <v/>
      </c>
      <c r="H38" s="12">
        <f>Source!AV203</f>
        <v>1</v>
      </c>
      <c r="I38" s="30">
        <f>Source!S202</f>
        <v>1664.6</v>
      </c>
      <c r="J38" s="12">
        <f>IF(Source!BA203&lt;&gt; 0, Source!BA203, 1)</f>
        <v>34.51</v>
      </c>
      <c r="K38" s="30">
        <f>Source!S203</f>
        <v>57445.35</v>
      </c>
    </row>
    <row r="39" spans="1:29" ht="14.25" x14ac:dyDescent="0.2">
      <c r="A39" s="27"/>
      <c r="B39" s="27"/>
      <c r="C39" s="27" t="s">
        <v>794</v>
      </c>
      <c r="D39" s="28"/>
      <c r="E39" s="12"/>
      <c r="F39" s="30">
        <f>Source!AL202</f>
        <v>24.46</v>
      </c>
      <c r="G39" s="29" t="str">
        <f>Source!DD202</f>
        <v/>
      </c>
      <c r="H39" s="12">
        <f>Source!AW203</f>
        <v>1</v>
      </c>
      <c r="I39" s="30">
        <f>Source!P202</f>
        <v>1712.2</v>
      </c>
      <c r="J39" s="12">
        <f>IF(Source!BC203&lt;&gt; 0, Source!BC203, 1)</f>
        <v>10.67</v>
      </c>
      <c r="K39" s="30">
        <f>Source!P203</f>
        <v>18269.169999999998</v>
      </c>
    </row>
    <row r="40" spans="1:29" ht="14.25" x14ac:dyDescent="0.2">
      <c r="A40" s="27"/>
      <c r="B40" s="27"/>
      <c r="C40" s="27" t="s">
        <v>795</v>
      </c>
      <c r="D40" s="28" t="s">
        <v>796</v>
      </c>
      <c r="E40" s="12">
        <f>Source!DN203</f>
        <v>114</v>
      </c>
      <c r="F40" s="30"/>
      <c r="G40" s="29"/>
      <c r="H40" s="12"/>
      <c r="I40" s="30">
        <f>SUM(Q37:Q39)</f>
        <v>1897.64</v>
      </c>
      <c r="J40" s="12">
        <f>Source!BZ203</f>
        <v>79</v>
      </c>
      <c r="K40" s="30">
        <f>SUM(R37:R39)</f>
        <v>45381.83</v>
      </c>
    </row>
    <row r="41" spans="1:29" ht="14.25" x14ac:dyDescent="0.2">
      <c r="A41" s="27"/>
      <c r="B41" s="27"/>
      <c r="C41" s="27" t="s">
        <v>797</v>
      </c>
      <c r="D41" s="28" t="s">
        <v>796</v>
      </c>
      <c r="E41" s="12">
        <f>Source!DO203</f>
        <v>67</v>
      </c>
      <c r="F41" s="30"/>
      <c r="G41" s="29"/>
      <c r="H41" s="12"/>
      <c r="I41" s="30">
        <f>SUM(S37:S40)</f>
        <v>1115.28</v>
      </c>
      <c r="J41" s="12">
        <f>Source!CA203</f>
        <v>41</v>
      </c>
      <c r="K41" s="30">
        <f>SUM(T37:T40)</f>
        <v>23552.59</v>
      </c>
    </row>
    <row r="42" spans="1:29" ht="14.25" x14ac:dyDescent="0.2">
      <c r="A42" s="32"/>
      <c r="B42" s="32"/>
      <c r="C42" s="32" t="s">
        <v>799</v>
      </c>
      <c r="D42" s="33" t="s">
        <v>800</v>
      </c>
      <c r="E42" s="34">
        <f>Source!AQ202</f>
        <v>2</v>
      </c>
      <c r="F42" s="35"/>
      <c r="G42" s="36" t="str">
        <f>Source!DI202</f>
        <v/>
      </c>
      <c r="H42" s="34">
        <f>Source!AV203</f>
        <v>1</v>
      </c>
      <c r="I42" s="35">
        <f>Source!U202</f>
        <v>140</v>
      </c>
      <c r="J42" s="34"/>
      <c r="K42" s="35"/>
    </row>
    <row r="43" spans="1:29" ht="15" x14ac:dyDescent="0.25">
      <c r="C43" s="22" t="s">
        <v>801</v>
      </c>
      <c r="H43" s="74">
        <f>I38+I39+I40+I41+0-0-0</f>
        <v>6389.72</v>
      </c>
      <c r="I43" s="74"/>
      <c r="J43" s="74">
        <f>K38+K39+K40+K41+0-0-0</f>
        <v>144648.94</v>
      </c>
      <c r="K43" s="74"/>
    </row>
    <row r="44" spans="1:29" ht="15" x14ac:dyDescent="0.25">
      <c r="C44" s="22" t="s">
        <v>802</v>
      </c>
      <c r="H44" s="71">
        <f>0+0</f>
        <v>0</v>
      </c>
      <c r="I44" s="71"/>
      <c r="J44" s="71">
        <f>0+0</f>
        <v>0</v>
      </c>
      <c r="K44" s="71"/>
    </row>
    <row r="45" spans="1:29" ht="15" x14ac:dyDescent="0.25">
      <c r="C45" s="22" t="s">
        <v>803</v>
      </c>
      <c r="H45" s="71">
        <f>I38+I39+I40+I41+0</f>
        <v>6389.72</v>
      </c>
      <c r="I45" s="71"/>
      <c r="J45" s="71">
        <f>K38+K39+K40+K41+0</f>
        <v>144648.94</v>
      </c>
      <c r="K45" s="71"/>
      <c r="O45" s="37">
        <f>I38+I39+I40+I41+0</f>
        <v>6389.72</v>
      </c>
      <c r="P45" s="37">
        <f>K38+K39+K40+K41+0</f>
        <v>144648.94</v>
      </c>
    </row>
    <row r="47" spans="1:29" ht="54" x14ac:dyDescent="0.2">
      <c r="A47" s="38">
        <v>2</v>
      </c>
      <c r="B47" s="38" t="str">
        <f>Source!F204</f>
        <v>УПД</v>
      </c>
      <c r="C47" s="38" t="s">
        <v>831</v>
      </c>
      <c r="D47" s="39" t="str">
        <f>Source!H204</f>
        <v>шт.</v>
      </c>
      <c r="E47" s="40">
        <f>Source!I204</f>
        <v>70</v>
      </c>
      <c r="F47" s="41">
        <f>Source!AL204</f>
        <v>601.36999999999989</v>
      </c>
      <c r="G47" s="42" t="str">
        <f>Source!DD204</f>
        <v/>
      </c>
      <c r="H47" s="40">
        <f>Source!AW205</f>
        <v>1</v>
      </c>
      <c r="I47" s="41">
        <f>Source!P204</f>
        <v>42095.9</v>
      </c>
      <c r="J47" s="40">
        <f>IF(Source!BC205&lt;&gt; 0, Source!BC205, 1)</f>
        <v>7.11</v>
      </c>
      <c r="K47" s="41">
        <f>Source!P205</f>
        <v>299301.84999999998</v>
      </c>
      <c r="Q47">
        <f>Source!X204</f>
        <v>0</v>
      </c>
      <c r="R47">
        <f>Source!X205</f>
        <v>0</v>
      </c>
      <c r="S47">
        <f>Source!Y204</f>
        <v>0</v>
      </c>
      <c r="T47">
        <f>Source!Y205</f>
        <v>0</v>
      </c>
      <c r="U47">
        <f>ROUND((175/100)*ROUND(Source!R204, 2), 2)</f>
        <v>0</v>
      </c>
      <c r="V47">
        <f>ROUND((160/100)*ROUND(Source!R205, 2), 2)</f>
        <v>0</v>
      </c>
      <c r="AC47">
        <v>5</v>
      </c>
    </row>
    <row r="48" spans="1:29" ht="15" x14ac:dyDescent="0.25">
      <c r="A48" s="43"/>
      <c r="B48" s="43"/>
      <c r="C48" s="44" t="s">
        <v>803</v>
      </c>
      <c r="D48" s="43"/>
      <c r="E48" s="43"/>
      <c r="F48" s="43"/>
      <c r="G48" s="43"/>
      <c r="H48" s="75">
        <f>I47+0</f>
        <v>42095.9</v>
      </c>
      <c r="I48" s="75"/>
      <c r="J48" s="75">
        <f>K47+0</f>
        <v>299301.84999999998</v>
      </c>
      <c r="K48" s="75"/>
      <c r="O48" s="37">
        <f>I47+0</f>
        <v>42095.9</v>
      </c>
      <c r="P48" s="37">
        <f>K47+0</f>
        <v>299301.84999999998</v>
      </c>
    </row>
    <row r="50" spans="1:29" ht="28.5" x14ac:dyDescent="0.2">
      <c r="A50" s="27">
        <v>3</v>
      </c>
      <c r="B50" s="27" t="str">
        <f>Source!F208</f>
        <v>4.10-176-1</v>
      </c>
      <c r="C50" s="27" t="s">
        <v>310</v>
      </c>
      <c r="D50" s="28" t="str">
        <f>Source!H208</f>
        <v>10 шт.</v>
      </c>
      <c r="E50" s="12">
        <f>Source!I208</f>
        <v>0.1</v>
      </c>
      <c r="F50" s="30"/>
      <c r="G50" s="29"/>
      <c r="H50" s="12"/>
      <c r="I50" s="30"/>
      <c r="J50" s="12"/>
      <c r="K50" s="30"/>
      <c r="Q50">
        <f>Source!X208</f>
        <v>53.68</v>
      </c>
      <c r="R50">
        <f>Source!X209</f>
        <v>1283.81</v>
      </c>
      <c r="S50">
        <f>Source!Y208</f>
        <v>31.55</v>
      </c>
      <c r="T50">
        <f>Source!Y209</f>
        <v>666.28</v>
      </c>
      <c r="U50">
        <f>ROUND((175/100)*ROUND(Source!R208, 2), 2)</f>
        <v>0.02</v>
      </c>
      <c r="V50">
        <f>ROUND((160/100)*ROUND(Source!R209, 2), 2)</f>
        <v>0.56000000000000005</v>
      </c>
      <c r="AC50">
        <v>0</v>
      </c>
    </row>
    <row r="51" spans="1:29" x14ac:dyDescent="0.2">
      <c r="C51" s="45" t="str">
        <f>"Объем: "&amp;Source!I208&amp;"=1/"&amp;"10"</f>
        <v>Объем: 0,1=1/10</v>
      </c>
    </row>
    <row r="52" spans="1:29" ht="14.25" x14ac:dyDescent="0.2">
      <c r="A52" s="27"/>
      <c r="B52" s="27"/>
      <c r="C52" s="27" t="s">
        <v>791</v>
      </c>
      <c r="D52" s="28"/>
      <c r="E52" s="12"/>
      <c r="F52" s="30">
        <f>Source!AO208</f>
        <v>470.94</v>
      </c>
      <c r="G52" s="29" t="str">
        <f>Source!DG208</f>
        <v/>
      </c>
      <c r="H52" s="12">
        <f>Source!AV209</f>
        <v>1</v>
      </c>
      <c r="I52" s="30">
        <f>Source!S208</f>
        <v>47.09</v>
      </c>
      <c r="J52" s="12">
        <f>IF(Source!BA209&lt;&gt; 0, Source!BA209, 1)</f>
        <v>34.51</v>
      </c>
      <c r="K52" s="30">
        <f>Source!S209</f>
        <v>1625.08</v>
      </c>
    </row>
    <row r="53" spans="1:29" ht="14.25" x14ac:dyDescent="0.2">
      <c r="A53" s="27"/>
      <c r="B53" s="27"/>
      <c r="C53" s="27" t="s">
        <v>792</v>
      </c>
      <c r="D53" s="28"/>
      <c r="E53" s="12"/>
      <c r="F53" s="30">
        <f>Source!AM208</f>
        <v>1.1100000000000001</v>
      </c>
      <c r="G53" s="29" t="str">
        <f>Source!DE208</f>
        <v/>
      </c>
      <c r="H53" s="12">
        <f>Source!AV209</f>
        <v>1</v>
      </c>
      <c r="I53" s="30">
        <f>Source!Q208</f>
        <v>0.11</v>
      </c>
      <c r="J53" s="12">
        <f>IF(Source!BB209&lt;&gt; 0, Source!BB209, 1)</f>
        <v>11.81</v>
      </c>
      <c r="K53" s="30">
        <f>Source!Q209</f>
        <v>1.3</v>
      </c>
    </row>
    <row r="54" spans="1:29" ht="14.25" x14ac:dyDescent="0.2">
      <c r="A54" s="27"/>
      <c r="B54" s="27"/>
      <c r="C54" s="27" t="s">
        <v>793</v>
      </c>
      <c r="D54" s="28"/>
      <c r="E54" s="12"/>
      <c r="F54" s="30">
        <f>Source!AN208</f>
        <v>0.13</v>
      </c>
      <c r="G54" s="29" t="str">
        <f>Source!DF208</f>
        <v/>
      </c>
      <c r="H54" s="12">
        <f>Source!AV209</f>
        <v>1</v>
      </c>
      <c r="I54" s="31">
        <f>Source!R208</f>
        <v>0.01</v>
      </c>
      <c r="J54" s="12">
        <f>IF(Source!BS209&lt;&gt; 0, Source!BS209, 1)</f>
        <v>34.51</v>
      </c>
      <c r="K54" s="31">
        <f>Source!R209</f>
        <v>0.35</v>
      </c>
    </row>
    <row r="55" spans="1:29" ht="14.25" x14ac:dyDescent="0.2">
      <c r="A55" s="27"/>
      <c r="B55" s="27"/>
      <c r="C55" s="27" t="s">
        <v>794</v>
      </c>
      <c r="D55" s="28"/>
      <c r="E55" s="12"/>
      <c r="F55" s="30">
        <f>Source!AL208</f>
        <v>1.29</v>
      </c>
      <c r="G55" s="29" t="str">
        <f>Source!DD208</f>
        <v/>
      </c>
      <c r="H55" s="12">
        <f>Source!AW209</f>
        <v>1</v>
      </c>
      <c r="I55" s="30">
        <f>Source!P208</f>
        <v>0.13</v>
      </c>
      <c r="J55" s="12">
        <f>IF(Source!BC209&lt;&gt; 0, Source!BC209, 1)</f>
        <v>7.24</v>
      </c>
      <c r="K55" s="30">
        <f>Source!P209</f>
        <v>0.94</v>
      </c>
    </row>
    <row r="56" spans="1:29" ht="14.25" x14ac:dyDescent="0.2">
      <c r="A56" s="27"/>
      <c r="B56" s="27"/>
      <c r="C56" s="27" t="s">
        <v>795</v>
      </c>
      <c r="D56" s="28" t="s">
        <v>796</v>
      </c>
      <c r="E56" s="12">
        <f>Source!DN209</f>
        <v>114</v>
      </c>
      <c r="F56" s="30"/>
      <c r="G56" s="29"/>
      <c r="H56" s="12"/>
      <c r="I56" s="30">
        <f>SUM(Q50:Q55)</f>
        <v>53.68</v>
      </c>
      <c r="J56" s="12">
        <f>Source!BZ209</f>
        <v>79</v>
      </c>
      <c r="K56" s="30">
        <f>SUM(R50:R55)</f>
        <v>1283.81</v>
      </c>
    </row>
    <row r="57" spans="1:29" ht="14.25" x14ac:dyDescent="0.2">
      <c r="A57" s="27"/>
      <c r="B57" s="27"/>
      <c r="C57" s="27" t="s">
        <v>797</v>
      </c>
      <c r="D57" s="28" t="s">
        <v>796</v>
      </c>
      <c r="E57" s="12">
        <f>Source!DO209</f>
        <v>67</v>
      </c>
      <c r="F57" s="30"/>
      <c r="G57" s="29"/>
      <c r="H57" s="12"/>
      <c r="I57" s="30">
        <f>SUM(S50:S56)</f>
        <v>31.55</v>
      </c>
      <c r="J57" s="12">
        <f>Source!CA209</f>
        <v>41</v>
      </c>
      <c r="K57" s="30">
        <f>SUM(T50:T56)</f>
        <v>666.28</v>
      </c>
    </row>
    <row r="58" spans="1:29" ht="14.25" x14ac:dyDescent="0.2">
      <c r="A58" s="27"/>
      <c r="B58" s="27"/>
      <c r="C58" s="27" t="s">
        <v>798</v>
      </c>
      <c r="D58" s="28" t="s">
        <v>796</v>
      </c>
      <c r="E58" s="12">
        <f>175</f>
        <v>175</v>
      </c>
      <c r="F58" s="30"/>
      <c r="G58" s="29"/>
      <c r="H58" s="12"/>
      <c r="I58" s="30">
        <f>SUM(U50:U57)</f>
        <v>0.02</v>
      </c>
      <c r="J58" s="12">
        <f>160</f>
        <v>160</v>
      </c>
      <c r="K58" s="30">
        <f>SUM(V50:V57)</f>
        <v>0.56000000000000005</v>
      </c>
    </row>
    <row r="59" spans="1:29" ht="14.25" x14ac:dyDescent="0.2">
      <c r="A59" s="32"/>
      <c r="B59" s="32"/>
      <c r="C59" s="32" t="s">
        <v>799</v>
      </c>
      <c r="D59" s="33" t="s">
        <v>800</v>
      </c>
      <c r="E59" s="34">
        <f>Source!AQ208</f>
        <v>29.96</v>
      </c>
      <c r="F59" s="35"/>
      <c r="G59" s="36" t="str">
        <f>Source!DI208</f>
        <v/>
      </c>
      <c r="H59" s="34">
        <f>Source!AV209</f>
        <v>1</v>
      </c>
      <c r="I59" s="35">
        <f>Source!U208</f>
        <v>2.9960000000000004</v>
      </c>
      <c r="J59" s="34"/>
      <c r="K59" s="35"/>
    </row>
    <row r="60" spans="1:29" ht="15" x14ac:dyDescent="0.25">
      <c r="C60" s="22" t="s">
        <v>801</v>
      </c>
      <c r="H60" s="74">
        <f>I52+I53+I55+I56+I57+I58+0-0-0</f>
        <v>132.58000000000001</v>
      </c>
      <c r="I60" s="74"/>
      <c r="J60" s="74">
        <f>K52+K53+K55+K56+K57+K58+0-0-0</f>
        <v>3577.97</v>
      </c>
      <c r="K60" s="74"/>
    </row>
    <row r="61" spans="1:29" ht="15" x14ac:dyDescent="0.25">
      <c r="C61" s="22" t="s">
        <v>802</v>
      </c>
      <c r="H61" s="71">
        <f>0+0</f>
        <v>0</v>
      </c>
      <c r="I61" s="71"/>
      <c r="J61" s="71">
        <f>0+0</f>
        <v>0</v>
      </c>
      <c r="K61" s="71"/>
    </row>
    <row r="62" spans="1:29" ht="15" x14ac:dyDescent="0.25">
      <c r="C62" s="22" t="s">
        <v>803</v>
      </c>
      <c r="H62" s="71">
        <f>I52+I53+I55+I56+I57+I58+0</f>
        <v>132.58000000000001</v>
      </c>
      <c r="I62" s="71"/>
      <c r="J62" s="71">
        <f>K52+K53+K55+K56+K57+K58+0</f>
        <v>3577.97</v>
      </c>
      <c r="K62" s="71"/>
      <c r="O62" s="37">
        <f>I52+I53+I55+I56+I57+I58+0</f>
        <v>132.58000000000001</v>
      </c>
      <c r="P62" s="37">
        <f>K52+K53+K55+K56+K57+K58+0</f>
        <v>3577.97</v>
      </c>
    </row>
    <row r="64" spans="1:29" ht="68.25" x14ac:dyDescent="0.2">
      <c r="A64" s="38">
        <v>4</v>
      </c>
      <c r="B64" s="38" t="str">
        <f>Source!F210</f>
        <v>УПД</v>
      </c>
      <c r="C64" s="38" t="s">
        <v>832</v>
      </c>
      <c r="D64" s="39" t="str">
        <f>Source!H210</f>
        <v>шт.</v>
      </c>
      <c r="E64" s="40">
        <f>Source!I210</f>
        <v>1</v>
      </c>
      <c r="F64" s="41">
        <f>Source!AL210</f>
        <v>24213.979999999996</v>
      </c>
      <c r="G64" s="42" t="str">
        <f>Source!DD210</f>
        <v/>
      </c>
      <c r="H64" s="40">
        <f>Source!AW211</f>
        <v>1</v>
      </c>
      <c r="I64" s="41">
        <f>Source!P210</f>
        <v>24213.98</v>
      </c>
      <c r="J64" s="40">
        <f>IF(Source!BC211&lt;&gt; 0, Source!BC211, 1)</f>
        <v>7.11</v>
      </c>
      <c r="K64" s="41">
        <f>Source!P211</f>
        <v>172161.4</v>
      </c>
      <c r="Q64">
        <f>Source!X210</f>
        <v>0</v>
      </c>
      <c r="R64">
        <f>Source!X211</f>
        <v>0</v>
      </c>
      <c r="S64">
        <f>Source!Y210</f>
        <v>0</v>
      </c>
      <c r="T64">
        <f>Source!Y211</f>
        <v>0</v>
      </c>
      <c r="U64">
        <f>ROUND((175/100)*ROUND(Source!R210, 2), 2)</f>
        <v>0</v>
      </c>
      <c r="V64">
        <f>ROUND((160/100)*ROUND(Source!R211, 2), 2)</f>
        <v>0</v>
      </c>
      <c r="AC64">
        <v>5</v>
      </c>
    </row>
    <row r="65" spans="1:29" ht="15" x14ac:dyDescent="0.25">
      <c r="A65" s="43"/>
      <c r="B65" s="43"/>
      <c r="C65" s="44" t="s">
        <v>803</v>
      </c>
      <c r="D65" s="43"/>
      <c r="E65" s="43"/>
      <c r="F65" s="43"/>
      <c r="G65" s="43"/>
      <c r="H65" s="75">
        <f>I64+0</f>
        <v>24213.98</v>
      </c>
      <c r="I65" s="75"/>
      <c r="J65" s="75">
        <f>K64+0</f>
        <v>172161.4</v>
      </c>
      <c r="K65" s="75"/>
      <c r="O65" s="37">
        <f>I64+0</f>
        <v>24213.98</v>
      </c>
      <c r="P65" s="37">
        <f>K64+0</f>
        <v>172161.4</v>
      </c>
    </row>
    <row r="67" spans="1:29" ht="71.25" x14ac:dyDescent="0.2">
      <c r="A67" s="27">
        <v>5</v>
      </c>
      <c r="B67" s="27" t="str">
        <f>Source!F212</f>
        <v>4.10-145-14</v>
      </c>
      <c r="C67" s="27" t="s">
        <v>36</v>
      </c>
      <c r="D67" s="28" t="str">
        <f>Source!H212</f>
        <v>1 рабочая секция</v>
      </c>
      <c r="E67" s="12">
        <f>Source!I212</f>
        <v>1</v>
      </c>
      <c r="F67" s="30"/>
      <c r="G67" s="29"/>
      <c r="H67" s="12"/>
      <c r="I67" s="30"/>
      <c r="J67" s="12"/>
      <c r="K67" s="30"/>
      <c r="Q67">
        <f>Source!X212</f>
        <v>3223.41</v>
      </c>
      <c r="R67">
        <f>Source!X213</f>
        <v>77087.210000000006</v>
      </c>
      <c r="S67">
        <f>Source!Y212</f>
        <v>1894.46</v>
      </c>
      <c r="T67">
        <f>Source!Y213</f>
        <v>40007.29</v>
      </c>
      <c r="U67">
        <f>ROUND((175/100)*ROUND(Source!R212, 2), 2)</f>
        <v>0</v>
      </c>
      <c r="V67">
        <f>ROUND((160/100)*ROUND(Source!R213, 2), 2)</f>
        <v>0</v>
      </c>
      <c r="AC67">
        <v>0</v>
      </c>
    </row>
    <row r="68" spans="1:29" ht="14.25" x14ac:dyDescent="0.2">
      <c r="A68" s="27"/>
      <c r="B68" s="27"/>
      <c r="C68" s="27" t="s">
        <v>791</v>
      </c>
      <c r="D68" s="28"/>
      <c r="E68" s="12"/>
      <c r="F68" s="30">
        <f>Source!AO212</f>
        <v>2827.55</v>
      </c>
      <c r="G68" s="29" t="str">
        <f>Source!DG212</f>
        <v/>
      </c>
      <c r="H68" s="12">
        <f>Source!AV213</f>
        <v>1</v>
      </c>
      <c r="I68" s="30">
        <f>Source!S212</f>
        <v>2827.55</v>
      </c>
      <c r="J68" s="12">
        <f>IF(Source!BA213&lt;&gt; 0, Source!BA213, 1)</f>
        <v>34.51</v>
      </c>
      <c r="K68" s="30">
        <f>Source!S213</f>
        <v>97578.75</v>
      </c>
    </row>
    <row r="69" spans="1:29" ht="14.25" x14ac:dyDescent="0.2">
      <c r="A69" s="27"/>
      <c r="B69" s="27"/>
      <c r="C69" s="27" t="s">
        <v>795</v>
      </c>
      <c r="D69" s="28" t="s">
        <v>796</v>
      </c>
      <c r="E69" s="12">
        <f>Source!DN213</f>
        <v>114</v>
      </c>
      <c r="F69" s="30"/>
      <c r="G69" s="29"/>
      <c r="H69" s="12"/>
      <c r="I69" s="30">
        <f>SUM(Q67:Q68)</f>
        <v>3223.41</v>
      </c>
      <c r="J69" s="12">
        <f>Source!BZ213</f>
        <v>79</v>
      </c>
      <c r="K69" s="30">
        <f>SUM(R67:R68)</f>
        <v>77087.210000000006</v>
      </c>
    </row>
    <row r="70" spans="1:29" ht="14.25" x14ac:dyDescent="0.2">
      <c r="A70" s="27"/>
      <c r="B70" s="27"/>
      <c r="C70" s="27" t="s">
        <v>797</v>
      </c>
      <c r="D70" s="28" t="s">
        <v>796</v>
      </c>
      <c r="E70" s="12">
        <f>Source!DO213</f>
        <v>67</v>
      </c>
      <c r="F70" s="30"/>
      <c r="G70" s="29"/>
      <c r="H70" s="12"/>
      <c r="I70" s="30">
        <f>SUM(S67:S69)</f>
        <v>1894.46</v>
      </c>
      <c r="J70" s="12">
        <f>Source!CA213</f>
        <v>41</v>
      </c>
      <c r="K70" s="30">
        <f>SUM(T67:T69)</f>
        <v>40007.29</v>
      </c>
    </row>
    <row r="71" spans="1:29" ht="14.25" x14ac:dyDescent="0.2">
      <c r="A71" s="32"/>
      <c r="B71" s="32"/>
      <c r="C71" s="32" t="s">
        <v>799</v>
      </c>
      <c r="D71" s="33" t="s">
        <v>800</v>
      </c>
      <c r="E71" s="34">
        <f>Source!AQ212</f>
        <v>145.6</v>
      </c>
      <c r="F71" s="35"/>
      <c r="G71" s="36" t="str">
        <f>Source!DI212</f>
        <v/>
      </c>
      <c r="H71" s="34">
        <f>Source!AV213</f>
        <v>1</v>
      </c>
      <c r="I71" s="35">
        <f>Source!U212</f>
        <v>145.6</v>
      </c>
      <c r="J71" s="34"/>
      <c r="K71" s="35"/>
    </row>
    <row r="72" spans="1:29" ht="15" x14ac:dyDescent="0.25">
      <c r="C72" s="22" t="s">
        <v>801</v>
      </c>
      <c r="H72" s="74">
        <f>I68+I69+I70+0-0-0</f>
        <v>7945.42</v>
      </c>
      <c r="I72" s="74"/>
      <c r="J72" s="74">
        <f>K68+K69+K70+0-0-0</f>
        <v>214673.25000000003</v>
      </c>
      <c r="K72" s="74"/>
    </row>
    <row r="73" spans="1:29" ht="15" x14ac:dyDescent="0.25">
      <c r="C73" s="22" t="s">
        <v>802</v>
      </c>
      <c r="H73" s="71">
        <f>0+0</f>
        <v>0</v>
      </c>
      <c r="I73" s="71"/>
      <c r="J73" s="71">
        <f>0+0</f>
        <v>0</v>
      </c>
      <c r="K73" s="71"/>
    </row>
    <row r="74" spans="1:29" ht="15" x14ac:dyDescent="0.25">
      <c r="C74" s="22" t="s">
        <v>803</v>
      </c>
      <c r="H74" s="71">
        <f>I68+I69+I70+0</f>
        <v>7945.42</v>
      </c>
      <c r="I74" s="71"/>
      <c r="J74" s="71">
        <f>K68+K69+K70+0</f>
        <v>214673.25000000003</v>
      </c>
      <c r="K74" s="71"/>
      <c r="O74" s="37">
        <f>I68+I69+I70+0</f>
        <v>7945.42</v>
      </c>
      <c r="P74" s="37">
        <f>K68+K69+K70+0</f>
        <v>214673.25000000003</v>
      </c>
    </row>
    <row r="76" spans="1:29" ht="42.75" x14ac:dyDescent="0.2">
      <c r="A76" s="27">
        <v>6</v>
      </c>
      <c r="B76" s="27" t="str">
        <f>Source!F214</f>
        <v>4.11-12-1</v>
      </c>
      <c r="C76" s="27" t="s">
        <v>103</v>
      </c>
      <c r="D76" s="28" t="str">
        <f>Source!H214</f>
        <v>1  ШТ.</v>
      </c>
      <c r="E76" s="12">
        <f>Source!I214</f>
        <v>3</v>
      </c>
      <c r="F76" s="30"/>
      <c r="G76" s="29"/>
      <c r="H76" s="12"/>
      <c r="I76" s="30"/>
      <c r="J76" s="12"/>
      <c r="K76" s="30"/>
      <c r="Q76">
        <f>Source!X214</f>
        <v>39.840000000000003</v>
      </c>
      <c r="R76">
        <f>Source!X215</f>
        <v>952.83</v>
      </c>
      <c r="S76">
        <f>Source!Y214</f>
        <v>23.42</v>
      </c>
      <c r="T76">
        <f>Source!Y215</f>
        <v>494.51</v>
      </c>
      <c r="U76">
        <f>ROUND((175/100)*ROUND(Source!R214, 2), 2)</f>
        <v>0.42</v>
      </c>
      <c r="V76">
        <f>ROUND((160/100)*ROUND(Source!R215, 2), 2)</f>
        <v>13.25</v>
      </c>
      <c r="AC76">
        <v>0</v>
      </c>
    </row>
    <row r="77" spans="1:29" ht="14.25" x14ac:dyDescent="0.2">
      <c r="A77" s="27"/>
      <c r="B77" s="27"/>
      <c r="C77" s="27" t="s">
        <v>791</v>
      </c>
      <c r="D77" s="28"/>
      <c r="E77" s="12"/>
      <c r="F77" s="30">
        <f>Source!AO214</f>
        <v>11.65</v>
      </c>
      <c r="G77" s="29" t="str">
        <f>Source!DG214</f>
        <v/>
      </c>
      <c r="H77" s="12">
        <f>Source!AV215</f>
        <v>1</v>
      </c>
      <c r="I77" s="30">
        <f>Source!S214</f>
        <v>34.950000000000003</v>
      </c>
      <c r="J77" s="12">
        <f>IF(Source!BA215&lt;&gt; 0, Source!BA215, 1)</f>
        <v>34.51</v>
      </c>
      <c r="K77" s="30">
        <f>Source!S215</f>
        <v>1206.1199999999999</v>
      </c>
    </row>
    <row r="78" spans="1:29" ht="14.25" x14ac:dyDescent="0.2">
      <c r="A78" s="27"/>
      <c r="B78" s="27"/>
      <c r="C78" s="27" t="s">
        <v>792</v>
      </c>
      <c r="D78" s="28"/>
      <c r="E78" s="12"/>
      <c r="F78" s="30">
        <f>Source!AM214</f>
        <v>0.5</v>
      </c>
      <c r="G78" s="29" t="str">
        <f>Source!DE214</f>
        <v/>
      </c>
      <c r="H78" s="12">
        <f>Source!AV215</f>
        <v>1</v>
      </c>
      <c r="I78" s="30">
        <f>Source!Q214</f>
        <v>1.5</v>
      </c>
      <c r="J78" s="12">
        <f>IF(Source!BB215&lt;&gt; 0, Source!BB215, 1)</f>
        <v>12.82</v>
      </c>
      <c r="K78" s="30">
        <f>Source!Q215</f>
        <v>19.23</v>
      </c>
    </row>
    <row r="79" spans="1:29" ht="14.25" x14ac:dyDescent="0.2">
      <c r="A79" s="27"/>
      <c r="B79" s="27"/>
      <c r="C79" s="27" t="s">
        <v>793</v>
      </c>
      <c r="D79" s="28"/>
      <c r="E79" s="12"/>
      <c r="F79" s="30">
        <f>Source!AN214</f>
        <v>0.08</v>
      </c>
      <c r="G79" s="29" t="str">
        <f>Source!DF214</f>
        <v/>
      </c>
      <c r="H79" s="12">
        <f>Source!AV215</f>
        <v>1</v>
      </c>
      <c r="I79" s="31">
        <f>Source!R214</f>
        <v>0.24</v>
      </c>
      <c r="J79" s="12">
        <f>IF(Source!BS215&lt;&gt; 0, Source!BS215, 1)</f>
        <v>34.51</v>
      </c>
      <c r="K79" s="31">
        <f>Source!R215</f>
        <v>8.2799999999999994</v>
      </c>
    </row>
    <row r="80" spans="1:29" ht="14.25" x14ac:dyDescent="0.2">
      <c r="A80" s="27"/>
      <c r="B80" s="27"/>
      <c r="C80" s="27" t="s">
        <v>795</v>
      </c>
      <c r="D80" s="28" t="s">
        <v>796</v>
      </c>
      <c r="E80" s="12">
        <f>Source!DN215</f>
        <v>114</v>
      </c>
      <c r="F80" s="30"/>
      <c r="G80" s="29"/>
      <c r="H80" s="12"/>
      <c r="I80" s="30">
        <f>SUM(Q76:Q79)</f>
        <v>39.840000000000003</v>
      </c>
      <c r="J80" s="12">
        <f>Source!BZ215</f>
        <v>79</v>
      </c>
      <c r="K80" s="30">
        <f>SUM(R76:R79)</f>
        <v>952.83</v>
      </c>
    </row>
    <row r="81" spans="1:29" ht="14.25" x14ac:dyDescent="0.2">
      <c r="A81" s="27"/>
      <c r="B81" s="27"/>
      <c r="C81" s="27" t="s">
        <v>797</v>
      </c>
      <c r="D81" s="28" t="s">
        <v>796</v>
      </c>
      <c r="E81" s="12">
        <f>Source!DO215</f>
        <v>67</v>
      </c>
      <c r="F81" s="30"/>
      <c r="G81" s="29"/>
      <c r="H81" s="12"/>
      <c r="I81" s="30">
        <f>SUM(S76:S80)</f>
        <v>23.42</v>
      </c>
      <c r="J81" s="12">
        <f>Source!CA215</f>
        <v>41</v>
      </c>
      <c r="K81" s="30">
        <f>SUM(T76:T80)</f>
        <v>494.51</v>
      </c>
    </row>
    <row r="82" spans="1:29" ht="14.25" x14ac:dyDescent="0.2">
      <c r="A82" s="27"/>
      <c r="B82" s="27"/>
      <c r="C82" s="27" t="s">
        <v>798</v>
      </c>
      <c r="D82" s="28" t="s">
        <v>796</v>
      </c>
      <c r="E82" s="12">
        <f>175</f>
        <v>175</v>
      </c>
      <c r="F82" s="30"/>
      <c r="G82" s="29"/>
      <c r="H82" s="12"/>
      <c r="I82" s="30">
        <f>SUM(U76:U81)</f>
        <v>0.42</v>
      </c>
      <c r="J82" s="12">
        <f>160</f>
        <v>160</v>
      </c>
      <c r="K82" s="30">
        <f>SUM(V76:V81)</f>
        <v>13.25</v>
      </c>
    </row>
    <row r="83" spans="1:29" ht="14.25" x14ac:dyDescent="0.2">
      <c r="A83" s="32"/>
      <c r="B83" s="32"/>
      <c r="C83" s="32" t="s">
        <v>799</v>
      </c>
      <c r="D83" s="33" t="s">
        <v>800</v>
      </c>
      <c r="E83" s="34">
        <f>Source!AQ214</f>
        <v>1.03</v>
      </c>
      <c r="F83" s="35"/>
      <c r="G83" s="36" t="str">
        <f>Source!DI214</f>
        <v/>
      </c>
      <c r="H83" s="34">
        <f>Source!AV215</f>
        <v>1</v>
      </c>
      <c r="I83" s="35">
        <f>Source!U214</f>
        <v>3.09</v>
      </c>
      <c r="J83" s="34"/>
      <c r="K83" s="35"/>
    </row>
    <row r="84" spans="1:29" ht="15" x14ac:dyDescent="0.25">
      <c r="C84" s="22" t="s">
        <v>801</v>
      </c>
      <c r="H84" s="74">
        <f>I77+I78+I80+I81+I82+0-0-0</f>
        <v>100.13000000000001</v>
      </c>
      <c r="I84" s="74"/>
      <c r="J84" s="74">
        <f>K77+K78+K80+K81+K82+0-0-0</f>
        <v>2685.9399999999996</v>
      </c>
      <c r="K84" s="74"/>
    </row>
    <row r="85" spans="1:29" ht="15" x14ac:dyDescent="0.25">
      <c r="C85" s="22" t="s">
        <v>802</v>
      </c>
      <c r="H85" s="71">
        <f>0+0</f>
        <v>0</v>
      </c>
      <c r="I85" s="71"/>
      <c r="J85" s="71">
        <f>0+0</f>
        <v>0</v>
      </c>
      <c r="K85" s="71"/>
    </row>
    <row r="86" spans="1:29" ht="15" x14ac:dyDescent="0.25">
      <c r="C86" s="22" t="s">
        <v>803</v>
      </c>
      <c r="H86" s="71">
        <f>I77+I78+I80+I81+I82+0</f>
        <v>100.13000000000001</v>
      </c>
      <c r="I86" s="71"/>
      <c r="J86" s="71">
        <f>K77+K78+K80+K81+K82+0</f>
        <v>2685.9399999999996</v>
      </c>
      <c r="K86" s="71"/>
      <c r="O86" s="37">
        <f>I77+I78+I80+I81+I82+0</f>
        <v>100.13000000000001</v>
      </c>
      <c r="P86" s="37">
        <f>K77+K78+K80+K81+K82+0</f>
        <v>2685.9399999999996</v>
      </c>
    </row>
    <row r="88" spans="1:29" ht="54" x14ac:dyDescent="0.2">
      <c r="A88" s="38">
        <v>7</v>
      </c>
      <c r="B88" s="38" t="str">
        <f>Source!F216</f>
        <v>УПД</v>
      </c>
      <c r="C88" s="38" t="s">
        <v>833</v>
      </c>
      <c r="D88" s="39" t="str">
        <f>Source!H216</f>
        <v>шт.</v>
      </c>
      <c r="E88" s="40">
        <f>Source!I216</f>
        <v>1</v>
      </c>
      <c r="F88" s="41">
        <f>Source!AL216</f>
        <v>5765.23</v>
      </c>
      <c r="G88" s="42" t="str">
        <f>Source!DD216</f>
        <v/>
      </c>
      <c r="H88" s="40">
        <f>Source!AW217</f>
        <v>1</v>
      </c>
      <c r="I88" s="41">
        <f>Source!P216</f>
        <v>5765.23</v>
      </c>
      <c r="J88" s="40">
        <f>IF(Source!BC217&lt;&gt; 0, Source!BC217, 1)</f>
        <v>7.11</v>
      </c>
      <c r="K88" s="41">
        <f>Source!P217</f>
        <v>40990.79</v>
      </c>
      <c r="Q88">
        <f>Source!X216</f>
        <v>0</v>
      </c>
      <c r="R88">
        <f>Source!X217</f>
        <v>0</v>
      </c>
      <c r="S88">
        <f>Source!Y216</f>
        <v>0</v>
      </c>
      <c r="T88">
        <f>Source!Y217</f>
        <v>0</v>
      </c>
      <c r="U88">
        <f>ROUND((175/100)*ROUND(Source!R216, 2), 2)</f>
        <v>0</v>
      </c>
      <c r="V88">
        <f>ROUND((160/100)*ROUND(Source!R217, 2), 2)</f>
        <v>0</v>
      </c>
      <c r="AC88">
        <v>5</v>
      </c>
    </row>
    <row r="89" spans="1:29" ht="15" x14ac:dyDescent="0.25">
      <c r="A89" s="43"/>
      <c r="B89" s="43"/>
      <c r="C89" s="44" t="s">
        <v>803</v>
      </c>
      <c r="D89" s="43"/>
      <c r="E89" s="43"/>
      <c r="F89" s="43"/>
      <c r="G89" s="43"/>
      <c r="H89" s="75">
        <f>I88+0</f>
        <v>5765.23</v>
      </c>
      <c r="I89" s="75"/>
      <c r="J89" s="75">
        <f>K88+0</f>
        <v>40990.79</v>
      </c>
      <c r="K89" s="75"/>
      <c r="O89" s="37">
        <f>I88+0</f>
        <v>5765.23</v>
      </c>
      <c r="P89" s="37">
        <f>K88+0</f>
        <v>40990.79</v>
      </c>
    </row>
    <row r="91" spans="1:29" ht="54" x14ac:dyDescent="0.2">
      <c r="A91" s="32">
        <v>8</v>
      </c>
      <c r="B91" s="32" t="str">
        <f>Source!F218</f>
        <v>УПД</v>
      </c>
      <c r="C91" s="32" t="s">
        <v>834</v>
      </c>
      <c r="D91" s="33" t="str">
        <f>Source!H218</f>
        <v>шт.</v>
      </c>
      <c r="E91" s="34">
        <f>Source!I218</f>
        <v>1</v>
      </c>
      <c r="F91" s="35">
        <f>Source!AL218</f>
        <v>658.92</v>
      </c>
      <c r="G91" s="36" t="str">
        <f>Source!DD218</f>
        <v/>
      </c>
      <c r="H91" s="34">
        <f>Source!AW219</f>
        <v>1</v>
      </c>
      <c r="I91" s="35">
        <f>Source!P218</f>
        <v>658.92</v>
      </c>
      <c r="J91" s="34">
        <f>IF(Source!BC219&lt;&gt; 0, Source!BC219, 1)</f>
        <v>9.74</v>
      </c>
      <c r="K91" s="35">
        <f>Source!P219</f>
        <v>6417.88</v>
      </c>
      <c r="Q91">
        <f>Source!X218</f>
        <v>0</v>
      </c>
      <c r="R91">
        <f>Source!X219</f>
        <v>0</v>
      </c>
      <c r="S91">
        <f>Source!Y218</f>
        <v>0</v>
      </c>
      <c r="T91">
        <f>Source!Y219</f>
        <v>0</v>
      </c>
      <c r="U91">
        <f>ROUND((175/100)*ROUND(Source!R218, 2), 2)</f>
        <v>0</v>
      </c>
      <c r="V91">
        <f>ROUND((160/100)*ROUND(Source!R219, 2), 2)</f>
        <v>0</v>
      </c>
      <c r="AC91">
        <v>3</v>
      </c>
    </row>
    <row r="92" spans="1:29" ht="15" x14ac:dyDescent="0.25">
      <c r="C92" s="22" t="s">
        <v>803</v>
      </c>
      <c r="H92" s="74">
        <f>I91+0</f>
        <v>658.92</v>
      </c>
      <c r="I92" s="74"/>
      <c r="J92" s="74">
        <f>K91+0</f>
        <v>6417.88</v>
      </c>
      <c r="K92" s="74"/>
      <c r="O92" s="37">
        <f>I91+0</f>
        <v>658.92</v>
      </c>
      <c r="P92" s="37">
        <f>K91+0</f>
        <v>6417.88</v>
      </c>
    </row>
    <row r="94" spans="1:29" ht="39.75" x14ac:dyDescent="0.2">
      <c r="A94" s="32">
        <v>9</v>
      </c>
      <c r="B94" s="32" t="str">
        <f>Source!F220</f>
        <v>УПД</v>
      </c>
      <c r="C94" s="32" t="s">
        <v>835</v>
      </c>
      <c r="D94" s="33" t="str">
        <f>Source!H220</f>
        <v>шт.</v>
      </c>
      <c r="E94" s="34">
        <f>Source!I220</f>
        <v>1</v>
      </c>
      <c r="F94" s="35">
        <f>Source!AL220</f>
        <v>609.59</v>
      </c>
      <c r="G94" s="36" t="str">
        <f>Source!DD220</f>
        <v/>
      </c>
      <c r="H94" s="34">
        <f>Source!AW221</f>
        <v>1</v>
      </c>
      <c r="I94" s="35">
        <f>Source!P220</f>
        <v>609.59</v>
      </c>
      <c r="J94" s="34">
        <f>IF(Source!BC221&lt;&gt; 0, Source!BC221, 1)</f>
        <v>9.74</v>
      </c>
      <c r="K94" s="35">
        <f>Source!P221</f>
        <v>5937.41</v>
      </c>
      <c r="Q94">
        <f>Source!X220</f>
        <v>0</v>
      </c>
      <c r="R94">
        <f>Source!X221</f>
        <v>0</v>
      </c>
      <c r="S94">
        <f>Source!Y220</f>
        <v>0</v>
      </c>
      <c r="T94">
        <f>Source!Y221</f>
        <v>0</v>
      </c>
      <c r="U94">
        <f>ROUND((175/100)*ROUND(Source!R220, 2), 2)</f>
        <v>0</v>
      </c>
      <c r="V94">
        <f>ROUND((160/100)*ROUND(Source!R221, 2), 2)</f>
        <v>0</v>
      </c>
      <c r="AC94">
        <v>3</v>
      </c>
    </row>
    <row r="95" spans="1:29" ht="15" x14ac:dyDescent="0.25">
      <c r="C95" s="22" t="s">
        <v>803</v>
      </c>
      <c r="H95" s="74">
        <f>I94+0</f>
        <v>609.59</v>
      </c>
      <c r="I95" s="74"/>
      <c r="J95" s="74">
        <f>K94+0</f>
        <v>5937.41</v>
      </c>
      <c r="K95" s="74"/>
      <c r="O95" s="37">
        <f>I94+0</f>
        <v>609.59</v>
      </c>
      <c r="P95" s="37">
        <f>K94+0</f>
        <v>5937.41</v>
      </c>
    </row>
    <row r="97" spans="1:29" ht="27" x14ac:dyDescent="0.2">
      <c r="A97" s="32">
        <v>10</v>
      </c>
      <c r="B97" s="32" t="str">
        <f>Source!F224</f>
        <v>УПД</v>
      </c>
      <c r="C97" s="32" t="s">
        <v>836</v>
      </c>
      <c r="D97" s="33" t="str">
        <f>Source!H224</f>
        <v>шт.</v>
      </c>
      <c r="E97" s="34">
        <f>Source!I224</f>
        <v>2</v>
      </c>
      <c r="F97" s="35">
        <f>Source!AL224</f>
        <v>924.18</v>
      </c>
      <c r="G97" s="36" t="str">
        <f>Source!DD224</f>
        <v/>
      </c>
      <c r="H97" s="34">
        <f>Source!AW225</f>
        <v>1</v>
      </c>
      <c r="I97" s="35">
        <f>Source!P224</f>
        <v>1848.36</v>
      </c>
      <c r="J97" s="34">
        <f>IF(Source!BC225&lt;&gt; 0, Source!BC225, 1)</f>
        <v>9.74</v>
      </c>
      <c r="K97" s="35">
        <f>Source!P225</f>
        <v>18003.03</v>
      </c>
      <c r="Q97">
        <f>Source!X224</f>
        <v>0</v>
      </c>
      <c r="R97">
        <f>Source!X225</f>
        <v>0</v>
      </c>
      <c r="S97">
        <f>Source!Y224</f>
        <v>0</v>
      </c>
      <c r="T97">
        <f>Source!Y225</f>
        <v>0</v>
      </c>
      <c r="U97">
        <f>ROUND((175/100)*ROUND(Source!R224, 2), 2)</f>
        <v>0</v>
      </c>
      <c r="V97">
        <f>ROUND((160/100)*ROUND(Source!R225, 2), 2)</f>
        <v>0</v>
      </c>
      <c r="AC97">
        <v>3</v>
      </c>
    </row>
    <row r="98" spans="1:29" ht="15" x14ac:dyDescent="0.25">
      <c r="C98" s="22" t="s">
        <v>803</v>
      </c>
      <c r="H98" s="74">
        <f>I97+0</f>
        <v>1848.36</v>
      </c>
      <c r="I98" s="74"/>
      <c r="J98" s="74">
        <f>K97+0</f>
        <v>18003.03</v>
      </c>
      <c r="K98" s="74"/>
      <c r="O98" s="37">
        <f>I97+0</f>
        <v>1848.36</v>
      </c>
      <c r="P98" s="37">
        <f>K97+0</f>
        <v>18003.03</v>
      </c>
    </row>
    <row r="100" spans="1:29" ht="28.5" x14ac:dyDescent="0.2">
      <c r="A100" s="27">
        <v>11</v>
      </c>
      <c r="B100" s="27" t="str">
        <f>Source!F226</f>
        <v>4.10-76-15</v>
      </c>
      <c r="C100" s="27" t="s">
        <v>329</v>
      </c>
      <c r="D100" s="28" t="str">
        <f>Source!H226</f>
        <v>1  ШТ.</v>
      </c>
      <c r="E100" s="12">
        <f>Source!I226</f>
        <v>24</v>
      </c>
      <c r="F100" s="30"/>
      <c r="G100" s="29"/>
      <c r="H100" s="12"/>
      <c r="I100" s="30"/>
      <c r="J100" s="12"/>
      <c r="K100" s="30"/>
      <c r="Q100">
        <f>Source!X226</f>
        <v>690.57</v>
      </c>
      <c r="R100">
        <f>Source!X227</f>
        <v>16514.78</v>
      </c>
      <c r="S100">
        <f>Source!Y226</f>
        <v>405.86</v>
      </c>
      <c r="T100">
        <f>Source!Y227</f>
        <v>8570.9599999999991</v>
      </c>
      <c r="U100">
        <f>ROUND((175/100)*ROUND(Source!R226, 2), 2)</f>
        <v>0</v>
      </c>
      <c r="V100">
        <f>ROUND((160/100)*ROUND(Source!R227, 2), 2)</f>
        <v>0</v>
      </c>
      <c r="AC100">
        <v>0</v>
      </c>
    </row>
    <row r="101" spans="1:29" ht="14.25" x14ac:dyDescent="0.2">
      <c r="A101" s="27"/>
      <c r="B101" s="27"/>
      <c r="C101" s="27" t="s">
        <v>791</v>
      </c>
      <c r="D101" s="28"/>
      <c r="E101" s="12"/>
      <c r="F101" s="30">
        <f>Source!AO226</f>
        <v>25.24</v>
      </c>
      <c r="G101" s="29" t="str">
        <f>Source!DG226</f>
        <v/>
      </c>
      <c r="H101" s="12">
        <f>Source!AV227</f>
        <v>1</v>
      </c>
      <c r="I101" s="30">
        <f>Source!S226</f>
        <v>605.76</v>
      </c>
      <c r="J101" s="12">
        <f>IF(Source!BA227&lt;&gt; 0, Source!BA227, 1)</f>
        <v>34.51</v>
      </c>
      <c r="K101" s="30">
        <f>Source!S227</f>
        <v>20904.78</v>
      </c>
    </row>
    <row r="102" spans="1:29" ht="14.25" x14ac:dyDescent="0.2">
      <c r="A102" s="27"/>
      <c r="B102" s="27"/>
      <c r="C102" s="27" t="s">
        <v>794</v>
      </c>
      <c r="D102" s="28"/>
      <c r="E102" s="12"/>
      <c r="F102" s="30">
        <f>Source!AL226</f>
        <v>7.72</v>
      </c>
      <c r="G102" s="29" t="str">
        <f>Source!DD226</f>
        <v/>
      </c>
      <c r="H102" s="12">
        <f>Source!AW227</f>
        <v>1</v>
      </c>
      <c r="I102" s="30">
        <f>Source!P226</f>
        <v>185.28</v>
      </c>
      <c r="J102" s="12">
        <f>IF(Source!BC227&lt;&gt; 0, Source!BC227, 1)</f>
        <v>7.17</v>
      </c>
      <c r="K102" s="30">
        <f>Source!P227</f>
        <v>1328.46</v>
      </c>
    </row>
    <row r="103" spans="1:29" ht="14.25" x14ac:dyDescent="0.2">
      <c r="A103" s="27"/>
      <c r="B103" s="27"/>
      <c r="C103" s="27" t="s">
        <v>795</v>
      </c>
      <c r="D103" s="28" t="s">
        <v>796</v>
      </c>
      <c r="E103" s="12">
        <f>Source!DN227</f>
        <v>114</v>
      </c>
      <c r="F103" s="30"/>
      <c r="G103" s="29"/>
      <c r="H103" s="12"/>
      <c r="I103" s="30">
        <f>SUM(Q100:Q102)</f>
        <v>690.57</v>
      </c>
      <c r="J103" s="12">
        <f>Source!BZ227</f>
        <v>79</v>
      </c>
      <c r="K103" s="30">
        <f>SUM(R100:R102)</f>
        <v>16514.78</v>
      </c>
    </row>
    <row r="104" spans="1:29" ht="14.25" x14ac:dyDescent="0.2">
      <c r="A104" s="27"/>
      <c r="B104" s="27"/>
      <c r="C104" s="27" t="s">
        <v>797</v>
      </c>
      <c r="D104" s="28" t="s">
        <v>796</v>
      </c>
      <c r="E104" s="12">
        <f>Source!DO227</f>
        <v>67</v>
      </c>
      <c r="F104" s="30"/>
      <c r="G104" s="29"/>
      <c r="H104" s="12"/>
      <c r="I104" s="30">
        <f>SUM(S100:S103)</f>
        <v>405.86</v>
      </c>
      <c r="J104" s="12">
        <f>Source!CA227</f>
        <v>41</v>
      </c>
      <c r="K104" s="30">
        <f>SUM(T100:T103)</f>
        <v>8570.9599999999991</v>
      </c>
    </row>
    <row r="105" spans="1:29" ht="14.25" x14ac:dyDescent="0.2">
      <c r="A105" s="32"/>
      <c r="B105" s="32"/>
      <c r="C105" s="32" t="s">
        <v>799</v>
      </c>
      <c r="D105" s="33" t="s">
        <v>800</v>
      </c>
      <c r="E105" s="34">
        <f>Source!AQ226</f>
        <v>2</v>
      </c>
      <c r="F105" s="35"/>
      <c r="G105" s="36" t="str">
        <f>Source!DI226</f>
        <v/>
      </c>
      <c r="H105" s="34">
        <f>Source!AV227</f>
        <v>1</v>
      </c>
      <c r="I105" s="35">
        <f>Source!U226</f>
        <v>48</v>
      </c>
      <c r="J105" s="34"/>
      <c r="K105" s="35"/>
    </row>
    <row r="106" spans="1:29" ht="15" x14ac:dyDescent="0.25">
      <c r="C106" s="22" t="s">
        <v>801</v>
      </c>
      <c r="H106" s="74">
        <f>I101+I102+I103+I104+0-0-0</f>
        <v>1887.4700000000003</v>
      </c>
      <c r="I106" s="74"/>
      <c r="J106" s="74">
        <f>K101+K102+K103+K104+0-0-0</f>
        <v>47318.979999999996</v>
      </c>
      <c r="K106" s="74"/>
    </row>
    <row r="107" spans="1:29" ht="15" x14ac:dyDescent="0.25">
      <c r="C107" s="22" t="s">
        <v>802</v>
      </c>
      <c r="H107" s="71">
        <f>0+0</f>
        <v>0</v>
      </c>
      <c r="I107" s="71"/>
      <c r="J107" s="71">
        <f>0+0</f>
        <v>0</v>
      </c>
      <c r="K107" s="71"/>
    </row>
    <row r="108" spans="1:29" ht="15" x14ac:dyDescent="0.25">
      <c r="C108" s="22" t="s">
        <v>803</v>
      </c>
      <c r="H108" s="71">
        <f>I101+I102+I103+I104+0</f>
        <v>1887.4700000000003</v>
      </c>
      <c r="I108" s="71"/>
      <c r="J108" s="71">
        <f>K101+K102+K103+K104+0</f>
        <v>47318.979999999996</v>
      </c>
      <c r="K108" s="71"/>
      <c r="O108" s="37">
        <f>I101+I102+I103+I104+0</f>
        <v>1887.4700000000003</v>
      </c>
      <c r="P108" s="37">
        <f>K101+K102+K103+K104+0</f>
        <v>47318.979999999996</v>
      </c>
    </row>
    <row r="110" spans="1:29" ht="54" x14ac:dyDescent="0.2">
      <c r="A110" s="32">
        <v>12</v>
      </c>
      <c r="B110" s="32" t="str">
        <f>Source!F228</f>
        <v>УПД</v>
      </c>
      <c r="C110" s="32" t="s">
        <v>837</v>
      </c>
      <c r="D110" s="33" t="str">
        <f>Source!H228</f>
        <v>шт.</v>
      </c>
      <c r="E110" s="34">
        <f>Source!I228</f>
        <v>24</v>
      </c>
      <c r="F110" s="35">
        <f>Source!AL228</f>
        <v>168.92000000000002</v>
      </c>
      <c r="G110" s="36" t="str">
        <f>Source!DD228</f>
        <v/>
      </c>
      <c r="H110" s="34">
        <f>Source!AW229</f>
        <v>1</v>
      </c>
      <c r="I110" s="35">
        <f>Source!P228</f>
        <v>4054.08</v>
      </c>
      <c r="J110" s="34">
        <f>IF(Source!BC229&lt;&gt; 0, Source!BC229, 1)</f>
        <v>9.74</v>
      </c>
      <c r="K110" s="35">
        <f>Source!P229</f>
        <v>39486.74</v>
      </c>
      <c r="Q110">
        <f>Source!X228</f>
        <v>0</v>
      </c>
      <c r="R110">
        <f>Source!X229</f>
        <v>0</v>
      </c>
      <c r="S110">
        <f>Source!Y228</f>
        <v>0</v>
      </c>
      <c r="T110">
        <f>Source!Y229</f>
        <v>0</v>
      </c>
      <c r="U110">
        <f>ROUND((175/100)*ROUND(Source!R228, 2), 2)</f>
        <v>0</v>
      </c>
      <c r="V110">
        <f>ROUND((160/100)*ROUND(Source!R229, 2), 2)</f>
        <v>0</v>
      </c>
      <c r="AC110">
        <v>3</v>
      </c>
    </row>
    <row r="111" spans="1:29" ht="15" x14ac:dyDescent="0.25">
      <c r="C111" s="22" t="s">
        <v>803</v>
      </c>
      <c r="H111" s="74">
        <f>I110+0</f>
        <v>4054.08</v>
      </c>
      <c r="I111" s="74"/>
      <c r="J111" s="74">
        <f>K110+0</f>
        <v>39486.74</v>
      </c>
      <c r="K111" s="74"/>
      <c r="O111" s="37">
        <f>I110+0</f>
        <v>4054.08</v>
      </c>
      <c r="P111" s="37">
        <f>K110+0</f>
        <v>39486.74</v>
      </c>
    </row>
    <row r="113" spans="1:29" ht="28.5" x14ac:dyDescent="0.2">
      <c r="A113" s="27">
        <v>13</v>
      </c>
      <c r="B113" s="27" t="str">
        <f>Source!F232</f>
        <v>4.10-80-12</v>
      </c>
      <c r="C113" s="27" t="s">
        <v>337</v>
      </c>
      <c r="D113" s="28" t="str">
        <f>Source!H232</f>
        <v>1  ШТ.</v>
      </c>
      <c r="E113" s="12">
        <f>Source!I232</f>
        <v>1</v>
      </c>
      <c r="F113" s="30"/>
      <c r="G113" s="29"/>
      <c r="H113" s="12"/>
      <c r="I113" s="30"/>
      <c r="J113" s="12"/>
      <c r="K113" s="30"/>
      <c r="Q113">
        <f>Source!X232</f>
        <v>37.130000000000003</v>
      </c>
      <c r="R113">
        <f>Source!X233</f>
        <v>887.95</v>
      </c>
      <c r="S113">
        <f>Source!Y232</f>
        <v>21.82</v>
      </c>
      <c r="T113">
        <f>Source!Y233</f>
        <v>460.84</v>
      </c>
      <c r="U113">
        <f>ROUND((175/100)*ROUND(Source!R232, 2), 2)</f>
        <v>0.02</v>
      </c>
      <c r="V113">
        <f>ROUND((160/100)*ROUND(Source!R233, 2), 2)</f>
        <v>0.56000000000000005</v>
      </c>
      <c r="AC113">
        <v>0</v>
      </c>
    </row>
    <row r="114" spans="1:29" ht="14.25" x14ac:dyDescent="0.2">
      <c r="A114" s="27"/>
      <c r="B114" s="27"/>
      <c r="C114" s="27" t="s">
        <v>791</v>
      </c>
      <c r="D114" s="28"/>
      <c r="E114" s="12"/>
      <c r="F114" s="30">
        <f>Source!AO232</f>
        <v>32.57</v>
      </c>
      <c r="G114" s="29" t="str">
        <f>Source!DG232</f>
        <v/>
      </c>
      <c r="H114" s="12">
        <f>Source!AV233</f>
        <v>1</v>
      </c>
      <c r="I114" s="30">
        <f>Source!S232</f>
        <v>32.57</v>
      </c>
      <c r="J114" s="12">
        <f>IF(Source!BA233&lt;&gt; 0, Source!BA233, 1)</f>
        <v>34.51</v>
      </c>
      <c r="K114" s="30">
        <f>Source!S233</f>
        <v>1123.99</v>
      </c>
    </row>
    <row r="115" spans="1:29" ht="14.25" x14ac:dyDescent="0.2">
      <c r="A115" s="27"/>
      <c r="B115" s="27"/>
      <c r="C115" s="27" t="s">
        <v>792</v>
      </c>
      <c r="D115" s="28"/>
      <c r="E115" s="12"/>
      <c r="F115" s="30">
        <f>Source!AM232</f>
        <v>0.05</v>
      </c>
      <c r="G115" s="29" t="str">
        <f>Source!DE232</f>
        <v/>
      </c>
      <c r="H115" s="12">
        <f>Source!AV233</f>
        <v>1</v>
      </c>
      <c r="I115" s="30">
        <f>Source!Q232</f>
        <v>0.05</v>
      </c>
      <c r="J115" s="12">
        <f>IF(Source!BB233&lt;&gt; 0, Source!BB233, 1)</f>
        <v>14.4</v>
      </c>
      <c r="K115" s="30">
        <f>Source!Q233</f>
        <v>0.72</v>
      </c>
    </row>
    <row r="116" spans="1:29" ht="14.25" x14ac:dyDescent="0.2">
      <c r="A116" s="27"/>
      <c r="B116" s="27"/>
      <c r="C116" s="27" t="s">
        <v>793</v>
      </c>
      <c r="D116" s="28"/>
      <c r="E116" s="12"/>
      <c r="F116" s="30">
        <f>Source!AN232</f>
        <v>0.01</v>
      </c>
      <c r="G116" s="29" t="str">
        <f>Source!DF232</f>
        <v/>
      </c>
      <c r="H116" s="12">
        <f>Source!AV233</f>
        <v>1</v>
      </c>
      <c r="I116" s="31">
        <f>Source!R232</f>
        <v>0.01</v>
      </c>
      <c r="J116" s="12">
        <f>IF(Source!BS233&lt;&gt; 0, Source!BS233, 1)</f>
        <v>34.51</v>
      </c>
      <c r="K116" s="31">
        <f>Source!R233</f>
        <v>0.35</v>
      </c>
    </row>
    <row r="117" spans="1:29" ht="14.25" x14ac:dyDescent="0.2">
      <c r="A117" s="27"/>
      <c r="B117" s="27"/>
      <c r="C117" s="27" t="s">
        <v>794</v>
      </c>
      <c r="D117" s="28"/>
      <c r="E117" s="12"/>
      <c r="F117" s="30">
        <f>Source!AL232</f>
        <v>3.71</v>
      </c>
      <c r="G117" s="29" t="str">
        <f>Source!DD232</f>
        <v/>
      </c>
      <c r="H117" s="12">
        <f>Source!AW233</f>
        <v>1</v>
      </c>
      <c r="I117" s="30">
        <f>Source!P232</f>
        <v>3.71</v>
      </c>
      <c r="J117" s="12">
        <f>IF(Source!BC233&lt;&gt; 0, Source!BC233, 1)</f>
        <v>9.74</v>
      </c>
      <c r="K117" s="30">
        <f>Source!P233</f>
        <v>36.14</v>
      </c>
    </row>
    <row r="118" spans="1:29" ht="14.25" x14ac:dyDescent="0.2">
      <c r="A118" s="27"/>
      <c r="B118" s="27"/>
      <c r="C118" s="27" t="s">
        <v>795</v>
      </c>
      <c r="D118" s="28" t="s">
        <v>796</v>
      </c>
      <c r="E118" s="12">
        <f>Source!DN233</f>
        <v>114</v>
      </c>
      <c r="F118" s="30"/>
      <c r="G118" s="29"/>
      <c r="H118" s="12"/>
      <c r="I118" s="30">
        <f>SUM(Q113:Q117)</f>
        <v>37.130000000000003</v>
      </c>
      <c r="J118" s="12">
        <f>Source!BZ233</f>
        <v>79</v>
      </c>
      <c r="K118" s="30">
        <f>SUM(R113:R117)</f>
        <v>887.95</v>
      </c>
    </row>
    <row r="119" spans="1:29" ht="14.25" x14ac:dyDescent="0.2">
      <c r="A119" s="27"/>
      <c r="B119" s="27"/>
      <c r="C119" s="27" t="s">
        <v>797</v>
      </c>
      <c r="D119" s="28" t="s">
        <v>796</v>
      </c>
      <c r="E119" s="12">
        <f>Source!DO233</f>
        <v>67</v>
      </c>
      <c r="F119" s="30"/>
      <c r="G119" s="29"/>
      <c r="H119" s="12"/>
      <c r="I119" s="30">
        <f>SUM(S113:S118)</f>
        <v>21.82</v>
      </c>
      <c r="J119" s="12">
        <f>Source!CA233</f>
        <v>41</v>
      </c>
      <c r="K119" s="30">
        <f>SUM(T113:T118)</f>
        <v>460.84</v>
      </c>
    </row>
    <row r="120" spans="1:29" ht="14.25" x14ac:dyDescent="0.2">
      <c r="A120" s="27"/>
      <c r="B120" s="27"/>
      <c r="C120" s="27" t="s">
        <v>798</v>
      </c>
      <c r="D120" s="28" t="s">
        <v>796</v>
      </c>
      <c r="E120" s="12">
        <f>175</f>
        <v>175</v>
      </c>
      <c r="F120" s="30"/>
      <c r="G120" s="29"/>
      <c r="H120" s="12"/>
      <c r="I120" s="30">
        <f>SUM(U113:U119)</f>
        <v>0.02</v>
      </c>
      <c r="J120" s="12">
        <f>160</f>
        <v>160</v>
      </c>
      <c r="K120" s="30">
        <f>SUM(V113:V119)</f>
        <v>0.56000000000000005</v>
      </c>
    </row>
    <row r="121" spans="1:29" ht="14.25" x14ac:dyDescent="0.2">
      <c r="A121" s="32"/>
      <c r="B121" s="32"/>
      <c r="C121" s="32" t="s">
        <v>799</v>
      </c>
      <c r="D121" s="33" t="s">
        <v>800</v>
      </c>
      <c r="E121" s="34">
        <f>Source!AQ232</f>
        <v>2.4</v>
      </c>
      <c r="F121" s="35"/>
      <c r="G121" s="36" t="str">
        <f>Source!DI232</f>
        <v/>
      </c>
      <c r="H121" s="34">
        <f>Source!AV233</f>
        <v>1</v>
      </c>
      <c r="I121" s="35">
        <f>Source!U232</f>
        <v>2.4</v>
      </c>
      <c r="J121" s="34"/>
      <c r="K121" s="35"/>
    </row>
    <row r="122" spans="1:29" ht="15" x14ac:dyDescent="0.25">
      <c r="C122" s="22" t="s">
        <v>801</v>
      </c>
      <c r="H122" s="74">
        <f>I114+I115+I117+I118+I119+I120+0-0-0</f>
        <v>95.3</v>
      </c>
      <c r="I122" s="74"/>
      <c r="J122" s="74">
        <f>K114+K115+K117+K118+K119+K120+0-0-0</f>
        <v>2510.2000000000003</v>
      </c>
      <c r="K122" s="74"/>
    </row>
    <row r="123" spans="1:29" ht="15" x14ac:dyDescent="0.25">
      <c r="C123" s="22" t="s">
        <v>802</v>
      </c>
      <c r="H123" s="71">
        <f>0+0</f>
        <v>0</v>
      </c>
      <c r="I123" s="71"/>
      <c r="J123" s="71">
        <f>0+0</f>
        <v>0</v>
      </c>
      <c r="K123" s="71"/>
    </row>
    <row r="124" spans="1:29" ht="15" x14ac:dyDescent="0.25">
      <c r="C124" s="22" t="s">
        <v>803</v>
      </c>
      <c r="H124" s="71">
        <f>I114+I115+I117+I118+I119+I120+0</f>
        <v>95.3</v>
      </c>
      <c r="I124" s="71"/>
      <c r="J124" s="71">
        <f>K114+K115+K117+K118+K119+K120+0</f>
        <v>2510.2000000000003</v>
      </c>
      <c r="K124" s="71"/>
      <c r="O124" s="37">
        <f>I114+I115+I117+I118+I119+I120+0</f>
        <v>95.3</v>
      </c>
      <c r="P124" s="37">
        <f>K114+K115+K117+K118+K119+K120+0</f>
        <v>2510.2000000000003</v>
      </c>
    </row>
    <row r="126" spans="1:29" ht="54" x14ac:dyDescent="0.2">
      <c r="A126" s="38">
        <v>14</v>
      </c>
      <c r="B126" s="38" t="str">
        <f>Source!F234</f>
        <v>УПД</v>
      </c>
      <c r="C126" s="38" t="s">
        <v>838</v>
      </c>
      <c r="D126" s="39" t="str">
        <f>Source!H234</f>
        <v>шт.</v>
      </c>
      <c r="E126" s="40">
        <f>Source!I234</f>
        <v>1</v>
      </c>
      <c r="F126" s="41">
        <f>Source!AL234</f>
        <v>2868.61</v>
      </c>
      <c r="G126" s="42" t="str">
        <f>Source!DD234</f>
        <v/>
      </c>
      <c r="H126" s="40">
        <f>Source!AW235</f>
        <v>1</v>
      </c>
      <c r="I126" s="41">
        <f>Source!P234</f>
        <v>2868.61</v>
      </c>
      <c r="J126" s="40">
        <f>IF(Source!BC235&lt;&gt; 0, Source!BC235, 1)</f>
        <v>7.11</v>
      </c>
      <c r="K126" s="41">
        <f>Source!P235</f>
        <v>20395.82</v>
      </c>
      <c r="Q126">
        <f>Source!X234</f>
        <v>0</v>
      </c>
      <c r="R126">
        <f>Source!X235</f>
        <v>0</v>
      </c>
      <c r="S126">
        <f>Source!Y234</f>
        <v>0</v>
      </c>
      <c r="T126">
        <f>Source!Y235</f>
        <v>0</v>
      </c>
      <c r="U126">
        <f>ROUND((175/100)*ROUND(Source!R234, 2), 2)</f>
        <v>0</v>
      </c>
      <c r="V126">
        <f>ROUND((160/100)*ROUND(Source!R235, 2), 2)</f>
        <v>0</v>
      </c>
      <c r="AC126">
        <v>5</v>
      </c>
    </row>
    <row r="127" spans="1:29" ht="15" x14ac:dyDescent="0.25">
      <c r="A127" s="43"/>
      <c r="B127" s="43"/>
      <c r="C127" s="44" t="s">
        <v>803</v>
      </c>
      <c r="D127" s="43"/>
      <c r="E127" s="43"/>
      <c r="F127" s="43"/>
      <c r="G127" s="43"/>
      <c r="H127" s="75">
        <f>I126+0</f>
        <v>2868.61</v>
      </c>
      <c r="I127" s="75"/>
      <c r="J127" s="75">
        <f>K126+0</f>
        <v>20395.82</v>
      </c>
      <c r="K127" s="75"/>
      <c r="O127" s="37">
        <f>I126+0</f>
        <v>2868.61</v>
      </c>
      <c r="P127" s="37">
        <f>K126+0</f>
        <v>20395.82</v>
      </c>
    </row>
    <row r="129" spans="1:29" ht="57" x14ac:dyDescent="0.2">
      <c r="A129" s="27">
        <v>15</v>
      </c>
      <c r="B129" s="27" t="str">
        <f>Source!F236</f>
        <v>4.10-80-2</v>
      </c>
      <c r="C129" s="27" t="s">
        <v>51</v>
      </c>
      <c r="D129" s="28" t="str">
        <f>Source!H236</f>
        <v>1  ШТ.</v>
      </c>
      <c r="E129" s="12">
        <f>Source!I236</f>
        <v>2</v>
      </c>
      <c r="F129" s="30"/>
      <c r="G129" s="29"/>
      <c r="H129" s="12"/>
      <c r="I129" s="30"/>
      <c r="J129" s="12"/>
      <c r="K129" s="30"/>
      <c r="Q129">
        <f>Source!X236</f>
        <v>352.12</v>
      </c>
      <c r="R129">
        <f>Source!X237</f>
        <v>8420.9699999999993</v>
      </c>
      <c r="S129">
        <f>Source!Y236</f>
        <v>206.95</v>
      </c>
      <c r="T129">
        <f>Source!Y237</f>
        <v>4370.37</v>
      </c>
      <c r="U129">
        <f>ROUND((175/100)*ROUND(Source!R236, 2), 2)</f>
        <v>0.04</v>
      </c>
      <c r="V129">
        <f>ROUND((160/100)*ROUND(Source!R237, 2), 2)</f>
        <v>1.1000000000000001</v>
      </c>
      <c r="AC129">
        <v>0</v>
      </c>
    </row>
    <row r="130" spans="1:29" ht="14.25" x14ac:dyDescent="0.2">
      <c r="A130" s="27"/>
      <c r="B130" s="27"/>
      <c r="C130" s="27" t="s">
        <v>791</v>
      </c>
      <c r="D130" s="28"/>
      <c r="E130" s="12"/>
      <c r="F130" s="30">
        <f>Source!AO236</f>
        <v>154.44</v>
      </c>
      <c r="G130" s="29" t="str">
        <f>Source!DG236</f>
        <v/>
      </c>
      <c r="H130" s="12">
        <f>Source!AV237</f>
        <v>1</v>
      </c>
      <c r="I130" s="30">
        <f>Source!S236</f>
        <v>308.88</v>
      </c>
      <c r="J130" s="12">
        <f>IF(Source!BA237&lt;&gt; 0, Source!BA237, 1)</f>
        <v>34.51</v>
      </c>
      <c r="K130" s="30">
        <f>Source!S237</f>
        <v>10659.45</v>
      </c>
    </row>
    <row r="131" spans="1:29" ht="14.25" x14ac:dyDescent="0.2">
      <c r="A131" s="27"/>
      <c r="B131" s="27"/>
      <c r="C131" s="27" t="s">
        <v>792</v>
      </c>
      <c r="D131" s="28"/>
      <c r="E131" s="12"/>
      <c r="F131" s="30">
        <f>Source!AM236</f>
        <v>0.06</v>
      </c>
      <c r="G131" s="29" t="str">
        <f>Source!DE236</f>
        <v/>
      </c>
      <c r="H131" s="12">
        <f>Source!AV237</f>
        <v>1</v>
      </c>
      <c r="I131" s="30">
        <f>Source!Q236</f>
        <v>0.12</v>
      </c>
      <c r="J131" s="12">
        <f>IF(Source!BB237&lt;&gt; 0, Source!BB237, 1)</f>
        <v>13.67</v>
      </c>
      <c r="K131" s="30">
        <f>Source!Q237</f>
        <v>1.64</v>
      </c>
    </row>
    <row r="132" spans="1:29" ht="14.25" x14ac:dyDescent="0.2">
      <c r="A132" s="27"/>
      <c r="B132" s="27"/>
      <c r="C132" s="27" t="s">
        <v>793</v>
      </c>
      <c r="D132" s="28"/>
      <c r="E132" s="12"/>
      <c r="F132" s="30">
        <f>Source!AN236</f>
        <v>0.01</v>
      </c>
      <c r="G132" s="29" t="str">
        <f>Source!DF236</f>
        <v/>
      </c>
      <c r="H132" s="12">
        <f>Source!AV237</f>
        <v>1</v>
      </c>
      <c r="I132" s="31">
        <f>Source!R236</f>
        <v>0.02</v>
      </c>
      <c r="J132" s="12">
        <f>IF(Source!BS237&lt;&gt; 0, Source!BS237, 1)</f>
        <v>34.51</v>
      </c>
      <c r="K132" s="31">
        <f>Source!R237</f>
        <v>0.69</v>
      </c>
    </row>
    <row r="133" spans="1:29" ht="14.25" x14ac:dyDescent="0.2">
      <c r="A133" s="27"/>
      <c r="B133" s="27"/>
      <c r="C133" s="27" t="s">
        <v>794</v>
      </c>
      <c r="D133" s="28"/>
      <c r="E133" s="12"/>
      <c r="F133" s="30">
        <f>Source!AL236</f>
        <v>20.93</v>
      </c>
      <c r="G133" s="29" t="str">
        <f>Source!DD236</f>
        <v/>
      </c>
      <c r="H133" s="12">
        <f>Source!AW237</f>
        <v>1</v>
      </c>
      <c r="I133" s="30">
        <f>Source!P236</f>
        <v>41.86</v>
      </c>
      <c r="J133" s="12">
        <f>IF(Source!BC237&lt;&gt; 0, Source!BC237, 1)</f>
        <v>9.74</v>
      </c>
      <c r="K133" s="30">
        <f>Source!P237</f>
        <v>407.72</v>
      </c>
    </row>
    <row r="134" spans="1:29" ht="14.25" x14ac:dyDescent="0.2">
      <c r="A134" s="27"/>
      <c r="B134" s="27"/>
      <c r="C134" s="27" t="s">
        <v>795</v>
      </c>
      <c r="D134" s="28" t="s">
        <v>796</v>
      </c>
      <c r="E134" s="12">
        <f>Source!DN237</f>
        <v>114</v>
      </c>
      <c r="F134" s="30"/>
      <c r="G134" s="29"/>
      <c r="H134" s="12"/>
      <c r="I134" s="30">
        <f>SUM(Q129:Q133)</f>
        <v>352.12</v>
      </c>
      <c r="J134" s="12">
        <f>Source!BZ237</f>
        <v>79</v>
      </c>
      <c r="K134" s="30">
        <f>SUM(R129:R133)</f>
        <v>8420.9699999999993</v>
      </c>
    </row>
    <row r="135" spans="1:29" ht="14.25" x14ac:dyDescent="0.2">
      <c r="A135" s="27"/>
      <c r="B135" s="27"/>
      <c r="C135" s="27" t="s">
        <v>797</v>
      </c>
      <c r="D135" s="28" t="s">
        <v>796</v>
      </c>
      <c r="E135" s="12">
        <f>Source!DO237</f>
        <v>67</v>
      </c>
      <c r="F135" s="30"/>
      <c r="G135" s="29"/>
      <c r="H135" s="12"/>
      <c r="I135" s="30">
        <f>SUM(S129:S134)</f>
        <v>206.95</v>
      </c>
      <c r="J135" s="12">
        <f>Source!CA237</f>
        <v>41</v>
      </c>
      <c r="K135" s="30">
        <f>SUM(T129:T134)</f>
        <v>4370.37</v>
      </c>
    </row>
    <row r="136" spans="1:29" ht="14.25" x14ac:dyDescent="0.2">
      <c r="A136" s="27"/>
      <c r="B136" s="27"/>
      <c r="C136" s="27" t="s">
        <v>798</v>
      </c>
      <c r="D136" s="28" t="s">
        <v>796</v>
      </c>
      <c r="E136" s="12">
        <f>175</f>
        <v>175</v>
      </c>
      <c r="F136" s="30"/>
      <c r="G136" s="29"/>
      <c r="H136" s="12"/>
      <c r="I136" s="30">
        <f>SUM(U129:U135)</f>
        <v>0.04</v>
      </c>
      <c r="J136" s="12">
        <f>160</f>
        <v>160</v>
      </c>
      <c r="K136" s="30">
        <f>SUM(V129:V135)</f>
        <v>1.1000000000000001</v>
      </c>
    </row>
    <row r="137" spans="1:29" ht="14.25" x14ac:dyDescent="0.2">
      <c r="A137" s="32"/>
      <c r="B137" s="32"/>
      <c r="C137" s="32" t="s">
        <v>799</v>
      </c>
      <c r="D137" s="33" t="s">
        <v>800</v>
      </c>
      <c r="E137" s="34">
        <f>Source!AQ236</f>
        <v>11.7</v>
      </c>
      <c r="F137" s="35"/>
      <c r="G137" s="36" t="str">
        <f>Source!DI236</f>
        <v/>
      </c>
      <c r="H137" s="34">
        <f>Source!AV237</f>
        <v>1</v>
      </c>
      <c r="I137" s="35">
        <f>Source!U236</f>
        <v>23.4</v>
      </c>
      <c r="J137" s="34"/>
      <c r="K137" s="35"/>
    </row>
    <row r="138" spans="1:29" ht="15" x14ac:dyDescent="0.25">
      <c r="C138" s="22" t="s">
        <v>801</v>
      </c>
      <c r="H138" s="74">
        <f>I130+I131+I133+I134+I135+I136+0-0-0</f>
        <v>909.97</v>
      </c>
      <c r="I138" s="74"/>
      <c r="J138" s="74">
        <f>K130+K131+K133+K134+K135+K136+0-0-0</f>
        <v>23861.249999999996</v>
      </c>
      <c r="K138" s="74"/>
    </row>
    <row r="139" spans="1:29" ht="15" x14ac:dyDescent="0.25">
      <c r="C139" s="22" t="s">
        <v>802</v>
      </c>
      <c r="H139" s="71">
        <f>0+0</f>
        <v>0</v>
      </c>
      <c r="I139" s="71"/>
      <c r="J139" s="71">
        <f>0+0</f>
        <v>0</v>
      </c>
      <c r="K139" s="71"/>
    </row>
    <row r="140" spans="1:29" ht="15" x14ac:dyDescent="0.25">
      <c r="C140" s="22" t="s">
        <v>803</v>
      </c>
      <c r="H140" s="71">
        <f>I130+I131+I133+I134+I135+I136+0</f>
        <v>909.97</v>
      </c>
      <c r="I140" s="71"/>
      <c r="J140" s="71">
        <f>K130+K131+K133+K134+K135+K136+0</f>
        <v>23861.249999999996</v>
      </c>
      <c r="K140" s="71"/>
      <c r="O140" s="37">
        <f>I130+I131+I133+I134+I135+I136+0</f>
        <v>909.97</v>
      </c>
      <c r="P140" s="37">
        <f>K130+K131+K133+K134+K135+K136+0</f>
        <v>23861.249999999996</v>
      </c>
    </row>
    <row r="142" spans="1:29" ht="54" x14ac:dyDescent="0.2">
      <c r="A142" s="38">
        <v>16</v>
      </c>
      <c r="B142" s="38" t="str">
        <f>Source!F238</f>
        <v>УПД</v>
      </c>
      <c r="C142" s="38" t="s">
        <v>839</v>
      </c>
      <c r="D142" s="39" t="str">
        <f>Source!H238</f>
        <v>шт.</v>
      </c>
      <c r="E142" s="40">
        <f>Source!I238</f>
        <v>1</v>
      </c>
      <c r="F142" s="41">
        <f>Source!AL238</f>
        <v>6301.2199999999993</v>
      </c>
      <c r="G142" s="42" t="str">
        <f>Source!DD238</f>
        <v/>
      </c>
      <c r="H142" s="40">
        <f>Source!AW239</f>
        <v>1</v>
      </c>
      <c r="I142" s="41">
        <f>Source!P238</f>
        <v>6301.22</v>
      </c>
      <c r="J142" s="40">
        <f>IF(Source!BC239&lt;&gt; 0, Source!BC239, 1)</f>
        <v>7.11</v>
      </c>
      <c r="K142" s="41">
        <f>Source!P239</f>
        <v>44801.67</v>
      </c>
      <c r="Q142">
        <f>Source!X238</f>
        <v>0</v>
      </c>
      <c r="R142">
        <f>Source!X239</f>
        <v>0</v>
      </c>
      <c r="S142">
        <f>Source!Y238</f>
        <v>0</v>
      </c>
      <c r="T142">
        <f>Source!Y239</f>
        <v>0</v>
      </c>
      <c r="U142">
        <f>ROUND((175/100)*ROUND(Source!R238, 2), 2)</f>
        <v>0</v>
      </c>
      <c r="V142">
        <f>ROUND((160/100)*ROUND(Source!R239, 2), 2)</f>
        <v>0</v>
      </c>
      <c r="AC142">
        <v>5</v>
      </c>
    </row>
    <row r="143" spans="1:29" ht="15" x14ac:dyDescent="0.25">
      <c r="A143" s="43"/>
      <c r="B143" s="43"/>
      <c r="C143" s="44" t="s">
        <v>803</v>
      </c>
      <c r="D143" s="43"/>
      <c r="E143" s="43"/>
      <c r="F143" s="43"/>
      <c r="G143" s="43"/>
      <c r="H143" s="75">
        <f>I142+0</f>
        <v>6301.22</v>
      </c>
      <c r="I143" s="75"/>
      <c r="J143" s="75">
        <f>K142+0</f>
        <v>44801.67</v>
      </c>
      <c r="K143" s="75"/>
      <c r="O143" s="37">
        <f>I142+0</f>
        <v>6301.22</v>
      </c>
      <c r="P143" s="37">
        <f>K142+0</f>
        <v>44801.67</v>
      </c>
    </row>
    <row r="145" spans="1:29" ht="54" x14ac:dyDescent="0.2">
      <c r="A145" s="38">
        <v>17</v>
      </c>
      <c r="B145" s="38" t="str">
        <f>Source!F240</f>
        <v>УПД</v>
      </c>
      <c r="C145" s="38" t="s">
        <v>840</v>
      </c>
      <c r="D145" s="39" t="str">
        <f>Source!H240</f>
        <v>шт.</v>
      </c>
      <c r="E145" s="40">
        <f>Source!I240</f>
        <v>1</v>
      </c>
      <c r="F145" s="41">
        <f>Source!AL240</f>
        <v>3098.05</v>
      </c>
      <c r="G145" s="42" t="str">
        <f>Source!DD240</f>
        <v/>
      </c>
      <c r="H145" s="40">
        <f>Source!AW241</f>
        <v>1</v>
      </c>
      <c r="I145" s="41">
        <f>Source!P240</f>
        <v>3098.05</v>
      </c>
      <c r="J145" s="40">
        <f>IF(Source!BC241&lt;&gt; 0, Source!BC241, 1)</f>
        <v>7.11</v>
      </c>
      <c r="K145" s="41">
        <f>Source!P241</f>
        <v>22027.14</v>
      </c>
      <c r="Q145">
        <f>Source!X240</f>
        <v>0</v>
      </c>
      <c r="R145">
        <f>Source!X241</f>
        <v>0</v>
      </c>
      <c r="S145">
        <f>Source!Y240</f>
        <v>0</v>
      </c>
      <c r="T145">
        <f>Source!Y241</f>
        <v>0</v>
      </c>
      <c r="U145">
        <f>ROUND((175/100)*ROUND(Source!R240, 2), 2)</f>
        <v>0</v>
      </c>
      <c r="V145">
        <f>ROUND((160/100)*ROUND(Source!R241, 2), 2)</f>
        <v>0</v>
      </c>
      <c r="AC145">
        <v>5</v>
      </c>
    </row>
    <row r="146" spans="1:29" ht="15" x14ac:dyDescent="0.25">
      <c r="A146" s="43"/>
      <c r="B146" s="43"/>
      <c r="C146" s="44" t="s">
        <v>803</v>
      </c>
      <c r="D146" s="43"/>
      <c r="E146" s="43"/>
      <c r="F146" s="43"/>
      <c r="G146" s="43"/>
      <c r="H146" s="75">
        <f>I145+0</f>
        <v>3098.05</v>
      </c>
      <c r="I146" s="75"/>
      <c r="J146" s="75">
        <f>K145+0</f>
        <v>22027.14</v>
      </c>
      <c r="K146" s="75"/>
      <c r="O146" s="37">
        <f>I145+0</f>
        <v>3098.05</v>
      </c>
      <c r="P146" s="37">
        <f>K145+0</f>
        <v>22027.14</v>
      </c>
    </row>
    <row r="148" spans="1:29" ht="28.5" x14ac:dyDescent="0.2">
      <c r="A148" s="27">
        <v>18</v>
      </c>
      <c r="B148" s="27" t="str">
        <f>Source!F244</f>
        <v>4.10-19-6</v>
      </c>
      <c r="C148" s="27" t="s">
        <v>43</v>
      </c>
      <c r="D148" s="28" t="str">
        <f>Source!H244</f>
        <v>1  ШТ.</v>
      </c>
      <c r="E148" s="12">
        <f>Source!I244</f>
        <v>1</v>
      </c>
      <c r="F148" s="30"/>
      <c r="G148" s="29"/>
      <c r="H148" s="12"/>
      <c r="I148" s="30"/>
      <c r="J148" s="12"/>
      <c r="K148" s="30"/>
      <c r="Q148">
        <f>Source!X244</f>
        <v>154.15</v>
      </c>
      <c r="R148">
        <f>Source!X245</f>
        <v>3686.49</v>
      </c>
      <c r="S148">
        <f>Source!Y244</f>
        <v>90.6</v>
      </c>
      <c r="T148">
        <f>Source!Y245</f>
        <v>1913.24</v>
      </c>
      <c r="U148">
        <f>ROUND((175/100)*ROUND(Source!R244, 2), 2)</f>
        <v>8.84</v>
      </c>
      <c r="V148">
        <f>ROUND((160/100)*ROUND(Source!R245, 2), 2)</f>
        <v>278.85000000000002</v>
      </c>
      <c r="AC148">
        <v>0</v>
      </c>
    </row>
    <row r="149" spans="1:29" ht="14.25" x14ac:dyDescent="0.2">
      <c r="A149" s="27"/>
      <c r="B149" s="27"/>
      <c r="C149" s="27" t="s">
        <v>791</v>
      </c>
      <c r="D149" s="28"/>
      <c r="E149" s="12"/>
      <c r="F149" s="30">
        <f>Source!AO244</f>
        <v>135.22</v>
      </c>
      <c r="G149" s="29" t="str">
        <f>Source!DG244</f>
        <v/>
      </c>
      <c r="H149" s="12">
        <f>Source!AV245</f>
        <v>1</v>
      </c>
      <c r="I149" s="30">
        <f>Source!S244</f>
        <v>135.22</v>
      </c>
      <c r="J149" s="12">
        <f>IF(Source!BA245&lt;&gt; 0, Source!BA245, 1)</f>
        <v>34.51</v>
      </c>
      <c r="K149" s="30">
        <f>Source!S245</f>
        <v>4666.4399999999996</v>
      </c>
    </row>
    <row r="150" spans="1:29" ht="14.25" x14ac:dyDescent="0.2">
      <c r="A150" s="27"/>
      <c r="B150" s="27"/>
      <c r="C150" s="27" t="s">
        <v>792</v>
      </c>
      <c r="D150" s="28"/>
      <c r="E150" s="12"/>
      <c r="F150" s="30">
        <f>Source!AM244</f>
        <v>45.93</v>
      </c>
      <c r="G150" s="29" t="str">
        <f>Source!DE244</f>
        <v/>
      </c>
      <c r="H150" s="12">
        <f>Source!AV245</f>
        <v>1</v>
      </c>
      <c r="I150" s="30">
        <f>Source!Q244</f>
        <v>45.93</v>
      </c>
      <c r="J150" s="12">
        <f>IF(Source!BB245&lt;&gt; 0, Source!BB245, 1)</f>
        <v>12.62</v>
      </c>
      <c r="K150" s="30">
        <f>Source!Q245</f>
        <v>579.64</v>
      </c>
    </row>
    <row r="151" spans="1:29" ht="14.25" x14ac:dyDescent="0.2">
      <c r="A151" s="27"/>
      <c r="B151" s="27"/>
      <c r="C151" s="27" t="s">
        <v>793</v>
      </c>
      <c r="D151" s="28"/>
      <c r="E151" s="12"/>
      <c r="F151" s="30">
        <f>Source!AN244</f>
        <v>5.05</v>
      </c>
      <c r="G151" s="29" t="str">
        <f>Source!DF244</f>
        <v/>
      </c>
      <c r="H151" s="12">
        <f>Source!AV245</f>
        <v>1</v>
      </c>
      <c r="I151" s="31">
        <f>Source!R244</f>
        <v>5.05</v>
      </c>
      <c r="J151" s="12">
        <f>IF(Source!BS245&lt;&gt; 0, Source!BS245, 1)</f>
        <v>34.51</v>
      </c>
      <c r="K151" s="31">
        <f>Source!R245</f>
        <v>174.28</v>
      </c>
    </row>
    <row r="152" spans="1:29" ht="14.25" x14ac:dyDescent="0.2">
      <c r="A152" s="27"/>
      <c r="B152" s="27"/>
      <c r="C152" s="27" t="s">
        <v>794</v>
      </c>
      <c r="D152" s="28"/>
      <c r="E152" s="12"/>
      <c r="F152" s="30">
        <f>Source!AL244</f>
        <v>55.8</v>
      </c>
      <c r="G152" s="29" t="str">
        <f>Source!DD244</f>
        <v/>
      </c>
      <c r="H152" s="12">
        <f>Source!AW245</f>
        <v>1</v>
      </c>
      <c r="I152" s="30">
        <f>Source!P244</f>
        <v>55.8</v>
      </c>
      <c r="J152" s="12">
        <f>IF(Source!BC245&lt;&gt; 0, Source!BC245, 1)</f>
        <v>10.37</v>
      </c>
      <c r="K152" s="30">
        <f>Source!P245</f>
        <v>578.65</v>
      </c>
    </row>
    <row r="153" spans="1:29" ht="14.25" x14ac:dyDescent="0.2">
      <c r="A153" s="27"/>
      <c r="B153" s="27"/>
      <c r="C153" s="27" t="s">
        <v>795</v>
      </c>
      <c r="D153" s="28" t="s">
        <v>796</v>
      </c>
      <c r="E153" s="12">
        <f>Source!DN245</f>
        <v>114</v>
      </c>
      <c r="F153" s="30"/>
      <c r="G153" s="29"/>
      <c r="H153" s="12"/>
      <c r="I153" s="30">
        <f>SUM(Q148:Q152)</f>
        <v>154.15</v>
      </c>
      <c r="J153" s="12">
        <f>Source!BZ245</f>
        <v>79</v>
      </c>
      <c r="K153" s="30">
        <f>SUM(R148:R152)</f>
        <v>3686.49</v>
      </c>
    </row>
    <row r="154" spans="1:29" ht="14.25" x14ac:dyDescent="0.2">
      <c r="A154" s="27"/>
      <c r="B154" s="27"/>
      <c r="C154" s="27" t="s">
        <v>797</v>
      </c>
      <c r="D154" s="28" t="s">
        <v>796</v>
      </c>
      <c r="E154" s="12">
        <f>Source!DO245</f>
        <v>67</v>
      </c>
      <c r="F154" s="30"/>
      <c r="G154" s="29"/>
      <c r="H154" s="12"/>
      <c r="I154" s="30">
        <f>SUM(S148:S153)</f>
        <v>90.6</v>
      </c>
      <c r="J154" s="12">
        <f>Source!CA245</f>
        <v>41</v>
      </c>
      <c r="K154" s="30">
        <f>SUM(T148:T153)</f>
        <v>1913.24</v>
      </c>
    </row>
    <row r="155" spans="1:29" ht="14.25" x14ac:dyDescent="0.2">
      <c r="A155" s="27"/>
      <c r="B155" s="27"/>
      <c r="C155" s="27" t="s">
        <v>798</v>
      </c>
      <c r="D155" s="28" t="s">
        <v>796</v>
      </c>
      <c r="E155" s="12">
        <f>175</f>
        <v>175</v>
      </c>
      <c r="F155" s="30"/>
      <c r="G155" s="29"/>
      <c r="H155" s="12"/>
      <c r="I155" s="30">
        <f>SUM(U148:U154)</f>
        <v>8.84</v>
      </c>
      <c r="J155" s="12">
        <f>160</f>
        <v>160</v>
      </c>
      <c r="K155" s="30">
        <f>SUM(V148:V154)</f>
        <v>278.85000000000002</v>
      </c>
    </row>
    <row r="156" spans="1:29" ht="14.25" x14ac:dyDescent="0.2">
      <c r="A156" s="32"/>
      <c r="B156" s="32"/>
      <c r="C156" s="32" t="s">
        <v>799</v>
      </c>
      <c r="D156" s="33" t="s">
        <v>800</v>
      </c>
      <c r="E156" s="34">
        <f>Source!AQ244</f>
        <v>9.3000000000000007</v>
      </c>
      <c r="F156" s="35"/>
      <c r="G156" s="36" t="str">
        <f>Source!DI244</f>
        <v/>
      </c>
      <c r="H156" s="34">
        <f>Source!AV245</f>
        <v>1</v>
      </c>
      <c r="I156" s="35">
        <f>Source!U244</f>
        <v>9.3000000000000007</v>
      </c>
      <c r="J156" s="34"/>
      <c r="K156" s="35"/>
    </row>
    <row r="157" spans="1:29" ht="15" x14ac:dyDescent="0.25">
      <c r="C157" s="22" t="s">
        <v>801</v>
      </c>
      <c r="H157" s="74">
        <f>I149+I150+I152+I153+I154+I155+0-0-0</f>
        <v>490.54</v>
      </c>
      <c r="I157" s="74"/>
      <c r="J157" s="74">
        <f>K149+K150+K152+K153+K154+K155+0-0-0</f>
        <v>11703.31</v>
      </c>
      <c r="K157" s="74"/>
    </row>
    <row r="158" spans="1:29" ht="15" x14ac:dyDescent="0.25">
      <c r="C158" s="22" t="s">
        <v>802</v>
      </c>
      <c r="H158" s="71">
        <f>0+0</f>
        <v>0</v>
      </c>
      <c r="I158" s="71"/>
      <c r="J158" s="71">
        <f>0+0</f>
        <v>0</v>
      </c>
      <c r="K158" s="71"/>
    </row>
    <row r="159" spans="1:29" ht="15" x14ac:dyDescent="0.25">
      <c r="C159" s="22" t="s">
        <v>803</v>
      </c>
      <c r="H159" s="71">
        <f>I149+I150+I152+I153+I154+I155+0</f>
        <v>490.54</v>
      </c>
      <c r="I159" s="71"/>
      <c r="J159" s="71">
        <f>K149+K150+K152+K153+K154+K155+0</f>
        <v>11703.31</v>
      </c>
      <c r="K159" s="71"/>
      <c r="O159" s="37">
        <f>I149+I150+I152+I153+I154+I155+0</f>
        <v>490.54</v>
      </c>
      <c r="P159" s="37">
        <f>K149+K150+K152+K153+K154+K155+0</f>
        <v>11703.31</v>
      </c>
    </row>
    <row r="161" spans="1:29" ht="68.25" x14ac:dyDescent="0.2">
      <c r="A161" s="38">
        <v>19</v>
      </c>
      <c r="B161" s="38" t="str">
        <f>Source!F246</f>
        <v>УПД</v>
      </c>
      <c r="C161" s="38" t="s">
        <v>809</v>
      </c>
      <c r="D161" s="39" t="str">
        <f>Source!H246</f>
        <v>шт.</v>
      </c>
      <c r="E161" s="40">
        <f>Source!I246</f>
        <v>1</v>
      </c>
      <c r="F161" s="41">
        <f>Source!AL246</f>
        <v>1675.84</v>
      </c>
      <c r="G161" s="42" t="str">
        <f>Source!DD246</f>
        <v/>
      </c>
      <c r="H161" s="40">
        <f>Source!AW247</f>
        <v>1</v>
      </c>
      <c r="I161" s="41">
        <f>Source!P246</f>
        <v>1675.84</v>
      </c>
      <c r="J161" s="40">
        <f>IF(Source!BC247&lt;&gt; 0, Source!BC247, 1)</f>
        <v>7.11</v>
      </c>
      <c r="K161" s="41">
        <f>Source!P247</f>
        <v>11915.22</v>
      </c>
      <c r="Q161">
        <f>Source!X246</f>
        <v>0</v>
      </c>
      <c r="R161">
        <f>Source!X247</f>
        <v>0</v>
      </c>
      <c r="S161">
        <f>Source!Y246</f>
        <v>0</v>
      </c>
      <c r="T161">
        <f>Source!Y247</f>
        <v>0</v>
      </c>
      <c r="U161">
        <f>ROUND((175/100)*ROUND(Source!R246, 2), 2)</f>
        <v>0</v>
      </c>
      <c r="V161">
        <f>ROUND((160/100)*ROUND(Source!R247, 2), 2)</f>
        <v>0</v>
      </c>
      <c r="AC161">
        <v>5</v>
      </c>
    </row>
    <row r="162" spans="1:29" ht="15" x14ac:dyDescent="0.25">
      <c r="A162" s="43"/>
      <c r="B162" s="43"/>
      <c r="C162" s="44" t="s">
        <v>803</v>
      </c>
      <c r="D162" s="43"/>
      <c r="E162" s="43"/>
      <c r="F162" s="43"/>
      <c r="G162" s="43"/>
      <c r="H162" s="75">
        <f>I161+0</f>
        <v>1675.84</v>
      </c>
      <c r="I162" s="75"/>
      <c r="J162" s="75">
        <f>K161+0</f>
        <v>11915.22</v>
      </c>
      <c r="K162" s="75"/>
      <c r="O162" s="37">
        <f>I161+0</f>
        <v>1675.84</v>
      </c>
      <c r="P162" s="37">
        <f>K161+0</f>
        <v>11915.22</v>
      </c>
    </row>
    <row r="164" spans="1:29" ht="41.25" x14ac:dyDescent="0.2">
      <c r="A164" s="32">
        <v>20</v>
      </c>
      <c r="B164" s="32" t="str">
        <f>Source!F252</f>
        <v>УПД</v>
      </c>
      <c r="C164" s="32" t="s">
        <v>841</v>
      </c>
      <c r="D164" s="33" t="str">
        <f>Source!H252</f>
        <v>шт.</v>
      </c>
      <c r="E164" s="34">
        <f>Source!I252</f>
        <v>2</v>
      </c>
      <c r="F164" s="35">
        <f>Source!AL252</f>
        <v>375.43</v>
      </c>
      <c r="G164" s="36" t="str">
        <f>Source!DD252</f>
        <v/>
      </c>
      <c r="H164" s="34">
        <f>Source!AW253</f>
        <v>1</v>
      </c>
      <c r="I164" s="35">
        <f>Source!P252</f>
        <v>750.86</v>
      </c>
      <c r="J164" s="34">
        <f>IF(Source!BC253&lt;&gt; 0, Source!BC253, 1)</f>
        <v>9.74</v>
      </c>
      <c r="K164" s="35">
        <f>Source!P253</f>
        <v>7313.38</v>
      </c>
      <c r="Q164">
        <f>Source!X252</f>
        <v>0</v>
      </c>
      <c r="R164">
        <f>Source!X253</f>
        <v>0</v>
      </c>
      <c r="S164">
        <f>Source!Y252</f>
        <v>0</v>
      </c>
      <c r="T164">
        <f>Source!Y253</f>
        <v>0</v>
      </c>
      <c r="U164">
        <f>ROUND((175/100)*ROUND(Source!R252, 2), 2)</f>
        <v>0</v>
      </c>
      <c r="V164">
        <f>ROUND((160/100)*ROUND(Source!R253, 2), 2)</f>
        <v>0</v>
      </c>
      <c r="AC164">
        <v>3</v>
      </c>
    </row>
    <row r="165" spans="1:29" ht="15" x14ac:dyDescent="0.25">
      <c r="C165" s="22" t="s">
        <v>803</v>
      </c>
      <c r="H165" s="74">
        <f>I164+0</f>
        <v>750.86</v>
      </c>
      <c r="I165" s="74"/>
      <c r="J165" s="74">
        <f>K164+0</f>
        <v>7313.38</v>
      </c>
      <c r="K165" s="74"/>
      <c r="O165" s="37">
        <f>I164+0</f>
        <v>750.86</v>
      </c>
      <c r="P165" s="37">
        <f>K164+0</f>
        <v>7313.38</v>
      </c>
    </row>
    <row r="167" spans="1:29" ht="71.25" x14ac:dyDescent="0.2">
      <c r="A167" s="27">
        <v>21</v>
      </c>
      <c r="B167" s="27" t="str">
        <f>Source!F254</f>
        <v>4.8-175-2</v>
      </c>
      <c r="C167" s="27" t="s">
        <v>348</v>
      </c>
      <c r="D167" s="28" t="str">
        <f>Source!H254</f>
        <v>100 м</v>
      </c>
      <c r="E167" s="12">
        <f>Source!I254</f>
        <v>4.0270000000000001</v>
      </c>
      <c r="F167" s="30"/>
      <c r="G167" s="29"/>
      <c r="H167" s="12"/>
      <c r="I167" s="30"/>
      <c r="J167" s="12"/>
      <c r="K167" s="30"/>
      <c r="Q167">
        <f>Source!X254</f>
        <v>304.37</v>
      </c>
      <c r="R167">
        <f>Source!X255</f>
        <v>7278.92</v>
      </c>
      <c r="S167">
        <f>Source!Y254</f>
        <v>178.88</v>
      </c>
      <c r="T167">
        <f>Source!Y255</f>
        <v>3777.67</v>
      </c>
      <c r="U167">
        <f>ROUND((175/100)*ROUND(Source!R254, 2), 2)</f>
        <v>4.17</v>
      </c>
      <c r="V167">
        <f>ROUND((160/100)*ROUND(Source!R255, 2), 2)</f>
        <v>131.41</v>
      </c>
      <c r="AC167">
        <v>0</v>
      </c>
    </row>
    <row r="168" spans="1:29" x14ac:dyDescent="0.2">
      <c r="C168" s="45" t="str">
        <f>"Объем: "&amp;Source!I254&amp;"=402,7/"&amp;"100"</f>
        <v>Объем: 4,027=402,7/100</v>
      </c>
    </row>
    <row r="169" spans="1:29" ht="14.25" x14ac:dyDescent="0.2">
      <c r="A169" s="27"/>
      <c r="B169" s="27"/>
      <c r="C169" s="27" t="s">
        <v>791</v>
      </c>
      <c r="D169" s="28"/>
      <c r="E169" s="12"/>
      <c r="F169" s="30">
        <f>Source!AO254</f>
        <v>66.3</v>
      </c>
      <c r="G169" s="29" t="str">
        <f>Source!DG254</f>
        <v/>
      </c>
      <c r="H169" s="12">
        <f>Source!AV255</f>
        <v>1</v>
      </c>
      <c r="I169" s="30">
        <f>Source!S254</f>
        <v>266.99</v>
      </c>
      <c r="J169" s="12">
        <f>IF(Source!BA255&lt;&gt; 0, Source!BA255, 1)</f>
        <v>34.51</v>
      </c>
      <c r="K169" s="30">
        <f>Source!S255</f>
        <v>9213.82</v>
      </c>
    </row>
    <row r="170" spans="1:29" ht="14.25" x14ac:dyDescent="0.2">
      <c r="A170" s="27"/>
      <c r="B170" s="27"/>
      <c r="C170" s="27" t="s">
        <v>792</v>
      </c>
      <c r="D170" s="28"/>
      <c r="E170" s="12"/>
      <c r="F170" s="30">
        <f>Source!AM254</f>
        <v>5.25</v>
      </c>
      <c r="G170" s="29" t="str">
        <f>Source!DE254</f>
        <v/>
      </c>
      <c r="H170" s="12">
        <f>Source!AV255</f>
        <v>1</v>
      </c>
      <c r="I170" s="30">
        <f>Source!Q254</f>
        <v>21.14</v>
      </c>
      <c r="J170" s="12">
        <f>IF(Source!BB255&lt;&gt; 0, Source!BB255, 1)</f>
        <v>11.89</v>
      </c>
      <c r="K170" s="30">
        <f>Source!Q255</f>
        <v>251.35</v>
      </c>
    </row>
    <row r="171" spans="1:29" ht="14.25" x14ac:dyDescent="0.2">
      <c r="A171" s="27"/>
      <c r="B171" s="27"/>
      <c r="C171" s="27" t="s">
        <v>793</v>
      </c>
      <c r="D171" s="28"/>
      <c r="E171" s="12"/>
      <c r="F171" s="30">
        <f>Source!AN254</f>
        <v>0.59</v>
      </c>
      <c r="G171" s="29" t="str">
        <f>Source!DF254</f>
        <v/>
      </c>
      <c r="H171" s="12">
        <f>Source!AV255</f>
        <v>1</v>
      </c>
      <c r="I171" s="31">
        <f>Source!R254</f>
        <v>2.38</v>
      </c>
      <c r="J171" s="12">
        <f>IF(Source!BS255&lt;&gt; 0, Source!BS255, 1)</f>
        <v>34.51</v>
      </c>
      <c r="K171" s="31">
        <f>Source!R255</f>
        <v>82.13</v>
      </c>
    </row>
    <row r="172" spans="1:29" ht="14.25" x14ac:dyDescent="0.2">
      <c r="A172" s="27"/>
      <c r="B172" s="27"/>
      <c r="C172" s="27" t="s">
        <v>794</v>
      </c>
      <c r="D172" s="28"/>
      <c r="E172" s="12"/>
      <c r="F172" s="30">
        <f>Source!AL254</f>
        <v>61.99</v>
      </c>
      <c r="G172" s="29" t="str">
        <f>Source!DD254</f>
        <v/>
      </c>
      <c r="H172" s="12">
        <f>Source!AW255</f>
        <v>1</v>
      </c>
      <c r="I172" s="30">
        <f>Source!P254</f>
        <v>249.63</v>
      </c>
      <c r="J172" s="12">
        <f>IF(Source!BC255&lt;&gt; 0, Source!BC255, 1)</f>
        <v>4</v>
      </c>
      <c r="K172" s="30">
        <f>Source!P255</f>
        <v>998.52</v>
      </c>
    </row>
    <row r="173" spans="1:29" ht="14.25" x14ac:dyDescent="0.2">
      <c r="A173" s="27"/>
      <c r="B173" s="27"/>
      <c r="C173" s="27" t="s">
        <v>795</v>
      </c>
      <c r="D173" s="28" t="s">
        <v>796</v>
      </c>
      <c r="E173" s="12">
        <f>Source!DN255</f>
        <v>114</v>
      </c>
      <c r="F173" s="30"/>
      <c r="G173" s="29"/>
      <c r="H173" s="12"/>
      <c r="I173" s="30">
        <f>SUM(Q167:Q172)</f>
        <v>304.37</v>
      </c>
      <c r="J173" s="12">
        <f>Source!BZ255</f>
        <v>79</v>
      </c>
      <c r="K173" s="30">
        <f>SUM(R167:R172)</f>
        <v>7278.92</v>
      </c>
    </row>
    <row r="174" spans="1:29" ht="14.25" x14ac:dyDescent="0.2">
      <c r="A174" s="27"/>
      <c r="B174" s="27"/>
      <c r="C174" s="27" t="s">
        <v>797</v>
      </c>
      <c r="D174" s="28" t="s">
        <v>796</v>
      </c>
      <c r="E174" s="12">
        <f>Source!DO255</f>
        <v>67</v>
      </c>
      <c r="F174" s="30"/>
      <c r="G174" s="29"/>
      <c r="H174" s="12"/>
      <c r="I174" s="30">
        <f>SUM(S167:S173)</f>
        <v>178.88</v>
      </c>
      <c r="J174" s="12">
        <f>Source!CA255</f>
        <v>41</v>
      </c>
      <c r="K174" s="30">
        <f>SUM(T167:T173)</f>
        <v>3777.67</v>
      </c>
    </row>
    <row r="175" spans="1:29" ht="14.25" x14ac:dyDescent="0.2">
      <c r="A175" s="27"/>
      <c r="B175" s="27"/>
      <c r="C175" s="27" t="s">
        <v>798</v>
      </c>
      <c r="D175" s="28" t="s">
        <v>796</v>
      </c>
      <c r="E175" s="12">
        <f>175</f>
        <v>175</v>
      </c>
      <c r="F175" s="30"/>
      <c r="G175" s="29"/>
      <c r="H175" s="12"/>
      <c r="I175" s="30">
        <f>SUM(U167:U174)</f>
        <v>4.17</v>
      </c>
      <c r="J175" s="12">
        <f>160</f>
        <v>160</v>
      </c>
      <c r="K175" s="30">
        <f>SUM(V167:V174)</f>
        <v>131.41</v>
      </c>
    </row>
    <row r="176" spans="1:29" ht="14.25" x14ac:dyDescent="0.2">
      <c r="A176" s="32"/>
      <c r="B176" s="32"/>
      <c r="C176" s="32" t="s">
        <v>799</v>
      </c>
      <c r="D176" s="33" t="s">
        <v>800</v>
      </c>
      <c r="E176" s="34">
        <f>Source!AQ254</f>
        <v>5.39</v>
      </c>
      <c r="F176" s="35"/>
      <c r="G176" s="36" t="str">
        <f>Source!DI254</f>
        <v/>
      </c>
      <c r="H176" s="34">
        <f>Source!AV255</f>
        <v>1</v>
      </c>
      <c r="I176" s="35">
        <f>Source!U254</f>
        <v>21.70553</v>
      </c>
      <c r="J176" s="34"/>
      <c r="K176" s="35"/>
    </row>
    <row r="177" spans="1:29" ht="15" x14ac:dyDescent="0.25">
      <c r="C177" s="22" t="s">
        <v>801</v>
      </c>
      <c r="H177" s="74">
        <f>I169+I170+I172+I173+I174+I175+0-0-0</f>
        <v>1025.18</v>
      </c>
      <c r="I177" s="74"/>
      <c r="J177" s="74">
        <f>K169+K170+K172+K173+K174+K175+0-0-0</f>
        <v>21651.69</v>
      </c>
      <c r="K177" s="74"/>
    </row>
    <row r="178" spans="1:29" ht="15" x14ac:dyDescent="0.25">
      <c r="C178" s="22" t="s">
        <v>802</v>
      </c>
      <c r="H178" s="71">
        <f>0+0</f>
        <v>0</v>
      </c>
      <c r="I178" s="71"/>
      <c r="J178" s="71">
        <f>0+0</f>
        <v>0</v>
      </c>
      <c r="K178" s="71"/>
    </row>
    <row r="179" spans="1:29" ht="15" x14ac:dyDescent="0.25">
      <c r="C179" s="22" t="s">
        <v>803</v>
      </c>
      <c r="H179" s="71">
        <f>I169+I170+I172+I173+I174+I175+0</f>
        <v>1025.18</v>
      </c>
      <c r="I179" s="71"/>
      <c r="J179" s="71">
        <f>K169+K170+K172+K173+K174+K175+0</f>
        <v>21651.69</v>
      </c>
      <c r="K179" s="71"/>
      <c r="O179" s="37">
        <f>I169+I170+I172+I173+I174+I175+0</f>
        <v>1025.18</v>
      </c>
      <c r="P179" s="37">
        <f>K169+K170+K172+K173+K174+K175+0</f>
        <v>21651.69</v>
      </c>
    </row>
    <row r="181" spans="1:29" ht="41.25" x14ac:dyDescent="0.2">
      <c r="A181" s="32">
        <v>22</v>
      </c>
      <c r="B181" s="32" t="str">
        <f>Source!F256</f>
        <v>УПД</v>
      </c>
      <c r="C181" s="32" t="s">
        <v>842</v>
      </c>
      <c r="D181" s="33" t="str">
        <f>Source!H256</f>
        <v>м</v>
      </c>
      <c r="E181" s="34">
        <f>Source!I256</f>
        <v>410.75400000000002</v>
      </c>
      <c r="F181" s="35">
        <f>Source!AL256</f>
        <v>15.3</v>
      </c>
      <c r="G181" s="36" t="str">
        <f>Source!DD256</f>
        <v/>
      </c>
      <c r="H181" s="34">
        <f>Source!AW257</f>
        <v>1</v>
      </c>
      <c r="I181" s="35">
        <f>Source!P256</f>
        <v>6284.54</v>
      </c>
      <c r="J181" s="34">
        <f>IF(Source!BC257&lt;&gt; 0, Source!BC257, 1)</f>
        <v>9.74</v>
      </c>
      <c r="K181" s="35">
        <f>Source!P257</f>
        <v>61211.42</v>
      </c>
      <c r="Q181">
        <f>Source!X256</f>
        <v>0</v>
      </c>
      <c r="R181">
        <f>Source!X257</f>
        <v>0</v>
      </c>
      <c r="S181">
        <f>Source!Y256</f>
        <v>0</v>
      </c>
      <c r="T181">
        <f>Source!Y257</f>
        <v>0</v>
      </c>
      <c r="U181">
        <f>ROUND((175/100)*ROUND(Source!R256, 2), 2)</f>
        <v>0</v>
      </c>
      <c r="V181">
        <f>ROUND((160/100)*ROUND(Source!R257, 2), 2)</f>
        <v>0</v>
      </c>
      <c r="AC181">
        <v>3</v>
      </c>
    </row>
    <row r="182" spans="1:29" ht="15" x14ac:dyDescent="0.25">
      <c r="C182" s="22" t="s">
        <v>803</v>
      </c>
      <c r="H182" s="74">
        <f>I181+0</f>
        <v>6284.54</v>
      </c>
      <c r="I182" s="74"/>
      <c r="J182" s="74">
        <f>K181+0</f>
        <v>61211.42</v>
      </c>
      <c r="K182" s="74"/>
      <c r="O182" s="37">
        <f>I181+0</f>
        <v>6284.54</v>
      </c>
      <c r="P182" s="37">
        <f>K181+0</f>
        <v>61211.42</v>
      </c>
    </row>
    <row r="184" spans="1:29" ht="71.25" x14ac:dyDescent="0.2">
      <c r="A184" s="27">
        <v>23</v>
      </c>
      <c r="B184" s="27" t="str">
        <f>Source!F258</f>
        <v>4.8-175-1</v>
      </c>
      <c r="C184" s="27" t="s">
        <v>122</v>
      </c>
      <c r="D184" s="28" t="str">
        <f>Source!H258</f>
        <v>100 м</v>
      </c>
      <c r="E184" s="12">
        <f>Source!I258</f>
        <v>1.78</v>
      </c>
      <c r="F184" s="30"/>
      <c r="G184" s="29"/>
      <c r="H184" s="12"/>
      <c r="I184" s="30"/>
      <c r="J184" s="12"/>
      <c r="K184" s="30"/>
      <c r="Q184">
        <f>Source!X258</f>
        <v>112.07</v>
      </c>
      <c r="R184">
        <f>Source!X259</f>
        <v>2680.22</v>
      </c>
      <c r="S184">
        <f>Source!Y258</f>
        <v>65.87</v>
      </c>
      <c r="T184">
        <f>Source!Y259</f>
        <v>1391</v>
      </c>
      <c r="U184">
        <f>ROUND((175/100)*ROUND(Source!R258, 2), 2)</f>
        <v>0.93</v>
      </c>
      <c r="V184">
        <f>ROUND((160/100)*ROUND(Source!R259, 2), 2)</f>
        <v>29.26</v>
      </c>
      <c r="AC184">
        <v>0</v>
      </c>
    </row>
    <row r="185" spans="1:29" ht="14.25" x14ac:dyDescent="0.2">
      <c r="A185" s="27"/>
      <c r="B185" s="27"/>
      <c r="C185" s="27" t="s">
        <v>791</v>
      </c>
      <c r="D185" s="28"/>
      <c r="E185" s="12"/>
      <c r="F185" s="30">
        <f>Source!AO258</f>
        <v>55.23</v>
      </c>
      <c r="G185" s="29" t="str">
        <f>Source!DG258</f>
        <v/>
      </c>
      <c r="H185" s="12">
        <f>Source!AV259</f>
        <v>1</v>
      </c>
      <c r="I185" s="30">
        <f>Source!S258</f>
        <v>98.31</v>
      </c>
      <c r="J185" s="12">
        <f>IF(Source!BA259&lt;&gt; 0, Source!BA259, 1)</f>
        <v>34.51</v>
      </c>
      <c r="K185" s="30">
        <f>Source!S259</f>
        <v>3392.68</v>
      </c>
    </row>
    <row r="186" spans="1:29" ht="14.25" x14ac:dyDescent="0.2">
      <c r="A186" s="27"/>
      <c r="B186" s="27"/>
      <c r="C186" s="27" t="s">
        <v>792</v>
      </c>
      <c r="D186" s="28"/>
      <c r="E186" s="12"/>
      <c r="F186" s="30">
        <f>Source!AM258</f>
        <v>2.62</v>
      </c>
      <c r="G186" s="29" t="str">
        <f>Source!DE258</f>
        <v/>
      </c>
      <c r="H186" s="12">
        <f>Source!AV259</f>
        <v>1</v>
      </c>
      <c r="I186" s="30">
        <f>Source!Q258</f>
        <v>4.66</v>
      </c>
      <c r="J186" s="12">
        <f>IF(Source!BB259&lt;&gt; 0, Source!BB259, 1)</f>
        <v>11.92</v>
      </c>
      <c r="K186" s="30">
        <f>Source!Q259</f>
        <v>55.55</v>
      </c>
    </row>
    <row r="187" spans="1:29" ht="14.25" x14ac:dyDescent="0.2">
      <c r="A187" s="27"/>
      <c r="B187" s="27"/>
      <c r="C187" s="27" t="s">
        <v>793</v>
      </c>
      <c r="D187" s="28"/>
      <c r="E187" s="12"/>
      <c r="F187" s="30">
        <f>Source!AN258</f>
        <v>0.3</v>
      </c>
      <c r="G187" s="29" t="str">
        <f>Source!DF258</f>
        <v/>
      </c>
      <c r="H187" s="12">
        <f>Source!AV259</f>
        <v>1</v>
      </c>
      <c r="I187" s="31">
        <f>Source!R258</f>
        <v>0.53</v>
      </c>
      <c r="J187" s="12">
        <f>IF(Source!BS259&lt;&gt; 0, Source!BS259, 1)</f>
        <v>34.51</v>
      </c>
      <c r="K187" s="31">
        <f>Source!R259</f>
        <v>18.29</v>
      </c>
    </row>
    <row r="188" spans="1:29" ht="14.25" x14ac:dyDescent="0.2">
      <c r="A188" s="27"/>
      <c r="B188" s="27"/>
      <c r="C188" s="27" t="s">
        <v>794</v>
      </c>
      <c r="D188" s="28"/>
      <c r="E188" s="12"/>
      <c r="F188" s="30">
        <f>Source!AL258</f>
        <v>58.15</v>
      </c>
      <c r="G188" s="29" t="str">
        <f>Source!DD258</f>
        <v/>
      </c>
      <c r="H188" s="12">
        <f>Source!AW259</f>
        <v>1</v>
      </c>
      <c r="I188" s="30">
        <f>Source!P258</f>
        <v>103.51</v>
      </c>
      <c r="J188" s="12">
        <f>IF(Source!BC259&lt;&gt; 0, Source!BC259, 1)</f>
        <v>3.32</v>
      </c>
      <c r="K188" s="30">
        <f>Source!P259</f>
        <v>343.65</v>
      </c>
    </row>
    <row r="189" spans="1:29" ht="14.25" x14ac:dyDescent="0.2">
      <c r="A189" s="27"/>
      <c r="B189" s="27"/>
      <c r="C189" s="27" t="s">
        <v>795</v>
      </c>
      <c r="D189" s="28" t="s">
        <v>796</v>
      </c>
      <c r="E189" s="12">
        <f>Source!DN259</f>
        <v>114</v>
      </c>
      <c r="F189" s="30"/>
      <c r="G189" s="29"/>
      <c r="H189" s="12"/>
      <c r="I189" s="30">
        <f>SUM(Q184:Q188)</f>
        <v>112.07</v>
      </c>
      <c r="J189" s="12">
        <f>Source!BZ259</f>
        <v>79</v>
      </c>
      <c r="K189" s="30">
        <f>SUM(R184:R188)</f>
        <v>2680.22</v>
      </c>
    </row>
    <row r="190" spans="1:29" ht="14.25" x14ac:dyDescent="0.2">
      <c r="A190" s="27"/>
      <c r="B190" s="27"/>
      <c r="C190" s="27" t="s">
        <v>797</v>
      </c>
      <c r="D190" s="28" t="s">
        <v>796</v>
      </c>
      <c r="E190" s="12">
        <f>Source!DO259</f>
        <v>67</v>
      </c>
      <c r="F190" s="30"/>
      <c r="G190" s="29"/>
      <c r="H190" s="12"/>
      <c r="I190" s="30">
        <f>SUM(S184:S189)</f>
        <v>65.87</v>
      </c>
      <c r="J190" s="12">
        <f>Source!CA259</f>
        <v>41</v>
      </c>
      <c r="K190" s="30">
        <f>SUM(T184:T189)</f>
        <v>1391</v>
      </c>
    </row>
    <row r="191" spans="1:29" ht="14.25" x14ac:dyDescent="0.2">
      <c r="A191" s="27"/>
      <c r="B191" s="27"/>
      <c r="C191" s="27" t="s">
        <v>798</v>
      </c>
      <c r="D191" s="28" t="s">
        <v>796</v>
      </c>
      <c r="E191" s="12">
        <f>175</f>
        <v>175</v>
      </c>
      <c r="F191" s="30"/>
      <c r="G191" s="29"/>
      <c r="H191" s="12"/>
      <c r="I191" s="30">
        <f>SUM(U184:U190)</f>
        <v>0.93</v>
      </c>
      <c r="J191" s="12">
        <f>160</f>
        <v>160</v>
      </c>
      <c r="K191" s="30">
        <f>SUM(V184:V190)</f>
        <v>29.26</v>
      </c>
    </row>
    <row r="192" spans="1:29" ht="14.25" x14ac:dyDescent="0.2">
      <c r="A192" s="32"/>
      <c r="B192" s="32"/>
      <c r="C192" s="32" t="s">
        <v>799</v>
      </c>
      <c r="D192" s="33" t="s">
        <v>800</v>
      </c>
      <c r="E192" s="34">
        <f>Source!AQ258</f>
        <v>4.49</v>
      </c>
      <c r="F192" s="35"/>
      <c r="G192" s="36" t="str">
        <f>Source!DI258</f>
        <v/>
      </c>
      <c r="H192" s="34">
        <f>Source!AV259</f>
        <v>1</v>
      </c>
      <c r="I192" s="35">
        <f>Source!U258</f>
        <v>7.9922000000000004</v>
      </c>
      <c r="J192" s="34"/>
      <c r="K192" s="35"/>
    </row>
    <row r="193" spans="1:29" ht="15" x14ac:dyDescent="0.25">
      <c r="C193" s="22" t="s">
        <v>801</v>
      </c>
      <c r="H193" s="74">
        <f>I185+I186+I188+I189+I190+I191+0-0-0</f>
        <v>385.35</v>
      </c>
      <c r="I193" s="74"/>
      <c r="J193" s="74">
        <f>K185+K186+K188+K189+K190+K191+0-0-0</f>
        <v>7892.3600000000006</v>
      </c>
      <c r="K193" s="74"/>
    </row>
    <row r="194" spans="1:29" ht="15" x14ac:dyDescent="0.25">
      <c r="C194" s="22" t="s">
        <v>802</v>
      </c>
      <c r="H194" s="71">
        <f>0+0</f>
        <v>0</v>
      </c>
      <c r="I194" s="71"/>
      <c r="J194" s="71">
        <f>0+0</f>
        <v>0</v>
      </c>
      <c r="K194" s="71"/>
    </row>
    <row r="195" spans="1:29" ht="15" x14ac:dyDescent="0.25">
      <c r="C195" s="22" t="s">
        <v>803</v>
      </c>
      <c r="H195" s="71">
        <f>I185+I186+I188+I189+I190+I191+0</f>
        <v>385.35</v>
      </c>
      <c r="I195" s="71"/>
      <c r="J195" s="71">
        <f>K185+K186+K188+K189+K190+K191+0</f>
        <v>7892.3600000000006</v>
      </c>
      <c r="K195" s="71"/>
      <c r="O195" s="37">
        <f>I185+I186+I188+I189+I190+I191+0</f>
        <v>385.35</v>
      </c>
      <c r="P195" s="37">
        <f>K185+K186+K188+K189+K190+K191+0</f>
        <v>7892.3600000000006</v>
      </c>
    </row>
    <row r="197" spans="1:29" ht="41.25" x14ac:dyDescent="0.2">
      <c r="A197" s="32">
        <v>24</v>
      </c>
      <c r="B197" s="32" t="str">
        <f>Source!F260</f>
        <v>УПД</v>
      </c>
      <c r="C197" s="32" t="s">
        <v>843</v>
      </c>
      <c r="D197" s="33" t="str">
        <f>Source!H260</f>
        <v>м</v>
      </c>
      <c r="E197" s="34">
        <f>Source!I260</f>
        <v>181.56</v>
      </c>
      <c r="F197" s="35">
        <f>Source!AL260</f>
        <v>3.73</v>
      </c>
      <c r="G197" s="36" t="str">
        <f>Source!DD260</f>
        <v/>
      </c>
      <c r="H197" s="34">
        <f>Source!AW261</f>
        <v>1</v>
      </c>
      <c r="I197" s="35">
        <f>Source!P260</f>
        <v>677.22</v>
      </c>
      <c r="J197" s="34">
        <f>IF(Source!BC261&lt;&gt; 0, Source!BC261, 1)</f>
        <v>9.74</v>
      </c>
      <c r="K197" s="35">
        <f>Source!P261</f>
        <v>6596.12</v>
      </c>
      <c r="Q197">
        <f>Source!X260</f>
        <v>0</v>
      </c>
      <c r="R197">
        <f>Source!X261</f>
        <v>0</v>
      </c>
      <c r="S197">
        <f>Source!Y260</f>
        <v>0</v>
      </c>
      <c r="T197">
        <f>Source!Y261</f>
        <v>0</v>
      </c>
      <c r="U197">
        <f>ROUND((175/100)*ROUND(Source!R260, 2), 2)</f>
        <v>0</v>
      </c>
      <c r="V197">
        <f>ROUND((160/100)*ROUND(Source!R261, 2), 2)</f>
        <v>0</v>
      </c>
      <c r="AC197">
        <v>3</v>
      </c>
    </row>
    <row r="198" spans="1:29" ht="15" x14ac:dyDescent="0.25">
      <c r="C198" s="22" t="s">
        <v>803</v>
      </c>
      <c r="H198" s="74">
        <f>I197+0</f>
        <v>677.22</v>
      </c>
      <c r="I198" s="74"/>
      <c r="J198" s="74">
        <f>K197+0</f>
        <v>6596.12</v>
      </c>
      <c r="K198" s="74"/>
      <c r="O198" s="37">
        <f>I197+0</f>
        <v>677.22</v>
      </c>
      <c r="P198" s="37">
        <f>K197+0</f>
        <v>6596.12</v>
      </c>
    </row>
    <row r="200" spans="1:29" ht="42.75" x14ac:dyDescent="0.2">
      <c r="A200" s="27">
        <v>25</v>
      </c>
      <c r="B200" s="27" t="str">
        <f>Source!F262</f>
        <v>4.8-159-1</v>
      </c>
      <c r="C200" s="27" t="s">
        <v>138</v>
      </c>
      <c r="D200" s="28" t="str">
        <f>Source!H262</f>
        <v>100 м</v>
      </c>
      <c r="E200" s="12">
        <f>Source!I262</f>
        <v>2.5640000000000001</v>
      </c>
      <c r="F200" s="30"/>
      <c r="G200" s="29"/>
      <c r="H200" s="12"/>
      <c r="I200" s="30"/>
      <c r="J200" s="12"/>
      <c r="K200" s="30"/>
      <c r="Q200">
        <f>Source!X262</f>
        <v>1188.3599999999999</v>
      </c>
      <c r="R200">
        <f>Source!X263</f>
        <v>28419.39</v>
      </c>
      <c r="S200">
        <f>Source!Y262</f>
        <v>698.42</v>
      </c>
      <c r="T200">
        <f>Source!Y263</f>
        <v>14749.3</v>
      </c>
      <c r="U200">
        <f>ROUND((175/100)*ROUND(Source!R262, 2), 2)</f>
        <v>662.5</v>
      </c>
      <c r="V200">
        <f>ROUND((160/100)*ROUND(Source!R263, 2), 2)</f>
        <v>20903.12</v>
      </c>
      <c r="AC200">
        <v>0</v>
      </c>
    </row>
    <row r="201" spans="1:29" ht="14.25" x14ac:dyDescent="0.2">
      <c r="A201" s="27"/>
      <c r="B201" s="27"/>
      <c r="C201" s="27" t="s">
        <v>791</v>
      </c>
      <c r="D201" s="28"/>
      <c r="E201" s="12"/>
      <c r="F201" s="30">
        <f>Source!AO262</f>
        <v>406.56</v>
      </c>
      <c r="G201" s="29" t="str">
        <f>Source!DG262</f>
        <v/>
      </c>
      <c r="H201" s="12">
        <f>Source!AV263</f>
        <v>1</v>
      </c>
      <c r="I201" s="30">
        <f>Source!S262</f>
        <v>1042.42</v>
      </c>
      <c r="J201" s="12">
        <f>IF(Source!BA263&lt;&gt; 0, Source!BA263, 1)</f>
        <v>34.51</v>
      </c>
      <c r="K201" s="30">
        <f>Source!S263</f>
        <v>35973.910000000003</v>
      </c>
    </row>
    <row r="202" spans="1:29" ht="14.25" x14ac:dyDescent="0.2">
      <c r="A202" s="27"/>
      <c r="B202" s="27"/>
      <c r="C202" s="27" t="s">
        <v>792</v>
      </c>
      <c r="D202" s="28"/>
      <c r="E202" s="12"/>
      <c r="F202" s="30">
        <f>Source!AM262</f>
        <v>397.72</v>
      </c>
      <c r="G202" s="29" t="str">
        <f>Source!DE262</f>
        <v/>
      </c>
      <c r="H202" s="12">
        <f>Source!AV263</f>
        <v>1</v>
      </c>
      <c r="I202" s="30">
        <f>Source!Q262</f>
        <v>1019.75</v>
      </c>
      <c r="J202" s="12">
        <f>IF(Source!BB263&lt;&gt; 0, Source!BB263, 1)</f>
        <v>18.39</v>
      </c>
      <c r="K202" s="30">
        <f>Source!Q263</f>
        <v>18753.2</v>
      </c>
    </row>
    <row r="203" spans="1:29" ht="14.25" x14ac:dyDescent="0.2">
      <c r="A203" s="27"/>
      <c r="B203" s="27"/>
      <c r="C203" s="27" t="s">
        <v>793</v>
      </c>
      <c r="D203" s="28"/>
      <c r="E203" s="12"/>
      <c r="F203" s="30">
        <f>Source!AN262</f>
        <v>147.65</v>
      </c>
      <c r="G203" s="29" t="str">
        <f>Source!DF262</f>
        <v/>
      </c>
      <c r="H203" s="12">
        <f>Source!AV263</f>
        <v>1</v>
      </c>
      <c r="I203" s="31">
        <f>Source!R262</f>
        <v>378.57</v>
      </c>
      <c r="J203" s="12">
        <f>IF(Source!BS263&lt;&gt; 0, Source!BS263, 1)</f>
        <v>34.51</v>
      </c>
      <c r="K203" s="31">
        <f>Source!R263</f>
        <v>13064.45</v>
      </c>
    </row>
    <row r="204" spans="1:29" ht="14.25" x14ac:dyDescent="0.2">
      <c r="A204" s="27"/>
      <c r="B204" s="27"/>
      <c r="C204" s="27" t="s">
        <v>794</v>
      </c>
      <c r="D204" s="28"/>
      <c r="E204" s="12"/>
      <c r="F204" s="30">
        <f>Source!AL262</f>
        <v>1630.56</v>
      </c>
      <c r="G204" s="29" t="str">
        <f>Source!DD262</f>
        <v/>
      </c>
      <c r="H204" s="12">
        <f>Source!AW263</f>
        <v>1</v>
      </c>
      <c r="I204" s="30">
        <f>Source!P262</f>
        <v>4180.76</v>
      </c>
      <c r="J204" s="12">
        <f>IF(Source!BC263&lt;&gt; 0, Source!BC263, 1)</f>
        <v>10.14</v>
      </c>
      <c r="K204" s="30">
        <f>Source!P263</f>
        <v>42392.91</v>
      </c>
    </row>
    <row r="205" spans="1:29" ht="14.25" x14ac:dyDescent="0.2">
      <c r="A205" s="27"/>
      <c r="B205" s="27"/>
      <c r="C205" s="27" t="s">
        <v>795</v>
      </c>
      <c r="D205" s="28" t="s">
        <v>796</v>
      </c>
      <c r="E205" s="12">
        <f>Source!DN263</f>
        <v>114</v>
      </c>
      <c r="F205" s="30"/>
      <c r="G205" s="29"/>
      <c r="H205" s="12"/>
      <c r="I205" s="30">
        <f>SUM(Q200:Q204)</f>
        <v>1188.3599999999999</v>
      </c>
      <c r="J205" s="12">
        <f>Source!BZ263</f>
        <v>79</v>
      </c>
      <c r="K205" s="30">
        <f>SUM(R200:R204)</f>
        <v>28419.39</v>
      </c>
    </row>
    <row r="206" spans="1:29" ht="14.25" x14ac:dyDescent="0.2">
      <c r="A206" s="27"/>
      <c r="B206" s="27"/>
      <c r="C206" s="27" t="s">
        <v>797</v>
      </c>
      <c r="D206" s="28" t="s">
        <v>796</v>
      </c>
      <c r="E206" s="12">
        <f>Source!DO263</f>
        <v>67</v>
      </c>
      <c r="F206" s="30"/>
      <c r="G206" s="29"/>
      <c r="H206" s="12"/>
      <c r="I206" s="30">
        <f>SUM(S200:S205)</f>
        <v>698.42</v>
      </c>
      <c r="J206" s="12">
        <f>Source!CA263</f>
        <v>41</v>
      </c>
      <c r="K206" s="30">
        <f>SUM(T200:T205)</f>
        <v>14749.3</v>
      </c>
    </row>
    <row r="207" spans="1:29" ht="14.25" x14ac:dyDescent="0.2">
      <c r="A207" s="27"/>
      <c r="B207" s="27"/>
      <c r="C207" s="27" t="s">
        <v>798</v>
      </c>
      <c r="D207" s="28" t="s">
        <v>796</v>
      </c>
      <c r="E207" s="12">
        <f>175</f>
        <v>175</v>
      </c>
      <c r="F207" s="30"/>
      <c r="G207" s="29"/>
      <c r="H207" s="12"/>
      <c r="I207" s="30">
        <f>SUM(U200:U206)</f>
        <v>662.5</v>
      </c>
      <c r="J207" s="12">
        <f>160</f>
        <v>160</v>
      </c>
      <c r="K207" s="30">
        <f>SUM(V200:V206)</f>
        <v>20903.12</v>
      </c>
    </row>
    <row r="208" spans="1:29" ht="14.25" x14ac:dyDescent="0.2">
      <c r="A208" s="32"/>
      <c r="B208" s="32"/>
      <c r="C208" s="32" t="s">
        <v>799</v>
      </c>
      <c r="D208" s="33" t="s">
        <v>800</v>
      </c>
      <c r="E208" s="34">
        <f>Source!AQ262</f>
        <v>33</v>
      </c>
      <c r="F208" s="35"/>
      <c r="G208" s="36" t="str">
        <f>Source!DI262</f>
        <v/>
      </c>
      <c r="H208" s="34">
        <f>Source!AV263</f>
        <v>1</v>
      </c>
      <c r="I208" s="35">
        <f>Source!U262</f>
        <v>84.611999999999995</v>
      </c>
      <c r="J208" s="34"/>
      <c r="K208" s="35"/>
    </row>
    <row r="209" spans="1:29" ht="15" x14ac:dyDescent="0.25">
      <c r="C209" s="22" t="s">
        <v>801</v>
      </c>
      <c r="H209" s="74">
        <f>I201+I202+I204+I205+I206+I207+0-0-0</f>
        <v>8792.2099999999991</v>
      </c>
      <c r="I209" s="74"/>
      <c r="J209" s="74">
        <f>K201+K202+K204+K205+K206+K207+0-0-0</f>
        <v>161191.82999999999</v>
      </c>
      <c r="K209" s="74"/>
    </row>
    <row r="210" spans="1:29" ht="15" x14ac:dyDescent="0.25">
      <c r="C210" s="22" t="s">
        <v>802</v>
      </c>
      <c r="H210" s="71">
        <f>0+0</f>
        <v>0</v>
      </c>
      <c r="I210" s="71"/>
      <c r="J210" s="71">
        <f>0+0</f>
        <v>0</v>
      </c>
      <c r="K210" s="71"/>
    </row>
    <row r="211" spans="1:29" ht="15" x14ac:dyDescent="0.25">
      <c r="C211" s="22" t="s">
        <v>803</v>
      </c>
      <c r="H211" s="71">
        <f>I201+I202+I204+I205+I206+I207+0</f>
        <v>8792.2099999999991</v>
      </c>
      <c r="I211" s="71"/>
      <c r="J211" s="71">
        <f>K201+K202+K204+K205+K206+K207+0</f>
        <v>161191.82999999999</v>
      </c>
      <c r="K211" s="71"/>
      <c r="O211" s="37">
        <f>I201+I202+I204+I205+I206+I207+0</f>
        <v>8792.2099999999991</v>
      </c>
      <c r="P211" s="37">
        <f>K201+K202+K204+K205+K206+K207+0</f>
        <v>161191.82999999999</v>
      </c>
    </row>
    <row r="213" spans="1:29" ht="41.25" x14ac:dyDescent="0.2">
      <c r="A213" s="32">
        <v>26</v>
      </c>
      <c r="B213" s="32" t="str">
        <f>Source!F264</f>
        <v>УПД</v>
      </c>
      <c r="C213" s="32" t="s">
        <v>844</v>
      </c>
      <c r="D213" s="33" t="str">
        <f>Source!H264</f>
        <v>м</v>
      </c>
      <c r="E213" s="34">
        <f>Source!I264</f>
        <v>258.964</v>
      </c>
      <c r="F213" s="35">
        <f>Source!AL264</f>
        <v>13.87</v>
      </c>
      <c r="G213" s="36" t="str">
        <f>Source!DD264</f>
        <v/>
      </c>
      <c r="H213" s="34">
        <f>Source!AW265</f>
        <v>1</v>
      </c>
      <c r="I213" s="35">
        <f>Source!P264</f>
        <v>3591.83</v>
      </c>
      <c r="J213" s="34">
        <f>IF(Source!BC265&lt;&gt; 0, Source!BC265, 1)</f>
        <v>9.74</v>
      </c>
      <c r="K213" s="35">
        <f>Source!P265</f>
        <v>34984.42</v>
      </c>
      <c r="Q213">
        <f>Source!X264</f>
        <v>0</v>
      </c>
      <c r="R213">
        <f>Source!X265</f>
        <v>0</v>
      </c>
      <c r="S213">
        <f>Source!Y264</f>
        <v>0</v>
      </c>
      <c r="T213">
        <f>Source!Y265</f>
        <v>0</v>
      </c>
      <c r="U213">
        <f>ROUND((175/100)*ROUND(Source!R264, 2), 2)</f>
        <v>0</v>
      </c>
      <c r="V213">
        <f>ROUND((160/100)*ROUND(Source!R265, 2), 2)</f>
        <v>0</v>
      </c>
      <c r="AC213">
        <v>3</v>
      </c>
    </row>
    <row r="214" spans="1:29" ht="15" x14ac:dyDescent="0.25">
      <c r="C214" s="22" t="s">
        <v>803</v>
      </c>
      <c r="H214" s="74">
        <f>I213+0</f>
        <v>3591.83</v>
      </c>
      <c r="I214" s="74"/>
      <c r="J214" s="74">
        <f>K213+0</f>
        <v>34984.42</v>
      </c>
      <c r="K214" s="74"/>
      <c r="O214" s="37">
        <f>I213+0</f>
        <v>3591.83</v>
      </c>
      <c r="P214" s="37">
        <f>K213+0</f>
        <v>34984.42</v>
      </c>
    </row>
    <row r="216" spans="1:29" ht="55.5" x14ac:dyDescent="0.2">
      <c r="A216" s="32">
        <v>27</v>
      </c>
      <c r="B216" s="32" t="str">
        <f>Source!F266</f>
        <v>УПД</v>
      </c>
      <c r="C216" s="32" t="s">
        <v>845</v>
      </c>
      <c r="D216" s="33" t="str">
        <f>Source!H266</f>
        <v>шт.</v>
      </c>
      <c r="E216" s="34">
        <f>Source!I266</f>
        <v>20</v>
      </c>
      <c r="F216" s="35">
        <f>Source!AL266</f>
        <v>15.5</v>
      </c>
      <c r="G216" s="36" t="str">
        <f>Source!DD266</f>
        <v/>
      </c>
      <c r="H216" s="34">
        <f>Source!AW267</f>
        <v>1</v>
      </c>
      <c r="I216" s="35">
        <f>Source!P266</f>
        <v>310</v>
      </c>
      <c r="J216" s="34">
        <f>IF(Source!BC267&lt;&gt; 0, Source!BC267, 1)</f>
        <v>9.74</v>
      </c>
      <c r="K216" s="35">
        <f>Source!P267</f>
        <v>3019.4</v>
      </c>
      <c r="Q216">
        <f>Source!X266</f>
        <v>0</v>
      </c>
      <c r="R216">
        <f>Source!X267</f>
        <v>0</v>
      </c>
      <c r="S216">
        <f>Source!Y266</f>
        <v>0</v>
      </c>
      <c r="T216">
        <f>Source!Y267</f>
        <v>0</v>
      </c>
      <c r="U216">
        <f>ROUND((175/100)*ROUND(Source!R266, 2), 2)</f>
        <v>0</v>
      </c>
      <c r="V216">
        <f>ROUND((160/100)*ROUND(Source!R267, 2), 2)</f>
        <v>0</v>
      </c>
      <c r="AC216">
        <v>3</v>
      </c>
    </row>
    <row r="217" spans="1:29" ht="15" x14ac:dyDescent="0.25">
      <c r="C217" s="22" t="s">
        <v>803</v>
      </c>
      <c r="H217" s="74">
        <f>I216+0</f>
        <v>310</v>
      </c>
      <c r="I217" s="74"/>
      <c r="J217" s="74">
        <f>K216+0</f>
        <v>3019.4</v>
      </c>
      <c r="K217" s="74"/>
      <c r="O217" s="37">
        <f>I216+0</f>
        <v>310</v>
      </c>
      <c r="P217" s="37">
        <f>K216+0</f>
        <v>3019.4</v>
      </c>
    </row>
    <row r="219" spans="1:29" ht="71.25" x14ac:dyDescent="0.2">
      <c r="A219" s="27">
        <v>28</v>
      </c>
      <c r="B219" s="27" t="str">
        <f>Source!F268</f>
        <v>4.8-288-1</v>
      </c>
      <c r="C219" s="27" t="s">
        <v>150</v>
      </c>
      <c r="D219" s="28" t="str">
        <f>Source!H268</f>
        <v>100 м</v>
      </c>
      <c r="E219" s="12">
        <f>Source!I268</f>
        <v>3.2450000000000001</v>
      </c>
      <c r="F219" s="30"/>
      <c r="G219" s="29"/>
      <c r="H219" s="12"/>
      <c r="I219" s="30"/>
      <c r="J219" s="12"/>
      <c r="K219" s="30"/>
      <c r="Q219">
        <f>Source!X268</f>
        <v>684.71</v>
      </c>
      <c r="R219">
        <f>Source!X269</f>
        <v>16374.65</v>
      </c>
      <c r="S219">
        <f>Source!Y268</f>
        <v>402.42</v>
      </c>
      <c r="T219">
        <f>Source!Y269</f>
        <v>8498.23</v>
      </c>
      <c r="U219">
        <f>ROUND((175/100)*ROUND(Source!R268, 2), 2)</f>
        <v>31.01</v>
      </c>
      <c r="V219">
        <f>ROUND((160/100)*ROUND(Source!R269, 2), 2)</f>
        <v>978.43</v>
      </c>
      <c r="AC219">
        <v>0</v>
      </c>
    </row>
    <row r="220" spans="1:29" ht="14.25" x14ac:dyDescent="0.2">
      <c r="A220" s="27"/>
      <c r="B220" s="27"/>
      <c r="C220" s="27" t="s">
        <v>791</v>
      </c>
      <c r="D220" s="28"/>
      <c r="E220" s="12"/>
      <c r="F220" s="30">
        <f>Source!AO268</f>
        <v>185.09</v>
      </c>
      <c r="G220" s="29" t="str">
        <f>Source!DG268</f>
        <v/>
      </c>
      <c r="H220" s="12">
        <f>Source!AV269</f>
        <v>1</v>
      </c>
      <c r="I220" s="30">
        <f>Source!S268</f>
        <v>600.62</v>
      </c>
      <c r="J220" s="12">
        <f>IF(Source!BA269&lt;&gt; 0, Source!BA269, 1)</f>
        <v>34.51</v>
      </c>
      <c r="K220" s="30">
        <f>Source!S269</f>
        <v>20727.400000000001</v>
      </c>
    </row>
    <row r="221" spans="1:29" ht="14.25" x14ac:dyDescent="0.2">
      <c r="A221" s="27"/>
      <c r="B221" s="27"/>
      <c r="C221" s="27" t="s">
        <v>792</v>
      </c>
      <c r="D221" s="28"/>
      <c r="E221" s="12"/>
      <c r="F221" s="30">
        <f>Source!AM268</f>
        <v>32.74</v>
      </c>
      <c r="G221" s="29" t="str">
        <f>Source!DE268</f>
        <v/>
      </c>
      <c r="H221" s="12">
        <f>Source!AV269</f>
        <v>1</v>
      </c>
      <c r="I221" s="30">
        <f>Source!Q268</f>
        <v>106.24</v>
      </c>
      <c r="J221" s="12">
        <f>IF(Source!BB269&lt;&gt; 0, Source!BB269, 1)</f>
        <v>13.52</v>
      </c>
      <c r="K221" s="30">
        <f>Source!Q269</f>
        <v>1436.36</v>
      </c>
    </row>
    <row r="222" spans="1:29" ht="14.25" x14ac:dyDescent="0.2">
      <c r="A222" s="27"/>
      <c r="B222" s="27"/>
      <c r="C222" s="27" t="s">
        <v>793</v>
      </c>
      <c r="D222" s="28"/>
      <c r="E222" s="12"/>
      <c r="F222" s="30">
        <f>Source!AN268</f>
        <v>5.46</v>
      </c>
      <c r="G222" s="29" t="str">
        <f>Source!DF268</f>
        <v/>
      </c>
      <c r="H222" s="12">
        <f>Source!AV269</f>
        <v>1</v>
      </c>
      <c r="I222" s="31">
        <f>Source!R268</f>
        <v>17.72</v>
      </c>
      <c r="J222" s="12">
        <f>IF(Source!BS269&lt;&gt; 0, Source!BS269, 1)</f>
        <v>34.51</v>
      </c>
      <c r="K222" s="31">
        <f>Source!R269</f>
        <v>611.52</v>
      </c>
    </row>
    <row r="223" spans="1:29" ht="14.25" x14ac:dyDescent="0.2">
      <c r="A223" s="27"/>
      <c r="B223" s="27"/>
      <c r="C223" s="27" t="s">
        <v>794</v>
      </c>
      <c r="D223" s="28"/>
      <c r="E223" s="12"/>
      <c r="F223" s="30">
        <f>Source!AL268</f>
        <v>343.03</v>
      </c>
      <c r="G223" s="29" t="str">
        <f>Source!DD268</f>
        <v/>
      </c>
      <c r="H223" s="12">
        <f>Source!AW269</f>
        <v>1</v>
      </c>
      <c r="I223" s="30">
        <f>Source!P268</f>
        <v>1113.1300000000001</v>
      </c>
      <c r="J223" s="12">
        <f>IF(Source!BC269&lt;&gt; 0, Source!BC269, 1)</f>
        <v>9.74</v>
      </c>
      <c r="K223" s="30">
        <f>Source!P269</f>
        <v>10841.89</v>
      </c>
    </row>
    <row r="224" spans="1:29" ht="14.25" x14ac:dyDescent="0.2">
      <c r="A224" s="27"/>
      <c r="B224" s="27"/>
      <c r="C224" s="27" t="s">
        <v>795</v>
      </c>
      <c r="D224" s="28" t="s">
        <v>796</v>
      </c>
      <c r="E224" s="12">
        <f>Source!DN269</f>
        <v>114</v>
      </c>
      <c r="F224" s="30"/>
      <c r="G224" s="29"/>
      <c r="H224" s="12"/>
      <c r="I224" s="30">
        <f>SUM(Q219:Q223)</f>
        <v>684.71</v>
      </c>
      <c r="J224" s="12">
        <f>Source!BZ269</f>
        <v>79</v>
      </c>
      <c r="K224" s="30">
        <f>SUM(R219:R223)</f>
        <v>16374.65</v>
      </c>
    </row>
    <row r="225" spans="1:29" ht="14.25" x14ac:dyDescent="0.2">
      <c r="A225" s="27"/>
      <c r="B225" s="27"/>
      <c r="C225" s="27" t="s">
        <v>797</v>
      </c>
      <c r="D225" s="28" t="s">
        <v>796</v>
      </c>
      <c r="E225" s="12">
        <f>Source!DO269</f>
        <v>67</v>
      </c>
      <c r="F225" s="30"/>
      <c r="G225" s="29"/>
      <c r="H225" s="12"/>
      <c r="I225" s="30">
        <f>SUM(S219:S224)</f>
        <v>402.42</v>
      </c>
      <c r="J225" s="12">
        <f>Source!CA269</f>
        <v>41</v>
      </c>
      <c r="K225" s="30">
        <f>SUM(T219:T224)</f>
        <v>8498.23</v>
      </c>
    </row>
    <row r="226" spans="1:29" ht="14.25" x14ac:dyDescent="0.2">
      <c r="A226" s="27"/>
      <c r="B226" s="27"/>
      <c r="C226" s="27" t="s">
        <v>798</v>
      </c>
      <c r="D226" s="28" t="s">
        <v>796</v>
      </c>
      <c r="E226" s="12">
        <f>175</f>
        <v>175</v>
      </c>
      <c r="F226" s="30"/>
      <c r="G226" s="29"/>
      <c r="H226" s="12"/>
      <c r="I226" s="30">
        <f>SUM(U219:U225)</f>
        <v>31.01</v>
      </c>
      <c r="J226" s="12">
        <f>160</f>
        <v>160</v>
      </c>
      <c r="K226" s="30">
        <f>SUM(V219:V225)</f>
        <v>978.43</v>
      </c>
    </row>
    <row r="227" spans="1:29" ht="14.25" x14ac:dyDescent="0.2">
      <c r="A227" s="32"/>
      <c r="B227" s="32"/>
      <c r="C227" s="32" t="s">
        <v>799</v>
      </c>
      <c r="D227" s="33" t="s">
        <v>800</v>
      </c>
      <c r="E227" s="34">
        <f>Source!AQ268</f>
        <v>14.37</v>
      </c>
      <c r="F227" s="35"/>
      <c r="G227" s="36" t="str">
        <f>Source!DI268</f>
        <v/>
      </c>
      <c r="H227" s="34">
        <f>Source!AV269</f>
        <v>1</v>
      </c>
      <c r="I227" s="35">
        <f>Source!U268</f>
        <v>46.630649999999996</v>
      </c>
      <c r="J227" s="34"/>
      <c r="K227" s="35"/>
    </row>
    <row r="228" spans="1:29" ht="15" x14ac:dyDescent="0.25">
      <c r="C228" s="22" t="s">
        <v>801</v>
      </c>
      <c r="H228" s="74">
        <f>I220+I221+I223+I224+I225+I226+0-0-0</f>
        <v>2938.1300000000006</v>
      </c>
      <c r="I228" s="74"/>
      <c r="J228" s="74">
        <f>K220+K221+K223+K224+K225+K226+0-0-0</f>
        <v>58856.959999999999</v>
      </c>
      <c r="K228" s="74"/>
    </row>
    <row r="229" spans="1:29" ht="15" x14ac:dyDescent="0.25">
      <c r="C229" s="22" t="s">
        <v>802</v>
      </c>
      <c r="H229" s="71">
        <f>0+0</f>
        <v>0</v>
      </c>
      <c r="I229" s="71"/>
      <c r="J229" s="71">
        <f>0+0</f>
        <v>0</v>
      </c>
      <c r="K229" s="71"/>
    </row>
    <row r="230" spans="1:29" ht="15" x14ac:dyDescent="0.25">
      <c r="C230" s="22" t="s">
        <v>803</v>
      </c>
      <c r="H230" s="71">
        <f>I220+I221+I223+I224+I225+I226+0</f>
        <v>2938.1300000000006</v>
      </c>
      <c r="I230" s="71"/>
      <c r="J230" s="71">
        <f>K220+K221+K223+K224+K225+K226+0</f>
        <v>58856.959999999999</v>
      </c>
      <c r="K230" s="71"/>
      <c r="O230" s="37">
        <f>I220+I221+I223+I224+I225+I226+0</f>
        <v>2938.1300000000006</v>
      </c>
      <c r="P230" s="37">
        <f>K220+K221+K223+K224+K225+K226+0</f>
        <v>58856.959999999999</v>
      </c>
    </row>
    <row r="232" spans="1:29" ht="27" x14ac:dyDescent="0.2">
      <c r="A232" s="32">
        <v>29</v>
      </c>
      <c r="B232" s="32" t="str">
        <f>Source!F270</f>
        <v>УПД</v>
      </c>
      <c r="C232" s="32" t="s">
        <v>820</v>
      </c>
      <c r="D232" s="33" t="str">
        <f>Source!H270</f>
        <v>м</v>
      </c>
      <c r="E232" s="34">
        <f>Source!I270</f>
        <v>324.5</v>
      </c>
      <c r="F232" s="35">
        <f>Source!AL270</f>
        <v>7.13</v>
      </c>
      <c r="G232" s="36" t="str">
        <f>Source!DD270</f>
        <v/>
      </c>
      <c r="H232" s="34">
        <f>Source!AW271</f>
        <v>1</v>
      </c>
      <c r="I232" s="35">
        <f>Source!P270</f>
        <v>2313.69</v>
      </c>
      <c r="J232" s="34">
        <f>IF(Source!BC271&lt;&gt; 0, Source!BC271, 1)</f>
        <v>9.74</v>
      </c>
      <c r="K232" s="35">
        <f>Source!P271</f>
        <v>22535.34</v>
      </c>
      <c r="Q232">
        <f>Source!X270</f>
        <v>0</v>
      </c>
      <c r="R232">
        <f>Source!X271</f>
        <v>0</v>
      </c>
      <c r="S232">
        <f>Source!Y270</f>
        <v>0</v>
      </c>
      <c r="T232">
        <f>Source!Y271</f>
        <v>0</v>
      </c>
      <c r="U232">
        <f>ROUND((175/100)*ROUND(Source!R270, 2), 2)</f>
        <v>0</v>
      </c>
      <c r="V232">
        <f>ROUND((160/100)*ROUND(Source!R271, 2), 2)</f>
        <v>0</v>
      </c>
      <c r="AC232">
        <v>3</v>
      </c>
    </row>
    <row r="233" spans="1:29" ht="15" x14ac:dyDescent="0.25">
      <c r="C233" s="22" t="s">
        <v>803</v>
      </c>
      <c r="H233" s="74">
        <f>I232+0</f>
        <v>2313.69</v>
      </c>
      <c r="I233" s="74"/>
      <c r="J233" s="74">
        <f>K232+0</f>
        <v>22535.34</v>
      </c>
      <c r="K233" s="74"/>
      <c r="O233" s="37">
        <f>I232+0</f>
        <v>2313.69</v>
      </c>
      <c r="P233" s="37">
        <f>K232+0</f>
        <v>22535.34</v>
      </c>
    </row>
    <row r="235" spans="1:29" ht="41.25" x14ac:dyDescent="0.2">
      <c r="A235" s="32">
        <v>30</v>
      </c>
      <c r="B235" s="32" t="str">
        <f>Source!F272</f>
        <v>УПД</v>
      </c>
      <c r="C235" s="32" t="s">
        <v>821</v>
      </c>
      <c r="D235" s="33" t="str">
        <f>Source!H272</f>
        <v>шт.</v>
      </c>
      <c r="E235" s="34">
        <f>Source!I272</f>
        <v>815</v>
      </c>
      <c r="F235" s="35">
        <f>Source!AL272</f>
        <v>0.45</v>
      </c>
      <c r="G235" s="36" t="str">
        <f>Source!DD272</f>
        <v/>
      </c>
      <c r="H235" s="34">
        <f>Source!AW273</f>
        <v>1</v>
      </c>
      <c r="I235" s="35">
        <f>Source!P272</f>
        <v>366.75</v>
      </c>
      <c r="J235" s="34">
        <f>IF(Source!BC273&lt;&gt; 0, Source!BC273, 1)</f>
        <v>9.74</v>
      </c>
      <c r="K235" s="35">
        <f>Source!P273</f>
        <v>3572.15</v>
      </c>
      <c r="Q235">
        <f>Source!X272</f>
        <v>0</v>
      </c>
      <c r="R235">
        <f>Source!X273</f>
        <v>0</v>
      </c>
      <c r="S235">
        <f>Source!Y272</f>
        <v>0</v>
      </c>
      <c r="T235">
        <f>Source!Y273</f>
        <v>0</v>
      </c>
      <c r="U235">
        <f>ROUND((175/100)*ROUND(Source!R272, 2), 2)</f>
        <v>0</v>
      </c>
      <c r="V235">
        <f>ROUND((160/100)*ROUND(Source!R273, 2), 2)</f>
        <v>0</v>
      </c>
      <c r="AC235">
        <v>3</v>
      </c>
    </row>
    <row r="236" spans="1:29" ht="15" x14ac:dyDescent="0.25">
      <c r="C236" s="22" t="s">
        <v>803</v>
      </c>
      <c r="H236" s="74">
        <f>I235+0</f>
        <v>366.75</v>
      </c>
      <c r="I236" s="74"/>
      <c r="J236" s="74">
        <f>K235+0</f>
        <v>3572.15</v>
      </c>
      <c r="K236" s="74"/>
      <c r="O236" s="37">
        <f>I235+0</f>
        <v>366.75</v>
      </c>
      <c r="P236" s="37">
        <f>K235+0</f>
        <v>3572.15</v>
      </c>
    </row>
    <row r="238" spans="1:29" ht="55.5" x14ac:dyDescent="0.2">
      <c r="A238" s="32">
        <v>31</v>
      </c>
      <c r="B238" s="32" t="str">
        <f>Source!F278</f>
        <v>УПД</v>
      </c>
      <c r="C238" s="32" t="s">
        <v>818</v>
      </c>
      <c r="D238" s="33" t="str">
        <f>Source!H278</f>
        <v>шт.</v>
      </c>
      <c r="E238" s="34">
        <f>Source!I278</f>
        <v>20</v>
      </c>
      <c r="F238" s="35">
        <f>Source!AL278</f>
        <v>15.5</v>
      </c>
      <c r="G238" s="36" t="str">
        <f>Source!DD278</f>
        <v/>
      </c>
      <c r="H238" s="34">
        <f>Source!AW279</f>
        <v>1</v>
      </c>
      <c r="I238" s="35">
        <f>Source!P278</f>
        <v>310</v>
      </c>
      <c r="J238" s="34">
        <f>IF(Source!BC279&lt;&gt; 0, Source!BC279, 1)</f>
        <v>9.74</v>
      </c>
      <c r="K238" s="35">
        <f>Source!P279</f>
        <v>3019.4</v>
      </c>
      <c r="Q238">
        <f>Source!X278</f>
        <v>0</v>
      </c>
      <c r="R238">
        <f>Source!X279</f>
        <v>0</v>
      </c>
      <c r="S238">
        <f>Source!Y278</f>
        <v>0</v>
      </c>
      <c r="T238">
        <f>Source!Y279</f>
        <v>0</v>
      </c>
      <c r="U238">
        <f>ROUND((175/100)*ROUND(Source!R278, 2), 2)</f>
        <v>0</v>
      </c>
      <c r="V238">
        <f>ROUND((160/100)*ROUND(Source!R279, 2), 2)</f>
        <v>0</v>
      </c>
      <c r="AC238">
        <v>3</v>
      </c>
    </row>
    <row r="239" spans="1:29" ht="15" x14ac:dyDescent="0.25">
      <c r="C239" s="22" t="s">
        <v>803</v>
      </c>
      <c r="H239" s="74">
        <f>I238+0</f>
        <v>310</v>
      </c>
      <c r="I239" s="74"/>
      <c r="J239" s="74">
        <f>K238+0</f>
        <v>3019.4</v>
      </c>
      <c r="K239" s="74"/>
      <c r="O239" s="37">
        <f>I238+0</f>
        <v>310</v>
      </c>
      <c r="P239" s="37">
        <f>K238+0</f>
        <v>3019.4</v>
      </c>
    </row>
    <row r="241" spans="1:29" ht="27" x14ac:dyDescent="0.2">
      <c r="A241" s="32">
        <v>32</v>
      </c>
      <c r="B241" s="32" t="str">
        <f>Source!F280</f>
        <v>УПД</v>
      </c>
      <c r="C241" s="32" t="s">
        <v>846</v>
      </c>
      <c r="D241" s="33" t="str">
        <f>Source!H280</f>
        <v>шт.</v>
      </c>
      <c r="E241" s="34">
        <f>Source!I280</f>
        <v>200</v>
      </c>
      <c r="F241" s="35">
        <f>Source!AL280</f>
        <v>0.22</v>
      </c>
      <c r="G241" s="36" t="str">
        <f>Source!DD280</f>
        <v/>
      </c>
      <c r="H241" s="34">
        <f>Source!AW281</f>
        <v>1</v>
      </c>
      <c r="I241" s="35">
        <f>Source!P280</f>
        <v>44</v>
      </c>
      <c r="J241" s="34">
        <f>IF(Source!BC281&lt;&gt; 0, Source!BC281, 1)</f>
        <v>9.74</v>
      </c>
      <c r="K241" s="35">
        <f>Source!P281</f>
        <v>428.56</v>
      </c>
      <c r="Q241">
        <f>Source!X280</f>
        <v>0</v>
      </c>
      <c r="R241">
        <f>Source!X281</f>
        <v>0</v>
      </c>
      <c r="S241">
        <f>Source!Y280</f>
        <v>0</v>
      </c>
      <c r="T241">
        <f>Source!Y281</f>
        <v>0</v>
      </c>
      <c r="U241">
        <f>ROUND((175/100)*ROUND(Source!R280, 2), 2)</f>
        <v>0</v>
      </c>
      <c r="V241">
        <f>ROUND((160/100)*ROUND(Source!R281, 2), 2)</f>
        <v>0</v>
      </c>
      <c r="AC241">
        <v>3</v>
      </c>
    </row>
    <row r="242" spans="1:29" ht="15" x14ac:dyDescent="0.25">
      <c r="C242" s="22" t="s">
        <v>803</v>
      </c>
      <c r="H242" s="74">
        <f>I241+0</f>
        <v>44</v>
      </c>
      <c r="I242" s="74"/>
      <c r="J242" s="74">
        <f>K241+0</f>
        <v>428.56</v>
      </c>
      <c r="K242" s="74"/>
      <c r="O242" s="37">
        <f>I241+0</f>
        <v>44</v>
      </c>
      <c r="P242" s="37">
        <f>K241+0</f>
        <v>428.56</v>
      </c>
    </row>
    <row r="244" spans="1:29" ht="27" x14ac:dyDescent="0.2">
      <c r="A244" s="32">
        <v>33</v>
      </c>
      <c r="B244" s="32" t="str">
        <f>Source!F282</f>
        <v>УПД</v>
      </c>
      <c r="C244" s="32" t="s">
        <v>847</v>
      </c>
      <c r="D244" s="33" t="str">
        <f>Source!H282</f>
        <v>шт.</v>
      </c>
      <c r="E244" s="34">
        <f>Source!I282</f>
        <v>200</v>
      </c>
      <c r="F244" s="35">
        <f>Source!AL282</f>
        <v>0.09</v>
      </c>
      <c r="G244" s="36" t="str">
        <f>Source!DD282</f>
        <v/>
      </c>
      <c r="H244" s="34">
        <f>Source!AW283</f>
        <v>1</v>
      </c>
      <c r="I244" s="35">
        <f>Source!P282</f>
        <v>18</v>
      </c>
      <c r="J244" s="34">
        <f>IF(Source!BC283&lt;&gt; 0, Source!BC283, 1)</f>
        <v>9.74</v>
      </c>
      <c r="K244" s="35">
        <f>Source!P283</f>
        <v>175.32</v>
      </c>
      <c r="Q244">
        <f>Source!X282</f>
        <v>0</v>
      </c>
      <c r="R244">
        <f>Source!X283</f>
        <v>0</v>
      </c>
      <c r="S244">
        <f>Source!Y282</f>
        <v>0</v>
      </c>
      <c r="T244">
        <f>Source!Y283</f>
        <v>0</v>
      </c>
      <c r="U244">
        <f>ROUND((175/100)*ROUND(Source!R282, 2), 2)</f>
        <v>0</v>
      </c>
      <c r="V244">
        <f>ROUND((160/100)*ROUND(Source!R283, 2), 2)</f>
        <v>0</v>
      </c>
      <c r="AC244">
        <v>3</v>
      </c>
    </row>
    <row r="245" spans="1:29" ht="15" x14ac:dyDescent="0.25">
      <c r="C245" s="22" t="s">
        <v>803</v>
      </c>
      <c r="H245" s="74">
        <f>I244+0</f>
        <v>18</v>
      </c>
      <c r="I245" s="74"/>
      <c r="J245" s="74">
        <f>K244+0</f>
        <v>175.32</v>
      </c>
      <c r="K245" s="74"/>
      <c r="O245" s="37">
        <f>I244+0</f>
        <v>18</v>
      </c>
      <c r="P245" s="37">
        <f>K244+0</f>
        <v>175.32</v>
      </c>
    </row>
    <row r="247" spans="1:29" ht="55.5" x14ac:dyDescent="0.2">
      <c r="A247" s="32">
        <v>34</v>
      </c>
      <c r="B247" s="32" t="str">
        <f>Source!F288</f>
        <v>УПД</v>
      </c>
      <c r="C247" s="32" t="s">
        <v>822</v>
      </c>
      <c r="D247" s="33" t="str">
        <f>Source!H288</f>
        <v>шт.</v>
      </c>
      <c r="E247" s="34">
        <f>Source!I288</f>
        <v>78</v>
      </c>
      <c r="F247" s="35">
        <f>Source!AL288</f>
        <v>32.519999999999996</v>
      </c>
      <c r="G247" s="36" t="str">
        <f>Source!DD288</f>
        <v/>
      </c>
      <c r="H247" s="34">
        <f>Source!AW289</f>
        <v>1</v>
      </c>
      <c r="I247" s="35">
        <f>Source!P288</f>
        <v>2536.56</v>
      </c>
      <c r="J247" s="34">
        <f>IF(Source!BC289&lt;&gt; 0, Source!BC289, 1)</f>
        <v>9.74</v>
      </c>
      <c r="K247" s="35">
        <f>Source!P289</f>
        <v>24706.09</v>
      </c>
      <c r="Q247">
        <f>Source!X288</f>
        <v>0</v>
      </c>
      <c r="R247">
        <f>Source!X289</f>
        <v>0</v>
      </c>
      <c r="S247">
        <f>Source!Y288</f>
        <v>0</v>
      </c>
      <c r="T247">
        <f>Source!Y289</f>
        <v>0</v>
      </c>
      <c r="U247">
        <f>ROUND((175/100)*ROUND(Source!R288, 2), 2)</f>
        <v>0</v>
      </c>
      <c r="V247">
        <f>ROUND((160/100)*ROUND(Source!R289, 2), 2)</f>
        <v>0</v>
      </c>
      <c r="AC247">
        <v>3</v>
      </c>
    </row>
    <row r="248" spans="1:29" ht="15" x14ac:dyDescent="0.25">
      <c r="C248" s="22" t="s">
        <v>803</v>
      </c>
      <c r="H248" s="74">
        <f>I247+0</f>
        <v>2536.56</v>
      </c>
      <c r="I248" s="74"/>
      <c r="J248" s="74">
        <f>K247+0</f>
        <v>24706.09</v>
      </c>
      <c r="K248" s="74"/>
      <c r="O248" s="37">
        <f>I247+0</f>
        <v>2536.56</v>
      </c>
      <c r="P248" s="37">
        <f>K247+0</f>
        <v>24706.09</v>
      </c>
    </row>
    <row r="250" spans="1:29" ht="57" x14ac:dyDescent="0.2">
      <c r="A250" s="27">
        <v>35</v>
      </c>
      <c r="B250" s="27" t="str">
        <f>Source!F290</f>
        <v>4.8-170-1</v>
      </c>
      <c r="C250" s="27" t="s">
        <v>194</v>
      </c>
      <c r="D250" s="28" t="str">
        <f>Source!H290</f>
        <v>100 м</v>
      </c>
      <c r="E250" s="12">
        <f>Source!I290</f>
        <v>0.245</v>
      </c>
      <c r="F250" s="30"/>
      <c r="G250" s="29"/>
      <c r="H250" s="12"/>
      <c r="I250" s="30"/>
      <c r="J250" s="12"/>
      <c r="K250" s="30"/>
      <c r="Q250">
        <f>Source!X290</f>
        <v>92.21</v>
      </c>
      <c r="R250">
        <f>Source!X291</f>
        <v>2205.29</v>
      </c>
      <c r="S250">
        <f>Source!Y290</f>
        <v>54.2</v>
      </c>
      <c r="T250">
        <f>Source!Y291</f>
        <v>1144.52</v>
      </c>
      <c r="U250">
        <f>ROUND((175/100)*ROUND(Source!R290, 2), 2)</f>
        <v>97.04</v>
      </c>
      <c r="V250">
        <f>ROUND((160/100)*ROUND(Source!R291, 2), 2)</f>
        <v>3061.73</v>
      </c>
      <c r="AC250">
        <v>0</v>
      </c>
    </row>
    <row r="251" spans="1:29" x14ac:dyDescent="0.2">
      <c r="C251" s="45" t="str">
        <f>"Объем: "&amp;Source!I290&amp;"=24,5/"&amp;"100"</f>
        <v>Объем: 0,245=24,5/100</v>
      </c>
    </row>
    <row r="252" spans="1:29" ht="14.25" x14ac:dyDescent="0.2">
      <c r="A252" s="27"/>
      <c r="B252" s="27"/>
      <c r="C252" s="27" t="s">
        <v>791</v>
      </c>
      <c r="D252" s="28"/>
      <c r="E252" s="12"/>
      <c r="F252" s="30">
        <f>Source!AO290</f>
        <v>330.18</v>
      </c>
      <c r="G252" s="29" t="str">
        <f>Source!DG290</f>
        <v/>
      </c>
      <c r="H252" s="12">
        <f>Source!AV291</f>
        <v>1</v>
      </c>
      <c r="I252" s="30">
        <f>Source!S290</f>
        <v>80.89</v>
      </c>
      <c r="J252" s="12">
        <f>IF(Source!BA291&lt;&gt; 0, Source!BA291, 1)</f>
        <v>34.51</v>
      </c>
      <c r="K252" s="30">
        <f>Source!S291</f>
        <v>2791.51</v>
      </c>
    </row>
    <row r="253" spans="1:29" ht="14.25" x14ac:dyDescent="0.2">
      <c r="A253" s="27"/>
      <c r="B253" s="27"/>
      <c r="C253" s="27" t="s">
        <v>792</v>
      </c>
      <c r="D253" s="28"/>
      <c r="E253" s="12"/>
      <c r="F253" s="30">
        <f>Source!AM290</f>
        <v>501.43</v>
      </c>
      <c r="G253" s="29" t="str">
        <f>Source!DE290</f>
        <v/>
      </c>
      <c r="H253" s="12">
        <f>Source!AV291</f>
        <v>1</v>
      </c>
      <c r="I253" s="30">
        <f>Source!Q290</f>
        <v>122.85</v>
      </c>
      <c r="J253" s="12">
        <f>IF(Source!BB291&lt;&gt; 0, Source!BB291, 1)</f>
        <v>20.420000000000002</v>
      </c>
      <c r="K253" s="30">
        <f>Source!Q291</f>
        <v>2508.6</v>
      </c>
    </row>
    <row r="254" spans="1:29" ht="14.25" x14ac:dyDescent="0.2">
      <c r="A254" s="27"/>
      <c r="B254" s="27"/>
      <c r="C254" s="27" t="s">
        <v>793</v>
      </c>
      <c r="D254" s="28"/>
      <c r="E254" s="12"/>
      <c r="F254" s="30">
        <f>Source!AN290</f>
        <v>226.31</v>
      </c>
      <c r="G254" s="29" t="str">
        <f>Source!DF290</f>
        <v/>
      </c>
      <c r="H254" s="12">
        <f>Source!AV291</f>
        <v>1</v>
      </c>
      <c r="I254" s="31">
        <f>Source!R290</f>
        <v>55.45</v>
      </c>
      <c r="J254" s="12">
        <f>IF(Source!BS291&lt;&gt; 0, Source!BS291, 1)</f>
        <v>34.51</v>
      </c>
      <c r="K254" s="31">
        <f>Source!R291</f>
        <v>1913.58</v>
      </c>
    </row>
    <row r="255" spans="1:29" ht="14.25" x14ac:dyDescent="0.2">
      <c r="A255" s="27"/>
      <c r="B255" s="27"/>
      <c r="C255" s="27" t="s">
        <v>794</v>
      </c>
      <c r="D255" s="28"/>
      <c r="E255" s="12"/>
      <c r="F255" s="30">
        <f>Source!AL290</f>
        <v>288.61</v>
      </c>
      <c r="G255" s="29" t="str">
        <f>Source!DD290</f>
        <v/>
      </c>
      <c r="H255" s="12">
        <f>Source!AW291</f>
        <v>1</v>
      </c>
      <c r="I255" s="30">
        <f>Source!P290</f>
        <v>70.709999999999994</v>
      </c>
      <c r="J255" s="12">
        <f>IF(Source!BC291&lt;&gt; 0, Source!BC291, 1)</f>
        <v>5.5</v>
      </c>
      <c r="K255" s="30">
        <f>Source!P291</f>
        <v>388.91</v>
      </c>
    </row>
    <row r="256" spans="1:29" ht="14.25" x14ac:dyDescent="0.2">
      <c r="A256" s="27"/>
      <c r="B256" s="27"/>
      <c r="C256" s="27" t="s">
        <v>795</v>
      </c>
      <c r="D256" s="28" t="s">
        <v>796</v>
      </c>
      <c r="E256" s="12">
        <f>Source!DN291</f>
        <v>114</v>
      </c>
      <c r="F256" s="30"/>
      <c r="G256" s="29"/>
      <c r="H256" s="12"/>
      <c r="I256" s="30">
        <f>SUM(Q250:Q255)</f>
        <v>92.21</v>
      </c>
      <c r="J256" s="12">
        <f>Source!BZ291</f>
        <v>79</v>
      </c>
      <c r="K256" s="30">
        <f>SUM(R250:R255)</f>
        <v>2205.29</v>
      </c>
    </row>
    <row r="257" spans="1:29" ht="14.25" x14ac:dyDescent="0.2">
      <c r="A257" s="27"/>
      <c r="B257" s="27"/>
      <c r="C257" s="27" t="s">
        <v>797</v>
      </c>
      <c r="D257" s="28" t="s">
        <v>796</v>
      </c>
      <c r="E257" s="12">
        <f>Source!DO291</f>
        <v>67</v>
      </c>
      <c r="F257" s="30"/>
      <c r="G257" s="29"/>
      <c r="H257" s="12"/>
      <c r="I257" s="30">
        <f>SUM(S250:S256)</f>
        <v>54.2</v>
      </c>
      <c r="J257" s="12">
        <f>Source!CA291</f>
        <v>41</v>
      </c>
      <c r="K257" s="30">
        <f>SUM(T250:T256)</f>
        <v>1144.52</v>
      </c>
    </row>
    <row r="258" spans="1:29" ht="14.25" x14ac:dyDescent="0.2">
      <c r="A258" s="27"/>
      <c r="B258" s="27"/>
      <c r="C258" s="27" t="s">
        <v>798</v>
      </c>
      <c r="D258" s="28" t="s">
        <v>796</v>
      </c>
      <c r="E258" s="12">
        <f>175</f>
        <v>175</v>
      </c>
      <c r="F258" s="30"/>
      <c r="G258" s="29"/>
      <c r="H258" s="12"/>
      <c r="I258" s="30">
        <f>SUM(U250:U257)</f>
        <v>97.04</v>
      </c>
      <c r="J258" s="12">
        <f>160</f>
        <v>160</v>
      </c>
      <c r="K258" s="30">
        <f>SUM(V250:V257)</f>
        <v>3061.73</v>
      </c>
    </row>
    <row r="259" spans="1:29" ht="14.25" x14ac:dyDescent="0.2">
      <c r="A259" s="32"/>
      <c r="B259" s="32"/>
      <c r="C259" s="32" t="s">
        <v>799</v>
      </c>
      <c r="D259" s="33" t="s">
        <v>800</v>
      </c>
      <c r="E259" s="34">
        <f>Source!AQ290</f>
        <v>26.8</v>
      </c>
      <c r="F259" s="35"/>
      <c r="G259" s="36" t="str">
        <f>Source!DI290</f>
        <v/>
      </c>
      <c r="H259" s="34">
        <f>Source!AV291</f>
        <v>1</v>
      </c>
      <c r="I259" s="35">
        <f>Source!U290</f>
        <v>6.5659999999999998</v>
      </c>
      <c r="J259" s="34"/>
      <c r="K259" s="35"/>
    </row>
    <row r="260" spans="1:29" ht="15" x14ac:dyDescent="0.25">
      <c r="C260" s="22" t="s">
        <v>801</v>
      </c>
      <c r="H260" s="74">
        <f>I252+I253+I255+I256+I257+I258+0-0-0</f>
        <v>517.9</v>
      </c>
      <c r="I260" s="74"/>
      <c r="J260" s="74">
        <f>K252+K253+K255+K256+K257+K258+0-0-0</f>
        <v>12100.56</v>
      </c>
      <c r="K260" s="74"/>
    </row>
    <row r="261" spans="1:29" ht="15" x14ac:dyDescent="0.25">
      <c r="C261" s="22" t="s">
        <v>802</v>
      </c>
      <c r="H261" s="71">
        <f>0+0</f>
        <v>0</v>
      </c>
      <c r="I261" s="71"/>
      <c r="J261" s="71">
        <f>0+0</f>
        <v>0</v>
      </c>
      <c r="K261" s="71"/>
    </row>
    <row r="262" spans="1:29" ht="15" x14ac:dyDescent="0.25">
      <c r="C262" s="22" t="s">
        <v>803</v>
      </c>
      <c r="H262" s="71">
        <f>I252+I253+I255+I256+I257+I258+0</f>
        <v>517.9</v>
      </c>
      <c r="I262" s="71"/>
      <c r="J262" s="71">
        <f>K252+K253+K255+K256+K257+K258+0</f>
        <v>12100.56</v>
      </c>
      <c r="K262" s="71"/>
      <c r="O262" s="37">
        <f>I252+I253+I255+I256+I257+I258+0</f>
        <v>517.9</v>
      </c>
      <c r="P262" s="37">
        <f>K252+K253+K255+K256+K257+K258+0</f>
        <v>12100.56</v>
      </c>
    </row>
    <row r="264" spans="1:29" ht="27" x14ac:dyDescent="0.2">
      <c r="A264" s="32">
        <v>36</v>
      </c>
      <c r="B264" s="32" t="str">
        <f>Source!F292</f>
        <v>УПД</v>
      </c>
      <c r="C264" s="32" t="s">
        <v>823</v>
      </c>
      <c r="D264" s="33" t="str">
        <f>Source!H292</f>
        <v>м</v>
      </c>
      <c r="E264" s="34">
        <f>Source!I292</f>
        <v>25.234999999999999</v>
      </c>
      <c r="F264" s="35">
        <f>Source!AL292</f>
        <v>8.69</v>
      </c>
      <c r="G264" s="36" t="str">
        <f>Source!DD292</f>
        <v/>
      </c>
      <c r="H264" s="34">
        <f>Source!AW293</f>
        <v>1</v>
      </c>
      <c r="I264" s="35">
        <f>Source!P292</f>
        <v>219.29</v>
      </c>
      <c r="J264" s="34">
        <f>IF(Source!BC293&lt;&gt; 0, Source!BC293, 1)</f>
        <v>9.74</v>
      </c>
      <c r="K264" s="35">
        <f>Source!P293</f>
        <v>2135.88</v>
      </c>
      <c r="Q264">
        <f>Source!X292</f>
        <v>0</v>
      </c>
      <c r="R264">
        <f>Source!X293</f>
        <v>0</v>
      </c>
      <c r="S264">
        <f>Source!Y292</f>
        <v>0</v>
      </c>
      <c r="T264">
        <f>Source!Y293</f>
        <v>0</v>
      </c>
      <c r="U264">
        <f>ROUND((175/100)*ROUND(Source!R292, 2), 2)</f>
        <v>0</v>
      </c>
      <c r="V264">
        <f>ROUND((160/100)*ROUND(Source!R293, 2), 2)</f>
        <v>0</v>
      </c>
      <c r="AC264">
        <v>3</v>
      </c>
    </row>
    <row r="265" spans="1:29" ht="15" x14ac:dyDescent="0.25">
      <c r="C265" s="22" t="s">
        <v>803</v>
      </c>
      <c r="H265" s="74">
        <f>I264+0</f>
        <v>219.29</v>
      </c>
      <c r="I265" s="74"/>
      <c r="J265" s="74">
        <f>K264+0</f>
        <v>2135.88</v>
      </c>
      <c r="K265" s="74"/>
      <c r="O265" s="37">
        <f>I264+0</f>
        <v>219.29</v>
      </c>
      <c r="P265" s="37">
        <f>K264+0</f>
        <v>2135.88</v>
      </c>
    </row>
    <row r="267" spans="1:29" ht="42.75" x14ac:dyDescent="0.2">
      <c r="A267" s="27">
        <v>37</v>
      </c>
      <c r="B267" s="27" t="str">
        <f>Source!F294</f>
        <v>4.10-115-30</v>
      </c>
      <c r="C267" s="27" t="s">
        <v>208</v>
      </c>
      <c r="D267" s="28" t="str">
        <f>Source!H294</f>
        <v>1 канал</v>
      </c>
      <c r="E267" s="12">
        <f>Source!I294</f>
        <v>12</v>
      </c>
      <c r="F267" s="30"/>
      <c r="G267" s="29"/>
      <c r="H267" s="12"/>
      <c r="I267" s="30"/>
      <c r="J267" s="12"/>
      <c r="K267" s="30"/>
      <c r="Q267">
        <f>Source!X294</f>
        <v>91.66</v>
      </c>
      <c r="R267">
        <f>Source!X295</f>
        <v>2191.9299999999998</v>
      </c>
      <c r="S267">
        <f>Source!Y294</f>
        <v>53.87</v>
      </c>
      <c r="T267">
        <f>Source!Y295</f>
        <v>1137.5899999999999</v>
      </c>
      <c r="U267">
        <f>ROUND((175/100)*ROUND(Source!R294, 2), 2)</f>
        <v>0</v>
      </c>
      <c r="V267">
        <f>ROUND((160/100)*ROUND(Source!R295, 2), 2)</f>
        <v>0</v>
      </c>
      <c r="AC267">
        <v>0</v>
      </c>
    </row>
    <row r="268" spans="1:29" ht="14.25" x14ac:dyDescent="0.2">
      <c r="A268" s="27"/>
      <c r="B268" s="27"/>
      <c r="C268" s="27" t="s">
        <v>791</v>
      </c>
      <c r="D268" s="28"/>
      <c r="E268" s="12"/>
      <c r="F268" s="30">
        <f>Source!AO294</f>
        <v>6.7</v>
      </c>
      <c r="G268" s="29" t="str">
        <f>Source!DG294</f>
        <v/>
      </c>
      <c r="H268" s="12">
        <f>Source!AV295</f>
        <v>1</v>
      </c>
      <c r="I268" s="30">
        <f>Source!S294</f>
        <v>80.400000000000006</v>
      </c>
      <c r="J268" s="12">
        <f>IF(Source!BA295&lt;&gt; 0, Source!BA295, 1)</f>
        <v>34.51</v>
      </c>
      <c r="K268" s="30">
        <f>Source!S295</f>
        <v>2774.6</v>
      </c>
    </row>
    <row r="269" spans="1:29" ht="14.25" x14ac:dyDescent="0.2">
      <c r="A269" s="27"/>
      <c r="B269" s="27"/>
      <c r="C269" s="27" t="s">
        <v>794</v>
      </c>
      <c r="D269" s="28"/>
      <c r="E269" s="12"/>
      <c r="F269" s="30">
        <f>Source!AL294</f>
        <v>11.3</v>
      </c>
      <c r="G269" s="29" t="str">
        <f>Source!DD294</f>
        <v/>
      </c>
      <c r="H269" s="12">
        <f>Source!AW295</f>
        <v>1</v>
      </c>
      <c r="I269" s="30">
        <f>Source!P294</f>
        <v>135.6</v>
      </c>
      <c r="J269" s="12">
        <f>IF(Source!BC295&lt;&gt; 0, Source!BC295, 1)</f>
        <v>9.74</v>
      </c>
      <c r="K269" s="30">
        <f>Source!P295</f>
        <v>1320.74</v>
      </c>
    </row>
    <row r="270" spans="1:29" ht="14.25" x14ac:dyDescent="0.2">
      <c r="A270" s="27"/>
      <c r="B270" s="27"/>
      <c r="C270" s="27" t="s">
        <v>795</v>
      </c>
      <c r="D270" s="28" t="s">
        <v>796</v>
      </c>
      <c r="E270" s="12">
        <f>Source!DN295</f>
        <v>114</v>
      </c>
      <c r="F270" s="30"/>
      <c r="G270" s="29"/>
      <c r="H270" s="12"/>
      <c r="I270" s="30">
        <f>SUM(Q267:Q269)</f>
        <v>91.66</v>
      </c>
      <c r="J270" s="12">
        <f>Source!BZ295</f>
        <v>79</v>
      </c>
      <c r="K270" s="30">
        <f>SUM(R267:R269)</f>
        <v>2191.9299999999998</v>
      </c>
    </row>
    <row r="271" spans="1:29" ht="14.25" x14ac:dyDescent="0.2">
      <c r="A271" s="27"/>
      <c r="B271" s="27"/>
      <c r="C271" s="27" t="s">
        <v>797</v>
      </c>
      <c r="D271" s="28" t="s">
        <v>796</v>
      </c>
      <c r="E271" s="12">
        <f>Source!DO295</f>
        <v>67</v>
      </c>
      <c r="F271" s="30"/>
      <c r="G271" s="29"/>
      <c r="H271" s="12"/>
      <c r="I271" s="30">
        <f>SUM(S267:S270)</f>
        <v>53.87</v>
      </c>
      <c r="J271" s="12">
        <f>Source!CA295</f>
        <v>41</v>
      </c>
      <c r="K271" s="30">
        <f>SUM(T267:T270)</f>
        <v>1137.5899999999999</v>
      </c>
    </row>
    <row r="272" spans="1:29" ht="14.25" x14ac:dyDescent="0.2">
      <c r="A272" s="32"/>
      <c r="B272" s="32"/>
      <c r="C272" s="32" t="s">
        <v>799</v>
      </c>
      <c r="D272" s="33" t="s">
        <v>800</v>
      </c>
      <c r="E272" s="34">
        <f>Source!AQ294</f>
        <v>0.55000000000000004</v>
      </c>
      <c r="F272" s="35"/>
      <c r="G272" s="36" t="str">
        <f>Source!DI294</f>
        <v/>
      </c>
      <c r="H272" s="34">
        <f>Source!AV295</f>
        <v>1</v>
      </c>
      <c r="I272" s="35">
        <f>Source!U294</f>
        <v>6.6000000000000005</v>
      </c>
      <c r="J272" s="34"/>
      <c r="K272" s="35"/>
    </row>
    <row r="273" spans="1:29" ht="15" x14ac:dyDescent="0.25">
      <c r="C273" s="22" t="s">
        <v>801</v>
      </c>
      <c r="H273" s="74">
        <f>I268+I269+I270+I271+0-0-0</f>
        <v>361.53</v>
      </c>
      <c r="I273" s="74"/>
      <c r="J273" s="74">
        <f>K268+K269+K270+K271+0-0-0</f>
        <v>7424.8600000000006</v>
      </c>
      <c r="K273" s="74"/>
    </row>
    <row r="274" spans="1:29" ht="15" x14ac:dyDescent="0.25">
      <c r="C274" s="22" t="s">
        <v>802</v>
      </c>
      <c r="H274" s="71">
        <f>0+0</f>
        <v>0</v>
      </c>
      <c r="I274" s="71"/>
      <c r="J274" s="71">
        <f>0+0</f>
        <v>0</v>
      </c>
      <c r="K274" s="71"/>
    </row>
    <row r="275" spans="1:29" ht="15" x14ac:dyDescent="0.25">
      <c r="C275" s="22" t="s">
        <v>803</v>
      </c>
      <c r="H275" s="71">
        <f>I268+I269+I270+I271+0</f>
        <v>361.53</v>
      </c>
      <c r="I275" s="71"/>
      <c r="J275" s="71">
        <f>K268+K269+K270+K271+0</f>
        <v>7424.8600000000006</v>
      </c>
      <c r="K275" s="71"/>
      <c r="O275" s="37">
        <f>I268+I269+I270+I271+0</f>
        <v>361.53</v>
      </c>
      <c r="P275" s="37">
        <f>K268+K269+K270+K271+0</f>
        <v>7424.8600000000006</v>
      </c>
    </row>
    <row r="277" spans="1:29" ht="156.75" x14ac:dyDescent="0.2">
      <c r="A277" s="32">
        <v>38</v>
      </c>
      <c r="B277" s="32" t="str">
        <f>Source!F296</f>
        <v>1.1-1-4256</v>
      </c>
      <c r="C277" s="32" t="s">
        <v>760</v>
      </c>
      <c r="D277" s="33" t="str">
        <f>Source!H296</f>
        <v>шт.</v>
      </c>
      <c r="E277" s="34">
        <f>Source!I296</f>
        <v>5</v>
      </c>
      <c r="F277" s="35">
        <f>Source!AL296</f>
        <v>732.78</v>
      </c>
      <c r="G277" s="36" t="str">
        <f>Source!DD296</f>
        <v/>
      </c>
      <c r="H277" s="34">
        <f>Source!AW297</f>
        <v>1</v>
      </c>
      <c r="I277" s="35">
        <f>Source!P296</f>
        <v>3663.9</v>
      </c>
      <c r="J277" s="34">
        <f>IF(Source!BC297&lt;&gt; 0, Source!BC297, 1)</f>
        <v>7.27</v>
      </c>
      <c r="K277" s="35">
        <f>Source!P297</f>
        <v>26636.55</v>
      </c>
      <c r="Q277">
        <f>Source!X296</f>
        <v>0</v>
      </c>
      <c r="R277">
        <f>Source!X297</f>
        <v>0</v>
      </c>
      <c r="S277">
        <f>Source!Y296</f>
        <v>0</v>
      </c>
      <c r="T277">
        <f>Source!Y297</f>
        <v>0</v>
      </c>
      <c r="U277">
        <f>ROUND((175/100)*ROUND(Source!R296, 2), 2)</f>
        <v>0</v>
      </c>
      <c r="V277">
        <f>ROUND((160/100)*ROUND(Source!R297, 2), 2)</f>
        <v>0</v>
      </c>
      <c r="AC277">
        <v>3</v>
      </c>
    </row>
    <row r="278" spans="1:29" ht="15" x14ac:dyDescent="0.25">
      <c r="C278" s="22" t="s">
        <v>803</v>
      </c>
      <c r="H278" s="74">
        <f>I277+0</f>
        <v>3663.9</v>
      </c>
      <c r="I278" s="74"/>
      <c r="J278" s="74">
        <f>K277+0</f>
        <v>26636.55</v>
      </c>
      <c r="K278" s="74"/>
      <c r="O278" s="37">
        <f>I277+0</f>
        <v>3663.9</v>
      </c>
      <c r="P278" s="37">
        <f>K277+0</f>
        <v>26636.55</v>
      </c>
    </row>
    <row r="280" spans="1:29" ht="57" x14ac:dyDescent="0.2">
      <c r="A280" s="27">
        <v>39</v>
      </c>
      <c r="B280" s="27" t="str">
        <f>Source!F298</f>
        <v>6.69-29-17</v>
      </c>
      <c r="C280" s="27" t="s">
        <v>201</v>
      </c>
      <c r="D280" s="28" t="str">
        <f>Source!H298</f>
        <v>100 отверстий</v>
      </c>
      <c r="E280" s="12">
        <f>Source!I298</f>
        <v>0.78</v>
      </c>
      <c r="F280" s="30"/>
      <c r="G280" s="29"/>
      <c r="H280" s="12"/>
      <c r="I280" s="30"/>
      <c r="J280" s="12"/>
      <c r="K280" s="30"/>
      <c r="Q280">
        <f>Source!X298</f>
        <v>169.38</v>
      </c>
      <c r="R280">
        <f>Source!X299</f>
        <v>4817.51</v>
      </c>
      <c r="S280">
        <f>Source!Y298</f>
        <v>130.29</v>
      </c>
      <c r="T280">
        <f>Source!Y299</f>
        <v>2633.57</v>
      </c>
      <c r="U280">
        <f>ROUND((175/100)*ROUND(Source!R298, 2), 2)</f>
        <v>0</v>
      </c>
      <c r="V280">
        <f>ROUND((160/100)*ROUND(Source!R299, 2), 2)</f>
        <v>0</v>
      </c>
      <c r="AC280">
        <v>0</v>
      </c>
    </row>
    <row r="281" spans="1:29" ht="14.25" x14ac:dyDescent="0.2">
      <c r="A281" s="27"/>
      <c r="B281" s="27"/>
      <c r="C281" s="27" t="s">
        <v>791</v>
      </c>
      <c r="D281" s="28"/>
      <c r="E281" s="12"/>
      <c r="F281" s="30">
        <f>Source!AO298</f>
        <v>238.63</v>
      </c>
      <c r="G281" s="29" t="str">
        <f>Source!DG298</f>
        <v/>
      </c>
      <c r="H281" s="12">
        <f>Source!AV299</f>
        <v>1</v>
      </c>
      <c r="I281" s="30">
        <f>Source!S298</f>
        <v>186.13</v>
      </c>
      <c r="J281" s="12">
        <f>IF(Source!BA299&lt;&gt; 0, Source!BA299, 1)</f>
        <v>34.51</v>
      </c>
      <c r="K281" s="30">
        <f>Source!S299</f>
        <v>6423.35</v>
      </c>
    </row>
    <row r="282" spans="1:29" ht="14.25" x14ac:dyDescent="0.2">
      <c r="A282" s="27"/>
      <c r="B282" s="27"/>
      <c r="C282" s="27" t="s">
        <v>792</v>
      </c>
      <c r="D282" s="28"/>
      <c r="E282" s="12"/>
      <c r="F282" s="30">
        <f>Source!AM298</f>
        <v>14.25</v>
      </c>
      <c r="G282" s="29" t="str">
        <f>Source!DE298</f>
        <v/>
      </c>
      <c r="H282" s="12">
        <f>Source!AV299</f>
        <v>1</v>
      </c>
      <c r="I282" s="30">
        <f>Source!Q298</f>
        <v>11.12</v>
      </c>
      <c r="J282" s="12">
        <f>IF(Source!BB299&lt;&gt; 0, Source!BB299, 1)</f>
        <v>8.48</v>
      </c>
      <c r="K282" s="30">
        <f>Source!Q299</f>
        <v>94.3</v>
      </c>
    </row>
    <row r="283" spans="1:29" ht="14.25" x14ac:dyDescent="0.2">
      <c r="A283" s="27"/>
      <c r="B283" s="27"/>
      <c r="C283" s="27" t="s">
        <v>795</v>
      </c>
      <c r="D283" s="28" t="s">
        <v>796</v>
      </c>
      <c r="E283" s="12">
        <f>Source!DN299</f>
        <v>91</v>
      </c>
      <c r="F283" s="30"/>
      <c r="G283" s="29"/>
      <c r="H283" s="12"/>
      <c r="I283" s="30">
        <f>SUM(Q280:Q282)</f>
        <v>169.38</v>
      </c>
      <c r="J283" s="12">
        <f>Source!BZ299</f>
        <v>75</v>
      </c>
      <c r="K283" s="30">
        <f>SUM(R280:R282)</f>
        <v>4817.51</v>
      </c>
    </row>
    <row r="284" spans="1:29" ht="14.25" x14ac:dyDescent="0.2">
      <c r="A284" s="27"/>
      <c r="B284" s="27"/>
      <c r="C284" s="27" t="s">
        <v>797</v>
      </c>
      <c r="D284" s="28" t="s">
        <v>796</v>
      </c>
      <c r="E284" s="12">
        <f>Source!DO299</f>
        <v>70</v>
      </c>
      <c r="F284" s="30"/>
      <c r="G284" s="29"/>
      <c r="H284" s="12"/>
      <c r="I284" s="30">
        <f>SUM(S280:S283)</f>
        <v>130.29</v>
      </c>
      <c r="J284" s="12">
        <f>Source!CA299</f>
        <v>41</v>
      </c>
      <c r="K284" s="30">
        <f>SUM(T280:T283)</f>
        <v>2633.57</v>
      </c>
    </row>
    <row r="285" spans="1:29" ht="14.25" x14ac:dyDescent="0.2">
      <c r="A285" s="32"/>
      <c r="B285" s="32"/>
      <c r="C285" s="32" t="s">
        <v>799</v>
      </c>
      <c r="D285" s="33" t="s">
        <v>800</v>
      </c>
      <c r="E285" s="34">
        <f>Source!AQ298</f>
        <v>19.059999999999999</v>
      </c>
      <c r="F285" s="35"/>
      <c r="G285" s="36" t="str">
        <f>Source!DI298</f>
        <v/>
      </c>
      <c r="H285" s="34">
        <f>Source!AV299</f>
        <v>1</v>
      </c>
      <c r="I285" s="35">
        <f>Source!U298</f>
        <v>14.8668</v>
      </c>
      <c r="J285" s="34"/>
      <c r="K285" s="35"/>
    </row>
    <row r="286" spans="1:29" ht="15" x14ac:dyDescent="0.25">
      <c r="C286" s="22" t="s">
        <v>801</v>
      </c>
      <c r="H286" s="74">
        <f>I281+I282+I283+I284+0-0-0</f>
        <v>496.91999999999996</v>
      </c>
      <c r="I286" s="74"/>
      <c r="J286" s="74">
        <f>K281+K282+K283+K284+0-0-0</f>
        <v>13968.73</v>
      </c>
      <c r="K286" s="74"/>
    </row>
    <row r="287" spans="1:29" ht="15" x14ac:dyDescent="0.25">
      <c r="C287" s="22" t="s">
        <v>802</v>
      </c>
      <c r="H287" s="71">
        <f>0+0</f>
        <v>0</v>
      </c>
      <c r="I287" s="71"/>
      <c r="J287" s="71">
        <f>0+0</f>
        <v>0</v>
      </c>
      <c r="K287" s="71"/>
    </row>
    <row r="288" spans="1:29" ht="15" x14ac:dyDescent="0.25">
      <c r="C288" s="22" t="s">
        <v>803</v>
      </c>
      <c r="H288" s="71">
        <f>I281+I282+I283+I284+0</f>
        <v>496.91999999999996</v>
      </c>
      <c r="I288" s="71"/>
      <c r="J288" s="71">
        <f>K281+K282+K283+K284+0</f>
        <v>13968.73</v>
      </c>
      <c r="K288" s="71"/>
      <c r="O288" s="37">
        <f>I281+I282+I283+I284+0</f>
        <v>496.91999999999996</v>
      </c>
      <c r="P288" s="37">
        <f>K281+K282+K283+K284+0</f>
        <v>13968.73</v>
      </c>
    </row>
    <row r="290" spans="1:29" ht="42.75" x14ac:dyDescent="0.2">
      <c r="A290" s="27">
        <v>40</v>
      </c>
      <c r="B290" s="27" t="str">
        <f>Source!F300</f>
        <v>6.69-9-1</v>
      </c>
      <c r="C290" s="27" t="s">
        <v>215</v>
      </c>
      <c r="D290" s="28" t="str">
        <f>Source!H300</f>
        <v>100 отверстий</v>
      </c>
      <c r="E290" s="12">
        <f>Source!I300</f>
        <v>0.78</v>
      </c>
      <c r="F290" s="30"/>
      <c r="G290" s="29"/>
      <c r="H290" s="12"/>
      <c r="I290" s="30"/>
      <c r="J290" s="12"/>
      <c r="K290" s="30"/>
      <c r="Q290">
        <f>Source!X300</f>
        <v>827.84</v>
      </c>
      <c r="R290">
        <f>Source!X301</f>
        <v>23545.57</v>
      </c>
      <c r="S290">
        <f>Source!Y300</f>
        <v>636.79999999999995</v>
      </c>
      <c r="T290">
        <f>Source!Y301</f>
        <v>12871.58</v>
      </c>
      <c r="U290">
        <f>ROUND((175/100)*ROUND(Source!R300, 2), 2)</f>
        <v>0</v>
      </c>
      <c r="V290">
        <f>ROUND((160/100)*ROUND(Source!R301, 2), 2)</f>
        <v>0</v>
      </c>
      <c r="AC290">
        <v>0</v>
      </c>
    </row>
    <row r="291" spans="1:29" x14ac:dyDescent="0.2">
      <c r="C291" s="45" t="str">
        <f>"Объем: "&amp;Source!I300&amp;"=78/"&amp;"100"</f>
        <v>Объем: 0,78=78/100</v>
      </c>
    </row>
    <row r="292" spans="1:29" ht="14.25" x14ac:dyDescent="0.2">
      <c r="A292" s="27"/>
      <c r="B292" s="27"/>
      <c r="C292" s="27" t="s">
        <v>791</v>
      </c>
      <c r="D292" s="28"/>
      <c r="E292" s="12"/>
      <c r="F292" s="30">
        <f>Source!AO300</f>
        <v>1166.3</v>
      </c>
      <c r="G292" s="29" t="str">
        <f>Source!DG300</f>
        <v/>
      </c>
      <c r="H292" s="12">
        <f>Source!AV301</f>
        <v>1</v>
      </c>
      <c r="I292" s="30">
        <f>Source!S300</f>
        <v>909.71</v>
      </c>
      <c r="J292" s="12">
        <f>IF(Source!BA301&lt;&gt; 0, Source!BA301, 1)</f>
        <v>34.51</v>
      </c>
      <c r="K292" s="30">
        <f>Source!S301</f>
        <v>31394.09</v>
      </c>
    </row>
    <row r="293" spans="1:29" ht="14.25" x14ac:dyDescent="0.2">
      <c r="A293" s="27"/>
      <c r="B293" s="27"/>
      <c r="C293" s="27" t="s">
        <v>794</v>
      </c>
      <c r="D293" s="28"/>
      <c r="E293" s="12"/>
      <c r="F293" s="30">
        <f>Source!AL300</f>
        <v>277.42</v>
      </c>
      <c r="G293" s="29" t="str">
        <f>Source!DD300</f>
        <v/>
      </c>
      <c r="H293" s="12">
        <f>Source!AW301</f>
        <v>1</v>
      </c>
      <c r="I293" s="30">
        <f>Source!P300</f>
        <v>216.39</v>
      </c>
      <c r="J293" s="12">
        <f>IF(Source!BC301&lt;&gt; 0, Source!BC301, 1)</f>
        <v>4.51</v>
      </c>
      <c r="K293" s="30">
        <f>Source!P301</f>
        <v>975.92</v>
      </c>
    </row>
    <row r="294" spans="1:29" ht="57" x14ac:dyDescent="0.2">
      <c r="A294" s="27" t="s">
        <v>217</v>
      </c>
      <c r="B294" s="27" t="str">
        <f>Source!F302</f>
        <v>1.3-1-41</v>
      </c>
      <c r="C294" s="27" t="s">
        <v>219</v>
      </c>
      <c r="D294" s="28" t="str">
        <f>Source!H302</f>
        <v>м3</v>
      </c>
      <c r="E294" s="12">
        <f>Source!I302</f>
        <v>0.24336000000000002</v>
      </c>
      <c r="F294" s="30">
        <f>Source!AK302</f>
        <v>745.24</v>
      </c>
      <c r="G294" s="48" t="s">
        <v>3</v>
      </c>
      <c r="H294" s="12">
        <f>Source!AW303</f>
        <v>1</v>
      </c>
      <c r="I294" s="30">
        <f>Source!O302</f>
        <v>181.36</v>
      </c>
      <c r="J294" s="12">
        <f>IF(Source!BC303&lt;&gt; 0, Source!BC303, 1)</f>
        <v>8.74</v>
      </c>
      <c r="K294" s="30">
        <f>Source!O303</f>
        <v>1585.09</v>
      </c>
      <c r="Q294">
        <f>Source!X302</f>
        <v>0</v>
      </c>
      <c r="R294">
        <f>Source!X303</f>
        <v>0</v>
      </c>
      <c r="S294">
        <f>Source!Y302</f>
        <v>0</v>
      </c>
      <c r="T294">
        <f>Source!Y303</f>
        <v>0</v>
      </c>
      <c r="U294">
        <f>ROUND((175/100)*ROUND(Source!R302, 2), 2)</f>
        <v>0</v>
      </c>
      <c r="V294">
        <f>ROUND((160/100)*ROUND(Source!R303, 2), 2)</f>
        <v>0</v>
      </c>
      <c r="AC294">
        <v>3</v>
      </c>
    </row>
    <row r="295" spans="1:29" ht="14.25" x14ac:dyDescent="0.2">
      <c r="A295" s="27"/>
      <c r="B295" s="27"/>
      <c r="C295" s="27" t="s">
        <v>795</v>
      </c>
      <c r="D295" s="28" t="s">
        <v>796</v>
      </c>
      <c r="E295" s="12">
        <f>Source!DN301</f>
        <v>91</v>
      </c>
      <c r="F295" s="30"/>
      <c r="G295" s="29"/>
      <c r="H295" s="12"/>
      <c r="I295" s="30">
        <f>SUM(Q290:Q294)</f>
        <v>827.84</v>
      </c>
      <c r="J295" s="12">
        <f>Source!BZ301</f>
        <v>75</v>
      </c>
      <c r="K295" s="30">
        <f>SUM(R290:R294)</f>
        <v>23545.57</v>
      </c>
    </row>
    <row r="296" spans="1:29" ht="14.25" x14ac:dyDescent="0.2">
      <c r="A296" s="27"/>
      <c r="B296" s="27"/>
      <c r="C296" s="27" t="s">
        <v>797</v>
      </c>
      <c r="D296" s="28" t="s">
        <v>796</v>
      </c>
      <c r="E296" s="12">
        <f>Source!DO301</f>
        <v>70</v>
      </c>
      <c r="F296" s="30"/>
      <c r="G296" s="29"/>
      <c r="H296" s="12"/>
      <c r="I296" s="30">
        <f>SUM(S290:S295)</f>
        <v>636.79999999999995</v>
      </c>
      <c r="J296" s="12">
        <f>Source!CA301</f>
        <v>41</v>
      </c>
      <c r="K296" s="30">
        <f>SUM(T290:T295)</f>
        <v>12871.58</v>
      </c>
    </row>
    <row r="297" spans="1:29" ht="14.25" x14ac:dyDescent="0.2">
      <c r="A297" s="32"/>
      <c r="B297" s="32"/>
      <c r="C297" s="32" t="s">
        <v>799</v>
      </c>
      <c r="D297" s="33" t="s">
        <v>800</v>
      </c>
      <c r="E297" s="34">
        <f>Source!AQ300</f>
        <v>109</v>
      </c>
      <c r="F297" s="35"/>
      <c r="G297" s="36" t="str">
        <f>Source!DI300</f>
        <v/>
      </c>
      <c r="H297" s="34">
        <f>Source!AV301</f>
        <v>1</v>
      </c>
      <c r="I297" s="35">
        <f>Source!U300</f>
        <v>85.02</v>
      </c>
      <c r="J297" s="34"/>
      <c r="K297" s="35"/>
    </row>
    <row r="298" spans="1:29" ht="15" x14ac:dyDescent="0.25">
      <c r="C298" s="22" t="s">
        <v>801</v>
      </c>
      <c r="H298" s="74">
        <f>I292+I293+I295+I296+SUM(I294:I294)-SUMIF(AC294:AC294, 5, I294:I294)-SUMIF(AC294:AC294, 6, I294:I294)</f>
        <v>2772.1</v>
      </c>
      <c r="I298" s="74"/>
      <c r="J298" s="74">
        <f>K292+K293+K295+K296+SUM(K294:K294)-SUMIF(AC294:AC294, 5, K294:K294)-SUMIF(AC294:AC294, 6, K294:K294)</f>
        <v>70372.25</v>
      </c>
      <c r="K298" s="74"/>
    </row>
    <row r="299" spans="1:29" ht="15" x14ac:dyDescent="0.25">
      <c r="C299" s="22" t="s">
        <v>802</v>
      </c>
      <c r="H299" s="71">
        <f>SUMIF(AC294:AC294, 5, I294:I294)+SUMIF(AC294:AC294, 6, I294:I294)</f>
        <v>0</v>
      </c>
      <c r="I299" s="71"/>
      <c r="J299" s="71">
        <f>SUMIF(AC294:AC294, 5, K294:K294)+SUMIF(AC294:AC294, 6, K294:K294)</f>
        <v>0</v>
      </c>
      <c r="K299" s="71"/>
    </row>
    <row r="300" spans="1:29" ht="15" x14ac:dyDescent="0.25">
      <c r="C300" s="22" t="s">
        <v>803</v>
      </c>
      <c r="H300" s="71">
        <f>I292+I293+I295+I296+SUM(I294:I294)</f>
        <v>2772.1</v>
      </c>
      <c r="I300" s="71"/>
      <c r="J300" s="71">
        <f>K292+K293+K295+K296+SUM(K294:K294)</f>
        <v>70372.25</v>
      </c>
      <c r="K300" s="71"/>
      <c r="O300" s="37">
        <f>I292+I293+I295+I296+SUM(I294:I294)</f>
        <v>2772.1</v>
      </c>
      <c r="P300" s="37">
        <f>K292+K293+K295+K296+SUM(K294:K294)</f>
        <v>70372.25</v>
      </c>
    </row>
    <row r="302" spans="1:29" ht="78" x14ac:dyDescent="0.2">
      <c r="A302" s="27">
        <v>41</v>
      </c>
      <c r="B302" s="27" t="s">
        <v>824</v>
      </c>
      <c r="C302" s="27" t="s">
        <v>228</v>
      </c>
      <c r="D302" s="28" t="str">
        <f>Source!H304</f>
        <v>1 комплекс</v>
      </c>
      <c r="E302" s="12">
        <f>Source!I304</f>
        <v>1</v>
      </c>
      <c r="F302" s="30"/>
      <c r="G302" s="29"/>
      <c r="H302" s="12"/>
      <c r="I302" s="30"/>
      <c r="J302" s="12"/>
      <c r="K302" s="30"/>
      <c r="Q302">
        <f>Source!X304</f>
        <v>651.98</v>
      </c>
      <c r="R302">
        <f>Source!X305</f>
        <v>20999.68</v>
      </c>
      <c r="S302">
        <f>Source!Y304</f>
        <v>608.51</v>
      </c>
      <c r="T302">
        <f>Source!Y305</f>
        <v>12299.81</v>
      </c>
      <c r="U302">
        <f>ROUND((175/100)*ROUND(Source!R304, 2), 2)</f>
        <v>0</v>
      </c>
      <c r="V302">
        <f>ROUND((160/100)*ROUND(Source!R305, 2), 2)</f>
        <v>0</v>
      </c>
      <c r="AC302">
        <v>0</v>
      </c>
    </row>
    <row r="303" spans="1:29" ht="14.25" x14ac:dyDescent="0.2">
      <c r="A303" s="27"/>
      <c r="B303" s="27"/>
      <c r="C303" s="27" t="s">
        <v>791</v>
      </c>
      <c r="D303" s="28"/>
      <c r="E303" s="12"/>
      <c r="F303" s="30">
        <f>Source!AO304</f>
        <v>1086.6199999999999</v>
      </c>
      <c r="G303" s="29" t="str">
        <f>Source!DG304</f>
        <v>)*0,8</v>
      </c>
      <c r="H303" s="12">
        <f>Source!AV305</f>
        <v>1</v>
      </c>
      <c r="I303" s="30">
        <f>Source!S304</f>
        <v>869.3</v>
      </c>
      <c r="J303" s="12">
        <f>IF(Source!BA305&lt;&gt; 0, Source!BA305, 1)</f>
        <v>34.51</v>
      </c>
      <c r="K303" s="30">
        <f>Source!S305</f>
        <v>29999.54</v>
      </c>
    </row>
    <row r="304" spans="1:29" ht="14.25" x14ac:dyDescent="0.2">
      <c r="A304" s="27"/>
      <c r="B304" s="27"/>
      <c r="C304" s="27" t="s">
        <v>795</v>
      </c>
      <c r="D304" s="28" t="s">
        <v>796</v>
      </c>
      <c r="E304" s="12">
        <f>Source!DN305</f>
        <v>75</v>
      </c>
      <c r="F304" s="30"/>
      <c r="G304" s="29"/>
      <c r="H304" s="12"/>
      <c r="I304" s="30">
        <f>SUM(Q302:Q303)</f>
        <v>651.98</v>
      </c>
      <c r="J304" s="12">
        <f>Source!BZ305</f>
        <v>70</v>
      </c>
      <c r="K304" s="30">
        <f>SUM(R302:R303)</f>
        <v>20999.68</v>
      </c>
    </row>
    <row r="305" spans="1:16" ht="14.25" x14ac:dyDescent="0.2">
      <c r="A305" s="27"/>
      <c r="B305" s="27"/>
      <c r="C305" s="27" t="s">
        <v>797</v>
      </c>
      <c r="D305" s="28" t="s">
        <v>796</v>
      </c>
      <c r="E305" s="12">
        <f>Source!DO305</f>
        <v>70</v>
      </c>
      <c r="F305" s="30"/>
      <c r="G305" s="29"/>
      <c r="H305" s="12"/>
      <c r="I305" s="30">
        <f>SUM(S302:S304)</f>
        <v>608.51</v>
      </c>
      <c r="J305" s="12">
        <f>Source!CA305</f>
        <v>41</v>
      </c>
      <c r="K305" s="30">
        <f>SUM(T302:T304)</f>
        <v>12299.81</v>
      </c>
    </row>
    <row r="306" spans="1:16" ht="14.25" x14ac:dyDescent="0.2">
      <c r="A306" s="32"/>
      <c r="B306" s="32"/>
      <c r="C306" s="32" t="s">
        <v>799</v>
      </c>
      <c r="D306" s="33" t="s">
        <v>800</v>
      </c>
      <c r="E306" s="34">
        <f>Source!AQ304</f>
        <v>56</v>
      </c>
      <c r="F306" s="35"/>
      <c r="G306" s="36" t="str">
        <f>Source!DI304</f>
        <v>)*0,8</v>
      </c>
      <c r="H306" s="34">
        <f>Source!AV305</f>
        <v>1</v>
      </c>
      <c r="I306" s="35">
        <f>Source!U304</f>
        <v>44.800000000000004</v>
      </c>
      <c r="J306" s="34"/>
      <c r="K306" s="35"/>
    </row>
    <row r="307" spans="1:16" ht="15" x14ac:dyDescent="0.25">
      <c r="C307" s="22" t="s">
        <v>801</v>
      </c>
      <c r="H307" s="74">
        <f>I303+I304+I305+0-0-0</f>
        <v>2129.79</v>
      </c>
      <c r="I307" s="74"/>
      <c r="J307" s="74">
        <f>K303+K304+K305+0-0-0</f>
        <v>63299.03</v>
      </c>
      <c r="K307" s="74"/>
    </row>
    <row r="308" spans="1:16" ht="15" x14ac:dyDescent="0.25">
      <c r="C308" s="22" t="s">
        <v>802</v>
      </c>
      <c r="H308" s="71">
        <f>0+0</f>
        <v>0</v>
      </c>
      <c r="I308" s="71"/>
      <c r="J308" s="71">
        <f>0+0</f>
        <v>0</v>
      </c>
      <c r="K308" s="71"/>
    </row>
    <row r="309" spans="1:16" ht="15" x14ac:dyDescent="0.25">
      <c r="C309" s="22" t="s">
        <v>803</v>
      </c>
      <c r="H309" s="71">
        <f>I303+I304+I305+0</f>
        <v>2129.79</v>
      </c>
      <c r="I309" s="71"/>
      <c r="J309" s="71">
        <f>K303+K304+K305+0</f>
        <v>63299.03</v>
      </c>
      <c r="K309" s="71"/>
      <c r="O309" s="37">
        <f>I303+I304+I305+0</f>
        <v>2129.79</v>
      </c>
      <c r="P309" s="37">
        <f>K303+K304+K305+0</f>
        <v>63299.03</v>
      </c>
    </row>
    <row r="312" spans="1:16" ht="15" x14ac:dyDescent="0.25">
      <c r="A312" s="73" t="str">
        <f>CONCATENATE("Итого по разделу: ",IF(Source!G307&lt;&gt;"Новый раздел", Source!G307, ""))</f>
        <v>Итого по разделу: 1. СОУЭ</v>
      </c>
      <c r="B312" s="73"/>
      <c r="C312" s="73"/>
      <c r="D312" s="73"/>
      <c r="E312" s="73"/>
      <c r="F312" s="73"/>
      <c r="G312" s="73"/>
      <c r="H312" s="71">
        <f>SUM(O36:O311)</f>
        <v>151646.66</v>
      </c>
      <c r="I312" s="72"/>
      <c r="J312" s="71">
        <f>SUM(P36:P311)</f>
        <v>1745511.0899999999</v>
      </c>
      <c r="K312" s="72"/>
    </row>
    <row r="313" spans="1:16" hidden="1" x14ac:dyDescent="0.2">
      <c r="A313" t="s">
        <v>825</v>
      </c>
      <c r="I313">
        <f>SUM(W36:W312)</f>
        <v>0</v>
      </c>
      <c r="J313">
        <f>SUM(X36:X312)</f>
        <v>0</v>
      </c>
    </row>
    <row r="314" spans="1:16" hidden="1" x14ac:dyDescent="0.2">
      <c r="A314" t="s">
        <v>826</v>
      </c>
      <c r="I314">
        <f>SUM(Y36:Y313)</f>
        <v>0</v>
      </c>
      <c r="J314">
        <f>SUM(Z36:Z313)</f>
        <v>0</v>
      </c>
    </row>
    <row r="316" spans="1:16" ht="15" x14ac:dyDescent="0.25">
      <c r="A316" s="73" t="str">
        <f>CONCATENATE("Итого по локальной смете: ",IF(Source!G337&lt;&gt;"Новая локальная смета", Source!G337, ""))</f>
        <v>Итого по локальной смете: СОУЭ</v>
      </c>
      <c r="B316" s="73"/>
      <c r="C316" s="73"/>
      <c r="D316" s="73"/>
      <c r="E316" s="73"/>
      <c r="F316" s="73"/>
      <c r="G316" s="73"/>
      <c r="H316" s="71">
        <f>SUM(O35:O315)</f>
        <v>151646.66</v>
      </c>
      <c r="I316" s="72"/>
      <c r="J316" s="71">
        <f>SUM(P35:P315)</f>
        <v>1745511.0899999999</v>
      </c>
      <c r="K316" s="72"/>
    </row>
    <row r="317" spans="1:16" hidden="1" x14ac:dyDescent="0.2">
      <c r="A317" t="s">
        <v>825</v>
      </c>
      <c r="I317">
        <f>SUM(W35:W316)</f>
        <v>0</v>
      </c>
      <c r="J317">
        <f>SUM(X35:X316)</f>
        <v>0</v>
      </c>
    </row>
    <row r="318" spans="1:16" hidden="1" x14ac:dyDescent="0.2">
      <c r="A318" t="s">
        <v>826</v>
      </c>
      <c r="I318">
        <f>SUM(Y35:Y317)</f>
        <v>0</v>
      </c>
      <c r="J318">
        <f>SUM(Z35:Z317)</f>
        <v>0</v>
      </c>
    </row>
    <row r="319" spans="1:16" ht="14.25" x14ac:dyDescent="0.2">
      <c r="C319" s="69" t="str">
        <f>Source!H366</f>
        <v>Итого</v>
      </c>
      <c r="D319" s="69"/>
      <c r="E319" s="69"/>
      <c r="F319" s="69"/>
      <c r="G319" s="69"/>
      <c r="H319" s="70">
        <f>Source!F366</f>
        <v>151646.66</v>
      </c>
      <c r="I319" s="70"/>
      <c r="J319" s="70">
        <f>Source!P366</f>
        <v>1745511.09</v>
      </c>
      <c r="K319" s="70"/>
    </row>
    <row r="320" spans="1:16" ht="14.25" x14ac:dyDescent="0.2">
      <c r="C320" s="69" t="str">
        <f>Source!H367</f>
        <v>НДС 20 %</v>
      </c>
      <c r="D320" s="69"/>
      <c r="E320" s="69"/>
      <c r="F320" s="69"/>
      <c r="G320" s="69"/>
      <c r="H320" s="70">
        <f>Source!F367</f>
        <v>30329.33</v>
      </c>
      <c r="I320" s="70"/>
      <c r="J320" s="70">
        <f>Source!P367</f>
        <v>349102.22</v>
      </c>
      <c r="K320" s="70"/>
    </row>
    <row r="321" spans="1:11" ht="14.25" x14ac:dyDescent="0.2">
      <c r="C321" s="69" t="str">
        <f>Source!H368</f>
        <v>Всего с НДС</v>
      </c>
      <c r="D321" s="69"/>
      <c r="E321" s="69"/>
      <c r="F321" s="69"/>
      <c r="G321" s="69"/>
      <c r="H321" s="70">
        <f>Source!F368</f>
        <v>181975.99</v>
      </c>
      <c r="I321" s="70"/>
      <c r="J321" s="70">
        <f>Source!P368</f>
        <v>2094613.31</v>
      </c>
      <c r="K321" s="70"/>
    </row>
    <row r="324" spans="1:11" ht="14.25" x14ac:dyDescent="0.2">
      <c r="A324" s="66" t="s">
        <v>828</v>
      </c>
      <c r="B324" s="66"/>
      <c r="C324" s="50" t="str">
        <f>IF(Source!AC12&lt;&gt;"", Source!AC12," ")</f>
        <v xml:space="preserve"> </v>
      </c>
      <c r="D324" s="50"/>
      <c r="E324" s="50"/>
      <c r="F324" s="50"/>
      <c r="G324" s="50"/>
      <c r="H324" s="67" t="str">
        <f>IF(Source!AB12&lt;&gt;"", Source!AB12," ")</f>
        <v xml:space="preserve"> </v>
      </c>
      <c r="I324" s="67"/>
      <c r="J324" s="67"/>
      <c r="K324" s="67"/>
    </row>
    <row r="325" spans="1:11" ht="14.25" x14ac:dyDescent="0.2">
      <c r="A325" s="13"/>
      <c r="B325" s="13"/>
      <c r="C325" s="68" t="s">
        <v>829</v>
      </c>
      <c r="D325" s="68"/>
      <c r="E325" s="68"/>
      <c r="F325" s="68"/>
      <c r="G325" s="68"/>
      <c r="H325" s="13"/>
      <c r="I325" s="13"/>
      <c r="J325" s="13"/>
      <c r="K325" s="13"/>
    </row>
    <row r="326" spans="1:11" ht="14.25" x14ac:dyDescent="0.2">
      <c r="A326" s="13"/>
      <c r="B326" s="13"/>
      <c r="C326" s="13"/>
      <c r="D326" s="13"/>
      <c r="E326" s="13"/>
      <c r="F326" s="13"/>
      <c r="G326" s="13"/>
      <c r="H326" s="13"/>
      <c r="I326" s="13"/>
      <c r="J326" s="13"/>
      <c r="K326" s="13"/>
    </row>
    <row r="327" spans="1:11" ht="14.25" x14ac:dyDescent="0.2">
      <c r="A327" s="66" t="s">
        <v>830</v>
      </c>
      <c r="B327" s="66"/>
      <c r="C327" s="50" t="str">
        <f>IF(Source!AE12&lt;&gt;"", Source!AE12," ")</f>
        <v xml:space="preserve"> </v>
      </c>
      <c r="D327" s="50"/>
      <c r="E327" s="50"/>
      <c r="F327" s="50"/>
      <c r="G327" s="50"/>
      <c r="H327" s="67" t="str">
        <f>IF(Source!AD12&lt;&gt;"", Source!AD12," ")</f>
        <v xml:space="preserve"> </v>
      </c>
      <c r="I327" s="67"/>
      <c r="J327" s="67"/>
      <c r="K327" s="67"/>
    </row>
    <row r="328" spans="1:11" ht="14.25" x14ac:dyDescent="0.2">
      <c r="A328" s="13"/>
      <c r="B328" s="13"/>
      <c r="C328" s="68" t="s">
        <v>829</v>
      </c>
      <c r="D328" s="68"/>
      <c r="E328" s="68"/>
      <c r="F328" s="68"/>
      <c r="G328" s="68"/>
      <c r="H328" s="13"/>
      <c r="I328" s="13"/>
      <c r="J328" s="13"/>
      <c r="K328" s="13"/>
    </row>
  </sheetData>
  <mergeCells count="197">
    <mergeCell ref="A15:K15"/>
    <mergeCell ref="A16:K16"/>
    <mergeCell ref="A18:K18"/>
    <mergeCell ref="E21:H21"/>
    <mergeCell ref="E22:H22"/>
    <mergeCell ref="E23:H23"/>
    <mergeCell ref="B7:E7"/>
    <mergeCell ref="G7:K7"/>
    <mergeCell ref="J2:K2"/>
    <mergeCell ref="A10:K10"/>
    <mergeCell ref="A11:K11"/>
    <mergeCell ref="A13:K13"/>
    <mergeCell ref="B3:E3"/>
    <mergeCell ref="G3:K3"/>
    <mergeCell ref="B4:E4"/>
    <mergeCell ref="G4:K4"/>
    <mergeCell ref="B6:E6"/>
    <mergeCell ref="G6:K6"/>
    <mergeCell ref="A32:K32"/>
    <mergeCell ref="A36:K36"/>
    <mergeCell ref="H43:I43"/>
    <mergeCell ref="J43:K43"/>
    <mergeCell ref="H44:I44"/>
    <mergeCell ref="J44:K44"/>
    <mergeCell ref="E24:H24"/>
    <mergeCell ref="E25:H25"/>
    <mergeCell ref="E26:H26"/>
    <mergeCell ref="E27:H27"/>
    <mergeCell ref="E28:H28"/>
    <mergeCell ref="E29:H29"/>
    <mergeCell ref="H61:I61"/>
    <mergeCell ref="J61:K61"/>
    <mergeCell ref="H62:I62"/>
    <mergeCell ref="J62:K62"/>
    <mergeCell ref="H65:I65"/>
    <mergeCell ref="J65:K65"/>
    <mergeCell ref="H45:I45"/>
    <mergeCell ref="J45:K45"/>
    <mergeCell ref="H48:I48"/>
    <mergeCell ref="J48:K48"/>
    <mergeCell ref="H60:I60"/>
    <mergeCell ref="J60:K60"/>
    <mergeCell ref="H84:I84"/>
    <mergeCell ref="J84:K84"/>
    <mergeCell ref="H85:I85"/>
    <mergeCell ref="J85:K85"/>
    <mergeCell ref="H86:I86"/>
    <mergeCell ref="J86:K86"/>
    <mergeCell ref="H72:I72"/>
    <mergeCell ref="J72:K72"/>
    <mergeCell ref="H73:I73"/>
    <mergeCell ref="J73:K73"/>
    <mergeCell ref="H74:I74"/>
    <mergeCell ref="J74:K74"/>
    <mergeCell ref="H98:I98"/>
    <mergeCell ref="J98:K98"/>
    <mergeCell ref="H106:I106"/>
    <mergeCell ref="J106:K106"/>
    <mergeCell ref="H107:I107"/>
    <mergeCell ref="J107:K107"/>
    <mergeCell ref="H89:I89"/>
    <mergeCell ref="J89:K89"/>
    <mergeCell ref="H92:I92"/>
    <mergeCell ref="J92:K92"/>
    <mergeCell ref="H95:I95"/>
    <mergeCell ref="J95:K95"/>
    <mergeCell ref="H123:I123"/>
    <mergeCell ref="J123:K123"/>
    <mergeCell ref="H124:I124"/>
    <mergeCell ref="J124:K124"/>
    <mergeCell ref="H127:I127"/>
    <mergeCell ref="J127:K127"/>
    <mergeCell ref="H108:I108"/>
    <mergeCell ref="J108:K108"/>
    <mergeCell ref="H111:I111"/>
    <mergeCell ref="J111:K111"/>
    <mergeCell ref="H122:I122"/>
    <mergeCell ref="J122:K122"/>
    <mergeCell ref="H143:I143"/>
    <mergeCell ref="J143:K143"/>
    <mergeCell ref="H146:I146"/>
    <mergeCell ref="J146:K146"/>
    <mergeCell ref="H157:I157"/>
    <mergeCell ref="J157:K157"/>
    <mergeCell ref="H138:I138"/>
    <mergeCell ref="J138:K138"/>
    <mergeCell ref="H139:I139"/>
    <mergeCell ref="J139:K139"/>
    <mergeCell ref="H140:I140"/>
    <mergeCell ref="J140:K140"/>
    <mergeCell ref="H165:I165"/>
    <mergeCell ref="J165:K165"/>
    <mergeCell ref="H177:I177"/>
    <mergeCell ref="J177:K177"/>
    <mergeCell ref="H178:I178"/>
    <mergeCell ref="J178:K178"/>
    <mergeCell ref="H158:I158"/>
    <mergeCell ref="J158:K158"/>
    <mergeCell ref="H159:I159"/>
    <mergeCell ref="J159:K159"/>
    <mergeCell ref="H162:I162"/>
    <mergeCell ref="J162:K162"/>
    <mergeCell ref="H194:I194"/>
    <mergeCell ref="J194:K194"/>
    <mergeCell ref="H195:I195"/>
    <mergeCell ref="J195:K195"/>
    <mergeCell ref="H198:I198"/>
    <mergeCell ref="J198:K198"/>
    <mergeCell ref="H179:I179"/>
    <mergeCell ref="J179:K179"/>
    <mergeCell ref="H182:I182"/>
    <mergeCell ref="J182:K182"/>
    <mergeCell ref="H193:I193"/>
    <mergeCell ref="J193:K193"/>
    <mergeCell ref="H214:I214"/>
    <mergeCell ref="J214:K214"/>
    <mergeCell ref="H217:I217"/>
    <mergeCell ref="J217:K217"/>
    <mergeCell ref="H228:I228"/>
    <mergeCell ref="J228:K228"/>
    <mergeCell ref="H209:I209"/>
    <mergeCell ref="J209:K209"/>
    <mergeCell ref="H210:I210"/>
    <mergeCell ref="J210:K210"/>
    <mergeCell ref="H211:I211"/>
    <mergeCell ref="J211:K211"/>
    <mergeCell ref="H236:I236"/>
    <mergeCell ref="J236:K236"/>
    <mergeCell ref="H239:I239"/>
    <mergeCell ref="J239:K239"/>
    <mergeCell ref="H242:I242"/>
    <mergeCell ref="J242:K242"/>
    <mergeCell ref="H229:I229"/>
    <mergeCell ref="J229:K229"/>
    <mergeCell ref="H230:I230"/>
    <mergeCell ref="J230:K230"/>
    <mergeCell ref="H233:I233"/>
    <mergeCell ref="J233:K233"/>
    <mergeCell ref="H261:I261"/>
    <mergeCell ref="J261:K261"/>
    <mergeCell ref="H262:I262"/>
    <mergeCell ref="J262:K262"/>
    <mergeCell ref="H265:I265"/>
    <mergeCell ref="J265:K265"/>
    <mergeCell ref="H245:I245"/>
    <mergeCell ref="J245:K245"/>
    <mergeCell ref="H248:I248"/>
    <mergeCell ref="J248:K248"/>
    <mergeCell ref="H260:I260"/>
    <mergeCell ref="J260:K260"/>
    <mergeCell ref="H278:I278"/>
    <mergeCell ref="J278:K278"/>
    <mergeCell ref="H286:I286"/>
    <mergeCell ref="J286:K286"/>
    <mergeCell ref="H287:I287"/>
    <mergeCell ref="J287:K287"/>
    <mergeCell ref="H273:I273"/>
    <mergeCell ref="J273:K273"/>
    <mergeCell ref="H274:I274"/>
    <mergeCell ref="J274:K274"/>
    <mergeCell ref="H275:I275"/>
    <mergeCell ref="J275:K275"/>
    <mergeCell ref="H300:I300"/>
    <mergeCell ref="J300:K300"/>
    <mergeCell ref="H307:I307"/>
    <mergeCell ref="J307:K307"/>
    <mergeCell ref="H308:I308"/>
    <mergeCell ref="J308:K308"/>
    <mergeCell ref="H288:I288"/>
    <mergeCell ref="J288:K288"/>
    <mergeCell ref="H298:I298"/>
    <mergeCell ref="J298:K298"/>
    <mergeCell ref="H299:I299"/>
    <mergeCell ref="J299:K299"/>
    <mergeCell ref="C319:G319"/>
    <mergeCell ref="H319:I319"/>
    <mergeCell ref="J319:K319"/>
    <mergeCell ref="C320:G320"/>
    <mergeCell ref="H320:I320"/>
    <mergeCell ref="J320:K320"/>
    <mergeCell ref="H309:I309"/>
    <mergeCell ref="J309:K309"/>
    <mergeCell ref="J312:K312"/>
    <mergeCell ref="H312:I312"/>
    <mergeCell ref="A312:G312"/>
    <mergeCell ref="J316:K316"/>
    <mergeCell ref="H316:I316"/>
    <mergeCell ref="A316:G316"/>
    <mergeCell ref="A327:B327"/>
    <mergeCell ref="H327:K327"/>
    <mergeCell ref="C328:G328"/>
    <mergeCell ref="C321:G321"/>
    <mergeCell ref="H321:I321"/>
    <mergeCell ref="J321:K321"/>
    <mergeCell ref="A324:B324"/>
    <mergeCell ref="H324:K324"/>
    <mergeCell ref="C325:G325"/>
  </mergeCells>
  <pageMargins left="0.4" right="0.2" top="0.2" bottom="0.4" header="0.2" footer="0.2"/>
  <pageSetup paperSize="9" scale="70" fitToHeight="0" orientation="portrait" verticalDpi="0" r:id="rId1"/>
  <headerFooter>
    <oddHeader>&amp;L&amp;8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F6B8A-C158-40BB-865D-683CE89D06E8}">
  <sheetPr>
    <pageSetUpPr fitToPage="1"/>
  </sheetPr>
  <dimension ref="A1:AP396"/>
  <sheetViews>
    <sheetView zoomScaleNormal="100" workbookViewId="0"/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4" width="11.7109375" customWidth="1"/>
    <col min="5" max="5" width="8.140625" bestFit="1" customWidth="1"/>
    <col min="6" max="6" width="10.140625" bestFit="1" customWidth="1"/>
    <col min="7" max="7" width="8.5703125" bestFit="1" customWidth="1"/>
    <col min="8" max="8" width="9.85546875" bestFit="1" customWidth="1"/>
    <col min="9" max="9" width="10.140625" bestFit="1" customWidth="1"/>
    <col min="10" max="11" width="11.28515625" bestFit="1" customWidth="1"/>
    <col min="15" max="41" width="0" hidden="1" customWidth="1"/>
    <col min="42" max="42" width="129.7109375" hidden="1" customWidth="1"/>
    <col min="43" max="47" width="0" hidden="1" customWidth="1"/>
  </cols>
  <sheetData>
    <row r="1" spans="1:11" x14ac:dyDescent="0.2">
      <c r="A1" s="11" t="str">
        <f>Source!B1</f>
        <v>Smeta.RU  (495) 974-1589</v>
      </c>
    </row>
    <row r="2" spans="1:11" ht="14.25" x14ac:dyDescent="0.2">
      <c r="A2" s="12"/>
      <c r="B2" s="12"/>
      <c r="C2" s="12"/>
      <c r="D2" s="12"/>
      <c r="E2" s="12"/>
      <c r="F2" s="12"/>
      <c r="G2" s="12"/>
      <c r="H2" s="12"/>
      <c r="I2" s="12"/>
      <c r="J2" s="85" t="s">
        <v>764</v>
      </c>
      <c r="K2" s="85"/>
    </row>
    <row r="3" spans="1:11" ht="16.5" x14ac:dyDescent="0.25">
      <c r="A3" s="14"/>
      <c r="B3" s="88" t="s">
        <v>762</v>
      </c>
      <c r="C3" s="88"/>
      <c r="D3" s="88"/>
      <c r="E3" s="88"/>
      <c r="F3" s="13"/>
      <c r="G3" s="88" t="s">
        <v>763</v>
      </c>
      <c r="H3" s="88"/>
      <c r="I3" s="88"/>
      <c r="J3" s="88"/>
      <c r="K3" s="88"/>
    </row>
    <row r="4" spans="1:11" ht="14.25" x14ac:dyDescent="0.2">
      <c r="A4" s="13"/>
      <c r="B4" s="67"/>
      <c r="C4" s="67"/>
      <c r="D4" s="67"/>
      <c r="E4" s="67"/>
      <c r="F4" s="13"/>
      <c r="G4" s="67"/>
      <c r="H4" s="67"/>
      <c r="I4" s="67"/>
      <c r="J4" s="67"/>
      <c r="K4" s="67"/>
    </row>
    <row r="5" spans="1:11" ht="14.25" x14ac:dyDescent="0.2">
      <c r="A5" s="15"/>
      <c r="B5" s="15"/>
      <c r="C5" s="16"/>
      <c r="D5" s="16"/>
      <c r="E5" s="16"/>
      <c r="F5" s="13"/>
      <c r="G5" s="17"/>
      <c r="H5" s="16"/>
      <c r="I5" s="16"/>
      <c r="J5" s="16"/>
      <c r="K5" s="17"/>
    </row>
    <row r="6" spans="1:11" ht="14.25" x14ac:dyDescent="0.2">
      <c r="A6" s="17"/>
      <c r="B6" s="67" t="str">
        <f>CONCATENATE("______________________ ", IF(Source!AL12&lt;&gt;"", Source!AL12, ""))</f>
        <v xml:space="preserve">______________________ </v>
      </c>
      <c r="C6" s="67"/>
      <c r="D6" s="67"/>
      <c r="E6" s="67"/>
      <c r="F6" s="13"/>
      <c r="G6" s="67" t="str">
        <f>CONCATENATE("______________________ ", IF(Source!AH12&lt;&gt;"", Source!AH12, ""))</f>
        <v xml:space="preserve">______________________ </v>
      </c>
      <c r="H6" s="67"/>
      <c r="I6" s="67"/>
      <c r="J6" s="67"/>
      <c r="K6" s="67"/>
    </row>
    <row r="7" spans="1:11" ht="14.25" x14ac:dyDescent="0.2">
      <c r="A7" s="18"/>
      <c r="B7" s="84" t="s">
        <v>765</v>
      </c>
      <c r="C7" s="84"/>
      <c r="D7" s="84"/>
      <c r="E7" s="84"/>
      <c r="F7" s="13"/>
      <c r="G7" s="84" t="s">
        <v>765</v>
      </c>
      <c r="H7" s="84"/>
      <c r="I7" s="84"/>
      <c r="J7" s="84"/>
      <c r="K7" s="84"/>
    </row>
    <row r="9" spans="1:11" ht="14.25" x14ac:dyDescent="0.2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</row>
    <row r="10" spans="1:11" ht="15.75" x14ac:dyDescent="0.25">
      <c r="A10" s="86" t="s">
        <v>5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</row>
    <row r="11" spans="1:11" x14ac:dyDescent="0.2">
      <c r="A11" s="68" t="s">
        <v>766</v>
      </c>
      <c r="B11" s="68"/>
      <c r="C11" s="68"/>
      <c r="D11" s="68"/>
      <c r="E11" s="68"/>
      <c r="F11" s="68"/>
      <c r="G11" s="68"/>
      <c r="H11" s="68"/>
      <c r="I11" s="68"/>
      <c r="J11" s="68"/>
      <c r="K11" s="68"/>
    </row>
    <row r="12" spans="1:11" ht="14.25" x14ac:dyDescent="0.2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</row>
    <row r="13" spans="1:11" ht="15.75" x14ac:dyDescent="0.25">
      <c r="A13" s="86" t="str">
        <f>CONCATENATE( "ЛОКАЛЬНАЯ СМЕТА № ",IF(Source!F370&lt;&gt;"Новая локальная смета", Source!F370, ""))</f>
        <v>ЛОКАЛЬНАЯ СМЕТА № 3.</v>
      </c>
      <c r="B13" s="87"/>
      <c r="C13" s="87"/>
      <c r="D13" s="87"/>
      <c r="E13" s="87"/>
      <c r="F13" s="87"/>
      <c r="G13" s="87"/>
      <c r="H13" s="87"/>
      <c r="I13" s="87"/>
      <c r="J13" s="87"/>
      <c r="K13" s="87"/>
    </row>
    <row r="14" spans="1:11" ht="14.25" x14ac:dyDescent="0.2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</row>
    <row r="15" spans="1:11" ht="18" x14ac:dyDescent="0.25">
      <c r="A15" s="80" t="str">
        <f>IF(Source!G370&lt;&gt;"Новая локальная смета", Source!G370, "")</f>
        <v>АПТ</v>
      </c>
      <c r="B15" s="80"/>
      <c r="C15" s="80"/>
      <c r="D15" s="80"/>
      <c r="E15" s="80"/>
      <c r="F15" s="80"/>
      <c r="G15" s="80"/>
      <c r="H15" s="80"/>
      <c r="I15" s="80"/>
      <c r="J15" s="80"/>
      <c r="K15" s="80"/>
    </row>
    <row r="16" spans="1:11" x14ac:dyDescent="0.2">
      <c r="A16" s="81" t="s">
        <v>767</v>
      </c>
      <c r="B16" s="82"/>
      <c r="C16" s="82"/>
      <c r="D16" s="82"/>
      <c r="E16" s="82"/>
      <c r="F16" s="82"/>
      <c r="G16" s="82"/>
      <c r="H16" s="82"/>
      <c r="I16" s="82"/>
      <c r="J16" s="82"/>
      <c r="K16" s="82"/>
    </row>
    <row r="17" spans="1:42" ht="14.25" x14ac:dyDescent="0.2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</row>
    <row r="18" spans="1:42" ht="14.25" x14ac:dyDescent="0.2">
      <c r="A18" s="76" t="str">
        <f>CONCATENATE( "Основание: чертежи № ", Source!J370)</f>
        <v xml:space="preserve">Основание: чертежи № </v>
      </c>
      <c r="B18" s="76"/>
      <c r="C18" s="76"/>
      <c r="D18" s="76"/>
      <c r="E18" s="76"/>
      <c r="F18" s="76"/>
      <c r="G18" s="76"/>
      <c r="H18" s="76"/>
      <c r="I18" s="76"/>
      <c r="J18" s="76"/>
      <c r="K18" s="76"/>
    </row>
    <row r="19" spans="1:42" ht="14.25" x14ac:dyDescent="0.2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</row>
    <row r="20" spans="1:42" ht="71.25" x14ac:dyDescent="0.2">
      <c r="A20" s="13"/>
      <c r="B20" s="13"/>
      <c r="C20" s="13"/>
      <c r="D20" s="13"/>
      <c r="E20" s="13"/>
      <c r="F20" s="13"/>
      <c r="G20" s="13"/>
      <c r="H20" s="13"/>
      <c r="I20" s="20" t="s">
        <v>768</v>
      </c>
      <c r="J20" s="20" t="s">
        <v>769</v>
      </c>
      <c r="K20" s="13"/>
    </row>
    <row r="21" spans="1:42" ht="15" x14ac:dyDescent="0.25">
      <c r="A21" s="13"/>
      <c r="B21" s="13"/>
      <c r="C21" s="13"/>
      <c r="D21" s="13"/>
      <c r="E21" s="83" t="s">
        <v>770</v>
      </c>
      <c r="F21" s="83"/>
      <c r="G21" s="83"/>
      <c r="H21" s="83"/>
      <c r="I21" s="21">
        <f>I22+I23+I24+I25</f>
        <v>116340.54999999999</v>
      </c>
      <c r="J21" s="21">
        <f>J22+J23+J24+J25</f>
        <v>1171035.07</v>
      </c>
      <c r="K21" s="22" t="s">
        <v>827</v>
      </c>
    </row>
    <row r="22" spans="1:42" ht="14.25" x14ac:dyDescent="0.2">
      <c r="A22" s="13"/>
      <c r="B22" s="13"/>
      <c r="C22" s="13"/>
      <c r="D22" s="13"/>
      <c r="E22" s="67" t="s">
        <v>771</v>
      </c>
      <c r="F22" s="67"/>
      <c r="G22" s="67"/>
      <c r="H22" s="67"/>
      <c r="I22" s="23">
        <f>ROUND((Source!F564), 2)</f>
        <v>7501.6</v>
      </c>
      <c r="J22" s="23">
        <f>ROUND((Source!P564), 2)</f>
        <v>94304.84</v>
      </c>
      <c r="K22" s="13" t="s">
        <v>827</v>
      </c>
    </row>
    <row r="23" spans="1:42" ht="14.25" x14ac:dyDescent="0.2">
      <c r="A23" s="13"/>
      <c r="B23" s="13"/>
      <c r="C23" s="13"/>
      <c r="D23" s="13"/>
      <c r="E23" s="67" t="s">
        <v>772</v>
      </c>
      <c r="F23" s="67"/>
      <c r="G23" s="67"/>
      <c r="H23" s="67"/>
      <c r="I23" s="23">
        <f>ROUND((Source!F565), 2)</f>
        <v>18914.599999999999</v>
      </c>
      <c r="J23" s="23">
        <f>ROUND((Source!P565), 2)</f>
        <v>389211.88</v>
      </c>
      <c r="K23" s="13" t="s">
        <v>827</v>
      </c>
    </row>
    <row r="24" spans="1:42" ht="14.25" x14ac:dyDescent="0.2">
      <c r="A24" s="13"/>
      <c r="B24" s="13"/>
      <c r="C24" s="13"/>
      <c r="D24" s="13"/>
      <c r="E24" s="67" t="s">
        <v>773</v>
      </c>
      <c r="F24" s="67"/>
      <c r="G24" s="67"/>
      <c r="H24" s="67"/>
      <c r="I24" s="23">
        <f>ROUND((Source!F556), 2)</f>
        <v>87794.559999999998</v>
      </c>
      <c r="J24" s="23">
        <f>ROUND((Source!P556), 2)</f>
        <v>624219.31999999995</v>
      </c>
      <c r="K24" s="13" t="s">
        <v>827</v>
      </c>
    </row>
    <row r="25" spans="1:42" ht="14.25" x14ac:dyDescent="0.2">
      <c r="A25" s="13"/>
      <c r="B25" s="13"/>
      <c r="C25" s="13"/>
      <c r="D25" s="13"/>
      <c r="E25" s="67" t="s">
        <v>774</v>
      </c>
      <c r="F25" s="67"/>
      <c r="G25" s="67"/>
      <c r="H25" s="67"/>
      <c r="I25" s="23">
        <f>ROUND((Source!F566+Source!F567), 2)</f>
        <v>2129.79</v>
      </c>
      <c r="J25" s="23">
        <f>ROUND((Source!P566+Source!P567), 2)</f>
        <v>63299.03</v>
      </c>
      <c r="K25" s="13" t="s">
        <v>827</v>
      </c>
    </row>
    <row r="26" spans="1:42" ht="14.25" x14ac:dyDescent="0.2">
      <c r="A26" s="13"/>
      <c r="B26" s="13"/>
      <c r="C26" s="13"/>
      <c r="D26" s="13"/>
      <c r="E26" s="67" t="s">
        <v>775</v>
      </c>
      <c r="F26" s="67"/>
      <c r="G26" s="67"/>
      <c r="H26" s="67"/>
      <c r="I26" s="23">
        <f>(Source!F562+ Source!F561)</f>
        <v>5692.66</v>
      </c>
      <c r="J26" s="23">
        <f>((Source!P562 + Source!P561))</f>
        <v>196453.71</v>
      </c>
      <c r="K26" s="13" t="s">
        <v>827</v>
      </c>
    </row>
    <row r="27" spans="1:42" ht="14.25" x14ac:dyDescent="0.2">
      <c r="A27" s="13"/>
      <c r="B27" s="13"/>
      <c r="C27" s="13"/>
      <c r="D27" s="13"/>
      <c r="E27" s="67" t="s">
        <v>776</v>
      </c>
      <c r="F27" s="67"/>
      <c r="G27" s="67"/>
      <c r="H27" s="67"/>
      <c r="I27" s="23">
        <f>Source!F569</f>
        <v>344.42589999999996</v>
      </c>
      <c r="J27" s="23"/>
      <c r="K27" s="13" t="s">
        <v>499</v>
      </c>
    </row>
    <row r="28" spans="1:42" ht="14.25" hidden="1" x14ac:dyDescent="0.2">
      <c r="A28" s="13"/>
      <c r="B28" s="13"/>
      <c r="C28" s="13"/>
      <c r="D28" s="13"/>
      <c r="E28" s="78" t="s">
        <v>777</v>
      </c>
      <c r="F28" s="78"/>
      <c r="G28" s="78"/>
      <c r="H28" s="78"/>
      <c r="I28" s="23"/>
      <c r="J28" s="23"/>
      <c r="K28" s="13"/>
    </row>
    <row r="29" spans="1:42" ht="14.25" hidden="1" x14ac:dyDescent="0.2">
      <c r="A29" s="13"/>
      <c r="B29" s="13"/>
      <c r="C29" s="13"/>
      <c r="D29" s="13"/>
      <c r="E29" s="79" t="s">
        <v>276</v>
      </c>
      <c r="F29" s="79"/>
      <c r="G29" s="79"/>
      <c r="H29" s="79"/>
      <c r="I29" s="23">
        <f>SUM(Y35:Y386)</f>
        <v>0</v>
      </c>
      <c r="J29" s="23">
        <f>SUM(Z35:Z386)</f>
        <v>0</v>
      </c>
      <c r="K29" s="13" t="s">
        <v>827</v>
      </c>
    </row>
    <row r="30" spans="1:42" ht="14.25" x14ac:dyDescent="0.2">
      <c r="A30" s="13"/>
      <c r="B30" s="13"/>
      <c r="C30" s="13"/>
      <c r="D30" s="13"/>
      <c r="E30" s="13"/>
      <c r="F30" s="17"/>
      <c r="G30" s="17"/>
      <c r="H30" s="17"/>
      <c r="I30" s="23"/>
      <c r="J30" s="23"/>
      <c r="K30" s="13"/>
    </row>
    <row r="31" spans="1:42" ht="14.25" x14ac:dyDescent="0.2">
      <c r="A31" s="13" t="s">
        <v>788</v>
      </c>
      <c r="B31" s="13"/>
      <c r="C31" s="13"/>
      <c r="D31" s="13"/>
      <c r="E31" s="13"/>
      <c r="F31" s="17"/>
      <c r="G31" s="17"/>
      <c r="H31" s="17"/>
      <c r="I31" s="23"/>
      <c r="J31" s="23"/>
      <c r="K31" s="13"/>
    </row>
    <row r="32" spans="1:42" ht="14.25" x14ac:dyDescent="0.2">
      <c r="A32" s="76" t="s">
        <v>789</v>
      </c>
      <c r="B32" s="76"/>
      <c r="C32" s="76"/>
      <c r="D32" s="76"/>
      <c r="E32" s="76"/>
      <c r="F32" s="76"/>
      <c r="G32" s="76"/>
      <c r="H32" s="76"/>
      <c r="I32" s="76"/>
      <c r="J32" s="76"/>
      <c r="K32" s="76"/>
      <c r="AP32" s="26" t="s">
        <v>789</v>
      </c>
    </row>
    <row r="33" spans="1:29" ht="99.75" x14ac:dyDescent="0.2">
      <c r="A33" s="24" t="s">
        <v>778</v>
      </c>
      <c r="B33" s="24" t="s">
        <v>779</v>
      </c>
      <c r="C33" s="24" t="s">
        <v>780</v>
      </c>
      <c r="D33" s="24" t="s">
        <v>781</v>
      </c>
      <c r="E33" s="24" t="s">
        <v>782</v>
      </c>
      <c r="F33" s="24" t="s">
        <v>783</v>
      </c>
      <c r="G33" s="25" t="s">
        <v>784</v>
      </c>
      <c r="H33" s="25" t="s">
        <v>785</v>
      </c>
      <c r="I33" s="24" t="s">
        <v>790</v>
      </c>
      <c r="J33" s="24" t="s">
        <v>786</v>
      </c>
      <c r="K33" s="24" t="s">
        <v>787</v>
      </c>
    </row>
    <row r="34" spans="1:29" ht="14.25" x14ac:dyDescent="0.2">
      <c r="A34" s="24">
        <v>1</v>
      </c>
      <c r="B34" s="24">
        <v>2</v>
      </c>
      <c r="C34" s="24">
        <v>3</v>
      </c>
      <c r="D34" s="24">
        <v>4</v>
      </c>
      <c r="E34" s="24">
        <v>5</v>
      </c>
      <c r="F34" s="24">
        <v>6</v>
      </c>
      <c r="G34" s="24">
        <v>7</v>
      </c>
      <c r="H34" s="24">
        <v>8</v>
      </c>
      <c r="I34" s="24">
        <v>9</v>
      </c>
      <c r="J34" s="24">
        <v>10</v>
      </c>
      <c r="K34" s="24">
        <v>11</v>
      </c>
    </row>
    <row r="36" spans="1:29" ht="16.5" x14ac:dyDescent="0.25">
      <c r="A36" s="77" t="str">
        <f>CONCATENATE("Раздел: ",IF(Source!G374&lt;&gt;"Новый раздел", Source!G374, ""))</f>
        <v>Раздел: 1. АПТ</v>
      </c>
      <c r="B36" s="77"/>
      <c r="C36" s="77"/>
      <c r="D36" s="77"/>
      <c r="E36" s="77"/>
      <c r="F36" s="77"/>
      <c r="G36" s="77"/>
      <c r="H36" s="77"/>
      <c r="I36" s="77"/>
      <c r="J36" s="77"/>
      <c r="K36" s="77"/>
    </row>
    <row r="37" spans="1:29" ht="28.5" x14ac:dyDescent="0.2">
      <c r="A37" s="27">
        <v>1</v>
      </c>
      <c r="B37" s="27" t="str">
        <f>Source!F378</f>
        <v>4.10-176-1</v>
      </c>
      <c r="C37" s="27" t="s">
        <v>310</v>
      </c>
      <c r="D37" s="28" t="str">
        <f>Source!H378</f>
        <v>10 шт.</v>
      </c>
      <c r="E37" s="12">
        <f>Source!I378</f>
        <v>0.1</v>
      </c>
      <c r="F37" s="30"/>
      <c r="G37" s="29"/>
      <c r="H37" s="12"/>
      <c r="I37" s="30"/>
      <c r="J37" s="12"/>
      <c r="K37" s="30"/>
      <c r="Q37">
        <f>Source!X378</f>
        <v>53.68</v>
      </c>
      <c r="R37">
        <f>Source!X379</f>
        <v>1283.81</v>
      </c>
      <c r="S37">
        <f>Source!Y378</f>
        <v>31.55</v>
      </c>
      <c r="T37">
        <f>Source!Y379</f>
        <v>666.28</v>
      </c>
      <c r="U37">
        <f>ROUND((175/100)*ROUND(Source!R378, 2), 2)</f>
        <v>0.02</v>
      </c>
      <c r="V37">
        <f>ROUND((160/100)*ROUND(Source!R379, 2), 2)</f>
        <v>0.56000000000000005</v>
      </c>
      <c r="AC37">
        <v>0</v>
      </c>
    </row>
    <row r="38" spans="1:29" x14ac:dyDescent="0.2">
      <c r="C38" s="45" t="str">
        <f>"Объем: "&amp;Source!I378&amp;"=1/"&amp;"10"</f>
        <v>Объем: 0,1=1/10</v>
      </c>
    </row>
    <row r="39" spans="1:29" ht="14.25" x14ac:dyDescent="0.2">
      <c r="A39" s="27"/>
      <c r="B39" s="27"/>
      <c r="C39" s="27" t="s">
        <v>791</v>
      </c>
      <c r="D39" s="28"/>
      <c r="E39" s="12"/>
      <c r="F39" s="30">
        <f>Source!AO378</f>
        <v>470.94</v>
      </c>
      <c r="G39" s="29" t="str">
        <f>Source!DG378</f>
        <v/>
      </c>
      <c r="H39" s="12">
        <f>Source!AV379</f>
        <v>1</v>
      </c>
      <c r="I39" s="30">
        <f>Source!S378</f>
        <v>47.09</v>
      </c>
      <c r="J39" s="12">
        <f>IF(Source!BA379&lt;&gt; 0, Source!BA379, 1)</f>
        <v>34.51</v>
      </c>
      <c r="K39" s="30">
        <f>Source!S379</f>
        <v>1625.08</v>
      </c>
    </row>
    <row r="40" spans="1:29" ht="14.25" x14ac:dyDescent="0.2">
      <c r="A40" s="27"/>
      <c r="B40" s="27"/>
      <c r="C40" s="27" t="s">
        <v>792</v>
      </c>
      <c r="D40" s="28"/>
      <c r="E40" s="12"/>
      <c r="F40" s="30">
        <f>Source!AM378</f>
        <v>1.1100000000000001</v>
      </c>
      <c r="G40" s="29" t="str">
        <f>Source!DE378</f>
        <v/>
      </c>
      <c r="H40" s="12">
        <f>Source!AV379</f>
        <v>1</v>
      </c>
      <c r="I40" s="30">
        <f>Source!Q378</f>
        <v>0.11</v>
      </c>
      <c r="J40" s="12">
        <f>IF(Source!BB379&lt;&gt; 0, Source!BB379, 1)</f>
        <v>11.81</v>
      </c>
      <c r="K40" s="30">
        <f>Source!Q379</f>
        <v>1.3</v>
      </c>
    </row>
    <row r="41" spans="1:29" ht="14.25" x14ac:dyDescent="0.2">
      <c r="A41" s="27"/>
      <c r="B41" s="27"/>
      <c r="C41" s="27" t="s">
        <v>793</v>
      </c>
      <c r="D41" s="28"/>
      <c r="E41" s="12"/>
      <c r="F41" s="30">
        <f>Source!AN378</f>
        <v>0.13</v>
      </c>
      <c r="G41" s="29" t="str">
        <f>Source!DF378</f>
        <v/>
      </c>
      <c r="H41" s="12">
        <f>Source!AV379</f>
        <v>1</v>
      </c>
      <c r="I41" s="31">
        <f>Source!R378</f>
        <v>0.01</v>
      </c>
      <c r="J41" s="12">
        <f>IF(Source!BS379&lt;&gt; 0, Source!BS379, 1)</f>
        <v>34.51</v>
      </c>
      <c r="K41" s="31">
        <f>Source!R379</f>
        <v>0.35</v>
      </c>
    </row>
    <row r="42" spans="1:29" ht="14.25" x14ac:dyDescent="0.2">
      <c r="A42" s="27"/>
      <c r="B42" s="27"/>
      <c r="C42" s="27" t="s">
        <v>794</v>
      </c>
      <c r="D42" s="28"/>
      <c r="E42" s="12"/>
      <c r="F42" s="30">
        <f>Source!AL378</f>
        <v>1.29</v>
      </c>
      <c r="G42" s="29" t="str">
        <f>Source!DD378</f>
        <v/>
      </c>
      <c r="H42" s="12">
        <f>Source!AW379</f>
        <v>1</v>
      </c>
      <c r="I42" s="30">
        <f>Source!P378</f>
        <v>0.13</v>
      </c>
      <c r="J42" s="12">
        <f>IF(Source!BC379&lt;&gt; 0, Source!BC379, 1)</f>
        <v>7.24</v>
      </c>
      <c r="K42" s="30">
        <f>Source!P379</f>
        <v>0.94</v>
      </c>
    </row>
    <row r="43" spans="1:29" ht="14.25" x14ac:dyDescent="0.2">
      <c r="A43" s="27"/>
      <c r="B43" s="27"/>
      <c r="C43" s="27" t="s">
        <v>795</v>
      </c>
      <c r="D43" s="28" t="s">
        <v>796</v>
      </c>
      <c r="E43" s="12">
        <f>Source!DN379</f>
        <v>114</v>
      </c>
      <c r="F43" s="30"/>
      <c r="G43" s="29"/>
      <c r="H43" s="12"/>
      <c r="I43" s="30">
        <f>SUM(Q37:Q42)</f>
        <v>53.68</v>
      </c>
      <c r="J43" s="12">
        <f>Source!BZ379</f>
        <v>79</v>
      </c>
      <c r="K43" s="30">
        <f>SUM(R37:R42)</f>
        <v>1283.81</v>
      </c>
    </row>
    <row r="44" spans="1:29" ht="14.25" x14ac:dyDescent="0.2">
      <c r="A44" s="27"/>
      <c r="B44" s="27"/>
      <c r="C44" s="27" t="s">
        <v>797</v>
      </c>
      <c r="D44" s="28" t="s">
        <v>796</v>
      </c>
      <c r="E44" s="12">
        <f>Source!DO379</f>
        <v>67</v>
      </c>
      <c r="F44" s="30"/>
      <c r="G44" s="29"/>
      <c r="H44" s="12"/>
      <c r="I44" s="30">
        <f>SUM(S37:S43)</f>
        <v>31.55</v>
      </c>
      <c r="J44" s="12">
        <f>Source!CA379</f>
        <v>41</v>
      </c>
      <c r="K44" s="30">
        <f>SUM(T37:T43)</f>
        <v>666.28</v>
      </c>
    </row>
    <row r="45" spans="1:29" ht="14.25" x14ac:dyDescent="0.2">
      <c r="A45" s="27"/>
      <c r="B45" s="27"/>
      <c r="C45" s="27" t="s">
        <v>798</v>
      </c>
      <c r="D45" s="28" t="s">
        <v>796</v>
      </c>
      <c r="E45" s="12">
        <f>175</f>
        <v>175</v>
      </c>
      <c r="F45" s="30"/>
      <c r="G45" s="29"/>
      <c r="H45" s="12"/>
      <c r="I45" s="30">
        <f>SUM(U37:U44)</f>
        <v>0.02</v>
      </c>
      <c r="J45" s="12">
        <f>160</f>
        <v>160</v>
      </c>
      <c r="K45" s="30">
        <f>SUM(V37:V44)</f>
        <v>0.56000000000000005</v>
      </c>
    </row>
    <row r="46" spans="1:29" ht="14.25" x14ac:dyDescent="0.2">
      <c r="A46" s="32"/>
      <c r="B46" s="32"/>
      <c r="C46" s="32" t="s">
        <v>799</v>
      </c>
      <c r="D46" s="33" t="s">
        <v>800</v>
      </c>
      <c r="E46" s="34">
        <f>Source!AQ378</f>
        <v>29.96</v>
      </c>
      <c r="F46" s="35"/>
      <c r="G46" s="36" t="str">
        <f>Source!DI378</f>
        <v/>
      </c>
      <c r="H46" s="34">
        <f>Source!AV379</f>
        <v>1</v>
      </c>
      <c r="I46" s="35">
        <f>Source!U378</f>
        <v>2.9960000000000004</v>
      </c>
      <c r="J46" s="34"/>
      <c r="K46" s="35"/>
    </row>
    <row r="47" spans="1:29" ht="15" x14ac:dyDescent="0.25">
      <c r="C47" s="22" t="s">
        <v>801</v>
      </c>
      <c r="H47" s="74">
        <f>I39+I40+I42+I43+I44+I45+0-0-0</f>
        <v>132.58000000000001</v>
      </c>
      <c r="I47" s="74"/>
      <c r="J47" s="74">
        <f>K39+K40+K42+K43+K44+K45+0-0-0</f>
        <v>3577.97</v>
      </c>
      <c r="K47" s="74"/>
    </row>
    <row r="48" spans="1:29" ht="15" x14ac:dyDescent="0.25">
      <c r="C48" s="22" t="s">
        <v>802</v>
      </c>
      <c r="H48" s="71">
        <f>0+0</f>
        <v>0</v>
      </c>
      <c r="I48" s="71"/>
      <c r="J48" s="71">
        <f>0+0</f>
        <v>0</v>
      </c>
      <c r="K48" s="71"/>
    </row>
    <row r="49" spans="1:29" ht="15" x14ac:dyDescent="0.25">
      <c r="C49" s="22" t="s">
        <v>803</v>
      </c>
      <c r="H49" s="71">
        <f>I39+I40+I42+I43+I44+I45+0</f>
        <v>132.58000000000001</v>
      </c>
      <c r="I49" s="71"/>
      <c r="J49" s="71">
        <f>K39+K40+K42+K43+K44+K45+0</f>
        <v>3577.97</v>
      </c>
      <c r="K49" s="71"/>
      <c r="O49" s="37">
        <f>I39+I40+I42+I43+I44+I45+0</f>
        <v>132.58000000000001</v>
      </c>
      <c r="P49" s="37">
        <f>K39+K40+K42+K43+K44+K45+0</f>
        <v>3577.97</v>
      </c>
    </row>
    <row r="51" spans="1:29" ht="68.25" x14ac:dyDescent="0.2">
      <c r="A51" s="38">
        <v>2</v>
      </c>
      <c r="B51" s="38" t="str">
        <f>Source!F380</f>
        <v>УПД</v>
      </c>
      <c r="C51" s="38" t="s">
        <v>848</v>
      </c>
      <c r="D51" s="39" t="str">
        <f>Source!H380</f>
        <v>шт.</v>
      </c>
      <c r="E51" s="40">
        <f>Source!I380</f>
        <v>1</v>
      </c>
      <c r="F51" s="41">
        <f>Source!AL380</f>
        <v>1083.99</v>
      </c>
      <c r="G51" s="42" t="str">
        <f>Source!DD380</f>
        <v/>
      </c>
      <c r="H51" s="40">
        <f>Source!AW381</f>
        <v>1</v>
      </c>
      <c r="I51" s="41">
        <f>Source!P380</f>
        <v>1083.99</v>
      </c>
      <c r="J51" s="40">
        <f>IF(Source!BC381&lt;&gt; 0, Source!BC381, 1)</f>
        <v>7.11</v>
      </c>
      <c r="K51" s="41">
        <f>Source!P381</f>
        <v>7707.17</v>
      </c>
      <c r="Q51">
        <f>Source!X380</f>
        <v>0</v>
      </c>
      <c r="R51">
        <f>Source!X381</f>
        <v>0</v>
      </c>
      <c r="S51">
        <f>Source!Y380</f>
        <v>0</v>
      </c>
      <c r="T51">
        <f>Source!Y381</f>
        <v>0</v>
      </c>
      <c r="U51">
        <f>ROUND((175/100)*ROUND(Source!R380, 2), 2)</f>
        <v>0</v>
      </c>
      <c r="V51">
        <f>ROUND((160/100)*ROUND(Source!R381, 2), 2)</f>
        <v>0</v>
      </c>
      <c r="AC51">
        <v>5</v>
      </c>
    </row>
    <row r="52" spans="1:29" ht="15" x14ac:dyDescent="0.25">
      <c r="A52" s="43"/>
      <c r="B52" s="43"/>
      <c r="C52" s="44" t="s">
        <v>803</v>
      </c>
      <c r="D52" s="43"/>
      <c r="E52" s="43"/>
      <c r="F52" s="43"/>
      <c r="G52" s="43"/>
      <c r="H52" s="75">
        <f>I51+0</f>
        <v>1083.99</v>
      </c>
      <c r="I52" s="75"/>
      <c r="J52" s="75">
        <f>K51+0</f>
        <v>7707.17</v>
      </c>
      <c r="K52" s="75"/>
      <c r="O52" s="37">
        <f>I51+0</f>
        <v>1083.99</v>
      </c>
      <c r="P52" s="37">
        <f>K51+0</f>
        <v>7707.17</v>
      </c>
    </row>
    <row r="54" spans="1:29" ht="57" x14ac:dyDescent="0.2">
      <c r="A54" s="27">
        <v>3</v>
      </c>
      <c r="B54" s="27" t="str">
        <f>Source!F388</f>
        <v>4.8-240-4</v>
      </c>
      <c r="C54" s="27" t="s">
        <v>373</v>
      </c>
      <c r="D54" s="28" t="str">
        <f>Source!H388</f>
        <v>1  ШТ.</v>
      </c>
      <c r="E54" s="12">
        <f>Source!I388</f>
        <v>1</v>
      </c>
      <c r="F54" s="30"/>
      <c r="G54" s="29"/>
      <c r="H54" s="12"/>
      <c r="I54" s="30"/>
      <c r="J54" s="12"/>
      <c r="K54" s="30"/>
      <c r="Q54">
        <f>Source!X388</f>
        <v>30.51</v>
      </c>
      <c r="R54">
        <f>Source!X389</f>
        <v>729.56</v>
      </c>
      <c r="S54">
        <f>Source!Y388</f>
        <v>17.93</v>
      </c>
      <c r="T54">
        <f>Source!Y389</f>
        <v>378.63</v>
      </c>
      <c r="U54">
        <f>ROUND((175/100)*ROUND(Source!R388, 2), 2)</f>
        <v>5.53</v>
      </c>
      <c r="V54">
        <f>ROUND((160/100)*ROUND(Source!R389, 2), 2)</f>
        <v>174.48</v>
      </c>
      <c r="AC54">
        <v>0</v>
      </c>
    </row>
    <row r="55" spans="1:29" ht="14.25" x14ac:dyDescent="0.2">
      <c r="A55" s="27"/>
      <c r="B55" s="27"/>
      <c r="C55" s="27" t="s">
        <v>791</v>
      </c>
      <c r="D55" s="28"/>
      <c r="E55" s="12"/>
      <c r="F55" s="30">
        <f>Source!AO388</f>
        <v>26.76</v>
      </c>
      <c r="G55" s="29" t="str">
        <f>Source!DG388</f>
        <v/>
      </c>
      <c r="H55" s="12">
        <f>Source!AV389</f>
        <v>1</v>
      </c>
      <c r="I55" s="30">
        <f>Source!S388</f>
        <v>26.76</v>
      </c>
      <c r="J55" s="12">
        <f>IF(Source!BA389&lt;&gt; 0, Source!BA389, 1)</f>
        <v>34.51</v>
      </c>
      <c r="K55" s="30">
        <f>Source!S389</f>
        <v>923.49</v>
      </c>
    </row>
    <row r="56" spans="1:29" ht="14.25" x14ac:dyDescent="0.2">
      <c r="A56" s="27"/>
      <c r="B56" s="27"/>
      <c r="C56" s="27" t="s">
        <v>792</v>
      </c>
      <c r="D56" s="28"/>
      <c r="E56" s="12"/>
      <c r="F56" s="30">
        <f>Source!AM388</f>
        <v>17.45</v>
      </c>
      <c r="G56" s="29" t="str">
        <f>Source!DE388</f>
        <v/>
      </c>
      <c r="H56" s="12">
        <f>Source!AV389</f>
        <v>1</v>
      </c>
      <c r="I56" s="30">
        <f>Source!Q388</f>
        <v>17.45</v>
      </c>
      <c r="J56" s="12">
        <f>IF(Source!BB389&lt;&gt; 0, Source!BB389, 1)</f>
        <v>14.42</v>
      </c>
      <c r="K56" s="30">
        <f>Source!Q389</f>
        <v>251.63</v>
      </c>
    </row>
    <row r="57" spans="1:29" ht="14.25" x14ac:dyDescent="0.2">
      <c r="A57" s="27"/>
      <c r="B57" s="27"/>
      <c r="C57" s="27" t="s">
        <v>793</v>
      </c>
      <c r="D57" s="28"/>
      <c r="E57" s="12"/>
      <c r="F57" s="30">
        <f>Source!AN388</f>
        <v>3.16</v>
      </c>
      <c r="G57" s="29" t="str">
        <f>Source!DF388</f>
        <v/>
      </c>
      <c r="H57" s="12">
        <f>Source!AV389</f>
        <v>1</v>
      </c>
      <c r="I57" s="31">
        <f>Source!R388</f>
        <v>3.16</v>
      </c>
      <c r="J57" s="12">
        <f>IF(Source!BS389&lt;&gt; 0, Source!BS389, 1)</f>
        <v>34.51</v>
      </c>
      <c r="K57" s="31">
        <f>Source!R389</f>
        <v>109.05</v>
      </c>
    </row>
    <row r="58" spans="1:29" ht="14.25" x14ac:dyDescent="0.2">
      <c r="A58" s="27"/>
      <c r="B58" s="27"/>
      <c r="C58" s="27" t="s">
        <v>794</v>
      </c>
      <c r="D58" s="28"/>
      <c r="E58" s="12"/>
      <c r="F58" s="30">
        <f>Source!AL388</f>
        <v>1.46</v>
      </c>
      <c r="G58" s="29" t="str">
        <f>Source!DD388</f>
        <v/>
      </c>
      <c r="H58" s="12">
        <f>Source!AW389</f>
        <v>1</v>
      </c>
      <c r="I58" s="30">
        <f>Source!P388</f>
        <v>1.46</v>
      </c>
      <c r="J58" s="12">
        <f>IF(Source!BC389&lt;&gt; 0, Source!BC389, 1)</f>
        <v>11.99</v>
      </c>
      <c r="K58" s="30">
        <f>Source!P389</f>
        <v>17.510000000000002</v>
      </c>
    </row>
    <row r="59" spans="1:29" ht="14.25" x14ac:dyDescent="0.2">
      <c r="A59" s="27"/>
      <c r="B59" s="27"/>
      <c r="C59" s="27" t="s">
        <v>795</v>
      </c>
      <c r="D59" s="28" t="s">
        <v>796</v>
      </c>
      <c r="E59" s="12">
        <f>Source!DN389</f>
        <v>114</v>
      </c>
      <c r="F59" s="30"/>
      <c r="G59" s="29"/>
      <c r="H59" s="12"/>
      <c r="I59" s="30">
        <f>SUM(Q54:Q58)</f>
        <v>30.51</v>
      </c>
      <c r="J59" s="12">
        <f>Source!BZ389</f>
        <v>79</v>
      </c>
      <c r="K59" s="30">
        <f>SUM(R54:R58)</f>
        <v>729.56</v>
      </c>
    </row>
    <row r="60" spans="1:29" ht="14.25" x14ac:dyDescent="0.2">
      <c r="A60" s="27"/>
      <c r="B60" s="27"/>
      <c r="C60" s="27" t="s">
        <v>797</v>
      </c>
      <c r="D60" s="28" t="s">
        <v>796</v>
      </c>
      <c r="E60" s="12">
        <f>Source!DO389</f>
        <v>67</v>
      </c>
      <c r="F60" s="30"/>
      <c r="G60" s="29"/>
      <c r="H60" s="12"/>
      <c r="I60" s="30">
        <f>SUM(S54:S59)</f>
        <v>17.93</v>
      </c>
      <c r="J60" s="12">
        <f>Source!CA389</f>
        <v>41</v>
      </c>
      <c r="K60" s="30">
        <f>SUM(T54:T59)</f>
        <v>378.63</v>
      </c>
    </row>
    <row r="61" spans="1:29" ht="14.25" x14ac:dyDescent="0.2">
      <c r="A61" s="27"/>
      <c r="B61" s="27"/>
      <c r="C61" s="27" t="s">
        <v>798</v>
      </c>
      <c r="D61" s="28" t="s">
        <v>796</v>
      </c>
      <c r="E61" s="12">
        <f>175</f>
        <v>175</v>
      </c>
      <c r="F61" s="30"/>
      <c r="G61" s="29"/>
      <c r="H61" s="12"/>
      <c r="I61" s="30">
        <f>SUM(U54:U60)</f>
        <v>5.53</v>
      </c>
      <c r="J61" s="12">
        <f>160</f>
        <v>160</v>
      </c>
      <c r="K61" s="30">
        <f>SUM(V54:V60)</f>
        <v>174.48</v>
      </c>
    </row>
    <row r="62" spans="1:29" ht="14.25" x14ac:dyDescent="0.2">
      <c r="A62" s="32"/>
      <c r="B62" s="32"/>
      <c r="C62" s="32" t="s">
        <v>799</v>
      </c>
      <c r="D62" s="33" t="s">
        <v>800</v>
      </c>
      <c r="E62" s="34">
        <f>Source!AQ388</f>
        <v>2.06</v>
      </c>
      <c r="F62" s="35"/>
      <c r="G62" s="36" t="str">
        <f>Source!DI388</f>
        <v/>
      </c>
      <c r="H62" s="34">
        <f>Source!AV389</f>
        <v>1</v>
      </c>
      <c r="I62" s="35">
        <f>Source!U388</f>
        <v>2.06</v>
      </c>
      <c r="J62" s="34"/>
      <c r="K62" s="35"/>
    </row>
    <row r="63" spans="1:29" ht="15" x14ac:dyDescent="0.25">
      <c r="C63" s="22" t="s">
        <v>801</v>
      </c>
      <c r="H63" s="74">
        <f>I55+I56+I58+I59+I60+I61+0-0-0</f>
        <v>99.640000000000015</v>
      </c>
      <c r="I63" s="74"/>
      <c r="J63" s="74">
        <f>K55+K56+K58+K59+K60+K61+0-0-0</f>
        <v>2475.2999999999997</v>
      </c>
      <c r="K63" s="74"/>
    </row>
    <row r="64" spans="1:29" ht="15" x14ac:dyDescent="0.25">
      <c r="C64" s="22" t="s">
        <v>802</v>
      </c>
      <c r="H64" s="71">
        <f>0+0</f>
        <v>0</v>
      </c>
      <c r="I64" s="71"/>
      <c r="J64" s="71">
        <f>0+0</f>
        <v>0</v>
      </c>
      <c r="K64" s="71"/>
    </row>
    <row r="65" spans="1:29" ht="15" x14ac:dyDescent="0.25">
      <c r="C65" s="22" t="s">
        <v>803</v>
      </c>
      <c r="H65" s="71">
        <f>I55+I56+I58+I59+I60+I61+0</f>
        <v>99.640000000000015</v>
      </c>
      <c r="I65" s="71"/>
      <c r="J65" s="71">
        <f>K55+K56+K58+K59+K60+K61+0</f>
        <v>2475.2999999999997</v>
      </c>
      <c r="K65" s="71"/>
      <c r="O65" s="37">
        <f>I55+I56+I58+I59+I60+I61+0</f>
        <v>99.640000000000015</v>
      </c>
      <c r="P65" s="37">
        <f>K55+K56+K58+K59+K60+K61+0</f>
        <v>2475.2999999999997</v>
      </c>
    </row>
    <row r="67" spans="1:29" ht="68.25" x14ac:dyDescent="0.2">
      <c r="A67" s="38">
        <v>4</v>
      </c>
      <c r="B67" s="38" t="str">
        <f>Source!F390</f>
        <v>УПД</v>
      </c>
      <c r="C67" s="38" t="s">
        <v>849</v>
      </c>
      <c r="D67" s="39" t="str">
        <f>Source!H390</f>
        <v>шт.</v>
      </c>
      <c r="E67" s="40">
        <f>Source!I390</f>
        <v>1</v>
      </c>
      <c r="F67" s="41">
        <f>Source!AL390</f>
        <v>3098.05</v>
      </c>
      <c r="G67" s="42" t="str">
        <f>Source!DD390</f>
        <v/>
      </c>
      <c r="H67" s="40">
        <f>Source!AW391</f>
        <v>1</v>
      </c>
      <c r="I67" s="41">
        <f>Source!P390</f>
        <v>3098.05</v>
      </c>
      <c r="J67" s="40">
        <f>IF(Source!BC391&lt;&gt; 0, Source!BC391, 1)</f>
        <v>7.11</v>
      </c>
      <c r="K67" s="41">
        <f>Source!P391</f>
        <v>22027.14</v>
      </c>
      <c r="Q67">
        <f>Source!X390</f>
        <v>0</v>
      </c>
      <c r="R67">
        <f>Source!X391</f>
        <v>0</v>
      </c>
      <c r="S67">
        <f>Source!Y390</f>
        <v>0</v>
      </c>
      <c r="T67">
        <f>Source!Y391</f>
        <v>0</v>
      </c>
      <c r="U67">
        <f>ROUND((175/100)*ROUND(Source!R390, 2), 2)</f>
        <v>0</v>
      </c>
      <c r="V67">
        <f>ROUND((160/100)*ROUND(Source!R391, 2), 2)</f>
        <v>0</v>
      </c>
      <c r="AC67">
        <v>5</v>
      </c>
    </row>
    <row r="68" spans="1:29" ht="15" x14ac:dyDescent="0.25">
      <c r="A68" s="43"/>
      <c r="B68" s="43"/>
      <c r="C68" s="44" t="s">
        <v>803</v>
      </c>
      <c r="D68" s="43"/>
      <c r="E68" s="43"/>
      <c r="F68" s="43"/>
      <c r="G68" s="43"/>
      <c r="H68" s="75">
        <f>I67+0</f>
        <v>3098.05</v>
      </c>
      <c r="I68" s="75"/>
      <c r="J68" s="75">
        <f>K67+0</f>
        <v>22027.14</v>
      </c>
      <c r="K68" s="75"/>
      <c r="O68" s="37">
        <f>I67+0</f>
        <v>3098.05</v>
      </c>
      <c r="P68" s="37">
        <f>K67+0</f>
        <v>22027.14</v>
      </c>
    </row>
    <row r="70" spans="1:29" ht="71.25" x14ac:dyDescent="0.2">
      <c r="A70" s="27">
        <v>5</v>
      </c>
      <c r="B70" s="27" t="str">
        <f>Source!F392</f>
        <v>4.10-145-14</v>
      </c>
      <c r="C70" s="27" t="s">
        <v>36</v>
      </c>
      <c r="D70" s="28" t="str">
        <f>Source!H392</f>
        <v>1 рабочая секция</v>
      </c>
      <c r="E70" s="12">
        <f>Source!I392</f>
        <v>1</v>
      </c>
      <c r="F70" s="30"/>
      <c r="G70" s="29"/>
      <c r="H70" s="12"/>
      <c r="I70" s="30"/>
      <c r="J70" s="12"/>
      <c r="K70" s="30"/>
      <c r="Q70">
        <f>Source!X392</f>
        <v>3223.41</v>
      </c>
      <c r="R70">
        <f>Source!X393</f>
        <v>77087.210000000006</v>
      </c>
      <c r="S70">
        <f>Source!Y392</f>
        <v>1894.46</v>
      </c>
      <c r="T70">
        <f>Source!Y393</f>
        <v>40007.29</v>
      </c>
      <c r="U70">
        <f>ROUND((175/100)*ROUND(Source!R392, 2), 2)</f>
        <v>0</v>
      </c>
      <c r="V70">
        <f>ROUND((160/100)*ROUND(Source!R393, 2), 2)</f>
        <v>0</v>
      </c>
      <c r="AC70">
        <v>0</v>
      </c>
    </row>
    <row r="71" spans="1:29" ht="14.25" x14ac:dyDescent="0.2">
      <c r="A71" s="27"/>
      <c r="B71" s="27"/>
      <c r="C71" s="27" t="s">
        <v>791</v>
      </c>
      <c r="D71" s="28"/>
      <c r="E71" s="12"/>
      <c r="F71" s="30">
        <f>Source!AO392</f>
        <v>2827.55</v>
      </c>
      <c r="G71" s="29" t="str">
        <f>Source!DG392</f>
        <v/>
      </c>
      <c r="H71" s="12">
        <f>Source!AV393</f>
        <v>1</v>
      </c>
      <c r="I71" s="30">
        <f>Source!S392</f>
        <v>2827.55</v>
      </c>
      <c r="J71" s="12">
        <f>IF(Source!BA393&lt;&gt; 0, Source!BA393, 1)</f>
        <v>34.51</v>
      </c>
      <c r="K71" s="30">
        <f>Source!S393</f>
        <v>97578.75</v>
      </c>
    </row>
    <row r="72" spans="1:29" ht="14.25" x14ac:dyDescent="0.2">
      <c r="A72" s="27"/>
      <c r="B72" s="27"/>
      <c r="C72" s="27" t="s">
        <v>795</v>
      </c>
      <c r="D72" s="28" t="s">
        <v>796</v>
      </c>
      <c r="E72" s="12">
        <f>Source!DN393</f>
        <v>114</v>
      </c>
      <c r="F72" s="30"/>
      <c r="G72" s="29"/>
      <c r="H72" s="12"/>
      <c r="I72" s="30">
        <f>SUM(Q70:Q71)</f>
        <v>3223.41</v>
      </c>
      <c r="J72" s="12">
        <f>Source!BZ393</f>
        <v>79</v>
      </c>
      <c r="K72" s="30">
        <f>SUM(R70:R71)</f>
        <v>77087.210000000006</v>
      </c>
    </row>
    <row r="73" spans="1:29" ht="14.25" x14ac:dyDescent="0.2">
      <c r="A73" s="27"/>
      <c r="B73" s="27"/>
      <c r="C73" s="27" t="s">
        <v>797</v>
      </c>
      <c r="D73" s="28" t="s">
        <v>796</v>
      </c>
      <c r="E73" s="12">
        <f>Source!DO393</f>
        <v>67</v>
      </c>
      <c r="F73" s="30"/>
      <c r="G73" s="29"/>
      <c r="H73" s="12"/>
      <c r="I73" s="30">
        <f>SUM(S70:S72)</f>
        <v>1894.46</v>
      </c>
      <c r="J73" s="12">
        <f>Source!CA393</f>
        <v>41</v>
      </c>
      <c r="K73" s="30">
        <f>SUM(T70:T72)</f>
        <v>40007.29</v>
      </c>
    </row>
    <row r="74" spans="1:29" ht="14.25" x14ac:dyDescent="0.2">
      <c r="A74" s="32"/>
      <c r="B74" s="32"/>
      <c r="C74" s="32" t="s">
        <v>799</v>
      </c>
      <c r="D74" s="33" t="s">
        <v>800</v>
      </c>
      <c r="E74" s="34">
        <f>Source!AQ392</f>
        <v>145.6</v>
      </c>
      <c r="F74" s="35"/>
      <c r="G74" s="36" t="str">
        <f>Source!DI392</f>
        <v/>
      </c>
      <c r="H74" s="34">
        <f>Source!AV393</f>
        <v>1</v>
      </c>
      <c r="I74" s="35">
        <f>Source!U392</f>
        <v>145.6</v>
      </c>
      <c r="J74" s="34"/>
      <c r="K74" s="35"/>
    </row>
    <row r="75" spans="1:29" ht="15" x14ac:dyDescent="0.25">
      <c r="C75" s="22" t="s">
        <v>801</v>
      </c>
      <c r="H75" s="74">
        <f>I71+I72+I73+0-0-0</f>
        <v>7945.42</v>
      </c>
      <c r="I75" s="74"/>
      <c r="J75" s="74">
        <f>K71+K72+K73+0-0-0</f>
        <v>214673.25000000003</v>
      </c>
      <c r="K75" s="74"/>
    </row>
    <row r="76" spans="1:29" ht="15" x14ac:dyDescent="0.25">
      <c r="C76" s="22" t="s">
        <v>802</v>
      </c>
      <c r="H76" s="71">
        <f>0+0</f>
        <v>0</v>
      </c>
      <c r="I76" s="71"/>
      <c r="J76" s="71">
        <f>0+0</f>
        <v>0</v>
      </c>
      <c r="K76" s="71"/>
    </row>
    <row r="77" spans="1:29" ht="15" x14ac:dyDescent="0.25">
      <c r="C77" s="22" t="s">
        <v>803</v>
      </c>
      <c r="H77" s="71">
        <f>I71+I72+I73+0</f>
        <v>7945.42</v>
      </c>
      <c r="I77" s="71"/>
      <c r="J77" s="71">
        <f>K71+K72+K73+0</f>
        <v>214673.25000000003</v>
      </c>
      <c r="K77" s="71"/>
      <c r="O77" s="37">
        <f>I71+I72+I73+0</f>
        <v>7945.42</v>
      </c>
      <c r="P77" s="37">
        <f>K71+K72+K73+0</f>
        <v>214673.25000000003</v>
      </c>
    </row>
    <row r="79" spans="1:29" ht="57" x14ac:dyDescent="0.2">
      <c r="A79" s="27">
        <v>6</v>
      </c>
      <c r="B79" s="27" t="str">
        <f>Source!F394</f>
        <v>4.10-80-2</v>
      </c>
      <c r="C79" s="27" t="s">
        <v>51</v>
      </c>
      <c r="D79" s="28" t="str">
        <f>Source!H394</f>
        <v>1  ШТ.</v>
      </c>
      <c r="E79" s="12">
        <f>Source!I394</f>
        <v>1</v>
      </c>
      <c r="F79" s="30"/>
      <c r="G79" s="29"/>
      <c r="H79" s="12"/>
      <c r="I79" s="30"/>
      <c r="J79" s="12"/>
      <c r="K79" s="30"/>
      <c r="Q79">
        <f>Source!X394</f>
        <v>176.06</v>
      </c>
      <c r="R79">
        <f>Source!X395</f>
        <v>4210.4799999999996</v>
      </c>
      <c r="S79">
        <f>Source!Y394</f>
        <v>103.47</v>
      </c>
      <c r="T79">
        <f>Source!Y395</f>
        <v>2185.19</v>
      </c>
      <c r="U79">
        <f>ROUND((175/100)*ROUND(Source!R394, 2), 2)</f>
        <v>0.02</v>
      </c>
      <c r="V79">
        <f>ROUND((160/100)*ROUND(Source!R395, 2), 2)</f>
        <v>0.56000000000000005</v>
      </c>
      <c r="AC79">
        <v>0</v>
      </c>
    </row>
    <row r="80" spans="1:29" ht="14.25" x14ac:dyDescent="0.2">
      <c r="A80" s="27"/>
      <c r="B80" s="27"/>
      <c r="C80" s="27" t="s">
        <v>791</v>
      </c>
      <c r="D80" s="28"/>
      <c r="E80" s="12"/>
      <c r="F80" s="30">
        <f>Source!AO394</f>
        <v>154.44</v>
      </c>
      <c r="G80" s="29" t="str">
        <f>Source!DG394</f>
        <v/>
      </c>
      <c r="H80" s="12">
        <f>Source!AV395</f>
        <v>1</v>
      </c>
      <c r="I80" s="30">
        <f>Source!S394</f>
        <v>154.44</v>
      </c>
      <c r="J80" s="12">
        <f>IF(Source!BA395&lt;&gt; 0, Source!BA395, 1)</f>
        <v>34.51</v>
      </c>
      <c r="K80" s="30">
        <f>Source!S395</f>
        <v>5329.72</v>
      </c>
    </row>
    <row r="81" spans="1:29" ht="14.25" x14ac:dyDescent="0.2">
      <c r="A81" s="27"/>
      <c r="B81" s="27"/>
      <c r="C81" s="27" t="s">
        <v>792</v>
      </c>
      <c r="D81" s="28"/>
      <c r="E81" s="12"/>
      <c r="F81" s="30">
        <f>Source!AM394</f>
        <v>0.06</v>
      </c>
      <c r="G81" s="29" t="str">
        <f>Source!DE394</f>
        <v/>
      </c>
      <c r="H81" s="12">
        <f>Source!AV395</f>
        <v>1</v>
      </c>
      <c r="I81" s="30">
        <f>Source!Q394</f>
        <v>0.06</v>
      </c>
      <c r="J81" s="12">
        <f>IF(Source!BB395&lt;&gt; 0, Source!BB395, 1)</f>
        <v>13.67</v>
      </c>
      <c r="K81" s="30">
        <f>Source!Q395</f>
        <v>0.82</v>
      </c>
    </row>
    <row r="82" spans="1:29" ht="14.25" x14ac:dyDescent="0.2">
      <c r="A82" s="27"/>
      <c r="B82" s="27"/>
      <c r="C82" s="27" t="s">
        <v>793</v>
      </c>
      <c r="D82" s="28"/>
      <c r="E82" s="12"/>
      <c r="F82" s="30">
        <f>Source!AN394</f>
        <v>0.01</v>
      </c>
      <c r="G82" s="29" t="str">
        <f>Source!DF394</f>
        <v/>
      </c>
      <c r="H82" s="12">
        <f>Source!AV395</f>
        <v>1</v>
      </c>
      <c r="I82" s="31">
        <f>Source!R394</f>
        <v>0.01</v>
      </c>
      <c r="J82" s="12">
        <f>IF(Source!BS395&lt;&gt; 0, Source!BS395, 1)</f>
        <v>34.51</v>
      </c>
      <c r="K82" s="31">
        <f>Source!R395</f>
        <v>0.35</v>
      </c>
    </row>
    <row r="83" spans="1:29" ht="14.25" x14ac:dyDescent="0.2">
      <c r="A83" s="27"/>
      <c r="B83" s="27"/>
      <c r="C83" s="27" t="s">
        <v>794</v>
      </c>
      <c r="D83" s="28"/>
      <c r="E83" s="12"/>
      <c r="F83" s="30">
        <f>Source!AL394</f>
        <v>20.93</v>
      </c>
      <c r="G83" s="29" t="str">
        <f>Source!DD394</f>
        <v/>
      </c>
      <c r="H83" s="12">
        <f>Source!AW395</f>
        <v>1</v>
      </c>
      <c r="I83" s="30">
        <f>Source!P394</f>
        <v>20.93</v>
      </c>
      <c r="J83" s="12">
        <f>IF(Source!BC395&lt;&gt; 0, Source!BC395, 1)</f>
        <v>9.74</v>
      </c>
      <c r="K83" s="30">
        <f>Source!P395</f>
        <v>203.86</v>
      </c>
    </row>
    <row r="84" spans="1:29" ht="14.25" x14ac:dyDescent="0.2">
      <c r="A84" s="27"/>
      <c r="B84" s="27"/>
      <c r="C84" s="27" t="s">
        <v>795</v>
      </c>
      <c r="D84" s="28" t="s">
        <v>796</v>
      </c>
      <c r="E84" s="12">
        <f>Source!DN395</f>
        <v>114</v>
      </c>
      <c r="F84" s="30"/>
      <c r="G84" s="29"/>
      <c r="H84" s="12"/>
      <c r="I84" s="30">
        <f>SUM(Q79:Q83)</f>
        <v>176.06</v>
      </c>
      <c r="J84" s="12">
        <f>Source!BZ395</f>
        <v>79</v>
      </c>
      <c r="K84" s="30">
        <f>SUM(R79:R83)</f>
        <v>4210.4799999999996</v>
      </c>
    </row>
    <row r="85" spans="1:29" ht="14.25" x14ac:dyDescent="0.2">
      <c r="A85" s="27"/>
      <c r="B85" s="27"/>
      <c r="C85" s="27" t="s">
        <v>797</v>
      </c>
      <c r="D85" s="28" t="s">
        <v>796</v>
      </c>
      <c r="E85" s="12">
        <f>Source!DO395</f>
        <v>67</v>
      </c>
      <c r="F85" s="30"/>
      <c r="G85" s="29"/>
      <c r="H85" s="12"/>
      <c r="I85" s="30">
        <f>SUM(S79:S84)</f>
        <v>103.47</v>
      </c>
      <c r="J85" s="12">
        <f>Source!CA395</f>
        <v>41</v>
      </c>
      <c r="K85" s="30">
        <f>SUM(T79:T84)</f>
        <v>2185.19</v>
      </c>
    </row>
    <row r="86" spans="1:29" ht="14.25" x14ac:dyDescent="0.2">
      <c r="A86" s="27"/>
      <c r="B86" s="27"/>
      <c r="C86" s="27" t="s">
        <v>798</v>
      </c>
      <c r="D86" s="28" t="s">
        <v>796</v>
      </c>
      <c r="E86" s="12">
        <f>175</f>
        <v>175</v>
      </c>
      <c r="F86" s="30"/>
      <c r="G86" s="29"/>
      <c r="H86" s="12"/>
      <c r="I86" s="30">
        <f>SUM(U79:U85)</f>
        <v>0.02</v>
      </c>
      <c r="J86" s="12">
        <f>160</f>
        <v>160</v>
      </c>
      <c r="K86" s="30">
        <f>SUM(V79:V85)</f>
        <v>0.56000000000000005</v>
      </c>
    </row>
    <row r="87" spans="1:29" ht="14.25" x14ac:dyDescent="0.2">
      <c r="A87" s="32"/>
      <c r="B87" s="32"/>
      <c r="C87" s="32" t="s">
        <v>799</v>
      </c>
      <c r="D87" s="33" t="s">
        <v>800</v>
      </c>
      <c r="E87" s="34">
        <f>Source!AQ394</f>
        <v>11.7</v>
      </c>
      <c r="F87" s="35"/>
      <c r="G87" s="36" t="str">
        <f>Source!DI394</f>
        <v/>
      </c>
      <c r="H87" s="34">
        <f>Source!AV395</f>
        <v>1</v>
      </c>
      <c r="I87" s="35">
        <f>Source!U394</f>
        <v>11.7</v>
      </c>
      <c r="J87" s="34"/>
      <c r="K87" s="35"/>
    </row>
    <row r="88" spans="1:29" ht="15" x14ac:dyDescent="0.25">
      <c r="C88" s="22" t="s">
        <v>801</v>
      </c>
      <c r="H88" s="74">
        <f>I80+I81+I83+I84+I85+I86+0-0-0</f>
        <v>454.98</v>
      </c>
      <c r="I88" s="74"/>
      <c r="J88" s="74">
        <f>K80+K81+K83+K84+K85+K86+0-0-0</f>
        <v>11930.63</v>
      </c>
      <c r="K88" s="74"/>
    </row>
    <row r="89" spans="1:29" ht="15" x14ac:dyDescent="0.25">
      <c r="C89" s="22" t="s">
        <v>802</v>
      </c>
      <c r="H89" s="71">
        <f>0+0</f>
        <v>0</v>
      </c>
      <c r="I89" s="71"/>
      <c r="J89" s="71">
        <f>0+0</f>
        <v>0</v>
      </c>
      <c r="K89" s="71"/>
    </row>
    <row r="90" spans="1:29" ht="15" x14ac:dyDescent="0.25">
      <c r="C90" s="22" t="s">
        <v>803</v>
      </c>
      <c r="H90" s="71">
        <f>I80+I81+I83+I84+I85+I86+0</f>
        <v>454.98</v>
      </c>
      <c r="I90" s="71"/>
      <c r="J90" s="71">
        <f>K80+K81+K83+K84+K85+K86+0</f>
        <v>11930.63</v>
      </c>
      <c r="K90" s="71"/>
      <c r="O90" s="37">
        <f>I80+I81+I83+I84+I85+I86+0</f>
        <v>454.98</v>
      </c>
      <c r="P90" s="37">
        <f>K80+K81+K83+K84+K85+K86+0</f>
        <v>11930.63</v>
      </c>
    </row>
    <row r="92" spans="1:29" ht="68.25" x14ac:dyDescent="0.2">
      <c r="A92" s="38">
        <v>7</v>
      </c>
      <c r="B92" s="38" t="str">
        <f>Source!F396</f>
        <v>УПД</v>
      </c>
      <c r="C92" s="38" t="s">
        <v>850</v>
      </c>
      <c r="D92" s="39" t="str">
        <f>Source!H396</f>
        <v>шт.</v>
      </c>
      <c r="E92" s="40">
        <f>Source!I396</f>
        <v>1</v>
      </c>
      <c r="F92" s="41">
        <f>Source!AL396</f>
        <v>6301.2199999999993</v>
      </c>
      <c r="G92" s="42" t="str">
        <f>Source!DD396</f>
        <v/>
      </c>
      <c r="H92" s="40">
        <f>Source!AW397</f>
        <v>1</v>
      </c>
      <c r="I92" s="41">
        <f>Source!P396</f>
        <v>6301.22</v>
      </c>
      <c r="J92" s="40">
        <f>IF(Source!BC397&lt;&gt; 0, Source!BC397, 1)</f>
        <v>7.11</v>
      </c>
      <c r="K92" s="41">
        <f>Source!P397</f>
        <v>44801.67</v>
      </c>
      <c r="Q92">
        <f>Source!X396</f>
        <v>0</v>
      </c>
      <c r="R92">
        <f>Source!X397</f>
        <v>0</v>
      </c>
      <c r="S92">
        <f>Source!Y396</f>
        <v>0</v>
      </c>
      <c r="T92">
        <f>Source!Y397</f>
        <v>0</v>
      </c>
      <c r="U92">
        <f>ROUND((175/100)*ROUND(Source!R396, 2), 2)</f>
        <v>0</v>
      </c>
      <c r="V92">
        <f>ROUND((160/100)*ROUND(Source!R397, 2), 2)</f>
        <v>0</v>
      </c>
      <c r="AC92">
        <v>5</v>
      </c>
    </row>
    <row r="93" spans="1:29" ht="15" x14ac:dyDescent="0.25">
      <c r="A93" s="43"/>
      <c r="B93" s="43"/>
      <c r="C93" s="44" t="s">
        <v>803</v>
      </c>
      <c r="D93" s="43"/>
      <c r="E93" s="43"/>
      <c r="F93" s="43"/>
      <c r="G93" s="43"/>
      <c r="H93" s="75">
        <f>I92+0</f>
        <v>6301.22</v>
      </c>
      <c r="I93" s="75"/>
      <c r="J93" s="75">
        <f>K92+0</f>
        <v>44801.67</v>
      </c>
      <c r="K93" s="75"/>
      <c r="O93" s="37">
        <f>I92+0</f>
        <v>6301.22</v>
      </c>
      <c r="P93" s="37">
        <f>K92+0</f>
        <v>44801.67</v>
      </c>
    </row>
    <row r="95" spans="1:29" ht="28.5" x14ac:dyDescent="0.2">
      <c r="A95" s="27">
        <v>8</v>
      </c>
      <c r="B95" s="27" t="str">
        <f>Source!F398</f>
        <v>4.10-19-6</v>
      </c>
      <c r="C95" s="27" t="s">
        <v>43</v>
      </c>
      <c r="D95" s="28" t="str">
        <f>Source!H398</f>
        <v>1  ШТ.</v>
      </c>
      <c r="E95" s="12">
        <f>Source!I398</f>
        <v>2</v>
      </c>
      <c r="F95" s="30"/>
      <c r="G95" s="29"/>
      <c r="H95" s="12"/>
      <c r="I95" s="30"/>
      <c r="J95" s="12"/>
      <c r="K95" s="30"/>
      <c r="Q95">
        <f>Source!X398</f>
        <v>308.3</v>
      </c>
      <c r="R95">
        <f>Source!X399</f>
        <v>7372.98</v>
      </c>
      <c r="S95">
        <f>Source!Y398</f>
        <v>181.19</v>
      </c>
      <c r="T95">
        <f>Source!Y399</f>
        <v>3826.48</v>
      </c>
      <c r="U95">
        <f>ROUND((175/100)*ROUND(Source!R398, 2), 2)</f>
        <v>17.68</v>
      </c>
      <c r="V95">
        <f>ROUND((160/100)*ROUND(Source!R399, 2), 2)</f>
        <v>557.67999999999995</v>
      </c>
      <c r="AC95">
        <v>0</v>
      </c>
    </row>
    <row r="96" spans="1:29" ht="14.25" x14ac:dyDescent="0.2">
      <c r="A96" s="27"/>
      <c r="B96" s="27"/>
      <c r="C96" s="27" t="s">
        <v>791</v>
      </c>
      <c r="D96" s="28"/>
      <c r="E96" s="12"/>
      <c r="F96" s="30">
        <f>Source!AO398</f>
        <v>135.22</v>
      </c>
      <c r="G96" s="29" t="str">
        <f>Source!DG398</f>
        <v/>
      </c>
      <c r="H96" s="12">
        <f>Source!AV399</f>
        <v>1</v>
      </c>
      <c r="I96" s="30">
        <f>Source!S398</f>
        <v>270.44</v>
      </c>
      <c r="J96" s="12">
        <f>IF(Source!BA399&lt;&gt; 0, Source!BA399, 1)</f>
        <v>34.51</v>
      </c>
      <c r="K96" s="30">
        <f>Source!S399</f>
        <v>9332.8799999999992</v>
      </c>
    </row>
    <row r="97" spans="1:29" ht="14.25" x14ac:dyDescent="0.2">
      <c r="A97" s="27"/>
      <c r="B97" s="27"/>
      <c r="C97" s="27" t="s">
        <v>792</v>
      </c>
      <c r="D97" s="28"/>
      <c r="E97" s="12"/>
      <c r="F97" s="30">
        <f>Source!AM398</f>
        <v>45.93</v>
      </c>
      <c r="G97" s="29" t="str">
        <f>Source!DE398</f>
        <v/>
      </c>
      <c r="H97" s="12">
        <f>Source!AV399</f>
        <v>1</v>
      </c>
      <c r="I97" s="30">
        <f>Source!Q398</f>
        <v>91.86</v>
      </c>
      <c r="J97" s="12">
        <f>IF(Source!BB399&lt;&gt; 0, Source!BB399, 1)</f>
        <v>12.62</v>
      </c>
      <c r="K97" s="30">
        <f>Source!Q399</f>
        <v>1159.27</v>
      </c>
    </row>
    <row r="98" spans="1:29" ht="14.25" x14ac:dyDescent="0.2">
      <c r="A98" s="27"/>
      <c r="B98" s="27"/>
      <c r="C98" s="27" t="s">
        <v>793</v>
      </c>
      <c r="D98" s="28"/>
      <c r="E98" s="12"/>
      <c r="F98" s="30">
        <f>Source!AN398</f>
        <v>5.05</v>
      </c>
      <c r="G98" s="29" t="str">
        <f>Source!DF398</f>
        <v/>
      </c>
      <c r="H98" s="12">
        <f>Source!AV399</f>
        <v>1</v>
      </c>
      <c r="I98" s="31">
        <f>Source!R398</f>
        <v>10.1</v>
      </c>
      <c r="J98" s="12">
        <f>IF(Source!BS399&lt;&gt; 0, Source!BS399, 1)</f>
        <v>34.51</v>
      </c>
      <c r="K98" s="31">
        <f>Source!R399</f>
        <v>348.55</v>
      </c>
    </row>
    <row r="99" spans="1:29" ht="14.25" x14ac:dyDescent="0.2">
      <c r="A99" s="27"/>
      <c r="B99" s="27"/>
      <c r="C99" s="27" t="s">
        <v>794</v>
      </c>
      <c r="D99" s="28"/>
      <c r="E99" s="12"/>
      <c r="F99" s="30">
        <f>Source!AL398</f>
        <v>55.8</v>
      </c>
      <c r="G99" s="29" t="str">
        <f>Source!DD398</f>
        <v/>
      </c>
      <c r="H99" s="12">
        <f>Source!AW399</f>
        <v>1</v>
      </c>
      <c r="I99" s="30">
        <f>Source!P398</f>
        <v>111.6</v>
      </c>
      <c r="J99" s="12">
        <f>IF(Source!BC399&lt;&gt; 0, Source!BC399, 1)</f>
        <v>10.37</v>
      </c>
      <c r="K99" s="30">
        <f>Source!P399</f>
        <v>1157.29</v>
      </c>
    </row>
    <row r="100" spans="1:29" ht="14.25" x14ac:dyDescent="0.2">
      <c r="A100" s="27"/>
      <c r="B100" s="27"/>
      <c r="C100" s="27" t="s">
        <v>795</v>
      </c>
      <c r="D100" s="28" t="s">
        <v>796</v>
      </c>
      <c r="E100" s="12">
        <f>Source!DN399</f>
        <v>114</v>
      </c>
      <c r="F100" s="30"/>
      <c r="G100" s="29"/>
      <c r="H100" s="12"/>
      <c r="I100" s="30">
        <f>SUM(Q95:Q99)</f>
        <v>308.3</v>
      </c>
      <c r="J100" s="12">
        <f>Source!BZ399</f>
        <v>79</v>
      </c>
      <c r="K100" s="30">
        <f>SUM(R95:R99)</f>
        <v>7372.98</v>
      </c>
    </row>
    <row r="101" spans="1:29" ht="14.25" x14ac:dyDescent="0.2">
      <c r="A101" s="27"/>
      <c r="B101" s="27"/>
      <c r="C101" s="27" t="s">
        <v>797</v>
      </c>
      <c r="D101" s="28" t="s">
        <v>796</v>
      </c>
      <c r="E101" s="12">
        <f>Source!DO399</f>
        <v>67</v>
      </c>
      <c r="F101" s="30"/>
      <c r="G101" s="29"/>
      <c r="H101" s="12"/>
      <c r="I101" s="30">
        <f>SUM(S95:S100)</f>
        <v>181.19</v>
      </c>
      <c r="J101" s="12">
        <f>Source!CA399</f>
        <v>41</v>
      </c>
      <c r="K101" s="30">
        <f>SUM(T95:T100)</f>
        <v>3826.48</v>
      </c>
    </row>
    <row r="102" spans="1:29" ht="14.25" x14ac:dyDescent="0.2">
      <c r="A102" s="27"/>
      <c r="B102" s="27"/>
      <c r="C102" s="27" t="s">
        <v>798</v>
      </c>
      <c r="D102" s="28" t="s">
        <v>796</v>
      </c>
      <c r="E102" s="12">
        <f>175</f>
        <v>175</v>
      </c>
      <c r="F102" s="30"/>
      <c r="G102" s="29"/>
      <c r="H102" s="12"/>
      <c r="I102" s="30">
        <f>SUM(U95:U101)</f>
        <v>17.68</v>
      </c>
      <c r="J102" s="12">
        <f>160</f>
        <v>160</v>
      </c>
      <c r="K102" s="30">
        <f>SUM(V95:V101)</f>
        <v>557.67999999999995</v>
      </c>
    </row>
    <row r="103" spans="1:29" ht="14.25" x14ac:dyDescent="0.2">
      <c r="A103" s="32"/>
      <c r="B103" s="32"/>
      <c r="C103" s="32" t="s">
        <v>799</v>
      </c>
      <c r="D103" s="33" t="s">
        <v>800</v>
      </c>
      <c r="E103" s="34">
        <f>Source!AQ398</f>
        <v>9.3000000000000007</v>
      </c>
      <c r="F103" s="35"/>
      <c r="G103" s="36" t="str">
        <f>Source!DI398</f>
        <v/>
      </c>
      <c r="H103" s="34">
        <f>Source!AV399</f>
        <v>1</v>
      </c>
      <c r="I103" s="35">
        <f>Source!U398</f>
        <v>18.600000000000001</v>
      </c>
      <c r="J103" s="34"/>
      <c r="K103" s="35"/>
    </row>
    <row r="104" spans="1:29" ht="15" x14ac:dyDescent="0.25">
      <c r="C104" s="22" t="s">
        <v>801</v>
      </c>
      <c r="H104" s="74">
        <f>I96+I97+I99+I100+I101+I102+0-0-0</f>
        <v>981.07</v>
      </c>
      <c r="I104" s="74"/>
      <c r="J104" s="74">
        <f>K96+K97+K99+K100+K101+K102+0-0-0</f>
        <v>23406.579999999998</v>
      </c>
      <c r="K104" s="74"/>
    </row>
    <row r="105" spans="1:29" ht="15" x14ac:dyDescent="0.25">
      <c r="C105" s="22" t="s">
        <v>802</v>
      </c>
      <c r="H105" s="71">
        <f>0+0</f>
        <v>0</v>
      </c>
      <c r="I105" s="71"/>
      <c r="J105" s="71">
        <f>0+0</f>
        <v>0</v>
      </c>
      <c r="K105" s="71"/>
    </row>
    <row r="106" spans="1:29" ht="15" x14ac:dyDescent="0.25">
      <c r="C106" s="22" t="s">
        <v>803</v>
      </c>
      <c r="H106" s="71">
        <f>I96+I97+I99+I100+I101+I102+0</f>
        <v>981.07</v>
      </c>
      <c r="I106" s="71"/>
      <c r="J106" s="71">
        <f>K96+K97+K99+K100+K101+K102+0</f>
        <v>23406.579999999998</v>
      </c>
      <c r="K106" s="71"/>
      <c r="O106" s="37">
        <f>I96+I97+I99+I100+I101+I102+0</f>
        <v>981.07</v>
      </c>
      <c r="P106" s="37">
        <f>K96+K97+K99+K100+K101+K102+0</f>
        <v>23406.579999999998</v>
      </c>
    </row>
    <row r="108" spans="1:29" ht="82.5" x14ac:dyDescent="0.2">
      <c r="A108" s="38">
        <v>9</v>
      </c>
      <c r="B108" s="38" t="str">
        <f>Source!F400</f>
        <v>УПД</v>
      </c>
      <c r="C108" s="38" t="s">
        <v>851</v>
      </c>
      <c r="D108" s="39" t="str">
        <f>Source!H400</f>
        <v>шт.</v>
      </c>
      <c r="E108" s="40">
        <f>Source!I400</f>
        <v>1</v>
      </c>
      <c r="F108" s="41">
        <f>Source!AL400</f>
        <v>1397.59</v>
      </c>
      <c r="G108" s="42" t="str">
        <f>Source!DD400</f>
        <v/>
      </c>
      <c r="H108" s="40">
        <f>Source!AW401</f>
        <v>1</v>
      </c>
      <c r="I108" s="41">
        <f>Source!P400</f>
        <v>1397.59</v>
      </c>
      <c r="J108" s="40">
        <f>IF(Source!BC401&lt;&gt; 0, Source!BC401, 1)</f>
        <v>7.11</v>
      </c>
      <c r="K108" s="41">
        <f>Source!P401</f>
        <v>9936.86</v>
      </c>
      <c r="Q108">
        <f>Source!X400</f>
        <v>0</v>
      </c>
      <c r="R108">
        <f>Source!X401</f>
        <v>0</v>
      </c>
      <c r="S108">
        <f>Source!Y400</f>
        <v>0</v>
      </c>
      <c r="T108">
        <f>Source!Y401</f>
        <v>0</v>
      </c>
      <c r="U108">
        <f>ROUND((175/100)*ROUND(Source!R400, 2), 2)</f>
        <v>0</v>
      </c>
      <c r="V108">
        <f>ROUND((160/100)*ROUND(Source!R401, 2), 2)</f>
        <v>0</v>
      </c>
      <c r="AC108">
        <v>5</v>
      </c>
    </row>
    <row r="109" spans="1:29" ht="15" x14ac:dyDescent="0.25">
      <c r="A109" s="43"/>
      <c r="B109" s="43"/>
      <c r="C109" s="44" t="s">
        <v>803</v>
      </c>
      <c r="D109" s="43"/>
      <c r="E109" s="43"/>
      <c r="F109" s="43"/>
      <c r="G109" s="43"/>
      <c r="H109" s="75">
        <f>I108+0</f>
        <v>1397.59</v>
      </c>
      <c r="I109" s="75"/>
      <c r="J109" s="75">
        <f>K108+0</f>
        <v>9936.86</v>
      </c>
      <c r="K109" s="75"/>
      <c r="O109" s="37">
        <f>I108+0</f>
        <v>1397.59</v>
      </c>
      <c r="P109" s="37">
        <f>K108+0</f>
        <v>9936.86</v>
      </c>
    </row>
    <row r="111" spans="1:29" ht="82.5" x14ac:dyDescent="0.2">
      <c r="A111" s="38">
        <v>10</v>
      </c>
      <c r="B111" s="38" t="str">
        <f>Source!F402</f>
        <v>УПД</v>
      </c>
      <c r="C111" s="38" t="s">
        <v>852</v>
      </c>
      <c r="D111" s="39" t="str">
        <f>Source!H402</f>
        <v>шт.</v>
      </c>
      <c r="E111" s="40">
        <f>Source!I402</f>
        <v>1</v>
      </c>
      <c r="F111" s="41">
        <f>Source!AL402</f>
        <v>1101.3</v>
      </c>
      <c r="G111" s="42" t="str">
        <f>Source!DD402</f>
        <v/>
      </c>
      <c r="H111" s="40">
        <f>Source!AW403</f>
        <v>1</v>
      </c>
      <c r="I111" s="41">
        <f>Source!P402</f>
        <v>1101.3</v>
      </c>
      <c r="J111" s="40">
        <f>IF(Source!BC403&lt;&gt; 0, Source!BC403, 1)</f>
        <v>7.11</v>
      </c>
      <c r="K111" s="41">
        <f>Source!P403</f>
        <v>7830.24</v>
      </c>
      <c r="Q111">
        <f>Source!X402</f>
        <v>0</v>
      </c>
      <c r="R111">
        <f>Source!X403</f>
        <v>0</v>
      </c>
      <c r="S111">
        <f>Source!Y402</f>
        <v>0</v>
      </c>
      <c r="T111">
        <f>Source!Y403</f>
        <v>0</v>
      </c>
      <c r="U111">
        <f>ROUND((175/100)*ROUND(Source!R402, 2), 2)</f>
        <v>0</v>
      </c>
      <c r="V111">
        <f>ROUND((160/100)*ROUND(Source!R403, 2), 2)</f>
        <v>0</v>
      </c>
      <c r="AC111">
        <v>5</v>
      </c>
    </row>
    <row r="112" spans="1:29" ht="15" x14ac:dyDescent="0.25">
      <c r="A112" s="43"/>
      <c r="B112" s="43"/>
      <c r="C112" s="44" t="s">
        <v>803</v>
      </c>
      <c r="D112" s="43"/>
      <c r="E112" s="43"/>
      <c r="F112" s="43"/>
      <c r="G112" s="43"/>
      <c r="H112" s="75">
        <f>I111+0</f>
        <v>1101.3</v>
      </c>
      <c r="I112" s="75"/>
      <c r="J112" s="75">
        <f>K111+0</f>
        <v>7830.24</v>
      </c>
      <c r="K112" s="75"/>
      <c r="O112" s="37">
        <f>I111+0</f>
        <v>1101.3</v>
      </c>
      <c r="P112" s="37">
        <f>K111+0</f>
        <v>7830.24</v>
      </c>
    </row>
    <row r="114" spans="1:29" ht="54" x14ac:dyDescent="0.2">
      <c r="A114" s="32">
        <v>11</v>
      </c>
      <c r="B114" s="32" t="str">
        <f>Source!F404</f>
        <v>УПД</v>
      </c>
      <c r="C114" s="32" t="s">
        <v>853</v>
      </c>
      <c r="D114" s="33" t="str">
        <f>Source!H404</f>
        <v>шт.</v>
      </c>
      <c r="E114" s="34">
        <f>Source!I404</f>
        <v>1</v>
      </c>
      <c r="F114" s="35">
        <f>Source!AL404</f>
        <v>578.18000000000006</v>
      </c>
      <c r="G114" s="36" t="str">
        <f>Source!DD404</f>
        <v/>
      </c>
      <c r="H114" s="34">
        <f>Source!AW405</f>
        <v>1</v>
      </c>
      <c r="I114" s="35">
        <f>Source!P404</f>
        <v>578.17999999999995</v>
      </c>
      <c r="J114" s="34">
        <f>IF(Source!BC405&lt;&gt; 0, Source!BC405, 1)</f>
        <v>9.74</v>
      </c>
      <c r="K114" s="35">
        <f>Source!P405</f>
        <v>5631.47</v>
      </c>
      <c r="Q114">
        <f>Source!X404</f>
        <v>0</v>
      </c>
      <c r="R114">
        <f>Source!X405</f>
        <v>0</v>
      </c>
      <c r="S114">
        <f>Source!Y404</f>
        <v>0</v>
      </c>
      <c r="T114">
        <f>Source!Y405</f>
        <v>0</v>
      </c>
      <c r="U114">
        <f>ROUND((175/100)*ROUND(Source!R404, 2), 2)</f>
        <v>0</v>
      </c>
      <c r="V114">
        <f>ROUND((160/100)*ROUND(Source!R405, 2), 2)</f>
        <v>0</v>
      </c>
      <c r="AC114">
        <v>3</v>
      </c>
    </row>
    <row r="115" spans="1:29" ht="15" x14ac:dyDescent="0.25">
      <c r="C115" s="22" t="s">
        <v>803</v>
      </c>
      <c r="H115" s="74">
        <f>I114+0</f>
        <v>578.17999999999995</v>
      </c>
      <c r="I115" s="74"/>
      <c r="J115" s="74">
        <f>K114+0</f>
        <v>5631.47</v>
      </c>
      <c r="K115" s="74"/>
      <c r="O115" s="37">
        <f>I114+0</f>
        <v>578.17999999999995</v>
      </c>
      <c r="P115" s="37">
        <f>K114+0</f>
        <v>5631.47</v>
      </c>
    </row>
    <row r="117" spans="1:29" ht="54" x14ac:dyDescent="0.2">
      <c r="A117" s="32">
        <v>12</v>
      </c>
      <c r="B117" s="32" t="str">
        <f>Source!F410</f>
        <v>УПД</v>
      </c>
      <c r="C117" s="32" t="s">
        <v>854</v>
      </c>
      <c r="D117" s="33" t="str">
        <f>Source!H410</f>
        <v>шт.</v>
      </c>
      <c r="E117" s="34">
        <f>Source!I410</f>
        <v>2</v>
      </c>
      <c r="F117" s="35">
        <f>Source!AL410</f>
        <v>122.74</v>
      </c>
      <c r="G117" s="36" t="str">
        <f>Source!DD410</f>
        <v/>
      </c>
      <c r="H117" s="34">
        <f>Source!AW411</f>
        <v>1</v>
      </c>
      <c r="I117" s="35">
        <f>Source!P410</f>
        <v>245.48</v>
      </c>
      <c r="J117" s="34">
        <f>IF(Source!BC411&lt;&gt; 0, Source!BC411, 1)</f>
        <v>9.74</v>
      </c>
      <c r="K117" s="35">
        <f>Source!P411</f>
        <v>2390.98</v>
      </c>
      <c r="Q117">
        <f>Source!X410</f>
        <v>0</v>
      </c>
      <c r="R117">
        <f>Source!X411</f>
        <v>0</v>
      </c>
      <c r="S117">
        <f>Source!Y410</f>
        <v>0</v>
      </c>
      <c r="T117">
        <f>Source!Y411</f>
        <v>0</v>
      </c>
      <c r="U117">
        <f>ROUND((175/100)*ROUND(Source!R410, 2), 2)</f>
        <v>0</v>
      </c>
      <c r="V117">
        <f>ROUND((160/100)*ROUND(Source!R411, 2), 2)</f>
        <v>0</v>
      </c>
      <c r="AC117">
        <v>3</v>
      </c>
    </row>
    <row r="118" spans="1:29" ht="15" x14ac:dyDescent="0.25">
      <c r="C118" s="22" t="s">
        <v>803</v>
      </c>
      <c r="H118" s="74">
        <f>I117+0</f>
        <v>245.48</v>
      </c>
      <c r="I118" s="74"/>
      <c r="J118" s="74">
        <f>K117+0</f>
        <v>2390.98</v>
      </c>
      <c r="K118" s="74"/>
      <c r="O118" s="37">
        <f>I117+0</f>
        <v>245.48</v>
      </c>
      <c r="P118" s="37">
        <f>K117+0</f>
        <v>2390.98</v>
      </c>
    </row>
    <row r="120" spans="1:29" ht="41.25" x14ac:dyDescent="0.2">
      <c r="A120" s="32">
        <v>13</v>
      </c>
      <c r="B120" s="32" t="str">
        <f>Source!F412</f>
        <v>УПД</v>
      </c>
      <c r="C120" s="32" t="s">
        <v>855</v>
      </c>
      <c r="D120" s="33" t="str">
        <f>Source!H412</f>
        <v>шт.</v>
      </c>
      <c r="E120" s="34">
        <f>Source!I412</f>
        <v>4</v>
      </c>
      <c r="F120" s="35">
        <f>Source!AL412</f>
        <v>375.43</v>
      </c>
      <c r="G120" s="36" t="str">
        <f>Source!DD412</f>
        <v/>
      </c>
      <c r="H120" s="34">
        <f>Source!AW413</f>
        <v>1</v>
      </c>
      <c r="I120" s="35">
        <f>Source!P412</f>
        <v>1501.72</v>
      </c>
      <c r="J120" s="34">
        <f>IF(Source!BC413&lt;&gt; 0, Source!BC413, 1)</f>
        <v>9.74</v>
      </c>
      <c r="K120" s="35">
        <f>Source!P413</f>
        <v>14626.75</v>
      </c>
      <c r="Q120">
        <f>Source!X412</f>
        <v>0</v>
      </c>
      <c r="R120">
        <f>Source!X413</f>
        <v>0</v>
      </c>
      <c r="S120">
        <f>Source!Y412</f>
        <v>0</v>
      </c>
      <c r="T120">
        <f>Source!Y413</f>
        <v>0</v>
      </c>
      <c r="U120">
        <f>ROUND((175/100)*ROUND(Source!R412, 2), 2)</f>
        <v>0</v>
      </c>
      <c r="V120">
        <f>ROUND((160/100)*ROUND(Source!R413, 2), 2)</f>
        <v>0</v>
      </c>
      <c r="AC120">
        <v>3</v>
      </c>
    </row>
    <row r="121" spans="1:29" ht="15" x14ac:dyDescent="0.25">
      <c r="C121" s="22" t="s">
        <v>803</v>
      </c>
      <c r="H121" s="74">
        <f>I120+0</f>
        <v>1501.72</v>
      </c>
      <c r="I121" s="74"/>
      <c r="J121" s="74">
        <f>K120+0</f>
        <v>14626.75</v>
      </c>
      <c r="K121" s="74"/>
      <c r="O121" s="37">
        <f>I120+0</f>
        <v>1501.72</v>
      </c>
      <c r="P121" s="37">
        <f>K120+0</f>
        <v>14626.75</v>
      </c>
    </row>
    <row r="123" spans="1:29" ht="28.5" x14ac:dyDescent="0.2">
      <c r="A123" s="27">
        <v>14</v>
      </c>
      <c r="B123" s="27" t="str">
        <f>Source!F414</f>
        <v>4.10-81-6</v>
      </c>
      <c r="C123" s="27" t="s">
        <v>89</v>
      </c>
      <c r="D123" s="28" t="str">
        <f>Source!H414</f>
        <v>1  ШТ.</v>
      </c>
      <c r="E123" s="12">
        <f>Source!I414</f>
        <v>7</v>
      </c>
      <c r="F123" s="30"/>
      <c r="G123" s="29"/>
      <c r="H123" s="12"/>
      <c r="I123" s="30"/>
      <c r="J123" s="12"/>
      <c r="K123" s="30"/>
      <c r="Q123">
        <f>Source!X414</f>
        <v>35.270000000000003</v>
      </c>
      <c r="R123">
        <f>Source!X415</f>
        <v>843.51</v>
      </c>
      <c r="S123">
        <f>Source!Y414</f>
        <v>20.73</v>
      </c>
      <c r="T123">
        <f>Source!Y415</f>
        <v>437.77</v>
      </c>
      <c r="U123">
        <f>ROUND((175/100)*ROUND(Source!R414, 2), 2)</f>
        <v>3.43</v>
      </c>
      <c r="V123">
        <f>ROUND((160/100)*ROUND(Source!R415, 2), 2)</f>
        <v>108.22</v>
      </c>
      <c r="AC123">
        <v>0</v>
      </c>
    </row>
    <row r="124" spans="1:29" ht="14.25" x14ac:dyDescent="0.2">
      <c r="A124" s="27"/>
      <c r="B124" s="27"/>
      <c r="C124" s="27" t="s">
        <v>791</v>
      </c>
      <c r="D124" s="28"/>
      <c r="E124" s="12"/>
      <c r="F124" s="30">
        <f>Source!AO414</f>
        <v>4.42</v>
      </c>
      <c r="G124" s="29" t="str">
        <f>Source!DG414</f>
        <v/>
      </c>
      <c r="H124" s="12">
        <f>Source!AV415</f>
        <v>1</v>
      </c>
      <c r="I124" s="30">
        <f>Source!S414</f>
        <v>30.94</v>
      </c>
      <c r="J124" s="12">
        <f>IF(Source!BA415&lt;&gt; 0, Source!BA415, 1)</f>
        <v>34.51</v>
      </c>
      <c r="K124" s="30">
        <f>Source!S415</f>
        <v>1067.74</v>
      </c>
    </row>
    <row r="125" spans="1:29" ht="14.25" x14ac:dyDescent="0.2">
      <c r="A125" s="27"/>
      <c r="B125" s="27"/>
      <c r="C125" s="27" t="s">
        <v>792</v>
      </c>
      <c r="D125" s="28"/>
      <c r="E125" s="12"/>
      <c r="F125" s="30">
        <f>Source!AM414</f>
        <v>4.5599999999999996</v>
      </c>
      <c r="G125" s="29" t="str">
        <f>Source!DE414</f>
        <v/>
      </c>
      <c r="H125" s="12">
        <f>Source!AV415</f>
        <v>1</v>
      </c>
      <c r="I125" s="30">
        <f>Source!Q414</f>
        <v>31.92</v>
      </c>
      <c r="J125" s="12">
        <f>IF(Source!BB415&lt;&gt; 0, Source!BB415, 1)</f>
        <v>10.87</v>
      </c>
      <c r="K125" s="30">
        <f>Source!Q415</f>
        <v>346.97</v>
      </c>
    </row>
    <row r="126" spans="1:29" ht="14.25" x14ac:dyDescent="0.2">
      <c r="A126" s="27"/>
      <c r="B126" s="27"/>
      <c r="C126" s="27" t="s">
        <v>793</v>
      </c>
      <c r="D126" s="28"/>
      <c r="E126" s="12"/>
      <c r="F126" s="30">
        <f>Source!AN414</f>
        <v>0.28000000000000003</v>
      </c>
      <c r="G126" s="29" t="str">
        <f>Source!DF414</f>
        <v/>
      </c>
      <c r="H126" s="12">
        <f>Source!AV415</f>
        <v>1</v>
      </c>
      <c r="I126" s="31">
        <f>Source!R414</f>
        <v>1.96</v>
      </c>
      <c r="J126" s="12">
        <f>IF(Source!BS415&lt;&gt; 0, Source!BS415, 1)</f>
        <v>34.51</v>
      </c>
      <c r="K126" s="31">
        <f>Source!R415</f>
        <v>67.64</v>
      </c>
    </row>
    <row r="127" spans="1:29" ht="14.25" x14ac:dyDescent="0.2">
      <c r="A127" s="27"/>
      <c r="B127" s="27"/>
      <c r="C127" s="27" t="s">
        <v>794</v>
      </c>
      <c r="D127" s="28"/>
      <c r="E127" s="12"/>
      <c r="F127" s="30">
        <f>Source!AL414</f>
        <v>1.05</v>
      </c>
      <c r="G127" s="29" t="str">
        <f>Source!DD414</f>
        <v/>
      </c>
      <c r="H127" s="12">
        <f>Source!AW415</f>
        <v>1</v>
      </c>
      <c r="I127" s="30">
        <f>Source!P414</f>
        <v>7.35</v>
      </c>
      <c r="J127" s="12">
        <f>IF(Source!BC415&lt;&gt; 0, Source!BC415, 1)</f>
        <v>9.74</v>
      </c>
      <c r="K127" s="30">
        <f>Source!P415</f>
        <v>71.59</v>
      </c>
    </row>
    <row r="128" spans="1:29" ht="14.25" x14ac:dyDescent="0.2">
      <c r="A128" s="27"/>
      <c r="B128" s="27"/>
      <c r="C128" s="27" t="s">
        <v>795</v>
      </c>
      <c r="D128" s="28" t="s">
        <v>796</v>
      </c>
      <c r="E128" s="12">
        <f>Source!DN415</f>
        <v>114</v>
      </c>
      <c r="F128" s="30"/>
      <c r="G128" s="29"/>
      <c r="H128" s="12"/>
      <c r="I128" s="30">
        <f>SUM(Q123:Q127)</f>
        <v>35.270000000000003</v>
      </c>
      <c r="J128" s="12">
        <f>Source!BZ415</f>
        <v>79</v>
      </c>
      <c r="K128" s="30">
        <f>SUM(R123:R127)</f>
        <v>843.51</v>
      </c>
    </row>
    <row r="129" spans="1:29" ht="14.25" x14ac:dyDescent="0.2">
      <c r="A129" s="27"/>
      <c r="B129" s="27"/>
      <c r="C129" s="27" t="s">
        <v>797</v>
      </c>
      <c r="D129" s="28" t="s">
        <v>796</v>
      </c>
      <c r="E129" s="12">
        <f>Source!DO415</f>
        <v>67</v>
      </c>
      <c r="F129" s="30"/>
      <c r="G129" s="29"/>
      <c r="H129" s="12"/>
      <c r="I129" s="30">
        <f>SUM(S123:S128)</f>
        <v>20.73</v>
      </c>
      <c r="J129" s="12">
        <f>Source!CA415</f>
        <v>41</v>
      </c>
      <c r="K129" s="30">
        <f>SUM(T123:T128)</f>
        <v>437.77</v>
      </c>
    </row>
    <row r="130" spans="1:29" ht="14.25" x14ac:dyDescent="0.2">
      <c r="A130" s="27"/>
      <c r="B130" s="27"/>
      <c r="C130" s="27" t="s">
        <v>798</v>
      </c>
      <c r="D130" s="28" t="s">
        <v>796</v>
      </c>
      <c r="E130" s="12">
        <f>175</f>
        <v>175</v>
      </c>
      <c r="F130" s="30"/>
      <c r="G130" s="29"/>
      <c r="H130" s="12"/>
      <c r="I130" s="30">
        <f>SUM(U123:U129)</f>
        <v>3.43</v>
      </c>
      <c r="J130" s="12">
        <f>160</f>
        <v>160</v>
      </c>
      <c r="K130" s="30">
        <f>SUM(V123:V129)</f>
        <v>108.22</v>
      </c>
    </row>
    <row r="131" spans="1:29" ht="14.25" x14ac:dyDescent="0.2">
      <c r="A131" s="32"/>
      <c r="B131" s="32"/>
      <c r="C131" s="32" t="s">
        <v>799</v>
      </c>
      <c r="D131" s="33" t="s">
        <v>800</v>
      </c>
      <c r="E131" s="34">
        <f>Source!AQ414</f>
        <v>0.35</v>
      </c>
      <c r="F131" s="35"/>
      <c r="G131" s="36" t="str">
        <f>Source!DI414</f>
        <v/>
      </c>
      <c r="H131" s="34">
        <f>Source!AV415</f>
        <v>1</v>
      </c>
      <c r="I131" s="35">
        <f>Source!U414</f>
        <v>2.4499999999999997</v>
      </c>
      <c r="J131" s="34"/>
      <c r="K131" s="35"/>
    </row>
    <row r="132" spans="1:29" ht="15" x14ac:dyDescent="0.25">
      <c r="C132" s="22" t="s">
        <v>801</v>
      </c>
      <c r="H132" s="74">
        <f>I124+I125+I127+I128+I129+I130+0-0-0</f>
        <v>129.63999999999999</v>
      </c>
      <c r="I132" s="74"/>
      <c r="J132" s="74">
        <f>K124+K125+K127+K128+K129+K130+0-0-0</f>
        <v>2875.7999999999997</v>
      </c>
      <c r="K132" s="74"/>
    </row>
    <row r="133" spans="1:29" ht="15" x14ac:dyDescent="0.25">
      <c r="C133" s="22" t="s">
        <v>802</v>
      </c>
      <c r="H133" s="71">
        <f>0+0</f>
        <v>0</v>
      </c>
      <c r="I133" s="71"/>
      <c r="J133" s="71">
        <f>0+0</f>
        <v>0</v>
      </c>
      <c r="K133" s="71"/>
    </row>
    <row r="134" spans="1:29" ht="15" x14ac:dyDescent="0.25">
      <c r="C134" s="22" t="s">
        <v>803</v>
      </c>
      <c r="H134" s="71">
        <f>I124+I125+I127+I128+I129+I130+0</f>
        <v>129.63999999999999</v>
      </c>
      <c r="I134" s="71"/>
      <c r="J134" s="71">
        <f>K124+K125+K127+K128+K129+K130+0</f>
        <v>2875.7999999999997</v>
      </c>
      <c r="K134" s="71"/>
      <c r="O134" s="37">
        <f>I124+I125+I127+I128+I129+I130+0</f>
        <v>129.63999999999999</v>
      </c>
      <c r="P134" s="37">
        <f>K124+K125+K127+K128+K129+K130+0</f>
        <v>2875.7999999999997</v>
      </c>
    </row>
    <row r="136" spans="1:29" ht="57" x14ac:dyDescent="0.2">
      <c r="A136" s="27">
        <v>15</v>
      </c>
      <c r="B136" s="27" t="str">
        <f>Source!F416</f>
        <v>4.10-81-2</v>
      </c>
      <c r="C136" s="27" t="s">
        <v>93</v>
      </c>
      <c r="D136" s="28" t="str">
        <f>Source!H416</f>
        <v>1  ШТ.</v>
      </c>
      <c r="E136" s="12">
        <f>Source!I416</f>
        <v>3</v>
      </c>
      <c r="F136" s="30"/>
      <c r="G136" s="29"/>
      <c r="H136" s="12"/>
      <c r="I136" s="30"/>
      <c r="J136" s="12"/>
      <c r="K136" s="30"/>
      <c r="Q136">
        <f>Source!X416</f>
        <v>72.5</v>
      </c>
      <c r="R136">
        <f>Source!X417</f>
        <v>1733.92</v>
      </c>
      <c r="S136">
        <f>Source!Y416</f>
        <v>42.61</v>
      </c>
      <c r="T136">
        <f>Source!Y417</f>
        <v>899.88</v>
      </c>
      <c r="U136">
        <f>ROUND((175/100)*ROUND(Source!R416, 2), 2)</f>
        <v>0.05</v>
      </c>
      <c r="V136">
        <f>ROUND((160/100)*ROUND(Source!R417, 2), 2)</f>
        <v>1.66</v>
      </c>
      <c r="AC136">
        <v>0</v>
      </c>
    </row>
    <row r="137" spans="1:29" ht="14.25" x14ac:dyDescent="0.2">
      <c r="A137" s="27"/>
      <c r="B137" s="27"/>
      <c r="C137" s="27" t="s">
        <v>791</v>
      </c>
      <c r="D137" s="28"/>
      <c r="E137" s="12"/>
      <c r="F137" s="30">
        <f>Source!AO416</f>
        <v>21.2</v>
      </c>
      <c r="G137" s="29" t="str">
        <f>Source!DG416</f>
        <v/>
      </c>
      <c r="H137" s="12">
        <f>Source!AV417</f>
        <v>1</v>
      </c>
      <c r="I137" s="30">
        <f>Source!S416</f>
        <v>63.6</v>
      </c>
      <c r="J137" s="12">
        <f>IF(Source!BA417&lt;&gt; 0, Source!BA417, 1)</f>
        <v>34.51</v>
      </c>
      <c r="K137" s="30">
        <f>Source!S417</f>
        <v>2194.84</v>
      </c>
    </row>
    <row r="138" spans="1:29" ht="14.25" x14ac:dyDescent="0.2">
      <c r="A138" s="27"/>
      <c r="B138" s="27"/>
      <c r="C138" s="27" t="s">
        <v>792</v>
      </c>
      <c r="D138" s="28"/>
      <c r="E138" s="12"/>
      <c r="F138" s="30">
        <f>Source!AM416</f>
        <v>0.06</v>
      </c>
      <c r="G138" s="29" t="str">
        <f>Source!DE416</f>
        <v/>
      </c>
      <c r="H138" s="12">
        <f>Source!AV417</f>
        <v>1</v>
      </c>
      <c r="I138" s="30">
        <f>Source!Q416</f>
        <v>0.18</v>
      </c>
      <c r="J138" s="12">
        <f>IF(Source!BB417&lt;&gt; 0, Source!BB417, 1)</f>
        <v>13.67</v>
      </c>
      <c r="K138" s="30">
        <f>Source!Q417</f>
        <v>2.46</v>
      </c>
    </row>
    <row r="139" spans="1:29" ht="14.25" x14ac:dyDescent="0.2">
      <c r="A139" s="27"/>
      <c r="B139" s="27"/>
      <c r="C139" s="27" t="s">
        <v>793</v>
      </c>
      <c r="D139" s="28"/>
      <c r="E139" s="12"/>
      <c r="F139" s="30">
        <f>Source!AN416</f>
        <v>0.01</v>
      </c>
      <c r="G139" s="29" t="str">
        <f>Source!DF416</f>
        <v/>
      </c>
      <c r="H139" s="12">
        <f>Source!AV417</f>
        <v>1</v>
      </c>
      <c r="I139" s="31">
        <f>Source!R416</f>
        <v>0.03</v>
      </c>
      <c r="J139" s="12">
        <f>IF(Source!BS417&lt;&gt; 0, Source!BS417, 1)</f>
        <v>34.51</v>
      </c>
      <c r="K139" s="31">
        <f>Source!R417</f>
        <v>1.04</v>
      </c>
    </row>
    <row r="140" spans="1:29" ht="14.25" x14ac:dyDescent="0.2">
      <c r="A140" s="27"/>
      <c r="B140" s="27"/>
      <c r="C140" s="27" t="s">
        <v>794</v>
      </c>
      <c r="D140" s="28"/>
      <c r="E140" s="12"/>
      <c r="F140" s="30">
        <f>Source!AL416</f>
        <v>1.26</v>
      </c>
      <c r="G140" s="29" t="str">
        <f>Source!DD416</f>
        <v/>
      </c>
      <c r="H140" s="12">
        <f>Source!AW417</f>
        <v>1</v>
      </c>
      <c r="I140" s="30">
        <f>Source!P416</f>
        <v>3.78</v>
      </c>
      <c r="J140" s="12">
        <f>IF(Source!BC417&lt;&gt; 0, Source!BC417, 1)</f>
        <v>9.74</v>
      </c>
      <c r="K140" s="30">
        <f>Source!P417</f>
        <v>36.82</v>
      </c>
    </row>
    <row r="141" spans="1:29" ht="14.25" x14ac:dyDescent="0.2">
      <c r="A141" s="27"/>
      <c r="B141" s="27"/>
      <c r="C141" s="27" t="s">
        <v>795</v>
      </c>
      <c r="D141" s="28" t="s">
        <v>796</v>
      </c>
      <c r="E141" s="12">
        <f>Source!DN417</f>
        <v>114</v>
      </c>
      <c r="F141" s="30"/>
      <c r="G141" s="29"/>
      <c r="H141" s="12"/>
      <c r="I141" s="30">
        <f>SUM(Q136:Q140)</f>
        <v>72.5</v>
      </c>
      <c r="J141" s="12">
        <f>Source!BZ417</f>
        <v>79</v>
      </c>
      <c r="K141" s="30">
        <f>SUM(R136:R140)</f>
        <v>1733.92</v>
      </c>
    </row>
    <row r="142" spans="1:29" ht="14.25" x14ac:dyDescent="0.2">
      <c r="A142" s="27"/>
      <c r="B142" s="27"/>
      <c r="C142" s="27" t="s">
        <v>797</v>
      </c>
      <c r="D142" s="28" t="s">
        <v>796</v>
      </c>
      <c r="E142" s="12">
        <f>Source!DO417</f>
        <v>67</v>
      </c>
      <c r="F142" s="30"/>
      <c r="G142" s="29"/>
      <c r="H142" s="12"/>
      <c r="I142" s="30">
        <f>SUM(S136:S141)</f>
        <v>42.61</v>
      </c>
      <c r="J142" s="12">
        <f>Source!CA417</f>
        <v>41</v>
      </c>
      <c r="K142" s="30">
        <f>SUM(T136:T141)</f>
        <v>899.88</v>
      </c>
    </row>
    <row r="143" spans="1:29" ht="14.25" x14ac:dyDescent="0.2">
      <c r="A143" s="27"/>
      <c r="B143" s="27"/>
      <c r="C143" s="27" t="s">
        <v>798</v>
      </c>
      <c r="D143" s="28" t="s">
        <v>796</v>
      </c>
      <c r="E143" s="12">
        <f>175</f>
        <v>175</v>
      </c>
      <c r="F143" s="30"/>
      <c r="G143" s="29"/>
      <c r="H143" s="12"/>
      <c r="I143" s="30">
        <f>SUM(U136:U142)</f>
        <v>0.05</v>
      </c>
      <c r="J143" s="12">
        <f>160</f>
        <v>160</v>
      </c>
      <c r="K143" s="30">
        <f>SUM(V136:V142)</f>
        <v>1.66</v>
      </c>
    </row>
    <row r="144" spans="1:29" ht="14.25" x14ac:dyDescent="0.2">
      <c r="A144" s="32"/>
      <c r="B144" s="32"/>
      <c r="C144" s="32" t="s">
        <v>799</v>
      </c>
      <c r="D144" s="33" t="s">
        <v>800</v>
      </c>
      <c r="E144" s="34">
        <f>Source!AQ416</f>
        <v>1.68</v>
      </c>
      <c r="F144" s="35"/>
      <c r="G144" s="36" t="str">
        <f>Source!DI416</f>
        <v/>
      </c>
      <c r="H144" s="34">
        <f>Source!AV417</f>
        <v>1</v>
      </c>
      <c r="I144" s="35">
        <f>Source!U416</f>
        <v>5.04</v>
      </c>
      <c r="J144" s="34"/>
      <c r="K144" s="35"/>
    </row>
    <row r="145" spans="1:29" ht="15" x14ac:dyDescent="0.25">
      <c r="C145" s="22" t="s">
        <v>801</v>
      </c>
      <c r="H145" s="74">
        <f>I137+I138+I140+I141+I142+I143+0-0-0</f>
        <v>182.72000000000003</v>
      </c>
      <c r="I145" s="74"/>
      <c r="J145" s="74">
        <f>K137+K138+K140+K141+K142+K143+0-0-0</f>
        <v>4869.58</v>
      </c>
      <c r="K145" s="74"/>
    </row>
    <row r="146" spans="1:29" ht="15" x14ac:dyDescent="0.25">
      <c r="C146" s="22" t="s">
        <v>802</v>
      </c>
      <c r="H146" s="71">
        <f>0+0</f>
        <v>0</v>
      </c>
      <c r="I146" s="71"/>
      <c r="J146" s="71">
        <f>0+0</f>
        <v>0</v>
      </c>
      <c r="K146" s="71"/>
    </row>
    <row r="147" spans="1:29" ht="15" x14ac:dyDescent="0.25">
      <c r="C147" s="22" t="s">
        <v>803</v>
      </c>
      <c r="H147" s="71">
        <f>I137+I138+I140+I141+I142+I143+0</f>
        <v>182.72000000000003</v>
      </c>
      <c r="I147" s="71"/>
      <c r="J147" s="71">
        <f>K137+K138+K140+K141+K142+K143+0</f>
        <v>4869.58</v>
      </c>
      <c r="K147" s="71"/>
      <c r="O147" s="37">
        <f>I137+I138+I140+I141+I142+I143+0</f>
        <v>182.72000000000003</v>
      </c>
      <c r="P147" s="37">
        <f>K137+K138+K140+K141+K142+K143+0</f>
        <v>4869.58</v>
      </c>
    </row>
    <row r="149" spans="1:29" ht="68.25" x14ac:dyDescent="0.2">
      <c r="A149" s="32">
        <v>16</v>
      </c>
      <c r="B149" s="32" t="str">
        <f>Source!F418</f>
        <v>УПД</v>
      </c>
      <c r="C149" s="32" t="s">
        <v>856</v>
      </c>
      <c r="D149" s="33" t="str">
        <f>Source!H418</f>
        <v>шт.</v>
      </c>
      <c r="E149" s="34">
        <f>Source!I418</f>
        <v>3</v>
      </c>
      <c r="F149" s="35">
        <f>Source!AL418</f>
        <v>159.91999999999999</v>
      </c>
      <c r="G149" s="36" t="str">
        <f>Source!DD418</f>
        <v/>
      </c>
      <c r="H149" s="34">
        <f>Source!AW419</f>
        <v>1</v>
      </c>
      <c r="I149" s="35">
        <f>Source!P418</f>
        <v>479.76</v>
      </c>
      <c r="J149" s="34">
        <f>IF(Source!BC419&lt;&gt; 0, Source!BC419, 1)</f>
        <v>9.74</v>
      </c>
      <c r="K149" s="35">
        <f>Source!P419</f>
        <v>4672.8599999999997</v>
      </c>
      <c r="Q149">
        <f>Source!X418</f>
        <v>0</v>
      </c>
      <c r="R149">
        <f>Source!X419</f>
        <v>0</v>
      </c>
      <c r="S149">
        <f>Source!Y418</f>
        <v>0</v>
      </c>
      <c r="T149">
        <f>Source!Y419</f>
        <v>0</v>
      </c>
      <c r="U149">
        <f>ROUND((175/100)*ROUND(Source!R418, 2), 2)</f>
        <v>0</v>
      </c>
      <c r="V149">
        <f>ROUND((160/100)*ROUND(Source!R419, 2), 2)</f>
        <v>0</v>
      </c>
      <c r="AC149">
        <v>3</v>
      </c>
    </row>
    <row r="150" spans="1:29" ht="15" x14ac:dyDescent="0.25">
      <c r="C150" s="22" t="s">
        <v>803</v>
      </c>
      <c r="H150" s="74">
        <f>I149+0</f>
        <v>479.76</v>
      </c>
      <c r="I150" s="74"/>
      <c r="J150" s="74">
        <f>K149+0</f>
        <v>4672.8599999999997</v>
      </c>
      <c r="K150" s="74"/>
      <c r="O150" s="37">
        <f>I149+0</f>
        <v>479.76</v>
      </c>
      <c r="P150" s="37">
        <f>K149+0</f>
        <v>4672.8599999999997</v>
      </c>
    </row>
    <row r="152" spans="1:29" ht="28.5" x14ac:dyDescent="0.2">
      <c r="A152" s="27">
        <v>17</v>
      </c>
      <c r="B152" s="27" t="str">
        <f>Source!F420</f>
        <v>4.10-59-3</v>
      </c>
      <c r="C152" s="27" t="s">
        <v>390</v>
      </c>
      <c r="D152" s="28" t="str">
        <f>Source!H420</f>
        <v>1  ШТ.</v>
      </c>
      <c r="E152" s="12">
        <f>Source!I420</f>
        <v>1</v>
      </c>
      <c r="F152" s="30"/>
      <c r="G152" s="29"/>
      <c r="H152" s="12"/>
      <c r="I152" s="30"/>
      <c r="J152" s="12"/>
      <c r="K152" s="30"/>
      <c r="Q152">
        <f>Source!X420</f>
        <v>12.2</v>
      </c>
      <c r="R152">
        <f>Source!X421</f>
        <v>291.72000000000003</v>
      </c>
      <c r="S152">
        <f>Source!Y420</f>
        <v>7.17</v>
      </c>
      <c r="T152">
        <f>Source!Y421</f>
        <v>151.4</v>
      </c>
      <c r="U152">
        <f>ROUND((175/100)*ROUND(Source!R420, 2), 2)</f>
        <v>0</v>
      </c>
      <c r="V152">
        <f>ROUND((160/100)*ROUND(Source!R421, 2), 2)</f>
        <v>0</v>
      </c>
      <c r="AC152">
        <v>0</v>
      </c>
    </row>
    <row r="153" spans="1:29" ht="14.25" x14ac:dyDescent="0.2">
      <c r="A153" s="27"/>
      <c r="B153" s="27"/>
      <c r="C153" s="27" t="s">
        <v>791</v>
      </c>
      <c r="D153" s="28"/>
      <c r="E153" s="12"/>
      <c r="F153" s="30">
        <f>Source!AO420</f>
        <v>10.7</v>
      </c>
      <c r="G153" s="29" t="str">
        <f>Source!DG420</f>
        <v/>
      </c>
      <c r="H153" s="12">
        <f>Source!AV421</f>
        <v>1</v>
      </c>
      <c r="I153" s="30">
        <f>Source!S420</f>
        <v>10.7</v>
      </c>
      <c r="J153" s="12">
        <f>IF(Source!BA421&lt;&gt; 0, Source!BA421, 1)</f>
        <v>34.51</v>
      </c>
      <c r="K153" s="30">
        <f>Source!S421</f>
        <v>369.26</v>
      </c>
    </row>
    <row r="154" spans="1:29" ht="14.25" x14ac:dyDescent="0.2">
      <c r="A154" s="27"/>
      <c r="B154" s="27"/>
      <c r="C154" s="27" t="s">
        <v>795</v>
      </c>
      <c r="D154" s="28" t="s">
        <v>796</v>
      </c>
      <c r="E154" s="12">
        <f>Source!DN421</f>
        <v>114</v>
      </c>
      <c r="F154" s="30"/>
      <c r="G154" s="29"/>
      <c r="H154" s="12"/>
      <c r="I154" s="30">
        <f>SUM(Q152:Q153)</f>
        <v>12.2</v>
      </c>
      <c r="J154" s="12">
        <f>Source!BZ421</f>
        <v>79</v>
      </c>
      <c r="K154" s="30">
        <f>SUM(R152:R153)</f>
        <v>291.72000000000003</v>
      </c>
    </row>
    <row r="155" spans="1:29" ht="14.25" x14ac:dyDescent="0.2">
      <c r="A155" s="27"/>
      <c r="B155" s="27"/>
      <c r="C155" s="27" t="s">
        <v>797</v>
      </c>
      <c r="D155" s="28" t="s">
        <v>796</v>
      </c>
      <c r="E155" s="12">
        <f>Source!DO421</f>
        <v>67</v>
      </c>
      <c r="F155" s="30"/>
      <c r="G155" s="29"/>
      <c r="H155" s="12"/>
      <c r="I155" s="30">
        <f>SUM(S152:S154)</f>
        <v>7.17</v>
      </c>
      <c r="J155" s="12">
        <f>Source!CA421</f>
        <v>41</v>
      </c>
      <c r="K155" s="30">
        <f>SUM(T152:T154)</f>
        <v>151.4</v>
      </c>
    </row>
    <row r="156" spans="1:29" ht="14.25" x14ac:dyDescent="0.2">
      <c r="A156" s="32"/>
      <c r="B156" s="32"/>
      <c r="C156" s="32" t="s">
        <v>799</v>
      </c>
      <c r="D156" s="33" t="s">
        <v>800</v>
      </c>
      <c r="E156" s="34">
        <f>Source!AQ420</f>
        <v>1</v>
      </c>
      <c r="F156" s="35"/>
      <c r="G156" s="36" t="str">
        <f>Source!DI420</f>
        <v/>
      </c>
      <c r="H156" s="34">
        <f>Source!AV421</f>
        <v>1</v>
      </c>
      <c r="I156" s="35">
        <f>Source!U420</f>
        <v>1</v>
      </c>
      <c r="J156" s="34"/>
      <c r="K156" s="35"/>
    </row>
    <row r="157" spans="1:29" ht="15" x14ac:dyDescent="0.25">
      <c r="C157" s="22" t="s">
        <v>801</v>
      </c>
      <c r="H157" s="74">
        <f>I153+I154+I155+0-0-0</f>
        <v>30.07</v>
      </c>
      <c r="I157" s="74"/>
      <c r="J157" s="74">
        <f>K153+K154+K155+0-0-0</f>
        <v>812.38</v>
      </c>
      <c r="K157" s="74"/>
    </row>
    <row r="158" spans="1:29" ht="15" x14ac:dyDescent="0.25">
      <c r="C158" s="22" t="s">
        <v>802</v>
      </c>
      <c r="H158" s="71">
        <f>0+0</f>
        <v>0</v>
      </c>
      <c r="I158" s="71"/>
      <c r="J158" s="71">
        <f>0+0</f>
        <v>0</v>
      </c>
      <c r="K158" s="71"/>
    </row>
    <row r="159" spans="1:29" ht="15" x14ac:dyDescent="0.25">
      <c r="C159" s="22" t="s">
        <v>803</v>
      </c>
      <c r="H159" s="71">
        <f>I153+I154+I155+0</f>
        <v>30.07</v>
      </c>
      <c r="I159" s="71"/>
      <c r="J159" s="71">
        <f>K153+K154+K155+0</f>
        <v>812.38</v>
      </c>
      <c r="K159" s="71"/>
      <c r="O159" s="37">
        <f>I153+I154+I155+0</f>
        <v>30.07</v>
      </c>
      <c r="P159" s="37">
        <f>K153+K154+K155+0</f>
        <v>812.38</v>
      </c>
    </row>
    <row r="161" spans="1:29" ht="84" x14ac:dyDescent="0.2">
      <c r="A161" s="32">
        <v>18</v>
      </c>
      <c r="B161" s="32" t="str">
        <f>Source!F422</f>
        <v>УПД</v>
      </c>
      <c r="C161" s="32" t="s">
        <v>857</v>
      </c>
      <c r="D161" s="33" t="str">
        <f>Source!H422</f>
        <v>шт.</v>
      </c>
      <c r="E161" s="34">
        <f>Source!I422</f>
        <v>1</v>
      </c>
      <c r="F161" s="35">
        <f>Source!AL422</f>
        <v>125.14</v>
      </c>
      <c r="G161" s="36" t="str">
        <f>Source!DD422</f>
        <v/>
      </c>
      <c r="H161" s="34">
        <f>Source!AW423</f>
        <v>1</v>
      </c>
      <c r="I161" s="35">
        <f>Source!P422</f>
        <v>125.14</v>
      </c>
      <c r="J161" s="34">
        <f>IF(Source!BC423&lt;&gt; 0, Source!BC423, 1)</f>
        <v>9.74</v>
      </c>
      <c r="K161" s="35">
        <f>Source!P423</f>
        <v>1218.8599999999999</v>
      </c>
      <c r="Q161">
        <f>Source!X422</f>
        <v>0</v>
      </c>
      <c r="R161">
        <f>Source!X423</f>
        <v>0</v>
      </c>
      <c r="S161">
        <f>Source!Y422</f>
        <v>0</v>
      </c>
      <c r="T161">
        <f>Source!Y423</f>
        <v>0</v>
      </c>
      <c r="U161">
        <f>ROUND((175/100)*ROUND(Source!R422, 2), 2)</f>
        <v>0</v>
      </c>
      <c r="V161">
        <f>ROUND((160/100)*ROUND(Source!R423, 2), 2)</f>
        <v>0</v>
      </c>
      <c r="AC161">
        <v>3</v>
      </c>
    </row>
    <row r="162" spans="1:29" ht="15" x14ac:dyDescent="0.25">
      <c r="C162" s="22" t="s">
        <v>803</v>
      </c>
      <c r="H162" s="74">
        <f>I161+0</f>
        <v>125.14</v>
      </c>
      <c r="I162" s="74"/>
      <c r="J162" s="74">
        <f>K161+0</f>
        <v>1218.8599999999999</v>
      </c>
      <c r="K162" s="74"/>
      <c r="O162" s="37">
        <f>I161+0</f>
        <v>125.14</v>
      </c>
      <c r="P162" s="37">
        <f>K161+0</f>
        <v>1218.8599999999999</v>
      </c>
    </row>
    <row r="164" spans="1:29" ht="28.5" x14ac:dyDescent="0.2">
      <c r="A164" s="27">
        <v>19</v>
      </c>
      <c r="B164" s="27" t="str">
        <f>Source!F424</f>
        <v>4.10-80-13</v>
      </c>
      <c r="C164" s="27" t="s">
        <v>63</v>
      </c>
      <c r="D164" s="28" t="str">
        <f>Source!H424</f>
        <v>1  ШТ.</v>
      </c>
      <c r="E164" s="12">
        <f>Source!I424</f>
        <v>2</v>
      </c>
      <c r="F164" s="30"/>
      <c r="G164" s="29"/>
      <c r="H164" s="12"/>
      <c r="I164" s="30"/>
      <c r="J164" s="12"/>
      <c r="K164" s="30"/>
      <c r="Q164">
        <f>Source!X424</f>
        <v>36.64</v>
      </c>
      <c r="R164">
        <f>Source!X425</f>
        <v>876.23</v>
      </c>
      <c r="S164">
        <f>Source!Y424</f>
        <v>21.53</v>
      </c>
      <c r="T164">
        <f>Source!Y425</f>
        <v>454.75</v>
      </c>
      <c r="U164">
        <f>ROUND((175/100)*ROUND(Source!R424, 2), 2)</f>
        <v>0.04</v>
      </c>
      <c r="V164">
        <f>ROUND((160/100)*ROUND(Source!R425, 2), 2)</f>
        <v>1.1000000000000001</v>
      </c>
      <c r="AC164">
        <v>0</v>
      </c>
    </row>
    <row r="165" spans="1:29" ht="14.25" x14ac:dyDescent="0.2">
      <c r="A165" s="27"/>
      <c r="B165" s="27"/>
      <c r="C165" s="27" t="s">
        <v>791</v>
      </c>
      <c r="D165" s="28"/>
      <c r="E165" s="12"/>
      <c r="F165" s="30">
        <f>Source!AO424</f>
        <v>16.07</v>
      </c>
      <c r="G165" s="29" t="str">
        <f>Source!DG424</f>
        <v/>
      </c>
      <c r="H165" s="12">
        <f>Source!AV425</f>
        <v>1</v>
      </c>
      <c r="I165" s="30">
        <f>Source!S424</f>
        <v>32.14</v>
      </c>
      <c r="J165" s="12">
        <f>IF(Source!BA425&lt;&gt; 0, Source!BA425, 1)</f>
        <v>34.51</v>
      </c>
      <c r="K165" s="30">
        <f>Source!S425</f>
        <v>1109.1500000000001</v>
      </c>
    </row>
    <row r="166" spans="1:29" ht="14.25" x14ac:dyDescent="0.2">
      <c r="A166" s="27"/>
      <c r="B166" s="27"/>
      <c r="C166" s="27" t="s">
        <v>792</v>
      </c>
      <c r="D166" s="28"/>
      <c r="E166" s="12"/>
      <c r="F166" s="30">
        <f>Source!AM424</f>
        <v>0.05</v>
      </c>
      <c r="G166" s="29" t="str">
        <f>Source!DE424</f>
        <v/>
      </c>
      <c r="H166" s="12">
        <f>Source!AV425</f>
        <v>1</v>
      </c>
      <c r="I166" s="30">
        <f>Source!Q424</f>
        <v>0.1</v>
      </c>
      <c r="J166" s="12">
        <f>IF(Source!BB425&lt;&gt; 0, Source!BB425, 1)</f>
        <v>14.4</v>
      </c>
      <c r="K166" s="30">
        <f>Source!Q425</f>
        <v>1.44</v>
      </c>
    </row>
    <row r="167" spans="1:29" ht="14.25" x14ac:dyDescent="0.2">
      <c r="A167" s="27"/>
      <c r="B167" s="27"/>
      <c r="C167" s="27" t="s">
        <v>793</v>
      </c>
      <c r="D167" s="28"/>
      <c r="E167" s="12"/>
      <c r="F167" s="30">
        <f>Source!AN424</f>
        <v>0.01</v>
      </c>
      <c r="G167" s="29" t="str">
        <f>Source!DF424</f>
        <v/>
      </c>
      <c r="H167" s="12">
        <f>Source!AV425</f>
        <v>1</v>
      </c>
      <c r="I167" s="31">
        <f>Source!R424</f>
        <v>0.02</v>
      </c>
      <c r="J167" s="12">
        <f>IF(Source!BS425&lt;&gt; 0, Source!BS425, 1)</f>
        <v>34.51</v>
      </c>
      <c r="K167" s="31">
        <f>Source!R425</f>
        <v>0.69</v>
      </c>
    </row>
    <row r="168" spans="1:29" ht="14.25" x14ac:dyDescent="0.2">
      <c r="A168" s="27"/>
      <c r="B168" s="27"/>
      <c r="C168" s="27" t="s">
        <v>794</v>
      </c>
      <c r="D168" s="28"/>
      <c r="E168" s="12"/>
      <c r="F168" s="30">
        <f>Source!AL424</f>
        <v>1.96</v>
      </c>
      <c r="G168" s="29" t="str">
        <f>Source!DD424</f>
        <v/>
      </c>
      <c r="H168" s="12">
        <f>Source!AW425</f>
        <v>1</v>
      </c>
      <c r="I168" s="30">
        <f>Source!P424</f>
        <v>3.92</v>
      </c>
      <c r="J168" s="12">
        <f>IF(Source!BC425&lt;&gt; 0, Source!BC425, 1)</f>
        <v>9.74</v>
      </c>
      <c r="K168" s="30">
        <f>Source!P425</f>
        <v>38.18</v>
      </c>
    </row>
    <row r="169" spans="1:29" ht="14.25" x14ac:dyDescent="0.2">
      <c r="A169" s="27"/>
      <c r="B169" s="27"/>
      <c r="C169" s="27" t="s">
        <v>795</v>
      </c>
      <c r="D169" s="28" t="s">
        <v>796</v>
      </c>
      <c r="E169" s="12">
        <f>Source!DN425</f>
        <v>114</v>
      </c>
      <c r="F169" s="30"/>
      <c r="G169" s="29"/>
      <c r="H169" s="12"/>
      <c r="I169" s="30">
        <f>SUM(Q164:Q168)</f>
        <v>36.64</v>
      </c>
      <c r="J169" s="12">
        <f>Source!BZ425</f>
        <v>79</v>
      </c>
      <c r="K169" s="30">
        <f>SUM(R164:R168)</f>
        <v>876.23</v>
      </c>
    </row>
    <row r="170" spans="1:29" ht="14.25" x14ac:dyDescent="0.2">
      <c r="A170" s="27"/>
      <c r="B170" s="27"/>
      <c r="C170" s="27" t="s">
        <v>797</v>
      </c>
      <c r="D170" s="28" t="s">
        <v>796</v>
      </c>
      <c r="E170" s="12">
        <f>Source!DO425</f>
        <v>67</v>
      </c>
      <c r="F170" s="30"/>
      <c r="G170" s="29"/>
      <c r="H170" s="12"/>
      <c r="I170" s="30">
        <f>SUM(S164:S169)</f>
        <v>21.53</v>
      </c>
      <c r="J170" s="12">
        <f>Source!CA425</f>
        <v>41</v>
      </c>
      <c r="K170" s="30">
        <f>SUM(T164:T169)</f>
        <v>454.75</v>
      </c>
    </row>
    <row r="171" spans="1:29" ht="14.25" x14ac:dyDescent="0.2">
      <c r="A171" s="27"/>
      <c r="B171" s="27"/>
      <c r="C171" s="27" t="s">
        <v>798</v>
      </c>
      <c r="D171" s="28" t="s">
        <v>796</v>
      </c>
      <c r="E171" s="12">
        <f>175</f>
        <v>175</v>
      </c>
      <c r="F171" s="30"/>
      <c r="G171" s="29"/>
      <c r="H171" s="12"/>
      <c r="I171" s="30">
        <f>SUM(U164:U170)</f>
        <v>0.04</v>
      </c>
      <c r="J171" s="12">
        <f>160</f>
        <v>160</v>
      </c>
      <c r="K171" s="30">
        <f>SUM(V164:V170)</f>
        <v>1.1000000000000001</v>
      </c>
    </row>
    <row r="172" spans="1:29" ht="14.25" x14ac:dyDescent="0.2">
      <c r="A172" s="32"/>
      <c r="B172" s="32"/>
      <c r="C172" s="32" t="s">
        <v>799</v>
      </c>
      <c r="D172" s="33" t="s">
        <v>800</v>
      </c>
      <c r="E172" s="34">
        <f>Source!AQ424</f>
        <v>1.2</v>
      </c>
      <c r="F172" s="35"/>
      <c r="G172" s="36" t="str">
        <f>Source!DI424</f>
        <v/>
      </c>
      <c r="H172" s="34">
        <f>Source!AV425</f>
        <v>1</v>
      </c>
      <c r="I172" s="35">
        <f>Source!U424</f>
        <v>2.4</v>
      </c>
      <c r="J172" s="34"/>
      <c r="K172" s="35"/>
    </row>
    <row r="173" spans="1:29" ht="15" x14ac:dyDescent="0.25">
      <c r="C173" s="22" t="s">
        <v>801</v>
      </c>
      <c r="H173" s="74">
        <f>I165+I166+I168+I169+I170+I171+0-0-0</f>
        <v>94.370000000000019</v>
      </c>
      <c r="I173" s="74"/>
      <c r="J173" s="74">
        <f>K165+K166+K168+K169+K170+K171+0-0-0</f>
        <v>2480.85</v>
      </c>
      <c r="K173" s="74"/>
    </row>
    <row r="174" spans="1:29" ht="15" x14ac:dyDescent="0.25">
      <c r="C174" s="22" t="s">
        <v>802</v>
      </c>
      <c r="H174" s="71">
        <f>0+0</f>
        <v>0</v>
      </c>
      <c r="I174" s="71"/>
      <c r="J174" s="71">
        <f>0+0</f>
        <v>0</v>
      </c>
      <c r="K174" s="71"/>
    </row>
    <row r="175" spans="1:29" ht="15" x14ac:dyDescent="0.25">
      <c r="C175" s="22" t="s">
        <v>803</v>
      </c>
      <c r="H175" s="71">
        <f>I165+I166+I168+I169+I170+I171+0</f>
        <v>94.370000000000019</v>
      </c>
      <c r="I175" s="71"/>
      <c r="J175" s="71">
        <f>K165+K166+K168+K169+K170+K171+0</f>
        <v>2480.85</v>
      </c>
      <c r="K175" s="71"/>
      <c r="O175" s="37">
        <f>I165+I166+I168+I169+I170+I171+0</f>
        <v>94.370000000000019</v>
      </c>
      <c r="P175" s="37">
        <f>K165+K166+K168+K169+K170+K171+0</f>
        <v>2480.85</v>
      </c>
    </row>
    <row r="177" spans="1:29" ht="39.75" x14ac:dyDescent="0.2">
      <c r="A177" s="32">
        <v>20</v>
      </c>
      <c r="B177" s="32" t="str">
        <f>Source!F426</f>
        <v>УПД</v>
      </c>
      <c r="C177" s="32" t="s">
        <v>858</v>
      </c>
      <c r="D177" s="33" t="str">
        <f>Source!H426</f>
        <v>шт.</v>
      </c>
      <c r="E177" s="34">
        <f>Source!I426</f>
        <v>2</v>
      </c>
      <c r="F177" s="35">
        <f>Source!AL426</f>
        <v>103.47</v>
      </c>
      <c r="G177" s="36" t="str">
        <f>Source!DD426</f>
        <v/>
      </c>
      <c r="H177" s="34">
        <f>Source!AW427</f>
        <v>1</v>
      </c>
      <c r="I177" s="35">
        <f>Source!P426</f>
        <v>206.94</v>
      </c>
      <c r="J177" s="34">
        <f>IF(Source!BC427&lt;&gt; 0, Source!BC427, 1)</f>
        <v>9.74</v>
      </c>
      <c r="K177" s="35">
        <f>Source!P427</f>
        <v>2015.6</v>
      </c>
      <c r="Q177">
        <f>Source!X426</f>
        <v>0</v>
      </c>
      <c r="R177">
        <f>Source!X427</f>
        <v>0</v>
      </c>
      <c r="S177">
        <f>Source!Y426</f>
        <v>0</v>
      </c>
      <c r="T177">
        <f>Source!Y427</f>
        <v>0</v>
      </c>
      <c r="U177">
        <f>ROUND((175/100)*ROUND(Source!R426, 2), 2)</f>
        <v>0</v>
      </c>
      <c r="V177">
        <f>ROUND((160/100)*ROUND(Source!R427, 2), 2)</f>
        <v>0</v>
      </c>
      <c r="AC177">
        <v>3</v>
      </c>
    </row>
    <row r="178" spans="1:29" ht="15" x14ac:dyDescent="0.25">
      <c r="C178" s="22" t="s">
        <v>803</v>
      </c>
      <c r="H178" s="74">
        <f>I177+0</f>
        <v>206.94</v>
      </c>
      <c r="I178" s="74"/>
      <c r="J178" s="74">
        <f>K177+0</f>
        <v>2015.6</v>
      </c>
      <c r="K178" s="74"/>
      <c r="O178" s="37">
        <f>I177+0</f>
        <v>206.94</v>
      </c>
      <c r="P178" s="37">
        <f>K177+0</f>
        <v>2015.6</v>
      </c>
    </row>
    <row r="180" spans="1:29" ht="42.75" x14ac:dyDescent="0.2">
      <c r="A180" s="27">
        <v>21</v>
      </c>
      <c r="B180" s="27" t="str">
        <f>Source!F428</f>
        <v>4.10-81-1</v>
      </c>
      <c r="C180" s="27" t="s">
        <v>396</v>
      </c>
      <c r="D180" s="28" t="str">
        <f>Source!H428</f>
        <v>1  ШТ.</v>
      </c>
      <c r="E180" s="12">
        <f>Source!I428</f>
        <v>1</v>
      </c>
      <c r="F180" s="30"/>
      <c r="G180" s="29"/>
      <c r="H180" s="12"/>
      <c r="I180" s="30"/>
      <c r="J180" s="12"/>
      <c r="K180" s="30"/>
      <c r="Q180">
        <f>Source!X428</f>
        <v>12.08</v>
      </c>
      <c r="R180">
        <f>Source!X429</f>
        <v>288.99</v>
      </c>
      <c r="S180">
        <f>Source!Y428</f>
        <v>7.1</v>
      </c>
      <c r="T180">
        <f>Source!Y429</f>
        <v>149.97999999999999</v>
      </c>
      <c r="U180">
        <f>ROUND((175/100)*ROUND(Source!R428, 2), 2)</f>
        <v>0</v>
      </c>
      <c r="V180">
        <f>ROUND((160/100)*ROUND(Source!R429, 2), 2)</f>
        <v>0</v>
      </c>
      <c r="AC180">
        <v>0</v>
      </c>
    </row>
    <row r="181" spans="1:29" ht="14.25" x14ac:dyDescent="0.2">
      <c r="A181" s="27"/>
      <c r="B181" s="27"/>
      <c r="C181" s="27" t="s">
        <v>791</v>
      </c>
      <c r="D181" s="28"/>
      <c r="E181" s="12"/>
      <c r="F181" s="30">
        <f>Source!AO428</f>
        <v>10.6</v>
      </c>
      <c r="G181" s="29" t="str">
        <f>Source!DG428</f>
        <v/>
      </c>
      <c r="H181" s="12">
        <f>Source!AV429</f>
        <v>1</v>
      </c>
      <c r="I181" s="30">
        <f>Source!S428</f>
        <v>10.6</v>
      </c>
      <c r="J181" s="12">
        <f>IF(Source!BA429&lt;&gt; 0, Source!BA429, 1)</f>
        <v>34.51</v>
      </c>
      <c r="K181" s="30">
        <f>Source!S429</f>
        <v>365.81</v>
      </c>
    </row>
    <row r="182" spans="1:29" ht="14.25" x14ac:dyDescent="0.2">
      <c r="A182" s="27"/>
      <c r="B182" s="27"/>
      <c r="C182" s="27" t="s">
        <v>792</v>
      </c>
      <c r="D182" s="28"/>
      <c r="E182" s="12"/>
      <c r="F182" s="30">
        <f>Source!AM428</f>
        <v>0.03</v>
      </c>
      <c r="G182" s="29" t="str">
        <f>Source!DE428</f>
        <v/>
      </c>
      <c r="H182" s="12">
        <f>Source!AV429</f>
        <v>1</v>
      </c>
      <c r="I182" s="30">
        <f>Source!Q428</f>
        <v>0.03</v>
      </c>
      <c r="J182" s="12">
        <f>IF(Source!BB429&lt;&gt; 0, Source!BB429, 1)</f>
        <v>9.33</v>
      </c>
      <c r="K182" s="30">
        <f>Source!Q429</f>
        <v>0.28000000000000003</v>
      </c>
    </row>
    <row r="183" spans="1:29" ht="14.25" x14ac:dyDescent="0.2">
      <c r="A183" s="27"/>
      <c r="B183" s="27"/>
      <c r="C183" s="27" t="s">
        <v>794</v>
      </c>
      <c r="D183" s="28"/>
      <c r="E183" s="12"/>
      <c r="F183" s="30">
        <f>Source!AL428</f>
        <v>0.56000000000000005</v>
      </c>
      <c r="G183" s="29" t="str">
        <f>Source!DD428</f>
        <v/>
      </c>
      <c r="H183" s="12">
        <f>Source!AW429</f>
        <v>1</v>
      </c>
      <c r="I183" s="30">
        <f>Source!P428</f>
        <v>0.56000000000000005</v>
      </c>
      <c r="J183" s="12">
        <f>IF(Source!BC429&lt;&gt; 0, Source!BC429, 1)</f>
        <v>9.73</v>
      </c>
      <c r="K183" s="30">
        <f>Source!P429</f>
        <v>5.45</v>
      </c>
    </row>
    <row r="184" spans="1:29" ht="14.25" x14ac:dyDescent="0.2">
      <c r="A184" s="27"/>
      <c r="B184" s="27"/>
      <c r="C184" s="27" t="s">
        <v>795</v>
      </c>
      <c r="D184" s="28" t="s">
        <v>796</v>
      </c>
      <c r="E184" s="12">
        <f>Source!DN429</f>
        <v>114</v>
      </c>
      <c r="F184" s="30"/>
      <c r="G184" s="29"/>
      <c r="H184" s="12"/>
      <c r="I184" s="30">
        <f>SUM(Q180:Q183)</f>
        <v>12.08</v>
      </c>
      <c r="J184" s="12">
        <f>Source!BZ429</f>
        <v>79</v>
      </c>
      <c r="K184" s="30">
        <f>SUM(R180:R183)</f>
        <v>288.99</v>
      </c>
    </row>
    <row r="185" spans="1:29" ht="14.25" x14ac:dyDescent="0.2">
      <c r="A185" s="27"/>
      <c r="B185" s="27"/>
      <c r="C185" s="27" t="s">
        <v>797</v>
      </c>
      <c r="D185" s="28" t="s">
        <v>796</v>
      </c>
      <c r="E185" s="12">
        <f>Source!DO429</f>
        <v>67</v>
      </c>
      <c r="F185" s="30"/>
      <c r="G185" s="29"/>
      <c r="H185" s="12"/>
      <c r="I185" s="30">
        <f>SUM(S180:S184)</f>
        <v>7.1</v>
      </c>
      <c r="J185" s="12">
        <f>Source!CA429</f>
        <v>41</v>
      </c>
      <c r="K185" s="30">
        <f>SUM(T180:T184)</f>
        <v>149.97999999999999</v>
      </c>
    </row>
    <row r="186" spans="1:29" ht="14.25" x14ac:dyDescent="0.2">
      <c r="A186" s="32"/>
      <c r="B186" s="32"/>
      <c r="C186" s="32" t="s">
        <v>799</v>
      </c>
      <c r="D186" s="33" t="s">
        <v>800</v>
      </c>
      <c r="E186" s="34">
        <f>Source!AQ428</f>
        <v>0.84</v>
      </c>
      <c r="F186" s="35"/>
      <c r="G186" s="36" t="str">
        <f>Source!DI428</f>
        <v/>
      </c>
      <c r="H186" s="34">
        <f>Source!AV429</f>
        <v>1</v>
      </c>
      <c r="I186" s="35">
        <f>Source!U428</f>
        <v>0.84</v>
      </c>
      <c r="J186" s="34"/>
      <c r="K186" s="35"/>
    </row>
    <row r="187" spans="1:29" ht="15" x14ac:dyDescent="0.25">
      <c r="C187" s="22" t="s">
        <v>801</v>
      </c>
      <c r="H187" s="74">
        <f>I181+I182+I183+I184+I185+0-0-0</f>
        <v>30.369999999999997</v>
      </c>
      <c r="I187" s="74"/>
      <c r="J187" s="74">
        <f>K181+K182+K183+K184+K185+0-0-0</f>
        <v>810.51</v>
      </c>
      <c r="K187" s="74"/>
    </row>
    <row r="188" spans="1:29" ht="15" x14ac:dyDescent="0.25">
      <c r="C188" s="22" t="s">
        <v>802</v>
      </c>
      <c r="H188" s="71">
        <f>0+0</f>
        <v>0</v>
      </c>
      <c r="I188" s="71"/>
      <c r="J188" s="71">
        <f>0+0</f>
        <v>0</v>
      </c>
      <c r="K188" s="71"/>
    </row>
    <row r="189" spans="1:29" ht="15" x14ac:dyDescent="0.25">
      <c r="C189" s="22" t="s">
        <v>803</v>
      </c>
      <c r="H189" s="71">
        <f>I181+I182+I183+I184+I185+0</f>
        <v>30.369999999999997</v>
      </c>
      <c r="I189" s="71"/>
      <c r="J189" s="71">
        <f>K181+K182+K183+K184+K185+0</f>
        <v>810.51</v>
      </c>
      <c r="K189" s="71"/>
      <c r="O189" s="37">
        <f>I181+I182+I183+I184+I185+0</f>
        <v>30.369999999999997</v>
      </c>
      <c r="P189" s="37">
        <f>K181+K182+K183+K184+K185+0</f>
        <v>810.51</v>
      </c>
    </row>
    <row r="191" spans="1:29" ht="41.25" x14ac:dyDescent="0.2">
      <c r="A191" s="32">
        <v>22</v>
      </c>
      <c r="B191" s="32" t="str">
        <f>Source!F430</f>
        <v>УПД</v>
      </c>
      <c r="C191" s="32" t="s">
        <v>859</v>
      </c>
      <c r="D191" s="33" t="str">
        <f>Source!H430</f>
        <v>шт.</v>
      </c>
      <c r="E191" s="34">
        <f>Source!I430</f>
        <v>1</v>
      </c>
      <c r="F191" s="35">
        <f>Source!AL430</f>
        <v>20.63</v>
      </c>
      <c r="G191" s="36" t="str">
        <f>Source!DD430</f>
        <v/>
      </c>
      <c r="H191" s="34">
        <f>Source!AW431</f>
        <v>1</v>
      </c>
      <c r="I191" s="35">
        <f>Source!P430</f>
        <v>20.63</v>
      </c>
      <c r="J191" s="34">
        <f>IF(Source!BC431&lt;&gt; 0, Source!BC431, 1)</f>
        <v>9.74</v>
      </c>
      <c r="K191" s="35">
        <f>Source!P431</f>
        <v>200.94</v>
      </c>
      <c r="Q191">
        <f>Source!X430</f>
        <v>0</v>
      </c>
      <c r="R191">
        <f>Source!X431</f>
        <v>0</v>
      </c>
      <c r="S191">
        <f>Source!Y430</f>
        <v>0</v>
      </c>
      <c r="T191">
        <f>Source!Y431</f>
        <v>0</v>
      </c>
      <c r="U191">
        <f>ROUND((175/100)*ROUND(Source!R430, 2), 2)</f>
        <v>0</v>
      </c>
      <c r="V191">
        <f>ROUND((160/100)*ROUND(Source!R431, 2), 2)</f>
        <v>0</v>
      </c>
      <c r="AC191">
        <v>3</v>
      </c>
    </row>
    <row r="192" spans="1:29" ht="15" x14ac:dyDescent="0.25">
      <c r="C192" s="22" t="s">
        <v>803</v>
      </c>
      <c r="H192" s="74">
        <f>I191+0</f>
        <v>20.63</v>
      </c>
      <c r="I192" s="74"/>
      <c r="J192" s="74">
        <f>K191+0</f>
        <v>200.94</v>
      </c>
      <c r="K192" s="74"/>
      <c r="O192" s="37">
        <f>I191+0</f>
        <v>20.63</v>
      </c>
      <c r="P192" s="37">
        <f>K191+0</f>
        <v>200.94</v>
      </c>
    </row>
    <row r="194" spans="1:29" ht="28.5" x14ac:dyDescent="0.2">
      <c r="A194" s="27">
        <v>23</v>
      </c>
      <c r="B194" s="27" t="str">
        <f>Source!F432</f>
        <v>4.10-76-15</v>
      </c>
      <c r="C194" s="27" t="s">
        <v>329</v>
      </c>
      <c r="D194" s="28" t="str">
        <f>Source!H432</f>
        <v>1  ШТ.</v>
      </c>
      <c r="E194" s="12">
        <f>Source!I432</f>
        <v>4</v>
      </c>
      <c r="F194" s="30"/>
      <c r="G194" s="29"/>
      <c r="H194" s="12"/>
      <c r="I194" s="30"/>
      <c r="J194" s="12"/>
      <c r="K194" s="30"/>
      <c r="Q194">
        <f>Source!X432</f>
        <v>115.09</v>
      </c>
      <c r="R194">
        <f>Source!X433</f>
        <v>2752.46</v>
      </c>
      <c r="S194">
        <f>Source!Y432</f>
        <v>67.64</v>
      </c>
      <c r="T194">
        <f>Source!Y433</f>
        <v>1428.49</v>
      </c>
      <c r="U194">
        <f>ROUND((175/100)*ROUND(Source!R432, 2), 2)</f>
        <v>0</v>
      </c>
      <c r="V194">
        <f>ROUND((160/100)*ROUND(Source!R433, 2), 2)</f>
        <v>0</v>
      </c>
      <c r="AC194">
        <v>0</v>
      </c>
    </row>
    <row r="195" spans="1:29" ht="14.25" x14ac:dyDescent="0.2">
      <c r="A195" s="27"/>
      <c r="B195" s="27"/>
      <c r="C195" s="27" t="s">
        <v>791</v>
      </c>
      <c r="D195" s="28"/>
      <c r="E195" s="12"/>
      <c r="F195" s="30">
        <f>Source!AO432</f>
        <v>25.24</v>
      </c>
      <c r="G195" s="29" t="str">
        <f>Source!DG432</f>
        <v/>
      </c>
      <c r="H195" s="12">
        <f>Source!AV433</f>
        <v>1</v>
      </c>
      <c r="I195" s="30">
        <f>Source!S432</f>
        <v>100.96</v>
      </c>
      <c r="J195" s="12">
        <f>IF(Source!BA433&lt;&gt; 0, Source!BA433, 1)</f>
        <v>34.51</v>
      </c>
      <c r="K195" s="30">
        <f>Source!S433</f>
        <v>3484.13</v>
      </c>
    </row>
    <row r="196" spans="1:29" ht="14.25" x14ac:dyDescent="0.2">
      <c r="A196" s="27"/>
      <c r="B196" s="27"/>
      <c r="C196" s="27" t="s">
        <v>794</v>
      </c>
      <c r="D196" s="28"/>
      <c r="E196" s="12"/>
      <c r="F196" s="30">
        <f>Source!AL432</f>
        <v>7.72</v>
      </c>
      <c r="G196" s="29" t="str">
        <f>Source!DD432</f>
        <v/>
      </c>
      <c r="H196" s="12">
        <f>Source!AW433</f>
        <v>1</v>
      </c>
      <c r="I196" s="30">
        <f>Source!P432</f>
        <v>30.88</v>
      </c>
      <c r="J196" s="12">
        <f>IF(Source!BC433&lt;&gt; 0, Source!BC433, 1)</f>
        <v>7.17</v>
      </c>
      <c r="K196" s="30">
        <f>Source!P433</f>
        <v>221.41</v>
      </c>
    </row>
    <row r="197" spans="1:29" ht="14.25" x14ac:dyDescent="0.2">
      <c r="A197" s="27"/>
      <c r="B197" s="27"/>
      <c r="C197" s="27" t="s">
        <v>795</v>
      </c>
      <c r="D197" s="28" t="s">
        <v>796</v>
      </c>
      <c r="E197" s="12">
        <f>Source!DN433</f>
        <v>114</v>
      </c>
      <c r="F197" s="30"/>
      <c r="G197" s="29"/>
      <c r="H197" s="12"/>
      <c r="I197" s="30">
        <f>SUM(Q194:Q196)</f>
        <v>115.09</v>
      </c>
      <c r="J197" s="12">
        <f>Source!BZ433</f>
        <v>79</v>
      </c>
      <c r="K197" s="30">
        <f>SUM(R194:R196)</f>
        <v>2752.46</v>
      </c>
    </row>
    <row r="198" spans="1:29" ht="14.25" x14ac:dyDescent="0.2">
      <c r="A198" s="27"/>
      <c r="B198" s="27"/>
      <c r="C198" s="27" t="s">
        <v>797</v>
      </c>
      <c r="D198" s="28" t="s">
        <v>796</v>
      </c>
      <c r="E198" s="12">
        <f>Source!DO433</f>
        <v>67</v>
      </c>
      <c r="F198" s="30"/>
      <c r="G198" s="29"/>
      <c r="H198" s="12"/>
      <c r="I198" s="30">
        <f>SUM(S194:S197)</f>
        <v>67.64</v>
      </c>
      <c r="J198" s="12">
        <f>Source!CA433</f>
        <v>41</v>
      </c>
      <c r="K198" s="30">
        <f>SUM(T194:T197)</f>
        <v>1428.49</v>
      </c>
    </row>
    <row r="199" spans="1:29" ht="14.25" x14ac:dyDescent="0.2">
      <c r="A199" s="32"/>
      <c r="B199" s="32"/>
      <c r="C199" s="32" t="s">
        <v>799</v>
      </c>
      <c r="D199" s="33" t="s">
        <v>800</v>
      </c>
      <c r="E199" s="34">
        <f>Source!AQ432</f>
        <v>2</v>
      </c>
      <c r="F199" s="35"/>
      <c r="G199" s="36" t="str">
        <f>Source!DI432</f>
        <v/>
      </c>
      <c r="H199" s="34">
        <f>Source!AV433</f>
        <v>1</v>
      </c>
      <c r="I199" s="35">
        <f>Source!U432</f>
        <v>8</v>
      </c>
      <c r="J199" s="34"/>
      <c r="K199" s="35"/>
    </row>
    <row r="200" spans="1:29" ht="15" x14ac:dyDescent="0.25">
      <c r="C200" s="22" t="s">
        <v>801</v>
      </c>
      <c r="H200" s="74">
        <f>I195+I196+I197+I198+0-0-0</f>
        <v>314.57</v>
      </c>
      <c r="I200" s="74"/>
      <c r="J200" s="74">
        <f>K195+K196+K197+K198+0-0-0</f>
        <v>7886.49</v>
      </c>
      <c r="K200" s="74"/>
    </row>
    <row r="201" spans="1:29" ht="15" x14ac:dyDescent="0.25">
      <c r="C201" s="22" t="s">
        <v>802</v>
      </c>
      <c r="H201" s="71">
        <f>0+0</f>
        <v>0</v>
      </c>
      <c r="I201" s="71"/>
      <c r="J201" s="71">
        <f>0+0</f>
        <v>0</v>
      </c>
      <c r="K201" s="71"/>
    </row>
    <row r="202" spans="1:29" ht="15" x14ac:dyDescent="0.25">
      <c r="C202" s="22" t="s">
        <v>803</v>
      </c>
      <c r="H202" s="71">
        <f>I195+I196+I197+I198+0</f>
        <v>314.57</v>
      </c>
      <c r="I202" s="71"/>
      <c r="J202" s="71">
        <f>K195+K196+K197+K198+0</f>
        <v>7886.49</v>
      </c>
      <c r="K202" s="71"/>
      <c r="O202" s="37">
        <f>I195+I196+I197+I198+0</f>
        <v>314.57</v>
      </c>
      <c r="P202" s="37">
        <f>K195+K196+K197+K198+0</f>
        <v>7886.49</v>
      </c>
    </row>
    <row r="204" spans="1:29" ht="68.25" x14ac:dyDescent="0.2">
      <c r="A204" s="32">
        <v>24</v>
      </c>
      <c r="B204" s="32" t="str">
        <f>Source!F434</f>
        <v>УПД</v>
      </c>
      <c r="C204" s="32" t="s">
        <v>860</v>
      </c>
      <c r="D204" s="33" t="str">
        <f>Source!H434</f>
        <v>шт.</v>
      </c>
      <c r="E204" s="34">
        <f>Source!I434</f>
        <v>1</v>
      </c>
      <c r="F204" s="35">
        <f>Source!AL434</f>
        <v>437.64</v>
      </c>
      <c r="G204" s="36" t="str">
        <f>Source!DD434</f>
        <v/>
      </c>
      <c r="H204" s="34">
        <f>Source!AW435</f>
        <v>1</v>
      </c>
      <c r="I204" s="35">
        <f>Source!P434</f>
        <v>437.64</v>
      </c>
      <c r="J204" s="34">
        <f>IF(Source!BC435&lt;&gt; 0, Source!BC435, 1)</f>
        <v>9.74</v>
      </c>
      <c r="K204" s="35">
        <f>Source!P435</f>
        <v>4262.6099999999997</v>
      </c>
      <c r="Q204">
        <f>Source!X434</f>
        <v>0</v>
      </c>
      <c r="R204">
        <f>Source!X435</f>
        <v>0</v>
      </c>
      <c r="S204">
        <f>Source!Y434</f>
        <v>0</v>
      </c>
      <c r="T204">
        <f>Source!Y435</f>
        <v>0</v>
      </c>
      <c r="U204">
        <f>ROUND((175/100)*ROUND(Source!R434, 2), 2)</f>
        <v>0</v>
      </c>
      <c r="V204">
        <f>ROUND((160/100)*ROUND(Source!R435, 2), 2)</f>
        <v>0</v>
      </c>
      <c r="AC204">
        <v>3</v>
      </c>
    </row>
    <row r="205" spans="1:29" ht="15" x14ac:dyDescent="0.25">
      <c r="C205" s="22" t="s">
        <v>803</v>
      </c>
      <c r="H205" s="74">
        <f>I204+0</f>
        <v>437.64</v>
      </c>
      <c r="I205" s="74"/>
      <c r="J205" s="74">
        <f>K204+0</f>
        <v>4262.6099999999997</v>
      </c>
      <c r="K205" s="74"/>
      <c r="O205" s="37">
        <f>I204+0</f>
        <v>437.64</v>
      </c>
      <c r="P205" s="37">
        <f>K204+0</f>
        <v>4262.6099999999997</v>
      </c>
    </row>
    <row r="207" spans="1:29" ht="68.25" x14ac:dyDescent="0.2">
      <c r="A207" s="32">
        <v>25</v>
      </c>
      <c r="B207" s="32" t="str">
        <f>Source!F436</f>
        <v>УПД</v>
      </c>
      <c r="C207" s="32" t="s">
        <v>861</v>
      </c>
      <c r="D207" s="33" t="str">
        <f>Source!H436</f>
        <v>шт.</v>
      </c>
      <c r="E207" s="34">
        <f>Source!I436</f>
        <v>1</v>
      </c>
      <c r="F207" s="35">
        <f>Source!AL436</f>
        <v>168.92000000000002</v>
      </c>
      <c r="G207" s="36" t="str">
        <f>Source!DD436</f>
        <v/>
      </c>
      <c r="H207" s="34">
        <f>Source!AW437</f>
        <v>1</v>
      </c>
      <c r="I207" s="35">
        <f>Source!P436</f>
        <v>168.92</v>
      </c>
      <c r="J207" s="34">
        <f>IF(Source!BC437&lt;&gt; 0, Source!BC437, 1)</f>
        <v>9.74</v>
      </c>
      <c r="K207" s="35">
        <f>Source!P437</f>
        <v>1645.28</v>
      </c>
      <c r="Q207">
        <f>Source!X436</f>
        <v>0</v>
      </c>
      <c r="R207">
        <f>Source!X437</f>
        <v>0</v>
      </c>
      <c r="S207">
        <f>Source!Y436</f>
        <v>0</v>
      </c>
      <c r="T207">
        <f>Source!Y437</f>
        <v>0</v>
      </c>
      <c r="U207">
        <f>ROUND((175/100)*ROUND(Source!R436, 2), 2)</f>
        <v>0</v>
      </c>
      <c r="V207">
        <f>ROUND((160/100)*ROUND(Source!R437, 2), 2)</f>
        <v>0</v>
      </c>
      <c r="AC207">
        <v>3</v>
      </c>
    </row>
    <row r="208" spans="1:29" ht="15" x14ac:dyDescent="0.25">
      <c r="C208" s="22" t="s">
        <v>803</v>
      </c>
      <c r="H208" s="74">
        <f>I207+0</f>
        <v>168.92</v>
      </c>
      <c r="I208" s="74"/>
      <c r="J208" s="74">
        <f>K207+0</f>
        <v>1645.28</v>
      </c>
      <c r="K208" s="74"/>
      <c r="O208" s="37">
        <f>I207+0</f>
        <v>168.92</v>
      </c>
      <c r="P208" s="37">
        <f>K207+0</f>
        <v>1645.28</v>
      </c>
    </row>
    <row r="210" spans="1:29" ht="68.25" x14ac:dyDescent="0.2">
      <c r="A210" s="32">
        <v>26</v>
      </c>
      <c r="B210" s="32" t="str">
        <f>Source!F438</f>
        <v>УПД</v>
      </c>
      <c r="C210" s="32" t="s">
        <v>862</v>
      </c>
      <c r="D210" s="33" t="str">
        <f>Source!H438</f>
        <v>шт.</v>
      </c>
      <c r="E210" s="34">
        <f>Source!I438</f>
        <v>1</v>
      </c>
      <c r="F210" s="35">
        <f>Source!AL438</f>
        <v>168.92000000000002</v>
      </c>
      <c r="G210" s="36" t="str">
        <f>Source!DD438</f>
        <v/>
      </c>
      <c r="H210" s="34">
        <f>Source!AW439</f>
        <v>1</v>
      </c>
      <c r="I210" s="35">
        <f>Source!P438</f>
        <v>168.92</v>
      </c>
      <c r="J210" s="34">
        <f>IF(Source!BC439&lt;&gt; 0, Source!BC439, 1)</f>
        <v>9.74</v>
      </c>
      <c r="K210" s="35">
        <f>Source!P439</f>
        <v>1645.28</v>
      </c>
      <c r="Q210">
        <f>Source!X438</f>
        <v>0</v>
      </c>
      <c r="R210">
        <f>Source!X439</f>
        <v>0</v>
      </c>
      <c r="S210">
        <f>Source!Y438</f>
        <v>0</v>
      </c>
      <c r="T210">
        <f>Source!Y439</f>
        <v>0</v>
      </c>
      <c r="U210">
        <f>ROUND((175/100)*ROUND(Source!R438, 2), 2)</f>
        <v>0</v>
      </c>
      <c r="V210">
        <f>ROUND((160/100)*ROUND(Source!R439, 2), 2)</f>
        <v>0</v>
      </c>
      <c r="AC210">
        <v>3</v>
      </c>
    </row>
    <row r="211" spans="1:29" ht="15" x14ac:dyDescent="0.25">
      <c r="C211" s="22" t="s">
        <v>803</v>
      </c>
      <c r="H211" s="74">
        <f>I210+0</f>
        <v>168.92</v>
      </c>
      <c r="I211" s="74"/>
      <c r="J211" s="74">
        <f>K210+0</f>
        <v>1645.28</v>
      </c>
      <c r="K211" s="74"/>
      <c r="O211" s="37">
        <f>I210+0</f>
        <v>168.92</v>
      </c>
      <c r="P211" s="37">
        <f>K210+0</f>
        <v>1645.28</v>
      </c>
    </row>
    <row r="213" spans="1:29" ht="82.5" x14ac:dyDescent="0.2">
      <c r="A213" s="32">
        <v>27</v>
      </c>
      <c r="B213" s="32" t="str">
        <f>Source!F440</f>
        <v>УПД</v>
      </c>
      <c r="C213" s="32" t="s">
        <v>863</v>
      </c>
      <c r="D213" s="33" t="str">
        <f>Source!H440</f>
        <v>шт.</v>
      </c>
      <c r="E213" s="34">
        <f>Source!I440</f>
        <v>1</v>
      </c>
      <c r="F213" s="35">
        <f>Source!AL440</f>
        <v>168.92000000000002</v>
      </c>
      <c r="G213" s="36" t="str">
        <f>Source!DD440</f>
        <v/>
      </c>
      <c r="H213" s="34">
        <f>Source!AW441</f>
        <v>1</v>
      </c>
      <c r="I213" s="35">
        <f>Source!P440</f>
        <v>168.92</v>
      </c>
      <c r="J213" s="34">
        <f>IF(Source!BC441&lt;&gt; 0, Source!BC441, 1)</f>
        <v>9.74</v>
      </c>
      <c r="K213" s="35">
        <f>Source!P441</f>
        <v>1645.28</v>
      </c>
      <c r="Q213">
        <f>Source!X440</f>
        <v>0</v>
      </c>
      <c r="R213">
        <f>Source!X441</f>
        <v>0</v>
      </c>
      <c r="S213">
        <f>Source!Y440</f>
        <v>0</v>
      </c>
      <c r="T213">
        <f>Source!Y441</f>
        <v>0</v>
      </c>
      <c r="U213">
        <f>ROUND((175/100)*ROUND(Source!R440, 2), 2)</f>
        <v>0</v>
      </c>
      <c r="V213">
        <f>ROUND((160/100)*ROUND(Source!R441, 2), 2)</f>
        <v>0</v>
      </c>
      <c r="AC213">
        <v>3</v>
      </c>
    </row>
    <row r="214" spans="1:29" ht="15" x14ac:dyDescent="0.25">
      <c r="C214" s="22" t="s">
        <v>803</v>
      </c>
      <c r="H214" s="74">
        <f>I213+0</f>
        <v>168.92</v>
      </c>
      <c r="I214" s="74"/>
      <c r="J214" s="74">
        <f>K213+0</f>
        <v>1645.28</v>
      </c>
      <c r="K214" s="74"/>
      <c r="O214" s="37">
        <f>I213+0</f>
        <v>168.92</v>
      </c>
      <c r="P214" s="37">
        <f>K213+0</f>
        <v>1645.28</v>
      </c>
    </row>
    <row r="216" spans="1:29" ht="42.75" x14ac:dyDescent="0.2">
      <c r="A216" s="27">
        <v>28</v>
      </c>
      <c r="B216" s="27" t="str">
        <f>Source!F442</f>
        <v>4.37-2-1</v>
      </c>
      <c r="C216" s="27" t="s">
        <v>406</v>
      </c>
      <c r="D216" s="28" t="str">
        <f>Source!H442</f>
        <v>1  ШТ.</v>
      </c>
      <c r="E216" s="12">
        <f>Source!I442</f>
        <v>1</v>
      </c>
      <c r="F216" s="30"/>
      <c r="G216" s="29"/>
      <c r="H216" s="12"/>
      <c r="I216" s="30"/>
      <c r="J216" s="12"/>
      <c r="K216" s="30"/>
      <c r="Q216">
        <f>Source!X442</f>
        <v>146.69999999999999</v>
      </c>
      <c r="R216">
        <f>Source!X443</f>
        <v>5289.17</v>
      </c>
      <c r="S216">
        <f>Source!Y442</f>
        <v>146.69999999999999</v>
      </c>
      <c r="T216">
        <f>Source!Y443</f>
        <v>3097.94</v>
      </c>
      <c r="U216">
        <f>ROUND((175/100)*ROUND(Source!R442, 2), 2)</f>
        <v>0.67</v>
      </c>
      <c r="V216">
        <f>ROUND((160/100)*ROUND(Source!R443, 2), 2)</f>
        <v>20.98</v>
      </c>
      <c r="AC216">
        <v>0</v>
      </c>
    </row>
    <row r="217" spans="1:29" ht="14.25" x14ac:dyDescent="0.2">
      <c r="A217" s="27"/>
      <c r="B217" s="27"/>
      <c r="C217" s="27" t="s">
        <v>791</v>
      </c>
      <c r="D217" s="28"/>
      <c r="E217" s="12"/>
      <c r="F217" s="30">
        <f>Source!AO442</f>
        <v>218.95</v>
      </c>
      <c r="G217" s="29" t="str">
        <f>Source!DG442</f>
        <v/>
      </c>
      <c r="H217" s="12">
        <f>Source!AV443</f>
        <v>1</v>
      </c>
      <c r="I217" s="30">
        <f>Source!S442</f>
        <v>218.95</v>
      </c>
      <c r="J217" s="12">
        <f>IF(Source!BA443&lt;&gt; 0, Source!BA443, 1)</f>
        <v>34.51</v>
      </c>
      <c r="K217" s="30">
        <f>Source!S443</f>
        <v>7555.96</v>
      </c>
    </row>
    <row r="218" spans="1:29" ht="14.25" x14ac:dyDescent="0.2">
      <c r="A218" s="27"/>
      <c r="B218" s="27"/>
      <c r="C218" s="27" t="s">
        <v>792</v>
      </c>
      <c r="D218" s="28"/>
      <c r="E218" s="12"/>
      <c r="F218" s="30">
        <f>Source!AM442</f>
        <v>21.95</v>
      </c>
      <c r="G218" s="29" t="str">
        <f>Source!DE442</f>
        <v/>
      </c>
      <c r="H218" s="12">
        <f>Source!AV443</f>
        <v>1</v>
      </c>
      <c r="I218" s="30">
        <f>Source!Q442</f>
        <v>21.95</v>
      </c>
      <c r="J218" s="12">
        <f>IF(Source!BB443&lt;&gt; 0, Source!BB443, 1)</f>
        <v>10.81</v>
      </c>
      <c r="K218" s="30">
        <f>Source!Q443</f>
        <v>237.28</v>
      </c>
    </row>
    <row r="219" spans="1:29" ht="14.25" x14ac:dyDescent="0.2">
      <c r="A219" s="27"/>
      <c r="B219" s="27"/>
      <c r="C219" s="27" t="s">
        <v>793</v>
      </c>
      <c r="D219" s="28"/>
      <c r="E219" s="12"/>
      <c r="F219" s="30">
        <f>Source!AN442</f>
        <v>0.38</v>
      </c>
      <c r="G219" s="29" t="str">
        <f>Source!DF442</f>
        <v/>
      </c>
      <c r="H219" s="12">
        <f>Source!AV443</f>
        <v>1</v>
      </c>
      <c r="I219" s="31">
        <f>Source!R442</f>
        <v>0.38</v>
      </c>
      <c r="J219" s="12">
        <f>IF(Source!BS443&lt;&gt; 0, Source!BS443, 1)</f>
        <v>34.51</v>
      </c>
      <c r="K219" s="31">
        <f>Source!R443</f>
        <v>13.11</v>
      </c>
    </row>
    <row r="220" spans="1:29" ht="14.25" x14ac:dyDescent="0.2">
      <c r="A220" s="27"/>
      <c r="B220" s="27"/>
      <c r="C220" s="27" t="s">
        <v>794</v>
      </c>
      <c r="D220" s="28"/>
      <c r="E220" s="12"/>
      <c r="F220" s="30">
        <f>Source!AL442</f>
        <v>41.93</v>
      </c>
      <c r="G220" s="29" t="str">
        <f>Source!DD442</f>
        <v/>
      </c>
      <c r="H220" s="12">
        <f>Source!AW443</f>
        <v>1</v>
      </c>
      <c r="I220" s="30">
        <f>Source!P442</f>
        <v>41.93</v>
      </c>
      <c r="J220" s="12">
        <f>IF(Source!BC443&lt;&gt; 0, Source!BC443, 1)</f>
        <v>15.92</v>
      </c>
      <c r="K220" s="30">
        <f>Source!P443</f>
        <v>667.53</v>
      </c>
    </row>
    <row r="221" spans="1:29" ht="14.25" x14ac:dyDescent="0.2">
      <c r="A221" s="27"/>
      <c r="B221" s="27"/>
      <c r="C221" s="27" t="s">
        <v>795</v>
      </c>
      <c r="D221" s="28" t="s">
        <v>796</v>
      </c>
      <c r="E221" s="12">
        <f>Source!DN443</f>
        <v>67</v>
      </c>
      <c r="F221" s="30"/>
      <c r="G221" s="29"/>
      <c r="H221" s="12"/>
      <c r="I221" s="30">
        <f>SUM(Q216:Q220)</f>
        <v>146.69999999999999</v>
      </c>
      <c r="J221" s="12">
        <f>Source!BZ443</f>
        <v>70</v>
      </c>
      <c r="K221" s="30">
        <f>SUM(R216:R220)</f>
        <v>5289.17</v>
      </c>
    </row>
    <row r="222" spans="1:29" ht="14.25" x14ac:dyDescent="0.2">
      <c r="A222" s="27"/>
      <c r="B222" s="27"/>
      <c r="C222" s="27" t="s">
        <v>797</v>
      </c>
      <c r="D222" s="28" t="s">
        <v>796</v>
      </c>
      <c r="E222" s="12">
        <f>Source!DO443</f>
        <v>67</v>
      </c>
      <c r="F222" s="30"/>
      <c r="G222" s="29"/>
      <c r="H222" s="12"/>
      <c r="I222" s="30">
        <f>SUM(S216:S221)</f>
        <v>146.69999999999999</v>
      </c>
      <c r="J222" s="12">
        <f>Source!CA443</f>
        <v>41</v>
      </c>
      <c r="K222" s="30">
        <f>SUM(T216:T221)</f>
        <v>3097.94</v>
      </c>
    </row>
    <row r="223" spans="1:29" ht="14.25" x14ac:dyDescent="0.2">
      <c r="A223" s="27"/>
      <c r="B223" s="27"/>
      <c r="C223" s="27" t="s">
        <v>798</v>
      </c>
      <c r="D223" s="28" t="s">
        <v>796</v>
      </c>
      <c r="E223" s="12">
        <f>175</f>
        <v>175</v>
      </c>
      <c r="F223" s="30"/>
      <c r="G223" s="29"/>
      <c r="H223" s="12"/>
      <c r="I223" s="30">
        <f>SUM(U216:U222)</f>
        <v>0.67</v>
      </c>
      <c r="J223" s="12">
        <f>160</f>
        <v>160</v>
      </c>
      <c r="K223" s="30">
        <f>SUM(V216:V222)</f>
        <v>20.98</v>
      </c>
    </row>
    <row r="224" spans="1:29" ht="14.25" x14ac:dyDescent="0.2">
      <c r="A224" s="32"/>
      <c r="B224" s="32"/>
      <c r="C224" s="32" t="s">
        <v>799</v>
      </c>
      <c r="D224" s="33" t="s">
        <v>800</v>
      </c>
      <c r="E224" s="34">
        <f>Source!AQ442</f>
        <v>18.2</v>
      </c>
      <c r="F224" s="35"/>
      <c r="G224" s="36" t="str">
        <f>Source!DI442</f>
        <v/>
      </c>
      <c r="H224" s="34">
        <f>Source!AV443</f>
        <v>1</v>
      </c>
      <c r="I224" s="35">
        <f>Source!U442</f>
        <v>18.2</v>
      </c>
      <c r="J224" s="34"/>
      <c r="K224" s="35"/>
    </row>
    <row r="225" spans="1:29" ht="15" x14ac:dyDescent="0.25">
      <c r="C225" s="22" t="s">
        <v>801</v>
      </c>
      <c r="H225" s="74">
        <f>I217+I218+I220+I221+I222+I223+0-0-0</f>
        <v>576.9</v>
      </c>
      <c r="I225" s="74"/>
      <c r="J225" s="74">
        <f>K217+K218+K220+K221+K222+K223+0-0-0</f>
        <v>16868.86</v>
      </c>
      <c r="K225" s="74"/>
    </row>
    <row r="226" spans="1:29" ht="15" x14ac:dyDescent="0.25">
      <c r="C226" s="22" t="s">
        <v>802</v>
      </c>
      <c r="H226" s="71">
        <f>0+0</f>
        <v>0</v>
      </c>
      <c r="I226" s="71"/>
      <c r="J226" s="71">
        <f>0+0</f>
        <v>0</v>
      </c>
      <c r="K226" s="71"/>
    </row>
    <row r="227" spans="1:29" ht="15" x14ac:dyDescent="0.25">
      <c r="C227" s="22" t="s">
        <v>803</v>
      </c>
      <c r="H227" s="71">
        <f>I217+I218+I220+I221+I222+I223+0</f>
        <v>576.9</v>
      </c>
      <c r="I227" s="71"/>
      <c r="J227" s="71">
        <f>K217+K218+K220+K221+K222+K223+0</f>
        <v>16868.86</v>
      </c>
      <c r="K227" s="71"/>
      <c r="O227" s="37">
        <f>I217+I218+I220+I221+I222+I223+0</f>
        <v>576.9</v>
      </c>
      <c r="P227" s="37">
        <f>K217+K218+K220+K221+K222+K223+0</f>
        <v>16868.86</v>
      </c>
    </row>
    <row r="229" spans="1:29" ht="96.75" x14ac:dyDescent="0.2">
      <c r="A229" s="38">
        <v>29</v>
      </c>
      <c r="B229" s="38" t="str">
        <f>Source!F444</f>
        <v>УПД</v>
      </c>
      <c r="C229" s="38" t="s">
        <v>864</v>
      </c>
      <c r="D229" s="39" t="str">
        <f>Source!H444</f>
        <v>шт.</v>
      </c>
      <c r="E229" s="40">
        <f>Source!I444</f>
        <v>2</v>
      </c>
      <c r="F229" s="41">
        <f>Source!AL444</f>
        <v>31520.03</v>
      </c>
      <c r="G229" s="42" t="str">
        <f>Source!DD444</f>
        <v/>
      </c>
      <c r="H229" s="40">
        <f>Source!AW445</f>
        <v>1</v>
      </c>
      <c r="I229" s="41">
        <f>Source!P444</f>
        <v>63040.06</v>
      </c>
      <c r="J229" s="40">
        <f>IF(Source!BC445&lt;&gt; 0, Source!BC445, 1)</f>
        <v>7.11</v>
      </c>
      <c r="K229" s="41">
        <f>Source!P445</f>
        <v>448214.83</v>
      </c>
      <c r="Q229">
        <f>Source!X444</f>
        <v>0</v>
      </c>
      <c r="R229">
        <f>Source!X445</f>
        <v>0</v>
      </c>
      <c r="S229">
        <f>Source!Y444</f>
        <v>0</v>
      </c>
      <c r="T229">
        <f>Source!Y445</f>
        <v>0</v>
      </c>
      <c r="U229">
        <f>ROUND((175/100)*ROUND(Source!R444, 2), 2)</f>
        <v>0</v>
      </c>
      <c r="V229">
        <f>ROUND((160/100)*ROUND(Source!R445, 2), 2)</f>
        <v>0</v>
      </c>
      <c r="AC229">
        <v>5</v>
      </c>
    </row>
    <row r="230" spans="1:29" ht="15" x14ac:dyDescent="0.25">
      <c r="A230" s="43"/>
      <c r="B230" s="43"/>
      <c r="C230" s="44" t="s">
        <v>803</v>
      </c>
      <c r="D230" s="43"/>
      <c r="E230" s="43"/>
      <c r="F230" s="43"/>
      <c r="G230" s="43"/>
      <c r="H230" s="75">
        <f>I229+0</f>
        <v>63040.06</v>
      </c>
      <c r="I230" s="75"/>
      <c r="J230" s="75">
        <f>K229+0</f>
        <v>448214.83</v>
      </c>
      <c r="K230" s="75"/>
      <c r="O230" s="37">
        <f>I229+0</f>
        <v>63040.06</v>
      </c>
      <c r="P230" s="37">
        <f>K229+0</f>
        <v>448214.83</v>
      </c>
    </row>
    <row r="232" spans="1:29" ht="96.75" x14ac:dyDescent="0.2">
      <c r="A232" s="32">
        <v>30</v>
      </c>
      <c r="B232" s="32" t="str">
        <f>Source!F446</f>
        <v>УПД</v>
      </c>
      <c r="C232" s="32" t="s">
        <v>865</v>
      </c>
      <c r="D232" s="33" t="str">
        <f>Source!H446</f>
        <v>шт.</v>
      </c>
      <c r="E232" s="34">
        <f>Source!I446</f>
        <v>1</v>
      </c>
      <c r="F232" s="35">
        <f>Source!AL446</f>
        <v>445.18</v>
      </c>
      <c r="G232" s="36" t="str">
        <f>Source!DD446</f>
        <v/>
      </c>
      <c r="H232" s="34">
        <f>Source!AW447</f>
        <v>1</v>
      </c>
      <c r="I232" s="35">
        <f>Source!P446</f>
        <v>445.18</v>
      </c>
      <c r="J232" s="34">
        <f>IF(Source!BC447&lt;&gt; 0, Source!BC447, 1)</f>
        <v>9.74</v>
      </c>
      <c r="K232" s="35">
        <f>Source!P447</f>
        <v>4336.05</v>
      </c>
      <c r="Q232">
        <f>Source!X446</f>
        <v>0</v>
      </c>
      <c r="R232">
        <f>Source!X447</f>
        <v>0</v>
      </c>
      <c r="S232">
        <f>Source!Y446</f>
        <v>0</v>
      </c>
      <c r="T232">
        <f>Source!Y447</f>
        <v>0</v>
      </c>
      <c r="U232">
        <f>ROUND((175/100)*ROUND(Source!R446, 2), 2)</f>
        <v>0</v>
      </c>
      <c r="V232">
        <f>ROUND((160/100)*ROUND(Source!R447, 2), 2)</f>
        <v>0</v>
      </c>
      <c r="AC232">
        <v>3</v>
      </c>
    </row>
    <row r="233" spans="1:29" ht="15" x14ac:dyDescent="0.25">
      <c r="C233" s="22" t="s">
        <v>803</v>
      </c>
      <c r="H233" s="74">
        <f>I232+0</f>
        <v>445.18</v>
      </c>
      <c r="I233" s="74"/>
      <c r="J233" s="74">
        <f>K232+0</f>
        <v>4336.05</v>
      </c>
      <c r="K233" s="74"/>
      <c r="O233" s="37">
        <f>I232+0</f>
        <v>445.18</v>
      </c>
      <c r="P233" s="37">
        <f>K232+0</f>
        <v>4336.05</v>
      </c>
    </row>
    <row r="235" spans="1:29" ht="39.75" x14ac:dyDescent="0.2">
      <c r="A235" s="32">
        <v>31</v>
      </c>
      <c r="B235" s="32" t="str">
        <f>Source!F448</f>
        <v>УПД</v>
      </c>
      <c r="C235" s="32" t="s">
        <v>866</v>
      </c>
      <c r="D235" s="33" t="str">
        <f>Source!H448</f>
        <v>шт.</v>
      </c>
      <c r="E235" s="34">
        <f>Source!I448</f>
        <v>1</v>
      </c>
      <c r="F235" s="35">
        <f>Source!AL448</f>
        <v>1854.33</v>
      </c>
      <c r="G235" s="36" t="str">
        <f>Source!DD448</f>
        <v/>
      </c>
      <c r="H235" s="34">
        <f>Source!AW449</f>
        <v>1</v>
      </c>
      <c r="I235" s="35">
        <f>Source!P448</f>
        <v>1854.33</v>
      </c>
      <c r="J235" s="34">
        <f>IF(Source!BC449&lt;&gt; 0, Source!BC449, 1)</f>
        <v>9.74</v>
      </c>
      <c r="K235" s="35">
        <f>Source!P449</f>
        <v>18061.169999999998</v>
      </c>
      <c r="Q235">
        <f>Source!X448</f>
        <v>0</v>
      </c>
      <c r="R235">
        <f>Source!X449</f>
        <v>0</v>
      </c>
      <c r="S235">
        <f>Source!Y448</f>
        <v>0</v>
      </c>
      <c r="T235">
        <f>Source!Y449</f>
        <v>0</v>
      </c>
      <c r="U235">
        <f>ROUND((175/100)*ROUND(Source!R448, 2), 2)</f>
        <v>0</v>
      </c>
      <c r="V235">
        <f>ROUND((160/100)*ROUND(Source!R449, 2), 2)</f>
        <v>0</v>
      </c>
      <c r="AC235">
        <v>3</v>
      </c>
    </row>
    <row r="236" spans="1:29" ht="15" x14ac:dyDescent="0.25">
      <c r="C236" s="22" t="s">
        <v>803</v>
      </c>
      <c r="H236" s="74">
        <f>I235+0</f>
        <v>1854.33</v>
      </c>
      <c r="I236" s="74"/>
      <c r="J236" s="74">
        <f>K235+0</f>
        <v>18061.169999999998</v>
      </c>
      <c r="K236" s="74"/>
      <c r="O236" s="37">
        <f>I235+0</f>
        <v>1854.33</v>
      </c>
      <c r="P236" s="37">
        <f>K235+0</f>
        <v>18061.169999999998</v>
      </c>
    </row>
    <row r="238" spans="1:29" ht="82.5" x14ac:dyDescent="0.2">
      <c r="A238" s="38">
        <v>32</v>
      </c>
      <c r="B238" s="38" t="str">
        <f>Source!F450</f>
        <v>УПД</v>
      </c>
      <c r="C238" s="38" t="s">
        <v>867</v>
      </c>
      <c r="D238" s="39" t="str">
        <f>Source!H450</f>
        <v>шт.</v>
      </c>
      <c r="E238" s="40">
        <f>Source!I450</f>
        <v>1</v>
      </c>
      <c r="F238" s="41">
        <f>Source!AL450</f>
        <v>7374.21</v>
      </c>
      <c r="G238" s="42" t="str">
        <f>Source!DD450</f>
        <v/>
      </c>
      <c r="H238" s="40">
        <f>Source!AW451</f>
        <v>1</v>
      </c>
      <c r="I238" s="41">
        <f>Source!P450</f>
        <v>7374.21</v>
      </c>
      <c r="J238" s="40">
        <f>IF(Source!BC451&lt;&gt; 0, Source!BC451, 1)</f>
        <v>7.11</v>
      </c>
      <c r="K238" s="41">
        <f>Source!P451</f>
        <v>52430.63</v>
      </c>
      <c r="Q238">
        <f>Source!X450</f>
        <v>0</v>
      </c>
      <c r="R238">
        <f>Source!X451</f>
        <v>0</v>
      </c>
      <c r="S238">
        <f>Source!Y450</f>
        <v>0</v>
      </c>
      <c r="T238">
        <f>Source!Y451</f>
        <v>0</v>
      </c>
      <c r="U238">
        <f>ROUND((175/100)*ROUND(Source!R450, 2), 2)</f>
        <v>0</v>
      </c>
      <c r="V238">
        <f>ROUND((160/100)*ROUND(Source!R451, 2), 2)</f>
        <v>0</v>
      </c>
      <c r="AC238">
        <v>5</v>
      </c>
    </row>
    <row r="239" spans="1:29" ht="15" x14ac:dyDescent="0.25">
      <c r="A239" s="43"/>
      <c r="B239" s="43"/>
      <c r="C239" s="44" t="s">
        <v>803</v>
      </c>
      <c r="D239" s="43"/>
      <c r="E239" s="43"/>
      <c r="F239" s="43"/>
      <c r="G239" s="43"/>
      <c r="H239" s="75">
        <f>I238+0</f>
        <v>7374.21</v>
      </c>
      <c r="I239" s="75"/>
      <c r="J239" s="75">
        <f>K238+0</f>
        <v>52430.63</v>
      </c>
      <c r="K239" s="75"/>
      <c r="O239" s="37">
        <f>I238+0</f>
        <v>7374.21</v>
      </c>
      <c r="P239" s="37">
        <f>K238+0</f>
        <v>52430.63</v>
      </c>
    </row>
    <row r="241" spans="1:29" ht="57" x14ac:dyDescent="0.2">
      <c r="A241" s="27">
        <v>33</v>
      </c>
      <c r="B241" s="27" t="str">
        <f>Source!F452</f>
        <v>4.21-7-1</v>
      </c>
      <c r="C241" s="27" t="s">
        <v>419</v>
      </c>
      <c r="D241" s="28" t="str">
        <f>Source!H452</f>
        <v>1  ШТ.</v>
      </c>
      <c r="E241" s="12">
        <f>Source!I452</f>
        <v>1</v>
      </c>
      <c r="F241" s="30"/>
      <c r="G241" s="29"/>
      <c r="H241" s="12"/>
      <c r="I241" s="30"/>
      <c r="J241" s="12"/>
      <c r="K241" s="30"/>
      <c r="Q241">
        <f>Source!X452</f>
        <v>57.24</v>
      </c>
      <c r="R241">
        <f>Source!X453</f>
        <v>2063.9699999999998</v>
      </c>
      <c r="S241">
        <f>Source!Y452</f>
        <v>57.24</v>
      </c>
      <c r="T241">
        <f>Source!Y453</f>
        <v>1208.9000000000001</v>
      </c>
      <c r="U241">
        <f>ROUND((175/100)*ROUND(Source!R452, 2), 2)</f>
        <v>0.23</v>
      </c>
      <c r="V241">
        <f>ROUND((160/100)*ROUND(Source!R453, 2), 2)</f>
        <v>7.18</v>
      </c>
      <c r="AC241">
        <v>0</v>
      </c>
    </row>
    <row r="242" spans="1:29" ht="14.25" x14ac:dyDescent="0.2">
      <c r="A242" s="27"/>
      <c r="B242" s="27"/>
      <c r="C242" s="27" t="s">
        <v>791</v>
      </c>
      <c r="D242" s="28"/>
      <c r="E242" s="12"/>
      <c r="F242" s="30">
        <f>Source!AO452</f>
        <v>85.44</v>
      </c>
      <c r="G242" s="29" t="str">
        <f>Source!DG452</f>
        <v/>
      </c>
      <c r="H242" s="12">
        <f>Source!AV453</f>
        <v>1</v>
      </c>
      <c r="I242" s="30">
        <f>Source!S452</f>
        <v>85.44</v>
      </c>
      <c r="J242" s="12">
        <f>IF(Source!BA453&lt;&gt; 0, Source!BA453, 1)</f>
        <v>34.51</v>
      </c>
      <c r="K242" s="30">
        <f>Source!S453</f>
        <v>2948.53</v>
      </c>
    </row>
    <row r="243" spans="1:29" ht="14.25" x14ac:dyDescent="0.2">
      <c r="A243" s="27"/>
      <c r="B243" s="27"/>
      <c r="C243" s="27" t="s">
        <v>792</v>
      </c>
      <c r="D243" s="28"/>
      <c r="E243" s="12"/>
      <c r="F243" s="30">
        <f>Source!AM452</f>
        <v>3.04</v>
      </c>
      <c r="G243" s="29" t="str">
        <f>Source!DE452</f>
        <v/>
      </c>
      <c r="H243" s="12">
        <f>Source!AV453</f>
        <v>1</v>
      </c>
      <c r="I243" s="30">
        <f>Source!Q452</f>
        <v>3.04</v>
      </c>
      <c r="J243" s="12">
        <f>IF(Source!BB453&lt;&gt; 0, Source!BB453, 1)</f>
        <v>11.24</v>
      </c>
      <c r="K243" s="30">
        <f>Source!Q453</f>
        <v>34.17</v>
      </c>
    </row>
    <row r="244" spans="1:29" ht="14.25" x14ac:dyDescent="0.2">
      <c r="A244" s="27"/>
      <c r="B244" s="27"/>
      <c r="C244" s="27" t="s">
        <v>793</v>
      </c>
      <c r="D244" s="28"/>
      <c r="E244" s="12"/>
      <c r="F244" s="30">
        <f>Source!AN452</f>
        <v>0.13</v>
      </c>
      <c r="G244" s="29" t="str">
        <f>Source!DF452</f>
        <v/>
      </c>
      <c r="H244" s="12">
        <f>Source!AV453</f>
        <v>1</v>
      </c>
      <c r="I244" s="31">
        <f>Source!R452</f>
        <v>0.13</v>
      </c>
      <c r="J244" s="12">
        <f>IF(Source!BS453&lt;&gt; 0, Source!BS453, 1)</f>
        <v>34.51</v>
      </c>
      <c r="K244" s="31">
        <f>Source!R453</f>
        <v>4.49</v>
      </c>
    </row>
    <row r="245" spans="1:29" ht="14.25" x14ac:dyDescent="0.2">
      <c r="A245" s="27"/>
      <c r="B245" s="27"/>
      <c r="C245" s="27" t="s">
        <v>794</v>
      </c>
      <c r="D245" s="28"/>
      <c r="E245" s="12"/>
      <c r="F245" s="30">
        <f>Source!AL452</f>
        <v>46.12</v>
      </c>
      <c r="G245" s="29" t="str">
        <f>Source!DD452</f>
        <v/>
      </c>
      <c r="H245" s="12">
        <f>Source!AW453</f>
        <v>1</v>
      </c>
      <c r="I245" s="30">
        <f>Source!P452</f>
        <v>46.12</v>
      </c>
      <c r="J245" s="12">
        <f>IF(Source!BC453&lt;&gt; 0, Source!BC453, 1)</f>
        <v>8.01</v>
      </c>
      <c r="K245" s="30">
        <f>Source!P453</f>
        <v>369.42</v>
      </c>
    </row>
    <row r="246" spans="1:29" ht="14.25" x14ac:dyDescent="0.2">
      <c r="A246" s="27"/>
      <c r="B246" s="27"/>
      <c r="C246" s="27" t="s">
        <v>795</v>
      </c>
      <c r="D246" s="28" t="s">
        <v>796</v>
      </c>
      <c r="E246" s="12">
        <f>Source!DN453</f>
        <v>67</v>
      </c>
      <c r="F246" s="30"/>
      <c r="G246" s="29"/>
      <c r="H246" s="12"/>
      <c r="I246" s="30">
        <f>SUM(Q241:Q245)</f>
        <v>57.24</v>
      </c>
      <c r="J246" s="12">
        <f>Source!BZ453</f>
        <v>70</v>
      </c>
      <c r="K246" s="30">
        <f>SUM(R241:R245)</f>
        <v>2063.9699999999998</v>
      </c>
    </row>
    <row r="247" spans="1:29" ht="14.25" x14ac:dyDescent="0.2">
      <c r="A247" s="27"/>
      <c r="B247" s="27"/>
      <c r="C247" s="27" t="s">
        <v>797</v>
      </c>
      <c r="D247" s="28" t="s">
        <v>796</v>
      </c>
      <c r="E247" s="12">
        <f>Source!DO453</f>
        <v>67</v>
      </c>
      <c r="F247" s="30"/>
      <c r="G247" s="29"/>
      <c r="H247" s="12"/>
      <c r="I247" s="30">
        <f>SUM(S241:S246)</f>
        <v>57.24</v>
      </c>
      <c r="J247" s="12">
        <f>Source!CA453</f>
        <v>41</v>
      </c>
      <c r="K247" s="30">
        <f>SUM(T241:T246)</f>
        <v>1208.9000000000001</v>
      </c>
    </row>
    <row r="248" spans="1:29" ht="14.25" x14ac:dyDescent="0.2">
      <c r="A248" s="27"/>
      <c r="B248" s="27"/>
      <c r="C248" s="27" t="s">
        <v>798</v>
      </c>
      <c r="D248" s="28" t="s">
        <v>796</v>
      </c>
      <c r="E248" s="12">
        <f>175</f>
        <v>175</v>
      </c>
      <c r="F248" s="30"/>
      <c r="G248" s="29"/>
      <c r="H248" s="12"/>
      <c r="I248" s="30">
        <f>SUM(U241:U247)</f>
        <v>0.23</v>
      </c>
      <c r="J248" s="12">
        <f>160</f>
        <v>160</v>
      </c>
      <c r="K248" s="30">
        <f>SUM(V241:V247)</f>
        <v>7.18</v>
      </c>
    </row>
    <row r="249" spans="1:29" ht="14.25" x14ac:dyDescent="0.2">
      <c r="A249" s="32"/>
      <c r="B249" s="32"/>
      <c r="C249" s="32" t="s">
        <v>799</v>
      </c>
      <c r="D249" s="33" t="s">
        <v>800</v>
      </c>
      <c r="E249" s="34">
        <f>Source!AQ452</f>
        <v>4</v>
      </c>
      <c r="F249" s="35"/>
      <c r="G249" s="36" t="str">
        <f>Source!DI452</f>
        <v/>
      </c>
      <c r="H249" s="34">
        <f>Source!AV453</f>
        <v>1</v>
      </c>
      <c r="I249" s="35">
        <f>Source!U452</f>
        <v>4</v>
      </c>
      <c r="J249" s="34"/>
      <c r="K249" s="35"/>
    </row>
    <row r="250" spans="1:29" ht="15" x14ac:dyDescent="0.25">
      <c r="C250" s="22" t="s">
        <v>801</v>
      </c>
      <c r="H250" s="74">
        <f>I242+I243+I245+I246+I247+I248+0-0-0</f>
        <v>249.31</v>
      </c>
      <c r="I250" s="74"/>
      <c r="J250" s="74">
        <f>K242+K243+K245+K246+K247+K248+0-0-0</f>
        <v>6632.17</v>
      </c>
      <c r="K250" s="74"/>
    </row>
    <row r="251" spans="1:29" ht="15" x14ac:dyDescent="0.25">
      <c r="C251" s="22" t="s">
        <v>802</v>
      </c>
      <c r="H251" s="71">
        <f>0+0</f>
        <v>0</v>
      </c>
      <c r="I251" s="71"/>
      <c r="J251" s="71">
        <f>0+0</f>
        <v>0</v>
      </c>
      <c r="K251" s="71"/>
    </row>
    <row r="252" spans="1:29" ht="15" x14ac:dyDescent="0.25">
      <c r="C252" s="22" t="s">
        <v>803</v>
      </c>
      <c r="H252" s="71">
        <f>I242+I243+I245+I246+I247+I248+0</f>
        <v>249.31</v>
      </c>
      <c r="I252" s="71"/>
      <c r="J252" s="71">
        <f>K242+K243+K245+K246+K247+K248+0</f>
        <v>6632.17</v>
      </c>
      <c r="K252" s="71"/>
      <c r="O252" s="37">
        <f>I242+I243+I245+I246+I247+I248+0</f>
        <v>249.31</v>
      </c>
      <c r="P252" s="37">
        <f>K242+K243+K245+K246+K247+K248+0</f>
        <v>6632.17</v>
      </c>
    </row>
    <row r="254" spans="1:29" ht="82.5" x14ac:dyDescent="0.2">
      <c r="A254" s="38">
        <v>34</v>
      </c>
      <c r="B254" s="38" t="str">
        <f>Source!F454</f>
        <v>УПД</v>
      </c>
      <c r="C254" s="38" t="s">
        <v>868</v>
      </c>
      <c r="D254" s="39" t="str">
        <f>Source!H454</f>
        <v>шт.</v>
      </c>
      <c r="E254" s="40">
        <f>Source!I454</f>
        <v>1</v>
      </c>
      <c r="F254" s="41">
        <f>Source!AL454</f>
        <v>4398.1400000000003</v>
      </c>
      <c r="G254" s="42" t="str">
        <f>Source!DD454</f>
        <v/>
      </c>
      <c r="H254" s="40">
        <f>Source!AW455</f>
        <v>1</v>
      </c>
      <c r="I254" s="41">
        <f>Source!P454</f>
        <v>4398.1400000000003</v>
      </c>
      <c r="J254" s="40">
        <f>IF(Source!BC455&lt;&gt; 0, Source!BC455, 1)</f>
        <v>7.11</v>
      </c>
      <c r="K254" s="41">
        <f>Source!P455</f>
        <v>31270.78</v>
      </c>
      <c r="Q254">
        <f>Source!X454</f>
        <v>0</v>
      </c>
      <c r="R254">
        <f>Source!X455</f>
        <v>0</v>
      </c>
      <c r="S254">
        <f>Source!Y454</f>
        <v>0</v>
      </c>
      <c r="T254">
        <f>Source!Y455</f>
        <v>0</v>
      </c>
      <c r="U254">
        <f>ROUND((175/100)*ROUND(Source!R454, 2), 2)</f>
        <v>0</v>
      </c>
      <c r="V254">
        <f>ROUND((160/100)*ROUND(Source!R455, 2), 2)</f>
        <v>0</v>
      </c>
      <c r="AC254">
        <v>5</v>
      </c>
    </row>
    <row r="255" spans="1:29" ht="15" x14ac:dyDescent="0.25">
      <c r="A255" s="43"/>
      <c r="B255" s="43"/>
      <c r="C255" s="44" t="s">
        <v>803</v>
      </c>
      <c r="D255" s="43"/>
      <c r="E255" s="43"/>
      <c r="F255" s="43"/>
      <c r="G255" s="43"/>
      <c r="H255" s="75">
        <f>I254+0</f>
        <v>4398.1400000000003</v>
      </c>
      <c r="I255" s="75"/>
      <c r="J255" s="75">
        <f>K254+0</f>
        <v>31270.78</v>
      </c>
      <c r="K255" s="75"/>
      <c r="O255" s="37">
        <f>I254+0</f>
        <v>4398.1400000000003</v>
      </c>
      <c r="P255" s="37">
        <f>K254+0</f>
        <v>31270.78</v>
      </c>
    </row>
    <row r="257" spans="1:29" ht="71.25" x14ac:dyDescent="0.2">
      <c r="A257" s="27">
        <v>35</v>
      </c>
      <c r="B257" s="27" t="str">
        <f>Source!F456</f>
        <v>4.8-175-1</v>
      </c>
      <c r="C257" s="27" t="s">
        <v>122</v>
      </c>
      <c r="D257" s="28" t="str">
        <f>Source!H456</f>
        <v>100 м</v>
      </c>
      <c r="E257" s="12">
        <f>Source!I456</f>
        <v>0.77</v>
      </c>
      <c r="F257" s="30"/>
      <c r="G257" s="29"/>
      <c r="H257" s="12"/>
      <c r="I257" s="30"/>
      <c r="J257" s="12"/>
      <c r="K257" s="30"/>
      <c r="Q257">
        <f>Source!X456</f>
        <v>48.48</v>
      </c>
      <c r="R257">
        <f>Source!X457</f>
        <v>1159.49</v>
      </c>
      <c r="S257">
        <f>Source!Y456</f>
        <v>28.5</v>
      </c>
      <c r="T257">
        <f>Source!Y457</f>
        <v>601.76</v>
      </c>
      <c r="U257">
        <f>ROUND((175/100)*ROUND(Source!R456, 2), 2)</f>
        <v>0.4</v>
      </c>
      <c r="V257">
        <f>ROUND((160/100)*ROUND(Source!R457, 2), 2)</f>
        <v>12.7</v>
      </c>
      <c r="AC257">
        <v>0</v>
      </c>
    </row>
    <row r="258" spans="1:29" ht="14.25" x14ac:dyDescent="0.2">
      <c r="A258" s="27"/>
      <c r="B258" s="27"/>
      <c r="C258" s="27" t="s">
        <v>791</v>
      </c>
      <c r="D258" s="28"/>
      <c r="E258" s="12"/>
      <c r="F258" s="30">
        <f>Source!AO456</f>
        <v>55.23</v>
      </c>
      <c r="G258" s="29" t="str">
        <f>Source!DG456</f>
        <v/>
      </c>
      <c r="H258" s="12">
        <f>Source!AV457</f>
        <v>1</v>
      </c>
      <c r="I258" s="30">
        <f>Source!S456</f>
        <v>42.53</v>
      </c>
      <c r="J258" s="12">
        <f>IF(Source!BA457&lt;&gt; 0, Source!BA457, 1)</f>
        <v>34.51</v>
      </c>
      <c r="K258" s="30">
        <f>Source!S457</f>
        <v>1467.71</v>
      </c>
    </row>
    <row r="259" spans="1:29" ht="14.25" x14ac:dyDescent="0.2">
      <c r="A259" s="27"/>
      <c r="B259" s="27"/>
      <c r="C259" s="27" t="s">
        <v>792</v>
      </c>
      <c r="D259" s="28"/>
      <c r="E259" s="12"/>
      <c r="F259" s="30">
        <f>Source!AM456</f>
        <v>2.62</v>
      </c>
      <c r="G259" s="29" t="str">
        <f>Source!DE456</f>
        <v/>
      </c>
      <c r="H259" s="12">
        <f>Source!AV457</f>
        <v>1</v>
      </c>
      <c r="I259" s="30">
        <f>Source!Q456</f>
        <v>2.02</v>
      </c>
      <c r="J259" s="12">
        <f>IF(Source!BB457&lt;&gt; 0, Source!BB457, 1)</f>
        <v>11.92</v>
      </c>
      <c r="K259" s="30">
        <f>Source!Q457</f>
        <v>24.08</v>
      </c>
    </row>
    <row r="260" spans="1:29" ht="14.25" x14ac:dyDescent="0.2">
      <c r="A260" s="27"/>
      <c r="B260" s="27"/>
      <c r="C260" s="27" t="s">
        <v>793</v>
      </c>
      <c r="D260" s="28"/>
      <c r="E260" s="12"/>
      <c r="F260" s="30">
        <f>Source!AN456</f>
        <v>0.3</v>
      </c>
      <c r="G260" s="29" t="str">
        <f>Source!DF456</f>
        <v/>
      </c>
      <c r="H260" s="12">
        <f>Source!AV457</f>
        <v>1</v>
      </c>
      <c r="I260" s="31">
        <f>Source!R456</f>
        <v>0.23</v>
      </c>
      <c r="J260" s="12">
        <f>IF(Source!BS457&lt;&gt; 0, Source!BS457, 1)</f>
        <v>34.51</v>
      </c>
      <c r="K260" s="31">
        <f>Source!R457</f>
        <v>7.94</v>
      </c>
    </row>
    <row r="261" spans="1:29" ht="14.25" x14ac:dyDescent="0.2">
      <c r="A261" s="27"/>
      <c r="B261" s="27"/>
      <c r="C261" s="27" t="s">
        <v>794</v>
      </c>
      <c r="D261" s="28"/>
      <c r="E261" s="12"/>
      <c r="F261" s="30">
        <f>Source!AL456</f>
        <v>58.15</v>
      </c>
      <c r="G261" s="29" t="str">
        <f>Source!DD456</f>
        <v/>
      </c>
      <c r="H261" s="12">
        <f>Source!AW457</f>
        <v>1</v>
      </c>
      <c r="I261" s="30">
        <f>Source!P456</f>
        <v>44.78</v>
      </c>
      <c r="J261" s="12">
        <f>IF(Source!BC457&lt;&gt; 0, Source!BC457, 1)</f>
        <v>3.32</v>
      </c>
      <c r="K261" s="30">
        <f>Source!P457</f>
        <v>148.66999999999999</v>
      </c>
    </row>
    <row r="262" spans="1:29" ht="14.25" x14ac:dyDescent="0.2">
      <c r="A262" s="27"/>
      <c r="B262" s="27"/>
      <c r="C262" s="27" t="s">
        <v>795</v>
      </c>
      <c r="D262" s="28" t="s">
        <v>796</v>
      </c>
      <c r="E262" s="12">
        <f>Source!DN457</f>
        <v>114</v>
      </c>
      <c r="F262" s="30"/>
      <c r="G262" s="29"/>
      <c r="H262" s="12"/>
      <c r="I262" s="30">
        <f>SUM(Q257:Q261)</f>
        <v>48.48</v>
      </c>
      <c r="J262" s="12">
        <f>Source!BZ457</f>
        <v>79</v>
      </c>
      <c r="K262" s="30">
        <f>SUM(R257:R261)</f>
        <v>1159.49</v>
      </c>
    </row>
    <row r="263" spans="1:29" ht="14.25" x14ac:dyDescent="0.2">
      <c r="A263" s="27"/>
      <c r="B263" s="27"/>
      <c r="C263" s="27" t="s">
        <v>797</v>
      </c>
      <c r="D263" s="28" t="s">
        <v>796</v>
      </c>
      <c r="E263" s="12">
        <f>Source!DO457</f>
        <v>67</v>
      </c>
      <c r="F263" s="30"/>
      <c r="G263" s="29"/>
      <c r="H263" s="12"/>
      <c r="I263" s="30">
        <f>SUM(S257:S262)</f>
        <v>28.5</v>
      </c>
      <c r="J263" s="12">
        <f>Source!CA457</f>
        <v>41</v>
      </c>
      <c r="K263" s="30">
        <f>SUM(T257:T262)</f>
        <v>601.76</v>
      </c>
    </row>
    <row r="264" spans="1:29" ht="14.25" x14ac:dyDescent="0.2">
      <c r="A264" s="27"/>
      <c r="B264" s="27"/>
      <c r="C264" s="27" t="s">
        <v>798</v>
      </c>
      <c r="D264" s="28" t="s">
        <v>796</v>
      </c>
      <c r="E264" s="12">
        <f>175</f>
        <v>175</v>
      </c>
      <c r="F264" s="30"/>
      <c r="G264" s="29"/>
      <c r="H264" s="12"/>
      <c r="I264" s="30">
        <f>SUM(U257:U263)</f>
        <v>0.4</v>
      </c>
      <c r="J264" s="12">
        <f>160</f>
        <v>160</v>
      </c>
      <c r="K264" s="30">
        <f>SUM(V257:V263)</f>
        <v>12.7</v>
      </c>
    </row>
    <row r="265" spans="1:29" ht="14.25" x14ac:dyDescent="0.2">
      <c r="A265" s="32"/>
      <c r="B265" s="32"/>
      <c r="C265" s="32" t="s">
        <v>799</v>
      </c>
      <c r="D265" s="33" t="s">
        <v>800</v>
      </c>
      <c r="E265" s="34">
        <f>Source!AQ456</f>
        <v>4.49</v>
      </c>
      <c r="F265" s="35"/>
      <c r="G265" s="36" t="str">
        <f>Source!DI456</f>
        <v/>
      </c>
      <c r="H265" s="34">
        <f>Source!AV457</f>
        <v>1</v>
      </c>
      <c r="I265" s="35">
        <f>Source!U456</f>
        <v>3.4573</v>
      </c>
      <c r="J265" s="34"/>
      <c r="K265" s="35"/>
    </row>
    <row r="266" spans="1:29" ht="15" x14ac:dyDescent="0.25">
      <c r="C266" s="22" t="s">
        <v>801</v>
      </c>
      <c r="H266" s="74">
        <f>I258+I259+I261+I262+I263+I264+0-0-0</f>
        <v>166.71</v>
      </c>
      <c r="I266" s="74"/>
      <c r="J266" s="74">
        <f>K258+K259+K261+K262+K263+K264+0-0-0</f>
        <v>3414.41</v>
      </c>
      <c r="K266" s="74"/>
    </row>
    <row r="267" spans="1:29" ht="15" x14ac:dyDescent="0.25">
      <c r="C267" s="22" t="s">
        <v>802</v>
      </c>
      <c r="H267" s="71">
        <f>0+0</f>
        <v>0</v>
      </c>
      <c r="I267" s="71"/>
      <c r="J267" s="71">
        <f>0+0</f>
        <v>0</v>
      </c>
      <c r="K267" s="71"/>
    </row>
    <row r="268" spans="1:29" ht="15" x14ac:dyDescent="0.25">
      <c r="C268" s="22" t="s">
        <v>803</v>
      </c>
      <c r="H268" s="71">
        <f>I258+I259+I261+I262+I263+I264+0</f>
        <v>166.71</v>
      </c>
      <c r="I268" s="71"/>
      <c r="J268" s="71">
        <f>K258+K259+K261+K262+K263+K264+0</f>
        <v>3414.41</v>
      </c>
      <c r="K268" s="71"/>
      <c r="O268" s="37">
        <f>I258+I259+I261+I262+I263+I264+0</f>
        <v>166.71</v>
      </c>
      <c r="P268" s="37">
        <f>K258+K259+K261+K262+K263+K264+0</f>
        <v>3414.41</v>
      </c>
    </row>
    <row r="270" spans="1:29" ht="69.75" x14ac:dyDescent="0.2">
      <c r="A270" s="27">
        <v>36</v>
      </c>
      <c r="B270" s="27" t="str">
        <f>Source!F458</f>
        <v>УПД</v>
      </c>
      <c r="C270" s="27" t="s">
        <v>869</v>
      </c>
      <c r="D270" s="28" t="str">
        <f>Source!H458</f>
        <v>м</v>
      </c>
      <c r="E270" s="12">
        <f>Source!I458</f>
        <v>78.540000000000006</v>
      </c>
      <c r="F270" s="30">
        <f>Source!AL458</f>
        <v>3.73</v>
      </c>
      <c r="G270" s="29" t="str">
        <f>Source!DD458</f>
        <v/>
      </c>
      <c r="H270" s="12">
        <f>Source!AW459</f>
        <v>1</v>
      </c>
      <c r="I270" s="30">
        <f>Source!P458</f>
        <v>292.95</v>
      </c>
      <c r="J270" s="12">
        <f>IF(Source!BC459&lt;&gt; 0, Source!BC459, 1)</f>
        <v>9.74</v>
      </c>
      <c r="K270" s="30">
        <f>Source!P459</f>
        <v>2853.33</v>
      </c>
      <c r="Q270">
        <f>Source!X458</f>
        <v>0</v>
      </c>
      <c r="R270">
        <f>Source!X459</f>
        <v>0</v>
      </c>
      <c r="S270">
        <f>Source!Y458</f>
        <v>0</v>
      </c>
      <c r="T270">
        <f>Source!Y459</f>
        <v>0</v>
      </c>
      <c r="U270">
        <f>ROUND((175/100)*ROUND(Source!R458, 2), 2)</f>
        <v>0</v>
      </c>
      <c r="V270">
        <f>ROUND((160/100)*ROUND(Source!R459, 2), 2)</f>
        <v>0</v>
      </c>
      <c r="AC270">
        <v>3</v>
      </c>
    </row>
    <row r="271" spans="1:29" x14ac:dyDescent="0.2">
      <c r="A271" s="46"/>
      <c r="B271" s="46"/>
      <c r="C271" s="47" t="str">
        <f>"Объем: "&amp;Source!I458&amp;"="&amp;Source!I456&amp;"*"&amp;"102"</f>
        <v>Объем: 78,54=0,77*102</v>
      </c>
      <c r="D271" s="46"/>
      <c r="E271" s="46"/>
      <c r="F271" s="46"/>
      <c r="G271" s="46"/>
      <c r="H271" s="46"/>
      <c r="I271" s="46"/>
      <c r="J271" s="46"/>
      <c r="K271" s="46"/>
    </row>
    <row r="272" spans="1:29" ht="15" x14ac:dyDescent="0.25">
      <c r="C272" s="22" t="s">
        <v>803</v>
      </c>
      <c r="H272" s="74">
        <f>I270+0</f>
        <v>292.95</v>
      </c>
      <c r="I272" s="74"/>
      <c r="J272" s="74">
        <f>K270+0</f>
        <v>2853.33</v>
      </c>
      <c r="K272" s="74"/>
      <c r="O272" s="37">
        <f>I270+0</f>
        <v>292.95</v>
      </c>
      <c r="P272" s="37">
        <f>K270+0</f>
        <v>2853.33</v>
      </c>
    </row>
    <row r="274" spans="1:29" ht="42.75" x14ac:dyDescent="0.2">
      <c r="A274" s="27">
        <v>37</v>
      </c>
      <c r="B274" s="27" t="str">
        <f>Source!F460</f>
        <v>4.8-159-1</v>
      </c>
      <c r="C274" s="27" t="s">
        <v>138</v>
      </c>
      <c r="D274" s="28" t="str">
        <f>Source!H460</f>
        <v>100 м</v>
      </c>
      <c r="E274" s="12">
        <f>Source!I460</f>
        <v>0.32</v>
      </c>
      <c r="F274" s="30"/>
      <c r="G274" s="29"/>
      <c r="H274" s="12"/>
      <c r="I274" s="30"/>
      <c r="J274" s="12"/>
      <c r="K274" s="30"/>
      <c r="Q274">
        <f>Source!X460</f>
        <v>148.31</v>
      </c>
      <c r="R274">
        <f>Source!X461</f>
        <v>3546.9</v>
      </c>
      <c r="S274">
        <f>Source!Y460</f>
        <v>87.17</v>
      </c>
      <c r="T274">
        <f>Source!Y461</f>
        <v>1840.8</v>
      </c>
      <c r="U274">
        <f>ROUND((175/100)*ROUND(Source!R460, 2), 2)</f>
        <v>82.69</v>
      </c>
      <c r="V274">
        <f>ROUND((160/100)*ROUND(Source!R461, 2), 2)</f>
        <v>2608.96</v>
      </c>
      <c r="AC274">
        <v>0</v>
      </c>
    </row>
    <row r="275" spans="1:29" ht="14.25" x14ac:dyDescent="0.2">
      <c r="A275" s="27"/>
      <c r="B275" s="27"/>
      <c r="C275" s="27" t="s">
        <v>791</v>
      </c>
      <c r="D275" s="28"/>
      <c r="E275" s="12"/>
      <c r="F275" s="30">
        <f>Source!AO460</f>
        <v>406.56</v>
      </c>
      <c r="G275" s="29" t="str">
        <f>Source!DG460</f>
        <v/>
      </c>
      <c r="H275" s="12">
        <f>Source!AV461</f>
        <v>1</v>
      </c>
      <c r="I275" s="30">
        <f>Source!S460</f>
        <v>130.1</v>
      </c>
      <c r="J275" s="12">
        <f>IF(Source!BA461&lt;&gt; 0, Source!BA461, 1)</f>
        <v>34.51</v>
      </c>
      <c r="K275" s="30">
        <f>Source!S461</f>
        <v>4489.75</v>
      </c>
    </row>
    <row r="276" spans="1:29" ht="14.25" x14ac:dyDescent="0.2">
      <c r="A276" s="27"/>
      <c r="B276" s="27"/>
      <c r="C276" s="27" t="s">
        <v>792</v>
      </c>
      <c r="D276" s="28"/>
      <c r="E276" s="12"/>
      <c r="F276" s="30">
        <f>Source!AM460</f>
        <v>397.72</v>
      </c>
      <c r="G276" s="29" t="str">
        <f>Source!DE460</f>
        <v/>
      </c>
      <c r="H276" s="12">
        <f>Source!AV461</f>
        <v>1</v>
      </c>
      <c r="I276" s="30">
        <f>Source!Q460</f>
        <v>127.27</v>
      </c>
      <c r="J276" s="12">
        <f>IF(Source!BB461&lt;&gt; 0, Source!BB461, 1)</f>
        <v>18.39</v>
      </c>
      <c r="K276" s="30">
        <f>Source!Q461</f>
        <v>2340.5</v>
      </c>
    </row>
    <row r="277" spans="1:29" ht="14.25" x14ac:dyDescent="0.2">
      <c r="A277" s="27"/>
      <c r="B277" s="27"/>
      <c r="C277" s="27" t="s">
        <v>793</v>
      </c>
      <c r="D277" s="28"/>
      <c r="E277" s="12"/>
      <c r="F277" s="30">
        <f>Source!AN460</f>
        <v>147.65</v>
      </c>
      <c r="G277" s="29" t="str">
        <f>Source!DF460</f>
        <v/>
      </c>
      <c r="H277" s="12">
        <f>Source!AV461</f>
        <v>1</v>
      </c>
      <c r="I277" s="31">
        <f>Source!R460</f>
        <v>47.25</v>
      </c>
      <c r="J277" s="12">
        <f>IF(Source!BS461&lt;&gt; 0, Source!BS461, 1)</f>
        <v>34.51</v>
      </c>
      <c r="K277" s="31">
        <f>Source!R461</f>
        <v>1630.6</v>
      </c>
    </row>
    <row r="278" spans="1:29" ht="14.25" x14ac:dyDescent="0.2">
      <c r="A278" s="27"/>
      <c r="B278" s="27"/>
      <c r="C278" s="27" t="s">
        <v>794</v>
      </c>
      <c r="D278" s="28"/>
      <c r="E278" s="12"/>
      <c r="F278" s="30">
        <f>Source!AL460</f>
        <v>1630.56</v>
      </c>
      <c r="G278" s="29" t="str">
        <f>Source!DD460</f>
        <v/>
      </c>
      <c r="H278" s="12">
        <f>Source!AW461</f>
        <v>1</v>
      </c>
      <c r="I278" s="30">
        <f>Source!P460</f>
        <v>521.78</v>
      </c>
      <c r="J278" s="12">
        <f>IF(Source!BC461&lt;&gt; 0, Source!BC461, 1)</f>
        <v>10.14</v>
      </c>
      <c r="K278" s="30">
        <f>Source!P461</f>
        <v>5290.85</v>
      </c>
    </row>
    <row r="279" spans="1:29" ht="14.25" x14ac:dyDescent="0.2">
      <c r="A279" s="27"/>
      <c r="B279" s="27"/>
      <c r="C279" s="27" t="s">
        <v>795</v>
      </c>
      <c r="D279" s="28" t="s">
        <v>796</v>
      </c>
      <c r="E279" s="12">
        <f>Source!DN461</f>
        <v>114</v>
      </c>
      <c r="F279" s="30"/>
      <c r="G279" s="29"/>
      <c r="H279" s="12"/>
      <c r="I279" s="30">
        <f>SUM(Q274:Q278)</f>
        <v>148.31</v>
      </c>
      <c r="J279" s="12">
        <f>Source!BZ461</f>
        <v>79</v>
      </c>
      <c r="K279" s="30">
        <f>SUM(R274:R278)</f>
        <v>3546.9</v>
      </c>
    </row>
    <row r="280" spans="1:29" ht="14.25" x14ac:dyDescent="0.2">
      <c r="A280" s="27"/>
      <c r="B280" s="27"/>
      <c r="C280" s="27" t="s">
        <v>797</v>
      </c>
      <c r="D280" s="28" t="s">
        <v>796</v>
      </c>
      <c r="E280" s="12">
        <f>Source!DO461</f>
        <v>67</v>
      </c>
      <c r="F280" s="30"/>
      <c r="G280" s="29"/>
      <c r="H280" s="12"/>
      <c r="I280" s="30">
        <f>SUM(S274:S279)</f>
        <v>87.17</v>
      </c>
      <c r="J280" s="12">
        <f>Source!CA461</f>
        <v>41</v>
      </c>
      <c r="K280" s="30">
        <f>SUM(T274:T279)</f>
        <v>1840.8</v>
      </c>
    </row>
    <row r="281" spans="1:29" ht="14.25" x14ac:dyDescent="0.2">
      <c r="A281" s="27"/>
      <c r="B281" s="27"/>
      <c r="C281" s="27" t="s">
        <v>798</v>
      </c>
      <c r="D281" s="28" t="s">
        <v>796</v>
      </c>
      <c r="E281" s="12">
        <f>175</f>
        <v>175</v>
      </c>
      <c r="F281" s="30"/>
      <c r="G281" s="29"/>
      <c r="H281" s="12"/>
      <c r="I281" s="30">
        <f>SUM(U274:U280)</f>
        <v>82.69</v>
      </c>
      <c r="J281" s="12">
        <f>160</f>
        <v>160</v>
      </c>
      <c r="K281" s="30">
        <f>SUM(V274:V280)</f>
        <v>2608.96</v>
      </c>
    </row>
    <row r="282" spans="1:29" ht="14.25" x14ac:dyDescent="0.2">
      <c r="A282" s="32"/>
      <c r="B282" s="32"/>
      <c r="C282" s="32" t="s">
        <v>799</v>
      </c>
      <c r="D282" s="33" t="s">
        <v>800</v>
      </c>
      <c r="E282" s="34">
        <f>Source!AQ460</f>
        <v>33</v>
      </c>
      <c r="F282" s="35"/>
      <c r="G282" s="36" t="str">
        <f>Source!DI460</f>
        <v/>
      </c>
      <c r="H282" s="34">
        <f>Source!AV461</f>
        <v>1</v>
      </c>
      <c r="I282" s="35">
        <f>Source!U460</f>
        <v>10.56</v>
      </c>
      <c r="J282" s="34"/>
      <c r="K282" s="35"/>
    </row>
    <row r="283" spans="1:29" ht="15" x14ac:dyDescent="0.25">
      <c r="C283" s="22" t="s">
        <v>801</v>
      </c>
      <c r="H283" s="74">
        <f>I275+I276+I278+I279+I280+I281+0-0-0</f>
        <v>1097.32</v>
      </c>
      <c r="I283" s="74"/>
      <c r="J283" s="74">
        <f>K275+K276+K278+K279+K280+K281+0-0-0</f>
        <v>20117.759999999998</v>
      </c>
      <c r="K283" s="74"/>
    </row>
    <row r="284" spans="1:29" ht="15" x14ac:dyDescent="0.25">
      <c r="C284" s="22" t="s">
        <v>802</v>
      </c>
      <c r="H284" s="71">
        <f>0+0</f>
        <v>0</v>
      </c>
      <c r="I284" s="71"/>
      <c r="J284" s="71">
        <f>0+0</f>
        <v>0</v>
      </c>
      <c r="K284" s="71"/>
    </row>
    <row r="285" spans="1:29" ht="15" x14ac:dyDescent="0.25">
      <c r="C285" s="22" t="s">
        <v>803</v>
      </c>
      <c r="H285" s="71">
        <f>I275+I276+I278+I279+I280+I281+0</f>
        <v>1097.32</v>
      </c>
      <c r="I285" s="71"/>
      <c r="J285" s="71">
        <f>K275+K276+K278+K279+K280+K281+0</f>
        <v>20117.759999999998</v>
      </c>
      <c r="K285" s="71"/>
      <c r="O285" s="37">
        <f>I275+I276+I278+I279+I280+I281+0</f>
        <v>1097.32</v>
      </c>
      <c r="P285" s="37">
        <f>K275+K276+K278+K279+K280+K281+0</f>
        <v>20117.759999999998</v>
      </c>
    </row>
    <row r="287" spans="1:29" ht="41.25" x14ac:dyDescent="0.2">
      <c r="A287" s="27">
        <v>38</v>
      </c>
      <c r="B287" s="27" t="str">
        <f>Source!F462</f>
        <v>УПД</v>
      </c>
      <c r="C287" s="27" t="s">
        <v>817</v>
      </c>
      <c r="D287" s="28" t="str">
        <f>Source!H462</f>
        <v>м</v>
      </c>
      <c r="E287" s="12">
        <f>Source!I462</f>
        <v>32.32</v>
      </c>
      <c r="F287" s="30">
        <f>Source!AL462</f>
        <v>13.93</v>
      </c>
      <c r="G287" s="29" t="str">
        <f>Source!DD462</f>
        <v/>
      </c>
      <c r="H287" s="12">
        <f>Source!AW463</f>
        <v>1</v>
      </c>
      <c r="I287" s="30">
        <f>Source!P462</f>
        <v>450.22</v>
      </c>
      <c r="J287" s="12">
        <f>IF(Source!BC463&lt;&gt; 0, Source!BC463, 1)</f>
        <v>9.74</v>
      </c>
      <c r="K287" s="30">
        <f>Source!P463</f>
        <v>4385.1400000000003</v>
      </c>
      <c r="Q287">
        <f>Source!X462</f>
        <v>0</v>
      </c>
      <c r="R287">
        <f>Source!X463</f>
        <v>0</v>
      </c>
      <c r="S287">
        <f>Source!Y462</f>
        <v>0</v>
      </c>
      <c r="T287">
        <f>Source!Y463</f>
        <v>0</v>
      </c>
      <c r="U287">
        <f>ROUND((175/100)*ROUND(Source!R462, 2), 2)</f>
        <v>0</v>
      </c>
      <c r="V287">
        <f>ROUND((160/100)*ROUND(Source!R463, 2), 2)</f>
        <v>0</v>
      </c>
      <c r="AC287">
        <v>3</v>
      </c>
    </row>
    <row r="288" spans="1:29" x14ac:dyDescent="0.2">
      <c r="A288" s="46"/>
      <c r="B288" s="46"/>
      <c r="C288" s="47" t="str">
        <f>"Объем: "&amp;Source!I462&amp;"="&amp;Source!I460&amp;"*"&amp;"101"</f>
        <v>Объем: 32,32=0,32*101</v>
      </c>
      <c r="D288" s="46"/>
      <c r="E288" s="46"/>
      <c r="F288" s="46"/>
      <c r="G288" s="46"/>
      <c r="H288" s="46"/>
      <c r="I288" s="46"/>
      <c r="J288" s="46"/>
      <c r="K288" s="46"/>
    </row>
    <row r="289" spans="1:29" ht="15" x14ac:dyDescent="0.25">
      <c r="C289" s="22" t="s">
        <v>803</v>
      </c>
      <c r="H289" s="74">
        <f>I287+0</f>
        <v>450.22</v>
      </c>
      <c r="I289" s="74"/>
      <c r="J289" s="74">
        <f>K287+0</f>
        <v>4385.1400000000003</v>
      </c>
      <c r="K289" s="74"/>
      <c r="O289" s="37">
        <f>I287+0</f>
        <v>450.22</v>
      </c>
      <c r="P289" s="37">
        <f>K287+0</f>
        <v>4385.1400000000003</v>
      </c>
    </row>
    <row r="291" spans="1:29" ht="55.5" x14ac:dyDescent="0.2">
      <c r="A291" s="32">
        <v>39</v>
      </c>
      <c r="B291" s="32" t="str">
        <f>Source!F464</f>
        <v>УПД</v>
      </c>
      <c r="C291" s="32" t="s">
        <v>818</v>
      </c>
      <c r="D291" s="33" t="str">
        <f>Source!H464</f>
        <v>шт.</v>
      </c>
      <c r="E291" s="34">
        <f>Source!I464</f>
        <v>12</v>
      </c>
      <c r="F291" s="35">
        <f>Source!AL464</f>
        <v>15.5</v>
      </c>
      <c r="G291" s="36" t="str">
        <f>Source!DD464</f>
        <v/>
      </c>
      <c r="H291" s="34">
        <f>Source!AW465</f>
        <v>1</v>
      </c>
      <c r="I291" s="35">
        <f>Source!P464</f>
        <v>186</v>
      </c>
      <c r="J291" s="34">
        <f>IF(Source!BC465&lt;&gt; 0, Source!BC465, 1)</f>
        <v>9.74</v>
      </c>
      <c r="K291" s="35">
        <f>Source!P465</f>
        <v>1811.64</v>
      </c>
      <c r="Q291">
        <f>Source!X464</f>
        <v>0</v>
      </c>
      <c r="R291">
        <f>Source!X465</f>
        <v>0</v>
      </c>
      <c r="S291">
        <f>Source!Y464</f>
        <v>0</v>
      </c>
      <c r="T291">
        <f>Source!Y465</f>
        <v>0</v>
      </c>
      <c r="U291">
        <f>ROUND((175/100)*ROUND(Source!R464, 2), 2)</f>
        <v>0</v>
      </c>
      <c r="V291">
        <f>ROUND((160/100)*ROUND(Source!R465, 2), 2)</f>
        <v>0</v>
      </c>
      <c r="AC291">
        <v>3</v>
      </c>
    </row>
    <row r="292" spans="1:29" ht="15" x14ac:dyDescent="0.25">
      <c r="C292" s="22" t="s">
        <v>803</v>
      </c>
      <c r="H292" s="74">
        <f>I291+0</f>
        <v>186</v>
      </c>
      <c r="I292" s="74"/>
      <c r="J292" s="74">
        <f>K291+0</f>
        <v>1811.64</v>
      </c>
      <c r="K292" s="74"/>
      <c r="O292" s="37">
        <f>I291+0</f>
        <v>186</v>
      </c>
      <c r="P292" s="37">
        <f>K291+0</f>
        <v>1811.64</v>
      </c>
    </row>
    <row r="294" spans="1:29" ht="55.5" x14ac:dyDescent="0.2">
      <c r="A294" s="32">
        <v>40</v>
      </c>
      <c r="B294" s="32" t="str">
        <f>Source!F466</f>
        <v>УПД</v>
      </c>
      <c r="C294" s="32" t="s">
        <v>819</v>
      </c>
      <c r="D294" s="33" t="str">
        <f>Source!H466</f>
        <v>шт.</v>
      </c>
      <c r="E294" s="34">
        <f>Source!I466</f>
        <v>15</v>
      </c>
      <c r="F294" s="35">
        <f>Source!AL466</f>
        <v>15.5</v>
      </c>
      <c r="G294" s="36" t="str">
        <f>Source!DD466</f>
        <v/>
      </c>
      <c r="H294" s="34">
        <f>Source!AW467</f>
        <v>1</v>
      </c>
      <c r="I294" s="35">
        <f>Source!P466</f>
        <v>232.5</v>
      </c>
      <c r="J294" s="34">
        <f>IF(Source!BC467&lt;&gt; 0, Source!BC467, 1)</f>
        <v>9.74</v>
      </c>
      <c r="K294" s="35">
        <f>Source!P467</f>
        <v>2264.5500000000002</v>
      </c>
      <c r="Q294">
        <f>Source!X466</f>
        <v>0</v>
      </c>
      <c r="R294">
        <f>Source!X467</f>
        <v>0</v>
      </c>
      <c r="S294">
        <f>Source!Y466</f>
        <v>0</v>
      </c>
      <c r="T294">
        <f>Source!Y467</f>
        <v>0</v>
      </c>
      <c r="U294">
        <f>ROUND((175/100)*ROUND(Source!R466, 2), 2)</f>
        <v>0</v>
      </c>
      <c r="V294">
        <f>ROUND((160/100)*ROUND(Source!R467, 2), 2)</f>
        <v>0</v>
      </c>
      <c r="AC294">
        <v>3</v>
      </c>
    </row>
    <row r="295" spans="1:29" ht="15" x14ac:dyDescent="0.25">
      <c r="C295" s="22" t="s">
        <v>803</v>
      </c>
      <c r="H295" s="74">
        <f>I294+0</f>
        <v>232.5</v>
      </c>
      <c r="I295" s="74"/>
      <c r="J295" s="74">
        <f>K294+0</f>
        <v>2264.5500000000002</v>
      </c>
      <c r="K295" s="74"/>
      <c r="O295" s="37">
        <f>I294+0</f>
        <v>232.5</v>
      </c>
      <c r="P295" s="37">
        <f>K294+0</f>
        <v>2264.5500000000002</v>
      </c>
    </row>
    <row r="297" spans="1:29" ht="71.25" x14ac:dyDescent="0.2">
      <c r="A297" s="27">
        <v>41</v>
      </c>
      <c r="B297" s="27" t="str">
        <f>Source!F468</f>
        <v>4.8-288-1</v>
      </c>
      <c r="C297" s="27" t="s">
        <v>150</v>
      </c>
      <c r="D297" s="28" t="str">
        <f>Source!H468</f>
        <v>100 м</v>
      </c>
      <c r="E297" s="12">
        <f>Source!I468</f>
        <v>0.28000000000000003</v>
      </c>
      <c r="F297" s="30"/>
      <c r="G297" s="29"/>
      <c r="H297" s="12"/>
      <c r="I297" s="30"/>
      <c r="J297" s="12"/>
      <c r="K297" s="30"/>
      <c r="Q297">
        <f>Source!X468</f>
        <v>59.09</v>
      </c>
      <c r="R297">
        <f>Source!X469</f>
        <v>1413.03</v>
      </c>
      <c r="S297">
        <f>Source!Y468</f>
        <v>34.729999999999997</v>
      </c>
      <c r="T297">
        <f>Source!Y469</f>
        <v>733.35</v>
      </c>
      <c r="U297">
        <f>ROUND((175/100)*ROUND(Source!R468, 2), 2)</f>
        <v>2.68</v>
      </c>
      <c r="V297">
        <f>ROUND((160/100)*ROUND(Source!R469, 2), 2)</f>
        <v>84.48</v>
      </c>
      <c r="AC297">
        <v>0</v>
      </c>
    </row>
    <row r="298" spans="1:29" ht="14.25" x14ac:dyDescent="0.2">
      <c r="A298" s="27"/>
      <c r="B298" s="27"/>
      <c r="C298" s="27" t="s">
        <v>791</v>
      </c>
      <c r="D298" s="28"/>
      <c r="E298" s="12"/>
      <c r="F298" s="30">
        <f>Source!AO468</f>
        <v>185.09</v>
      </c>
      <c r="G298" s="29" t="str">
        <f>Source!DG468</f>
        <v/>
      </c>
      <c r="H298" s="12">
        <f>Source!AV469</f>
        <v>1</v>
      </c>
      <c r="I298" s="30">
        <f>Source!S468</f>
        <v>51.83</v>
      </c>
      <c r="J298" s="12">
        <f>IF(Source!BA469&lt;&gt; 0, Source!BA469, 1)</f>
        <v>34.51</v>
      </c>
      <c r="K298" s="30">
        <f>Source!S469</f>
        <v>1788.65</v>
      </c>
    </row>
    <row r="299" spans="1:29" ht="14.25" x14ac:dyDescent="0.2">
      <c r="A299" s="27"/>
      <c r="B299" s="27"/>
      <c r="C299" s="27" t="s">
        <v>792</v>
      </c>
      <c r="D299" s="28"/>
      <c r="E299" s="12"/>
      <c r="F299" s="30">
        <f>Source!AM468</f>
        <v>32.74</v>
      </c>
      <c r="G299" s="29" t="str">
        <f>Source!DE468</f>
        <v/>
      </c>
      <c r="H299" s="12">
        <f>Source!AV469</f>
        <v>1</v>
      </c>
      <c r="I299" s="30">
        <f>Source!Q468</f>
        <v>9.17</v>
      </c>
      <c r="J299" s="12">
        <f>IF(Source!BB469&lt;&gt; 0, Source!BB469, 1)</f>
        <v>13.52</v>
      </c>
      <c r="K299" s="30">
        <f>Source!Q469</f>
        <v>123.98</v>
      </c>
    </row>
    <row r="300" spans="1:29" ht="14.25" x14ac:dyDescent="0.2">
      <c r="A300" s="27"/>
      <c r="B300" s="27"/>
      <c r="C300" s="27" t="s">
        <v>793</v>
      </c>
      <c r="D300" s="28"/>
      <c r="E300" s="12"/>
      <c r="F300" s="30">
        <f>Source!AN468</f>
        <v>5.46</v>
      </c>
      <c r="G300" s="29" t="str">
        <f>Source!DF468</f>
        <v/>
      </c>
      <c r="H300" s="12">
        <f>Source!AV469</f>
        <v>1</v>
      </c>
      <c r="I300" s="31">
        <f>Source!R468</f>
        <v>1.53</v>
      </c>
      <c r="J300" s="12">
        <f>IF(Source!BS469&lt;&gt; 0, Source!BS469, 1)</f>
        <v>34.51</v>
      </c>
      <c r="K300" s="31">
        <f>Source!R469</f>
        <v>52.8</v>
      </c>
    </row>
    <row r="301" spans="1:29" ht="14.25" x14ac:dyDescent="0.2">
      <c r="A301" s="27"/>
      <c r="B301" s="27"/>
      <c r="C301" s="27" t="s">
        <v>794</v>
      </c>
      <c r="D301" s="28"/>
      <c r="E301" s="12"/>
      <c r="F301" s="30">
        <f>Source!AL468</f>
        <v>343.03</v>
      </c>
      <c r="G301" s="29" t="str">
        <f>Source!DD468</f>
        <v/>
      </c>
      <c r="H301" s="12">
        <f>Source!AW469</f>
        <v>1</v>
      </c>
      <c r="I301" s="30">
        <f>Source!P468</f>
        <v>96.05</v>
      </c>
      <c r="J301" s="12">
        <f>IF(Source!BC469&lt;&gt; 0, Source!BC469, 1)</f>
        <v>9.74</v>
      </c>
      <c r="K301" s="30">
        <f>Source!P469</f>
        <v>935.53</v>
      </c>
    </row>
    <row r="302" spans="1:29" ht="28.5" x14ac:dyDescent="0.2">
      <c r="A302" s="27" t="s">
        <v>425</v>
      </c>
      <c r="B302" s="27" t="str">
        <f>Source!F470</f>
        <v>2248200000</v>
      </c>
      <c r="C302" s="27" t="s">
        <v>427</v>
      </c>
      <c r="D302" s="28" t="str">
        <f>Source!H470</f>
        <v>м</v>
      </c>
      <c r="E302" s="12">
        <f>Source!I470</f>
        <v>28.56</v>
      </c>
      <c r="F302" s="30">
        <f>Source!AK470</f>
        <v>0</v>
      </c>
      <c r="G302" s="48" t="s">
        <v>3</v>
      </c>
      <c r="H302" s="12">
        <f>Source!AW471</f>
        <v>1</v>
      </c>
      <c r="I302" s="30">
        <f>Source!O470</f>
        <v>0</v>
      </c>
      <c r="J302" s="12">
        <f>IF(Source!BC471&lt;&gt; 0, Source!BC471, 1)</f>
        <v>9.74</v>
      </c>
      <c r="K302" s="30">
        <f>Source!O471</f>
        <v>0</v>
      </c>
      <c r="Q302">
        <f>Source!X470</f>
        <v>0</v>
      </c>
      <c r="R302">
        <f>Source!X471</f>
        <v>0</v>
      </c>
      <c r="S302">
        <f>Source!Y470</f>
        <v>0</v>
      </c>
      <c r="T302">
        <f>Source!Y471</f>
        <v>0</v>
      </c>
      <c r="U302">
        <f>ROUND((175/100)*ROUND(Source!R470, 2), 2)</f>
        <v>0</v>
      </c>
      <c r="V302">
        <f>ROUND((160/100)*ROUND(Source!R471, 2), 2)</f>
        <v>0</v>
      </c>
      <c r="AC302">
        <v>3</v>
      </c>
    </row>
    <row r="303" spans="1:29" ht="14.25" x14ac:dyDescent="0.2">
      <c r="A303" s="27"/>
      <c r="B303" s="27"/>
      <c r="C303" s="27" t="s">
        <v>795</v>
      </c>
      <c r="D303" s="28" t="s">
        <v>796</v>
      </c>
      <c r="E303" s="12">
        <f>Source!DN469</f>
        <v>114</v>
      </c>
      <c r="F303" s="30"/>
      <c r="G303" s="29"/>
      <c r="H303" s="12"/>
      <c r="I303" s="30">
        <f>SUM(Q297:Q302)</f>
        <v>59.09</v>
      </c>
      <c r="J303" s="12">
        <f>Source!BZ469</f>
        <v>79</v>
      </c>
      <c r="K303" s="30">
        <f>SUM(R297:R302)</f>
        <v>1413.03</v>
      </c>
    </row>
    <row r="304" spans="1:29" ht="14.25" x14ac:dyDescent="0.2">
      <c r="A304" s="27"/>
      <c r="B304" s="27"/>
      <c r="C304" s="27" t="s">
        <v>797</v>
      </c>
      <c r="D304" s="28" t="s">
        <v>796</v>
      </c>
      <c r="E304" s="12">
        <f>Source!DO469</f>
        <v>67</v>
      </c>
      <c r="F304" s="30"/>
      <c r="G304" s="29"/>
      <c r="H304" s="12"/>
      <c r="I304" s="30">
        <f>SUM(S297:S303)</f>
        <v>34.729999999999997</v>
      </c>
      <c r="J304" s="12">
        <f>Source!CA469</f>
        <v>41</v>
      </c>
      <c r="K304" s="30">
        <f>SUM(T297:T303)</f>
        <v>733.35</v>
      </c>
    </row>
    <row r="305" spans="1:29" ht="14.25" x14ac:dyDescent="0.2">
      <c r="A305" s="27"/>
      <c r="B305" s="27"/>
      <c r="C305" s="27" t="s">
        <v>798</v>
      </c>
      <c r="D305" s="28" t="s">
        <v>796</v>
      </c>
      <c r="E305" s="12">
        <f>175</f>
        <v>175</v>
      </c>
      <c r="F305" s="30"/>
      <c r="G305" s="29"/>
      <c r="H305" s="12"/>
      <c r="I305" s="30">
        <f>SUM(U297:U304)</f>
        <v>2.68</v>
      </c>
      <c r="J305" s="12">
        <f>160</f>
        <v>160</v>
      </c>
      <c r="K305" s="30">
        <f>SUM(V297:V304)</f>
        <v>84.48</v>
      </c>
    </row>
    <row r="306" spans="1:29" ht="14.25" x14ac:dyDescent="0.2">
      <c r="A306" s="32"/>
      <c r="B306" s="32"/>
      <c r="C306" s="32" t="s">
        <v>799</v>
      </c>
      <c r="D306" s="33" t="s">
        <v>800</v>
      </c>
      <c r="E306" s="34">
        <f>Source!AQ468</f>
        <v>14.37</v>
      </c>
      <c r="F306" s="35"/>
      <c r="G306" s="36" t="str">
        <f>Source!DI468</f>
        <v/>
      </c>
      <c r="H306" s="34">
        <f>Source!AV469</f>
        <v>1</v>
      </c>
      <c r="I306" s="35">
        <f>Source!U468</f>
        <v>4.0236000000000001</v>
      </c>
      <c r="J306" s="34"/>
      <c r="K306" s="35"/>
    </row>
    <row r="307" spans="1:29" ht="15" x14ac:dyDescent="0.25">
      <c r="C307" s="22" t="s">
        <v>801</v>
      </c>
      <c r="H307" s="74">
        <f>I298+I299+I301+I303+I304+I305+SUM(I302:I302)-SUMIF(AC302:AC302, 5, I302:I302)-SUMIF(AC302:AC302, 6, I302:I302)</f>
        <v>253.55</v>
      </c>
      <c r="I307" s="74"/>
      <c r="J307" s="74">
        <f>K298+K299+K301+K303+K304+K305+SUM(K302:K302)-SUMIF(AC302:AC302, 5, K302:K302)-SUMIF(AC302:AC302, 6, K302:K302)</f>
        <v>5079.0199999999995</v>
      </c>
      <c r="K307" s="74"/>
    </row>
    <row r="308" spans="1:29" ht="15" x14ac:dyDescent="0.25">
      <c r="C308" s="22" t="s">
        <v>802</v>
      </c>
      <c r="H308" s="71">
        <f>SUMIF(AC302:AC302, 5, I302:I302)+SUMIF(AC302:AC302, 6, I302:I302)</f>
        <v>0</v>
      </c>
      <c r="I308" s="71"/>
      <c r="J308" s="71">
        <f>SUMIF(AC302:AC302, 5, K302:K302)+SUMIF(AC302:AC302, 6, K302:K302)</f>
        <v>0</v>
      </c>
      <c r="K308" s="71"/>
    </row>
    <row r="309" spans="1:29" ht="15" x14ac:dyDescent="0.25">
      <c r="C309" s="22" t="s">
        <v>803</v>
      </c>
      <c r="H309" s="71">
        <f>I298+I299+I301+I303+I304+I305+SUM(I302:I302)</f>
        <v>253.55</v>
      </c>
      <c r="I309" s="71"/>
      <c r="J309" s="71">
        <f>K298+K299+K301+K303+K304+K305+SUM(K302:K302)</f>
        <v>5079.0199999999995</v>
      </c>
      <c r="K309" s="71"/>
      <c r="O309" s="37">
        <f>I298+I299+I301+I303+I304+I305+SUM(I302:I302)</f>
        <v>253.55</v>
      </c>
      <c r="P309" s="37">
        <f>K298+K299+K301+K303+K304+K305+SUM(K302:K302)</f>
        <v>5079.0199999999995</v>
      </c>
    </row>
    <row r="311" spans="1:29" ht="27" x14ac:dyDescent="0.2">
      <c r="A311" s="27">
        <v>42</v>
      </c>
      <c r="B311" s="27" t="str">
        <f>Source!F476</f>
        <v>УПД</v>
      </c>
      <c r="C311" s="27" t="s">
        <v>820</v>
      </c>
      <c r="D311" s="28" t="str">
        <f>Source!H476</f>
        <v>м</v>
      </c>
      <c r="E311" s="12">
        <f>Source!I476</f>
        <v>28.56</v>
      </c>
      <c r="F311" s="30">
        <f>Source!AL476</f>
        <v>7.13</v>
      </c>
      <c r="G311" s="29" t="str">
        <f>Source!DD476</f>
        <v/>
      </c>
      <c r="H311" s="12">
        <f>Source!AW477</f>
        <v>1</v>
      </c>
      <c r="I311" s="30">
        <f>Source!P476</f>
        <v>203.63</v>
      </c>
      <c r="J311" s="12">
        <f>IF(Source!BC477&lt;&gt; 0, Source!BC477, 1)</f>
        <v>9.74</v>
      </c>
      <c r="K311" s="30">
        <f>Source!P477</f>
        <v>1983.36</v>
      </c>
      <c r="Q311">
        <f>Source!X476</f>
        <v>0</v>
      </c>
      <c r="R311">
        <f>Source!X477</f>
        <v>0</v>
      </c>
      <c r="S311">
        <f>Source!Y476</f>
        <v>0</v>
      </c>
      <c r="T311">
        <f>Source!Y477</f>
        <v>0</v>
      </c>
      <c r="U311">
        <f>ROUND((175/100)*ROUND(Source!R476, 2), 2)</f>
        <v>0</v>
      </c>
      <c r="V311">
        <f>ROUND((160/100)*ROUND(Source!R477, 2), 2)</f>
        <v>0</v>
      </c>
      <c r="AC311">
        <v>3</v>
      </c>
    </row>
    <row r="312" spans="1:29" x14ac:dyDescent="0.2">
      <c r="A312" s="46"/>
      <c r="B312" s="46"/>
      <c r="C312" s="47" t="str">
        <f>"Объем: "&amp;Source!I476&amp;"="&amp;Source!I468&amp;"*"&amp;"102"</f>
        <v>Объем: 28,56=0,28*102</v>
      </c>
      <c r="D312" s="46"/>
      <c r="E312" s="46"/>
      <c r="F312" s="46"/>
      <c r="G312" s="46"/>
      <c r="H312" s="46"/>
      <c r="I312" s="46"/>
      <c r="J312" s="46"/>
      <c r="K312" s="46"/>
    </row>
    <row r="313" spans="1:29" ht="15" x14ac:dyDescent="0.25">
      <c r="C313" s="22" t="s">
        <v>803</v>
      </c>
      <c r="H313" s="74">
        <f>I311+0</f>
        <v>203.63</v>
      </c>
      <c r="I313" s="74"/>
      <c r="J313" s="74">
        <f>K311+0</f>
        <v>1983.36</v>
      </c>
      <c r="K313" s="74"/>
      <c r="O313" s="37">
        <f>I311+0</f>
        <v>203.63</v>
      </c>
      <c r="P313" s="37">
        <f>K311+0</f>
        <v>1983.36</v>
      </c>
    </row>
    <row r="315" spans="1:29" ht="41.25" x14ac:dyDescent="0.2">
      <c r="A315" s="32">
        <v>43</v>
      </c>
      <c r="B315" s="32" t="str">
        <f>Source!F478</f>
        <v>УПД</v>
      </c>
      <c r="C315" s="32" t="s">
        <v>870</v>
      </c>
      <c r="D315" s="33" t="str">
        <f>Source!H478</f>
        <v>шт.</v>
      </c>
      <c r="E315" s="34">
        <f>Source!I478</f>
        <v>70</v>
      </c>
      <c r="F315" s="35">
        <f>Source!AL478</f>
        <v>0.19</v>
      </c>
      <c r="G315" s="36" t="str">
        <f>Source!DD478</f>
        <v/>
      </c>
      <c r="H315" s="34">
        <f>Source!AW479</f>
        <v>1</v>
      </c>
      <c r="I315" s="35">
        <f>Source!P478</f>
        <v>13.3</v>
      </c>
      <c r="J315" s="34">
        <f>IF(Source!BC479&lt;&gt; 0, Source!BC479, 1)</f>
        <v>9.74</v>
      </c>
      <c r="K315" s="35">
        <f>Source!P479</f>
        <v>129.54</v>
      </c>
      <c r="Q315">
        <f>Source!X478</f>
        <v>0</v>
      </c>
      <c r="R315">
        <f>Source!X479</f>
        <v>0</v>
      </c>
      <c r="S315">
        <f>Source!Y478</f>
        <v>0</v>
      </c>
      <c r="T315">
        <f>Source!Y479</f>
        <v>0</v>
      </c>
      <c r="U315">
        <f>ROUND((175/100)*ROUND(Source!R478, 2), 2)</f>
        <v>0</v>
      </c>
      <c r="V315">
        <f>ROUND((160/100)*ROUND(Source!R479, 2), 2)</f>
        <v>0</v>
      </c>
      <c r="AC315">
        <v>3</v>
      </c>
    </row>
    <row r="316" spans="1:29" ht="15" x14ac:dyDescent="0.25">
      <c r="C316" s="22" t="s">
        <v>803</v>
      </c>
      <c r="H316" s="74">
        <f>I315+0</f>
        <v>13.3</v>
      </c>
      <c r="I316" s="74"/>
      <c r="J316" s="74">
        <f>K315+0</f>
        <v>129.54</v>
      </c>
      <c r="K316" s="74"/>
      <c r="O316" s="37">
        <f>I315+0</f>
        <v>13.3</v>
      </c>
      <c r="P316" s="37">
        <f>K315+0</f>
        <v>129.54</v>
      </c>
    </row>
    <row r="318" spans="1:29" ht="41.25" x14ac:dyDescent="0.2">
      <c r="A318" s="32">
        <v>44</v>
      </c>
      <c r="B318" s="32" t="str">
        <f>Source!F480</f>
        <v>УПД</v>
      </c>
      <c r="C318" s="32" t="s">
        <v>821</v>
      </c>
      <c r="D318" s="33" t="str">
        <f>Source!H480</f>
        <v>шт.</v>
      </c>
      <c r="E318" s="34">
        <f>Source!I480</f>
        <v>70</v>
      </c>
      <c r="F318" s="35">
        <f>Source!AL480</f>
        <v>0.45</v>
      </c>
      <c r="G318" s="36" t="str">
        <f>Source!DD480</f>
        <v/>
      </c>
      <c r="H318" s="34">
        <f>Source!AW481</f>
        <v>1</v>
      </c>
      <c r="I318" s="35">
        <f>Source!P480</f>
        <v>31.5</v>
      </c>
      <c r="J318" s="34">
        <f>IF(Source!BC481&lt;&gt; 0, Source!BC481, 1)</f>
        <v>9.74</v>
      </c>
      <c r="K318" s="35">
        <f>Source!P481</f>
        <v>306.81</v>
      </c>
      <c r="Q318">
        <f>Source!X480</f>
        <v>0</v>
      </c>
      <c r="R318">
        <f>Source!X481</f>
        <v>0</v>
      </c>
      <c r="S318">
        <f>Source!Y480</f>
        <v>0</v>
      </c>
      <c r="T318">
        <f>Source!Y481</f>
        <v>0</v>
      </c>
      <c r="U318">
        <f>ROUND((175/100)*ROUND(Source!R480, 2), 2)</f>
        <v>0</v>
      </c>
      <c r="V318">
        <f>ROUND((160/100)*ROUND(Source!R481, 2), 2)</f>
        <v>0</v>
      </c>
      <c r="AC318">
        <v>3</v>
      </c>
    </row>
    <row r="319" spans="1:29" ht="15" x14ac:dyDescent="0.25">
      <c r="C319" s="22" t="s">
        <v>803</v>
      </c>
      <c r="H319" s="74">
        <f>I318+0</f>
        <v>31.5</v>
      </c>
      <c r="I319" s="74"/>
      <c r="J319" s="74">
        <f>K318+0</f>
        <v>306.81</v>
      </c>
      <c r="K319" s="74"/>
      <c r="O319" s="37">
        <f>I318+0</f>
        <v>31.5</v>
      </c>
      <c r="P319" s="37">
        <f>K318+0</f>
        <v>306.81</v>
      </c>
    </row>
    <row r="321" spans="1:29" ht="55.5" x14ac:dyDescent="0.2">
      <c r="A321" s="32">
        <v>45</v>
      </c>
      <c r="B321" s="32" t="str">
        <f>Source!F490</f>
        <v>УПД</v>
      </c>
      <c r="C321" s="32" t="s">
        <v>871</v>
      </c>
      <c r="D321" s="33" t="str">
        <f>Source!H490</f>
        <v>шт.</v>
      </c>
      <c r="E321" s="34">
        <f>Source!I490</f>
        <v>6</v>
      </c>
      <c r="F321" s="35">
        <f>Source!AL490</f>
        <v>32.479999999999997</v>
      </c>
      <c r="G321" s="36" t="str">
        <f>Source!DD490</f>
        <v/>
      </c>
      <c r="H321" s="34">
        <f>Source!AW491</f>
        <v>1</v>
      </c>
      <c r="I321" s="35">
        <f>Source!P490</f>
        <v>194.88</v>
      </c>
      <c r="J321" s="34">
        <f>IF(Source!BC491&lt;&gt; 0, Source!BC491, 1)</f>
        <v>9.74</v>
      </c>
      <c r="K321" s="35">
        <f>Source!P491</f>
        <v>1898.13</v>
      </c>
      <c r="Q321">
        <f>Source!X490</f>
        <v>0</v>
      </c>
      <c r="R321">
        <f>Source!X491</f>
        <v>0</v>
      </c>
      <c r="S321">
        <f>Source!Y490</f>
        <v>0</v>
      </c>
      <c r="T321">
        <f>Source!Y491</f>
        <v>0</v>
      </c>
      <c r="U321">
        <f>ROUND((175/100)*ROUND(Source!R490, 2), 2)</f>
        <v>0</v>
      </c>
      <c r="V321">
        <f>ROUND((160/100)*ROUND(Source!R491, 2), 2)</f>
        <v>0</v>
      </c>
      <c r="AC321">
        <v>3</v>
      </c>
    </row>
    <row r="322" spans="1:29" ht="15" x14ac:dyDescent="0.25">
      <c r="C322" s="22" t="s">
        <v>803</v>
      </c>
      <c r="H322" s="74">
        <f>I321+0</f>
        <v>194.88</v>
      </c>
      <c r="I322" s="74"/>
      <c r="J322" s="74">
        <f>K321+0</f>
        <v>1898.13</v>
      </c>
      <c r="K322" s="74"/>
      <c r="O322" s="37">
        <f>I321+0</f>
        <v>194.88</v>
      </c>
      <c r="P322" s="37">
        <f>K321+0</f>
        <v>1898.13</v>
      </c>
    </row>
    <row r="324" spans="1:29" ht="156.75" x14ac:dyDescent="0.2">
      <c r="A324" s="32">
        <v>46</v>
      </c>
      <c r="B324" s="32" t="str">
        <f>Source!F492</f>
        <v>1.1-1-4256</v>
      </c>
      <c r="C324" s="32" t="s">
        <v>760</v>
      </c>
      <c r="D324" s="33" t="str">
        <f>Source!H492</f>
        <v>шт.</v>
      </c>
      <c r="E324" s="34">
        <f>Source!I492</f>
        <v>5</v>
      </c>
      <c r="F324" s="35">
        <f>Source!AL492</f>
        <v>732.78</v>
      </c>
      <c r="G324" s="36" t="str">
        <f>Source!DD492</f>
        <v/>
      </c>
      <c r="H324" s="34">
        <f>Source!AW493</f>
        <v>1</v>
      </c>
      <c r="I324" s="35">
        <f>Source!P492</f>
        <v>3663.9</v>
      </c>
      <c r="J324" s="34">
        <f>IF(Source!BC493&lt;&gt; 0, Source!BC493, 1)</f>
        <v>7.27</v>
      </c>
      <c r="K324" s="35">
        <f>Source!P493</f>
        <v>26636.55</v>
      </c>
      <c r="Q324">
        <f>Source!X492</f>
        <v>0</v>
      </c>
      <c r="R324">
        <f>Source!X493</f>
        <v>0</v>
      </c>
      <c r="S324">
        <f>Source!Y492</f>
        <v>0</v>
      </c>
      <c r="T324">
        <f>Source!Y493</f>
        <v>0</v>
      </c>
      <c r="U324">
        <f>ROUND((175/100)*ROUND(Source!R492, 2), 2)</f>
        <v>0</v>
      </c>
      <c r="V324">
        <f>ROUND((160/100)*ROUND(Source!R493, 2), 2)</f>
        <v>0</v>
      </c>
      <c r="AC324">
        <v>3</v>
      </c>
    </row>
    <row r="325" spans="1:29" ht="15" x14ac:dyDescent="0.25">
      <c r="C325" s="22" t="s">
        <v>803</v>
      </c>
      <c r="H325" s="74">
        <f>I324+0</f>
        <v>3663.9</v>
      </c>
      <c r="I325" s="74"/>
      <c r="J325" s="74">
        <f>K324+0</f>
        <v>26636.55</v>
      </c>
      <c r="K325" s="74"/>
      <c r="O325" s="37">
        <f>I324+0</f>
        <v>3663.9</v>
      </c>
      <c r="P325" s="37">
        <f>K324+0</f>
        <v>26636.55</v>
      </c>
    </row>
    <row r="327" spans="1:29" ht="57" x14ac:dyDescent="0.2">
      <c r="A327" s="27">
        <v>47</v>
      </c>
      <c r="B327" s="27" t="str">
        <f>Source!F494</f>
        <v>4.8-170-1</v>
      </c>
      <c r="C327" s="27" t="s">
        <v>194</v>
      </c>
      <c r="D327" s="28" t="str">
        <f>Source!H494</f>
        <v>100 м</v>
      </c>
      <c r="E327" s="12">
        <f>Source!I494</f>
        <v>0.04</v>
      </c>
      <c r="F327" s="30"/>
      <c r="G327" s="29"/>
      <c r="H327" s="12"/>
      <c r="I327" s="30"/>
      <c r="J327" s="12"/>
      <c r="K327" s="30"/>
      <c r="Q327">
        <f>Source!X494</f>
        <v>15.06</v>
      </c>
      <c r="R327">
        <f>Source!X495</f>
        <v>360.15</v>
      </c>
      <c r="S327">
        <f>Source!Y494</f>
        <v>8.85</v>
      </c>
      <c r="T327">
        <f>Source!Y495</f>
        <v>186.91</v>
      </c>
      <c r="U327">
        <f>ROUND((175/100)*ROUND(Source!R494, 2), 2)</f>
        <v>15.84</v>
      </c>
      <c r="V327">
        <f>ROUND((160/100)*ROUND(Source!R495, 2), 2)</f>
        <v>499.71</v>
      </c>
      <c r="AC327">
        <v>0</v>
      </c>
    </row>
    <row r="328" spans="1:29" ht="14.25" x14ac:dyDescent="0.2">
      <c r="A328" s="27"/>
      <c r="B328" s="27"/>
      <c r="C328" s="27" t="s">
        <v>791</v>
      </c>
      <c r="D328" s="28"/>
      <c r="E328" s="12"/>
      <c r="F328" s="30">
        <f>Source!AO494</f>
        <v>330.18</v>
      </c>
      <c r="G328" s="29" t="str">
        <f>Source!DG494</f>
        <v/>
      </c>
      <c r="H328" s="12">
        <f>Source!AV495</f>
        <v>1</v>
      </c>
      <c r="I328" s="30">
        <f>Source!S494</f>
        <v>13.21</v>
      </c>
      <c r="J328" s="12">
        <f>IF(Source!BA495&lt;&gt; 0, Source!BA495, 1)</f>
        <v>34.51</v>
      </c>
      <c r="K328" s="30">
        <f>Source!S495</f>
        <v>455.88</v>
      </c>
    </row>
    <row r="329" spans="1:29" ht="14.25" x14ac:dyDescent="0.2">
      <c r="A329" s="27"/>
      <c r="B329" s="27"/>
      <c r="C329" s="27" t="s">
        <v>792</v>
      </c>
      <c r="D329" s="28"/>
      <c r="E329" s="12"/>
      <c r="F329" s="30">
        <f>Source!AM494</f>
        <v>501.43</v>
      </c>
      <c r="G329" s="29" t="str">
        <f>Source!DE494</f>
        <v/>
      </c>
      <c r="H329" s="12">
        <f>Source!AV495</f>
        <v>1</v>
      </c>
      <c r="I329" s="30">
        <f>Source!Q494</f>
        <v>20.059999999999999</v>
      </c>
      <c r="J329" s="12">
        <f>IF(Source!BB495&lt;&gt; 0, Source!BB495, 1)</f>
        <v>20.420000000000002</v>
      </c>
      <c r="K329" s="30">
        <f>Source!Q495</f>
        <v>409.63</v>
      </c>
    </row>
    <row r="330" spans="1:29" ht="14.25" x14ac:dyDescent="0.2">
      <c r="A330" s="27"/>
      <c r="B330" s="27"/>
      <c r="C330" s="27" t="s">
        <v>793</v>
      </c>
      <c r="D330" s="28"/>
      <c r="E330" s="12"/>
      <c r="F330" s="30">
        <f>Source!AN494</f>
        <v>226.31</v>
      </c>
      <c r="G330" s="29" t="str">
        <f>Source!DF494</f>
        <v/>
      </c>
      <c r="H330" s="12">
        <f>Source!AV495</f>
        <v>1</v>
      </c>
      <c r="I330" s="31">
        <f>Source!R494</f>
        <v>9.0500000000000007</v>
      </c>
      <c r="J330" s="12">
        <f>IF(Source!BS495&lt;&gt; 0, Source!BS495, 1)</f>
        <v>34.51</v>
      </c>
      <c r="K330" s="31">
        <f>Source!R495</f>
        <v>312.32</v>
      </c>
    </row>
    <row r="331" spans="1:29" ht="14.25" x14ac:dyDescent="0.2">
      <c r="A331" s="27"/>
      <c r="B331" s="27"/>
      <c r="C331" s="27" t="s">
        <v>794</v>
      </c>
      <c r="D331" s="28"/>
      <c r="E331" s="12"/>
      <c r="F331" s="30">
        <f>Source!AL494</f>
        <v>288.61</v>
      </c>
      <c r="G331" s="29" t="str">
        <f>Source!DD494</f>
        <v/>
      </c>
      <c r="H331" s="12">
        <f>Source!AW495</f>
        <v>1</v>
      </c>
      <c r="I331" s="30">
        <f>Source!P494</f>
        <v>11.54</v>
      </c>
      <c r="J331" s="12">
        <f>IF(Source!BC495&lt;&gt; 0, Source!BC495, 1)</f>
        <v>5.5</v>
      </c>
      <c r="K331" s="30">
        <f>Source!P495</f>
        <v>63.47</v>
      </c>
    </row>
    <row r="332" spans="1:29" ht="28.5" x14ac:dyDescent="0.2">
      <c r="A332" s="27" t="s">
        <v>443</v>
      </c>
      <c r="B332" s="27" t="str">
        <f>Source!F496</f>
        <v>1303000000</v>
      </c>
      <c r="C332" s="27" t="s">
        <v>445</v>
      </c>
      <c r="D332" s="28" t="str">
        <f>Source!H496</f>
        <v>м</v>
      </c>
      <c r="E332" s="12">
        <f>Source!I496</f>
        <v>4.12</v>
      </c>
      <c r="F332" s="30">
        <f>Source!AK496</f>
        <v>0</v>
      </c>
      <c r="G332" s="48" t="s">
        <v>3</v>
      </c>
      <c r="H332" s="12">
        <f>Source!AW497</f>
        <v>1</v>
      </c>
      <c r="I332" s="30">
        <f>Source!O496</f>
        <v>0</v>
      </c>
      <c r="J332" s="12">
        <f>IF(Source!BC497&lt;&gt; 0, Source!BC497, 1)</f>
        <v>9.74</v>
      </c>
      <c r="K332" s="30">
        <f>Source!O497</f>
        <v>0</v>
      </c>
      <c r="Q332">
        <f>Source!X496</f>
        <v>0</v>
      </c>
      <c r="R332">
        <f>Source!X497</f>
        <v>0</v>
      </c>
      <c r="S332">
        <f>Source!Y496</f>
        <v>0</v>
      </c>
      <c r="T332">
        <f>Source!Y497</f>
        <v>0</v>
      </c>
      <c r="U332">
        <f>ROUND((175/100)*ROUND(Source!R496, 2), 2)</f>
        <v>0</v>
      </c>
      <c r="V332">
        <f>ROUND((160/100)*ROUND(Source!R497, 2), 2)</f>
        <v>0</v>
      </c>
      <c r="AC332">
        <v>3</v>
      </c>
    </row>
    <row r="333" spans="1:29" ht="28.5" x14ac:dyDescent="0.2">
      <c r="A333" s="27" t="s">
        <v>446</v>
      </c>
      <c r="B333" s="27" t="str">
        <f>Source!F498</f>
        <v>1462020000</v>
      </c>
      <c r="C333" s="27" t="s">
        <v>448</v>
      </c>
      <c r="D333" s="28" t="str">
        <f>Source!H498</f>
        <v>шт.</v>
      </c>
      <c r="E333" s="12">
        <f>Source!I498</f>
        <v>0.68</v>
      </c>
      <c r="F333" s="30">
        <f>Source!AK498</f>
        <v>0</v>
      </c>
      <c r="G333" s="48" t="s">
        <v>3</v>
      </c>
      <c r="H333" s="12">
        <f>Source!AW499</f>
        <v>1</v>
      </c>
      <c r="I333" s="30">
        <f>Source!O498</f>
        <v>0</v>
      </c>
      <c r="J333" s="12">
        <f>IF(Source!BC499&lt;&gt; 0, Source!BC499, 1)</f>
        <v>9.74</v>
      </c>
      <c r="K333" s="30">
        <f>Source!O499</f>
        <v>0</v>
      </c>
      <c r="Q333">
        <f>Source!X498</f>
        <v>0</v>
      </c>
      <c r="R333">
        <f>Source!X499</f>
        <v>0</v>
      </c>
      <c r="S333">
        <f>Source!Y498</f>
        <v>0</v>
      </c>
      <c r="T333">
        <f>Source!Y499</f>
        <v>0</v>
      </c>
      <c r="U333">
        <f>ROUND((175/100)*ROUND(Source!R498, 2), 2)</f>
        <v>0</v>
      </c>
      <c r="V333">
        <f>ROUND((160/100)*ROUND(Source!R499, 2), 2)</f>
        <v>0</v>
      </c>
      <c r="AC333">
        <v>3</v>
      </c>
    </row>
    <row r="334" spans="1:29" ht="28.5" x14ac:dyDescent="0.2">
      <c r="A334" s="27" t="s">
        <v>449</v>
      </c>
      <c r="B334" s="27" t="str">
        <f>Source!F500</f>
        <v>3449654000</v>
      </c>
      <c r="C334" s="27" t="s">
        <v>451</v>
      </c>
      <c r="D334" s="28" t="str">
        <f>Source!H500</f>
        <v>100 шт.</v>
      </c>
      <c r="E334" s="12">
        <f>Source!I500</f>
        <v>2.5999999999999995E-2</v>
      </c>
      <c r="F334" s="30">
        <f>Source!AK500</f>
        <v>0</v>
      </c>
      <c r="G334" s="48" t="s">
        <v>3</v>
      </c>
      <c r="H334" s="12">
        <f>Source!AW501</f>
        <v>1</v>
      </c>
      <c r="I334" s="30">
        <f>Source!O500</f>
        <v>0</v>
      </c>
      <c r="J334" s="12">
        <f>IF(Source!BC501&lt;&gt; 0, Source!BC501, 1)</f>
        <v>9.74</v>
      </c>
      <c r="K334" s="30">
        <f>Source!O501</f>
        <v>0</v>
      </c>
      <c r="Q334">
        <f>Source!X500</f>
        <v>0</v>
      </c>
      <c r="R334">
        <f>Source!X501</f>
        <v>0</v>
      </c>
      <c r="S334">
        <f>Source!Y500</f>
        <v>0</v>
      </c>
      <c r="T334">
        <f>Source!Y501</f>
        <v>0</v>
      </c>
      <c r="U334">
        <f>ROUND((175/100)*ROUND(Source!R500, 2), 2)</f>
        <v>0</v>
      </c>
      <c r="V334">
        <f>ROUND((160/100)*ROUND(Source!R501, 2), 2)</f>
        <v>0</v>
      </c>
      <c r="AC334">
        <v>3</v>
      </c>
    </row>
    <row r="335" spans="1:29" ht="42.75" x14ac:dyDescent="0.2">
      <c r="A335" s="27" t="s">
        <v>452</v>
      </c>
      <c r="B335" s="27" t="str">
        <f>Source!F502</f>
        <v>3449870000</v>
      </c>
      <c r="C335" s="27" t="s">
        <v>454</v>
      </c>
      <c r="D335" s="28" t="str">
        <f>Source!H502</f>
        <v>шт.</v>
      </c>
      <c r="E335" s="12">
        <f>Source!I502</f>
        <v>0.32</v>
      </c>
      <c r="F335" s="30">
        <f>Source!AK502</f>
        <v>0</v>
      </c>
      <c r="G335" s="48" t="s">
        <v>3</v>
      </c>
      <c r="H335" s="12">
        <f>Source!AW503</f>
        <v>1</v>
      </c>
      <c r="I335" s="30">
        <f>Source!O502</f>
        <v>0</v>
      </c>
      <c r="J335" s="12">
        <f>IF(Source!BC503&lt;&gt; 0, Source!BC503, 1)</f>
        <v>9.74</v>
      </c>
      <c r="K335" s="30">
        <f>Source!O503</f>
        <v>0</v>
      </c>
      <c r="Q335">
        <f>Source!X502</f>
        <v>0</v>
      </c>
      <c r="R335">
        <f>Source!X503</f>
        <v>0</v>
      </c>
      <c r="S335">
        <f>Source!Y502</f>
        <v>0</v>
      </c>
      <c r="T335">
        <f>Source!Y503</f>
        <v>0</v>
      </c>
      <c r="U335">
        <f>ROUND((175/100)*ROUND(Source!R502, 2), 2)</f>
        <v>0</v>
      </c>
      <c r="V335">
        <f>ROUND((160/100)*ROUND(Source!R503, 2), 2)</f>
        <v>0</v>
      </c>
      <c r="AC335">
        <v>3</v>
      </c>
    </row>
    <row r="336" spans="1:29" ht="14.25" x14ac:dyDescent="0.2">
      <c r="A336" s="27"/>
      <c r="B336" s="27"/>
      <c r="C336" s="27" t="s">
        <v>795</v>
      </c>
      <c r="D336" s="28" t="s">
        <v>796</v>
      </c>
      <c r="E336" s="12">
        <f>Source!DN495</f>
        <v>114</v>
      </c>
      <c r="F336" s="30"/>
      <c r="G336" s="29"/>
      <c r="H336" s="12"/>
      <c r="I336" s="30">
        <f>SUM(Q327:Q335)</f>
        <v>15.06</v>
      </c>
      <c r="J336" s="12">
        <f>Source!BZ495</f>
        <v>79</v>
      </c>
      <c r="K336" s="30">
        <f>SUM(R327:R335)</f>
        <v>360.15</v>
      </c>
    </row>
    <row r="337" spans="1:29" ht="14.25" x14ac:dyDescent="0.2">
      <c r="A337" s="27"/>
      <c r="B337" s="27"/>
      <c r="C337" s="27" t="s">
        <v>797</v>
      </c>
      <c r="D337" s="28" t="s">
        <v>796</v>
      </c>
      <c r="E337" s="12">
        <f>Source!DO495</f>
        <v>67</v>
      </c>
      <c r="F337" s="30"/>
      <c r="G337" s="29"/>
      <c r="H337" s="12"/>
      <c r="I337" s="30">
        <f>SUM(S327:S336)</f>
        <v>8.85</v>
      </c>
      <c r="J337" s="12">
        <f>Source!CA495</f>
        <v>41</v>
      </c>
      <c r="K337" s="30">
        <f>SUM(T327:T336)</f>
        <v>186.91</v>
      </c>
    </row>
    <row r="338" spans="1:29" ht="14.25" x14ac:dyDescent="0.2">
      <c r="A338" s="27"/>
      <c r="B338" s="27"/>
      <c r="C338" s="27" t="s">
        <v>798</v>
      </c>
      <c r="D338" s="28" t="s">
        <v>796</v>
      </c>
      <c r="E338" s="12">
        <f>175</f>
        <v>175</v>
      </c>
      <c r="F338" s="30"/>
      <c r="G338" s="29"/>
      <c r="H338" s="12"/>
      <c r="I338" s="30">
        <f>SUM(U327:U337)</f>
        <v>15.84</v>
      </c>
      <c r="J338" s="12">
        <f>160</f>
        <v>160</v>
      </c>
      <c r="K338" s="30">
        <f>SUM(V327:V337)</f>
        <v>499.71</v>
      </c>
    </row>
    <row r="339" spans="1:29" ht="14.25" x14ac:dyDescent="0.2">
      <c r="A339" s="32"/>
      <c r="B339" s="32"/>
      <c r="C339" s="32" t="s">
        <v>799</v>
      </c>
      <c r="D339" s="33" t="s">
        <v>800</v>
      </c>
      <c r="E339" s="34">
        <f>Source!AQ494</f>
        <v>26.8</v>
      </c>
      <c r="F339" s="35"/>
      <c r="G339" s="36" t="str">
        <f>Source!DI494</f>
        <v/>
      </c>
      <c r="H339" s="34">
        <f>Source!AV495</f>
        <v>1</v>
      </c>
      <c r="I339" s="35">
        <f>Source!U494</f>
        <v>1.0720000000000001</v>
      </c>
      <c r="J339" s="34"/>
      <c r="K339" s="35"/>
    </row>
    <row r="340" spans="1:29" ht="15" x14ac:dyDescent="0.25">
      <c r="C340" s="22" t="s">
        <v>801</v>
      </c>
      <c r="H340" s="74">
        <f>I328+I329+I331+I336+I337+I338+SUM(I332:I335)-SUMIF(AC332:AC335, 5, I332:I335)-SUMIF(AC332:AC335, 6, I332:I335)</f>
        <v>84.56</v>
      </c>
      <c r="I340" s="74"/>
      <c r="J340" s="74">
        <f>K328+K329+K331+K336+K337+K338+SUM(K332:K335)-SUMIF(AC332:AC335, 5, K332:K335)-SUMIF(AC332:AC335, 6, K332:K335)</f>
        <v>1975.7500000000002</v>
      </c>
      <c r="K340" s="74"/>
    </row>
    <row r="341" spans="1:29" ht="15" x14ac:dyDescent="0.25">
      <c r="C341" s="22" t="s">
        <v>802</v>
      </c>
      <c r="H341" s="71">
        <f>SUMIF(AC332:AC335, 5, I332:I335)+SUMIF(AC332:AC335, 6, I332:I335)</f>
        <v>0</v>
      </c>
      <c r="I341" s="71"/>
      <c r="J341" s="71">
        <f>SUMIF(AC332:AC335, 5, K332:K335)+SUMIF(AC332:AC335, 6, K332:K335)</f>
        <v>0</v>
      </c>
      <c r="K341" s="71"/>
    </row>
    <row r="342" spans="1:29" ht="15" x14ac:dyDescent="0.25">
      <c r="C342" s="22" t="s">
        <v>803</v>
      </c>
      <c r="H342" s="71">
        <f>I328+I329+I331+I336+I337+I338+SUM(I332:I335)</f>
        <v>84.56</v>
      </c>
      <c r="I342" s="71"/>
      <c r="J342" s="71">
        <f>K328+K329+K331+K336+K337+K338+SUM(K332:K335)</f>
        <v>1975.7500000000002</v>
      </c>
      <c r="K342" s="71"/>
      <c r="O342" s="37">
        <f>I328+I329+I331+I336+I337+I338+SUM(I332:I335)</f>
        <v>84.56</v>
      </c>
      <c r="P342" s="37">
        <f>K328+K329+K331+K336+K337+K338+SUM(K332:K335)</f>
        <v>1975.7500000000002</v>
      </c>
    </row>
    <row r="344" spans="1:29" ht="27" x14ac:dyDescent="0.2">
      <c r="A344" s="27">
        <v>48</v>
      </c>
      <c r="B344" s="27" t="str">
        <f>Source!F506</f>
        <v>УПД</v>
      </c>
      <c r="C344" s="27" t="s">
        <v>823</v>
      </c>
      <c r="D344" s="28" t="str">
        <f>Source!H506</f>
        <v>м</v>
      </c>
      <c r="E344" s="12">
        <f>Source!I506</f>
        <v>4.12</v>
      </c>
      <c r="F344" s="30">
        <f>Source!AL506</f>
        <v>8.69</v>
      </c>
      <c r="G344" s="29" t="str">
        <f>Source!DD506</f>
        <v/>
      </c>
      <c r="H344" s="12">
        <f>Source!AW507</f>
        <v>1</v>
      </c>
      <c r="I344" s="30">
        <f>Source!P506</f>
        <v>35.799999999999997</v>
      </c>
      <c r="J344" s="12">
        <f>IF(Source!BC507&lt;&gt; 0, Source!BC507, 1)</f>
        <v>9.74</v>
      </c>
      <c r="K344" s="30">
        <f>Source!P507</f>
        <v>348.69</v>
      </c>
      <c r="Q344">
        <f>Source!X506</f>
        <v>0</v>
      </c>
      <c r="R344">
        <f>Source!X507</f>
        <v>0</v>
      </c>
      <c r="S344">
        <f>Source!Y506</f>
        <v>0</v>
      </c>
      <c r="T344">
        <f>Source!Y507</f>
        <v>0</v>
      </c>
      <c r="U344">
        <f>ROUND((175/100)*ROUND(Source!R506, 2), 2)</f>
        <v>0</v>
      </c>
      <c r="V344">
        <f>ROUND((160/100)*ROUND(Source!R507, 2), 2)</f>
        <v>0</v>
      </c>
      <c r="AC344">
        <v>3</v>
      </c>
    </row>
    <row r="345" spans="1:29" x14ac:dyDescent="0.2">
      <c r="A345" s="46"/>
      <c r="B345" s="46"/>
      <c r="C345" s="47" t="str">
        <f>"Объем: "&amp;Source!I506&amp;"="&amp;Source!I494&amp;"*"&amp;"103"</f>
        <v>Объем: 4,12=0,04*103</v>
      </c>
      <c r="D345" s="46"/>
      <c r="E345" s="46"/>
      <c r="F345" s="46"/>
      <c r="G345" s="46"/>
      <c r="H345" s="46"/>
      <c r="I345" s="46"/>
      <c r="J345" s="46"/>
      <c r="K345" s="46"/>
    </row>
    <row r="346" spans="1:29" ht="15" x14ac:dyDescent="0.25">
      <c r="C346" s="22" t="s">
        <v>803</v>
      </c>
      <c r="H346" s="74">
        <f>I344+0</f>
        <v>35.799999999999997</v>
      </c>
      <c r="I346" s="74"/>
      <c r="J346" s="74">
        <f>K344+0</f>
        <v>348.69</v>
      </c>
      <c r="K346" s="74"/>
      <c r="O346" s="37">
        <f>I344+0</f>
        <v>35.799999999999997</v>
      </c>
      <c r="P346" s="37">
        <f>K344+0</f>
        <v>348.69</v>
      </c>
    </row>
    <row r="348" spans="1:29" ht="57" x14ac:dyDescent="0.2">
      <c r="A348" s="27">
        <v>49</v>
      </c>
      <c r="B348" s="27" t="str">
        <f>Source!F508</f>
        <v>6.69-29-17</v>
      </c>
      <c r="C348" s="27" t="s">
        <v>201</v>
      </c>
      <c r="D348" s="28" t="str">
        <f>Source!H508</f>
        <v>100 отверстий</v>
      </c>
      <c r="E348" s="12">
        <f>Source!I508</f>
        <v>0.45</v>
      </c>
      <c r="F348" s="30"/>
      <c r="G348" s="29"/>
      <c r="H348" s="12"/>
      <c r="I348" s="30"/>
      <c r="J348" s="12"/>
      <c r="K348" s="30"/>
      <c r="Q348">
        <f>Source!X508</f>
        <v>97.72</v>
      </c>
      <c r="R348">
        <f>Source!X509</f>
        <v>2779.26</v>
      </c>
      <c r="S348">
        <f>Source!Y508</f>
        <v>75.17</v>
      </c>
      <c r="T348">
        <f>Source!Y509</f>
        <v>1519.33</v>
      </c>
      <c r="U348">
        <f>ROUND((175/100)*ROUND(Source!R508, 2), 2)</f>
        <v>0</v>
      </c>
      <c r="V348">
        <f>ROUND((160/100)*ROUND(Source!R509, 2), 2)</f>
        <v>0</v>
      </c>
      <c r="AC348">
        <v>0</v>
      </c>
    </row>
    <row r="349" spans="1:29" ht="14.25" x14ac:dyDescent="0.2">
      <c r="A349" s="27"/>
      <c r="B349" s="27"/>
      <c r="C349" s="27" t="s">
        <v>791</v>
      </c>
      <c r="D349" s="28"/>
      <c r="E349" s="12"/>
      <c r="F349" s="30">
        <f>Source!AO508</f>
        <v>238.63</v>
      </c>
      <c r="G349" s="29" t="str">
        <f>Source!DG508</f>
        <v/>
      </c>
      <c r="H349" s="12">
        <f>Source!AV509</f>
        <v>1</v>
      </c>
      <c r="I349" s="30">
        <f>Source!S508</f>
        <v>107.38</v>
      </c>
      <c r="J349" s="12">
        <f>IF(Source!BA509&lt;&gt; 0, Source!BA509, 1)</f>
        <v>34.51</v>
      </c>
      <c r="K349" s="30">
        <f>Source!S509</f>
        <v>3705.68</v>
      </c>
    </row>
    <row r="350" spans="1:29" ht="14.25" x14ac:dyDescent="0.2">
      <c r="A350" s="27"/>
      <c r="B350" s="27"/>
      <c r="C350" s="27" t="s">
        <v>792</v>
      </c>
      <c r="D350" s="28"/>
      <c r="E350" s="12"/>
      <c r="F350" s="30">
        <f>Source!AM508</f>
        <v>14.25</v>
      </c>
      <c r="G350" s="29" t="str">
        <f>Source!DE508</f>
        <v/>
      </c>
      <c r="H350" s="12">
        <f>Source!AV509</f>
        <v>1</v>
      </c>
      <c r="I350" s="30">
        <f>Source!Q508</f>
        <v>6.41</v>
      </c>
      <c r="J350" s="12">
        <f>IF(Source!BB509&lt;&gt; 0, Source!BB509, 1)</f>
        <v>8.48</v>
      </c>
      <c r="K350" s="30">
        <f>Source!Q509</f>
        <v>54.36</v>
      </c>
    </row>
    <row r="351" spans="1:29" ht="14.25" x14ac:dyDescent="0.2">
      <c r="A351" s="27"/>
      <c r="B351" s="27"/>
      <c r="C351" s="27" t="s">
        <v>795</v>
      </c>
      <c r="D351" s="28" t="s">
        <v>796</v>
      </c>
      <c r="E351" s="12">
        <f>Source!DN509</f>
        <v>91</v>
      </c>
      <c r="F351" s="30"/>
      <c r="G351" s="29"/>
      <c r="H351" s="12"/>
      <c r="I351" s="30">
        <f>SUM(Q348:Q350)</f>
        <v>97.72</v>
      </c>
      <c r="J351" s="12">
        <f>Source!BZ509</f>
        <v>75</v>
      </c>
      <c r="K351" s="30">
        <f>SUM(R348:R350)</f>
        <v>2779.26</v>
      </c>
    </row>
    <row r="352" spans="1:29" ht="14.25" x14ac:dyDescent="0.2">
      <c r="A352" s="27"/>
      <c r="B352" s="27"/>
      <c r="C352" s="27" t="s">
        <v>797</v>
      </c>
      <c r="D352" s="28" t="s">
        <v>796</v>
      </c>
      <c r="E352" s="12">
        <f>Source!DO509</f>
        <v>70</v>
      </c>
      <c r="F352" s="30"/>
      <c r="G352" s="29"/>
      <c r="H352" s="12"/>
      <c r="I352" s="30">
        <f>SUM(S348:S351)</f>
        <v>75.17</v>
      </c>
      <c r="J352" s="12">
        <f>Source!CA509</f>
        <v>41</v>
      </c>
      <c r="K352" s="30">
        <f>SUM(T348:T351)</f>
        <v>1519.33</v>
      </c>
    </row>
    <row r="353" spans="1:29" ht="14.25" x14ac:dyDescent="0.2">
      <c r="A353" s="32"/>
      <c r="B353" s="32"/>
      <c r="C353" s="32" t="s">
        <v>799</v>
      </c>
      <c r="D353" s="33" t="s">
        <v>800</v>
      </c>
      <c r="E353" s="34">
        <f>Source!AQ508</f>
        <v>19.059999999999999</v>
      </c>
      <c r="F353" s="35"/>
      <c r="G353" s="36" t="str">
        <f>Source!DI508</f>
        <v/>
      </c>
      <c r="H353" s="34">
        <f>Source!AV509</f>
        <v>1</v>
      </c>
      <c r="I353" s="35">
        <f>Source!U508</f>
        <v>8.577</v>
      </c>
      <c r="J353" s="34"/>
      <c r="K353" s="35"/>
    </row>
    <row r="354" spans="1:29" ht="15" x14ac:dyDescent="0.25">
      <c r="C354" s="22" t="s">
        <v>801</v>
      </c>
      <c r="H354" s="74">
        <f>I349+I350+I351+I352+0-0-0</f>
        <v>286.68</v>
      </c>
      <c r="I354" s="74"/>
      <c r="J354" s="74">
        <f>K349+K350+K351+K352+0-0-0</f>
        <v>8058.63</v>
      </c>
      <c r="K354" s="74"/>
    </row>
    <row r="355" spans="1:29" ht="15" x14ac:dyDescent="0.25">
      <c r="C355" s="22" t="s">
        <v>802</v>
      </c>
      <c r="H355" s="71">
        <f>0+0</f>
        <v>0</v>
      </c>
      <c r="I355" s="71"/>
      <c r="J355" s="71">
        <f>0+0</f>
        <v>0</v>
      </c>
      <c r="K355" s="71"/>
    </row>
    <row r="356" spans="1:29" ht="15" x14ac:dyDescent="0.25">
      <c r="C356" s="22" t="s">
        <v>803</v>
      </c>
      <c r="H356" s="71">
        <f>I349+I350+I351+I352+0</f>
        <v>286.68</v>
      </c>
      <c r="I356" s="71"/>
      <c r="J356" s="71">
        <f>K349+K350+K351+K352+0</f>
        <v>8058.63</v>
      </c>
      <c r="K356" s="71"/>
      <c r="O356" s="37">
        <f>I349+I350+I351+I352+0</f>
        <v>286.68</v>
      </c>
      <c r="P356" s="37">
        <f>K349+K350+K351+K352+0</f>
        <v>8058.63</v>
      </c>
    </row>
    <row r="358" spans="1:29" ht="42.75" x14ac:dyDescent="0.2">
      <c r="A358" s="27">
        <v>50</v>
      </c>
      <c r="B358" s="27" t="str">
        <f>Source!F510</f>
        <v>6.69-9-1</v>
      </c>
      <c r="C358" s="27" t="s">
        <v>215</v>
      </c>
      <c r="D358" s="28" t="str">
        <f>Source!H510</f>
        <v>100 отверстий</v>
      </c>
      <c r="E358" s="12">
        <f>Source!I510</f>
        <v>0.45</v>
      </c>
      <c r="F358" s="30"/>
      <c r="G358" s="29"/>
      <c r="H358" s="12"/>
      <c r="I358" s="30"/>
      <c r="J358" s="12"/>
      <c r="K358" s="30"/>
      <c r="Q358">
        <f>Source!X510</f>
        <v>477.6</v>
      </c>
      <c r="R358">
        <f>Source!X511</f>
        <v>13584.17</v>
      </c>
      <c r="S358">
        <f>Source!Y510</f>
        <v>367.39</v>
      </c>
      <c r="T358">
        <f>Source!Y511</f>
        <v>7426.01</v>
      </c>
      <c r="U358">
        <f>ROUND((175/100)*ROUND(Source!R510, 2), 2)</f>
        <v>0</v>
      </c>
      <c r="V358">
        <f>ROUND((160/100)*ROUND(Source!R511, 2), 2)</f>
        <v>0</v>
      </c>
      <c r="AC358">
        <v>0</v>
      </c>
    </row>
    <row r="359" spans="1:29" x14ac:dyDescent="0.2">
      <c r="C359" s="45" t="str">
        <f>"Объем: "&amp;Source!I510&amp;"=45/"&amp;"100"</f>
        <v>Объем: 0,45=45/100</v>
      </c>
    </row>
    <row r="360" spans="1:29" ht="14.25" x14ac:dyDescent="0.2">
      <c r="A360" s="27"/>
      <c r="B360" s="27"/>
      <c r="C360" s="27" t="s">
        <v>791</v>
      </c>
      <c r="D360" s="28"/>
      <c r="E360" s="12"/>
      <c r="F360" s="30">
        <f>Source!AO510</f>
        <v>1166.3</v>
      </c>
      <c r="G360" s="29" t="str">
        <f>Source!DG510</f>
        <v/>
      </c>
      <c r="H360" s="12">
        <f>Source!AV511</f>
        <v>1</v>
      </c>
      <c r="I360" s="30">
        <f>Source!S510</f>
        <v>524.84</v>
      </c>
      <c r="J360" s="12">
        <f>IF(Source!BA511&lt;&gt; 0, Source!BA511, 1)</f>
        <v>34.51</v>
      </c>
      <c r="K360" s="30">
        <f>Source!S511</f>
        <v>18112.23</v>
      </c>
    </row>
    <row r="361" spans="1:29" ht="14.25" x14ac:dyDescent="0.2">
      <c r="A361" s="27"/>
      <c r="B361" s="27"/>
      <c r="C361" s="27" t="s">
        <v>794</v>
      </c>
      <c r="D361" s="28"/>
      <c r="E361" s="12"/>
      <c r="F361" s="30">
        <f>Source!AL510</f>
        <v>277.42</v>
      </c>
      <c r="G361" s="29" t="str">
        <f>Source!DD510</f>
        <v/>
      </c>
      <c r="H361" s="12">
        <f>Source!AW511</f>
        <v>1</v>
      </c>
      <c r="I361" s="30">
        <f>Source!P510</f>
        <v>124.84</v>
      </c>
      <c r="J361" s="12">
        <f>IF(Source!BC511&lt;&gt; 0, Source!BC511, 1)</f>
        <v>4.51</v>
      </c>
      <c r="K361" s="30">
        <f>Source!P511</f>
        <v>563.03</v>
      </c>
    </row>
    <row r="362" spans="1:29" ht="57" x14ac:dyDescent="0.2">
      <c r="A362" s="27" t="s">
        <v>461</v>
      </c>
      <c r="B362" s="27" t="str">
        <f>Source!F512</f>
        <v>1.3-1-41</v>
      </c>
      <c r="C362" s="27" t="s">
        <v>219</v>
      </c>
      <c r="D362" s="28" t="str">
        <f>Source!H512</f>
        <v>м3</v>
      </c>
      <c r="E362" s="12">
        <f>Source!I512</f>
        <v>0.1404</v>
      </c>
      <c r="F362" s="30">
        <f>Source!AK512</f>
        <v>745.24</v>
      </c>
      <c r="G362" s="48" t="s">
        <v>3</v>
      </c>
      <c r="H362" s="12">
        <f>Source!AW513</f>
        <v>1</v>
      </c>
      <c r="I362" s="30">
        <f>Source!O512</f>
        <v>104.63</v>
      </c>
      <c r="J362" s="12">
        <f>IF(Source!BC513&lt;&gt; 0, Source!BC513, 1)</f>
        <v>8.74</v>
      </c>
      <c r="K362" s="30">
        <f>Source!O513</f>
        <v>914.47</v>
      </c>
      <c r="Q362">
        <f>Source!X512</f>
        <v>0</v>
      </c>
      <c r="R362">
        <f>Source!X513</f>
        <v>0</v>
      </c>
      <c r="S362">
        <f>Source!Y512</f>
        <v>0</v>
      </c>
      <c r="T362">
        <f>Source!Y513</f>
        <v>0</v>
      </c>
      <c r="U362">
        <f>ROUND((175/100)*ROUND(Source!R512, 2), 2)</f>
        <v>0</v>
      </c>
      <c r="V362">
        <f>ROUND((160/100)*ROUND(Source!R513, 2), 2)</f>
        <v>0</v>
      </c>
      <c r="AC362">
        <v>3</v>
      </c>
    </row>
    <row r="363" spans="1:29" ht="14.25" x14ac:dyDescent="0.2">
      <c r="A363" s="27"/>
      <c r="B363" s="27"/>
      <c r="C363" s="27" t="s">
        <v>795</v>
      </c>
      <c r="D363" s="28" t="s">
        <v>796</v>
      </c>
      <c r="E363" s="12">
        <f>Source!DN511</f>
        <v>91</v>
      </c>
      <c r="F363" s="30"/>
      <c r="G363" s="29"/>
      <c r="H363" s="12"/>
      <c r="I363" s="30">
        <f>SUM(Q358:Q362)</f>
        <v>477.6</v>
      </c>
      <c r="J363" s="12">
        <f>Source!BZ511</f>
        <v>75</v>
      </c>
      <c r="K363" s="30">
        <f>SUM(R358:R362)</f>
        <v>13584.17</v>
      </c>
    </row>
    <row r="364" spans="1:29" ht="14.25" x14ac:dyDescent="0.2">
      <c r="A364" s="27"/>
      <c r="B364" s="27"/>
      <c r="C364" s="27" t="s">
        <v>797</v>
      </c>
      <c r="D364" s="28" t="s">
        <v>796</v>
      </c>
      <c r="E364" s="12">
        <f>Source!DO511</f>
        <v>70</v>
      </c>
      <c r="F364" s="30"/>
      <c r="G364" s="29"/>
      <c r="H364" s="12"/>
      <c r="I364" s="30">
        <f>SUM(S358:S363)</f>
        <v>367.39</v>
      </c>
      <c r="J364" s="12">
        <f>Source!CA511</f>
        <v>41</v>
      </c>
      <c r="K364" s="30">
        <f>SUM(T358:T363)</f>
        <v>7426.01</v>
      </c>
    </row>
    <row r="365" spans="1:29" ht="14.25" x14ac:dyDescent="0.2">
      <c r="A365" s="32"/>
      <c r="B365" s="32"/>
      <c r="C365" s="32" t="s">
        <v>799</v>
      </c>
      <c r="D365" s="33" t="s">
        <v>800</v>
      </c>
      <c r="E365" s="34">
        <f>Source!AQ510</f>
        <v>109</v>
      </c>
      <c r="F365" s="35"/>
      <c r="G365" s="36" t="str">
        <f>Source!DI510</f>
        <v/>
      </c>
      <c r="H365" s="34">
        <f>Source!AV511</f>
        <v>1</v>
      </c>
      <c r="I365" s="35">
        <f>Source!U510</f>
        <v>49.050000000000004</v>
      </c>
      <c r="J365" s="34"/>
      <c r="K365" s="35"/>
    </row>
    <row r="366" spans="1:29" ht="15" x14ac:dyDescent="0.25">
      <c r="C366" s="22" t="s">
        <v>801</v>
      </c>
      <c r="H366" s="74">
        <f>I360+I361+I363+I364+SUM(I362:I362)-SUMIF(AC362:AC362, 5, I362:I362)-SUMIF(AC362:AC362, 6, I362:I362)</f>
        <v>1599.3000000000002</v>
      </c>
      <c r="I366" s="74"/>
      <c r="J366" s="74">
        <f>K360+K361+K363+K364+SUM(K362:K362)-SUMIF(AC362:AC362, 5, K362:K362)-SUMIF(AC362:AC362, 6, K362:K362)</f>
        <v>40599.910000000003</v>
      </c>
      <c r="K366" s="74"/>
    </row>
    <row r="367" spans="1:29" ht="15" x14ac:dyDescent="0.25">
      <c r="C367" s="22" t="s">
        <v>802</v>
      </c>
      <c r="H367" s="71">
        <f>SUMIF(AC362:AC362, 5, I362:I362)+SUMIF(AC362:AC362, 6, I362:I362)</f>
        <v>0</v>
      </c>
      <c r="I367" s="71"/>
      <c r="J367" s="71">
        <f>SUMIF(AC362:AC362, 5, K362:K362)+SUMIF(AC362:AC362, 6, K362:K362)</f>
        <v>0</v>
      </c>
      <c r="K367" s="71"/>
    </row>
    <row r="368" spans="1:29" ht="15" x14ac:dyDescent="0.25">
      <c r="C368" s="22" t="s">
        <v>803</v>
      </c>
      <c r="H368" s="71">
        <f>I360+I361+I363+I364+SUM(I362:I362)</f>
        <v>1599.3000000000002</v>
      </c>
      <c r="I368" s="71"/>
      <c r="J368" s="71">
        <f>K360+K361+K363+K364+SUM(K362:K362)</f>
        <v>40599.910000000003</v>
      </c>
      <c r="K368" s="71"/>
      <c r="O368" s="37">
        <f>I360+I361+I363+I364+SUM(I362:I362)</f>
        <v>1599.3000000000002</v>
      </c>
      <c r="P368" s="37">
        <f>K360+K361+K363+K364+SUM(K362:K362)</f>
        <v>40599.910000000003</v>
      </c>
    </row>
    <row r="370" spans="1:29" ht="78" x14ac:dyDescent="0.2">
      <c r="A370" s="27">
        <v>51</v>
      </c>
      <c r="B370" s="27" t="s">
        <v>824</v>
      </c>
      <c r="C370" s="27" t="s">
        <v>228</v>
      </c>
      <c r="D370" s="28" t="str">
        <f>Source!H514</f>
        <v>1 комплекс</v>
      </c>
      <c r="E370" s="12">
        <f>Source!I514</f>
        <v>1</v>
      </c>
      <c r="F370" s="30"/>
      <c r="G370" s="29"/>
      <c r="H370" s="12"/>
      <c r="I370" s="30"/>
      <c r="J370" s="12"/>
      <c r="K370" s="30"/>
      <c r="Q370">
        <f>Source!X514</f>
        <v>651.98</v>
      </c>
      <c r="R370">
        <f>Source!X515</f>
        <v>20999.68</v>
      </c>
      <c r="S370">
        <f>Source!Y514</f>
        <v>608.51</v>
      </c>
      <c r="T370">
        <f>Source!Y515</f>
        <v>12299.81</v>
      </c>
      <c r="U370">
        <f>ROUND((175/100)*ROUND(Source!R514, 2), 2)</f>
        <v>0</v>
      </c>
      <c r="V370">
        <f>ROUND((160/100)*ROUND(Source!R515, 2), 2)</f>
        <v>0</v>
      </c>
      <c r="AC370">
        <v>0</v>
      </c>
    </row>
    <row r="371" spans="1:29" ht="14.25" x14ac:dyDescent="0.2">
      <c r="A371" s="27"/>
      <c r="B371" s="27"/>
      <c r="C371" s="27" t="s">
        <v>791</v>
      </c>
      <c r="D371" s="28"/>
      <c r="E371" s="12"/>
      <c r="F371" s="30">
        <f>Source!AO514</f>
        <v>1086.6199999999999</v>
      </c>
      <c r="G371" s="29" t="str">
        <f>Source!DG514</f>
        <v>)*0,8</v>
      </c>
      <c r="H371" s="12">
        <f>Source!AV515</f>
        <v>1</v>
      </c>
      <c r="I371" s="30">
        <f>Source!S514</f>
        <v>869.3</v>
      </c>
      <c r="J371" s="12">
        <f>IF(Source!BA515&lt;&gt; 0, Source!BA515, 1)</f>
        <v>34.51</v>
      </c>
      <c r="K371" s="30">
        <f>Source!S515</f>
        <v>29999.54</v>
      </c>
    </row>
    <row r="372" spans="1:29" ht="14.25" x14ac:dyDescent="0.2">
      <c r="A372" s="27"/>
      <c r="B372" s="27"/>
      <c r="C372" s="27" t="s">
        <v>795</v>
      </c>
      <c r="D372" s="28" t="s">
        <v>796</v>
      </c>
      <c r="E372" s="12">
        <f>Source!DN515</f>
        <v>75</v>
      </c>
      <c r="F372" s="30"/>
      <c r="G372" s="29"/>
      <c r="H372" s="12"/>
      <c r="I372" s="30">
        <f>SUM(Q370:Q371)</f>
        <v>651.98</v>
      </c>
      <c r="J372" s="12">
        <f>Source!BZ515</f>
        <v>70</v>
      </c>
      <c r="K372" s="30">
        <f>SUM(R370:R371)</f>
        <v>20999.68</v>
      </c>
    </row>
    <row r="373" spans="1:29" ht="14.25" x14ac:dyDescent="0.2">
      <c r="A373" s="27"/>
      <c r="B373" s="27"/>
      <c r="C373" s="27" t="s">
        <v>797</v>
      </c>
      <c r="D373" s="28" t="s">
        <v>796</v>
      </c>
      <c r="E373" s="12">
        <f>Source!DO515</f>
        <v>70</v>
      </c>
      <c r="F373" s="30"/>
      <c r="G373" s="29"/>
      <c r="H373" s="12"/>
      <c r="I373" s="30">
        <f>SUM(S370:S372)</f>
        <v>608.51</v>
      </c>
      <c r="J373" s="12">
        <f>Source!CA515</f>
        <v>41</v>
      </c>
      <c r="K373" s="30">
        <f>SUM(T370:T372)</f>
        <v>12299.81</v>
      </c>
    </row>
    <row r="374" spans="1:29" ht="14.25" x14ac:dyDescent="0.2">
      <c r="A374" s="32"/>
      <c r="B374" s="32"/>
      <c r="C374" s="32" t="s">
        <v>799</v>
      </c>
      <c r="D374" s="33" t="s">
        <v>800</v>
      </c>
      <c r="E374" s="34">
        <f>Source!AQ514</f>
        <v>56</v>
      </c>
      <c r="F374" s="35"/>
      <c r="G374" s="36" t="str">
        <f>Source!DI514</f>
        <v>)*0,8</v>
      </c>
      <c r="H374" s="34">
        <f>Source!AV515</f>
        <v>1</v>
      </c>
      <c r="I374" s="35">
        <f>Source!U514</f>
        <v>44.800000000000004</v>
      </c>
      <c r="J374" s="34"/>
      <c r="K374" s="35"/>
    </row>
    <row r="375" spans="1:29" ht="15" x14ac:dyDescent="0.25">
      <c r="C375" s="22" t="s">
        <v>801</v>
      </c>
      <c r="H375" s="74">
        <f>I371+I372+I373+0-0-0</f>
        <v>2129.79</v>
      </c>
      <c r="I375" s="74"/>
      <c r="J375" s="74">
        <f>K371+K372+K373+0-0-0</f>
        <v>63299.03</v>
      </c>
      <c r="K375" s="74"/>
    </row>
    <row r="376" spans="1:29" ht="15" x14ac:dyDescent="0.25">
      <c r="C376" s="22" t="s">
        <v>802</v>
      </c>
      <c r="H376" s="71">
        <f>0+0</f>
        <v>0</v>
      </c>
      <c r="I376" s="71"/>
      <c r="J376" s="71">
        <f>0+0</f>
        <v>0</v>
      </c>
      <c r="K376" s="71"/>
    </row>
    <row r="377" spans="1:29" ht="15" x14ac:dyDescent="0.25">
      <c r="C377" s="22" t="s">
        <v>803</v>
      </c>
      <c r="H377" s="71">
        <f>I371+I372+I373+0</f>
        <v>2129.79</v>
      </c>
      <c r="I377" s="71"/>
      <c r="J377" s="71">
        <f>K371+K372+K373+0</f>
        <v>63299.03</v>
      </c>
      <c r="K377" s="71"/>
      <c r="O377" s="37">
        <f>I371+I372+I373+0</f>
        <v>2129.79</v>
      </c>
      <c r="P377" s="37">
        <f>K371+K372+K373+0</f>
        <v>63299.03</v>
      </c>
    </row>
    <row r="380" spans="1:29" ht="15" x14ac:dyDescent="0.25">
      <c r="A380" s="73" t="str">
        <f>CONCATENATE("Итого по разделу: ",IF(Source!G517&lt;&gt;"Новый раздел", Source!G517, ""))</f>
        <v>Итого по разделу: 1. АПТ</v>
      </c>
      <c r="B380" s="73"/>
      <c r="C380" s="73"/>
      <c r="D380" s="73"/>
      <c r="E380" s="73"/>
      <c r="F380" s="73"/>
      <c r="G380" s="73"/>
      <c r="H380" s="71">
        <f>SUM(O36:O379)</f>
        <v>116340.55</v>
      </c>
      <c r="I380" s="72"/>
      <c r="J380" s="71">
        <f>SUM(P36:P379)</f>
        <v>1171035.07</v>
      </c>
      <c r="K380" s="72"/>
    </row>
    <row r="381" spans="1:29" hidden="1" x14ac:dyDescent="0.2">
      <c r="A381" t="s">
        <v>825</v>
      </c>
      <c r="I381">
        <f>SUM(W36:W380)</f>
        <v>0</v>
      </c>
      <c r="J381">
        <f>SUM(X36:X380)</f>
        <v>0</v>
      </c>
    </row>
    <row r="382" spans="1:29" hidden="1" x14ac:dyDescent="0.2">
      <c r="A382" t="s">
        <v>826</v>
      </c>
      <c r="I382">
        <f>SUM(Y36:Y381)</f>
        <v>0</v>
      </c>
      <c r="J382">
        <f>SUM(Z36:Z381)</f>
        <v>0</v>
      </c>
    </row>
    <row r="384" spans="1:29" ht="15" x14ac:dyDescent="0.25">
      <c r="A384" s="73" t="str">
        <f>CONCATENATE("Итого по локальной смете: ",IF(Source!G547&lt;&gt;"Новая локальная смета", Source!G547, ""))</f>
        <v>Итого по локальной смете: АПТ</v>
      </c>
      <c r="B384" s="73"/>
      <c r="C384" s="73"/>
      <c r="D384" s="73"/>
      <c r="E384" s="73"/>
      <c r="F384" s="73"/>
      <c r="G384" s="73"/>
      <c r="H384" s="71">
        <f>SUM(O35:O383)</f>
        <v>116340.55</v>
      </c>
      <c r="I384" s="72"/>
      <c r="J384" s="71">
        <f>SUM(P35:P383)</f>
        <v>1171035.07</v>
      </c>
      <c r="K384" s="72"/>
    </row>
    <row r="385" spans="1:11" hidden="1" x14ac:dyDescent="0.2">
      <c r="A385" t="s">
        <v>825</v>
      </c>
      <c r="I385">
        <f>SUM(W35:W384)</f>
        <v>0</v>
      </c>
      <c r="J385">
        <f>SUM(X35:X384)</f>
        <v>0</v>
      </c>
    </row>
    <row r="386" spans="1:11" hidden="1" x14ac:dyDescent="0.2">
      <c r="A386" t="s">
        <v>826</v>
      </c>
      <c r="I386">
        <f>SUM(Y35:Y385)</f>
        <v>0</v>
      </c>
      <c r="J386">
        <f>SUM(Z35:Z385)</f>
        <v>0</v>
      </c>
    </row>
    <row r="387" spans="1:11" ht="14.25" x14ac:dyDescent="0.2">
      <c r="C387" s="69" t="str">
        <f>Source!H576</f>
        <v>Итого</v>
      </c>
      <c r="D387" s="69"/>
      <c r="E387" s="69"/>
      <c r="F387" s="69"/>
      <c r="G387" s="69"/>
      <c r="H387" s="70">
        <f>Source!F576</f>
        <v>116340.55</v>
      </c>
      <c r="I387" s="70"/>
      <c r="J387" s="70">
        <f>Source!P576</f>
        <v>1171035.07</v>
      </c>
      <c r="K387" s="70"/>
    </row>
    <row r="388" spans="1:11" ht="14.25" x14ac:dyDescent="0.2">
      <c r="C388" s="69" t="str">
        <f>Source!H577</f>
        <v>НДС 20 %</v>
      </c>
      <c r="D388" s="69"/>
      <c r="E388" s="69"/>
      <c r="F388" s="69"/>
      <c r="G388" s="69"/>
      <c r="H388" s="70">
        <f>Source!F577</f>
        <v>23268.11</v>
      </c>
      <c r="I388" s="70"/>
      <c r="J388" s="70">
        <f>Source!P577</f>
        <v>234207.01</v>
      </c>
      <c r="K388" s="70"/>
    </row>
    <row r="389" spans="1:11" ht="14.25" x14ac:dyDescent="0.2">
      <c r="C389" s="69" t="str">
        <f>Source!H578</f>
        <v>Всего с НДС</v>
      </c>
      <c r="D389" s="69"/>
      <c r="E389" s="69"/>
      <c r="F389" s="69"/>
      <c r="G389" s="69"/>
      <c r="H389" s="70">
        <f>Source!F578</f>
        <v>139608.66</v>
      </c>
      <c r="I389" s="70"/>
      <c r="J389" s="70">
        <f>Source!P578</f>
        <v>1405242.08</v>
      </c>
      <c r="K389" s="70"/>
    </row>
    <row r="392" spans="1:11" ht="14.25" x14ac:dyDescent="0.2">
      <c r="A392" s="66" t="s">
        <v>828</v>
      </c>
      <c r="B392" s="66"/>
      <c r="C392" s="50" t="str">
        <f>IF(Source!AC12&lt;&gt;"", Source!AC12," ")</f>
        <v xml:space="preserve"> </v>
      </c>
      <c r="D392" s="50"/>
      <c r="E392" s="50"/>
      <c r="F392" s="50"/>
      <c r="G392" s="50"/>
      <c r="H392" s="67" t="str">
        <f>IF(Source!AB12&lt;&gt;"", Source!AB12," ")</f>
        <v xml:space="preserve"> </v>
      </c>
      <c r="I392" s="67"/>
      <c r="J392" s="67"/>
      <c r="K392" s="67"/>
    </row>
    <row r="393" spans="1:11" ht="14.25" x14ac:dyDescent="0.2">
      <c r="A393" s="13"/>
      <c r="B393" s="13"/>
      <c r="C393" s="68" t="s">
        <v>829</v>
      </c>
      <c r="D393" s="68"/>
      <c r="E393" s="68"/>
      <c r="F393" s="68"/>
      <c r="G393" s="68"/>
      <c r="H393" s="13"/>
      <c r="I393" s="13"/>
      <c r="J393" s="13"/>
      <c r="K393" s="13"/>
    </row>
    <row r="394" spans="1:11" ht="14.25" x14ac:dyDescent="0.2">
      <c r="A394" s="13"/>
      <c r="B394" s="13"/>
      <c r="C394" s="13"/>
      <c r="D394" s="13"/>
      <c r="E394" s="13"/>
      <c r="F394" s="13"/>
      <c r="G394" s="13"/>
      <c r="H394" s="13"/>
      <c r="I394" s="13"/>
      <c r="J394" s="13"/>
      <c r="K394" s="13"/>
    </row>
    <row r="395" spans="1:11" ht="14.25" x14ac:dyDescent="0.2">
      <c r="A395" s="66" t="s">
        <v>830</v>
      </c>
      <c r="B395" s="66"/>
      <c r="C395" s="50" t="str">
        <f>IF(Source!AE12&lt;&gt;"", Source!AE12," ")</f>
        <v xml:space="preserve"> </v>
      </c>
      <c r="D395" s="50"/>
      <c r="E395" s="50"/>
      <c r="F395" s="50"/>
      <c r="G395" s="50"/>
      <c r="H395" s="67" t="str">
        <f>IF(Source!AD12&lt;&gt;"", Source!AD12," ")</f>
        <v xml:space="preserve"> </v>
      </c>
      <c r="I395" s="67"/>
      <c r="J395" s="67"/>
      <c r="K395" s="67"/>
    </row>
    <row r="396" spans="1:11" ht="14.25" x14ac:dyDescent="0.2">
      <c r="A396" s="13"/>
      <c r="B396" s="13"/>
      <c r="C396" s="68" t="s">
        <v>829</v>
      </c>
      <c r="D396" s="68"/>
      <c r="E396" s="68"/>
      <c r="F396" s="68"/>
      <c r="G396" s="68"/>
      <c r="H396" s="13"/>
      <c r="I396" s="13"/>
      <c r="J396" s="13"/>
      <c r="K396" s="13"/>
    </row>
  </sheetData>
  <mergeCells count="229">
    <mergeCell ref="B7:E7"/>
    <mergeCell ref="G7:K7"/>
    <mergeCell ref="J2:K2"/>
    <mergeCell ref="A10:K10"/>
    <mergeCell ref="A11:K11"/>
    <mergeCell ref="A13:K13"/>
    <mergeCell ref="B3:E3"/>
    <mergeCell ref="G3:K3"/>
    <mergeCell ref="B4:E4"/>
    <mergeCell ref="G4:K4"/>
    <mergeCell ref="B6:E6"/>
    <mergeCell ref="G6:K6"/>
    <mergeCell ref="E24:H24"/>
    <mergeCell ref="E25:H25"/>
    <mergeCell ref="E26:H26"/>
    <mergeCell ref="E27:H27"/>
    <mergeCell ref="E28:H28"/>
    <mergeCell ref="E29:H29"/>
    <mergeCell ref="A15:K15"/>
    <mergeCell ref="A16:K16"/>
    <mergeCell ref="A18:K18"/>
    <mergeCell ref="E21:H21"/>
    <mergeCell ref="E22:H22"/>
    <mergeCell ref="E23:H23"/>
    <mergeCell ref="H49:I49"/>
    <mergeCell ref="J49:K49"/>
    <mergeCell ref="H52:I52"/>
    <mergeCell ref="J52:K52"/>
    <mergeCell ref="H63:I63"/>
    <mergeCell ref="J63:K63"/>
    <mergeCell ref="A32:K32"/>
    <mergeCell ref="A36:K36"/>
    <mergeCell ref="H47:I47"/>
    <mergeCell ref="J47:K47"/>
    <mergeCell ref="H48:I48"/>
    <mergeCell ref="J48:K48"/>
    <mergeCell ref="H75:I75"/>
    <mergeCell ref="J75:K75"/>
    <mergeCell ref="H76:I76"/>
    <mergeCell ref="J76:K76"/>
    <mergeCell ref="H77:I77"/>
    <mergeCell ref="J77:K77"/>
    <mergeCell ref="H64:I64"/>
    <mergeCell ref="J64:K64"/>
    <mergeCell ref="H65:I65"/>
    <mergeCell ref="J65:K65"/>
    <mergeCell ref="H68:I68"/>
    <mergeCell ref="J68:K68"/>
    <mergeCell ref="H93:I93"/>
    <mergeCell ref="J93:K93"/>
    <mergeCell ref="H104:I104"/>
    <mergeCell ref="J104:K104"/>
    <mergeCell ref="H105:I105"/>
    <mergeCell ref="J105:K105"/>
    <mergeCell ref="H88:I88"/>
    <mergeCell ref="J88:K88"/>
    <mergeCell ref="H89:I89"/>
    <mergeCell ref="J89:K89"/>
    <mergeCell ref="H90:I90"/>
    <mergeCell ref="J90:K90"/>
    <mergeCell ref="H115:I115"/>
    <mergeCell ref="J115:K115"/>
    <mergeCell ref="H118:I118"/>
    <mergeCell ref="J118:K118"/>
    <mergeCell ref="H121:I121"/>
    <mergeCell ref="J121:K121"/>
    <mergeCell ref="H106:I106"/>
    <mergeCell ref="J106:K106"/>
    <mergeCell ref="H109:I109"/>
    <mergeCell ref="J109:K109"/>
    <mergeCell ref="H112:I112"/>
    <mergeCell ref="J112:K112"/>
    <mergeCell ref="H145:I145"/>
    <mergeCell ref="J145:K145"/>
    <mergeCell ref="H146:I146"/>
    <mergeCell ref="J146:K146"/>
    <mergeCell ref="H147:I147"/>
    <mergeCell ref="J147:K147"/>
    <mergeCell ref="H132:I132"/>
    <mergeCell ref="J132:K132"/>
    <mergeCell ref="H133:I133"/>
    <mergeCell ref="J133:K133"/>
    <mergeCell ref="H134:I134"/>
    <mergeCell ref="J134:K134"/>
    <mergeCell ref="H159:I159"/>
    <mergeCell ref="J159:K159"/>
    <mergeCell ref="H162:I162"/>
    <mergeCell ref="J162:K162"/>
    <mergeCell ref="H173:I173"/>
    <mergeCell ref="J173:K173"/>
    <mergeCell ref="H150:I150"/>
    <mergeCell ref="J150:K150"/>
    <mergeCell ref="H157:I157"/>
    <mergeCell ref="J157:K157"/>
    <mergeCell ref="H158:I158"/>
    <mergeCell ref="J158:K158"/>
    <mergeCell ref="H187:I187"/>
    <mergeCell ref="J187:K187"/>
    <mergeCell ref="H188:I188"/>
    <mergeCell ref="J188:K188"/>
    <mergeCell ref="H189:I189"/>
    <mergeCell ref="J189:K189"/>
    <mergeCell ref="H174:I174"/>
    <mergeCell ref="J174:K174"/>
    <mergeCell ref="H175:I175"/>
    <mergeCell ref="J175:K175"/>
    <mergeCell ref="H178:I178"/>
    <mergeCell ref="J178:K178"/>
    <mergeCell ref="H202:I202"/>
    <mergeCell ref="J202:K202"/>
    <mergeCell ref="H205:I205"/>
    <mergeCell ref="J205:K205"/>
    <mergeCell ref="H208:I208"/>
    <mergeCell ref="J208:K208"/>
    <mergeCell ref="H192:I192"/>
    <mergeCell ref="J192:K192"/>
    <mergeCell ref="H200:I200"/>
    <mergeCell ref="J200:K200"/>
    <mergeCell ref="H201:I201"/>
    <mergeCell ref="J201:K201"/>
    <mergeCell ref="H226:I226"/>
    <mergeCell ref="J226:K226"/>
    <mergeCell ref="H227:I227"/>
    <mergeCell ref="J227:K227"/>
    <mergeCell ref="H230:I230"/>
    <mergeCell ref="J230:K230"/>
    <mergeCell ref="H211:I211"/>
    <mergeCell ref="J211:K211"/>
    <mergeCell ref="H214:I214"/>
    <mergeCell ref="J214:K214"/>
    <mergeCell ref="H225:I225"/>
    <mergeCell ref="J225:K225"/>
    <mergeCell ref="H250:I250"/>
    <mergeCell ref="J250:K250"/>
    <mergeCell ref="H251:I251"/>
    <mergeCell ref="J251:K251"/>
    <mergeCell ref="H252:I252"/>
    <mergeCell ref="J252:K252"/>
    <mergeCell ref="H233:I233"/>
    <mergeCell ref="J233:K233"/>
    <mergeCell ref="H236:I236"/>
    <mergeCell ref="J236:K236"/>
    <mergeCell ref="H239:I239"/>
    <mergeCell ref="J239:K239"/>
    <mergeCell ref="H268:I268"/>
    <mergeCell ref="J268:K268"/>
    <mergeCell ref="H272:I272"/>
    <mergeCell ref="J272:K272"/>
    <mergeCell ref="H283:I283"/>
    <mergeCell ref="J283:K283"/>
    <mergeCell ref="H255:I255"/>
    <mergeCell ref="J255:K255"/>
    <mergeCell ref="H266:I266"/>
    <mergeCell ref="J266:K266"/>
    <mergeCell ref="H267:I267"/>
    <mergeCell ref="J267:K267"/>
    <mergeCell ref="H292:I292"/>
    <mergeCell ref="J292:K292"/>
    <mergeCell ref="H295:I295"/>
    <mergeCell ref="J295:K295"/>
    <mergeCell ref="H307:I307"/>
    <mergeCell ref="J307:K307"/>
    <mergeCell ref="H284:I284"/>
    <mergeCell ref="J284:K284"/>
    <mergeCell ref="H285:I285"/>
    <mergeCell ref="J285:K285"/>
    <mergeCell ref="H289:I289"/>
    <mergeCell ref="J289:K289"/>
    <mergeCell ref="H316:I316"/>
    <mergeCell ref="J316:K316"/>
    <mergeCell ref="H319:I319"/>
    <mergeCell ref="J319:K319"/>
    <mergeCell ref="H322:I322"/>
    <mergeCell ref="J322:K322"/>
    <mergeCell ref="H308:I308"/>
    <mergeCell ref="J308:K308"/>
    <mergeCell ref="H309:I309"/>
    <mergeCell ref="J309:K309"/>
    <mergeCell ref="H313:I313"/>
    <mergeCell ref="J313:K313"/>
    <mergeCell ref="H342:I342"/>
    <mergeCell ref="J342:K342"/>
    <mergeCell ref="H346:I346"/>
    <mergeCell ref="J346:K346"/>
    <mergeCell ref="H354:I354"/>
    <mergeCell ref="J354:K354"/>
    <mergeCell ref="H325:I325"/>
    <mergeCell ref="J325:K325"/>
    <mergeCell ref="H340:I340"/>
    <mergeCell ref="J340:K340"/>
    <mergeCell ref="H341:I341"/>
    <mergeCell ref="J341:K341"/>
    <mergeCell ref="H367:I367"/>
    <mergeCell ref="J367:K367"/>
    <mergeCell ref="H368:I368"/>
    <mergeCell ref="J368:K368"/>
    <mergeCell ref="H375:I375"/>
    <mergeCell ref="J375:K375"/>
    <mergeCell ref="H355:I355"/>
    <mergeCell ref="J355:K355"/>
    <mergeCell ref="H356:I356"/>
    <mergeCell ref="J356:K356"/>
    <mergeCell ref="H366:I366"/>
    <mergeCell ref="J366:K366"/>
    <mergeCell ref="A380:G380"/>
    <mergeCell ref="J384:K384"/>
    <mergeCell ref="H384:I384"/>
    <mergeCell ref="A384:G384"/>
    <mergeCell ref="C387:G387"/>
    <mergeCell ref="H387:I387"/>
    <mergeCell ref="J387:K387"/>
    <mergeCell ref="H376:I376"/>
    <mergeCell ref="J376:K376"/>
    <mergeCell ref="H377:I377"/>
    <mergeCell ref="J377:K377"/>
    <mergeCell ref="J380:K380"/>
    <mergeCell ref="H380:I380"/>
    <mergeCell ref="A392:B392"/>
    <mergeCell ref="H392:K392"/>
    <mergeCell ref="C393:G393"/>
    <mergeCell ref="A395:B395"/>
    <mergeCell ref="H395:K395"/>
    <mergeCell ref="C396:G396"/>
    <mergeCell ref="C388:G388"/>
    <mergeCell ref="H388:I388"/>
    <mergeCell ref="J388:K388"/>
    <mergeCell ref="C389:G389"/>
    <mergeCell ref="H389:I389"/>
    <mergeCell ref="J389:K389"/>
  </mergeCells>
  <pageMargins left="0.4" right="0.2" top="0.2" bottom="0.4" header="0.2" footer="0.2"/>
  <pageSetup paperSize="9" scale="71" fitToHeight="0" orientation="portrait" verticalDpi="0" r:id="rId1"/>
  <headerFooter>
    <oddHeader>&amp;L&amp;8</oddHeader>
    <oddFooter>&amp;R&amp;P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C42C9-DCB7-4293-9109-7F8C5ADD84A0}">
  <sheetPr>
    <pageSetUpPr fitToPage="1"/>
  </sheetPr>
  <dimension ref="A1:AP153"/>
  <sheetViews>
    <sheetView zoomScaleNormal="100" workbookViewId="0"/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4" width="11.7109375" customWidth="1"/>
    <col min="5" max="5" width="8.140625" bestFit="1" customWidth="1"/>
    <col min="6" max="6" width="9" bestFit="1" customWidth="1"/>
    <col min="7" max="7" width="8.5703125" bestFit="1" customWidth="1"/>
    <col min="8" max="8" width="9.85546875" bestFit="1" customWidth="1"/>
    <col min="9" max="9" width="10.140625" bestFit="1" customWidth="1"/>
    <col min="10" max="11" width="11.28515625" bestFit="1" customWidth="1"/>
    <col min="15" max="41" width="0" hidden="1" customWidth="1"/>
    <col min="42" max="42" width="129.7109375" hidden="1" customWidth="1"/>
    <col min="43" max="47" width="0" hidden="1" customWidth="1"/>
  </cols>
  <sheetData>
    <row r="1" spans="1:11" x14ac:dyDescent="0.2">
      <c r="A1" s="11" t="str">
        <f>Source!B1</f>
        <v>Smeta.RU  (495) 974-1589</v>
      </c>
    </row>
    <row r="2" spans="1:11" ht="14.25" x14ac:dyDescent="0.2">
      <c r="A2" s="12"/>
      <c r="B2" s="12"/>
      <c r="C2" s="12"/>
      <c r="D2" s="12"/>
      <c r="E2" s="12"/>
      <c r="F2" s="12"/>
      <c r="G2" s="12"/>
      <c r="H2" s="12"/>
      <c r="I2" s="12"/>
      <c r="J2" s="85" t="s">
        <v>764</v>
      </c>
      <c r="K2" s="85"/>
    </row>
    <row r="3" spans="1:11" ht="16.5" x14ac:dyDescent="0.25">
      <c r="A3" s="14"/>
      <c r="B3" s="88" t="s">
        <v>762</v>
      </c>
      <c r="C3" s="88"/>
      <c r="D3" s="88"/>
      <c r="E3" s="88"/>
      <c r="F3" s="13"/>
      <c r="G3" s="88" t="s">
        <v>763</v>
      </c>
      <c r="H3" s="88"/>
      <c r="I3" s="88"/>
      <c r="J3" s="88"/>
      <c r="K3" s="88"/>
    </row>
    <row r="4" spans="1:11" ht="14.25" x14ac:dyDescent="0.2">
      <c r="A4" s="13"/>
      <c r="B4" s="67"/>
      <c r="C4" s="67"/>
      <c r="D4" s="67"/>
      <c r="E4" s="67"/>
      <c r="F4" s="13"/>
      <c r="G4" s="67"/>
      <c r="H4" s="67"/>
      <c r="I4" s="67"/>
      <c r="J4" s="67"/>
      <c r="K4" s="67"/>
    </row>
    <row r="5" spans="1:11" ht="14.25" x14ac:dyDescent="0.2">
      <c r="A5" s="15"/>
      <c r="B5" s="15"/>
      <c r="C5" s="16"/>
      <c r="D5" s="16"/>
      <c r="E5" s="16"/>
      <c r="F5" s="13"/>
      <c r="G5" s="17"/>
      <c r="H5" s="16"/>
      <c r="I5" s="16"/>
      <c r="J5" s="16"/>
      <c r="K5" s="17"/>
    </row>
    <row r="6" spans="1:11" ht="14.25" x14ac:dyDescent="0.2">
      <c r="A6" s="17"/>
      <c r="B6" s="67" t="str">
        <f>CONCATENATE("______________________ ", IF(Source!AL12&lt;&gt;"", Source!AL12, ""))</f>
        <v xml:space="preserve">______________________ </v>
      </c>
      <c r="C6" s="67"/>
      <c r="D6" s="67"/>
      <c r="E6" s="67"/>
      <c r="F6" s="13"/>
      <c r="G6" s="67" t="str">
        <f>CONCATENATE("______________________ ", IF(Source!AH12&lt;&gt;"", Source!AH12, ""))</f>
        <v xml:space="preserve">______________________ </v>
      </c>
      <c r="H6" s="67"/>
      <c r="I6" s="67"/>
      <c r="J6" s="67"/>
      <c r="K6" s="67"/>
    </row>
    <row r="7" spans="1:11" ht="14.25" x14ac:dyDescent="0.2">
      <c r="A7" s="18"/>
      <c r="B7" s="84" t="s">
        <v>765</v>
      </c>
      <c r="C7" s="84"/>
      <c r="D7" s="84"/>
      <c r="E7" s="84"/>
      <c r="F7" s="13"/>
      <c r="G7" s="84" t="s">
        <v>765</v>
      </c>
      <c r="H7" s="84"/>
      <c r="I7" s="84"/>
      <c r="J7" s="84"/>
      <c r="K7" s="84"/>
    </row>
    <row r="9" spans="1:11" ht="14.25" x14ac:dyDescent="0.2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</row>
    <row r="10" spans="1:11" ht="15.75" x14ac:dyDescent="0.25">
      <c r="A10" s="86" t="s">
        <v>5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</row>
    <row r="11" spans="1:11" x14ac:dyDescent="0.2">
      <c r="A11" s="68" t="s">
        <v>766</v>
      </c>
      <c r="B11" s="68"/>
      <c r="C11" s="68"/>
      <c r="D11" s="68"/>
      <c r="E11" s="68"/>
      <c r="F11" s="68"/>
      <c r="G11" s="68"/>
      <c r="H11" s="68"/>
      <c r="I11" s="68"/>
      <c r="J11" s="68"/>
      <c r="K11" s="68"/>
    </row>
    <row r="12" spans="1:11" ht="14.25" x14ac:dyDescent="0.2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</row>
    <row r="13" spans="1:11" ht="15.75" x14ac:dyDescent="0.25">
      <c r="A13" s="86" t="str">
        <f>CONCATENATE( "ЛОКАЛЬНАЯ СМЕТА № ",IF(Source!F580&lt;&gt;"Новая локальная смета", Source!F580, ""))</f>
        <v>ЛОКАЛЬНАЯ СМЕТА № 4.</v>
      </c>
      <c r="B13" s="87"/>
      <c r="C13" s="87"/>
      <c r="D13" s="87"/>
      <c r="E13" s="87"/>
      <c r="F13" s="87"/>
      <c r="G13" s="87"/>
      <c r="H13" s="87"/>
      <c r="I13" s="87"/>
      <c r="J13" s="87"/>
      <c r="K13" s="87"/>
    </row>
    <row r="14" spans="1:11" ht="14.25" x14ac:dyDescent="0.2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</row>
    <row r="15" spans="1:11" ht="18" x14ac:dyDescent="0.25">
      <c r="A15" s="80" t="str">
        <f>IF(Source!G580&lt;&gt;"Новая локальная смета", Source!G580, "")</f>
        <v>Пусконаладочные работы</v>
      </c>
      <c r="B15" s="80"/>
      <c r="C15" s="80"/>
      <c r="D15" s="80"/>
      <c r="E15" s="80"/>
      <c r="F15" s="80"/>
      <c r="G15" s="80"/>
      <c r="H15" s="80"/>
      <c r="I15" s="80"/>
      <c r="J15" s="80"/>
      <c r="K15" s="80"/>
    </row>
    <row r="16" spans="1:11" x14ac:dyDescent="0.2">
      <c r="A16" s="81" t="s">
        <v>767</v>
      </c>
      <c r="B16" s="82"/>
      <c r="C16" s="82"/>
      <c r="D16" s="82"/>
      <c r="E16" s="82"/>
      <c r="F16" s="82"/>
      <c r="G16" s="82"/>
      <c r="H16" s="82"/>
      <c r="I16" s="82"/>
      <c r="J16" s="82"/>
      <c r="K16" s="82"/>
    </row>
    <row r="17" spans="1:42" ht="14.25" x14ac:dyDescent="0.2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</row>
    <row r="18" spans="1:42" ht="14.25" x14ac:dyDescent="0.2">
      <c r="A18" s="76" t="str">
        <f>CONCATENATE( "Основание: чертежи № ", Source!J580)</f>
        <v xml:space="preserve">Основание: чертежи № </v>
      </c>
      <c r="B18" s="76"/>
      <c r="C18" s="76"/>
      <c r="D18" s="76"/>
      <c r="E18" s="76"/>
      <c r="F18" s="76"/>
      <c r="G18" s="76"/>
      <c r="H18" s="76"/>
      <c r="I18" s="76"/>
      <c r="J18" s="76"/>
      <c r="K18" s="76"/>
    </row>
    <row r="19" spans="1:42" ht="14.25" x14ac:dyDescent="0.2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</row>
    <row r="20" spans="1:42" ht="71.25" x14ac:dyDescent="0.2">
      <c r="A20" s="13"/>
      <c r="B20" s="13"/>
      <c r="C20" s="13"/>
      <c r="D20" s="13"/>
      <c r="E20" s="13"/>
      <c r="F20" s="13"/>
      <c r="G20" s="13"/>
      <c r="H20" s="13"/>
      <c r="I20" s="20" t="s">
        <v>768</v>
      </c>
      <c r="J20" s="20" t="s">
        <v>769</v>
      </c>
      <c r="K20" s="13"/>
    </row>
    <row r="21" spans="1:42" ht="15" x14ac:dyDescent="0.25">
      <c r="A21" s="13"/>
      <c r="B21" s="13"/>
      <c r="C21" s="13"/>
      <c r="D21" s="13"/>
      <c r="E21" s="83" t="s">
        <v>770</v>
      </c>
      <c r="F21" s="83"/>
      <c r="G21" s="83"/>
      <c r="H21" s="83"/>
      <c r="I21" s="21">
        <f>I22+I23+I24+I25</f>
        <v>22677.77</v>
      </c>
      <c r="J21" s="21">
        <f>J22+J23+J24+J25</f>
        <v>674001.85</v>
      </c>
      <c r="K21" s="22" t="s">
        <v>827</v>
      </c>
    </row>
    <row r="22" spans="1:42" ht="14.25" x14ac:dyDescent="0.2">
      <c r="A22" s="13"/>
      <c r="B22" s="13"/>
      <c r="C22" s="13"/>
      <c r="D22" s="13"/>
      <c r="E22" s="67" t="s">
        <v>771</v>
      </c>
      <c r="F22" s="67"/>
      <c r="G22" s="67"/>
      <c r="H22" s="67"/>
      <c r="I22" s="23">
        <f>ROUND((Source!F758), 2)</f>
        <v>0</v>
      </c>
      <c r="J22" s="23">
        <f>ROUND((Source!P758), 2)</f>
        <v>0</v>
      </c>
      <c r="K22" s="13" t="s">
        <v>827</v>
      </c>
    </row>
    <row r="23" spans="1:42" ht="14.25" x14ac:dyDescent="0.2">
      <c r="A23" s="13"/>
      <c r="B23" s="13"/>
      <c r="C23" s="13"/>
      <c r="D23" s="13"/>
      <c r="E23" s="67" t="s">
        <v>772</v>
      </c>
      <c r="F23" s="67"/>
      <c r="G23" s="67"/>
      <c r="H23" s="67"/>
      <c r="I23" s="23">
        <f>ROUND((Source!F759), 2)</f>
        <v>0</v>
      </c>
      <c r="J23" s="23">
        <f>ROUND((Source!P759), 2)</f>
        <v>0</v>
      </c>
      <c r="K23" s="13" t="s">
        <v>827</v>
      </c>
    </row>
    <row r="24" spans="1:42" ht="14.25" x14ac:dyDescent="0.2">
      <c r="A24" s="13"/>
      <c r="B24" s="13"/>
      <c r="C24" s="13"/>
      <c r="D24" s="13"/>
      <c r="E24" s="67" t="s">
        <v>773</v>
      </c>
      <c r="F24" s="67"/>
      <c r="G24" s="67"/>
      <c r="H24" s="67"/>
      <c r="I24" s="23">
        <f>ROUND((Source!F750), 2)</f>
        <v>0</v>
      </c>
      <c r="J24" s="23">
        <f>ROUND((Source!P750), 2)</f>
        <v>0</v>
      </c>
      <c r="K24" s="13" t="s">
        <v>827</v>
      </c>
    </row>
    <row r="25" spans="1:42" ht="14.25" x14ac:dyDescent="0.2">
      <c r="A25" s="13"/>
      <c r="B25" s="13"/>
      <c r="C25" s="13"/>
      <c r="D25" s="13"/>
      <c r="E25" s="67" t="s">
        <v>774</v>
      </c>
      <c r="F25" s="67"/>
      <c r="G25" s="67"/>
      <c r="H25" s="67"/>
      <c r="I25" s="23">
        <f>ROUND((Source!F760+Source!F761), 2)</f>
        <v>22677.77</v>
      </c>
      <c r="J25" s="23">
        <f>ROUND((Source!P760+Source!P761), 2)</f>
        <v>674001.85</v>
      </c>
      <c r="K25" s="13" t="s">
        <v>827</v>
      </c>
    </row>
    <row r="26" spans="1:42" ht="14.25" x14ac:dyDescent="0.2">
      <c r="A26" s="13"/>
      <c r="B26" s="13"/>
      <c r="C26" s="13"/>
      <c r="D26" s="13"/>
      <c r="E26" s="67" t="s">
        <v>775</v>
      </c>
      <c r="F26" s="67"/>
      <c r="G26" s="67"/>
      <c r="H26" s="67"/>
      <c r="I26" s="23">
        <f>(Source!F756+ Source!F755)</f>
        <v>9256.2199999999993</v>
      </c>
      <c r="J26" s="23">
        <f>((Source!P756 + Source!P755))</f>
        <v>319432.15999999997</v>
      </c>
      <c r="K26" s="13" t="s">
        <v>827</v>
      </c>
    </row>
    <row r="27" spans="1:42" ht="14.25" x14ac:dyDescent="0.2">
      <c r="A27" s="13"/>
      <c r="B27" s="13"/>
      <c r="C27" s="13"/>
      <c r="D27" s="13"/>
      <c r="E27" s="67" t="s">
        <v>776</v>
      </c>
      <c r="F27" s="67"/>
      <c r="G27" s="67"/>
      <c r="H27" s="67"/>
      <c r="I27" s="23">
        <f>Source!F763</f>
        <v>554.47199999999998</v>
      </c>
      <c r="J27" s="23"/>
      <c r="K27" s="13" t="s">
        <v>499</v>
      </c>
    </row>
    <row r="28" spans="1:42" ht="14.25" hidden="1" x14ac:dyDescent="0.2">
      <c r="A28" s="13"/>
      <c r="B28" s="13"/>
      <c r="C28" s="13"/>
      <c r="D28" s="13"/>
      <c r="E28" s="78" t="s">
        <v>777</v>
      </c>
      <c r="F28" s="78"/>
      <c r="G28" s="78"/>
      <c r="H28" s="78"/>
      <c r="I28" s="23"/>
      <c r="J28" s="23"/>
      <c r="K28" s="13"/>
    </row>
    <row r="29" spans="1:42" ht="14.25" hidden="1" x14ac:dyDescent="0.2">
      <c r="A29" s="13"/>
      <c r="B29" s="13"/>
      <c r="C29" s="13"/>
      <c r="D29" s="13"/>
      <c r="E29" s="79" t="s">
        <v>276</v>
      </c>
      <c r="F29" s="79"/>
      <c r="G29" s="79"/>
      <c r="H29" s="79"/>
      <c r="I29" s="23">
        <f>SUM(Y35:Y143)</f>
        <v>0</v>
      </c>
      <c r="J29" s="23">
        <f>SUM(Z35:Z143)</f>
        <v>0</v>
      </c>
      <c r="K29" s="13" t="s">
        <v>827</v>
      </c>
    </row>
    <row r="30" spans="1:42" ht="14.25" x14ac:dyDescent="0.2">
      <c r="A30" s="13"/>
      <c r="B30" s="13"/>
      <c r="C30" s="13"/>
      <c r="D30" s="13"/>
      <c r="E30" s="13"/>
      <c r="F30" s="17"/>
      <c r="G30" s="17"/>
      <c r="H30" s="17"/>
      <c r="I30" s="23"/>
      <c r="J30" s="23"/>
      <c r="K30" s="13"/>
    </row>
    <row r="31" spans="1:42" ht="14.25" x14ac:dyDescent="0.2">
      <c r="A31" s="13" t="s">
        <v>788</v>
      </c>
      <c r="B31" s="13"/>
      <c r="C31" s="13"/>
      <c r="D31" s="13"/>
      <c r="E31" s="13"/>
      <c r="F31" s="17"/>
      <c r="G31" s="17"/>
      <c r="H31" s="17"/>
      <c r="I31" s="23"/>
      <c r="J31" s="23"/>
      <c r="K31" s="13"/>
    </row>
    <row r="32" spans="1:42" ht="14.25" x14ac:dyDescent="0.2">
      <c r="A32" s="76" t="s">
        <v>789</v>
      </c>
      <c r="B32" s="76"/>
      <c r="C32" s="76"/>
      <c r="D32" s="76"/>
      <c r="E32" s="76"/>
      <c r="F32" s="76"/>
      <c r="G32" s="76"/>
      <c r="H32" s="76"/>
      <c r="I32" s="76"/>
      <c r="J32" s="76"/>
      <c r="K32" s="76"/>
      <c r="AP32" s="26" t="s">
        <v>789</v>
      </c>
    </row>
    <row r="33" spans="1:29" ht="99.75" x14ac:dyDescent="0.2">
      <c r="A33" s="24" t="s">
        <v>778</v>
      </c>
      <c r="B33" s="24" t="s">
        <v>779</v>
      </c>
      <c r="C33" s="24" t="s">
        <v>780</v>
      </c>
      <c r="D33" s="24" t="s">
        <v>781</v>
      </c>
      <c r="E33" s="24" t="s">
        <v>782</v>
      </c>
      <c r="F33" s="24" t="s">
        <v>783</v>
      </c>
      <c r="G33" s="25" t="s">
        <v>784</v>
      </c>
      <c r="H33" s="25" t="s">
        <v>785</v>
      </c>
      <c r="I33" s="24" t="s">
        <v>790</v>
      </c>
      <c r="J33" s="24" t="s">
        <v>786</v>
      </c>
      <c r="K33" s="24" t="s">
        <v>787</v>
      </c>
    </row>
    <row r="34" spans="1:29" ht="14.25" x14ac:dyDescent="0.2">
      <c r="A34" s="24">
        <v>1</v>
      </c>
      <c r="B34" s="24">
        <v>2</v>
      </c>
      <c r="C34" s="24">
        <v>3</v>
      </c>
      <c r="D34" s="24">
        <v>4</v>
      </c>
      <c r="E34" s="24">
        <v>5</v>
      </c>
      <c r="F34" s="24">
        <v>6</v>
      </c>
      <c r="G34" s="24">
        <v>7</v>
      </c>
      <c r="H34" s="24">
        <v>8</v>
      </c>
      <c r="I34" s="24">
        <v>9</v>
      </c>
      <c r="J34" s="24">
        <v>10</v>
      </c>
      <c r="K34" s="24">
        <v>11</v>
      </c>
    </row>
    <row r="36" spans="1:29" ht="16.5" x14ac:dyDescent="0.25">
      <c r="A36" s="77" t="str">
        <f>CONCATENATE("Раздел: ",IF(Source!G584&lt;&gt;"Новый раздел", Source!G584, ""))</f>
        <v>Раздел: 1. ПНР</v>
      </c>
      <c r="B36" s="77"/>
      <c r="C36" s="77"/>
      <c r="D36" s="77"/>
      <c r="E36" s="77"/>
      <c r="F36" s="77"/>
      <c r="G36" s="77"/>
      <c r="H36" s="77"/>
      <c r="I36" s="77"/>
      <c r="J36" s="77"/>
      <c r="K36" s="77"/>
    </row>
    <row r="38" spans="1:29" ht="16.5" x14ac:dyDescent="0.25">
      <c r="A38" s="77" t="str">
        <f>CONCATENATE("Подраздел: ",IF(Source!G588&lt;&gt;"Новый подраздел", Source!G588, ""))</f>
        <v>Подраздел: 1. АПС</v>
      </c>
      <c r="B38" s="77"/>
      <c r="C38" s="77"/>
      <c r="D38" s="77"/>
      <c r="E38" s="77"/>
      <c r="F38" s="77"/>
      <c r="G38" s="77"/>
      <c r="H38" s="77"/>
      <c r="I38" s="77"/>
      <c r="J38" s="77"/>
      <c r="K38" s="77"/>
    </row>
    <row r="39" spans="1:29" ht="78" x14ac:dyDescent="0.2">
      <c r="A39" s="27">
        <v>1</v>
      </c>
      <c r="B39" s="27" t="s">
        <v>872</v>
      </c>
      <c r="C39" s="27" t="s">
        <v>469</v>
      </c>
      <c r="D39" s="28" t="str">
        <f>Source!H592</f>
        <v>1  ШТ.</v>
      </c>
      <c r="E39" s="12">
        <f>Source!I592</f>
        <v>1</v>
      </c>
      <c r="F39" s="30"/>
      <c r="G39" s="29"/>
      <c r="H39" s="12"/>
      <c r="I39" s="30"/>
      <c r="J39" s="12"/>
      <c r="K39" s="30"/>
      <c r="Q39">
        <f>Source!X592</f>
        <v>18.47</v>
      </c>
      <c r="R39">
        <f>Source!X593</f>
        <v>594.75</v>
      </c>
      <c r="S39">
        <f>Source!Y592</f>
        <v>17.23</v>
      </c>
      <c r="T39">
        <f>Source!Y593</f>
        <v>348.35</v>
      </c>
      <c r="U39">
        <f>ROUND((175/100)*ROUND(Source!R592, 2), 2)</f>
        <v>0</v>
      </c>
      <c r="V39">
        <f>ROUND((160/100)*ROUND(Source!R593, 2), 2)</f>
        <v>0</v>
      </c>
      <c r="AC39">
        <v>0</v>
      </c>
    </row>
    <row r="40" spans="1:29" ht="14.25" x14ac:dyDescent="0.2">
      <c r="A40" s="27"/>
      <c r="B40" s="27"/>
      <c r="C40" s="27" t="s">
        <v>791</v>
      </c>
      <c r="D40" s="28"/>
      <c r="E40" s="12"/>
      <c r="F40" s="30">
        <f>Source!AO592</f>
        <v>30.78</v>
      </c>
      <c r="G40" s="29" t="str">
        <f>Source!DG592</f>
        <v>)*0,8</v>
      </c>
      <c r="H40" s="12">
        <f>Source!AV593</f>
        <v>1</v>
      </c>
      <c r="I40" s="30">
        <f>Source!S592</f>
        <v>24.62</v>
      </c>
      <c r="J40" s="12">
        <f>IF(Source!BA593&lt;&gt; 0, Source!BA593, 1)</f>
        <v>34.51</v>
      </c>
      <c r="K40" s="30">
        <f>Source!S593</f>
        <v>849.64</v>
      </c>
    </row>
    <row r="41" spans="1:29" ht="14.25" x14ac:dyDescent="0.2">
      <c r="A41" s="27"/>
      <c r="B41" s="27"/>
      <c r="C41" s="27" t="s">
        <v>795</v>
      </c>
      <c r="D41" s="28" t="s">
        <v>796</v>
      </c>
      <c r="E41" s="12">
        <f>Source!DN593</f>
        <v>75</v>
      </c>
      <c r="F41" s="30"/>
      <c r="G41" s="29"/>
      <c r="H41" s="12"/>
      <c r="I41" s="30">
        <f>SUM(Q39:Q40)</f>
        <v>18.47</v>
      </c>
      <c r="J41" s="12">
        <f>Source!BZ593</f>
        <v>70</v>
      </c>
      <c r="K41" s="30">
        <f>SUM(R39:R40)</f>
        <v>594.75</v>
      </c>
    </row>
    <row r="42" spans="1:29" ht="14.25" x14ac:dyDescent="0.2">
      <c r="A42" s="27"/>
      <c r="B42" s="27"/>
      <c r="C42" s="27" t="s">
        <v>797</v>
      </c>
      <c r="D42" s="28" t="s">
        <v>796</v>
      </c>
      <c r="E42" s="12">
        <f>Source!DO593</f>
        <v>70</v>
      </c>
      <c r="F42" s="30"/>
      <c r="G42" s="29"/>
      <c r="H42" s="12"/>
      <c r="I42" s="30">
        <f>SUM(S39:S41)</f>
        <v>17.23</v>
      </c>
      <c r="J42" s="12">
        <f>Source!CA593</f>
        <v>41</v>
      </c>
      <c r="K42" s="30">
        <f>SUM(T39:T41)</f>
        <v>348.35</v>
      </c>
    </row>
    <row r="43" spans="1:29" ht="14.25" x14ac:dyDescent="0.2">
      <c r="A43" s="32"/>
      <c r="B43" s="32"/>
      <c r="C43" s="32" t="s">
        <v>799</v>
      </c>
      <c r="D43" s="33" t="s">
        <v>800</v>
      </c>
      <c r="E43" s="34">
        <f>Source!AQ592</f>
        <v>1.66</v>
      </c>
      <c r="F43" s="35"/>
      <c r="G43" s="36" t="str">
        <f>Source!DI592</f>
        <v>)*0,8</v>
      </c>
      <c r="H43" s="34">
        <f>Source!AV593</f>
        <v>1</v>
      </c>
      <c r="I43" s="35">
        <f>Source!U592</f>
        <v>1.3280000000000001</v>
      </c>
      <c r="J43" s="34"/>
      <c r="K43" s="35"/>
    </row>
    <row r="44" spans="1:29" ht="15" x14ac:dyDescent="0.25">
      <c r="C44" s="22" t="s">
        <v>801</v>
      </c>
      <c r="H44" s="74">
        <f>I40+I41+I42+0-0-0</f>
        <v>60.320000000000007</v>
      </c>
      <c r="I44" s="74"/>
      <c r="J44" s="74">
        <f>K40+K41+K42+0-0-0</f>
        <v>1792.7399999999998</v>
      </c>
      <c r="K44" s="74"/>
    </row>
    <row r="45" spans="1:29" ht="15" x14ac:dyDescent="0.25">
      <c r="C45" s="22" t="s">
        <v>802</v>
      </c>
      <c r="H45" s="71">
        <f>0+0</f>
        <v>0</v>
      </c>
      <c r="I45" s="71"/>
      <c r="J45" s="71">
        <f>0+0</f>
        <v>0</v>
      </c>
      <c r="K45" s="71"/>
    </row>
    <row r="46" spans="1:29" ht="15" x14ac:dyDescent="0.25">
      <c r="C46" s="22" t="s">
        <v>803</v>
      </c>
      <c r="H46" s="71">
        <f>I40+I41+I42+0</f>
        <v>60.320000000000007</v>
      </c>
      <c r="I46" s="71"/>
      <c r="J46" s="71">
        <f>K40+K41+K42+0</f>
        <v>1792.7399999999998</v>
      </c>
      <c r="K46" s="71"/>
      <c r="O46" s="37">
        <f>I40+I41+I42+0</f>
        <v>60.320000000000007</v>
      </c>
      <c r="P46" s="37">
        <f>K40+K41+K42+0</f>
        <v>1792.7399999999998</v>
      </c>
    </row>
    <row r="48" spans="1:29" ht="78" x14ac:dyDescent="0.2">
      <c r="A48" s="27">
        <v>2</v>
      </c>
      <c r="B48" s="27" t="s">
        <v>873</v>
      </c>
      <c r="C48" s="27" t="s">
        <v>474</v>
      </c>
      <c r="D48" s="28" t="str">
        <f>Source!H594</f>
        <v>1  ШТ.</v>
      </c>
      <c r="E48" s="12">
        <f>Source!I594</f>
        <v>263</v>
      </c>
      <c r="F48" s="30"/>
      <c r="G48" s="29"/>
      <c r="H48" s="12"/>
      <c r="I48" s="30"/>
      <c r="J48" s="12"/>
      <c r="K48" s="30"/>
      <c r="Q48">
        <f>Source!X594</f>
        <v>2920.88</v>
      </c>
      <c r="R48">
        <f>Source!X595</f>
        <v>94079.44</v>
      </c>
      <c r="S48">
        <f>Source!Y594</f>
        <v>2726.15</v>
      </c>
      <c r="T48">
        <f>Source!Y595</f>
        <v>55103.67</v>
      </c>
      <c r="U48">
        <f>ROUND((175/100)*ROUND(Source!R594, 2), 2)</f>
        <v>0</v>
      </c>
      <c r="V48">
        <f>ROUND((160/100)*ROUND(Source!R595, 2), 2)</f>
        <v>0</v>
      </c>
      <c r="AC48">
        <v>0</v>
      </c>
    </row>
    <row r="49" spans="1:29" ht="14.25" x14ac:dyDescent="0.2">
      <c r="A49" s="27"/>
      <c r="B49" s="27"/>
      <c r="C49" s="27" t="s">
        <v>791</v>
      </c>
      <c r="D49" s="28"/>
      <c r="E49" s="12"/>
      <c r="F49" s="30">
        <f>Source!AO594</f>
        <v>18.510000000000002</v>
      </c>
      <c r="G49" s="29" t="str">
        <f>Source!DG594</f>
        <v>)*0,8</v>
      </c>
      <c r="H49" s="12">
        <f>Source!AV595</f>
        <v>1</v>
      </c>
      <c r="I49" s="30">
        <f>Source!S594</f>
        <v>3894.5</v>
      </c>
      <c r="J49" s="12">
        <f>IF(Source!BA595&lt;&gt; 0, Source!BA595, 1)</f>
        <v>34.51</v>
      </c>
      <c r="K49" s="30">
        <f>Source!S595</f>
        <v>134399.20000000001</v>
      </c>
    </row>
    <row r="50" spans="1:29" ht="14.25" x14ac:dyDescent="0.2">
      <c r="A50" s="27"/>
      <c r="B50" s="27"/>
      <c r="C50" s="27" t="s">
        <v>795</v>
      </c>
      <c r="D50" s="28" t="s">
        <v>796</v>
      </c>
      <c r="E50" s="12">
        <f>Source!DN595</f>
        <v>75</v>
      </c>
      <c r="F50" s="30"/>
      <c r="G50" s="29"/>
      <c r="H50" s="12"/>
      <c r="I50" s="30">
        <f>SUM(Q48:Q49)</f>
        <v>2920.88</v>
      </c>
      <c r="J50" s="12">
        <f>Source!BZ595</f>
        <v>70</v>
      </c>
      <c r="K50" s="30">
        <f>SUM(R48:R49)</f>
        <v>94079.44</v>
      </c>
    </row>
    <row r="51" spans="1:29" ht="14.25" x14ac:dyDescent="0.2">
      <c r="A51" s="27"/>
      <c r="B51" s="27"/>
      <c r="C51" s="27" t="s">
        <v>797</v>
      </c>
      <c r="D51" s="28" t="s">
        <v>796</v>
      </c>
      <c r="E51" s="12">
        <f>Source!DO595</f>
        <v>70</v>
      </c>
      <c r="F51" s="30"/>
      <c r="G51" s="29"/>
      <c r="H51" s="12"/>
      <c r="I51" s="30">
        <f>SUM(S48:S50)</f>
        <v>2726.15</v>
      </c>
      <c r="J51" s="12">
        <f>Source!CA595</f>
        <v>41</v>
      </c>
      <c r="K51" s="30">
        <f>SUM(T48:T50)</f>
        <v>55103.67</v>
      </c>
    </row>
    <row r="52" spans="1:29" ht="14.25" x14ac:dyDescent="0.2">
      <c r="A52" s="32"/>
      <c r="B52" s="32"/>
      <c r="C52" s="32" t="s">
        <v>799</v>
      </c>
      <c r="D52" s="33" t="s">
        <v>800</v>
      </c>
      <c r="E52" s="34">
        <f>Source!AQ594</f>
        <v>1.27</v>
      </c>
      <c r="F52" s="35"/>
      <c r="G52" s="36" t="str">
        <f>Source!DI594</f>
        <v>)*0,8</v>
      </c>
      <c r="H52" s="34">
        <f>Source!AV595</f>
        <v>1</v>
      </c>
      <c r="I52" s="35">
        <f>Source!U594</f>
        <v>267.20800000000003</v>
      </c>
      <c r="J52" s="34"/>
      <c r="K52" s="35"/>
    </row>
    <row r="53" spans="1:29" ht="15" x14ac:dyDescent="0.25">
      <c r="C53" s="22" t="s">
        <v>801</v>
      </c>
      <c r="H53" s="74">
        <f>I49+I50+I51+0-0-0</f>
        <v>9541.5300000000007</v>
      </c>
      <c r="I53" s="74"/>
      <c r="J53" s="74">
        <f>K49+K50+K51+0-0-0</f>
        <v>283582.31</v>
      </c>
      <c r="K53" s="74"/>
    </row>
    <row r="54" spans="1:29" ht="15" x14ac:dyDescent="0.25">
      <c r="C54" s="22" t="s">
        <v>802</v>
      </c>
      <c r="H54" s="71">
        <f>0+0</f>
        <v>0</v>
      </c>
      <c r="I54" s="71"/>
      <c r="J54" s="71">
        <f>0+0</f>
        <v>0</v>
      </c>
      <c r="K54" s="71"/>
    </row>
    <row r="55" spans="1:29" ht="15" x14ac:dyDescent="0.25">
      <c r="C55" s="22" t="s">
        <v>803</v>
      </c>
      <c r="H55" s="71">
        <f>I49+I50+I51+0</f>
        <v>9541.5300000000007</v>
      </c>
      <c r="I55" s="71"/>
      <c r="J55" s="71">
        <f>K49+K50+K51+0</f>
        <v>283582.31</v>
      </c>
      <c r="K55" s="71"/>
      <c r="O55" s="37">
        <f>I49+I50+I51+0</f>
        <v>9541.5300000000007</v>
      </c>
      <c r="P55" s="37">
        <f>K49+K50+K51+0</f>
        <v>283582.31</v>
      </c>
    </row>
    <row r="57" spans="1:29" ht="78" x14ac:dyDescent="0.2">
      <c r="A57" s="27">
        <v>3</v>
      </c>
      <c r="B57" s="27" t="s">
        <v>824</v>
      </c>
      <c r="C57" s="27" t="s">
        <v>228</v>
      </c>
      <c r="D57" s="28" t="str">
        <f>Source!H596</f>
        <v>1 комплекс</v>
      </c>
      <c r="E57" s="12">
        <f>Source!I596</f>
        <v>1</v>
      </c>
      <c r="F57" s="30"/>
      <c r="G57" s="29"/>
      <c r="H57" s="12"/>
      <c r="I57" s="30"/>
      <c r="J57" s="12"/>
      <c r="K57" s="30"/>
      <c r="Q57">
        <f>Source!X596</f>
        <v>651.98</v>
      </c>
      <c r="R57">
        <f>Source!X597</f>
        <v>20999.68</v>
      </c>
      <c r="S57">
        <f>Source!Y596</f>
        <v>608.51</v>
      </c>
      <c r="T57">
        <f>Source!Y597</f>
        <v>12299.81</v>
      </c>
      <c r="U57">
        <f>ROUND((175/100)*ROUND(Source!R596, 2), 2)</f>
        <v>0</v>
      </c>
      <c r="V57">
        <f>ROUND((160/100)*ROUND(Source!R597, 2), 2)</f>
        <v>0</v>
      </c>
      <c r="AC57">
        <v>0</v>
      </c>
    </row>
    <row r="58" spans="1:29" ht="14.25" x14ac:dyDescent="0.2">
      <c r="A58" s="27"/>
      <c r="B58" s="27"/>
      <c r="C58" s="27" t="s">
        <v>791</v>
      </c>
      <c r="D58" s="28"/>
      <c r="E58" s="12"/>
      <c r="F58" s="30">
        <f>Source!AO596</f>
        <v>1086.6199999999999</v>
      </c>
      <c r="G58" s="29" t="str">
        <f>Source!DG596</f>
        <v>)*0,8</v>
      </c>
      <c r="H58" s="12">
        <f>Source!AV597</f>
        <v>1</v>
      </c>
      <c r="I58" s="30">
        <f>Source!S596</f>
        <v>869.3</v>
      </c>
      <c r="J58" s="12">
        <f>IF(Source!BA597&lt;&gt; 0, Source!BA597, 1)</f>
        <v>34.51</v>
      </c>
      <c r="K58" s="30">
        <f>Source!S597</f>
        <v>29999.54</v>
      </c>
    </row>
    <row r="59" spans="1:29" ht="14.25" x14ac:dyDescent="0.2">
      <c r="A59" s="27"/>
      <c r="B59" s="27"/>
      <c r="C59" s="27" t="s">
        <v>795</v>
      </c>
      <c r="D59" s="28" t="s">
        <v>796</v>
      </c>
      <c r="E59" s="12">
        <f>Source!DN597</f>
        <v>75</v>
      </c>
      <c r="F59" s="30"/>
      <c r="G59" s="29"/>
      <c r="H59" s="12"/>
      <c r="I59" s="30">
        <f>SUM(Q57:Q58)</f>
        <v>651.98</v>
      </c>
      <c r="J59" s="12">
        <f>Source!BZ597</f>
        <v>70</v>
      </c>
      <c r="K59" s="30">
        <f>SUM(R57:R58)</f>
        <v>20999.68</v>
      </c>
    </row>
    <row r="60" spans="1:29" ht="14.25" x14ac:dyDescent="0.2">
      <c r="A60" s="27"/>
      <c r="B60" s="27"/>
      <c r="C60" s="27" t="s">
        <v>797</v>
      </c>
      <c r="D60" s="28" t="s">
        <v>796</v>
      </c>
      <c r="E60" s="12">
        <f>Source!DO597</f>
        <v>70</v>
      </c>
      <c r="F60" s="30"/>
      <c r="G60" s="29"/>
      <c r="H60" s="12"/>
      <c r="I60" s="30">
        <f>SUM(S57:S59)</f>
        <v>608.51</v>
      </c>
      <c r="J60" s="12">
        <f>Source!CA597</f>
        <v>41</v>
      </c>
      <c r="K60" s="30">
        <f>SUM(T57:T59)</f>
        <v>12299.81</v>
      </c>
    </row>
    <row r="61" spans="1:29" ht="14.25" x14ac:dyDescent="0.2">
      <c r="A61" s="32"/>
      <c r="B61" s="32"/>
      <c r="C61" s="32" t="s">
        <v>799</v>
      </c>
      <c r="D61" s="33" t="s">
        <v>800</v>
      </c>
      <c r="E61" s="34">
        <f>Source!AQ596</f>
        <v>56</v>
      </c>
      <c r="F61" s="35"/>
      <c r="G61" s="36" t="str">
        <f>Source!DI596</f>
        <v>)*0,8</v>
      </c>
      <c r="H61" s="34">
        <f>Source!AV597</f>
        <v>1</v>
      </c>
      <c r="I61" s="35">
        <f>Source!U596</f>
        <v>44.800000000000004</v>
      </c>
      <c r="J61" s="34"/>
      <c r="K61" s="35"/>
    </row>
    <row r="62" spans="1:29" ht="15" x14ac:dyDescent="0.25">
      <c r="C62" s="22" t="s">
        <v>801</v>
      </c>
      <c r="H62" s="74">
        <f>I58+I59+I60+0-0-0</f>
        <v>2129.79</v>
      </c>
      <c r="I62" s="74"/>
      <c r="J62" s="74">
        <f>K58+K59+K60+0-0-0</f>
        <v>63299.03</v>
      </c>
      <c r="K62" s="74"/>
    </row>
    <row r="63" spans="1:29" ht="15" x14ac:dyDescent="0.25">
      <c r="C63" s="22" t="s">
        <v>802</v>
      </c>
      <c r="H63" s="71">
        <f>0+0</f>
        <v>0</v>
      </c>
      <c r="I63" s="71"/>
      <c r="J63" s="71">
        <f>0+0</f>
        <v>0</v>
      </c>
      <c r="K63" s="71"/>
    </row>
    <row r="64" spans="1:29" ht="15" x14ac:dyDescent="0.25">
      <c r="C64" s="22" t="s">
        <v>803</v>
      </c>
      <c r="H64" s="71">
        <f>I58+I59+I60+0</f>
        <v>2129.79</v>
      </c>
      <c r="I64" s="71"/>
      <c r="J64" s="71">
        <f>K58+K59+K60+0</f>
        <v>63299.03</v>
      </c>
      <c r="K64" s="71"/>
      <c r="O64" s="37">
        <f>I58+I59+I60+0</f>
        <v>2129.79</v>
      </c>
      <c r="P64" s="37">
        <f>K58+K59+K60+0</f>
        <v>63299.03</v>
      </c>
    </row>
    <row r="67" spans="1:29" ht="15" x14ac:dyDescent="0.25">
      <c r="A67" s="73" t="str">
        <f>CONCATENATE("Итого по подразделу: ",IF(Source!G599&lt;&gt;"Новый подраздел", Source!G599, ""))</f>
        <v>Итого по подразделу: 1. АПС</v>
      </c>
      <c r="B67" s="73"/>
      <c r="C67" s="73"/>
      <c r="D67" s="73"/>
      <c r="E67" s="73"/>
      <c r="F67" s="73"/>
      <c r="G67" s="73"/>
      <c r="H67" s="71">
        <f>SUM(O38:O66)</f>
        <v>11731.64</v>
      </c>
      <c r="I67" s="72"/>
      <c r="J67" s="71">
        <f>SUM(P38:P66)</f>
        <v>348674.07999999996</v>
      </c>
      <c r="K67" s="72"/>
    </row>
    <row r="68" spans="1:29" hidden="1" x14ac:dyDescent="0.2">
      <c r="A68" t="s">
        <v>825</v>
      </c>
      <c r="I68">
        <f>SUM(W38:W67)</f>
        <v>0</v>
      </c>
      <c r="J68">
        <f>SUM(X38:X67)</f>
        <v>0</v>
      </c>
    </row>
    <row r="69" spans="1:29" hidden="1" x14ac:dyDescent="0.2">
      <c r="A69" t="s">
        <v>826</v>
      </c>
      <c r="I69">
        <f>SUM(Y38:Y68)</f>
        <v>0</v>
      </c>
      <c r="J69">
        <f>SUM(Z38:Z68)</f>
        <v>0</v>
      </c>
    </row>
    <row r="71" spans="1:29" ht="16.5" x14ac:dyDescent="0.25">
      <c r="A71" s="77" t="str">
        <f>CONCATENATE("Подраздел: ",IF(Source!G629&lt;&gt;"Новый подраздел", Source!G629, ""))</f>
        <v>Подраздел: 2. СОУЭ</v>
      </c>
      <c r="B71" s="77"/>
      <c r="C71" s="77"/>
      <c r="D71" s="77"/>
      <c r="E71" s="77"/>
      <c r="F71" s="77"/>
      <c r="G71" s="77"/>
      <c r="H71" s="77"/>
      <c r="I71" s="77"/>
      <c r="J71" s="77"/>
      <c r="K71" s="77"/>
    </row>
    <row r="72" spans="1:29" ht="185.25" x14ac:dyDescent="0.2">
      <c r="A72" s="27">
        <v>4</v>
      </c>
      <c r="B72" s="27" t="s">
        <v>874</v>
      </c>
      <c r="C72" s="27" t="s">
        <v>761</v>
      </c>
      <c r="D72" s="28" t="str">
        <f>Source!H633</f>
        <v>1 комплекс систем</v>
      </c>
      <c r="E72" s="12">
        <f>Source!I633</f>
        <v>1</v>
      </c>
      <c r="F72" s="30"/>
      <c r="G72" s="29"/>
      <c r="H72" s="12"/>
      <c r="I72" s="30"/>
      <c r="J72" s="12"/>
      <c r="K72" s="30"/>
      <c r="Q72">
        <f>Source!X633</f>
        <v>54.33</v>
      </c>
      <c r="R72">
        <f>Source!X634</f>
        <v>1749.93</v>
      </c>
      <c r="S72">
        <f>Source!Y633</f>
        <v>50.71</v>
      </c>
      <c r="T72">
        <f>Source!Y634</f>
        <v>1024.96</v>
      </c>
      <c r="U72">
        <f>ROUND((175/100)*ROUND(Source!R633, 2), 2)</f>
        <v>0</v>
      </c>
      <c r="V72">
        <f>ROUND((160/100)*ROUND(Source!R634, 2), 2)</f>
        <v>0</v>
      </c>
      <c r="AC72">
        <v>0</v>
      </c>
    </row>
    <row r="73" spans="1:29" ht="14.25" x14ac:dyDescent="0.2">
      <c r="A73" s="27"/>
      <c r="B73" s="27"/>
      <c r="C73" s="27" t="s">
        <v>791</v>
      </c>
      <c r="D73" s="28"/>
      <c r="E73" s="12"/>
      <c r="F73" s="30">
        <f>Source!AO633</f>
        <v>90.55</v>
      </c>
      <c r="G73" s="29" t="str">
        <f>Source!DG633</f>
        <v>)*0,8</v>
      </c>
      <c r="H73" s="12">
        <f>Source!AV634</f>
        <v>1</v>
      </c>
      <c r="I73" s="30">
        <f>Source!S633</f>
        <v>72.44</v>
      </c>
      <c r="J73" s="12">
        <f>IF(Source!BA634&lt;&gt; 0, Source!BA634, 1)</f>
        <v>34.51</v>
      </c>
      <c r="K73" s="30">
        <f>Source!S634</f>
        <v>2499.9</v>
      </c>
    </row>
    <row r="74" spans="1:29" ht="14.25" x14ac:dyDescent="0.2">
      <c r="A74" s="27"/>
      <c r="B74" s="27"/>
      <c r="C74" s="27" t="s">
        <v>795</v>
      </c>
      <c r="D74" s="28" t="s">
        <v>796</v>
      </c>
      <c r="E74" s="12">
        <f>Source!DN634</f>
        <v>75</v>
      </c>
      <c r="F74" s="30"/>
      <c r="G74" s="29"/>
      <c r="H74" s="12"/>
      <c r="I74" s="30">
        <f>SUM(Q72:Q73)</f>
        <v>54.33</v>
      </c>
      <c r="J74" s="12">
        <f>Source!BZ634</f>
        <v>70</v>
      </c>
      <c r="K74" s="30">
        <f>SUM(R72:R73)</f>
        <v>1749.93</v>
      </c>
    </row>
    <row r="75" spans="1:29" ht="14.25" x14ac:dyDescent="0.2">
      <c r="A75" s="27"/>
      <c r="B75" s="27"/>
      <c r="C75" s="27" t="s">
        <v>797</v>
      </c>
      <c r="D75" s="28" t="s">
        <v>796</v>
      </c>
      <c r="E75" s="12">
        <f>Source!DO634</f>
        <v>70</v>
      </c>
      <c r="F75" s="30"/>
      <c r="G75" s="29"/>
      <c r="H75" s="12"/>
      <c r="I75" s="30">
        <f>SUM(S72:S74)</f>
        <v>50.71</v>
      </c>
      <c r="J75" s="12">
        <f>Source!CA634</f>
        <v>41</v>
      </c>
      <c r="K75" s="30">
        <f>SUM(T72:T74)</f>
        <v>1024.96</v>
      </c>
    </row>
    <row r="76" spans="1:29" ht="14.25" x14ac:dyDescent="0.2">
      <c r="A76" s="32"/>
      <c r="B76" s="32"/>
      <c r="C76" s="32" t="s">
        <v>799</v>
      </c>
      <c r="D76" s="33" t="s">
        <v>800</v>
      </c>
      <c r="E76" s="34">
        <f>Source!AQ633</f>
        <v>4.9000000000000004</v>
      </c>
      <c r="F76" s="35"/>
      <c r="G76" s="36" t="str">
        <f>Source!DI633</f>
        <v>)*0,8</v>
      </c>
      <c r="H76" s="34">
        <f>Source!AV634</f>
        <v>1</v>
      </c>
      <c r="I76" s="35">
        <f>Source!U633</f>
        <v>3.9200000000000004</v>
      </c>
      <c r="J76" s="34"/>
      <c r="K76" s="35"/>
    </row>
    <row r="77" spans="1:29" ht="15" x14ac:dyDescent="0.25">
      <c r="C77" s="22" t="s">
        <v>801</v>
      </c>
      <c r="H77" s="74">
        <f>I73+I74+I75+0-0-0</f>
        <v>177.48</v>
      </c>
      <c r="I77" s="74"/>
      <c r="J77" s="74">
        <f>K73+K74+K75+0-0-0</f>
        <v>5274.79</v>
      </c>
      <c r="K77" s="74"/>
    </row>
    <row r="78" spans="1:29" ht="15" x14ac:dyDescent="0.25">
      <c r="C78" s="22" t="s">
        <v>802</v>
      </c>
      <c r="H78" s="71">
        <f>0+0</f>
        <v>0</v>
      </c>
      <c r="I78" s="71"/>
      <c r="J78" s="71">
        <f>0+0</f>
        <v>0</v>
      </c>
      <c r="K78" s="71"/>
    </row>
    <row r="79" spans="1:29" ht="15" x14ac:dyDescent="0.25">
      <c r="C79" s="22" t="s">
        <v>803</v>
      </c>
      <c r="H79" s="71">
        <f>I73+I74+I75+0</f>
        <v>177.48</v>
      </c>
      <c r="I79" s="71"/>
      <c r="J79" s="71">
        <f>K73+K74+K75+0</f>
        <v>5274.79</v>
      </c>
      <c r="K79" s="71"/>
      <c r="O79" s="37">
        <f>I73+I74+I75+0</f>
        <v>177.48</v>
      </c>
      <c r="P79" s="37">
        <f>K73+K74+K75+0</f>
        <v>5274.79</v>
      </c>
    </row>
    <row r="81" spans="1:29" ht="78" x14ac:dyDescent="0.2">
      <c r="A81" s="27">
        <v>5</v>
      </c>
      <c r="B81" s="27" t="s">
        <v>875</v>
      </c>
      <c r="C81" s="27" t="s">
        <v>480</v>
      </c>
      <c r="D81" s="28" t="str">
        <f>Source!H635</f>
        <v>1 сигнал</v>
      </c>
      <c r="E81" s="12">
        <f>Source!I635</f>
        <v>100</v>
      </c>
      <c r="F81" s="30"/>
      <c r="G81" s="29"/>
      <c r="H81" s="12"/>
      <c r="I81" s="30"/>
      <c r="J81" s="12"/>
      <c r="K81" s="30"/>
      <c r="Q81">
        <f>Source!X635</f>
        <v>1774.2</v>
      </c>
      <c r="R81">
        <f>Source!X636</f>
        <v>57145.8</v>
      </c>
      <c r="S81">
        <f>Source!Y635</f>
        <v>1655.92</v>
      </c>
      <c r="T81">
        <f>Source!Y636</f>
        <v>33471.11</v>
      </c>
      <c r="U81">
        <f>ROUND((175/100)*ROUND(Source!R635, 2), 2)</f>
        <v>0</v>
      </c>
      <c r="V81">
        <f>ROUND((160/100)*ROUND(Source!R636, 2), 2)</f>
        <v>0</v>
      </c>
      <c r="AC81">
        <v>0</v>
      </c>
    </row>
    <row r="82" spans="1:29" ht="14.25" x14ac:dyDescent="0.2">
      <c r="A82" s="27"/>
      <c r="B82" s="27"/>
      <c r="C82" s="27" t="s">
        <v>791</v>
      </c>
      <c r="D82" s="28"/>
      <c r="E82" s="12"/>
      <c r="F82" s="30">
        <f>Source!AO635</f>
        <v>29.57</v>
      </c>
      <c r="G82" s="29" t="str">
        <f>Source!DG635</f>
        <v>)*0,8</v>
      </c>
      <c r="H82" s="12">
        <f>Source!AV636</f>
        <v>1</v>
      </c>
      <c r="I82" s="30">
        <f>Source!S635</f>
        <v>2365.6</v>
      </c>
      <c r="J82" s="12">
        <f>IF(Source!BA636&lt;&gt; 0, Source!BA636, 1)</f>
        <v>34.51</v>
      </c>
      <c r="K82" s="30">
        <f>Source!S636</f>
        <v>81636.86</v>
      </c>
    </row>
    <row r="83" spans="1:29" ht="14.25" x14ac:dyDescent="0.2">
      <c r="A83" s="27"/>
      <c r="B83" s="27"/>
      <c r="C83" s="27" t="s">
        <v>795</v>
      </c>
      <c r="D83" s="28" t="s">
        <v>796</v>
      </c>
      <c r="E83" s="12">
        <f>Source!DN636</f>
        <v>75</v>
      </c>
      <c r="F83" s="30"/>
      <c r="G83" s="29"/>
      <c r="H83" s="12"/>
      <c r="I83" s="30">
        <f>SUM(Q81:Q82)</f>
        <v>1774.2</v>
      </c>
      <c r="J83" s="12">
        <f>Source!BZ636</f>
        <v>70</v>
      </c>
      <c r="K83" s="30">
        <f>SUM(R81:R82)</f>
        <v>57145.8</v>
      </c>
    </row>
    <row r="84" spans="1:29" ht="14.25" x14ac:dyDescent="0.2">
      <c r="A84" s="27"/>
      <c r="B84" s="27"/>
      <c r="C84" s="27" t="s">
        <v>797</v>
      </c>
      <c r="D84" s="28" t="s">
        <v>796</v>
      </c>
      <c r="E84" s="12">
        <f>Source!DO636</f>
        <v>70</v>
      </c>
      <c r="F84" s="30"/>
      <c r="G84" s="29"/>
      <c r="H84" s="12"/>
      <c r="I84" s="30">
        <f>SUM(S81:S83)</f>
        <v>1655.92</v>
      </c>
      <c r="J84" s="12">
        <f>Source!CA636</f>
        <v>41</v>
      </c>
      <c r="K84" s="30">
        <f>SUM(T81:T83)</f>
        <v>33471.11</v>
      </c>
    </row>
    <row r="85" spans="1:29" ht="14.25" x14ac:dyDescent="0.2">
      <c r="A85" s="32"/>
      <c r="B85" s="32"/>
      <c r="C85" s="32" t="s">
        <v>799</v>
      </c>
      <c r="D85" s="33" t="s">
        <v>800</v>
      </c>
      <c r="E85" s="34">
        <f>Source!AQ635</f>
        <v>1.6</v>
      </c>
      <c r="F85" s="35"/>
      <c r="G85" s="36" t="str">
        <f>Source!DI635</f>
        <v>)*0,8</v>
      </c>
      <c r="H85" s="34">
        <f>Source!AV636</f>
        <v>1</v>
      </c>
      <c r="I85" s="35">
        <f>Source!U635</f>
        <v>128.00000000000003</v>
      </c>
      <c r="J85" s="34"/>
      <c r="K85" s="35"/>
    </row>
    <row r="86" spans="1:29" ht="15" x14ac:dyDescent="0.25">
      <c r="C86" s="22" t="s">
        <v>801</v>
      </c>
      <c r="H86" s="74">
        <f>I82+I83+I84+0-0-0</f>
        <v>5795.72</v>
      </c>
      <c r="I86" s="74"/>
      <c r="J86" s="74">
        <f>K82+K83+K84+0-0-0</f>
        <v>172253.77000000002</v>
      </c>
      <c r="K86" s="74"/>
    </row>
    <row r="87" spans="1:29" ht="15" x14ac:dyDescent="0.25">
      <c r="C87" s="22" t="s">
        <v>802</v>
      </c>
      <c r="H87" s="71">
        <f>0+0</f>
        <v>0</v>
      </c>
      <c r="I87" s="71"/>
      <c r="J87" s="71">
        <f>0+0</f>
        <v>0</v>
      </c>
      <c r="K87" s="71"/>
    </row>
    <row r="88" spans="1:29" ht="15" x14ac:dyDescent="0.25">
      <c r="C88" s="22" t="s">
        <v>803</v>
      </c>
      <c r="H88" s="71">
        <f>I82+I83+I84+0</f>
        <v>5795.72</v>
      </c>
      <c r="I88" s="71"/>
      <c r="J88" s="71">
        <f>K82+K83+K84+0</f>
        <v>172253.77000000002</v>
      </c>
      <c r="K88" s="71"/>
      <c r="O88" s="37">
        <f>I82+I83+I84+0</f>
        <v>5795.72</v>
      </c>
      <c r="P88" s="37">
        <f>K82+K83+K84+0</f>
        <v>172253.77000000002</v>
      </c>
    </row>
    <row r="90" spans="1:29" ht="78" x14ac:dyDescent="0.2">
      <c r="A90" s="27">
        <v>6</v>
      </c>
      <c r="B90" s="27" t="s">
        <v>824</v>
      </c>
      <c r="C90" s="27" t="s">
        <v>228</v>
      </c>
      <c r="D90" s="28" t="str">
        <f>Source!H637</f>
        <v>1 комплекс</v>
      </c>
      <c r="E90" s="12">
        <f>Source!I637</f>
        <v>1</v>
      </c>
      <c r="F90" s="30"/>
      <c r="G90" s="29"/>
      <c r="H90" s="12"/>
      <c r="I90" s="30"/>
      <c r="J90" s="12"/>
      <c r="K90" s="30"/>
      <c r="Q90">
        <f>Source!X637</f>
        <v>651.98</v>
      </c>
      <c r="R90">
        <f>Source!X638</f>
        <v>20999.68</v>
      </c>
      <c r="S90">
        <f>Source!Y637</f>
        <v>608.51</v>
      </c>
      <c r="T90">
        <f>Source!Y638</f>
        <v>12299.81</v>
      </c>
      <c r="U90">
        <f>ROUND((175/100)*ROUND(Source!R637, 2), 2)</f>
        <v>0</v>
      </c>
      <c r="V90">
        <f>ROUND((160/100)*ROUND(Source!R638, 2), 2)</f>
        <v>0</v>
      </c>
      <c r="AC90">
        <v>0</v>
      </c>
    </row>
    <row r="91" spans="1:29" ht="14.25" x14ac:dyDescent="0.2">
      <c r="A91" s="27"/>
      <c r="B91" s="27"/>
      <c r="C91" s="27" t="s">
        <v>791</v>
      </c>
      <c r="D91" s="28"/>
      <c r="E91" s="12"/>
      <c r="F91" s="30">
        <f>Source!AO637</f>
        <v>1086.6199999999999</v>
      </c>
      <c r="G91" s="29" t="str">
        <f>Source!DG637</f>
        <v>)*0,8</v>
      </c>
      <c r="H91" s="12">
        <f>Source!AV638</f>
        <v>1</v>
      </c>
      <c r="I91" s="30">
        <f>Source!S637</f>
        <v>869.3</v>
      </c>
      <c r="J91" s="12">
        <f>IF(Source!BA638&lt;&gt; 0, Source!BA638, 1)</f>
        <v>34.51</v>
      </c>
      <c r="K91" s="30">
        <f>Source!S638</f>
        <v>29999.54</v>
      </c>
    </row>
    <row r="92" spans="1:29" ht="14.25" x14ac:dyDescent="0.2">
      <c r="A92" s="27"/>
      <c r="B92" s="27"/>
      <c r="C92" s="27" t="s">
        <v>795</v>
      </c>
      <c r="D92" s="28" t="s">
        <v>796</v>
      </c>
      <c r="E92" s="12">
        <f>Source!DN638</f>
        <v>75</v>
      </c>
      <c r="F92" s="30"/>
      <c r="G92" s="29"/>
      <c r="H92" s="12"/>
      <c r="I92" s="30">
        <f>SUM(Q90:Q91)</f>
        <v>651.98</v>
      </c>
      <c r="J92" s="12">
        <f>Source!BZ638</f>
        <v>70</v>
      </c>
      <c r="K92" s="30">
        <f>SUM(R90:R91)</f>
        <v>20999.68</v>
      </c>
    </row>
    <row r="93" spans="1:29" ht="14.25" x14ac:dyDescent="0.2">
      <c r="A93" s="27"/>
      <c r="B93" s="27"/>
      <c r="C93" s="27" t="s">
        <v>797</v>
      </c>
      <c r="D93" s="28" t="s">
        <v>796</v>
      </c>
      <c r="E93" s="12">
        <f>Source!DO638</f>
        <v>70</v>
      </c>
      <c r="F93" s="30"/>
      <c r="G93" s="29"/>
      <c r="H93" s="12"/>
      <c r="I93" s="30">
        <f>SUM(S90:S92)</f>
        <v>608.51</v>
      </c>
      <c r="J93" s="12">
        <f>Source!CA638</f>
        <v>41</v>
      </c>
      <c r="K93" s="30">
        <f>SUM(T90:T92)</f>
        <v>12299.81</v>
      </c>
    </row>
    <row r="94" spans="1:29" ht="14.25" x14ac:dyDescent="0.2">
      <c r="A94" s="32"/>
      <c r="B94" s="32"/>
      <c r="C94" s="32" t="s">
        <v>799</v>
      </c>
      <c r="D94" s="33" t="s">
        <v>800</v>
      </c>
      <c r="E94" s="34">
        <f>Source!AQ637</f>
        <v>56</v>
      </c>
      <c r="F94" s="35"/>
      <c r="G94" s="36" t="str">
        <f>Source!DI637</f>
        <v>)*0,8</v>
      </c>
      <c r="H94" s="34">
        <f>Source!AV638</f>
        <v>1</v>
      </c>
      <c r="I94" s="35">
        <f>Source!U637</f>
        <v>44.800000000000004</v>
      </c>
      <c r="J94" s="34"/>
      <c r="K94" s="35"/>
    </row>
    <row r="95" spans="1:29" ht="15" x14ac:dyDescent="0.25">
      <c r="C95" s="22" t="s">
        <v>801</v>
      </c>
      <c r="H95" s="74">
        <f>I91+I92+I93+0-0-0</f>
        <v>2129.79</v>
      </c>
      <c r="I95" s="74"/>
      <c r="J95" s="74">
        <f>K91+K92+K93+0-0-0</f>
        <v>63299.03</v>
      </c>
      <c r="K95" s="74"/>
    </row>
    <row r="96" spans="1:29" ht="15" x14ac:dyDescent="0.25">
      <c r="C96" s="22" t="s">
        <v>802</v>
      </c>
      <c r="H96" s="71">
        <f>0+0</f>
        <v>0</v>
      </c>
      <c r="I96" s="71"/>
      <c r="J96" s="71">
        <f>0+0</f>
        <v>0</v>
      </c>
      <c r="K96" s="71"/>
    </row>
    <row r="97" spans="1:29" ht="15" x14ac:dyDescent="0.25">
      <c r="C97" s="22" t="s">
        <v>803</v>
      </c>
      <c r="H97" s="71">
        <f>I91+I92+I93+0</f>
        <v>2129.79</v>
      </c>
      <c r="I97" s="71"/>
      <c r="J97" s="71">
        <f>K91+K92+K93+0</f>
        <v>63299.03</v>
      </c>
      <c r="K97" s="71"/>
      <c r="O97" s="37">
        <f>I91+I92+I93+0</f>
        <v>2129.79</v>
      </c>
      <c r="P97" s="37">
        <f>K91+K92+K93+0</f>
        <v>63299.03</v>
      </c>
    </row>
    <row r="100" spans="1:29" ht="15" x14ac:dyDescent="0.25">
      <c r="A100" s="73" t="str">
        <f>CONCATENATE("Итого по подразделу: ",IF(Source!G640&lt;&gt;"Новый подраздел", Source!G640, ""))</f>
        <v>Итого по подразделу: 2. СОУЭ</v>
      </c>
      <c r="B100" s="73"/>
      <c r="C100" s="73"/>
      <c r="D100" s="73"/>
      <c r="E100" s="73"/>
      <c r="F100" s="73"/>
      <c r="G100" s="73"/>
      <c r="H100" s="71">
        <f>SUM(O71:O99)</f>
        <v>8102.99</v>
      </c>
      <c r="I100" s="72"/>
      <c r="J100" s="71">
        <f>SUM(P71:P99)</f>
        <v>240827.59000000003</v>
      </c>
      <c r="K100" s="72"/>
    </row>
    <row r="101" spans="1:29" hidden="1" x14ac:dyDescent="0.2">
      <c r="A101" t="s">
        <v>825</v>
      </c>
      <c r="I101">
        <f>SUM(W71:W100)</f>
        <v>0</v>
      </c>
      <c r="J101">
        <f>SUM(X71:X100)</f>
        <v>0</v>
      </c>
    </row>
    <row r="102" spans="1:29" hidden="1" x14ac:dyDescent="0.2">
      <c r="A102" t="s">
        <v>826</v>
      </c>
      <c r="I102">
        <f>SUM(Y71:Y101)</f>
        <v>0</v>
      </c>
      <c r="J102">
        <f>SUM(Z71:Z101)</f>
        <v>0</v>
      </c>
    </row>
    <row r="104" spans="1:29" ht="16.5" x14ac:dyDescent="0.25">
      <c r="A104" s="77" t="str">
        <f>CONCATENATE("Подраздел: ",IF(Source!G670&lt;&gt;"Новый подраздел", Source!G670, ""))</f>
        <v>Подраздел: 3. АПТ</v>
      </c>
      <c r="B104" s="77"/>
      <c r="C104" s="77"/>
      <c r="D104" s="77"/>
      <c r="E104" s="77"/>
      <c r="F104" s="77"/>
      <c r="G104" s="77"/>
      <c r="H104" s="77"/>
      <c r="I104" s="77"/>
      <c r="J104" s="77"/>
      <c r="K104" s="77"/>
    </row>
    <row r="105" spans="1:29" ht="78" x14ac:dyDescent="0.2">
      <c r="A105" s="27">
        <v>7</v>
      </c>
      <c r="B105" s="27" t="s">
        <v>872</v>
      </c>
      <c r="C105" s="27" t="s">
        <v>469</v>
      </c>
      <c r="D105" s="28" t="str">
        <f>Source!H674</f>
        <v>1  ШТ.</v>
      </c>
      <c r="E105" s="12">
        <f>Source!I674</f>
        <v>1</v>
      </c>
      <c r="F105" s="30"/>
      <c r="G105" s="29"/>
      <c r="H105" s="12"/>
      <c r="I105" s="30"/>
      <c r="J105" s="12"/>
      <c r="K105" s="30"/>
      <c r="Q105">
        <f>Source!X674</f>
        <v>18.47</v>
      </c>
      <c r="R105">
        <f>Source!X675</f>
        <v>594.75</v>
      </c>
      <c r="S105">
        <f>Source!Y674</f>
        <v>17.23</v>
      </c>
      <c r="T105">
        <f>Source!Y675</f>
        <v>348.35</v>
      </c>
      <c r="U105">
        <f>ROUND((175/100)*ROUND(Source!R674, 2), 2)</f>
        <v>0</v>
      </c>
      <c r="V105">
        <f>ROUND((160/100)*ROUND(Source!R675, 2), 2)</f>
        <v>0</v>
      </c>
      <c r="AC105">
        <v>0</v>
      </c>
    </row>
    <row r="106" spans="1:29" ht="14.25" x14ac:dyDescent="0.2">
      <c r="A106" s="27"/>
      <c r="B106" s="27"/>
      <c r="C106" s="27" t="s">
        <v>791</v>
      </c>
      <c r="D106" s="28"/>
      <c r="E106" s="12"/>
      <c r="F106" s="30">
        <f>Source!AO674</f>
        <v>30.78</v>
      </c>
      <c r="G106" s="29" t="str">
        <f>Source!DG674</f>
        <v>)*0,8</v>
      </c>
      <c r="H106" s="12">
        <f>Source!AV675</f>
        <v>1</v>
      </c>
      <c r="I106" s="30">
        <f>Source!S674</f>
        <v>24.62</v>
      </c>
      <c r="J106" s="12">
        <f>IF(Source!BA675&lt;&gt; 0, Source!BA675, 1)</f>
        <v>34.51</v>
      </c>
      <c r="K106" s="30">
        <f>Source!S675</f>
        <v>849.64</v>
      </c>
    </row>
    <row r="107" spans="1:29" ht="14.25" x14ac:dyDescent="0.2">
      <c r="A107" s="27"/>
      <c r="B107" s="27"/>
      <c r="C107" s="27" t="s">
        <v>795</v>
      </c>
      <c r="D107" s="28" t="s">
        <v>796</v>
      </c>
      <c r="E107" s="12">
        <f>Source!DN675</f>
        <v>75</v>
      </c>
      <c r="F107" s="30"/>
      <c r="G107" s="29"/>
      <c r="H107" s="12"/>
      <c r="I107" s="30">
        <f>SUM(Q105:Q106)</f>
        <v>18.47</v>
      </c>
      <c r="J107" s="12">
        <f>Source!BZ675</f>
        <v>70</v>
      </c>
      <c r="K107" s="30">
        <f>SUM(R105:R106)</f>
        <v>594.75</v>
      </c>
    </row>
    <row r="108" spans="1:29" ht="14.25" x14ac:dyDescent="0.2">
      <c r="A108" s="27"/>
      <c r="B108" s="27"/>
      <c r="C108" s="27" t="s">
        <v>797</v>
      </c>
      <c r="D108" s="28" t="s">
        <v>796</v>
      </c>
      <c r="E108" s="12">
        <f>Source!DO675</f>
        <v>70</v>
      </c>
      <c r="F108" s="30"/>
      <c r="G108" s="29"/>
      <c r="H108" s="12"/>
      <c r="I108" s="30">
        <f>SUM(S105:S107)</f>
        <v>17.23</v>
      </c>
      <c r="J108" s="12">
        <f>Source!CA675</f>
        <v>41</v>
      </c>
      <c r="K108" s="30">
        <f>SUM(T105:T107)</f>
        <v>348.35</v>
      </c>
    </row>
    <row r="109" spans="1:29" ht="14.25" x14ac:dyDescent="0.2">
      <c r="A109" s="32"/>
      <c r="B109" s="32"/>
      <c r="C109" s="32" t="s">
        <v>799</v>
      </c>
      <c r="D109" s="33" t="s">
        <v>800</v>
      </c>
      <c r="E109" s="34">
        <f>Source!AQ674</f>
        <v>1.66</v>
      </c>
      <c r="F109" s="35"/>
      <c r="G109" s="36" t="str">
        <f>Source!DI674</f>
        <v>)*0,8</v>
      </c>
      <c r="H109" s="34">
        <f>Source!AV675</f>
        <v>1</v>
      </c>
      <c r="I109" s="35">
        <f>Source!U674</f>
        <v>1.3280000000000001</v>
      </c>
      <c r="J109" s="34"/>
      <c r="K109" s="35"/>
    </row>
    <row r="110" spans="1:29" ht="15" x14ac:dyDescent="0.25">
      <c r="C110" s="22" t="s">
        <v>801</v>
      </c>
      <c r="H110" s="74">
        <f>I106+I107+I108+0-0-0</f>
        <v>60.320000000000007</v>
      </c>
      <c r="I110" s="74"/>
      <c r="J110" s="74">
        <f>K106+K107+K108+0-0-0</f>
        <v>1792.7399999999998</v>
      </c>
      <c r="K110" s="74"/>
    </row>
    <row r="111" spans="1:29" ht="15" x14ac:dyDescent="0.25">
      <c r="C111" s="22" t="s">
        <v>802</v>
      </c>
      <c r="H111" s="71">
        <f>0+0</f>
        <v>0</v>
      </c>
      <c r="I111" s="71"/>
      <c r="J111" s="71">
        <f>0+0</f>
        <v>0</v>
      </c>
      <c r="K111" s="71"/>
    </row>
    <row r="112" spans="1:29" ht="15" x14ac:dyDescent="0.25">
      <c r="C112" s="22" t="s">
        <v>803</v>
      </c>
      <c r="H112" s="71">
        <f>I106+I107+I108+0</f>
        <v>60.320000000000007</v>
      </c>
      <c r="I112" s="71"/>
      <c r="J112" s="71">
        <f>K106+K107+K108+0</f>
        <v>1792.7399999999998</v>
      </c>
      <c r="K112" s="71"/>
      <c r="O112" s="37">
        <f>I106+I107+I108+0</f>
        <v>60.320000000000007</v>
      </c>
      <c r="P112" s="37">
        <f>K106+K107+K108+0</f>
        <v>1792.7399999999998</v>
      </c>
    </row>
    <row r="114" spans="1:29" ht="78" x14ac:dyDescent="0.2">
      <c r="A114" s="27">
        <v>8</v>
      </c>
      <c r="B114" s="27" t="s">
        <v>873</v>
      </c>
      <c r="C114" s="27" t="s">
        <v>474</v>
      </c>
      <c r="D114" s="28" t="str">
        <f>Source!H676</f>
        <v>1  ШТ.</v>
      </c>
      <c r="E114" s="12">
        <f>Source!I676</f>
        <v>18</v>
      </c>
      <c r="F114" s="30"/>
      <c r="G114" s="29"/>
      <c r="H114" s="12"/>
      <c r="I114" s="30"/>
      <c r="J114" s="12"/>
      <c r="K114" s="30"/>
      <c r="Q114">
        <f>Source!X676</f>
        <v>199.91</v>
      </c>
      <c r="R114">
        <f>Source!X677</f>
        <v>6438.81</v>
      </c>
      <c r="S114">
        <f>Source!Y676</f>
        <v>186.58</v>
      </c>
      <c r="T114">
        <f>Source!Y677</f>
        <v>3771.3</v>
      </c>
      <c r="U114">
        <f>ROUND((175/100)*ROUND(Source!R676, 2), 2)</f>
        <v>0</v>
      </c>
      <c r="V114">
        <f>ROUND((160/100)*ROUND(Source!R677, 2), 2)</f>
        <v>0</v>
      </c>
      <c r="AC114">
        <v>0</v>
      </c>
    </row>
    <row r="115" spans="1:29" ht="14.25" x14ac:dyDescent="0.2">
      <c r="A115" s="27"/>
      <c r="B115" s="27"/>
      <c r="C115" s="27" t="s">
        <v>791</v>
      </c>
      <c r="D115" s="28"/>
      <c r="E115" s="12"/>
      <c r="F115" s="30">
        <f>Source!AO676</f>
        <v>18.510000000000002</v>
      </c>
      <c r="G115" s="29" t="str">
        <f>Source!DG676</f>
        <v>)*0,8</v>
      </c>
      <c r="H115" s="12">
        <f>Source!AV677</f>
        <v>1</v>
      </c>
      <c r="I115" s="30">
        <f>Source!S676</f>
        <v>266.54000000000002</v>
      </c>
      <c r="J115" s="12">
        <f>IF(Source!BA677&lt;&gt; 0, Source!BA677, 1)</f>
        <v>34.51</v>
      </c>
      <c r="K115" s="30">
        <f>Source!S677</f>
        <v>9198.2999999999993</v>
      </c>
    </row>
    <row r="116" spans="1:29" ht="14.25" x14ac:dyDescent="0.2">
      <c r="A116" s="27"/>
      <c r="B116" s="27"/>
      <c r="C116" s="27" t="s">
        <v>795</v>
      </c>
      <c r="D116" s="28" t="s">
        <v>796</v>
      </c>
      <c r="E116" s="12">
        <f>Source!DN677</f>
        <v>75</v>
      </c>
      <c r="F116" s="30"/>
      <c r="G116" s="29"/>
      <c r="H116" s="12"/>
      <c r="I116" s="30">
        <f>SUM(Q114:Q115)</f>
        <v>199.91</v>
      </c>
      <c r="J116" s="12">
        <f>Source!BZ677</f>
        <v>70</v>
      </c>
      <c r="K116" s="30">
        <f>SUM(R114:R115)</f>
        <v>6438.81</v>
      </c>
    </row>
    <row r="117" spans="1:29" ht="14.25" x14ac:dyDescent="0.2">
      <c r="A117" s="27"/>
      <c r="B117" s="27"/>
      <c r="C117" s="27" t="s">
        <v>797</v>
      </c>
      <c r="D117" s="28" t="s">
        <v>796</v>
      </c>
      <c r="E117" s="12">
        <f>Source!DO677</f>
        <v>70</v>
      </c>
      <c r="F117" s="30"/>
      <c r="G117" s="29"/>
      <c r="H117" s="12"/>
      <c r="I117" s="30">
        <f>SUM(S114:S116)</f>
        <v>186.58</v>
      </c>
      <c r="J117" s="12">
        <f>Source!CA677</f>
        <v>41</v>
      </c>
      <c r="K117" s="30">
        <f>SUM(T114:T116)</f>
        <v>3771.3</v>
      </c>
    </row>
    <row r="118" spans="1:29" ht="14.25" x14ac:dyDescent="0.2">
      <c r="A118" s="32"/>
      <c r="B118" s="32"/>
      <c r="C118" s="32" t="s">
        <v>799</v>
      </c>
      <c r="D118" s="33" t="s">
        <v>800</v>
      </c>
      <c r="E118" s="34">
        <f>Source!AQ676</f>
        <v>1.27</v>
      </c>
      <c r="F118" s="35"/>
      <c r="G118" s="36" t="str">
        <f>Source!DI676</f>
        <v>)*0,8</v>
      </c>
      <c r="H118" s="34">
        <f>Source!AV677</f>
        <v>1</v>
      </c>
      <c r="I118" s="35">
        <f>Source!U676</f>
        <v>18.288</v>
      </c>
      <c r="J118" s="34"/>
      <c r="K118" s="35"/>
    </row>
    <row r="119" spans="1:29" ht="15" x14ac:dyDescent="0.25">
      <c r="C119" s="22" t="s">
        <v>801</v>
      </c>
      <c r="H119" s="74">
        <f>I115+I116+I117+0-0-0</f>
        <v>653.03000000000009</v>
      </c>
      <c r="I119" s="74"/>
      <c r="J119" s="74">
        <f>K115+K116+K117+0-0-0</f>
        <v>19408.41</v>
      </c>
      <c r="K119" s="74"/>
    </row>
    <row r="120" spans="1:29" ht="15" x14ac:dyDescent="0.25">
      <c r="C120" s="22" t="s">
        <v>802</v>
      </c>
      <c r="H120" s="71">
        <f>0+0</f>
        <v>0</v>
      </c>
      <c r="I120" s="71"/>
      <c r="J120" s="71">
        <f>0+0</f>
        <v>0</v>
      </c>
      <c r="K120" s="71"/>
    </row>
    <row r="121" spans="1:29" ht="15" x14ac:dyDescent="0.25">
      <c r="C121" s="22" t="s">
        <v>803</v>
      </c>
      <c r="H121" s="71">
        <f>I115+I116+I117+0</f>
        <v>653.03000000000009</v>
      </c>
      <c r="I121" s="71"/>
      <c r="J121" s="71">
        <f>K115+K116+K117+0</f>
        <v>19408.41</v>
      </c>
      <c r="K121" s="71"/>
      <c r="O121" s="37">
        <f>I115+I116+I117+0</f>
        <v>653.03000000000009</v>
      </c>
      <c r="P121" s="37">
        <f>K115+K116+K117+0</f>
        <v>19408.41</v>
      </c>
    </row>
    <row r="123" spans="1:29" ht="78" x14ac:dyDescent="0.2">
      <c r="A123" s="27">
        <v>9</v>
      </c>
      <c r="B123" s="27" t="s">
        <v>824</v>
      </c>
      <c r="C123" s="27" t="s">
        <v>228</v>
      </c>
      <c r="D123" s="28" t="str">
        <f>Source!H678</f>
        <v>1 комплекс</v>
      </c>
      <c r="E123" s="12">
        <f>Source!I678</f>
        <v>1</v>
      </c>
      <c r="F123" s="30"/>
      <c r="G123" s="29"/>
      <c r="H123" s="12"/>
      <c r="I123" s="30"/>
      <c r="J123" s="12"/>
      <c r="K123" s="30"/>
      <c r="Q123">
        <f>Source!X678</f>
        <v>651.98</v>
      </c>
      <c r="R123">
        <f>Source!X679</f>
        <v>20999.68</v>
      </c>
      <c r="S123">
        <f>Source!Y678</f>
        <v>608.51</v>
      </c>
      <c r="T123">
        <f>Source!Y679</f>
        <v>12299.81</v>
      </c>
      <c r="U123">
        <f>ROUND((175/100)*ROUND(Source!R678, 2), 2)</f>
        <v>0</v>
      </c>
      <c r="V123">
        <f>ROUND((160/100)*ROUND(Source!R679, 2), 2)</f>
        <v>0</v>
      </c>
      <c r="AC123">
        <v>0</v>
      </c>
    </row>
    <row r="124" spans="1:29" ht="14.25" x14ac:dyDescent="0.2">
      <c r="A124" s="27"/>
      <c r="B124" s="27"/>
      <c r="C124" s="27" t="s">
        <v>791</v>
      </c>
      <c r="D124" s="28"/>
      <c r="E124" s="12"/>
      <c r="F124" s="30">
        <f>Source!AO678</f>
        <v>1086.6199999999999</v>
      </c>
      <c r="G124" s="29" t="str">
        <f>Source!DG678</f>
        <v>)*0,8</v>
      </c>
      <c r="H124" s="12">
        <f>Source!AV679</f>
        <v>1</v>
      </c>
      <c r="I124" s="30">
        <f>Source!S678</f>
        <v>869.3</v>
      </c>
      <c r="J124" s="12">
        <f>IF(Source!BA679&lt;&gt; 0, Source!BA679, 1)</f>
        <v>34.51</v>
      </c>
      <c r="K124" s="30">
        <f>Source!S679</f>
        <v>29999.54</v>
      </c>
    </row>
    <row r="125" spans="1:29" ht="14.25" x14ac:dyDescent="0.2">
      <c r="A125" s="27"/>
      <c r="B125" s="27"/>
      <c r="C125" s="27" t="s">
        <v>795</v>
      </c>
      <c r="D125" s="28" t="s">
        <v>796</v>
      </c>
      <c r="E125" s="12">
        <f>Source!DN679</f>
        <v>75</v>
      </c>
      <c r="F125" s="30"/>
      <c r="G125" s="29"/>
      <c r="H125" s="12"/>
      <c r="I125" s="30">
        <f>SUM(Q123:Q124)</f>
        <v>651.98</v>
      </c>
      <c r="J125" s="12">
        <f>Source!BZ679</f>
        <v>70</v>
      </c>
      <c r="K125" s="30">
        <f>SUM(R123:R124)</f>
        <v>20999.68</v>
      </c>
    </row>
    <row r="126" spans="1:29" ht="14.25" x14ac:dyDescent="0.2">
      <c r="A126" s="27"/>
      <c r="B126" s="27"/>
      <c r="C126" s="27" t="s">
        <v>797</v>
      </c>
      <c r="D126" s="28" t="s">
        <v>796</v>
      </c>
      <c r="E126" s="12">
        <f>Source!DO679</f>
        <v>70</v>
      </c>
      <c r="F126" s="30"/>
      <c r="G126" s="29"/>
      <c r="H126" s="12"/>
      <c r="I126" s="30">
        <f>SUM(S123:S125)</f>
        <v>608.51</v>
      </c>
      <c r="J126" s="12">
        <f>Source!CA679</f>
        <v>41</v>
      </c>
      <c r="K126" s="30">
        <f>SUM(T123:T125)</f>
        <v>12299.81</v>
      </c>
    </row>
    <row r="127" spans="1:29" ht="14.25" x14ac:dyDescent="0.2">
      <c r="A127" s="32"/>
      <c r="B127" s="32"/>
      <c r="C127" s="32" t="s">
        <v>799</v>
      </c>
      <c r="D127" s="33" t="s">
        <v>800</v>
      </c>
      <c r="E127" s="34">
        <f>Source!AQ678</f>
        <v>56</v>
      </c>
      <c r="F127" s="35"/>
      <c r="G127" s="36" t="str">
        <f>Source!DI678</f>
        <v>)*0,8</v>
      </c>
      <c r="H127" s="34">
        <f>Source!AV679</f>
        <v>1</v>
      </c>
      <c r="I127" s="35">
        <f>Source!U678</f>
        <v>44.800000000000004</v>
      </c>
      <c r="J127" s="34"/>
      <c r="K127" s="35"/>
    </row>
    <row r="128" spans="1:29" ht="15" x14ac:dyDescent="0.25">
      <c r="C128" s="22" t="s">
        <v>801</v>
      </c>
      <c r="H128" s="74">
        <f>I124+I125+I126+0-0-0</f>
        <v>2129.79</v>
      </c>
      <c r="I128" s="74"/>
      <c r="J128" s="74">
        <f>K124+K125+K126+0-0-0</f>
        <v>63299.03</v>
      </c>
      <c r="K128" s="74"/>
    </row>
    <row r="129" spans="1:16" ht="15" x14ac:dyDescent="0.25">
      <c r="C129" s="22" t="s">
        <v>802</v>
      </c>
      <c r="H129" s="71">
        <f>0+0</f>
        <v>0</v>
      </c>
      <c r="I129" s="71"/>
      <c r="J129" s="71">
        <f>0+0</f>
        <v>0</v>
      </c>
      <c r="K129" s="71"/>
    </row>
    <row r="130" spans="1:16" ht="15" x14ac:dyDescent="0.25">
      <c r="C130" s="22" t="s">
        <v>803</v>
      </c>
      <c r="H130" s="71">
        <f>I124+I125+I126+0</f>
        <v>2129.79</v>
      </c>
      <c r="I130" s="71"/>
      <c r="J130" s="71">
        <f>K124+K125+K126+0</f>
        <v>63299.03</v>
      </c>
      <c r="K130" s="71"/>
      <c r="O130" s="37">
        <f>I124+I125+I126+0</f>
        <v>2129.79</v>
      </c>
      <c r="P130" s="37">
        <f>K124+K125+K126+0</f>
        <v>63299.03</v>
      </c>
    </row>
    <row r="133" spans="1:16" ht="15" x14ac:dyDescent="0.25">
      <c r="A133" s="73" t="str">
        <f>CONCATENATE("Итого по подразделу: ",IF(Source!G681&lt;&gt;"Новый подраздел", Source!G681, ""))</f>
        <v>Итого по подразделу: 3. АПТ</v>
      </c>
      <c r="B133" s="73"/>
      <c r="C133" s="73"/>
      <c r="D133" s="73"/>
      <c r="E133" s="73"/>
      <c r="F133" s="73"/>
      <c r="G133" s="73"/>
      <c r="H133" s="71">
        <f>SUM(O104:O132)</f>
        <v>2843.1400000000003</v>
      </c>
      <c r="I133" s="72"/>
      <c r="J133" s="71">
        <f>SUM(P104:P132)</f>
        <v>84500.18</v>
      </c>
      <c r="K133" s="72"/>
    </row>
    <row r="134" spans="1:16" hidden="1" x14ac:dyDescent="0.2">
      <c r="A134" t="s">
        <v>825</v>
      </c>
      <c r="I134">
        <f>SUM(W104:W133)</f>
        <v>0</v>
      </c>
      <c r="J134">
        <f>SUM(X104:X133)</f>
        <v>0</v>
      </c>
    </row>
    <row r="135" spans="1:16" hidden="1" x14ac:dyDescent="0.2">
      <c r="A135" t="s">
        <v>826</v>
      </c>
      <c r="I135">
        <f>SUM(Y104:Y134)</f>
        <v>0</v>
      </c>
      <c r="J135">
        <f>SUM(Z104:Z134)</f>
        <v>0</v>
      </c>
    </row>
    <row r="137" spans="1:16" ht="15" x14ac:dyDescent="0.25">
      <c r="A137" s="73" t="str">
        <f>CONCATENATE("Итого по разделу: ",IF(Source!G711&lt;&gt;"Новый раздел", Source!G711, ""))</f>
        <v>Итого по разделу: 1. ПНР</v>
      </c>
      <c r="B137" s="73"/>
      <c r="C137" s="73"/>
      <c r="D137" s="73"/>
      <c r="E137" s="73"/>
      <c r="F137" s="73"/>
      <c r="G137" s="73"/>
      <c r="H137" s="71">
        <f>SUM(O36:O136)</f>
        <v>22677.77</v>
      </c>
      <c r="I137" s="72"/>
      <c r="J137" s="71">
        <f>SUM(P36:P136)</f>
        <v>674001.85</v>
      </c>
      <c r="K137" s="72"/>
    </row>
    <row r="138" spans="1:16" hidden="1" x14ac:dyDescent="0.2">
      <c r="A138" t="s">
        <v>825</v>
      </c>
      <c r="I138">
        <f>SUM(W36:W137)</f>
        <v>0</v>
      </c>
      <c r="J138">
        <f>SUM(X36:X137)</f>
        <v>0</v>
      </c>
    </row>
    <row r="139" spans="1:16" hidden="1" x14ac:dyDescent="0.2">
      <c r="A139" t="s">
        <v>826</v>
      </c>
      <c r="I139">
        <f>SUM(Y36:Y138)</f>
        <v>0</v>
      </c>
      <c r="J139">
        <f>SUM(Z36:Z138)</f>
        <v>0</v>
      </c>
    </row>
    <row r="141" spans="1:16" ht="15" x14ac:dyDescent="0.25">
      <c r="A141" s="73" t="str">
        <f>CONCATENATE("Итого по локальной смете: ",IF(Source!G741&lt;&gt;"Новая локальная смета", Source!G741, ""))</f>
        <v>Итого по локальной смете: Пусконаладочные работы</v>
      </c>
      <c r="B141" s="73"/>
      <c r="C141" s="73"/>
      <c r="D141" s="73"/>
      <c r="E141" s="73"/>
      <c r="F141" s="73"/>
      <c r="G141" s="73"/>
      <c r="H141" s="71">
        <f>SUM(O35:O140)</f>
        <v>22677.77</v>
      </c>
      <c r="I141" s="72"/>
      <c r="J141" s="71">
        <f>SUM(P35:P140)</f>
        <v>674001.85</v>
      </c>
      <c r="K141" s="72"/>
    </row>
    <row r="142" spans="1:16" hidden="1" x14ac:dyDescent="0.2">
      <c r="A142" t="s">
        <v>825</v>
      </c>
      <c r="I142">
        <f>SUM(W35:W141)</f>
        <v>0</v>
      </c>
      <c r="J142">
        <f>SUM(X35:X141)</f>
        <v>0</v>
      </c>
    </row>
    <row r="143" spans="1:16" hidden="1" x14ac:dyDescent="0.2">
      <c r="A143" t="s">
        <v>826</v>
      </c>
      <c r="I143">
        <f>SUM(Y35:Y142)</f>
        <v>0</v>
      </c>
      <c r="J143">
        <f>SUM(Z35:Z142)</f>
        <v>0</v>
      </c>
    </row>
    <row r="144" spans="1:16" ht="14.25" x14ac:dyDescent="0.2">
      <c r="C144" s="69" t="str">
        <f>Source!H770</f>
        <v>Итого</v>
      </c>
      <c r="D144" s="69"/>
      <c r="E144" s="69"/>
      <c r="F144" s="69"/>
      <c r="G144" s="69"/>
      <c r="H144" s="70">
        <f>Source!F770</f>
        <v>22677.77</v>
      </c>
      <c r="I144" s="70"/>
      <c r="J144" s="70">
        <f>Source!P770</f>
        <v>674001.85</v>
      </c>
      <c r="K144" s="70"/>
    </row>
    <row r="145" spans="1:11" ht="14.25" x14ac:dyDescent="0.2">
      <c r="C145" s="69" t="str">
        <f>Source!H771</f>
        <v>НДС 20 %</v>
      </c>
      <c r="D145" s="69"/>
      <c r="E145" s="69"/>
      <c r="F145" s="69"/>
      <c r="G145" s="69"/>
      <c r="H145" s="70">
        <f>Source!F771</f>
        <v>4535.55</v>
      </c>
      <c r="I145" s="70"/>
      <c r="J145" s="70">
        <f>Source!P771</f>
        <v>134800.37</v>
      </c>
      <c r="K145" s="70"/>
    </row>
    <row r="146" spans="1:11" ht="14.25" x14ac:dyDescent="0.2">
      <c r="C146" s="69" t="str">
        <f>Source!H772</f>
        <v>Всего с НДС</v>
      </c>
      <c r="D146" s="69"/>
      <c r="E146" s="69"/>
      <c r="F146" s="69"/>
      <c r="G146" s="69"/>
      <c r="H146" s="70">
        <f>Source!F772</f>
        <v>27213.32</v>
      </c>
      <c r="I146" s="70"/>
      <c r="J146" s="70">
        <f>Source!P772</f>
        <v>808802.22</v>
      </c>
      <c r="K146" s="70"/>
    </row>
    <row r="149" spans="1:11" ht="14.25" x14ac:dyDescent="0.2">
      <c r="A149" s="66" t="s">
        <v>828</v>
      </c>
      <c r="B149" s="66"/>
      <c r="C149" s="50" t="str">
        <f>IF(Source!AC12&lt;&gt;"", Source!AC12," ")</f>
        <v xml:space="preserve"> </v>
      </c>
      <c r="D149" s="50"/>
      <c r="E149" s="50"/>
      <c r="F149" s="50"/>
      <c r="G149" s="50"/>
      <c r="H149" s="67" t="str">
        <f>IF(Source!AB12&lt;&gt;"", Source!AB12," ")</f>
        <v xml:space="preserve"> </v>
      </c>
      <c r="I149" s="67"/>
      <c r="J149" s="67"/>
      <c r="K149" s="67"/>
    </row>
    <row r="150" spans="1:11" ht="14.25" x14ac:dyDescent="0.2">
      <c r="A150" s="13"/>
      <c r="B150" s="13"/>
      <c r="C150" s="68" t="s">
        <v>829</v>
      </c>
      <c r="D150" s="68"/>
      <c r="E150" s="68"/>
      <c r="F150" s="68"/>
      <c r="G150" s="68"/>
      <c r="H150" s="13"/>
      <c r="I150" s="13"/>
      <c r="J150" s="13"/>
      <c r="K150" s="13"/>
    </row>
    <row r="151" spans="1:11" ht="14.25" x14ac:dyDescent="0.2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</row>
    <row r="152" spans="1:11" ht="14.25" x14ac:dyDescent="0.2">
      <c r="A152" s="66" t="s">
        <v>830</v>
      </c>
      <c r="B152" s="66"/>
      <c r="C152" s="50" t="str">
        <f>IF(Source!AE12&lt;&gt;"", Source!AE12," ")</f>
        <v xml:space="preserve"> </v>
      </c>
      <c r="D152" s="50"/>
      <c r="E152" s="50"/>
      <c r="F152" s="50"/>
      <c r="G152" s="50"/>
      <c r="H152" s="67" t="str">
        <f>IF(Source!AD12&lt;&gt;"", Source!AD12," ")</f>
        <v xml:space="preserve"> </v>
      </c>
      <c r="I152" s="67"/>
      <c r="J152" s="67"/>
      <c r="K152" s="67"/>
    </row>
    <row r="153" spans="1:11" ht="14.25" x14ac:dyDescent="0.2">
      <c r="A153" s="13"/>
      <c r="B153" s="13"/>
      <c r="C153" s="68" t="s">
        <v>829</v>
      </c>
      <c r="D153" s="68"/>
      <c r="E153" s="68"/>
      <c r="F153" s="68"/>
      <c r="G153" s="68"/>
      <c r="H153" s="13"/>
      <c r="I153" s="13"/>
      <c r="J153" s="13"/>
      <c r="K153" s="13"/>
    </row>
  </sheetData>
  <mergeCells count="113">
    <mergeCell ref="A15:K15"/>
    <mergeCell ref="A16:K16"/>
    <mergeCell ref="A18:K18"/>
    <mergeCell ref="E21:H21"/>
    <mergeCell ref="E22:H22"/>
    <mergeCell ref="E23:H23"/>
    <mergeCell ref="B7:E7"/>
    <mergeCell ref="G7:K7"/>
    <mergeCell ref="J2:K2"/>
    <mergeCell ref="A10:K10"/>
    <mergeCell ref="A11:K11"/>
    <mergeCell ref="A13:K13"/>
    <mergeCell ref="B3:E3"/>
    <mergeCell ref="G3:K3"/>
    <mergeCell ref="B4:E4"/>
    <mergeCell ref="G4:K4"/>
    <mergeCell ref="B6:E6"/>
    <mergeCell ref="G6:K6"/>
    <mergeCell ref="A32:K32"/>
    <mergeCell ref="A36:K36"/>
    <mergeCell ref="A38:K38"/>
    <mergeCell ref="H44:I44"/>
    <mergeCell ref="J44:K44"/>
    <mergeCell ref="H45:I45"/>
    <mergeCell ref="J45:K45"/>
    <mergeCell ref="E24:H24"/>
    <mergeCell ref="E25:H25"/>
    <mergeCell ref="E26:H26"/>
    <mergeCell ref="E27:H27"/>
    <mergeCell ref="E28:H28"/>
    <mergeCell ref="E29:H29"/>
    <mergeCell ref="A67:G67"/>
    <mergeCell ref="A71:K71"/>
    <mergeCell ref="H55:I55"/>
    <mergeCell ref="J55:K55"/>
    <mergeCell ref="H62:I62"/>
    <mergeCell ref="J62:K62"/>
    <mergeCell ref="H63:I63"/>
    <mergeCell ref="J63:K63"/>
    <mergeCell ref="H46:I46"/>
    <mergeCell ref="J46:K46"/>
    <mergeCell ref="H53:I53"/>
    <mergeCell ref="J53:K53"/>
    <mergeCell ref="H54:I54"/>
    <mergeCell ref="J54:K54"/>
    <mergeCell ref="H77:I77"/>
    <mergeCell ref="J77:K77"/>
    <mergeCell ref="H78:I78"/>
    <mergeCell ref="J78:K78"/>
    <mergeCell ref="H79:I79"/>
    <mergeCell ref="J79:K79"/>
    <mergeCell ref="H64:I64"/>
    <mergeCell ref="J64:K64"/>
    <mergeCell ref="J67:K67"/>
    <mergeCell ref="H67:I67"/>
    <mergeCell ref="H95:I95"/>
    <mergeCell ref="J95:K95"/>
    <mergeCell ref="H96:I96"/>
    <mergeCell ref="J96:K96"/>
    <mergeCell ref="H97:I97"/>
    <mergeCell ref="J97:K97"/>
    <mergeCell ref="H86:I86"/>
    <mergeCell ref="J86:K86"/>
    <mergeCell ref="H87:I87"/>
    <mergeCell ref="J87:K87"/>
    <mergeCell ref="H88:I88"/>
    <mergeCell ref="J88:K88"/>
    <mergeCell ref="H111:I111"/>
    <mergeCell ref="J111:K111"/>
    <mergeCell ref="H112:I112"/>
    <mergeCell ref="J112:K112"/>
    <mergeCell ref="H119:I119"/>
    <mergeCell ref="J119:K119"/>
    <mergeCell ref="J100:K100"/>
    <mergeCell ref="H100:I100"/>
    <mergeCell ref="A100:G100"/>
    <mergeCell ref="A104:K104"/>
    <mergeCell ref="H110:I110"/>
    <mergeCell ref="J110:K110"/>
    <mergeCell ref="H129:I129"/>
    <mergeCell ref="J129:K129"/>
    <mergeCell ref="H130:I130"/>
    <mergeCell ref="J130:K130"/>
    <mergeCell ref="J133:K133"/>
    <mergeCell ref="H133:I133"/>
    <mergeCell ref="H120:I120"/>
    <mergeCell ref="J120:K120"/>
    <mergeCell ref="H121:I121"/>
    <mergeCell ref="J121:K121"/>
    <mergeCell ref="H128:I128"/>
    <mergeCell ref="J128:K128"/>
    <mergeCell ref="C144:G144"/>
    <mergeCell ref="H144:I144"/>
    <mergeCell ref="J144:K144"/>
    <mergeCell ref="C145:G145"/>
    <mergeCell ref="H145:I145"/>
    <mergeCell ref="J145:K145"/>
    <mergeCell ref="A133:G133"/>
    <mergeCell ref="J137:K137"/>
    <mergeCell ref="H137:I137"/>
    <mergeCell ref="A137:G137"/>
    <mergeCell ref="J141:K141"/>
    <mergeCell ref="H141:I141"/>
    <mergeCell ref="A141:G141"/>
    <mergeCell ref="A152:B152"/>
    <mergeCell ref="H152:K152"/>
    <mergeCell ref="C153:G153"/>
    <mergeCell ref="C146:G146"/>
    <mergeCell ref="H146:I146"/>
    <mergeCell ref="J146:K146"/>
    <mergeCell ref="A149:B149"/>
    <mergeCell ref="H149:K149"/>
    <mergeCell ref="C150:G150"/>
  </mergeCells>
  <pageMargins left="0.4" right="0.2" top="0.2" bottom="0.4" header="0.2" footer="0.2"/>
  <pageSetup paperSize="9" scale="71" fitToHeight="0" orientation="portrait" verticalDpi="0" r:id="rId1"/>
  <headerFooter>
    <oddHeader>&amp;L&amp;8</oddHeader>
    <oddFooter>&amp;R&amp;P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DDF3E-C331-4347-B8FA-CE1A23C77489}">
  <sheetPr>
    <pageSetUpPr fitToPage="1"/>
  </sheetPr>
  <dimension ref="A1:E182"/>
  <sheetViews>
    <sheetView zoomScaleNormal="100" workbookViewId="0"/>
  </sheetViews>
  <sheetFormatPr defaultRowHeight="12.75" x14ac:dyDescent="0.2"/>
  <cols>
    <col min="1" max="1" width="6.7109375" customWidth="1"/>
    <col min="2" max="2" width="75.7109375" customWidth="1"/>
    <col min="3" max="5" width="15.7109375" customWidth="1"/>
    <col min="30" max="32" width="0" hidden="1" customWidth="1"/>
  </cols>
  <sheetData>
    <row r="1" spans="1:5" x14ac:dyDescent="0.2">
      <c r="A1" s="11" t="str">
        <f>Source!B1</f>
        <v>Smeta.RU  (495) 974-1589</v>
      </c>
    </row>
    <row r="2" spans="1:5" ht="14.25" x14ac:dyDescent="0.2">
      <c r="C2" s="13"/>
      <c r="D2" s="13"/>
    </row>
    <row r="3" spans="1:5" ht="15" x14ac:dyDescent="0.25">
      <c r="C3" s="13"/>
      <c r="D3" s="49" t="s">
        <v>763</v>
      </c>
    </row>
    <row r="4" spans="1:5" ht="15" x14ac:dyDescent="0.25">
      <c r="C4" s="49"/>
      <c r="D4" s="49"/>
    </row>
    <row r="5" spans="1:5" ht="15" x14ac:dyDescent="0.25">
      <c r="C5" s="90" t="s">
        <v>876</v>
      </c>
      <c r="D5" s="90"/>
    </row>
    <row r="6" spans="1:5" ht="15" x14ac:dyDescent="0.25">
      <c r="C6" s="51"/>
      <c r="D6" s="51"/>
    </row>
    <row r="7" spans="1:5" ht="15" x14ac:dyDescent="0.25">
      <c r="C7" s="90" t="s">
        <v>876</v>
      </c>
      <c r="D7" s="90"/>
    </row>
    <row r="8" spans="1:5" ht="15" x14ac:dyDescent="0.25">
      <c r="C8" s="51"/>
      <c r="D8" s="51"/>
    </row>
    <row r="9" spans="1:5" ht="15" x14ac:dyDescent="0.25">
      <c r="C9" s="49" t="s">
        <v>877</v>
      </c>
      <c r="D9" s="13"/>
    </row>
    <row r="10" spans="1:5" ht="14.25" x14ac:dyDescent="0.2">
      <c r="A10" s="13"/>
      <c r="B10" s="13"/>
      <c r="C10" s="13"/>
      <c r="D10" s="13"/>
      <c r="E10" s="13"/>
    </row>
    <row r="11" spans="1:5" ht="15.75" x14ac:dyDescent="0.25">
      <c r="A11" s="91" t="str">
        <f>CONCATENATE("Дефектный акт ", IF(Source!AN15&lt;&gt;"", Source!AN15," "))</f>
        <v xml:space="preserve">Дефектный акт  </v>
      </c>
      <c r="B11" s="91"/>
      <c r="C11" s="91"/>
      <c r="D11" s="91"/>
      <c r="E11" s="13"/>
    </row>
    <row r="12" spans="1:5" ht="15" x14ac:dyDescent="0.25">
      <c r="A12" s="92" t="str">
        <f>CONCATENATE("На капитальный ремонт ", Source!G12)</f>
        <v>На капитальный ремонт на выполнение работ по замене СПС, СОУЭ и АГПТ</v>
      </c>
      <c r="B12" s="92"/>
      <c r="C12" s="92"/>
      <c r="D12" s="92"/>
      <c r="E12" s="13"/>
    </row>
    <row r="13" spans="1:5" ht="14.25" x14ac:dyDescent="0.2">
      <c r="A13" s="13"/>
      <c r="B13" s="13"/>
      <c r="C13" s="13"/>
      <c r="D13" s="13"/>
      <c r="E13" s="13"/>
    </row>
    <row r="14" spans="1:5" ht="15" x14ac:dyDescent="0.2">
      <c r="A14" s="13"/>
      <c r="B14" s="52" t="s">
        <v>878</v>
      </c>
      <c r="C14" s="13"/>
      <c r="D14" s="13"/>
      <c r="E14" s="13"/>
    </row>
    <row r="15" spans="1:5" ht="15" x14ac:dyDescent="0.2">
      <c r="A15" s="13"/>
      <c r="B15" s="52" t="s">
        <v>879</v>
      </c>
      <c r="C15" s="13"/>
      <c r="D15" s="13"/>
      <c r="E15" s="13"/>
    </row>
    <row r="16" spans="1:5" ht="15" x14ac:dyDescent="0.2">
      <c r="A16" s="13"/>
      <c r="B16" s="52" t="s">
        <v>880</v>
      </c>
      <c r="C16" s="13"/>
      <c r="D16" s="13"/>
      <c r="E16" s="13"/>
    </row>
    <row r="17" spans="1:5" ht="28.5" x14ac:dyDescent="0.2">
      <c r="A17" s="24" t="s">
        <v>778</v>
      </c>
      <c r="B17" s="24" t="s">
        <v>780</v>
      </c>
      <c r="C17" s="24" t="s">
        <v>881</v>
      </c>
      <c r="D17" s="24" t="s">
        <v>882</v>
      </c>
      <c r="E17" s="25" t="s">
        <v>883</v>
      </c>
    </row>
    <row r="18" spans="1:5" ht="14.25" x14ac:dyDescent="0.2">
      <c r="A18" s="53">
        <v>1</v>
      </c>
      <c r="B18" s="53">
        <v>2</v>
      </c>
      <c r="C18" s="53">
        <v>3</v>
      </c>
      <c r="D18" s="53">
        <v>4</v>
      </c>
      <c r="E18" s="54">
        <v>5</v>
      </c>
    </row>
    <row r="19" spans="1:5" ht="16.5" x14ac:dyDescent="0.25">
      <c r="A19" s="89" t="str">
        <f>CONCATENATE("Локальная смета: ", Source!G20)</f>
        <v>Локальная смета: СПС</v>
      </c>
      <c r="B19" s="89"/>
      <c r="C19" s="89"/>
      <c r="D19" s="89"/>
      <c r="E19" s="89"/>
    </row>
    <row r="20" spans="1:5" ht="16.5" x14ac:dyDescent="0.25">
      <c r="A20" s="89" t="str">
        <f>CONCATENATE("Раздел: ", Source!G24)</f>
        <v>Раздел: 1. СПС</v>
      </c>
      <c r="B20" s="89"/>
      <c r="C20" s="89"/>
      <c r="D20" s="89"/>
      <c r="E20" s="89"/>
    </row>
    <row r="21" spans="1:5" ht="14.25" x14ac:dyDescent="0.2">
      <c r="A21" s="59">
        <v>1</v>
      </c>
      <c r="B21" s="60" t="str">
        <f>Source!G28</f>
        <v>Монтаж пульта служебной связи и контроля</v>
      </c>
      <c r="C21" s="61" t="str">
        <f>Source!H28</f>
        <v>1 ПУЛЬТ</v>
      </c>
      <c r="D21" s="62">
        <f>Source!I28</f>
        <v>1</v>
      </c>
      <c r="E21" s="60"/>
    </row>
    <row r="22" spans="1:5" ht="28.5" x14ac:dyDescent="0.2">
      <c r="A22" s="59">
        <v>2</v>
      </c>
      <c r="B22" s="60" t="str">
        <f>Source!G30</f>
        <v>Центральный прибор индикации и управления ЦПИУ «Рубеж», ЦПИУ "Рубеж" исп.1</v>
      </c>
      <c r="C22" s="61" t="str">
        <f>Source!H30</f>
        <v>шт.</v>
      </c>
      <c r="D22" s="62">
        <f>Source!I30</f>
        <v>1</v>
      </c>
      <c r="E22" s="60"/>
    </row>
    <row r="23" spans="1:5" ht="42.75" x14ac:dyDescent="0.2">
      <c r="A23" s="59">
        <v>3</v>
      </c>
      <c r="B23" s="60" t="str">
        <f>Source!G32</f>
        <v>Настройка синхронных цифровых систем передачи, настройка системы контроля и управления, установка операционной системы, программного обеспечения</v>
      </c>
      <c r="C23" s="61" t="str">
        <f>Source!H32</f>
        <v>1 рабочая секция</v>
      </c>
      <c r="D23" s="62">
        <f>Source!I32</f>
        <v>1</v>
      </c>
      <c r="E23" s="60"/>
    </row>
    <row r="24" spans="1:5" ht="14.25" x14ac:dyDescent="0.2">
      <c r="A24" s="59">
        <v>4</v>
      </c>
      <c r="B24" s="60" t="str">
        <f>Source!G34</f>
        <v>Монтаж отдельно устанавливаемого преобразователя или блока питания</v>
      </c>
      <c r="C24" s="61" t="str">
        <f>Source!H34</f>
        <v>1  ШТ.</v>
      </c>
      <c r="D24" s="62">
        <f>Source!I34</f>
        <v>1</v>
      </c>
      <c r="E24" s="60"/>
    </row>
    <row r="25" spans="1:5" ht="14.25" x14ac:dyDescent="0.2">
      <c r="A25" s="59">
        <v>5</v>
      </c>
      <c r="B25" s="60" t="str">
        <f>Source!G36</f>
        <v>Источник бесперебойного питания, SKAT-UPS 1000/600</v>
      </c>
      <c r="C25" s="61" t="str">
        <f>Source!H36</f>
        <v>шт.</v>
      </c>
      <c r="D25" s="62">
        <f>Source!I36</f>
        <v>1</v>
      </c>
      <c r="E25" s="60"/>
    </row>
    <row r="26" spans="1:5" ht="28.5" x14ac:dyDescent="0.2">
      <c r="A26" s="59">
        <v>6</v>
      </c>
      <c r="B26" s="60" t="str">
        <f>Source!G38</f>
        <v>Аппараты приемные, приборы ПС приемно-контрольные, пусковые, концентратор, блок базовый на 20 лучей</v>
      </c>
      <c r="C26" s="61" t="str">
        <f>Source!H38</f>
        <v>1  ШТ.</v>
      </c>
      <c r="D26" s="62">
        <f>Source!I38</f>
        <v>1</v>
      </c>
      <c r="E26" s="60"/>
    </row>
    <row r="27" spans="1:5" ht="28.5" x14ac:dyDescent="0.2">
      <c r="A27" s="59">
        <v>7</v>
      </c>
      <c r="B27" s="60" t="str">
        <f>Source!G40</f>
        <v>Прибор приемно-контрольный и управления охранно-пожар-ный адресный, R3-Рубеж-2ОП</v>
      </c>
      <c r="C27" s="61" t="str">
        <f>Source!H40</f>
        <v>шт.</v>
      </c>
      <c r="D27" s="62">
        <f>Source!I40</f>
        <v>1</v>
      </c>
      <c r="E27" s="60"/>
    </row>
    <row r="28" spans="1:5" ht="14.25" x14ac:dyDescent="0.2">
      <c r="A28" s="59">
        <v>8</v>
      </c>
      <c r="B28" s="60" t="str">
        <f>Source!G44</f>
        <v>Аппараты приемные, устройства промежуточные на 1 луч</v>
      </c>
      <c r="C28" s="61" t="str">
        <f>Source!H44</f>
        <v>1  ШТ.</v>
      </c>
      <c r="D28" s="62">
        <f>Source!I44</f>
        <v>1</v>
      </c>
      <c r="E28" s="60"/>
    </row>
    <row r="29" spans="1:5" ht="14.25" x14ac:dyDescent="0.2">
      <c r="A29" s="59">
        <v>9</v>
      </c>
      <c r="B29" s="60" t="str">
        <f>Source!G46</f>
        <v>Блок индикации и управления, R3-Рубеж-БИУ</v>
      </c>
      <c r="C29" s="61" t="str">
        <f>Source!H46</f>
        <v>шт.</v>
      </c>
      <c r="D29" s="62">
        <f>Source!I46</f>
        <v>1</v>
      </c>
      <c r="E29" s="60"/>
    </row>
    <row r="30" spans="1:5" ht="14.25" x14ac:dyDescent="0.2">
      <c r="A30" s="59">
        <v>10</v>
      </c>
      <c r="B30" s="60" t="str">
        <f>Source!G50</f>
        <v>Монтаж отдельно устанавливаемого преобразователя или блока питания</v>
      </c>
      <c r="C30" s="61" t="str">
        <f>Source!H50</f>
        <v>1  ШТ.</v>
      </c>
      <c r="D30" s="62">
        <f>Source!I50</f>
        <v>2</v>
      </c>
      <c r="E30" s="60"/>
    </row>
    <row r="31" spans="1:5" ht="14.25" x14ac:dyDescent="0.2">
      <c r="A31" s="59">
        <v>11</v>
      </c>
      <c r="B31" s="60" t="str">
        <f>Source!G52</f>
        <v>Бокс резервного питания "БР-12 исп. 2х40"</v>
      </c>
      <c r="C31" s="61" t="str">
        <f>Source!H52</f>
        <v>шт.</v>
      </c>
      <c r="D31" s="62">
        <f>Source!I52</f>
        <v>1</v>
      </c>
      <c r="E31" s="60"/>
    </row>
    <row r="32" spans="1:5" ht="14.25" x14ac:dyDescent="0.2">
      <c r="A32" s="59">
        <v>12</v>
      </c>
      <c r="B32" s="60" t="str">
        <f>Source!G54</f>
        <v>Источник бесперебойного питания,  ИВЭПР 12/5 RS-R3 2x17 БР - R3</v>
      </c>
      <c r="C32" s="61" t="str">
        <f>Source!H54</f>
        <v>шт.</v>
      </c>
      <c r="D32" s="62">
        <f>Source!I54</f>
        <v>1</v>
      </c>
      <c r="E32" s="60"/>
    </row>
    <row r="33" spans="1:5" ht="14.25" x14ac:dyDescent="0.2">
      <c r="A33" s="59">
        <v>13</v>
      </c>
      <c r="B33" s="60" t="str">
        <f>Source!G58</f>
        <v>Аккумулятор 12 В, 17 Ач, SF 1217</v>
      </c>
      <c r="C33" s="61" t="str">
        <f>Source!H58</f>
        <v>шт.</v>
      </c>
      <c r="D33" s="62">
        <f>Source!I58</f>
        <v>4</v>
      </c>
      <c r="E33" s="60"/>
    </row>
    <row r="34" spans="1:5" ht="14.25" x14ac:dyDescent="0.2">
      <c r="A34" s="59">
        <v>14</v>
      </c>
      <c r="B34" s="60" t="str">
        <f>Source!G60</f>
        <v>Конструкция для установки извещателя</v>
      </c>
      <c r="C34" s="61" t="str">
        <f>Source!H60</f>
        <v>1  ШТ.</v>
      </c>
      <c r="D34" s="62">
        <f>Source!I60</f>
        <v>148</v>
      </c>
      <c r="E34" s="60"/>
    </row>
    <row r="35" spans="1:5" ht="28.5" x14ac:dyDescent="0.2">
      <c r="A35" s="59">
        <v>15</v>
      </c>
      <c r="B35" s="60" t="str">
        <f>Source!G62</f>
        <v>Извещатели ПС автоматические, дымовой, фотоэлектрический, радиоизотопный, световой в нормальном исполнении</v>
      </c>
      <c r="C35" s="61" t="str">
        <f>Source!H62</f>
        <v>1  ШТ.</v>
      </c>
      <c r="D35" s="62">
        <f>Source!I62</f>
        <v>154</v>
      </c>
      <c r="E35" s="60"/>
    </row>
    <row r="36" spans="1:5" ht="28.5" x14ac:dyDescent="0.2">
      <c r="A36" s="59">
        <v>16</v>
      </c>
      <c r="B36" s="60" t="str">
        <f>Source!G64</f>
        <v>Извещатель пожарный дымовой оптико-электронный адресно-аналоговый, ИП 212-64-R3 W1.02</v>
      </c>
      <c r="C36" s="61" t="str">
        <f>Source!H64</f>
        <v>шт.</v>
      </c>
      <c r="D36" s="62">
        <f>Source!I64</f>
        <v>146</v>
      </c>
      <c r="E36" s="60"/>
    </row>
    <row r="37" spans="1:5" ht="28.5" x14ac:dyDescent="0.2">
      <c r="A37" s="59">
        <v>17</v>
      </c>
      <c r="B37" s="60" t="str">
        <f>Source!G66</f>
        <v>Извещатель пожарный ручной адресный со встроенным изо-лятором короткого замыкания, ИПР 513-11ИКЗ-А-R3</v>
      </c>
      <c r="C37" s="61" t="str">
        <f>Source!H66</f>
        <v>шт.</v>
      </c>
      <c r="D37" s="62">
        <f>Source!I66</f>
        <v>9</v>
      </c>
      <c r="E37" s="60"/>
    </row>
    <row r="38" spans="1:5" ht="28.5" x14ac:dyDescent="0.2">
      <c r="A38" s="59">
        <v>18</v>
      </c>
      <c r="B38" s="60" t="str">
        <f>Source!G68</f>
        <v>Установка съемных и выдвижных блоков (модулей, ячеек, ТЭЗ) массой до 5 кг</v>
      </c>
      <c r="C38" s="61" t="str">
        <f>Source!H68</f>
        <v>1  ШТ.</v>
      </c>
      <c r="D38" s="62">
        <f>Source!I68</f>
        <v>46</v>
      </c>
      <c r="E38" s="60"/>
    </row>
    <row r="39" spans="1:5" ht="14.25" x14ac:dyDescent="0.2">
      <c r="A39" s="59">
        <v>19</v>
      </c>
      <c r="B39" s="60" t="str">
        <f>Source!G70</f>
        <v>Изолятор шлейфа, ИЗ-1Б-R3</v>
      </c>
      <c r="C39" s="61" t="str">
        <f>Source!H70</f>
        <v>шт.</v>
      </c>
      <c r="D39" s="62">
        <f>Source!I70</f>
        <v>46</v>
      </c>
      <c r="E39" s="60"/>
    </row>
    <row r="40" spans="1:5" ht="28.5" x14ac:dyDescent="0.2">
      <c r="A40" s="59">
        <v>20</v>
      </c>
      <c r="B40" s="60" t="str">
        <f>Source!G72</f>
        <v>Аппараты приемные, приборы приемно-контрольные объектовые на 1 луч</v>
      </c>
      <c r="C40" s="61" t="str">
        <f>Source!H72</f>
        <v>1  ШТ.</v>
      </c>
      <c r="D40" s="62">
        <f>Source!I72</f>
        <v>13</v>
      </c>
      <c r="E40" s="60"/>
    </row>
    <row r="41" spans="1:5" ht="14.25" x14ac:dyDescent="0.2">
      <c r="A41" s="59">
        <v>21</v>
      </c>
      <c r="B41" s="60" t="str">
        <f>Source!G74</f>
        <v>Модуль автоматики дымоудаления, МДУ-1-R3</v>
      </c>
      <c r="C41" s="61" t="str">
        <f>Source!H74</f>
        <v>шт.</v>
      </c>
      <c r="D41" s="62">
        <f>Source!I74</f>
        <v>6</v>
      </c>
      <c r="E41" s="60"/>
    </row>
    <row r="42" spans="1:5" ht="14.25" x14ac:dyDescent="0.2">
      <c r="A42" s="59">
        <v>22</v>
      </c>
      <c r="B42" s="60" t="str">
        <f>Source!G76</f>
        <v>Адресный релейный модуль, РМ-1-R3</v>
      </c>
      <c r="C42" s="61" t="str">
        <f>Source!H76</f>
        <v>шт.</v>
      </c>
      <c r="D42" s="62">
        <f>Source!I76</f>
        <v>7</v>
      </c>
      <c r="E42" s="60"/>
    </row>
    <row r="43" spans="1:5" ht="42.75" x14ac:dyDescent="0.2">
      <c r="A43" s="59">
        <v>23</v>
      </c>
      <c r="B43" s="60" t="str">
        <f>Source!G78</f>
        <v>Затягивание провода в проложенные трубы и металлические рукава, первого одножильного или многожильного в общей оплетке, суммарное сечение до 2,5 мм2</v>
      </c>
      <c r="C43" s="61" t="str">
        <f>Source!H78</f>
        <v>100 м</v>
      </c>
      <c r="D43" s="62">
        <f>Source!I78</f>
        <v>2.165</v>
      </c>
      <c r="E43" s="60"/>
    </row>
    <row r="44" spans="1:5" ht="42.75" x14ac:dyDescent="0.2">
      <c r="A44" s="59">
        <v>24</v>
      </c>
      <c r="B44" s="60" t="str">
        <f>Source!G80</f>
        <v>Монтаж кабеля по установленным конструкциям и лоткам с установкой ответвительных коробок, 2-4-жильного, в помещениях с нормальной средой, сечением жилы до 10 мм2</v>
      </c>
      <c r="C44" s="61" t="str">
        <f>Source!H80</f>
        <v>100 М КАБЕЛЯ</v>
      </c>
      <c r="D44" s="62">
        <f>Source!I80</f>
        <v>3.6349999999999998</v>
      </c>
      <c r="E44" s="60"/>
    </row>
    <row r="45" spans="1:5" ht="28.5" x14ac:dyDescent="0.2">
      <c r="A45" s="59">
        <v>25</v>
      </c>
      <c r="B45" s="60" t="str">
        <f>Source!G82</f>
        <v>Кабель огнестойкий для ОПС, СОУЭ и передачи данных с однопроволочными медными жилами, КПСЭнг(А)-FRLSLTx 1х2х0,75</v>
      </c>
      <c r="C45" s="61" t="str">
        <f>Source!H82</f>
        <v>м</v>
      </c>
      <c r="D45" s="62">
        <f>Source!I82</f>
        <v>591.6</v>
      </c>
      <c r="E45" s="60"/>
    </row>
    <row r="46" spans="1:5" ht="28.5" x14ac:dyDescent="0.2">
      <c r="A46" s="59">
        <v>26</v>
      </c>
      <c r="B46" s="60" t="str">
        <f>Source!G84</f>
        <v>Прокладка металлического короба на конструкциях, кронштейнах, по фермам и колоннам, длина 2 м</v>
      </c>
      <c r="C46" s="61" t="str">
        <f>Source!H84</f>
        <v>100 м</v>
      </c>
      <c r="D46" s="62">
        <f>Source!I84</f>
        <v>3.63</v>
      </c>
      <c r="E46" s="60"/>
    </row>
    <row r="47" spans="1:5" ht="14.25" x14ac:dyDescent="0.2">
      <c r="A47" s="59">
        <v>27</v>
      </c>
      <c r="B47" s="60" t="str">
        <f>Source!G86</f>
        <v>Кабель-канал металлический оцинкованный, ККМО 15х15</v>
      </c>
      <c r="C47" s="61" t="str">
        <f>Source!H86</f>
        <v>м</v>
      </c>
      <c r="D47" s="62">
        <f>Source!I86</f>
        <v>363</v>
      </c>
      <c r="E47" s="60"/>
    </row>
    <row r="48" spans="1:5" ht="14.25" x14ac:dyDescent="0.2">
      <c r="A48" s="59">
        <v>28</v>
      </c>
      <c r="B48" s="60" t="str">
        <f>Source!G88</f>
        <v>Соединитель ККМО Угол 25 Т-образный металлический , УТ000023541</v>
      </c>
      <c r="C48" s="61" t="str">
        <f>Source!H88</f>
        <v>шт.</v>
      </c>
      <c r="D48" s="62">
        <f>Source!I88</f>
        <v>28</v>
      </c>
      <c r="E48" s="60"/>
    </row>
    <row r="49" spans="1:5" ht="14.25" x14ac:dyDescent="0.2">
      <c r="A49" s="59">
        <v>29</v>
      </c>
      <c r="B49" s="60" t="str">
        <f>Source!G90</f>
        <v>Соединитель ККМО Угол 25 L-образный металлический, УТ000023538</v>
      </c>
      <c r="C49" s="61" t="str">
        <f>Source!H90</f>
        <v>шт.</v>
      </c>
      <c r="D49" s="62">
        <f>Source!I90</f>
        <v>34</v>
      </c>
      <c r="E49" s="60"/>
    </row>
    <row r="50" spans="1:5" ht="42.75" x14ac:dyDescent="0.2">
      <c r="A50" s="59">
        <v>30</v>
      </c>
      <c r="B50" s="60" t="str">
        <f>Source!G92</f>
        <v>Трубы гофрированные поливинилхлоридные наружным диаметром 16 мм открыто по стенам и потолкам с установкой соединительных коробок</v>
      </c>
      <c r="C50" s="61" t="str">
        <f>Source!H92</f>
        <v>100 м</v>
      </c>
      <c r="D50" s="62">
        <f>Source!I92</f>
        <v>2.165</v>
      </c>
      <c r="E50" s="60"/>
    </row>
    <row r="51" spans="1:5" ht="14.25" x14ac:dyDescent="0.2">
      <c r="A51" s="59">
        <v>31</v>
      </c>
      <c r="B51" s="60" t="str">
        <f>Source!G94</f>
        <v>Труба гофр. с зондом , FRHF 16 мм</v>
      </c>
      <c r="C51" s="61" t="str">
        <f>Source!H94</f>
        <v>м</v>
      </c>
      <c r="D51" s="62">
        <f>Source!I94</f>
        <v>216.5</v>
      </c>
      <c r="E51" s="60"/>
    </row>
    <row r="52" spans="1:5" ht="14.25" x14ac:dyDescent="0.2">
      <c r="A52" s="59">
        <v>32</v>
      </c>
      <c r="B52" s="60" t="str">
        <f>Source!G96</f>
        <v>Скоба металлическая однолапковая 16-17мм (100шт/уп) , 850-004</v>
      </c>
      <c r="C52" s="61" t="str">
        <f>Source!H96</f>
        <v>шт.</v>
      </c>
      <c r="D52" s="62">
        <f>Source!I96</f>
        <v>560</v>
      </c>
      <c r="E52" s="60"/>
    </row>
    <row r="53" spans="1:5" ht="28.5" x14ac:dyDescent="0.2">
      <c r="A53" s="59">
        <v>33</v>
      </c>
      <c r="B53" s="60" t="str">
        <f>Source!G104</f>
        <v>Коробка монтажная металлическая КМ-О (4к) с керамическими клеммами, КМ-О (4к)</v>
      </c>
      <c r="C53" s="61" t="str">
        <f>Source!H104</f>
        <v>шт.</v>
      </c>
      <c r="D53" s="62">
        <f>Source!I104</f>
        <v>12</v>
      </c>
      <c r="E53" s="60"/>
    </row>
    <row r="54" spans="1:5" ht="14.25" x14ac:dyDescent="0.2">
      <c r="A54" s="59">
        <v>34</v>
      </c>
      <c r="B54" s="60" t="str">
        <f>Source!G106</f>
        <v>Бирка маркировочная для кабелей и проводов, типа У134 У3,5</v>
      </c>
      <c r="C54" s="61" t="str">
        <f>Source!H106</f>
        <v>1000 шт.</v>
      </c>
      <c r="D54" s="62">
        <f>Source!I106</f>
        <v>1.6</v>
      </c>
      <c r="E54" s="60"/>
    </row>
    <row r="55" spans="1:5" ht="14.25" x14ac:dyDescent="0.2">
      <c r="A55" s="59">
        <v>35</v>
      </c>
      <c r="B55" s="60" t="str">
        <f>Source!G108</f>
        <v>Хомут (стяжка) кабельный из полиамида, размеры 3,6х200 мм</v>
      </c>
      <c r="C55" s="61" t="str">
        <f>Source!H108</f>
        <v>100 шт.</v>
      </c>
      <c r="D55" s="62">
        <f>Source!I108</f>
        <v>16</v>
      </c>
      <c r="E55" s="60"/>
    </row>
    <row r="56" spans="1:5" ht="71.25" x14ac:dyDescent="0.2">
      <c r="A56" s="59">
        <v>36</v>
      </c>
      <c r="B56" s="60" t="str">
        <f>Source!G110</f>
        <v>Пена полиуретановая двухкомпонентная, терморасширяющаяся, противопожарная, окрашиваемая, диапазон температур применения от +10 до +30°С, диапазон температур эксплуатации от -30 до +110°С, для герметичной противопожарной заделки мест проходок инженерных коммуникаций внутри помещений, туба 300 мл</v>
      </c>
      <c r="C56" s="61" t="str">
        <f>Source!H110</f>
        <v>шт.</v>
      </c>
      <c r="D56" s="62">
        <f>Source!I110</f>
        <v>5</v>
      </c>
      <c r="E56" s="60"/>
    </row>
    <row r="57" spans="1:5" ht="28.5" x14ac:dyDescent="0.2">
      <c r="A57" s="59">
        <v>37</v>
      </c>
      <c r="B57" s="60" t="str">
        <f>Source!G112</f>
        <v>Прокладка по установленным конструкциям, по стенам с креплением скобами стальной трубы диаметром до 25 мм</v>
      </c>
      <c r="C57" s="61" t="str">
        <f>Source!H112</f>
        <v>100 м</v>
      </c>
      <c r="D57" s="62">
        <f>Source!I112</f>
        <v>0.158</v>
      </c>
      <c r="E57" s="60"/>
    </row>
    <row r="58" spans="1:5" ht="14.25" x14ac:dyDescent="0.2">
      <c r="A58" s="59">
        <v>38</v>
      </c>
      <c r="B58" s="60" t="str">
        <f>Source!G114</f>
        <v>Труба металлическая 22х1,5 мм</v>
      </c>
      <c r="C58" s="61" t="str">
        <f>Source!H114</f>
        <v>м</v>
      </c>
      <c r="D58" s="62">
        <f>Source!I114</f>
        <v>16.274000000000001</v>
      </c>
      <c r="E58" s="60"/>
    </row>
    <row r="59" spans="1:5" ht="28.5" x14ac:dyDescent="0.2">
      <c r="A59" s="59">
        <v>39</v>
      </c>
      <c r="B59" s="60" t="str">
        <f>Source!G116</f>
        <v>Сверление электроперфоратором сквозных отверстий в кирпичных стенах толщиной в 2 кирпича, диаметр отверстий, мм, до 30</v>
      </c>
      <c r="C59" s="61" t="str">
        <f>Source!H116</f>
        <v>100 отверстий</v>
      </c>
      <c r="D59" s="62">
        <f>Source!I116</f>
        <v>0.51</v>
      </c>
      <c r="E59" s="60"/>
    </row>
    <row r="60" spans="1:5" ht="28.5" x14ac:dyDescent="0.2">
      <c r="A60" s="59">
        <v>40</v>
      </c>
      <c r="B60" s="60" t="str">
        <f>Source!G120</f>
        <v>Заделка отверстий в кирпичных стенах в местах прохода трубопроводов</v>
      </c>
      <c r="C60" s="61" t="str">
        <f>Source!H120</f>
        <v>100 отверстий</v>
      </c>
      <c r="D60" s="62">
        <f>Source!I120</f>
        <v>0.51</v>
      </c>
      <c r="E60" s="60"/>
    </row>
    <row r="61" spans="1:5" ht="28.5" x14ac:dyDescent="0.2">
      <c r="A61" s="59">
        <v>40.1</v>
      </c>
      <c r="B61" s="60" t="str">
        <f>Source!G122</f>
        <v>Смесь бетонная тяжелого бетона БСТ на гранитном щебне, крупность заполнителя от 5 до 20 мм, класс прочности В25 (М350), П3, F150, W6</v>
      </c>
      <c r="C61" s="61" t="str">
        <f>Source!H122</f>
        <v>м3</v>
      </c>
      <c r="D61" s="62">
        <f>Source!I122</f>
        <v>0.15912000000000001</v>
      </c>
      <c r="E61" s="60"/>
    </row>
    <row r="62" spans="1:5" ht="28.5" x14ac:dyDescent="0.2">
      <c r="A62" s="59">
        <v>41</v>
      </c>
      <c r="B62" s="60" t="str">
        <f>Source!G128</f>
        <v>Проверка всего технологического комплекса в режимах работы и контроля, сдача в эксплуатацию</v>
      </c>
      <c r="C62" s="61" t="str">
        <f>Source!H128</f>
        <v>1 комплекс</v>
      </c>
      <c r="D62" s="62">
        <f>Source!I128</f>
        <v>1</v>
      </c>
      <c r="E62" s="60"/>
    </row>
    <row r="63" spans="1:5" ht="16.5" x14ac:dyDescent="0.25">
      <c r="A63" s="89" t="str">
        <f>CONCATENATE("Локальная смета: ", Source!G194)</f>
        <v>Локальная смета: СОУЭ</v>
      </c>
      <c r="B63" s="89"/>
      <c r="C63" s="89"/>
      <c r="D63" s="89"/>
      <c r="E63" s="89"/>
    </row>
    <row r="64" spans="1:5" ht="16.5" x14ac:dyDescent="0.25">
      <c r="A64" s="89" t="str">
        <f>CONCATENATE("Раздел: ", Source!G198)</f>
        <v>Раздел: 1. СОУЭ</v>
      </c>
      <c r="B64" s="89"/>
      <c r="C64" s="89"/>
      <c r="D64" s="89"/>
      <c r="E64" s="89"/>
    </row>
    <row r="65" spans="1:5" ht="14.25" x14ac:dyDescent="0.2">
      <c r="A65" s="59">
        <v>1</v>
      </c>
      <c r="B65" s="60" t="str">
        <f>Source!G202</f>
        <v>Монтаж громкоговорителя или звуковой колонки в помещении</v>
      </c>
      <c r="C65" s="61" t="str">
        <f>Source!H202</f>
        <v>1  ШТ.</v>
      </c>
      <c r="D65" s="62">
        <f>Source!I202</f>
        <v>70</v>
      </c>
      <c r="E65" s="60"/>
    </row>
    <row r="66" spans="1:5" ht="14.25" x14ac:dyDescent="0.2">
      <c r="A66" s="59">
        <v>2</v>
      </c>
      <c r="B66" s="60" t="str">
        <f>Source!G204</f>
        <v>Динамик, Sonar SWS-103W</v>
      </c>
      <c r="C66" s="61" t="str">
        <f>Source!H204</f>
        <v>шт.</v>
      </c>
      <c r="D66" s="62">
        <f>Source!I204</f>
        <v>70</v>
      </c>
      <c r="E66" s="60"/>
    </row>
    <row r="67" spans="1:5" ht="14.25" x14ac:dyDescent="0.2">
      <c r="A67" s="59">
        <v>3</v>
      </c>
      <c r="B67" s="60" t="str">
        <f>Source!G208</f>
        <v>Монтаж блока контроля датчиков (контроллер)</v>
      </c>
      <c r="C67" s="61" t="str">
        <f>Source!H208</f>
        <v>10 шт.</v>
      </c>
      <c r="D67" s="62">
        <f>Source!I208</f>
        <v>0.1</v>
      </c>
      <c r="E67" s="60"/>
    </row>
    <row r="68" spans="1:5" ht="14.25" x14ac:dyDescent="0.2">
      <c r="A68" s="59">
        <v>4</v>
      </c>
      <c r="B68" s="60" t="str">
        <f>Source!G210</f>
        <v>Прибор управления оповещением пожарный, SPM-B10025-AW</v>
      </c>
      <c r="C68" s="61" t="str">
        <f>Source!H210</f>
        <v>шт.</v>
      </c>
      <c r="D68" s="62">
        <f>Source!I210</f>
        <v>1</v>
      </c>
      <c r="E68" s="60"/>
    </row>
    <row r="69" spans="1:5" ht="42.75" x14ac:dyDescent="0.2">
      <c r="A69" s="59">
        <v>5</v>
      </c>
      <c r="B69" s="60" t="str">
        <f>Source!G212</f>
        <v>Настройка синхронных цифровых систем передачи, настройка системы контроля и управления, установка операционной системы, программного обеспечения</v>
      </c>
      <c r="C69" s="61" t="str">
        <f>Source!H212</f>
        <v>1 рабочая секция</v>
      </c>
      <c r="D69" s="62">
        <f>Source!I212</f>
        <v>1</v>
      </c>
      <c r="E69" s="60"/>
    </row>
    <row r="70" spans="1:5" ht="28.5" x14ac:dyDescent="0.2">
      <c r="A70" s="59">
        <v>6</v>
      </c>
      <c r="B70" s="60" t="str">
        <f>Source!G214</f>
        <v>Установка съемных и выдвижных блоков (модулей, ячеек, ТЭЗ) массой до 5 кг</v>
      </c>
      <c r="C70" s="61" t="str">
        <f>Source!H214</f>
        <v>1  ШТ.</v>
      </c>
      <c r="D70" s="62">
        <f>Source!I214</f>
        <v>3</v>
      </c>
      <c r="E70" s="60"/>
    </row>
    <row r="71" spans="1:5" ht="14.25" x14ac:dyDescent="0.2">
      <c r="A71" s="59">
        <v>7</v>
      </c>
      <c r="B71" s="60" t="str">
        <f>Source!G216</f>
        <v>Микрофонная панель, SRM-7010</v>
      </c>
      <c r="C71" s="61" t="str">
        <f>Source!H216</f>
        <v>шт.</v>
      </c>
      <c r="D71" s="62">
        <f>Source!I216</f>
        <v>1</v>
      </c>
      <c r="E71" s="60"/>
    </row>
    <row r="72" spans="1:5" ht="14.25" x14ac:dyDescent="0.2">
      <c r="A72" s="59">
        <v>8</v>
      </c>
      <c r="B72" s="60" t="str">
        <f>Source!G218</f>
        <v>Бокс резервного питания, Sonar SPM-Box</v>
      </c>
      <c r="C72" s="61" t="str">
        <f>Source!H218</f>
        <v>шт.</v>
      </c>
      <c r="D72" s="62">
        <f>Source!I218</f>
        <v>1</v>
      </c>
      <c r="E72" s="60"/>
    </row>
    <row r="73" spans="1:5" ht="14.25" x14ac:dyDescent="0.2">
      <c r="A73" s="59">
        <v>9</v>
      </c>
      <c r="B73" s="60" t="str">
        <f>Source!G220</f>
        <v>Защитный кожух для SPM, SPM-Cover</v>
      </c>
      <c r="C73" s="61" t="str">
        <f>Source!H220</f>
        <v>шт.</v>
      </c>
      <c r="D73" s="62">
        <f>Source!I220</f>
        <v>1</v>
      </c>
      <c r="E73" s="60"/>
    </row>
    <row r="74" spans="1:5" ht="14.25" x14ac:dyDescent="0.2">
      <c r="A74" s="59">
        <v>10</v>
      </c>
      <c r="B74" s="60" t="str">
        <f>Source!G224</f>
        <v>Аккумулятор 12 В, 40 Ач,</v>
      </c>
      <c r="C74" s="61" t="str">
        <f>Source!H224</f>
        <v>шт.</v>
      </c>
      <c r="D74" s="62">
        <f>Source!I224</f>
        <v>2</v>
      </c>
      <c r="E74" s="60"/>
    </row>
    <row r="75" spans="1:5" ht="14.25" x14ac:dyDescent="0.2">
      <c r="A75" s="59">
        <v>11</v>
      </c>
      <c r="B75" s="60" t="str">
        <f>Source!G226</f>
        <v>Монтаж транспаранта светового (табло)</v>
      </c>
      <c r="C75" s="61" t="str">
        <f>Source!H226</f>
        <v>1  ШТ.</v>
      </c>
      <c r="D75" s="62">
        <f>Source!I226</f>
        <v>24</v>
      </c>
      <c r="E75" s="60"/>
    </row>
    <row r="76" spans="1:5" ht="14.25" x14ac:dyDescent="0.2">
      <c r="A76" s="59">
        <v>12</v>
      </c>
      <c r="B76" s="60" t="str">
        <f>Source!G228</f>
        <v>Оповещатель световой адресный, ОПОП 1-R3</v>
      </c>
      <c r="C76" s="61" t="str">
        <f>Source!H228</f>
        <v>шт.</v>
      </c>
      <c r="D76" s="62">
        <f>Source!I228</f>
        <v>24</v>
      </c>
      <c r="E76" s="60"/>
    </row>
    <row r="77" spans="1:5" ht="14.25" x14ac:dyDescent="0.2">
      <c r="A77" s="59">
        <v>13</v>
      </c>
      <c r="B77" s="60" t="str">
        <f>Source!G232</f>
        <v>Аппараты приемные, устройства промежуточные на 5 лучей</v>
      </c>
      <c r="C77" s="61" t="str">
        <f>Source!H232</f>
        <v>1  ШТ.</v>
      </c>
      <c r="D77" s="62">
        <f>Source!I232</f>
        <v>1</v>
      </c>
      <c r="E77" s="60"/>
    </row>
    <row r="78" spans="1:5" ht="14.25" x14ac:dyDescent="0.2">
      <c r="A78" s="59">
        <v>14</v>
      </c>
      <c r="B78" s="60" t="str">
        <f>Source!G234</f>
        <v>Рубеж R3-МС Link</v>
      </c>
      <c r="C78" s="61" t="str">
        <f>Source!H234</f>
        <v>шт.</v>
      </c>
      <c r="D78" s="62">
        <f>Source!I234</f>
        <v>1</v>
      </c>
      <c r="E78" s="60"/>
    </row>
    <row r="79" spans="1:5" ht="28.5" x14ac:dyDescent="0.2">
      <c r="A79" s="59">
        <v>15</v>
      </c>
      <c r="B79" s="60" t="str">
        <f>Source!G236</f>
        <v>Аппараты приемные, приборы ПС приемно-контрольные, пусковые, концентратор, блок базовый на 20 лучей</v>
      </c>
      <c r="C79" s="61" t="str">
        <f>Source!H236</f>
        <v>1  ШТ.</v>
      </c>
      <c r="D79" s="62">
        <f>Source!I236</f>
        <v>2</v>
      </c>
      <c r="E79" s="60"/>
    </row>
    <row r="80" spans="1:5" ht="14.25" x14ac:dyDescent="0.2">
      <c r="A80" s="59">
        <v>16</v>
      </c>
      <c r="B80" s="60" t="str">
        <f>Source!G238</f>
        <v>Рубеж ППКОПУ "R3-Рубеж-2ОП" Link</v>
      </c>
      <c r="C80" s="61" t="str">
        <f>Source!H238</f>
        <v>шт.</v>
      </c>
      <c r="D80" s="62">
        <f>Source!I238</f>
        <v>1</v>
      </c>
      <c r="E80" s="60"/>
    </row>
    <row r="81" spans="1:5" ht="14.25" x14ac:dyDescent="0.2">
      <c r="A81" s="59">
        <v>17</v>
      </c>
      <c r="B81" s="60" t="str">
        <f>Source!G240</f>
        <v>Рубеж R3-Рубеж-БИУ Link</v>
      </c>
      <c r="C81" s="61" t="str">
        <f>Source!H240</f>
        <v>шт.</v>
      </c>
      <c r="D81" s="62">
        <f>Source!I240</f>
        <v>1</v>
      </c>
      <c r="E81" s="60"/>
    </row>
    <row r="82" spans="1:5" ht="28.5" x14ac:dyDescent="0.2">
      <c r="A82" s="59">
        <v>18</v>
      </c>
      <c r="B82" s="60" t="str">
        <f>Source!G244</f>
        <v>Монтаж отдельно устанавливаемого преобразователя или блока питания</v>
      </c>
      <c r="C82" s="61" t="str">
        <f>Source!H244</f>
        <v>1  ШТ.</v>
      </c>
      <c r="D82" s="62">
        <f>Source!I244</f>
        <v>1</v>
      </c>
      <c r="E82" s="60"/>
    </row>
    <row r="83" spans="1:5" ht="14.25" x14ac:dyDescent="0.2">
      <c r="A83" s="59">
        <v>19</v>
      </c>
      <c r="B83" s="60" t="str">
        <f>Source!G246</f>
        <v>Источник бесперебойного питания,  ИВЭПР 12/5 RS-R3 2x17 БР - R3</v>
      </c>
      <c r="C83" s="61" t="str">
        <f>Source!H246</f>
        <v>шт.</v>
      </c>
      <c r="D83" s="62">
        <f>Source!I246</f>
        <v>1</v>
      </c>
      <c r="E83" s="60"/>
    </row>
    <row r="84" spans="1:5" ht="14.25" x14ac:dyDescent="0.2">
      <c r="A84" s="59">
        <v>20</v>
      </c>
      <c r="B84" s="60" t="str">
        <f>Source!G252</f>
        <v>Аккумулятор 12 В, 17 Ач, SF 1217 для БР</v>
      </c>
      <c r="C84" s="61" t="str">
        <f>Source!H252</f>
        <v>шт.</v>
      </c>
      <c r="D84" s="62">
        <f>Source!I252</f>
        <v>2</v>
      </c>
      <c r="E84" s="60"/>
    </row>
    <row r="85" spans="1:5" ht="42.75" x14ac:dyDescent="0.2">
      <c r="A85" s="59">
        <v>21</v>
      </c>
      <c r="B85" s="60" t="str">
        <f>Source!G254</f>
        <v>Затягивание провода в проложенные трубы и металлические рукава, первого одножильного или многожильного в общей оплетке, суммарное сечение до 6 мм2</v>
      </c>
      <c r="C85" s="61" t="str">
        <f>Source!H254</f>
        <v>100 м</v>
      </c>
      <c r="D85" s="62">
        <f>Source!I254</f>
        <v>4.0270000000000001</v>
      </c>
      <c r="E85" s="60"/>
    </row>
    <row r="86" spans="1:5" ht="14.25" x14ac:dyDescent="0.2">
      <c r="A86" s="59">
        <v>22</v>
      </c>
      <c r="B86" s="60" t="str">
        <f>Source!G256</f>
        <v>Кабель сети оповещения, КСРВнг(А)-FRLSLTx 1х2х1,38</v>
      </c>
      <c r="C86" s="61" t="str">
        <f>Source!H256</f>
        <v>м</v>
      </c>
      <c r="D86" s="62">
        <f>Source!I256</f>
        <v>410.75400000000002</v>
      </c>
      <c r="E86" s="60"/>
    </row>
    <row r="87" spans="1:5" ht="42.75" x14ac:dyDescent="0.2">
      <c r="A87" s="59">
        <v>23</v>
      </c>
      <c r="B87" s="60" t="str">
        <f>Source!G258</f>
        <v>Затягивание провода в проложенные трубы и металлические рукава, первого одножильного или многожильного в общей оплетке, суммарное сечение до 2,5 мм2</v>
      </c>
      <c r="C87" s="61" t="str">
        <f>Source!H258</f>
        <v>100 м</v>
      </c>
      <c r="D87" s="62">
        <f>Source!I258</f>
        <v>1.78</v>
      </c>
      <c r="E87" s="60"/>
    </row>
    <row r="88" spans="1:5" ht="14.25" x14ac:dyDescent="0.2">
      <c r="A88" s="59">
        <v>24</v>
      </c>
      <c r="B88" s="60" t="str">
        <f>Source!G260</f>
        <v>Кабель сети оповещения, КПСЭнг(А)-FRLSLTx 1х2х0,75</v>
      </c>
      <c r="C88" s="61" t="str">
        <f>Source!H260</f>
        <v>м</v>
      </c>
      <c r="D88" s="62">
        <f>Source!I260</f>
        <v>181.56</v>
      </c>
      <c r="E88" s="60"/>
    </row>
    <row r="89" spans="1:5" ht="28.5" x14ac:dyDescent="0.2">
      <c r="A89" s="59">
        <v>25</v>
      </c>
      <c r="B89" s="60" t="str">
        <f>Source!G262</f>
        <v>Прокладка металлического короба на конструкциях, кронштейнах, по фермам и колоннам, длина 2 м</v>
      </c>
      <c r="C89" s="61" t="str">
        <f>Source!H262</f>
        <v>100 м</v>
      </c>
      <c r="D89" s="62">
        <f>Source!I262</f>
        <v>2.5640000000000001</v>
      </c>
      <c r="E89" s="60"/>
    </row>
    <row r="90" spans="1:5" ht="14.25" x14ac:dyDescent="0.2">
      <c r="A90" s="59">
        <v>26</v>
      </c>
      <c r="B90" s="60" t="str">
        <f>Source!G264</f>
        <v>Кабель-канал металлический оцинкованный, ККМО 15х15</v>
      </c>
      <c r="C90" s="61" t="str">
        <f>Source!H264</f>
        <v>м</v>
      </c>
      <c r="D90" s="62">
        <f>Source!I264</f>
        <v>258.964</v>
      </c>
      <c r="E90" s="60"/>
    </row>
    <row r="91" spans="1:5" ht="14.25" x14ac:dyDescent="0.2">
      <c r="A91" s="59">
        <v>27</v>
      </c>
      <c r="B91" s="60" t="str">
        <f>Source!G266</f>
        <v>Соединитель ККМО Угол 25 L-образный металлический, УТ000023538</v>
      </c>
      <c r="C91" s="61" t="str">
        <f>Source!H266</f>
        <v>шт.</v>
      </c>
      <c r="D91" s="62">
        <f>Source!I266</f>
        <v>20</v>
      </c>
      <c r="E91" s="60"/>
    </row>
    <row r="92" spans="1:5" ht="42.75" x14ac:dyDescent="0.2">
      <c r="A92" s="59">
        <v>28</v>
      </c>
      <c r="B92" s="60" t="str">
        <f>Source!G268</f>
        <v>Трубы гофрированные поливинилхлоридные наружным диаметром 16 мм открыто по стенам и потолкам с установкой соединительных коробок</v>
      </c>
      <c r="C92" s="61" t="str">
        <f>Source!H268</f>
        <v>100 м</v>
      </c>
      <c r="D92" s="62">
        <f>Source!I268</f>
        <v>3.2450000000000001</v>
      </c>
      <c r="E92" s="60"/>
    </row>
    <row r="93" spans="1:5" ht="14.25" x14ac:dyDescent="0.2">
      <c r="A93" s="59">
        <v>29</v>
      </c>
      <c r="B93" s="60" t="str">
        <f>Source!G270</f>
        <v>Труба гофр. с зондом , FRHF 16 мм</v>
      </c>
      <c r="C93" s="61" t="str">
        <f>Source!H270</f>
        <v>м</v>
      </c>
      <c r="D93" s="62">
        <f>Source!I270</f>
        <v>324.5</v>
      </c>
      <c r="E93" s="60"/>
    </row>
    <row r="94" spans="1:5" ht="14.25" x14ac:dyDescent="0.2">
      <c r="A94" s="59">
        <v>30</v>
      </c>
      <c r="B94" s="60" t="str">
        <f>Source!G272</f>
        <v>Скоба металлическая однолапковая 16-17мм (100шт/уп) , 850-004</v>
      </c>
      <c r="C94" s="61" t="str">
        <f>Source!H272</f>
        <v>шт.</v>
      </c>
      <c r="D94" s="62">
        <f>Source!I272</f>
        <v>815</v>
      </c>
      <c r="E94" s="60"/>
    </row>
    <row r="95" spans="1:5" ht="14.25" x14ac:dyDescent="0.2">
      <c r="A95" s="59">
        <v>31</v>
      </c>
      <c r="B95" s="60" t="str">
        <f>Source!G278</f>
        <v>Соединитель ККМО Угол 25 Т-образный металлический , УТ000023541</v>
      </c>
      <c r="C95" s="61" t="str">
        <f>Source!H278</f>
        <v>шт.</v>
      </c>
      <c r="D95" s="62">
        <f>Source!I278</f>
        <v>20</v>
      </c>
      <c r="E95" s="60"/>
    </row>
    <row r="96" spans="1:5" ht="14.25" x14ac:dyDescent="0.2">
      <c r="A96" s="59">
        <v>32</v>
      </c>
      <c r="B96" s="60" t="str">
        <f>Source!G280</f>
        <v>Хомут пластиковый</v>
      </c>
      <c r="C96" s="61" t="str">
        <f>Source!H280</f>
        <v>шт.</v>
      </c>
      <c r="D96" s="62">
        <f>Source!I280</f>
        <v>200</v>
      </c>
      <c r="E96" s="60"/>
    </row>
    <row r="97" spans="1:5" ht="14.25" x14ac:dyDescent="0.2">
      <c r="A97" s="59">
        <v>33</v>
      </c>
      <c r="B97" s="60" t="str">
        <f>Source!G282</f>
        <v>Бирка кабельная</v>
      </c>
      <c r="C97" s="61" t="str">
        <f>Source!H282</f>
        <v>шт.</v>
      </c>
      <c r="D97" s="62">
        <f>Source!I282</f>
        <v>200</v>
      </c>
      <c r="E97" s="60"/>
    </row>
    <row r="98" spans="1:5" ht="28.5" x14ac:dyDescent="0.2">
      <c r="A98" s="59">
        <v>34</v>
      </c>
      <c r="B98" s="60" t="str">
        <f>Source!G288</f>
        <v>Коробка монтажная металлическая КМ-О (4к) с керамическими клеммами, КМ-О (4к)</v>
      </c>
      <c r="C98" s="61" t="str">
        <f>Source!H288</f>
        <v>шт.</v>
      </c>
      <c r="D98" s="62">
        <f>Source!I288</f>
        <v>78</v>
      </c>
      <c r="E98" s="60"/>
    </row>
    <row r="99" spans="1:5" ht="28.5" x14ac:dyDescent="0.2">
      <c r="A99" s="59">
        <v>35</v>
      </c>
      <c r="B99" s="60" t="str">
        <f>Source!G290</f>
        <v>Прокладка по установленным конструкциям, по стенам с креплением скобами стальной трубы диаметром до 25 мм</v>
      </c>
      <c r="C99" s="61" t="str">
        <f>Source!H290</f>
        <v>100 м</v>
      </c>
      <c r="D99" s="62">
        <f>Source!I290</f>
        <v>0.245</v>
      </c>
      <c r="E99" s="60"/>
    </row>
    <row r="100" spans="1:5" ht="14.25" x14ac:dyDescent="0.2">
      <c r="A100" s="59">
        <v>36</v>
      </c>
      <c r="B100" s="60" t="str">
        <f>Source!G292</f>
        <v>Труба металлическая 22х1,5 мм</v>
      </c>
      <c r="C100" s="61" t="str">
        <f>Source!H292</f>
        <v>м</v>
      </c>
      <c r="D100" s="62">
        <f>Source!I292</f>
        <v>25.234999999999999</v>
      </c>
      <c r="E100" s="60"/>
    </row>
    <row r="101" spans="1:5" ht="14.25" x14ac:dyDescent="0.2">
      <c r="A101" s="59">
        <v>37</v>
      </c>
      <c r="B101" s="60" t="str">
        <f>Source!G294</f>
        <v>Разные работы, герметизация занятого канала кабельной канализации</v>
      </c>
      <c r="C101" s="61" t="str">
        <f>Source!H294</f>
        <v>1 канал</v>
      </c>
      <c r="D101" s="62">
        <f>Source!I294</f>
        <v>12</v>
      </c>
      <c r="E101" s="60"/>
    </row>
    <row r="102" spans="1:5" ht="71.25" x14ac:dyDescent="0.2">
      <c r="A102" s="59">
        <v>38</v>
      </c>
      <c r="B102" s="60" t="str">
        <f>Source!G296</f>
        <v>Пена полиуретановая двухкомпонентная, терморасширяющаяся, противопожарная, окрашиваемая, диапазон температур применения от +10 до +30°С, диапазон температур эксплуатации от -30 до +110°С, для герметичной противопожарной заделки мест проходок инженерных коммуникаций внутри помещений, туба 300 мл</v>
      </c>
      <c r="C102" s="61" t="str">
        <f>Source!H296</f>
        <v>шт.</v>
      </c>
      <c r="D102" s="62">
        <f>Source!I296</f>
        <v>5</v>
      </c>
      <c r="E102" s="60"/>
    </row>
    <row r="103" spans="1:5" ht="28.5" x14ac:dyDescent="0.2">
      <c r="A103" s="59">
        <v>39</v>
      </c>
      <c r="B103" s="60" t="str">
        <f>Source!G298</f>
        <v>Сверление электроперфоратором сквозных отверстий в кирпичных стенах толщиной в 2 кирпича, диаметр отверстий, мм, до 30</v>
      </c>
      <c r="C103" s="61" t="str">
        <f>Source!H298</f>
        <v>100 отверстий</v>
      </c>
      <c r="D103" s="62">
        <f>Source!I298</f>
        <v>0.78</v>
      </c>
      <c r="E103" s="60"/>
    </row>
    <row r="104" spans="1:5" ht="28.5" x14ac:dyDescent="0.2">
      <c r="A104" s="59">
        <v>40</v>
      </c>
      <c r="B104" s="60" t="str">
        <f>Source!G300</f>
        <v>Заделка отверстий в кирпичных стенах в местах прохода трубопроводов</v>
      </c>
      <c r="C104" s="61" t="str">
        <f>Source!H300</f>
        <v>100 отверстий</v>
      </c>
      <c r="D104" s="62">
        <f>Source!I300</f>
        <v>0.78</v>
      </c>
      <c r="E104" s="60"/>
    </row>
    <row r="105" spans="1:5" ht="28.5" x14ac:dyDescent="0.2">
      <c r="A105" s="59">
        <v>40.1</v>
      </c>
      <c r="B105" s="60" t="str">
        <f>Source!G302</f>
        <v>Смесь бетонная тяжелого бетона БСТ на гранитном щебне, крупность заполнителя от 5 до 20 мм, класс прочности В25 (М350), П3, F150, W6</v>
      </c>
      <c r="C105" s="61" t="str">
        <f>Source!H302</f>
        <v>м3</v>
      </c>
      <c r="D105" s="62">
        <f>Source!I302</f>
        <v>0.24336000000000002</v>
      </c>
      <c r="E105" s="60"/>
    </row>
    <row r="106" spans="1:5" ht="28.5" x14ac:dyDescent="0.2">
      <c r="A106" s="59">
        <v>41</v>
      </c>
      <c r="B106" s="60" t="str">
        <f>Source!G304</f>
        <v>Проверка всего технологического комплекса в режимах работы и контроля, сдача в эксплуатацию</v>
      </c>
      <c r="C106" s="61" t="str">
        <f>Source!H304</f>
        <v>1 комплекс</v>
      </c>
      <c r="D106" s="62">
        <f>Source!I304</f>
        <v>1</v>
      </c>
      <c r="E106" s="60"/>
    </row>
    <row r="107" spans="1:5" ht="16.5" x14ac:dyDescent="0.25">
      <c r="A107" s="89" t="str">
        <f>CONCATENATE("Локальная смета: ", Source!G370)</f>
        <v>Локальная смета: АПТ</v>
      </c>
      <c r="B107" s="89"/>
      <c r="C107" s="89"/>
      <c r="D107" s="89"/>
      <c r="E107" s="89"/>
    </row>
    <row r="108" spans="1:5" ht="16.5" x14ac:dyDescent="0.25">
      <c r="A108" s="89" t="str">
        <f>CONCATENATE("Раздел: ", Source!G374)</f>
        <v>Раздел: 1. АПТ</v>
      </c>
      <c r="B108" s="89"/>
      <c r="C108" s="89"/>
      <c r="D108" s="89"/>
      <c r="E108" s="89"/>
    </row>
    <row r="109" spans="1:5" ht="14.25" x14ac:dyDescent="0.2">
      <c r="A109" s="59">
        <v>1</v>
      </c>
      <c r="B109" s="60" t="str">
        <f>Source!G378</f>
        <v>Монтаж блока контроля датчиков (контроллер)</v>
      </c>
      <c r="C109" s="61" t="str">
        <f>Source!H378</f>
        <v>10 шт.</v>
      </c>
      <c r="D109" s="62">
        <f>Source!I378</f>
        <v>0.1</v>
      </c>
      <c r="E109" s="60"/>
    </row>
    <row r="110" spans="1:5" ht="14.25" x14ac:dyDescent="0.2">
      <c r="A110" s="59">
        <v>2</v>
      </c>
      <c r="B110" s="60" t="str">
        <f>Source!G380</f>
        <v>Модуль автоматики пожаротушения, МПТ-1 прот. R3</v>
      </c>
      <c r="C110" s="61" t="str">
        <f>Source!H380</f>
        <v>шт.</v>
      </c>
      <c r="D110" s="62">
        <f>Source!I380</f>
        <v>1</v>
      </c>
      <c r="E110" s="60"/>
    </row>
    <row r="111" spans="1:5" ht="28.5" x14ac:dyDescent="0.2">
      <c r="A111" s="59">
        <v>3</v>
      </c>
      <c r="B111" s="60" t="str">
        <f>Source!G388</f>
        <v>Монтаж пультов и шкафов управления, шкафа (пульта) управления навесного, высотой, шириной, глубиной до 600х600х350 мм</v>
      </c>
      <c r="C111" s="61" t="str">
        <f>Source!H388</f>
        <v>1  ШТ.</v>
      </c>
      <c r="D111" s="62">
        <f>Source!I388</f>
        <v>1</v>
      </c>
      <c r="E111" s="60"/>
    </row>
    <row r="112" spans="1:5" ht="14.25" x14ac:dyDescent="0.2">
      <c r="A112" s="59">
        <v>4</v>
      </c>
      <c r="B112" s="60" t="str">
        <f>Source!G390</f>
        <v>Пульт дистанционного управления, R3-Рубеж-ПДУ-ПТ</v>
      </c>
      <c r="C112" s="61" t="str">
        <f>Source!H390</f>
        <v>шт.</v>
      </c>
      <c r="D112" s="62">
        <f>Source!I390</f>
        <v>1</v>
      </c>
      <c r="E112" s="60"/>
    </row>
    <row r="113" spans="1:5" ht="42.75" x14ac:dyDescent="0.2">
      <c r="A113" s="59">
        <v>5</v>
      </c>
      <c r="B113" s="60" t="str">
        <f>Source!G392</f>
        <v>Настройка синхронных цифровых систем передачи, настройка системы контроля и управления, установка операционной системы, программного обеспечения</v>
      </c>
      <c r="C113" s="61" t="str">
        <f>Source!H392</f>
        <v>1 рабочая секция</v>
      </c>
      <c r="D113" s="62">
        <f>Source!I392</f>
        <v>1</v>
      </c>
      <c r="E113" s="60"/>
    </row>
    <row r="114" spans="1:5" ht="28.5" x14ac:dyDescent="0.2">
      <c r="A114" s="59">
        <v>6</v>
      </c>
      <c r="B114" s="60" t="str">
        <f>Source!G394</f>
        <v>Аппараты приемные, приборы ПС приемно-контрольные, пусковые, концентратор, блок базовый на 20 лучей</v>
      </c>
      <c r="C114" s="61" t="str">
        <f>Source!H394</f>
        <v>1  ШТ.</v>
      </c>
      <c r="D114" s="62">
        <f>Source!I394</f>
        <v>1</v>
      </c>
      <c r="E114" s="60"/>
    </row>
    <row r="115" spans="1:5" ht="14.25" x14ac:dyDescent="0.2">
      <c r="A115" s="59">
        <v>7</v>
      </c>
      <c r="B115" s="60" t="str">
        <f>Source!G396</f>
        <v>Прибор приемно-контрольный и управления, R3-Рубеж-2ОП</v>
      </c>
      <c r="C115" s="61" t="str">
        <f>Source!H396</f>
        <v>шт.</v>
      </c>
      <c r="D115" s="62">
        <f>Source!I396</f>
        <v>1</v>
      </c>
      <c r="E115" s="60"/>
    </row>
    <row r="116" spans="1:5" ht="28.5" x14ac:dyDescent="0.2">
      <c r="A116" s="59">
        <v>8</v>
      </c>
      <c r="B116" s="60" t="str">
        <f>Source!G398</f>
        <v>Монтаж отдельно устанавливаемого преобразователя или блока питания</v>
      </c>
      <c r="C116" s="61" t="str">
        <f>Source!H398</f>
        <v>1  ШТ.</v>
      </c>
      <c r="D116" s="62">
        <f>Source!I398</f>
        <v>2</v>
      </c>
      <c r="E116" s="60"/>
    </row>
    <row r="117" spans="1:5" ht="28.5" x14ac:dyDescent="0.2">
      <c r="A117" s="59">
        <v>9</v>
      </c>
      <c r="B117" s="60" t="str">
        <f>Source!G400</f>
        <v>Источник вторичного электропитания резервированный, 12 В, 3,5 А, 17 Ач, ИВЭПР 12/3,5 RS-R3 исп. 2?17</v>
      </c>
      <c r="C117" s="61" t="str">
        <f>Source!H400</f>
        <v>шт.</v>
      </c>
      <c r="D117" s="62">
        <f>Source!I400</f>
        <v>1</v>
      </c>
      <c r="E117" s="60"/>
    </row>
    <row r="118" spans="1:5" ht="28.5" x14ac:dyDescent="0.2">
      <c r="A118" s="59">
        <v>10</v>
      </c>
      <c r="B118" s="60" t="str">
        <f>Source!G402</f>
        <v>Источник вторичного электропитания резервированный, 12 В, 2 А, 7 Ач, ИВЭПР 12/2 RS-R3 исп. 2?7 БР</v>
      </c>
      <c r="C118" s="61" t="str">
        <f>Source!H402</f>
        <v>шт.</v>
      </c>
      <c r="D118" s="62">
        <f>Source!I402</f>
        <v>1</v>
      </c>
      <c r="E118" s="60"/>
    </row>
    <row r="119" spans="1:5" ht="14.25" x14ac:dyDescent="0.2">
      <c r="A119" s="59">
        <v>11</v>
      </c>
      <c r="B119" s="60" t="str">
        <f>Source!G404</f>
        <v>Бокс резервного электропитания серии БР, БР12 исп. 2х17</v>
      </c>
      <c r="C119" s="61" t="str">
        <f>Source!H404</f>
        <v>шт.</v>
      </c>
      <c r="D119" s="62">
        <f>Source!I404</f>
        <v>1</v>
      </c>
      <c r="E119" s="60"/>
    </row>
    <row r="120" spans="1:5" ht="14.25" x14ac:dyDescent="0.2">
      <c r="A120" s="59">
        <v>12</v>
      </c>
      <c r="B120" s="60" t="str">
        <f>Source!G410</f>
        <v>Аккумуляторная батарея, 12 В, 7 Ач, SF 1207</v>
      </c>
      <c r="C120" s="61" t="str">
        <f>Source!H410</f>
        <v>шт.</v>
      </c>
      <c r="D120" s="62">
        <f>Source!I410</f>
        <v>2</v>
      </c>
      <c r="E120" s="60"/>
    </row>
    <row r="121" spans="1:5" ht="14.25" x14ac:dyDescent="0.2">
      <c r="A121" s="59">
        <v>13</v>
      </c>
      <c r="B121" s="60" t="str">
        <f>Source!G412</f>
        <v>Аккумуляторная батарея, 12 В, 17 Ач, SF 1217</v>
      </c>
      <c r="C121" s="61" t="str">
        <f>Source!H412</f>
        <v>шт.</v>
      </c>
      <c r="D121" s="62">
        <f>Source!I412</f>
        <v>4</v>
      </c>
      <c r="E121" s="60"/>
    </row>
    <row r="122" spans="1:5" ht="14.25" x14ac:dyDescent="0.2">
      <c r="A122" s="59">
        <v>14</v>
      </c>
      <c r="B122" s="60" t="str">
        <f>Source!G414</f>
        <v>Конструкция для установки извещателя</v>
      </c>
      <c r="C122" s="61" t="str">
        <f>Source!H414</f>
        <v>1  ШТ.</v>
      </c>
      <c r="D122" s="62">
        <f>Source!I414</f>
        <v>7</v>
      </c>
      <c r="E122" s="60"/>
    </row>
    <row r="123" spans="1:5" ht="28.5" x14ac:dyDescent="0.2">
      <c r="A123" s="59">
        <v>15</v>
      </c>
      <c r="B123" s="60" t="str">
        <f>Source!G416</f>
        <v>Извещатели ПС автоматические, дымовой, фотоэлектрический, радиоизотопный, световой в нормальном исполнении</v>
      </c>
      <c r="C123" s="61" t="str">
        <f>Source!H416</f>
        <v>1  ШТ.</v>
      </c>
      <c r="D123" s="62">
        <f>Source!I416</f>
        <v>3</v>
      </c>
      <c r="E123" s="60"/>
    </row>
    <row r="124" spans="1:5" ht="28.5" x14ac:dyDescent="0.2">
      <c r="A124" s="59">
        <v>16</v>
      </c>
      <c r="B124" s="60" t="str">
        <f>Source!G418</f>
        <v>Извещатель пожарный дымовой адресно-аналоговый, ИП 212-64 прот. R3 W1.02</v>
      </c>
      <c r="C124" s="61" t="str">
        <f>Source!H418</f>
        <v>шт.</v>
      </c>
      <c r="D124" s="62">
        <f>Source!I418</f>
        <v>3</v>
      </c>
      <c r="E124" s="60"/>
    </row>
    <row r="125" spans="1:5" ht="14.25" x14ac:dyDescent="0.2">
      <c r="A125" s="59">
        <v>17</v>
      </c>
      <c r="B125" s="60" t="str">
        <f>Source!G420</f>
        <v>Монтаж детали на пультах и панелях - кнопка</v>
      </c>
      <c r="C125" s="61" t="str">
        <f>Source!H420</f>
        <v>1  ШТ.</v>
      </c>
      <c r="D125" s="62">
        <f>Source!I420</f>
        <v>1</v>
      </c>
      <c r="E125" s="60"/>
    </row>
    <row r="126" spans="1:5" ht="28.5" x14ac:dyDescent="0.2">
      <c r="A126" s="59">
        <v>18</v>
      </c>
      <c r="B126" s="60" t="str">
        <f>Source!G422</f>
        <v>Устройство дистанционного управления электроконтактное адресное желтого цвета, с надписью «Пуск пожаротушения», УДП 513-11-R3</v>
      </c>
      <c r="C126" s="61" t="str">
        <f>Source!H422</f>
        <v>шт.</v>
      </c>
      <c r="D126" s="62">
        <f>Source!I422</f>
        <v>1</v>
      </c>
      <c r="E126" s="60"/>
    </row>
    <row r="127" spans="1:5" ht="14.25" x14ac:dyDescent="0.2">
      <c r="A127" s="59">
        <v>19</v>
      </c>
      <c r="B127" s="60" t="str">
        <f>Source!G424</f>
        <v>Аппараты приемные, устройства промежуточные на 1 луч</v>
      </c>
      <c r="C127" s="61" t="str">
        <f>Source!H424</f>
        <v>1  ШТ.</v>
      </c>
      <c r="D127" s="62">
        <f>Source!I424</f>
        <v>2</v>
      </c>
      <c r="E127" s="60"/>
    </row>
    <row r="128" spans="1:5" ht="14.25" x14ac:dyDescent="0.2">
      <c r="A128" s="59">
        <v>20</v>
      </c>
      <c r="B128" s="60" t="str">
        <f>Source!G426</f>
        <v>Изолятор шлейфа, ИЗ-1 прот. R3</v>
      </c>
      <c r="C128" s="61" t="str">
        <f>Source!H426</f>
        <v>шт.</v>
      </c>
      <c r="D128" s="62">
        <f>Source!I426</f>
        <v>2</v>
      </c>
      <c r="E128" s="60"/>
    </row>
    <row r="129" spans="1:5" ht="28.5" x14ac:dyDescent="0.2">
      <c r="A129" s="59">
        <v>21</v>
      </c>
      <c r="B129" s="60" t="str">
        <f>Source!G428</f>
        <v>Извещатели ПС автоматические, тепловой электроконтактный, магнито-контактный в нормальном исполнении</v>
      </c>
      <c r="C129" s="61" t="str">
        <f>Source!H428</f>
        <v>1  ШТ.</v>
      </c>
      <c r="D129" s="62">
        <f>Source!I428</f>
        <v>1</v>
      </c>
      <c r="E129" s="60"/>
    </row>
    <row r="130" spans="1:5" ht="14.25" x14ac:dyDescent="0.2">
      <c r="A130" s="59">
        <v>22</v>
      </c>
      <c r="B130" s="60" t="str">
        <f>Source!G430</f>
        <v>Извещатель охранный магнитоконтактный, ИО 102-20/Б2П</v>
      </c>
      <c r="C130" s="61" t="str">
        <f>Source!H430</f>
        <v>шт.</v>
      </c>
      <c r="D130" s="62">
        <f>Source!I430</f>
        <v>1</v>
      </c>
      <c r="E130" s="60"/>
    </row>
    <row r="131" spans="1:5" ht="14.25" x14ac:dyDescent="0.2">
      <c r="A131" s="59">
        <v>23</v>
      </c>
      <c r="B131" s="60" t="str">
        <f>Source!G432</f>
        <v>Монтаж транспаранта светового (табло)</v>
      </c>
      <c r="C131" s="61" t="str">
        <f>Source!H432</f>
        <v>1  ШТ.</v>
      </c>
      <c r="D131" s="62">
        <f>Source!I432</f>
        <v>4</v>
      </c>
      <c r="E131" s="60"/>
    </row>
    <row r="132" spans="1:5" ht="28.5" x14ac:dyDescent="0.2">
      <c r="A132" s="59">
        <v>24</v>
      </c>
      <c r="B132" s="60" t="str">
        <f>Source!G434</f>
        <v>Оповещатель охранно-пожарный комбинированный  (светозвуковой) 12 В по АЛС, 0,2 мА, IP41, ОПОП 124-R3</v>
      </c>
      <c r="C132" s="61" t="str">
        <f>Source!H434</f>
        <v>шт.</v>
      </c>
      <c r="D132" s="62">
        <f>Source!I434</f>
        <v>1</v>
      </c>
      <c r="E132" s="60"/>
    </row>
    <row r="133" spans="1:5" ht="28.5" x14ac:dyDescent="0.2">
      <c r="A133" s="59">
        <v>25</v>
      </c>
      <c r="B133" s="60" t="str">
        <f>Source!G436</f>
        <v>Оповещатель пожарный световой 12 В по АЛС, 0,2 мА, IP41 с надписью "ГАЗ НЕ ВХОДИ", ОПОП 1-R3</v>
      </c>
      <c r="C133" s="61" t="str">
        <f>Source!H436</f>
        <v>шт.</v>
      </c>
      <c r="D133" s="62">
        <f>Source!I436</f>
        <v>1</v>
      </c>
      <c r="E133" s="60"/>
    </row>
    <row r="134" spans="1:5" ht="28.5" x14ac:dyDescent="0.2">
      <c r="A134" s="59">
        <v>26</v>
      </c>
      <c r="B134" s="60" t="str">
        <f>Source!G438</f>
        <v>Оповещатель пожарный световой 12 В по АЛС, 0,2 мА, IP41 с надписью "ГАЗ УХОДИ" (1 паспорт), ОПОП 1-R3</v>
      </c>
      <c r="C134" s="61" t="str">
        <f>Source!H438</f>
        <v>шт.</v>
      </c>
      <c r="D134" s="62">
        <f>Source!I438</f>
        <v>1</v>
      </c>
      <c r="E134" s="60"/>
    </row>
    <row r="135" spans="1:5" ht="28.5" x14ac:dyDescent="0.2">
      <c r="A135" s="59">
        <v>27</v>
      </c>
      <c r="B135" s="60" t="str">
        <f>Source!G440</f>
        <v>Оповещатель пожарный световой 12 В , 0,2 мА, IP41 с надписью "АВТОМАТИКА ОТКЛЮЧЕНА", ОПОП 1-R3</v>
      </c>
      <c r="C135" s="61" t="str">
        <f>Source!H440</f>
        <v>шт.</v>
      </c>
      <c r="D135" s="62">
        <f>Source!I440</f>
        <v>1</v>
      </c>
      <c r="E135" s="60"/>
    </row>
    <row r="136" spans="1:5" ht="28.5" x14ac:dyDescent="0.2">
      <c r="A136" s="59">
        <v>28</v>
      </c>
      <c r="B136" s="60" t="str">
        <f>Source!G442</f>
        <v>Монтаж в помещении сосуда или аппарата без механизмов массой 0,03 т</v>
      </c>
      <c r="C136" s="61" t="str">
        <f>Source!H442</f>
        <v>1  ШТ.</v>
      </c>
      <c r="D136" s="62">
        <f>Source!I442</f>
        <v>1</v>
      </c>
      <c r="E136" s="60"/>
    </row>
    <row r="137" spans="1:5" ht="28.5" x14ac:dyDescent="0.2">
      <c r="A137" s="59">
        <v>29</v>
      </c>
      <c r="B137" s="60" t="str">
        <f>Source!G444</f>
        <v>Модуль газового пожаротушения с электроконтактным манометром, заправлен (масса ГОТВ 17,5 кг), Заря-22 (30-22,5-17,5)</v>
      </c>
      <c r="C137" s="61" t="str">
        <f>Source!H444</f>
        <v>шт.</v>
      </c>
      <c r="D137" s="62">
        <f>Source!I444</f>
        <v>2</v>
      </c>
      <c r="E137" s="60"/>
    </row>
    <row r="138" spans="1:5" ht="42.75" x14ac:dyDescent="0.2">
      <c r="A138" s="59">
        <v>30</v>
      </c>
      <c r="B138" s="60" t="str">
        <f>Source!G446</f>
        <v>Универсальный фильтрующий малогабаритный самоспасатель с полумаской (Базовая модель) в футляре-контейнере для хранения, «ШАНС»-Е</v>
      </c>
      <c r="C138" s="61" t="str">
        <f>Source!H446</f>
        <v>шт.</v>
      </c>
      <c r="D138" s="62">
        <f>Source!I446</f>
        <v>1</v>
      </c>
      <c r="E138" s="60"/>
    </row>
    <row r="139" spans="1:5" ht="14.25" x14ac:dyDescent="0.2">
      <c r="A139" s="59">
        <v>31</v>
      </c>
      <c r="B139" s="60" t="str">
        <f>Source!G448</f>
        <v>Узел стыковочный, УС-1вп</v>
      </c>
      <c r="C139" s="61" t="str">
        <f>Source!H448</f>
        <v>шт.</v>
      </c>
      <c r="D139" s="62">
        <f>Source!I448</f>
        <v>1</v>
      </c>
      <c r="E139" s="60"/>
    </row>
    <row r="140" spans="1:5" ht="28.5" x14ac:dyDescent="0.2">
      <c r="A140" s="59">
        <v>32</v>
      </c>
      <c r="B140" s="60" t="str">
        <f>Source!G450</f>
        <v>Дымосос переносной (напорный рукав 25 м) в комплекте с двухзонной всасывающей обвязкой, ДПЭ-7(1ЦМ)</v>
      </c>
      <c r="C140" s="61" t="str">
        <f>Source!H450</f>
        <v>шт.</v>
      </c>
      <c r="D140" s="62">
        <f>Source!I450</f>
        <v>1</v>
      </c>
      <c r="E140" s="60"/>
    </row>
    <row r="141" spans="1:5" ht="28.5" x14ac:dyDescent="0.2">
      <c r="A141" s="59">
        <v>33</v>
      </c>
      <c r="B141" s="60" t="str">
        <f>Source!G452</f>
        <v>Монтаж клапана вентиляционного дроссельного, запорного без привода, диаметром/периметром до 500/1800 мм</v>
      </c>
      <c r="C141" s="61" t="str">
        <f>Source!H452</f>
        <v>1  ШТ.</v>
      </c>
      <c r="D141" s="62">
        <f>Source!I452</f>
        <v>1</v>
      </c>
      <c r="E141" s="60"/>
    </row>
    <row r="142" spans="1:5" ht="28.5" x14ac:dyDescent="0.2">
      <c r="A142" s="59">
        <v>34</v>
      </c>
      <c r="B142" s="60" t="str">
        <f>Source!G454</f>
        <v>Клапан сброса избыточного давления для систем газового пожаротушения, КСИД-ФС-0,5-1800(Т)</v>
      </c>
      <c r="C142" s="61" t="str">
        <f>Source!H454</f>
        <v>шт.</v>
      </c>
      <c r="D142" s="62">
        <f>Source!I454</f>
        <v>1</v>
      </c>
      <c r="E142" s="60"/>
    </row>
    <row r="143" spans="1:5" ht="42.75" x14ac:dyDescent="0.2">
      <c r="A143" s="59">
        <v>35</v>
      </c>
      <c r="B143" s="60" t="str">
        <f>Source!G456</f>
        <v>Затягивание провода в проложенные трубы и металлические рукава, первого одножильного или многожильного в общей оплетке, суммарное сечение до 2,5 мм2</v>
      </c>
      <c r="C143" s="61" t="str">
        <f>Source!H456</f>
        <v>100 м</v>
      </c>
      <c r="D143" s="62">
        <f>Source!I456</f>
        <v>0.77</v>
      </c>
      <c r="E143" s="60"/>
    </row>
    <row r="144" spans="1:5" ht="28.5" x14ac:dyDescent="0.2">
      <c r="A144" s="59">
        <v>36</v>
      </c>
      <c r="B144" s="60" t="str">
        <f>Source!G458</f>
        <v>Кабель огнестойкий для ОПС, СОУЭ и передачи данных с однопроволочными медными жилами, КПСЭнг(А)-FRLSLTx 1х2х0,75</v>
      </c>
      <c r="C144" s="61" t="str">
        <f>Source!H458</f>
        <v>м</v>
      </c>
      <c r="D144" s="62">
        <f>Source!I458</f>
        <v>78.540000000000006</v>
      </c>
      <c r="E144" s="60"/>
    </row>
    <row r="145" spans="1:5" ht="28.5" x14ac:dyDescent="0.2">
      <c r="A145" s="59">
        <v>37</v>
      </c>
      <c r="B145" s="60" t="str">
        <f>Source!G460</f>
        <v>Прокладка металлического короба на конструкциях, кронштейнах, по фермам и колоннам, длина 2 м</v>
      </c>
      <c r="C145" s="61" t="str">
        <f>Source!H460</f>
        <v>100 м</v>
      </c>
      <c r="D145" s="62">
        <f>Source!I460</f>
        <v>0.32</v>
      </c>
      <c r="E145" s="60"/>
    </row>
    <row r="146" spans="1:5" ht="14.25" x14ac:dyDescent="0.2">
      <c r="A146" s="59">
        <v>38</v>
      </c>
      <c r="B146" s="60" t="str">
        <f>Source!G462</f>
        <v>Кабель-канал металлический оцинкованный, ККМО 15х15</v>
      </c>
      <c r="C146" s="61" t="str">
        <f>Source!H462</f>
        <v>м</v>
      </c>
      <c r="D146" s="62">
        <f>Source!I462</f>
        <v>32.32</v>
      </c>
      <c r="E146" s="60"/>
    </row>
    <row r="147" spans="1:5" ht="14.25" x14ac:dyDescent="0.2">
      <c r="A147" s="59">
        <v>39</v>
      </c>
      <c r="B147" s="60" t="str">
        <f>Source!G464</f>
        <v>Соединитель ККМО Угол 25 Т-образный металлический , УТ000023541</v>
      </c>
      <c r="C147" s="61" t="str">
        <f>Source!H464</f>
        <v>шт.</v>
      </c>
      <c r="D147" s="62">
        <f>Source!I464</f>
        <v>12</v>
      </c>
      <c r="E147" s="60"/>
    </row>
    <row r="148" spans="1:5" ht="14.25" x14ac:dyDescent="0.2">
      <c r="A148" s="59">
        <v>40</v>
      </c>
      <c r="B148" s="60" t="str">
        <f>Source!G466</f>
        <v>Соединитель ККМО Угол 25 L-образный металлический, УТ000023538</v>
      </c>
      <c r="C148" s="61" t="str">
        <f>Source!H466</f>
        <v>шт.</v>
      </c>
      <c r="D148" s="62">
        <f>Source!I466</f>
        <v>15</v>
      </c>
      <c r="E148" s="60"/>
    </row>
    <row r="149" spans="1:5" ht="42.75" x14ac:dyDescent="0.2">
      <c r="A149" s="59">
        <v>41</v>
      </c>
      <c r="B149" s="60" t="str">
        <f>Source!G468</f>
        <v>Трубы гофрированные поливинилхлоридные наружным диаметром 16 мм открыто по стенам и потолкам с установкой соединительных коробок</v>
      </c>
      <c r="C149" s="61" t="str">
        <f>Source!H468</f>
        <v>100 м</v>
      </c>
      <c r="D149" s="62">
        <f>Source!I468</f>
        <v>0.28000000000000003</v>
      </c>
      <c r="E149" s="60"/>
    </row>
    <row r="150" spans="1:5" ht="14.25" x14ac:dyDescent="0.2">
      <c r="A150" s="59">
        <v>41.1</v>
      </c>
      <c r="B150" s="60" t="str">
        <f>Source!G470</f>
        <v>Трубы поливинилхлоридные гофрированные</v>
      </c>
      <c r="C150" s="61" t="str">
        <f>Source!H470</f>
        <v>м</v>
      </c>
      <c r="D150" s="62">
        <f>Source!I470</f>
        <v>28.56</v>
      </c>
      <c r="E150" s="60"/>
    </row>
    <row r="151" spans="1:5" ht="14.25" x14ac:dyDescent="0.2">
      <c r="A151" s="59">
        <v>42</v>
      </c>
      <c r="B151" s="60" t="str">
        <f>Source!G476</f>
        <v>Труба гофр. с зондом , FRHF 16 мм</v>
      </c>
      <c r="C151" s="61" t="str">
        <f>Source!H476</f>
        <v>м</v>
      </c>
      <c r="D151" s="62">
        <f>Source!I476</f>
        <v>28.56</v>
      </c>
      <c r="E151" s="60"/>
    </row>
    <row r="152" spans="1:5" ht="14.25" x14ac:dyDescent="0.2">
      <c r="A152" s="59">
        <v>43</v>
      </c>
      <c r="B152" s="60" t="str">
        <f>Source!G478</f>
        <v>Скоба металлическая однолапковая СМО 16-17, 018033</v>
      </c>
      <c r="C152" s="61" t="str">
        <f>Source!H478</f>
        <v>шт.</v>
      </c>
      <c r="D152" s="62">
        <f>Source!I478</f>
        <v>70</v>
      </c>
      <c r="E152" s="60"/>
    </row>
    <row r="153" spans="1:5" ht="14.25" x14ac:dyDescent="0.2">
      <c r="A153" s="59">
        <v>44</v>
      </c>
      <c r="B153" s="60" t="str">
        <f>Source!G480</f>
        <v>Скоба металлическая однолапковая 16-17мм (100шт/уп) , 850-004</v>
      </c>
      <c r="C153" s="61" t="str">
        <f>Source!H480</f>
        <v>шт.</v>
      </c>
      <c r="D153" s="62">
        <f>Source!I480</f>
        <v>70</v>
      </c>
      <c r="E153" s="60"/>
    </row>
    <row r="154" spans="1:5" ht="28.5" x14ac:dyDescent="0.2">
      <c r="A154" s="59">
        <v>45</v>
      </c>
      <c r="B154" s="60" t="str">
        <f>Source!G490</f>
        <v>Коробка монтажная металлическая КМ-О (4к) с керамическими клеммами, КМ-О (4к)</v>
      </c>
      <c r="C154" s="61" t="str">
        <f>Source!H490</f>
        <v>шт.</v>
      </c>
      <c r="D154" s="62">
        <f>Source!I490</f>
        <v>6</v>
      </c>
      <c r="E154" s="60"/>
    </row>
    <row r="155" spans="1:5" ht="71.25" x14ac:dyDescent="0.2">
      <c r="A155" s="59">
        <v>46</v>
      </c>
      <c r="B155" s="60" t="str">
        <f>Source!G492</f>
        <v>Пена полиуретановая двухкомпонентная, терморасширяющаяся, противопожарная, окрашиваемая, диапазон температур применения от +10 до +30°С, диапазон температур эксплуатации от -30 до +110°С, для герметичной противопожарной заделки мест проходок инженерных коммуникаций внутри помещений, туба 300 мл</v>
      </c>
      <c r="C155" s="61" t="str">
        <f>Source!H492</f>
        <v>шт.</v>
      </c>
      <c r="D155" s="62">
        <f>Source!I492</f>
        <v>5</v>
      </c>
      <c r="E155" s="60"/>
    </row>
    <row r="156" spans="1:5" ht="28.5" x14ac:dyDescent="0.2">
      <c r="A156" s="59">
        <v>47</v>
      </c>
      <c r="B156" s="60" t="str">
        <f>Source!G494</f>
        <v>Прокладка по установленным конструкциям, по стенам с креплением скобами стальной трубы диаметром до 25 мм</v>
      </c>
      <c r="C156" s="61" t="str">
        <f>Source!H494</f>
        <v>100 м</v>
      </c>
      <c r="D156" s="62">
        <f>Source!I494</f>
        <v>0.04</v>
      </c>
      <c r="E156" s="60"/>
    </row>
    <row r="157" spans="1:5" ht="14.25" x14ac:dyDescent="0.2">
      <c r="A157" s="59">
        <v>47.1</v>
      </c>
      <c r="B157" s="60" t="str">
        <f>Source!G496</f>
        <v>Трубы стальные для электропроводок (1385000000)</v>
      </c>
      <c r="C157" s="61" t="str">
        <f>Source!H496</f>
        <v>м</v>
      </c>
      <c r="D157" s="62">
        <f>Source!I496</f>
        <v>4.12</v>
      </c>
      <c r="E157" s="60"/>
    </row>
    <row r="158" spans="1:5" ht="14.25" x14ac:dyDescent="0.2">
      <c r="A158" s="59">
        <v>47.2</v>
      </c>
      <c r="B158" s="60" t="str">
        <f>Source!G498</f>
        <v>Муфты резьбовые для соединения стальных труб (2559370100)</v>
      </c>
      <c r="C158" s="61" t="str">
        <f>Source!H498</f>
        <v>шт.</v>
      </c>
      <c r="D158" s="62">
        <f>Source!I498</f>
        <v>0.68</v>
      </c>
      <c r="E158" s="60"/>
    </row>
    <row r="159" spans="1:5" ht="14.25" x14ac:dyDescent="0.2">
      <c r="A159" s="59">
        <v>47.3</v>
      </c>
      <c r="B159" s="60" t="str">
        <f>Source!G500</f>
        <v>Гайки установочные заземляющие</v>
      </c>
      <c r="C159" s="61" t="str">
        <f>Source!H500</f>
        <v>100 шт.</v>
      </c>
      <c r="D159" s="62">
        <f>Source!I500</f>
        <v>2.5999999999999995E-2</v>
      </c>
      <c r="E159" s="60"/>
    </row>
    <row r="160" spans="1:5" ht="28.5" x14ac:dyDescent="0.2">
      <c r="A160" s="59">
        <v>47.4</v>
      </c>
      <c r="B160" s="60" t="str">
        <f>Source!G502</f>
        <v>Гильзы соединительные кабельные, закрепляемые опрессовкой (3449860000)</v>
      </c>
      <c r="C160" s="61" t="str">
        <f>Source!H502</f>
        <v>шт.</v>
      </c>
      <c r="D160" s="62">
        <f>Source!I502</f>
        <v>0.32</v>
      </c>
      <c r="E160" s="60"/>
    </row>
    <row r="161" spans="1:5" ht="14.25" x14ac:dyDescent="0.2">
      <c r="A161" s="59">
        <v>48</v>
      </c>
      <c r="B161" s="60" t="str">
        <f>Source!G506</f>
        <v>Труба металлическая 22х1,5 мм</v>
      </c>
      <c r="C161" s="61" t="str">
        <f>Source!H506</f>
        <v>м</v>
      </c>
      <c r="D161" s="62">
        <f>Source!I506</f>
        <v>4.12</v>
      </c>
      <c r="E161" s="60"/>
    </row>
    <row r="162" spans="1:5" ht="28.5" x14ac:dyDescent="0.2">
      <c r="A162" s="59">
        <v>49</v>
      </c>
      <c r="B162" s="60" t="str">
        <f>Source!G508</f>
        <v>Сверление электроперфоратором сквозных отверстий в кирпичных стенах толщиной в 2 кирпича, диаметр отверстий, мм, до 30</v>
      </c>
      <c r="C162" s="61" t="str">
        <f>Source!H508</f>
        <v>100 отверстий</v>
      </c>
      <c r="D162" s="62">
        <f>Source!I508</f>
        <v>0.45</v>
      </c>
      <c r="E162" s="60"/>
    </row>
    <row r="163" spans="1:5" ht="28.5" x14ac:dyDescent="0.2">
      <c r="A163" s="59">
        <v>50</v>
      </c>
      <c r="B163" s="60" t="str">
        <f>Source!G510</f>
        <v>Заделка отверстий в кирпичных стенах в местах прохода трубопроводов</v>
      </c>
      <c r="C163" s="61" t="str">
        <f>Source!H510</f>
        <v>100 отверстий</v>
      </c>
      <c r="D163" s="62">
        <f>Source!I510</f>
        <v>0.45</v>
      </c>
      <c r="E163" s="60"/>
    </row>
    <row r="164" spans="1:5" ht="28.5" x14ac:dyDescent="0.2">
      <c r="A164" s="59">
        <v>50.1</v>
      </c>
      <c r="B164" s="60" t="str">
        <f>Source!G512</f>
        <v>Смесь бетонная тяжелого бетона БСТ на гранитном щебне, крупность заполнителя от 5 до 20 мм, класс прочности В25 (М350), П3, F150, W6</v>
      </c>
      <c r="C164" s="61" t="str">
        <f>Source!H512</f>
        <v>м3</v>
      </c>
      <c r="D164" s="62">
        <f>Source!I512</f>
        <v>0.1404</v>
      </c>
      <c r="E164" s="60"/>
    </row>
    <row r="165" spans="1:5" ht="28.5" x14ac:dyDescent="0.2">
      <c r="A165" s="59">
        <v>51</v>
      </c>
      <c r="B165" s="60" t="str">
        <f>Source!G514</f>
        <v>Проверка всего технологического комплекса в режимах работы и контроля, сдача в эксплуатацию</v>
      </c>
      <c r="C165" s="61" t="str">
        <f>Source!H514</f>
        <v>1 комплекс</v>
      </c>
      <c r="D165" s="62">
        <f>Source!I514</f>
        <v>1</v>
      </c>
      <c r="E165" s="60"/>
    </row>
    <row r="166" spans="1:5" ht="16.5" x14ac:dyDescent="0.25">
      <c r="A166" s="89" t="str">
        <f>CONCATENATE("Локальная смета: ", Source!G580)</f>
        <v>Локальная смета: Пусконаладочные работы</v>
      </c>
      <c r="B166" s="89"/>
      <c r="C166" s="89"/>
      <c r="D166" s="89"/>
      <c r="E166" s="89"/>
    </row>
    <row r="167" spans="1:5" ht="16.5" x14ac:dyDescent="0.25">
      <c r="A167" s="89" t="str">
        <f>CONCATENATE("Раздел: ", Source!G584)</f>
        <v>Раздел: 1. ПНР</v>
      </c>
      <c r="B167" s="89"/>
      <c r="C167" s="89"/>
      <c r="D167" s="89"/>
      <c r="E167" s="89"/>
    </row>
    <row r="168" spans="1:5" ht="16.5" x14ac:dyDescent="0.25">
      <c r="A168" s="89" t="str">
        <f>CONCATENATE("Подраздел: ", Source!G588)</f>
        <v>Подраздел: 1. АПС</v>
      </c>
      <c r="B168" s="89"/>
      <c r="C168" s="89"/>
      <c r="D168" s="89"/>
      <c r="E168" s="89"/>
    </row>
    <row r="169" spans="1:5" ht="14.25" x14ac:dyDescent="0.2">
      <c r="A169" s="59">
        <v>1</v>
      </c>
      <c r="B169" s="60" t="str">
        <f>Source!G592</f>
        <v>Комплексная пусконаладка системы</v>
      </c>
      <c r="C169" s="61" t="str">
        <f>Source!H592</f>
        <v>1  ШТ.</v>
      </c>
      <c r="D169" s="62">
        <f>Source!I592</f>
        <v>1</v>
      </c>
      <c r="E169" s="60"/>
    </row>
    <row r="170" spans="1:5" ht="28.5" x14ac:dyDescent="0.2">
      <c r="A170" s="59">
        <v>2</v>
      </c>
      <c r="B170" s="60" t="str">
        <f>Source!G594</f>
        <v>Комплексная пусконаладка системы, добавлять к позиции 5.2-35-1 на каждое адресное устройство</v>
      </c>
      <c r="C170" s="61" t="str">
        <f>Source!H594</f>
        <v>1  ШТ.</v>
      </c>
      <c r="D170" s="62">
        <f>Source!I594</f>
        <v>263</v>
      </c>
      <c r="E170" s="60"/>
    </row>
    <row r="171" spans="1:5" ht="28.5" x14ac:dyDescent="0.2">
      <c r="A171" s="59">
        <v>3</v>
      </c>
      <c r="B171" s="60" t="str">
        <f>Source!G596</f>
        <v>Проверка всего технологического комплекса в режимах работы и контроля, сдача в эксплуатацию</v>
      </c>
      <c r="C171" s="61" t="str">
        <f>Source!H596</f>
        <v>1 комплекс</v>
      </c>
      <c r="D171" s="62">
        <f>Source!I596</f>
        <v>1</v>
      </c>
      <c r="E171" s="60"/>
    </row>
    <row r="172" spans="1:5" ht="16.5" x14ac:dyDescent="0.25">
      <c r="A172" s="89" t="str">
        <f>CONCATENATE("Подраздел: ", Source!G629)</f>
        <v>Подраздел: 2. СОУЭ</v>
      </c>
      <c r="B172" s="89"/>
      <c r="C172" s="89"/>
      <c r="D172" s="89"/>
      <c r="E172" s="89"/>
    </row>
    <row r="173" spans="1:5" ht="85.5" x14ac:dyDescent="0.2">
      <c r="A173" s="59">
        <v>4</v>
      </c>
      <c r="B173" s="60" t="str">
        <f>Source!G633</f>
        <v>Комплексная наладка систем, реализующих функции: контроля технологического объекта с двумя параметрами (точками) контроля, вычислительных или логических операций информационного характера технологического объекта с двумя обрабатываемыми параметрами; программной или логической операции управления технологическим объектом с двумя обрабатываемыми сигналами управления</v>
      </c>
      <c r="C173" s="61" t="str">
        <f>Source!H633</f>
        <v>1 комплекс систем</v>
      </c>
      <c r="D173" s="62">
        <f>Source!I633</f>
        <v>1</v>
      </c>
      <c r="E173" s="60"/>
    </row>
    <row r="174" spans="1:5" ht="28.5" x14ac:dyDescent="0.2">
      <c r="A174" s="59">
        <v>5</v>
      </c>
      <c r="B174" s="60" t="str">
        <f>Source!G635</f>
        <v>За каждый последующий параметр или сигнал управления добавлять к позиции 5.2-21-1</v>
      </c>
      <c r="C174" s="61" t="str">
        <f>Source!H635</f>
        <v>1 сигнал</v>
      </c>
      <c r="D174" s="62">
        <f>Source!I635</f>
        <v>100</v>
      </c>
      <c r="E174" s="60"/>
    </row>
    <row r="175" spans="1:5" ht="28.5" x14ac:dyDescent="0.2">
      <c r="A175" s="59">
        <v>6</v>
      </c>
      <c r="B175" s="60" t="str">
        <f>Source!G637</f>
        <v>Проверка всего технологического комплекса в режимах работы и контроля, сдача в эксплуатацию</v>
      </c>
      <c r="C175" s="61" t="str">
        <f>Source!H637</f>
        <v>1 комплекс</v>
      </c>
      <c r="D175" s="62">
        <f>Source!I637</f>
        <v>1</v>
      </c>
      <c r="E175" s="60"/>
    </row>
    <row r="176" spans="1:5" ht="16.5" x14ac:dyDescent="0.25">
      <c r="A176" s="89" t="str">
        <f>CONCATENATE("Подраздел: ", Source!G670)</f>
        <v>Подраздел: 3. АПТ</v>
      </c>
      <c r="B176" s="89"/>
      <c r="C176" s="89"/>
      <c r="D176" s="89"/>
      <c r="E176" s="89"/>
    </row>
    <row r="177" spans="1:5" ht="14.25" x14ac:dyDescent="0.2">
      <c r="A177" s="59">
        <v>7</v>
      </c>
      <c r="B177" s="60" t="str">
        <f>Source!G674</f>
        <v>Комплексная пусконаладка системы</v>
      </c>
      <c r="C177" s="61" t="str">
        <f>Source!H674</f>
        <v>1  ШТ.</v>
      </c>
      <c r="D177" s="62">
        <f>Source!I674</f>
        <v>1</v>
      </c>
      <c r="E177" s="60"/>
    </row>
    <row r="178" spans="1:5" ht="28.5" x14ac:dyDescent="0.2">
      <c r="A178" s="59">
        <v>8</v>
      </c>
      <c r="B178" s="60" t="str">
        <f>Source!G676</f>
        <v>Комплексная пусконаладка системы, добавлять к позиции 5.2-35-1 на каждое адресное устройство</v>
      </c>
      <c r="C178" s="61" t="str">
        <f>Source!H676</f>
        <v>1  ШТ.</v>
      </c>
      <c r="D178" s="62">
        <f>Source!I676</f>
        <v>18</v>
      </c>
      <c r="E178" s="60"/>
    </row>
    <row r="179" spans="1:5" ht="28.5" x14ac:dyDescent="0.2">
      <c r="A179" s="55">
        <v>9</v>
      </c>
      <c r="B179" s="56" t="str">
        <f>Source!G678</f>
        <v>Проверка всего технологического комплекса в режимах работы и контроля, сдача в эксплуатацию</v>
      </c>
      <c r="C179" s="57" t="str">
        <f>Source!H678</f>
        <v>1 комплекс</v>
      </c>
      <c r="D179" s="58">
        <f>Source!I678</f>
        <v>1</v>
      </c>
      <c r="E179" s="56"/>
    </row>
    <row r="182" spans="1:5" ht="15" x14ac:dyDescent="0.25">
      <c r="A182" s="22" t="s">
        <v>884</v>
      </c>
      <c r="B182" s="22"/>
      <c r="C182" s="22" t="s">
        <v>885</v>
      </c>
      <c r="D182" s="22"/>
      <c r="E182" s="22"/>
    </row>
  </sheetData>
  <mergeCells count="15">
    <mergeCell ref="A20:E20"/>
    <mergeCell ref="C5:D5"/>
    <mergeCell ref="C7:D7"/>
    <mergeCell ref="A11:D11"/>
    <mergeCell ref="A12:D12"/>
    <mergeCell ref="A19:E19"/>
    <mergeCell ref="A168:E168"/>
    <mergeCell ref="A172:E172"/>
    <mergeCell ref="A176:E176"/>
    <mergeCell ref="A63:E63"/>
    <mergeCell ref="A64:E64"/>
    <mergeCell ref="A107:E107"/>
    <mergeCell ref="A108:E108"/>
    <mergeCell ref="A166:E166"/>
    <mergeCell ref="A167:E167"/>
  </mergeCells>
  <pageMargins left="0.4" right="0.2" top="0.2" bottom="0.4" header="0.2" footer="0.2"/>
  <pageSetup paperSize="9" scale="76" fitToHeight="0" orientation="portrait" verticalDpi="0" r:id="rId1"/>
  <headerFooter>
    <oddHeader>&amp;L&amp;8</oddHeader>
    <oddFooter>&amp;R&amp;P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49660-3D03-4964-804D-44BF89F334EE}">
  <dimension ref="A1:AB378"/>
  <sheetViews>
    <sheetView workbookViewId="0"/>
  </sheetViews>
  <sheetFormatPr defaultRowHeight="12.75" x14ac:dyDescent="0.2"/>
  <sheetData>
    <row r="1" spans="1:28" x14ac:dyDescent="0.2">
      <c r="A1" t="s">
        <v>914</v>
      </c>
      <c r="B1" t="s">
        <v>916</v>
      </c>
      <c r="C1" t="s">
        <v>917</v>
      </c>
      <c r="D1" t="s">
        <v>918</v>
      </c>
      <c r="E1" t="s">
        <v>919</v>
      </c>
      <c r="F1" t="s">
        <v>920</v>
      </c>
      <c r="G1" t="s">
        <v>921</v>
      </c>
      <c r="H1" t="s">
        <v>922</v>
      </c>
      <c r="I1" t="s">
        <v>923</v>
      </c>
      <c r="J1" t="s">
        <v>924</v>
      </c>
      <c r="K1" t="s">
        <v>925</v>
      </c>
      <c r="L1" t="s">
        <v>926</v>
      </c>
      <c r="M1" t="s">
        <v>927</v>
      </c>
      <c r="N1" t="s">
        <v>928</v>
      </c>
      <c r="O1" t="s">
        <v>915</v>
      </c>
    </row>
    <row r="2" spans="1:28" x14ac:dyDescent="0.2">
      <c r="A2">
        <v>1</v>
      </c>
      <c r="B2">
        <v>1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  <c r="I2">
        <v>1</v>
      </c>
      <c r="J2">
        <v>0</v>
      </c>
      <c r="K2">
        <v>1</v>
      </c>
      <c r="L2">
        <v>151751235</v>
      </c>
      <c r="M2">
        <v>0</v>
      </c>
      <c r="N2">
        <v>0</v>
      </c>
      <c r="O2">
        <v>0</v>
      </c>
    </row>
    <row r="4" spans="1:28" x14ac:dyDescent="0.2">
      <c r="A4" t="s">
        <v>886</v>
      </c>
      <c r="B4" t="s">
        <v>887</v>
      </c>
      <c r="C4" t="s">
        <v>888</v>
      </c>
      <c r="D4" t="s">
        <v>889</v>
      </c>
      <c r="E4" t="s">
        <v>890</v>
      </c>
      <c r="F4" t="s">
        <v>891</v>
      </c>
      <c r="G4" t="s">
        <v>892</v>
      </c>
      <c r="H4" t="s">
        <v>893</v>
      </c>
      <c r="I4" t="s">
        <v>894</v>
      </c>
      <c r="J4" t="s">
        <v>895</v>
      </c>
      <c r="K4" t="s">
        <v>896</v>
      </c>
      <c r="L4" t="s">
        <v>897</v>
      </c>
      <c r="M4" t="s">
        <v>898</v>
      </c>
      <c r="N4" t="s">
        <v>899</v>
      </c>
      <c r="O4" t="s">
        <v>900</v>
      </c>
      <c r="P4" t="s">
        <v>901</v>
      </c>
      <c r="Q4" t="s">
        <v>902</v>
      </c>
      <c r="R4" t="s">
        <v>903</v>
      </c>
      <c r="S4" t="s">
        <v>904</v>
      </c>
      <c r="T4" t="s">
        <v>905</v>
      </c>
      <c r="U4" t="s">
        <v>909</v>
      </c>
      <c r="V4" t="s">
        <v>910</v>
      </c>
      <c r="W4" t="s">
        <v>911</v>
      </c>
      <c r="X4" t="s">
        <v>912</v>
      </c>
      <c r="Y4" t="s">
        <v>913</v>
      </c>
      <c r="Z4" t="s">
        <v>906</v>
      </c>
      <c r="AA4" t="s">
        <v>907</v>
      </c>
      <c r="AB4" t="s">
        <v>908</v>
      </c>
    </row>
    <row r="6" spans="1:28" x14ac:dyDescent="0.2">
      <c r="A6">
        <f>Source!A20</f>
        <v>3</v>
      </c>
      <c r="B6">
        <v>20</v>
      </c>
      <c r="G6" t="str">
        <f>Source!G20</f>
        <v>СПС</v>
      </c>
    </row>
    <row r="7" spans="1:28" x14ac:dyDescent="0.2">
      <c r="A7">
        <f>Source!A24</f>
        <v>4</v>
      </c>
      <c r="B7">
        <v>24</v>
      </c>
      <c r="G7" t="str">
        <f>Source!G24</f>
        <v>1. СПС</v>
      </c>
    </row>
    <row r="8" spans="1:28" x14ac:dyDescent="0.2">
      <c r="A8">
        <v>20</v>
      </c>
      <c r="B8">
        <v>14</v>
      </c>
      <c r="C8">
        <v>3</v>
      </c>
      <c r="D8">
        <v>0</v>
      </c>
      <c r="E8">
        <f>SmtRes!AV14</f>
        <v>0</v>
      </c>
      <c r="F8" t="str">
        <f>SmtRes!I14</f>
        <v>9999990002</v>
      </c>
      <c r="G8" t="str">
        <f>SmtRes!K14</f>
        <v>Масса оборудования</v>
      </c>
      <c r="H8" t="str">
        <f>SmtRes!O14</f>
        <v>т</v>
      </c>
      <c r="I8">
        <f>SmtRes!Y14*Source!I29</f>
        <v>0.5</v>
      </c>
      <c r="J8">
        <f>SmtRes!AO14</f>
        <v>1</v>
      </c>
      <c r="K8">
        <f>SmtRes!AE14</f>
        <v>0</v>
      </c>
      <c r="L8">
        <f>SmtRes!DB14</f>
        <v>0</v>
      </c>
      <c r="M8">
        <f>ROUND(ROUND(L8*Source!I29, 6)*1, 2)</f>
        <v>0</v>
      </c>
      <c r="N8">
        <f>SmtRes!AA14</f>
        <v>0</v>
      </c>
      <c r="O8">
        <f>ROUND(ROUND(L8*Source!I29, 6)*SmtRes!DA14, 2)</f>
        <v>0</v>
      </c>
      <c r="P8">
        <f>SmtRes!AG14</f>
        <v>0</v>
      </c>
      <c r="Q8">
        <f>SmtRes!DC14</f>
        <v>0</v>
      </c>
      <c r="R8">
        <f>ROUND(ROUND(Q8*Source!I29, 6)*1, 2)</f>
        <v>0</v>
      </c>
      <c r="S8">
        <f>SmtRes!AC14</f>
        <v>0</v>
      </c>
      <c r="T8">
        <f>ROUND(ROUND(Q8*Source!I29, 6)*SmtRes!AK14, 2)</f>
        <v>0</v>
      </c>
      <c r="U8">
        <v>3</v>
      </c>
      <c r="Z8">
        <f>SmtRes!X14</f>
        <v>-783086922</v>
      </c>
      <c r="AA8">
        <v>711510557</v>
      </c>
      <c r="AB8">
        <v>711510557</v>
      </c>
    </row>
    <row r="9" spans="1:28" x14ac:dyDescent="0.2">
      <c r="A9">
        <v>20</v>
      </c>
      <c r="B9">
        <v>13</v>
      </c>
      <c r="C9">
        <v>3</v>
      </c>
      <c r="D9">
        <v>0</v>
      </c>
      <c r="E9">
        <f>SmtRes!AV13</f>
        <v>0</v>
      </c>
      <c r="F9" t="str">
        <f>SmtRes!I13</f>
        <v>1.21-5-1180</v>
      </c>
      <c r="G9" t="str">
        <f>SmtRes!K13</f>
        <v>Бирка маркировочная для кабелей и проводов, типа У134 У3,5</v>
      </c>
      <c r="H9" t="str">
        <f>SmtRes!O13</f>
        <v>1000 шт.</v>
      </c>
      <c r="I9">
        <f>SmtRes!Y13*Source!I29</f>
        <v>1.6E-2</v>
      </c>
      <c r="J9">
        <f>SmtRes!AO13</f>
        <v>1</v>
      </c>
      <c r="K9">
        <f>SmtRes!AE13</f>
        <v>226.68</v>
      </c>
      <c r="L9">
        <f>SmtRes!DB13</f>
        <v>3.63</v>
      </c>
      <c r="M9">
        <f>ROUND(ROUND(L9*Source!I29, 6)*1, 2)</f>
        <v>3.63</v>
      </c>
      <c r="N9">
        <f>SmtRes!AA13</f>
        <v>1360.08</v>
      </c>
      <c r="O9">
        <f>ROUND(ROUND(L9*Source!I29, 6)*SmtRes!DA13, 2)</f>
        <v>21.78</v>
      </c>
      <c r="P9">
        <f>SmtRes!AG13</f>
        <v>0</v>
      </c>
      <c r="Q9">
        <f>SmtRes!DC13</f>
        <v>0</v>
      </c>
      <c r="R9">
        <f>ROUND(ROUND(Q9*Source!I29, 6)*1, 2)</f>
        <v>0</v>
      </c>
      <c r="S9">
        <f>SmtRes!AC13</f>
        <v>0</v>
      </c>
      <c r="T9">
        <f>ROUND(ROUND(Q9*Source!I29, 6)*SmtRes!AK13, 2)</f>
        <v>0</v>
      </c>
      <c r="U9">
        <v>3</v>
      </c>
      <c r="Z9">
        <f>SmtRes!X13</f>
        <v>833010814</v>
      </c>
      <c r="AA9">
        <v>1462361054</v>
      </c>
      <c r="AB9">
        <v>-1573974870</v>
      </c>
    </row>
    <row r="10" spans="1:28" x14ac:dyDescent="0.2">
      <c r="A10">
        <v>20</v>
      </c>
      <c r="B10">
        <v>12</v>
      </c>
      <c r="C10">
        <v>3</v>
      </c>
      <c r="D10">
        <v>0</v>
      </c>
      <c r="E10">
        <f>SmtRes!AV12</f>
        <v>0</v>
      </c>
      <c r="F10" t="str">
        <f>SmtRes!I12</f>
        <v>1.1-2-63</v>
      </c>
      <c r="G10" t="str">
        <f>SmtRes!K12</f>
        <v>Нитки суровые</v>
      </c>
      <c r="H10" t="str">
        <f>SmtRes!O12</f>
        <v>г</v>
      </c>
      <c r="I10">
        <f>SmtRes!Y12*Source!I29</f>
        <v>1</v>
      </c>
      <c r="J10">
        <f>SmtRes!AO12</f>
        <v>1</v>
      </c>
      <c r="K10">
        <f>SmtRes!AE12</f>
        <v>7.0000000000000007E-2</v>
      </c>
      <c r="L10">
        <f>SmtRes!DB12</f>
        <v>7.0000000000000007E-2</v>
      </c>
      <c r="M10">
        <f>ROUND(ROUND(L10*Source!I29, 6)*1, 2)</f>
        <v>7.0000000000000007E-2</v>
      </c>
      <c r="N10">
        <f>SmtRes!AA12</f>
        <v>0.37</v>
      </c>
      <c r="O10">
        <f>ROUND(ROUND(L10*Source!I29, 6)*SmtRes!DA12, 2)</f>
        <v>0.37</v>
      </c>
      <c r="P10">
        <f>SmtRes!AG12</f>
        <v>0</v>
      </c>
      <c r="Q10">
        <f>SmtRes!DC12</f>
        <v>0</v>
      </c>
      <c r="R10">
        <f>ROUND(ROUND(Q10*Source!I29, 6)*1, 2)</f>
        <v>0</v>
      </c>
      <c r="S10">
        <f>SmtRes!AC12</f>
        <v>0</v>
      </c>
      <c r="T10">
        <f>ROUND(ROUND(Q10*Source!I29, 6)*SmtRes!AK12, 2)</f>
        <v>0</v>
      </c>
      <c r="U10">
        <v>3</v>
      </c>
      <c r="Z10">
        <f>SmtRes!X12</f>
        <v>-710729592</v>
      </c>
      <c r="AA10">
        <v>1722689737</v>
      </c>
      <c r="AB10">
        <v>1300462346</v>
      </c>
    </row>
    <row r="11" spans="1:28" x14ac:dyDescent="0.2">
      <c r="A11">
        <v>20</v>
      </c>
      <c r="B11">
        <v>11</v>
      </c>
      <c r="C11">
        <v>3</v>
      </c>
      <c r="D11">
        <v>0</v>
      </c>
      <c r="E11">
        <f>SmtRes!AV11</f>
        <v>0</v>
      </c>
      <c r="F11" t="str">
        <f>SmtRes!I11</f>
        <v>1.1-1-944</v>
      </c>
      <c r="G11" t="str">
        <f>SmtRes!K11</f>
        <v>Припой оловянно-свинцовый, в прутках, диаметр 8 мм, типа ПОС-30</v>
      </c>
      <c r="H11" t="str">
        <f>SmtRes!O11</f>
        <v>т</v>
      </c>
      <c r="I11">
        <f>SmtRes!Y11*Source!I29</f>
        <v>1.6000000000000001E-4</v>
      </c>
      <c r="J11">
        <f>SmtRes!AO11</f>
        <v>1</v>
      </c>
      <c r="K11">
        <f>SmtRes!AE11</f>
        <v>60966</v>
      </c>
      <c r="L11">
        <f>SmtRes!DB11</f>
        <v>9.75</v>
      </c>
      <c r="M11">
        <f>ROUND(ROUND(L11*Source!I29, 6)*1, 2)</f>
        <v>9.75</v>
      </c>
      <c r="N11">
        <f>SmtRes!AA11</f>
        <v>1496715.3</v>
      </c>
      <c r="O11">
        <f>ROUND(ROUND(L11*Source!I29, 6)*SmtRes!DA11, 2)</f>
        <v>239.36</v>
      </c>
      <c r="P11">
        <f>SmtRes!AG11</f>
        <v>0</v>
      </c>
      <c r="Q11">
        <f>SmtRes!DC11</f>
        <v>0</v>
      </c>
      <c r="R11">
        <f>ROUND(ROUND(Q11*Source!I29, 6)*1, 2)</f>
        <v>0</v>
      </c>
      <c r="S11">
        <f>SmtRes!AC11</f>
        <v>0</v>
      </c>
      <c r="T11">
        <f>ROUND(ROUND(Q11*Source!I29, 6)*SmtRes!AK11, 2)</f>
        <v>0</v>
      </c>
      <c r="U11">
        <v>3</v>
      </c>
      <c r="Z11">
        <f>SmtRes!X11</f>
        <v>1488995423</v>
      </c>
      <c r="AA11">
        <v>909785373</v>
      </c>
      <c r="AB11">
        <v>1929592101</v>
      </c>
    </row>
    <row r="12" spans="1:28" x14ac:dyDescent="0.2">
      <c r="A12">
        <v>20</v>
      </c>
      <c r="B12">
        <v>10</v>
      </c>
      <c r="C12">
        <v>3</v>
      </c>
      <c r="D12">
        <v>0</v>
      </c>
      <c r="E12">
        <f>SmtRes!AV10</f>
        <v>0</v>
      </c>
      <c r="F12" t="str">
        <f>SmtRes!I10</f>
        <v>1.1-1-3648</v>
      </c>
      <c r="G12" t="str">
        <f>SmtRes!K10</f>
        <v>Трубки резиновые, технические, типа ТМКЩ, диаметр от 6 до 40 мм, толщина стенки от 2 до 4 мм</v>
      </c>
      <c r="H12" t="str">
        <f>SmtRes!O10</f>
        <v>кг</v>
      </c>
      <c r="I12">
        <f>SmtRes!Y10*Source!I29</f>
        <v>0.02</v>
      </c>
      <c r="J12">
        <f>SmtRes!AO10</f>
        <v>1</v>
      </c>
      <c r="K12">
        <f>SmtRes!AE10</f>
        <v>49.18</v>
      </c>
      <c r="L12">
        <f>SmtRes!DB10</f>
        <v>0.98</v>
      </c>
      <c r="M12">
        <f>ROUND(ROUND(L12*Source!I29, 6)*1, 2)</f>
        <v>0.98</v>
      </c>
      <c r="N12">
        <f>SmtRes!AA10</f>
        <v>409.18</v>
      </c>
      <c r="O12">
        <f>ROUND(ROUND(L12*Source!I29, 6)*SmtRes!DA10, 2)</f>
        <v>8.15</v>
      </c>
      <c r="P12">
        <f>SmtRes!AG10</f>
        <v>0</v>
      </c>
      <c r="Q12">
        <f>SmtRes!DC10</f>
        <v>0</v>
      </c>
      <c r="R12">
        <f>ROUND(ROUND(Q12*Source!I29, 6)*1, 2)</f>
        <v>0</v>
      </c>
      <c r="S12">
        <f>SmtRes!AC10</f>
        <v>0</v>
      </c>
      <c r="T12">
        <f>ROUND(ROUND(Q12*Source!I29, 6)*SmtRes!AK10, 2)</f>
        <v>0</v>
      </c>
      <c r="U12">
        <v>3</v>
      </c>
      <c r="Z12">
        <f>SmtRes!X10</f>
        <v>1726033629</v>
      </c>
      <c r="AA12">
        <v>-1180003253</v>
      </c>
      <c r="AB12">
        <v>-1269028055</v>
      </c>
    </row>
    <row r="13" spans="1:28" x14ac:dyDescent="0.2">
      <c r="A13">
        <v>20</v>
      </c>
      <c r="B13">
        <v>9</v>
      </c>
      <c r="C13">
        <v>2</v>
      </c>
      <c r="D13">
        <v>0</v>
      </c>
      <c r="E13">
        <f>SmtRes!AV9</f>
        <v>0</v>
      </c>
      <c r="F13" t="str">
        <f>SmtRes!I9</f>
        <v>2.1-4-12</v>
      </c>
      <c r="G13" t="str">
        <f>SmtRes!K9</f>
        <v>Автопогрузчики вилочные, грузоподъемность до 5 т</v>
      </c>
      <c r="H13" t="str">
        <f>SmtRes!O9</f>
        <v>маш.-ч</v>
      </c>
      <c r="I13">
        <f>SmtRes!Y9*Source!I29</f>
        <v>3.4</v>
      </c>
      <c r="J13">
        <f>SmtRes!AO9</f>
        <v>1</v>
      </c>
      <c r="K13">
        <f>SmtRes!AF9</f>
        <v>114.83</v>
      </c>
      <c r="L13">
        <f>SmtRes!DB9</f>
        <v>390.42</v>
      </c>
      <c r="M13">
        <f>ROUND(ROUND(L13*Source!I29, 6)*1, 2)</f>
        <v>390.42</v>
      </c>
      <c r="N13">
        <f>SmtRes!AB9</f>
        <v>1517.26</v>
      </c>
      <c r="O13">
        <f>ROUND(ROUND(L13*Source!I29, 6)*SmtRes!DA9, 2)</f>
        <v>4927.1000000000004</v>
      </c>
      <c r="P13">
        <f>SmtRes!AG9</f>
        <v>12.62</v>
      </c>
      <c r="Q13">
        <f>SmtRes!DC9</f>
        <v>42.91</v>
      </c>
      <c r="R13">
        <f>ROUND(ROUND(Q13*Source!I29, 6)*1, 2)</f>
        <v>42.91</v>
      </c>
      <c r="S13">
        <f>SmtRes!AC9</f>
        <v>455.99</v>
      </c>
      <c r="T13">
        <f>ROUND(ROUND(Q13*Source!I29, 6)*SmtRes!AK9, 2)</f>
        <v>1480.82</v>
      </c>
      <c r="U13">
        <v>2</v>
      </c>
      <c r="Z13">
        <f>SmtRes!X9</f>
        <v>-32031357</v>
      </c>
      <c r="AA13">
        <v>777923228</v>
      </c>
      <c r="AB13">
        <v>846388292</v>
      </c>
    </row>
    <row r="14" spans="1:28" x14ac:dyDescent="0.2">
      <c r="A14">
        <v>20</v>
      </c>
      <c r="B14">
        <v>8</v>
      </c>
      <c r="C14">
        <v>1</v>
      </c>
      <c r="D14">
        <v>0</v>
      </c>
      <c r="E14">
        <f>SmtRes!AV8</f>
        <v>1</v>
      </c>
      <c r="F14" t="str">
        <f>SmtRes!I8</f>
        <v>9999990008</v>
      </c>
      <c r="G14" t="str">
        <f>SmtRes!K8</f>
        <v>Трудозатраты рабочих</v>
      </c>
      <c r="H14" t="str">
        <f>SmtRes!O8</f>
        <v>чел.-ч.</v>
      </c>
      <c r="I14">
        <f>SmtRes!Y8*Source!I29</f>
        <v>68</v>
      </c>
      <c r="J14">
        <f>SmtRes!AO8</f>
        <v>1</v>
      </c>
      <c r="K14">
        <f>SmtRes!AH8</f>
        <v>0</v>
      </c>
      <c r="L14">
        <f>SmtRes!DB8</f>
        <v>0</v>
      </c>
      <c r="M14">
        <f>ROUND(ROUND(L14*Source!I29, 6)*1, 2)</f>
        <v>0</v>
      </c>
      <c r="N14">
        <f>SmtRes!AD8</f>
        <v>0</v>
      </c>
      <c r="O14">
        <f>ROUND(ROUND(L14*Source!I29, 6)*SmtRes!DA8, 2)</f>
        <v>0</v>
      </c>
      <c r="P14">
        <f>SmtRes!AG8</f>
        <v>0</v>
      </c>
      <c r="Q14">
        <f>SmtRes!DC8</f>
        <v>0</v>
      </c>
      <c r="R14">
        <f>ROUND(ROUND(Q14*Source!I29, 6)*1, 2)</f>
        <v>0</v>
      </c>
      <c r="S14">
        <f>SmtRes!AC8</f>
        <v>0</v>
      </c>
      <c r="T14">
        <f>ROUND(ROUND(Q14*Source!I29, 6)*SmtRes!AK8, 2)</f>
        <v>0</v>
      </c>
      <c r="U14">
        <v>1</v>
      </c>
      <c r="Z14">
        <f>SmtRes!X8</f>
        <v>476480486</v>
      </c>
      <c r="AA14">
        <v>-1751963544</v>
      </c>
      <c r="AB14">
        <v>-1751963544</v>
      </c>
    </row>
    <row r="15" spans="1:28" x14ac:dyDescent="0.2">
      <c r="A15">
        <f>Source!A31</f>
        <v>17</v>
      </c>
      <c r="B15">
        <v>31</v>
      </c>
      <c r="C15">
        <v>5</v>
      </c>
      <c r="D15">
        <f>Source!BI31</f>
        <v>3</v>
      </c>
      <c r="E15">
        <f>Source!FS31</f>
        <v>0</v>
      </c>
      <c r="F15" t="str">
        <f>Source!F31</f>
        <v>УПД</v>
      </c>
      <c r="G15" t="str">
        <f>Source!G31</f>
        <v>Центральный прибор индикации и управления ЦПИУ «Рубеж», ЦПИУ "Рубеж" исп.1</v>
      </c>
      <c r="H15" t="str">
        <f>Source!H31</f>
        <v>шт.</v>
      </c>
      <c r="I15">
        <f>Source!I31</f>
        <v>1</v>
      </c>
      <c r="J15">
        <v>1</v>
      </c>
      <c r="K15">
        <f>Source!AC31</f>
        <v>68667.78</v>
      </c>
      <c r="M15">
        <f>ROUND(K15*I15, 2)</f>
        <v>68667.78</v>
      </c>
      <c r="N15">
        <f>Source!AC31*IF(Source!BC31&lt;&gt; 0, Source!BC31, 1)</f>
        <v>488227.91580000002</v>
      </c>
      <c r="O15">
        <f>ROUND(N15*I15, 2)</f>
        <v>488227.92</v>
      </c>
      <c r="P15">
        <f>Source!AE31</f>
        <v>0</v>
      </c>
      <c r="R15">
        <f>ROUND(P15*I15, 2)</f>
        <v>0</v>
      </c>
      <c r="S15">
        <f>Source!AE31*IF(Source!BS31&lt;&gt; 0, Source!BS31, 1)</f>
        <v>0</v>
      </c>
      <c r="T15">
        <f>ROUND(S15*I15, 2)</f>
        <v>0</v>
      </c>
      <c r="U15">
        <v>3</v>
      </c>
      <c r="Z15">
        <f>Source!GF31</f>
        <v>1274654728</v>
      </c>
      <c r="AA15">
        <v>182833959</v>
      </c>
      <c r="AB15">
        <v>-1746039687</v>
      </c>
    </row>
    <row r="16" spans="1:28" x14ac:dyDescent="0.2">
      <c r="A16">
        <v>20</v>
      </c>
      <c r="B16">
        <v>16</v>
      </c>
      <c r="C16">
        <v>1</v>
      </c>
      <c r="D16">
        <v>0</v>
      </c>
      <c r="E16">
        <f>SmtRes!AV16</f>
        <v>1</v>
      </c>
      <c r="F16" t="str">
        <f>SmtRes!I16</f>
        <v>9999990008</v>
      </c>
      <c r="G16" t="str">
        <f>SmtRes!K16</f>
        <v>Трудозатраты рабочих</v>
      </c>
      <c r="H16" t="str">
        <f>SmtRes!O16</f>
        <v>чел.-ч.</v>
      </c>
      <c r="I16">
        <f>SmtRes!Y16*Source!I33</f>
        <v>145.6</v>
      </c>
      <c r="J16">
        <f>SmtRes!AO16</f>
        <v>1</v>
      </c>
      <c r="K16">
        <f>SmtRes!AH16</f>
        <v>0</v>
      </c>
      <c r="L16">
        <f>SmtRes!DB16</f>
        <v>0</v>
      </c>
      <c r="M16">
        <f>ROUND(ROUND(L16*Source!I33, 6)*1, 2)</f>
        <v>0</v>
      </c>
      <c r="N16">
        <f>SmtRes!AD16</f>
        <v>0</v>
      </c>
      <c r="O16">
        <f>ROUND(ROUND(L16*Source!I33, 6)*SmtRes!DA16, 2)</f>
        <v>0</v>
      </c>
      <c r="P16">
        <f>SmtRes!AG16</f>
        <v>0</v>
      </c>
      <c r="Q16">
        <f>SmtRes!DC16</f>
        <v>0</v>
      </c>
      <c r="R16">
        <f>ROUND(ROUND(Q16*Source!I33, 6)*1, 2)</f>
        <v>0</v>
      </c>
      <c r="S16">
        <f>SmtRes!AC16</f>
        <v>0</v>
      </c>
      <c r="T16">
        <f>ROUND(ROUND(Q16*Source!I33, 6)*SmtRes!AK16, 2)</f>
        <v>0</v>
      </c>
      <c r="U16">
        <v>1</v>
      </c>
      <c r="Z16">
        <f>SmtRes!X16</f>
        <v>476480486</v>
      </c>
      <c r="AA16">
        <v>-1751963544</v>
      </c>
      <c r="AB16">
        <v>-1751963544</v>
      </c>
    </row>
    <row r="17" spans="1:28" x14ac:dyDescent="0.2">
      <c r="A17">
        <v>20</v>
      </c>
      <c r="B17">
        <v>42</v>
      </c>
      <c r="C17">
        <v>3</v>
      </c>
      <c r="D17">
        <v>0</v>
      </c>
      <c r="E17">
        <f>SmtRes!AV42</f>
        <v>0</v>
      </c>
      <c r="F17" t="str">
        <f>SmtRes!I42</f>
        <v>9999990002</v>
      </c>
      <c r="G17" t="str">
        <f>SmtRes!K42</f>
        <v>Масса оборудования</v>
      </c>
      <c r="H17" t="str">
        <f>SmtRes!O42</f>
        <v>т</v>
      </c>
      <c r="I17">
        <f>SmtRes!Y42*Source!I35</f>
        <v>1E-3</v>
      </c>
      <c r="J17">
        <f>SmtRes!AO42</f>
        <v>1</v>
      </c>
      <c r="K17">
        <f>SmtRes!AE42</f>
        <v>0</v>
      </c>
      <c r="L17">
        <f>SmtRes!DB42</f>
        <v>0</v>
      </c>
      <c r="M17">
        <f>ROUND(ROUND(L17*Source!I35, 6)*1, 2)</f>
        <v>0</v>
      </c>
      <c r="N17">
        <f>SmtRes!AA42</f>
        <v>0</v>
      </c>
      <c r="O17">
        <f>ROUND(ROUND(L17*Source!I35, 6)*SmtRes!DA42, 2)</f>
        <v>0</v>
      </c>
      <c r="P17">
        <f>SmtRes!AG42</f>
        <v>0</v>
      </c>
      <c r="Q17">
        <f>SmtRes!DC42</f>
        <v>0</v>
      </c>
      <c r="R17">
        <f>ROUND(ROUND(Q17*Source!I35, 6)*1, 2)</f>
        <v>0</v>
      </c>
      <c r="S17">
        <f>SmtRes!AC42</f>
        <v>0</v>
      </c>
      <c r="T17">
        <f>ROUND(ROUND(Q17*Source!I35, 6)*SmtRes!AK42, 2)</f>
        <v>0</v>
      </c>
      <c r="U17">
        <v>3</v>
      </c>
      <c r="Z17">
        <f>SmtRes!X42</f>
        <v>-783086922</v>
      </c>
      <c r="AA17">
        <v>711510557</v>
      </c>
      <c r="AB17">
        <v>711510557</v>
      </c>
    </row>
    <row r="18" spans="1:28" x14ac:dyDescent="0.2">
      <c r="A18">
        <v>20</v>
      </c>
      <c r="B18">
        <v>41</v>
      </c>
      <c r="C18">
        <v>3</v>
      </c>
      <c r="D18">
        <v>0</v>
      </c>
      <c r="E18">
        <f>SmtRes!AV41</f>
        <v>0</v>
      </c>
      <c r="F18" t="str">
        <f>SmtRes!I41</f>
        <v>1.21-5-690</v>
      </c>
      <c r="G18" t="str">
        <f>SmtRes!K41</f>
        <v>Скрепа для ленты, типа NC 10, CF 10</v>
      </c>
      <c r="H18" t="str">
        <f>SmtRes!O41</f>
        <v>100 шт.</v>
      </c>
      <c r="I18">
        <f>SmtRes!Y41*Source!I35</f>
        <v>0.04</v>
      </c>
      <c r="J18">
        <f>SmtRes!AO41</f>
        <v>1</v>
      </c>
      <c r="K18">
        <f>SmtRes!AE41</f>
        <v>413.16</v>
      </c>
      <c r="L18">
        <f>SmtRes!DB41</f>
        <v>16.53</v>
      </c>
      <c r="M18">
        <f>ROUND(ROUND(L18*Source!I35, 6)*1, 2)</f>
        <v>16.53</v>
      </c>
      <c r="N18">
        <f>SmtRes!AA41</f>
        <v>1958.38</v>
      </c>
      <c r="O18">
        <f>ROUND(ROUND(L18*Source!I35, 6)*SmtRes!DA41, 2)</f>
        <v>78.349999999999994</v>
      </c>
      <c r="P18">
        <f>SmtRes!AG41</f>
        <v>0</v>
      </c>
      <c r="Q18">
        <f>SmtRes!DC41</f>
        <v>0</v>
      </c>
      <c r="R18">
        <f>ROUND(ROUND(Q18*Source!I35, 6)*1, 2)</f>
        <v>0</v>
      </c>
      <c r="S18">
        <f>SmtRes!AC41</f>
        <v>0</v>
      </c>
      <c r="T18">
        <f>ROUND(ROUND(Q18*Source!I35, 6)*SmtRes!AK41, 2)</f>
        <v>0</v>
      </c>
      <c r="U18">
        <v>3</v>
      </c>
      <c r="Z18">
        <f>SmtRes!X41</f>
        <v>-1327613835</v>
      </c>
      <c r="AA18">
        <v>1978705020</v>
      </c>
      <c r="AB18">
        <v>606062180</v>
      </c>
    </row>
    <row r="19" spans="1:28" x14ac:dyDescent="0.2">
      <c r="A19">
        <v>20</v>
      </c>
      <c r="B19">
        <v>40</v>
      </c>
      <c r="C19">
        <v>3</v>
      </c>
      <c r="D19">
        <v>0</v>
      </c>
      <c r="E19">
        <f>SmtRes!AV40</f>
        <v>0</v>
      </c>
      <c r="F19" t="str">
        <f>SmtRes!I40</f>
        <v>1.21-5-1229</v>
      </c>
      <c r="G19" t="str">
        <f>SmtRes!K40</f>
        <v>Лента электроизоляционная, термостойкая, ширина 26 мм, толщина от 0,5 до 0,8 мм, типа ЛЭТСАР</v>
      </c>
      <c r="H19" t="str">
        <f>SmtRes!O40</f>
        <v>кг</v>
      </c>
      <c r="I19">
        <f>SmtRes!Y40*Source!I35</f>
        <v>0.02</v>
      </c>
      <c r="J19">
        <f>SmtRes!AO40</f>
        <v>1</v>
      </c>
      <c r="K19">
        <f>SmtRes!AE40</f>
        <v>493.08</v>
      </c>
      <c r="L19">
        <f>SmtRes!DB40</f>
        <v>9.86</v>
      </c>
      <c r="M19">
        <f>ROUND(ROUND(L19*Source!I35, 6)*1, 2)</f>
        <v>9.86</v>
      </c>
      <c r="N19">
        <f>SmtRes!AA40</f>
        <v>3047.23</v>
      </c>
      <c r="O19">
        <f>ROUND(ROUND(L19*Source!I35, 6)*SmtRes!DA40, 2)</f>
        <v>60.93</v>
      </c>
      <c r="P19">
        <f>SmtRes!AG40</f>
        <v>0</v>
      </c>
      <c r="Q19">
        <f>SmtRes!DC40</f>
        <v>0</v>
      </c>
      <c r="R19">
        <f>ROUND(ROUND(Q19*Source!I35, 6)*1, 2)</f>
        <v>0</v>
      </c>
      <c r="S19">
        <f>SmtRes!AC40</f>
        <v>0</v>
      </c>
      <c r="T19">
        <f>ROUND(ROUND(Q19*Source!I35, 6)*SmtRes!AK40, 2)</f>
        <v>0</v>
      </c>
      <c r="U19">
        <v>3</v>
      </c>
      <c r="Z19">
        <f>SmtRes!X40</f>
        <v>1313298043</v>
      </c>
      <c r="AA19">
        <v>-1823750506</v>
      </c>
      <c r="AB19">
        <v>1282286202</v>
      </c>
    </row>
    <row r="20" spans="1:28" x14ac:dyDescent="0.2">
      <c r="A20">
        <v>20</v>
      </c>
      <c r="B20">
        <v>39</v>
      </c>
      <c r="C20">
        <v>3</v>
      </c>
      <c r="D20">
        <v>0</v>
      </c>
      <c r="E20">
        <f>SmtRes!AV39</f>
        <v>0</v>
      </c>
      <c r="F20" t="str">
        <f>SmtRes!I39</f>
        <v>1.21-5-1141</v>
      </c>
      <c r="G20" t="str">
        <f>SmtRes!K39</f>
        <v>Трубка (кембрик) изоляционная из ПВХ пластиката, диаметр 5 мм</v>
      </c>
      <c r="H20" t="str">
        <f>SmtRes!O39</f>
        <v>м</v>
      </c>
      <c r="I20">
        <f>SmtRes!Y39*Source!I35</f>
        <v>5.91</v>
      </c>
      <c r="J20">
        <f>SmtRes!AO39</f>
        <v>1</v>
      </c>
      <c r="K20">
        <f>SmtRes!AE39</f>
        <v>0.69</v>
      </c>
      <c r="L20">
        <f>SmtRes!DB39</f>
        <v>4.08</v>
      </c>
      <c r="M20">
        <f>ROUND(ROUND(L20*Source!I35, 6)*1, 2)</f>
        <v>4.08</v>
      </c>
      <c r="N20">
        <f>SmtRes!AA39</f>
        <v>4.53</v>
      </c>
      <c r="O20">
        <f>ROUND(ROUND(L20*Source!I35, 6)*SmtRes!DA39, 2)</f>
        <v>26.81</v>
      </c>
      <c r="P20">
        <f>SmtRes!AG39</f>
        <v>0</v>
      </c>
      <c r="Q20">
        <f>SmtRes!DC39</f>
        <v>0</v>
      </c>
      <c r="R20">
        <f>ROUND(ROUND(Q20*Source!I35, 6)*1, 2)</f>
        <v>0</v>
      </c>
      <c r="S20">
        <f>SmtRes!AC39</f>
        <v>0</v>
      </c>
      <c r="T20">
        <f>ROUND(ROUND(Q20*Source!I35, 6)*SmtRes!AK39, 2)</f>
        <v>0</v>
      </c>
      <c r="U20">
        <v>3</v>
      </c>
      <c r="Z20">
        <f>SmtRes!X39</f>
        <v>660143704</v>
      </c>
      <c r="AA20">
        <v>680570959</v>
      </c>
      <c r="AB20">
        <v>1812635077</v>
      </c>
    </row>
    <row r="21" spans="1:28" x14ac:dyDescent="0.2">
      <c r="A21">
        <v>20</v>
      </c>
      <c r="B21">
        <v>38</v>
      </c>
      <c r="C21">
        <v>3</v>
      </c>
      <c r="D21">
        <v>0</v>
      </c>
      <c r="E21">
        <f>SmtRes!AV38</f>
        <v>0</v>
      </c>
      <c r="F21" t="str">
        <f>SmtRes!I38</f>
        <v>1.1-1-953</v>
      </c>
      <c r="G21" t="str">
        <f>SmtRes!K38</f>
        <v>Проволока медная, толщина от 1,0 до 1,5 мм</v>
      </c>
      <c r="H21" t="str">
        <f>SmtRes!O38</f>
        <v>т</v>
      </c>
      <c r="I21">
        <f>SmtRes!Y38*Source!I35</f>
        <v>1E-4</v>
      </c>
      <c r="J21">
        <f>SmtRes!AO38</f>
        <v>1</v>
      </c>
      <c r="K21">
        <f>SmtRes!AE38</f>
        <v>81246.399999999994</v>
      </c>
      <c r="L21">
        <f>SmtRes!DB38</f>
        <v>8.1199999999999992</v>
      </c>
      <c r="M21">
        <f>ROUND(ROUND(L21*Source!I35, 6)*1, 2)</f>
        <v>8.1199999999999992</v>
      </c>
      <c r="N21">
        <f>SmtRes!AA38</f>
        <v>1198384.3999999999</v>
      </c>
      <c r="O21">
        <f>ROUND(ROUND(L21*Source!I35, 6)*SmtRes!DA38, 2)</f>
        <v>119.77</v>
      </c>
      <c r="P21">
        <f>SmtRes!AG38</f>
        <v>0</v>
      </c>
      <c r="Q21">
        <f>SmtRes!DC38</f>
        <v>0</v>
      </c>
      <c r="R21">
        <f>ROUND(ROUND(Q21*Source!I35, 6)*1, 2)</f>
        <v>0</v>
      </c>
      <c r="S21">
        <f>SmtRes!AC38</f>
        <v>0</v>
      </c>
      <c r="T21">
        <f>ROUND(ROUND(Q21*Source!I35, 6)*SmtRes!AK38, 2)</f>
        <v>0</v>
      </c>
      <c r="U21">
        <v>3</v>
      </c>
      <c r="Z21">
        <f>SmtRes!X38</f>
        <v>1034648933</v>
      </c>
      <c r="AA21">
        <v>1839804255</v>
      </c>
      <c r="AB21">
        <v>22278637</v>
      </c>
    </row>
    <row r="22" spans="1:28" x14ac:dyDescent="0.2">
      <c r="A22">
        <v>20</v>
      </c>
      <c r="B22">
        <v>37</v>
      </c>
      <c r="C22">
        <v>3</v>
      </c>
      <c r="D22">
        <v>0</v>
      </c>
      <c r="E22">
        <f>SmtRes!AV37</f>
        <v>0</v>
      </c>
      <c r="F22" t="str">
        <f>SmtRes!I37</f>
        <v>1.1-1-945</v>
      </c>
      <c r="G22" t="str">
        <f>SmtRes!K37</f>
        <v>Припой оловянно-свинцовый, в прутках, диаметр 8 мм, типа ПОС-40</v>
      </c>
      <c r="H22" t="str">
        <f>SmtRes!O37</f>
        <v>т</v>
      </c>
      <c r="I22">
        <f>SmtRes!Y37*Source!I35</f>
        <v>6.0000000000000002E-5</v>
      </c>
      <c r="J22">
        <f>SmtRes!AO37</f>
        <v>1</v>
      </c>
      <c r="K22">
        <f>SmtRes!AE37</f>
        <v>64128.62</v>
      </c>
      <c r="L22">
        <f>SmtRes!DB37</f>
        <v>3.85</v>
      </c>
      <c r="M22">
        <f>ROUND(ROUND(L22*Source!I35, 6)*1, 2)</f>
        <v>3.85</v>
      </c>
      <c r="N22">
        <f>SmtRes!AA37</f>
        <v>1930271.46</v>
      </c>
      <c r="O22">
        <f>ROUND(ROUND(L22*Source!I35, 6)*SmtRes!DA37, 2)</f>
        <v>115.89</v>
      </c>
      <c r="P22">
        <f>SmtRes!AG37</f>
        <v>0</v>
      </c>
      <c r="Q22">
        <f>SmtRes!DC37</f>
        <v>0</v>
      </c>
      <c r="R22">
        <f>ROUND(ROUND(Q22*Source!I35, 6)*1, 2)</f>
        <v>0</v>
      </c>
      <c r="S22">
        <f>SmtRes!AC37</f>
        <v>0</v>
      </c>
      <c r="T22">
        <f>ROUND(ROUND(Q22*Source!I35, 6)*SmtRes!AK37, 2)</f>
        <v>0</v>
      </c>
      <c r="U22">
        <v>3</v>
      </c>
      <c r="Z22">
        <f>SmtRes!X37</f>
        <v>403804236</v>
      </c>
      <c r="AA22">
        <v>818563243</v>
      </c>
      <c r="AB22">
        <v>-78630505</v>
      </c>
    </row>
    <row r="23" spans="1:28" x14ac:dyDescent="0.2">
      <c r="A23">
        <v>20</v>
      </c>
      <c r="B23">
        <v>36</v>
      </c>
      <c r="C23">
        <v>3</v>
      </c>
      <c r="D23">
        <v>0</v>
      </c>
      <c r="E23">
        <f>SmtRes!AV36</f>
        <v>0</v>
      </c>
      <c r="F23" t="str">
        <f>SmtRes!I36</f>
        <v>1.1-1-8007</v>
      </c>
      <c r="G23" t="str">
        <f>SmtRes!K36</f>
        <v>Дюбель пластмассовый с шурупом, диаметр 12 мм, длина 70 мм, диаметр шурупа 8 мм, длина шурупа 70 мм</v>
      </c>
      <c r="H23" t="str">
        <f>SmtRes!O36</f>
        <v>100 шт.</v>
      </c>
      <c r="I23">
        <f>SmtRes!Y36*Source!I35</f>
        <v>0.1</v>
      </c>
      <c r="J23">
        <f>SmtRes!AO36</f>
        <v>1</v>
      </c>
      <c r="K23">
        <f>SmtRes!AE36</f>
        <v>120.2</v>
      </c>
      <c r="L23">
        <f>SmtRes!DB36</f>
        <v>12.02</v>
      </c>
      <c r="M23">
        <f>ROUND(ROUND(L23*Source!I35, 6)*1, 2)</f>
        <v>12.02</v>
      </c>
      <c r="N23">
        <f>SmtRes!AA36</f>
        <v>1615.49</v>
      </c>
      <c r="O23">
        <f>ROUND(ROUND(L23*Source!I35, 6)*SmtRes!DA36, 2)</f>
        <v>161.55000000000001</v>
      </c>
      <c r="P23">
        <f>SmtRes!AG36</f>
        <v>0</v>
      </c>
      <c r="Q23">
        <f>SmtRes!DC36</f>
        <v>0</v>
      </c>
      <c r="R23">
        <f>ROUND(ROUND(Q23*Source!I35, 6)*1, 2)</f>
        <v>0</v>
      </c>
      <c r="S23">
        <f>SmtRes!AC36</f>
        <v>0</v>
      </c>
      <c r="T23">
        <f>ROUND(ROUND(Q23*Source!I35, 6)*SmtRes!AK36, 2)</f>
        <v>0</v>
      </c>
      <c r="U23">
        <v>3</v>
      </c>
      <c r="Z23">
        <f>SmtRes!X36</f>
        <v>57643539</v>
      </c>
      <c r="AA23">
        <v>-2024754912</v>
      </c>
      <c r="AB23">
        <v>290239521</v>
      </c>
    </row>
    <row r="24" spans="1:28" x14ac:dyDescent="0.2">
      <c r="A24">
        <v>20</v>
      </c>
      <c r="B24">
        <v>35</v>
      </c>
      <c r="C24">
        <v>3</v>
      </c>
      <c r="D24">
        <v>0</v>
      </c>
      <c r="E24">
        <f>SmtRes!AV35</f>
        <v>0</v>
      </c>
      <c r="F24" t="str">
        <f>SmtRes!I35</f>
        <v>1.1-1-440</v>
      </c>
      <c r="G24" t="str">
        <f>SmtRes!K35</f>
        <v>Краска водно-дисперсионная, акриловая, типа ВДА</v>
      </c>
      <c r="H24" t="str">
        <f>SmtRes!O35</f>
        <v>т</v>
      </c>
      <c r="I24">
        <f>SmtRes!Y35*Source!I35</f>
        <v>2.0000000000000002E-5</v>
      </c>
      <c r="J24">
        <f>SmtRes!AO35</f>
        <v>1</v>
      </c>
      <c r="K24">
        <f>SmtRes!AE35</f>
        <v>17729.79</v>
      </c>
      <c r="L24">
        <f>SmtRes!DB35</f>
        <v>0.35</v>
      </c>
      <c r="M24">
        <f>ROUND(ROUND(L24*Source!I35, 6)*1, 2)</f>
        <v>0.35</v>
      </c>
      <c r="N24">
        <f>SmtRes!AA35</f>
        <v>127122.59</v>
      </c>
      <c r="O24">
        <f>ROUND(ROUND(L24*Source!I35, 6)*SmtRes!DA35, 2)</f>
        <v>2.5099999999999998</v>
      </c>
      <c r="P24">
        <f>SmtRes!AG35</f>
        <v>0</v>
      </c>
      <c r="Q24">
        <f>SmtRes!DC35</f>
        <v>0</v>
      </c>
      <c r="R24">
        <f>ROUND(ROUND(Q24*Source!I35, 6)*1, 2)</f>
        <v>0</v>
      </c>
      <c r="S24">
        <f>SmtRes!AC35</f>
        <v>0</v>
      </c>
      <c r="T24">
        <f>ROUND(ROUND(Q24*Source!I35, 6)*SmtRes!AK35, 2)</f>
        <v>0</v>
      </c>
      <c r="U24">
        <v>3</v>
      </c>
      <c r="Z24">
        <f>SmtRes!X35</f>
        <v>-1917880410</v>
      </c>
      <c r="AA24">
        <v>476628198</v>
      </c>
      <c r="AB24">
        <v>1909860070</v>
      </c>
    </row>
    <row r="25" spans="1:28" x14ac:dyDescent="0.2">
      <c r="A25">
        <v>20</v>
      </c>
      <c r="B25">
        <v>34</v>
      </c>
      <c r="C25">
        <v>3</v>
      </c>
      <c r="D25">
        <v>0</v>
      </c>
      <c r="E25">
        <f>SmtRes!AV34</f>
        <v>0</v>
      </c>
      <c r="F25" t="str">
        <f>SmtRes!I34</f>
        <v>1.1-1-330</v>
      </c>
      <c r="G25" t="str">
        <f>SmtRes!K34</f>
        <v>Канифоль</v>
      </c>
      <c r="H25" t="str">
        <f>SmtRes!O34</f>
        <v>кг</v>
      </c>
      <c r="I25">
        <f>SmtRes!Y34*Source!I35</f>
        <v>0.01</v>
      </c>
      <c r="J25">
        <f>SmtRes!AO34</f>
        <v>1</v>
      </c>
      <c r="K25">
        <f>SmtRes!AE34</f>
        <v>16.7</v>
      </c>
      <c r="L25">
        <f>SmtRes!DB34</f>
        <v>0.17</v>
      </c>
      <c r="M25">
        <f>ROUND(ROUND(L25*Source!I35, 6)*1, 2)</f>
        <v>0.17</v>
      </c>
      <c r="N25">
        <f>SmtRes!AA34</f>
        <v>464.93</v>
      </c>
      <c r="O25">
        <f>ROUND(ROUND(L25*Source!I35, 6)*SmtRes!DA34, 2)</f>
        <v>4.7300000000000004</v>
      </c>
      <c r="P25">
        <f>SmtRes!AG34</f>
        <v>0</v>
      </c>
      <c r="Q25">
        <f>SmtRes!DC34</f>
        <v>0</v>
      </c>
      <c r="R25">
        <f>ROUND(ROUND(Q25*Source!I35, 6)*1, 2)</f>
        <v>0</v>
      </c>
      <c r="S25">
        <f>SmtRes!AC34</f>
        <v>0</v>
      </c>
      <c r="T25">
        <f>ROUND(ROUND(Q25*Source!I35, 6)*SmtRes!AK34, 2)</f>
        <v>0</v>
      </c>
      <c r="U25">
        <v>3</v>
      </c>
      <c r="Z25">
        <f>SmtRes!X34</f>
        <v>-286966143</v>
      </c>
      <c r="AA25">
        <v>-1418869673</v>
      </c>
      <c r="AB25">
        <v>1282226774</v>
      </c>
    </row>
    <row r="26" spans="1:28" x14ac:dyDescent="0.2">
      <c r="A26">
        <v>20</v>
      </c>
      <c r="B26">
        <v>33</v>
      </c>
      <c r="C26">
        <v>3</v>
      </c>
      <c r="D26">
        <v>0</v>
      </c>
      <c r="E26">
        <f>SmtRes!AV33</f>
        <v>0</v>
      </c>
      <c r="F26" t="str">
        <f>SmtRes!I33</f>
        <v>1.1-1-2911</v>
      </c>
      <c r="G26" t="str">
        <f>SmtRes!K33</f>
        <v>Лак электроизоляционный меламиноалкидный, типа МЛ-92</v>
      </c>
      <c r="H26" t="str">
        <f>SmtRes!O33</f>
        <v>кг</v>
      </c>
      <c r="I26">
        <f>SmtRes!Y33*Source!I35</f>
        <v>0.03</v>
      </c>
      <c r="J26">
        <f>SmtRes!AO33</f>
        <v>1</v>
      </c>
      <c r="K26">
        <f>SmtRes!AE33</f>
        <v>15.11</v>
      </c>
      <c r="L26">
        <f>SmtRes!DB33</f>
        <v>0.45</v>
      </c>
      <c r="M26">
        <f>ROUND(ROUND(L26*Source!I35, 6)*1, 2)</f>
        <v>0.45</v>
      </c>
      <c r="N26">
        <f>SmtRes!AA33</f>
        <v>194.77</v>
      </c>
      <c r="O26">
        <f>ROUND(ROUND(L26*Source!I35, 6)*SmtRes!DA33, 2)</f>
        <v>5.8</v>
      </c>
      <c r="P26">
        <f>SmtRes!AG33</f>
        <v>0</v>
      </c>
      <c r="Q26">
        <f>SmtRes!DC33</f>
        <v>0</v>
      </c>
      <c r="R26">
        <f>ROUND(ROUND(Q26*Source!I35, 6)*1, 2)</f>
        <v>0</v>
      </c>
      <c r="S26">
        <f>SmtRes!AC33</f>
        <v>0</v>
      </c>
      <c r="T26">
        <f>ROUND(ROUND(Q26*Source!I35, 6)*SmtRes!AK33, 2)</f>
        <v>0</v>
      </c>
      <c r="U26">
        <v>3</v>
      </c>
      <c r="Z26">
        <f>SmtRes!X33</f>
        <v>946507008</v>
      </c>
      <c r="AA26">
        <v>1713543608</v>
      </c>
      <c r="AB26">
        <v>-1113958799</v>
      </c>
    </row>
    <row r="27" spans="1:28" x14ac:dyDescent="0.2">
      <c r="A27">
        <v>20</v>
      </c>
      <c r="B27">
        <v>32</v>
      </c>
      <c r="C27">
        <v>3</v>
      </c>
      <c r="D27">
        <v>0</v>
      </c>
      <c r="E27">
        <f>SmtRes!AV32</f>
        <v>0</v>
      </c>
      <c r="F27" t="str">
        <f>SmtRes!I32</f>
        <v>1.1-1-146</v>
      </c>
      <c r="G27" t="str">
        <f>SmtRes!K32</f>
        <v>Гипс строительный</v>
      </c>
      <c r="H27" t="str">
        <f>SmtRes!O32</f>
        <v>т</v>
      </c>
      <c r="I27">
        <f>SmtRes!Y32*Source!I35</f>
        <v>2.9999999999999997E-4</v>
      </c>
      <c r="J27">
        <f>SmtRes!AO32</f>
        <v>1</v>
      </c>
      <c r="K27">
        <f>SmtRes!AE32</f>
        <v>1227.3800000000001</v>
      </c>
      <c r="L27">
        <f>SmtRes!DB32</f>
        <v>0.37</v>
      </c>
      <c r="M27">
        <f>ROUND(ROUND(L27*Source!I35, 6)*1, 2)</f>
        <v>0.37</v>
      </c>
      <c r="N27">
        <f>SmtRes!AA32</f>
        <v>6836.51</v>
      </c>
      <c r="O27">
        <f>ROUND(ROUND(L27*Source!I35, 6)*SmtRes!DA32, 2)</f>
        <v>2.06</v>
      </c>
      <c r="P27">
        <f>SmtRes!AG32</f>
        <v>0</v>
      </c>
      <c r="Q27">
        <f>SmtRes!DC32</f>
        <v>0</v>
      </c>
      <c r="R27">
        <f>ROUND(ROUND(Q27*Source!I35, 6)*1, 2)</f>
        <v>0</v>
      </c>
      <c r="S27">
        <f>SmtRes!AC32</f>
        <v>0</v>
      </c>
      <c r="T27">
        <f>ROUND(ROUND(Q27*Source!I35, 6)*SmtRes!AK32, 2)</f>
        <v>0</v>
      </c>
      <c r="U27">
        <v>3</v>
      </c>
      <c r="Z27">
        <f>SmtRes!X32</f>
        <v>1238321560</v>
      </c>
      <c r="AA27">
        <v>1832985152</v>
      </c>
      <c r="AB27">
        <v>-1557696929</v>
      </c>
    </row>
    <row r="28" spans="1:28" x14ac:dyDescent="0.2">
      <c r="A28">
        <v>20</v>
      </c>
      <c r="B28">
        <v>31</v>
      </c>
      <c r="C28">
        <v>2</v>
      </c>
      <c r="D28">
        <v>0</v>
      </c>
      <c r="E28">
        <f>SmtRes!AV31</f>
        <v>0</v>
      </c>
      <c r="F28" t="str">
        <f>SmtRes!I31</f>
        <v>2.1-4-12</v>
      </c>
      <c r="G28" t="str">
        <f>SmtRes!K31</f>
        <v>Автопогрузчики вилочные, грузоподъемность до 5 т</v>
      </c>
      <c r="H28" t="str">
        <f>SmtRes!O31</f>
        <v>маш.-ч</v>
      </c>
      <c r="I28">
        <f>SmtRes!Y31*Source!I35</f>
        <v>0.4</v>
      </c>
      <c r="J28">
        <f>SmtRes!AO31</f>
        <v>1</v>
      </c>
      <c r="K28">
        <f>SmtRes!AF31</f>
        <v>114.83</v>
      </c>
      <c r="L28">
        <f>SmtRes!DB31</f>
        <v>45.93</v>
      </c>
      <c r="M28">
        <f>ROUND(ROUND(L28*Source!I35, 6)*1, 2)</f>
        <v>45.93</v>
      </c>
      <c r="N28">
        <f>SmtRes!AB31</f>
        <v>1517.26</v>
      </c>
      <c r="O28">
        <f>ROUND(ROUND(L28*Source!I35, 6)*SmtRes!DA31, 2)</f>
        <v>579.64</v>
      </c>
      <c r="P28">
        <f>SmtRes!AG31</f>
        <v>12.62</v>
      </c>
      <c r="Q28">
        <f>SmtRes!DC31</f>
        <v>5.05</v>
      </c>
      <c r="R28">
        <f>ROUND(ROUND(Q28*Source!I35, 6)*1, 2)</f>
        <v>5.05</v>
      </c>
      <c r="S28">
        <f>SmtRes!AC31</f>
        <v>455.99</v>
      </c>
      <c r="T28">
        <f>ROUND(ROUND(Q28*Source!I35, 6)*SmtRes!AK31, 2)</f>
        <v>174.28</v>
      </c>
      <c r="U28">
        <v>2</v>
      </c>
      <c r="Z28">
        <f>SmtRes!X31</f>
        <v>-32031357</v>
      </c>
      <c r="AA28">
        <v>777923228</v>
      </c>
      <c r="AB28">
        <v>846388292</v>
      </c>
    </row>
    <row r="29" spans="1:28" x14ac:dyDescent="0.2">
      <c r="A29">
        <v>20</v>
      </c>
      <c r="B29">
        <v>30</v>
      </c>
      <c r="C29">
        <v>1</v>
      </c>
      <c r="D29">
        <v>0</v>
      </c>
      <c r="E29">
        <f>SmtRes!AV30</f>
        <v>1</v>
      </c>
      <c r="F29" t="str">
        <f>SmtRes!I30</f>
        <v>9999990008</v>
      </c>
      <c r="G29" t="str">
        <f>SmtRes!K30</f>
        <v>Трудозатраты рабочих</v>
      </c>
      <c r="H29" t="str">
        <f>SmtRes!O30</f>
        <v>чел.-ч.</v>
      </c>
      <c r="I29">
        <f>SmtRes!Y30*Source!I35</f>
        <v>9.3000000000000007</v>
      </c>
      <c r="J29">
        <f>SmtRes!AO30</f>
        <v>1</v>
      </c>
      <c r="K29">
        <f>SmtRes!AH30</f>
        <v>0</v>
      </c>
      <c r="L29">
        <f>SmtRes!DB30</f>
        <v>0</v>
      </c>
      <c r="M29">
        <f>ROUND(ROUND(L29*Source!I35, 6)*1, 2)</f>
        <v>0</v>
      </c>
      <c r="N29">
        <f>SmtRes!AD30</f>
        <v>0</v>
      </c>
      <c r="O29">
        <f>ROUND(ROUND(L29*Source!I35, 6)*SmtRes!DA30, 2)</f>
        <v>0</v>
      </c>
      <c r="P29">
        <f>SmtRes!AG30</f>
        <v>0</v>
      </c>
      <c r="Q29">
        <f>SmtRes!DC30</f>
        <v>0</v>
      </c>
      <c r="R29">
        <f>ROUND(ROUND(Q29*Source!I35, 6)*1, 2)</f>
        <v>0</v>
      </c>
      <c r="S29">
        <f>SmtRes!AC30</f>
        <v>0</v>
      </c>
      <c r="T29">
        <f>ROUND(ROUND(Q29*Source!I35, 6)*SmtRes!AK30, 2)</f>
        <v>0</v>
      </c>
      <c r="U29">
        <v>1</v>
      </c>
      <c r="Z29">
        <f>SmtRes!X30</f>
        <v>476480486</v>
      </c>
      <c r="AA29">
        <v>-1751963544</v>
      </c>
      <c r="AB29">
        <v>-1751963544</v>
      </c>
    </row>
    <row r="30" spans="1:28" x14ac:dyDescent="0.2">
      <c r="A30">
        <f>Source!A37</f>
        <v>17</v>
      </c>
      <c r="B30">
        <v>37</v>
      </c>
      <c r="C30">
        <v>5</v>
      </c>
      <c r="D30">
        <f>Source!BI37</f>
        <v>3</v>
      </c>
      <c r="E30">
        <f>Source!FS37</f>
        <v>0</v>
      </c>
      <c r="F30" t="str">
        <f>Source!F37</f>
        <v>УПД</v>
      </c>
      <c r="G30" t="str">
        <f>Source!G37</f>
        <v>Источник бесперебойного питания, SKAT-UPS 1000/600</v>
      </c>
      <c r="H30" t="str">
        <f>Source!H37</f>
        <v>шт.</v>
      </c>
      <c r="I30">
        <f>Source!I37</f>
        <v>1</v>
      </c>
      <c r="J30">
        <v>1</v>
      </c>
      <c r="K30">
        <f>Source!AC37</f>
        <v>4137.1899999999996</v>
      </c>
      <c r="M30">
        <f>ROUND(K30*I30, 2)</f>
        <v>4137.1899999999996</v>
      </c>
      <c r="N30">
        <f>Source!AC37*IF(Source!BC37&lt;&gt; 0, Source!BC37, 1)</f>
        <v>29415.420899999997</v>
      </c>
      <c r="O30">
        <f>ROUND(N30*I30, 2)</f>
        <v>29415.42</v>
      </c>
      <c r="P30">
        <f>Source!AE37</f>
        <v>0</v>
      </c>
      <c r="R30">
        <f>ROUND(P30*I30, 2)</f>
        <v>0</v>
      </c>
      <c r="S30">
        <f>Source!AE37*IF(Source!BS37&lt;&gt; 0, Source!BS37, 1)</f>
        <v>0</v>
      </c>
      <c r="T30">
        <f>ROUND(S30*I30, 2)</f>
        <v>0</v>
      </c>
      <c r="U30">
        <v>3</v>
      </c>
      <c r="Z30">
        <f>Source!GF37</f>
        <v>-769494491</v>
      </c>
      <c r="AA30">
        <v>-1221198309</v>
      </c>
      <c r="AB30">
        <v>84026592</v>
      </c>
    </row>
    <row r="31" spans="1:28" x14ac:dyDescent="0.2">
      <c r="A31">
        <v>20</v>
      </c>
      <c r="B31">
        <v>44</v>
      </c>
      <c r="C31">
        <v>1</v>
      </c>
      <c r="D31">
        <v>0</v>
      </c>
      <c r="E31">
        <f>SmtRes!AV44</f>
        <v>1</v>
      </c>
      <c r="F31" t="str">
        <f>SmtRes!I44</f>
        <v>9999990008</v>
      </c>
      <c r="G31" t="str">
        <f>SmtRes!K44</f>
        <v>Трудозатраты рабочих</v>
      </c>
      <c r="H31" t="str">
        <f>SmtRes!O44</f>
        <v>чел.-ч.</v>
      </c>
      <c r="I31">
        <f>SmtRes!Y44*Source!I39</f>
        <v>11.7</v>
      </c>
      <c r="J31">
        <f>SmtRes!AO44</f>
        <v>1</v>
      </c>
      <c r="K31">
        <f>SmtRes!AH44</f>
        <v>0</v>
      </c>
      <c r="L31">
        <f>SmtRes!DB44</f>
        <v>0</v>
      </c>
      <c r="M31">
        <f>ROUND(ROUND(L31*Source!I39, 6)*1, 2)</f>
        <v>0</v>
      </c>
      <c r="N31">
        <f>SmtRes!AD44</f>
        <v>0</v>
      </c>
      <c r="O31">
        <f>ROUND(ROUND(L31*Source!I39, 6)*SmtRes!DA44, 2)</f>
        <v>0</v>
      </c>
      <c r="P31">
        <f>SmtRes!AG44</f>
        <v>0</v>
      </c>
      <c r="Q31">
        <f>SmtRes!DC44</f>
        <v>0</v>
      </c>
      <c r="R31">
        <f>ROUND(ROUND(Q31*Source!I39, 6)*1, 2)</f>
        <v>0</v>
      </c>
      <c r="S31">
        <f>SmtRes!AC44</f>
        <v>0</v>
      </c>
      <c r="T31">
        <f>ROUND(ROUND(Q31*Source!I39, 6)*SmtRes!AK44, 2)</f>
        <v>0</v>
      </c>
      <c r="U31">
        <v>1</v>
      </c>
      <c r="Z31">
        <f>SmtRes!X44</f>
        <v>476480486</v>
      </c>
      <c r="AA31">
        <v>-1751963544</v>
      </c>
      <c r="AB31">
        <v>-1751963544</v>
      </c>
    </row>
    <row r="32" spans="1:28" x14ac:dyDescent="0.2">
      <c r="A32">
        <f>Source!A41</f>
        <v>17</v>
      </c>
      <c r="B32">
        <v>41</v>
      </c>
      <c r="C32">
        <v>5</v>
      </c>
      <c r="D32">
        <f>Source!BI41</f>
        <v>3</v>
      </c>
      <c r="E32">
        <f>Source!FS41</f>
        <v>0</v>
      </c>
      <c r="F32" t="str">
        <f>Source!F41</f>
        <v>УПД</v>
      </c>
      <c r="G32" t="str">
        <f>Source!G41</f>
        <v>Прибор приемно-контрольный и управления охранно-пожар-ный адресный, R3-Рубеж-2ОП</v>
      </c>
      <c r="H32" t="str">
        <f>Source!H41</f>
        <v>шт.</v>
      </c>
      <c r="I32">
        <f>Source!I41</f>
        <v>1</v>
      </c>
      <c r="J32">
        <v>1</v>
      </c>
      <c r="K32">
        <f>Source!AC41</f>
        <v>6301.22</v>
      </c>
      <c r="M32">
        <f>ROUND(K32*I32, 2)</f>
        <v>6301.22</v>
      </c>
      <c r="N32">
        <f>Source!AC41*IF(Source!BC41&lt;&gt; 0, Source!BC41, 1)</f>
        <v>44801.674200000001</v>
      </c>
      <c r="O32">
        <f>ROUND(N32*I32, 2)</f>
        <v>44801.67</v>
      </c>
      <c r="P32">
        <f>Source!AE41</f>
        <v>0</v>
      </c>
      <c r="R32">
        <f>ROUND(P32*I32, 2)</f>
        <v>0</v>
      </c>
      <c r="S32">
        <f>Source!AE41*IF(Source!BS41&lt;&gt; 0, Source!BS41, 1)</f>
        <v>0</v>
      </c>
      <c r="T32">
        <f>ROUND(S32*I32, 2)</f>
        <v>0</v>
      </c>
      <c r="U32">
        <v>3</v>
      </c>
      <c r="Z32">
        <f>Source!GF41</f>
        <v>1755136305</v>
      </c>
      <c r="AA32">
        <v>1417338398</v>
      </c>
      <c r="AB32">
        <v>-289966871</v>
      </c>
    </row>
    <row r="33" spans="1:28" x14ac:dyDescent="0.2">
      <c r="A33">
        <v>20</v>
      </c>
      <c r="B33">
        <v>54</v>
      </c>
      <c r="C33">
        <v>1</v>
      </c>
      <c r="D33">
        <v>0</v>
      </c>
      <c r="E33">
        <f>SmtRes!AV54</f>
        <v>1</v>
      </c>
      <c r="F33" t="str">
        <f>SmtRes!I54</f>
        <v>9999990008</v>
      </c>
      <c r="G33" t="str">
        <f>SmtRes!K54</f>
        <v>Трудозатраты рабочих</v>
      </c>
      <c r="H33" t="str">
        <f>SmtRes!O54</f>
        <v>чел.-ч.</v>
      </c>
      <c r="I33">
        <f>SmtRes!Y54*Source!I45</f>
        <v>1.2</v>
      </c>
      <c r="J33">
        <f>SmtRes!AO54</f>
        <v>1</v>
      </c>
      <c r="K33">
        <f>SmtRes!AH54</f>
        <v>0</v>
      </c>
      <c r="L33">
        <f>SmtRes!DB54</f>
        <v>0</v>
      </c>
      <c r="M33">
        <f>ROUND(ROUND(L33*Source!I45, 6)*1, 2)</f>
        <v>0</v>
      </c>
      <c r="N33">
        <f>SmtRes!AD54</f>
        <v>0</v>
      </c>
      <c r="O33">
        <f>ROUND(ROUND(L33*Source!I45, 6)*SmtRes!DA54, 2)</f>
        <v>0</v>
      </c>
      <c r="P33">
        <f>SmtRes!AG54</f>
        <v>0</v>
      </c>
      <c r="Q33">
        <f>SmtRes!DC54</f>
        <v>0</v>
      </c>
      <c r="R33">
        <f>ROUND(ROUND(Q33*Source!I45, 6)*1, 2)</f>
        <v>0</v>
      </c>
      <c r="S33">
        <f>SmtRes!AC54</f>
        <v>0</v>
      </c>
      <c r="T33">
        <f>ROUND(ROUND(Q33*Source!I45, 6)*SmtRes!AK54, 2)</f>
        <v>0</v>
      </c>
      <c r="U33">
        <v>1</v>
      </c>
      <c r="Z33">
        <f>SmtRes!X54</f>
        <v>476480486</v>
      </c>
      <c r="AA33">
        <v>-1751963544</v>
      </c>
      <c r="AB33">
        <v>-1751963544</v>
      </c>
    </row>
    <row r="34" spans="1:28" x14ac:dyDescent="0.2">
      <c r="A34">
        <f>Source!A47</f>
        <v>17</v>
      </c>
      <c r="B34">
        <v>47</v>
      </c>
      <c r="C34">
        <v>5</v>
      </c>
      <c r="D34">
        <f>Source!BI47</f>
        <v>3</v>
      </c>
      <c r="E34">
        <f>Source!FS47</f>
        <v>0</v>
      </c>
      <c r="F34" t="str">
        <f>Source!F47</f>
        <v>УПД</v>
      </c>
      <c r="G34" t="str">
        <f>Source!G47</f>
        <v>Блок индикации и управления, R3-Рубеж-БИУ</v>
      </c>
      <c r="H34" t="str">
        <f>Source!H47</f>
        <v>шт.</v>
      </c>
      <c r="I34">
        <f>Source!I47</f>
        <v>1</v>
      </c>
      <c r="J34">
        <v>1</v>
      </c>
      <c r="K34">
        <f>Source!AC47</f>
        <v>3259.91</v>
      </c>
      <c r="M34">
        <f>ROUND(K34*I34, 2)</f>
        <v>3259.91</v>
      </c>
      <c r="N34">
        <f>Source!AC47*IF(Source!BC47&lt;&gt; 0, Source!BC47, 1)</f>
        <v>23177.9601</v>
      </c>
      <c r="O34">
        <f>ROUND(N34*I34, 2)</f>
        <v>23177.96</v>
      </c>
      <c r="P34">
        <f>Source!AE47</f>
        <v>0</v>
      </c>
      <c r="R34">
        <f>ROUND(P34*I34, 2)</f>
        <v>0</v>
      </c>
      <c r="S34">
        <f>Source!AE47*IF(Source!BS47&lt;&gt; 0, Source!BS47, 1)</f>
        <v>0</v>
      </c>
      <c r="T34">
        <f>ROUND(S34*I34, 2)</f>
        <v>0</v>
      </c>
      <c r="U34">
        <v>3</v>
      </c>
      <c r="Z34">
        <f>Source!GF47</f>
        <v>6704842</v>
      </c>
      <c r="AA34">
        <v>-648390725</v>
      </c>
      <c r="AB34">
        <v>-837166025</v>
      </c>
    </row>
    <row r="35" spans="1:28" x14ac:dyDescent="0.2">
      <c r="A35">
        <v>20</v>
      </c>
      <c r="B35">
        <v>82</v>
      </c>
      <c r="C35">
        <v>3</v>
      </c>
      <c r="D35">
        <v>0</v>
      </c>
      <c r="E35">
        <f>SmtRes!AV82</f>
        <v>0</v>
      </c>
      <c r="F35" t="str">
        <f>SmtRes!I82</f>
        <v>9999990002</v>
      </c>
      <c r="G35" t="str">
        <f>SmtRes!K82</f>
        <v>Масса оборудования</v>
      </c>
      <c r="H35" t="str">
        <f>SmtRes!O82</f>
        <v>т</v>
      </c>
      <c r="I35">
        <f>SmtRes!Y82*Source!I51</f>
        <v>2E-3</v>
      </c>
      <c r="J35">
        <f>SmtRes!AO82</f>
        <v>1</v>
      </c>
      <c r="K35">
        <f>SmtRes!AE82</f>
        <v>0</v>
      </c>
      <c r="L35">
        <f>SmtRes!DB82</f>
        <v>0</v>
      </c>
      <c r="M35">
        <f>ROUND(ROUND(L35*Source!I51, 6)*1, 2)</f>
        <v>0</v>
      </c>
      <c r="N35">
        <f>SmtRes!AA82</f>
        <v>0</v>
      </c>
      <c r="O35">
        <f>ROUND(ROUND(L35*Source!I51, 6)*SmtRes!DA82, 2)</f>
        <v>0</v>
      </c>
      <c r="P35">
        <f>SmtRes!AG82</f>
        <v>0</v>
      </c>
      <c r="Q35">
        <f>SmtRes!DC82</f>
        <v>0</v>
      </c>
      <c r="R35">
        <f>ROUND(ROUND(Q35*Source!I51, 6)*1, 2)</f>
        <v>0</v>
      </c>
      <c r="S35">
        <f>SmtRes!AC82</f>
        <v>0</v>
      </c>
      <c r="T35">
        <f>ROUND(ROUND(Q35*Source!I51, 6)*SmtRes!AK82, 2)</f>
        <v>0</v>
      </c>
      <c r="U35">
        <v>3</v>
      </c>
      <c r="Z35">
        <f>SmtRes!X82</f>
        <v>-783086922</v>
      </c>
      <c r="AA35">
        <v>711510557</v>
      </c>
      <c r="AB35">
        <v>711510557</v>
      </c>
    </row>
    <row r="36" spans="1:28" x14ac:dyDescent="0.2">
      <c r="A36">
        <v>20</v>
      </c>
      <c r="B36">
        <v>81</v>
      </c>
      <c r="C36">
        <v>3</v>
      </c>
      <c r="D36">
        <v>0</v>
      </c>
      <c r="E36">
        <f>SmtRes!AV81</f>
        <v>0</v>
      </c>
      <c r="F36" t="str">
        <f>SmtRes!I81</f>
        <v>1.21-5-690</v>
      </c>
      <c r="G36" t="str">
        <f>SmtRes!K81</f>
        <v>Скрепа для ленты, типа NC 10, CF 10</v>
      </c>
      <c r="H36" t="str">
        <f>SmtRes!O81</f>
        <v>100 шт.</v>
      </c>
      <c r="I36">
        <f>SmtRes!Y81*Source!I51</f>
        <v>0.08</v>
      </c>
      <c r="J36">
        <f>SmtRes!AO81</f>
        <v>1</v>
      </c>
      <c r="K36">
        <f>SmtRes!AE81</f>
        <v>413.16</v>
      </c>
      <c r="L36">
        <f>SmtRes!DB81</f>
        <v>16.53</v>
      </c>
      <c r="M36">
        <f>ROUND(ROUND(L36*Source!I51, 6)*1, 2)</f>
        <v>33.06</v>
      </c>
      <c r="N36">
        <f>SmtRes!AA81</f>
        <v>1958.38</v>
      </c>
      <c r="O36">
        <f>ROUND(ROUND(L36*Source!I51, 6)*SmtRes!DA81, 2)</f>
        <v>156.69999999999999</v>
      </c>
      <c r="P36">
        <f>SmtRes!AG81</f>
        <v>0</v>
      </c>
      <c r="Q36">
        <f>SmtRes!DC81</f>
        <v>0</v>
      </c>
      <c r="R36">
        <f>ROUND(ROUND(Q36*Source!I51, 6)*1, 2)</f>
        <v>0</v>
      </c>
      <c r="S36">
        <f>SmtRes!AC81</f>
        <v>0</v>
      </c>
      <c r="T36">
        <f>ROUND(ROUND(Q36*Source!I51, 6)*SmtRes!AK81, 2)</f>
        <v>0</v>
      </c>
      <c r="U36">
        <v>3</v>
      </c>
      <c r="Z36">
        <f>SmtRes!X81</f>
        <v>-1327613835</v>
      </c>
      <c r="AA36">
        <v>1978705020</v>
      </c>
      <c r="AB36">
        <v>606062180</v>
      </c>
    </row>
    <row r="37" spans="1:28" x14ac:dyDescent="0.2">
      <c r="A37">
        <v>20</v>
      </c>
      <c r="B37">
        <v>80</v>
      </c>
      <c r="C37">
        <v>3</v>
      </c>
      <c r="D37">
        <v>0</v>
      </c>
      <c r="E37">
        <f>SmtRes!AV80</f>
        <v>0</v>
      </c>
      <c r="F37" t="str">
        <f>SmtRes!I80</f>
        <v>1.21-5-1229</v>
      </c>
      <c r="G37" t="str">
        <f>SmtRes!K80</f>
        <v>Лента электроизоляционная, термостойкая, ширина 26 мм, толщина от 0,5 до 0,8 мм, типа ЛЭТСАР</v>
      </c>
      <c r="H37" t="str">
        <f>SmtRes!O80</f>
        <v>кг</v>
      </c>
      <c r="I37">
        <f>SmtRes!Y80*Source!I51</f>
        <v>0.04</v>
      </c>
      <c r="J37">
        <f>SmtRes!AO80</f>
        <v>1</v>
      </c>
      <c r="K37">
        <f>SmtRes!AE80</f>
        <v>493.08</v>
      </c>
      <c r="L37">
        <f>SmtRes!DB80</f>
        <v>9.86</v>
      </c>
      <c r="M37">
        <f>ROUND(ROUND(L37*Source!I51, 6)*1, 2)</f>
        <v>19.72</v>
      </c>
      <c r="N37">
        <f>SmtRes!AA80</f>
        <v>3047.23</v>
      </c>
      <c r="O37">
        <f>ROUND(ROUND(L37*Source!I51, 6)*SmtRes!DA80, 2)</f>
        <v>121.87</v>
      </c>
      <c r="P37">
        <f>SmtRes!AG80</f>
        <v>0</v>
      </c>
      <c r="Q37">
        <f>SmtRes!DC80</f>
        <v>0</v>
      </c>
      <c r="R37">
        <f>ROUND(ROUND(Q37*Source!I51, 6)*1, 2)</f>
        <v>0</v>
      </c>
      <c r="S37">
        <f>SmtRes!AC80</f>
        <v>0</v>
      </c>
      <c r="T37">
        <f>ROUND(ROUND(Q37*Source!I51, 6)*SmtRes!AK80, 2)</f>
        <v>0</v>
      </c>
      <c r="U37">
        <v>3</v>
      </c>
      <c r="Z37">
        <f>SmtRes!X80</f>
        <v>1313298043</v>
      </c>
      <c r="AA37">
        <v>-1823750506</v>
      </c>
      <c r="AB37">
        <v>1282286202</v>
      </c>
    </row>
    <row r="38" spans="1:28" x14ac:dyDescent="0.2">
      <c r="A38">
        <v>20</v>
      </c>
      <c r="B38">
        <v>79</v>
      </c>
      <c r="C38">
        <v>3</v>
      </c>
      <c r="D38">
        <v>0</v>
      </c>
      <c r="E38">
        <f>SmtRes!AV79</f>
        <v>0</v>
      </c>
      <c r="F38" t="str">
        <f>SmtRes!I79</f>
        <v>1.21-5-1141</v>
      </c>
      <c r="G38" t="str">
        <f>SmtRes!K79</f>
        <v>Трубка (кембрик) изоляционная из ПВХ пластиката, диаметр 5 мм</v>
      </c>
      <c r="H38" t="str">
        <f>SmtRes!O79</f>
        <v>м</v>
      </c>
      <c r="I38">
        <f>SmtRes!Y79*Source!I51</f>
        <v>11.82</v>
      </c>
      <c r="J38">
        <f>SmtRes!AO79</f>
        <v>1</v>
      </c>
      <c r="K38">
        <f>SmtRes!AE79</f>
        <v>0.69</v>
      </c>
      <c r="L38">
        <f>SmtRes!DB79</f>
        <v>4.08</v>
      </c>
      <c r="M38">
        <f>ROUND(ROUND(L38*Source!I51, 6)*1, 2)</f>
        <v>8.16</v>
      </c>
      <c r="N38">
        <f>SmtRes!AA79</f>
        <v>4.53</v>
      </c>
      <c r="O38">
        <f>ROUND(ROUND(L38*Source!I51, 6)*SmtRes!DA79, 2)</f>
        <v>53.61</v>
      </c>
      <c r="P38">
        <f>SmtRes!AG79</f>
        <v>0</v>
      </c>
      <c r="Q38">
        <f>SmtRes!DC79</f>
        <v>0</v>
      </c>
      <c r="R38">
        <f>ROUND(ROUND(Q38*Source!I51, 6)*1, 2)</f>
        <v>0</v>
      </c>
      <c r="S38">
        <f>SmtRes!AC79</f>
        <v>0</v>
      </c>
      <c r="T38">
        <f>ROUND(ROUND(Q38*Source!I51, 6)*SmtRes!AK79, 2)</f>
        <v>0</v>
      </c>
      <c r="U38">
        <v>3</v>
      </c>
      <c r="Z38">
        <f>SmtRes!X79</f>
        <v>660143704</v>
      </c>
      <c r="AA38">
        <v>680570959</v>
      </c>
      <c r="AB38">
        <v>1812635077</v>
      </c>
    </row>
    <row r="39" spans="1:28" x14ac:dyDescent="0.2">
      <c r="A39">
        <v>20</v>
      </c>
      <c r="B39">
        <v>78</v>
      </c>
      <c r="C39">
        <v>3</v>
      </c>
      <c r="D39">
        <v>0</v>
      </c>
      <c r="E39">
        <f>SmtRes!AV78</f>
        <v>0</v>
      </c>
      <c r="F39" t="str">
        <f>SmtRes!I78</f>
        <v>1.1-1-953</v>
      </c>
      <c r="G39" t="str">
        <f>SmtRes!K78</f>
        <v>Проволока медная, толщина от 1,0 до 1,5 мм</v>
      </c>
      <c r="H39" t="str">
        <f>SmtRes!O78</f>
        <v>т</v>
      </c>
      <c r="I39">
        <f>SmtRes!Y78*Source!I51</f>
        <v>2.0000000000000001E-4</v>
      </c>
      <c r="J39">
        <f>SmtRes!AO78</f>
        <v>1</v>
      </c>
      <c r="K39">
        <f>SmtRes!AE78</f>
        <v>81246.399999999994</v>
      </c>
      <c r="L39">
        <f>SmtRes!DB78</f>
        <v>8.1199999999999992</v>
      </c>
      <c r="M39">
        <f>ROUND(ROUND(L39*Source!I51, 6)*1, 2)</f>
        <v>16.239999999999998</v>
      </c>
      <c r="N39">
        <f>SmtRes!AA78</f>
        <v>1198384.3999999999</v>
      </c>
      <c r="O39">
        <f>ROUND(ROUND(L39*Source!I51, 6)*SmtRes!DA78, 2)</f>
        <v>239.54</v>
      </c>
      <c r="P39">
        <f>SmtRes!AG78</f>
        <v>0</v>
      </c>
      <c r="Q39">
        <f>SmtRes!DC78</f>
        <v>0</v>
      </c>
      <c r="R39">
        <f>ROUND(ROUND(Q39*Source!I51, 6)*1, 2)</f>
        <v>0</v>
      </c>
      <c r="S39">
        <f>SmtRes!AC78</f>
        <v>0</v>
      </c>
      <c r="T39">
        <f>ROUND(ROUND(Q39*Source!I51, 6)*SmtRes!AK78, 2)</f>
        <v>0</v>
      </c>
      <c r="U39">
        <v>3</v>
      </c>
      <c r="Z39">
        <f>SmtRes!X78</f>
        <v>1034648933</v>
      </c>
      <c r="AA39">
        <v>1839804255</v>
      </c>
      <c r="AB39">
        <v>22278637</v>
      </c>
    </row>
    <row r="40" spans="1:28" x14ac:dyDescent="0.2">
      <c r="A40">
        <v>20</v>
      </c>
      <c r="B40">
        <v>77</v>
      </c>
      <c r="C40">
        <v>3</v>
      </c>
      <c r="D40">
        <v>0</v>
      </c>
      <c r="E40">
        <f>SmtRes!AV77</f>
        <v>0</v>
      </c>
      <c r="F40" t="str">
        <f>SmtRes!I77</f>
        <v>1.1-1-945</v>
      </c>
      <c r="G40" t="str">
        <f>SmtRes!K77</f>
        <v>Припой оловянно-свинцовый, в прутках, диаметр 8 мм, типа ПОС-40</v>
      </c>
      <c r="H40" t="str">
        <f>SmtRes!O77</f>
        <v>т</v>
      </c>
      <c r="I40">
        <f>SmtRes!Y77*Source!I51</f>
        <v>1.2E-4</v>
      </c>
      <c r="J40">
        <f>SmtRes!AO77</f>
        <v>1</v>
      </c>
      <c r="K40">
        <f>SmtRes!AE77</f>
        <v>64128.62</v>
      </c>
      <c r="L40">
        <f>SmtRes!DB77</f>
        <v>3.85</v>
      </c>
      <c r="M40">
        <f>ROUND(ROUND(L40*Source!I51, 6)*1, 2)</f>
        <v>7.7</v>
      </c>
      <c r="N40">
        <f>SmtRes!AA77</f>
        <v>1930271.46</v>
      </c>
      <c r="O40">
        <f>ROUND(ROUND(L40*Source!I51, 6)*SmtRes!DA77, 2)</f>
        <v>231.77</v>
      </c>
      <c r="P40">
        <f>SmtRes!AG77</f>
        <v>0</v>
      </c>
      <c r="Q40">
        <f>SmtRes!DC77</f>
        <v>0</v>
      </c>
      <c r="R40">
        <f>ROUND(ROUND(Q40*Source!I51, 6)*1, 2)</f>
        <v>0</v>
      </c>
      <c r="S40">
        <f>SmtRes!AC77</f>
        <v>0</v>
      </c>
      <c r="T40">
        <f>ROUND(ROUND(Q40*Source!I51, 6)*SmtRes!AK77, 2)</f>
        <v>0</v>
      </c>
      <c r="U40">
        <v>3</v>
      </c>
      <c r="Z40">
        <f>SmtRes!X77</f>
        <v>403804236</v>
      </c>
      <c r="AA40">
        <v>818563243</v>
      </c>
      <c r="AB40">
        <v>-78630505</v>
      </c>
    </row>
    <row r="41" spans="1:28" x14ac:dyDescent="0.2">
      <c r="A41">
        <v>20</v>
      </c>
      <c r="B41">
        <v>76</v>
      </c>
      <c r="C41">
        <v>3</v>
      </c>
      <c r="D41">
        <v>0</v>
      </c>
      <c r="E41">
        <f>SmtRes!AV76</f>
        <v>0</v>
      </c>
      <c r="F41" t="str">
        <f>SmtRes!I76</f>
        <v>1.1-1-8007</v>
      </c>
      <c r="G41" t="str">
        <f>SmtRes!K76</f>
        <v>Дюбель пластмассовый с шурупом, диаметр 12 мм, длина 70 мм, диаметр шурупа 8 мм, длина шурупа 70 мм</v>
      </c>
      <c r="H41" t="str">
        <f>SmtRes!O76</f>
        <v>100 шт.</v>
      </c>
      <c r="I41">
        <f>SmtRes!Y76*Source!I51</f>
        <v>0.2</v>
      </c>
      <c r="J41">
        <f>SmtRes!AO76</f>
        <v>1</v>
      </c>
      <c r="K41">
        <f>SmtRes!AE76</f>
        <v>120.2</v>
      </c>
      <c r="L41">
        <f>SmtRes!DB76</f>
        <v>12.02</v>
      </c>
      <c r="M41">
        <f>ROUND(ROUND(L41*Source!I51, 6)*1, 2)</f>
        <v>24.04</v>
      </c>
      <c r="N41">
        <f>SmtRes!AA76</f>
        <v>1615.49</v>
      </c>
      <c r="O41">
        <f>ROUND(ROUND(L41*Source!I51, 6)*SmtRes!DA76, 2)</f>
        <v>323.10000000000002</v>
      </c>
      <c r="P41">
        <f>SmtRes!AG76</f>
        <v>0</v>
      </c>
      <c r="Q41">
        <f>SmtRes!DC76</f>
        <v>0</v>
      </c>
      <c r="R41">
        <f>ROUND(ROUND(Q41*Source!I51, 6)*1, 2)</f>
        <v>0</v>
      </c>
      <c r="S41">
        <f>SmtRes!AC76</f>
        <v>0</v>
      </c>
      <c r="T41">
        <f>ROUND(ROUND(Q41*Source!I51, 6)*SmtRes!AK76, 2)</f>
        <v>0</v>
      </c>
      <c r="U41">
        <v>3</v>
      </c>
      <c r="Z41">
        <f>SmtRes!X76</f>
        <v>57643539</v>
      </c>
      <c r="AA41">
        <v>-2024754912</v>
      </c>
      <c r="AB41">
        <v>290239521</v>
      </c>
    </row>
    <row r="42" spans="1:28" x14ac:dyDescent="0.2">
      <c r="A42">
        <v>20</v>
      </c>
      <c r="B42">
        <v>75</v>
      </c>
      <c r="C42">
        <v>3</v>
      </c>
      <c r="D42">
        <v>0</v>
      </c>
      <c r="E42">
        <f>SmtRes!AV75</f>
        <v>0</v>
      </c>
      <c r="F42" t="str">
        <f>SmtRes!I75</f>
        <v>1.1-1-440</v>
      </c>
      <c r="G42" t="str">
        <f>SmtRes!K75</f>
        <v>Краска водно-дисперсионная, акриловая, типа ВДА</v>
      </c>
      <c r="H42" t="str">
        <f>SmtRes!O75</f>
        <v>т</v>
      </c>
      <c r="I42">
        <f>SmtRes!Y75*Source!I51</f>
        <v>4.0000000000000003E-5</v>
      </c>
      <c r="J42">
        <f>SmtRes!AO75</f>
        <v>1</v>
      </c>
      <c r="K42">
        <f>SmtRes!AE75</f>
        <v>17729.79</v>
      </c>
      <c r="L42">
        <f>SmtRes!DB75</f>
        <v>0.35</v>
      </c>
      <c r="M42">
        <f>ROUND(ROUND(L42*Source!I51, 6)*1, 2)</f>
        <v>0.7</v>
      </c>
      <c r="N42">
        <f>SmtRes!AA75</f>
        <v>127122.59</v>
      </c>
      <c r="O42">
        <f>ROUND(ROUND(L42*Source!I51, 6)*SmtRes!DA75, 2)</f>
        <v>5.0199999999999996</v>
      </c>
      <c r="P42">
        <f>SmtRes!AG75</f>
        <v>0</v>
      </c>
      <c r="Q42">
        <f>SmtRes!DC75</f>
        <v>0</v>
      </c>
      <c r="R42">
        <f>ROUND(ROUND(Q42*Source!I51, 6)*1, 2)</f>
        <v>0</v>
      </c>
      <c r="S42">
        <f>SmtRes!AC75</f>
        <v>0</v>
      </c>
      <c r="T42">
        <f>ROUND(ROUND(Q42*Source!I51, 6)*SmtRes!AK75, 2)</f>
        <v>0</v>
      </c>
      <c r="U42">
        <v>3</v>
      </c>
      <c r="Z42">
        <f>SmtRes!X75</f>
        <v>-1917880410</v>
      </c>
      <c r="AA42">
        <v>476628198</v>
      </c>
      <c r="AB42">
        <v>1909860070</v>
      </c>
    </row>
    <row r="43" spans="1:28" x14ac:dyDescent="0.2">
      <c r="A43">
        <v>20</v>
      </c>
      <c r="B43">
        <v>74</v>
      </c>
      <c r="C43">
        <v>3</v>
      </c>
      <c r="D43">
        <v>0</v>
      </c>
      <c r="E43">
        <f>SmtRes!AV74</f>
        <v>0</v>
      </c>
      <c r="F43" t="str">
        <f>SmtRes!I74</f>
        <v>1.1-1-330</v>
      </c>
      <c r="G43" t="str">
        <f>SmtRes!K74</f>
        <v>Канифоль</v>
      </c>
      <c r="H43" t="str">
        <f>SmtRes!O74</f>
        <v>кг</v>
      </c>
      <c r="I43">
        <f>SmtRes!Y74*Source!I51</f>
        <v>0.02</v>
      </c>
      <c r="J43">
        <f>SmtRes!AO74</f>
        <v>1</v>
      </c>
      <c r="K43">
        <f>SmtRes!AE74</f>
        <v>16.7</v>
      </c>
      <c r="L43">
        <f>SmtRes!DB74</f>
        <v>0.17</v>
      </c>
      <c r="M43">
        <f>ROUND(ROUND(L43*Source!I51, 6)*1, 2)</f>
        <v>0.34</v>
      </c>
      <c r="N43">
        <f>SmtRes!AA74</f>
        <v>464.93</v>
      </c>
      <c r="O43">
        <f>ROUND(ROUND(L43*Source!I51, 6)*SmtRes!DA74, 2)</f>
        <v>9.4700000000000006</v>
      </c>
      <c r="P43">
        <f>SmtRes!AG74</f>
        <v>0</v>
      </c>
      <c r="Q43">
        <f>SmtRes!DC74</f>
        <v>0</v>
      </c>
      <c r="R43">
        <f>ROUND(ROUND(Q43*Source!I51, 6)*1, 2)</f>
        <v>0</v>
      </c>
      <c r="S43">
        <f>SmtRes!AC74</f>
        <v>0</v>
      </c>
      <c r="T43">
        <f>ROUND(ROUND(Q43*Source!I51, 6)*SmtRes!AK74, 2)</f>
        <v>0</v>
      </c>
      <c r="U43">
        <v>3</v>
      </c>
      <c r="Z43">
        <f>SmtRes!X74</f>
        <v>-286966143</v>
      </c>
      <c r="AA43">
        <v>-1418869673</v>
      </c>
      <c r="AB43">
        <v>1282226774</v>
      </c>
    </row>
    <row r="44" spans="1:28" x14ac:dyDescent="0.2">
      <c r="A44">
        <v>20</v>
      </c>
      <c r="B44">
        <v>73</v>
      </c>
      <c r="C44">
        <v>3</v>
      </c>
      <c r="D44">
        <v>0</v>
      </c>
      <c r="E44">
        <f>SmtRes!AV73</f>
        <v>0</v>
      </c>
      <c r="F44" t="str">
        <f>SmtRes!I73</f>
        <v>1.1-1-2911</v>
      </c>
      <c r="G44" t="str">
        <f>SmtRes!K73</f>
        <v>Лак электроизоляционный меламиноалкидный, типа МЛ-92</v>
      </c>
      <c r="H44" t="str">
        <f>SmtRes!O73</f>
        <v>кг</v>
      </c>
      <c r="I44">
        <f>SmtRes!Y73*Source!I51</f>
        <v>0.06</v>
      </c>
      <c r="J44">
        <f>SmtRes!AO73</f>
        <v>1</v>
      </c>
      <c r="K44">
        <f>SmtRes!AE73</f>
        <v>15.11</v>
      </c>
      <c r="L44">
        <f>SmtRes!DB73</f>
        <v>0.45</v>
      </c>
      <c r="M44">
        <f>ROUND(ROUND(L44*Source!I51, 6)*1, 2)</f>
        <v>0.9</v>
      </c>
      <c r="N44">
        <f>SmtRes!AA73</f>
        <v>194.77</v>
      </c>
      <c r="O44">
        <f>ROUND(ROUND(L44*Source!I51, 6)*SmtRes!DA73, 2)</f>
        <v>11.6</v>
      </c>
      <c r="P44">
        <f>SmtRes!AG73</f>
        <v>0</v>
      </c>
      <c r="Q44">
        <f>SmtRes!DC73</f>
        <v>0</v>
      </c>
      <c r="R44">
        <f>ROUND(ROUND(Q44*Source!I51, 6)*1, 2)</f>
        <v>0</v>
      </c>
      <c r="S44">
        <f>SmtRes!AC73</f>
        <v>0</v>
      </c>
      <c r="T44">
        <f>ROUND(ROUND(Q44*Source!I51, 6)*SmtRes!AK73, 2)</f>
        <v>0</v>
      </c>
      <c r="U44">
        <v>3</v>
      </c>
      <c r="Z44">
        <f>SmtRes!X73</f>
        <v>946507008</v>
      </c>
      <c r="AA44">
        <v>1713543608</v>
      </c>
      <c r="AB44">
        <v>-1113958799</v>
      </c>
    </row>
    <row r="45" spans="1:28" x14ac:dyDescent="0.2">
      <c r="A45">
        <v>20</v>
      </c>
      <c r="B45">
        <v>72</v>
      </c>
      <c r="C45">
        <v>3</v>
      </c>
      <c r="D45">
        <v>0</v>
      </c>
      <c r="E45">
        <f>SmtRes!AV72</f>
        <v>0</v>
      </c>
      <c r="F45" t="str">
        <f>SmtRes!I72</f>
        <v>1.1-1-146</v>
      </c>
      <c r="G45" t="str">
        <f>SmtRes!K72</f>
        <v>Гипс строительный</v>
      </c>
      <c r="H45" t="str">
        <f>SmtRes!O72</f>
        <v>т</v>
      </c>
      <c r="I45">
        <f>SmtRes!Y72*Source!I51</f>
        <v>5.9999999999999995E-4</v>
      </c>
      <c r="J45">
        <f>SmtRes!AO72</f>
        <v>1</v>
      </c>
      <c r="K45">
        <f>SmtRes!AE72</f>
        <v>1227.3800000000001</v>
      </c>
      <c r="L45">
        <f>SmtRes!DB72</f>
        <v>0.37</v>
      </c>
      <c r="M45">
        <f>ROUND(ROUND(L45*Source!I51, 6)*1, 2)</f>
        <v>0.74</v>
      </c>
      <c r="N45">
        <f>SmtRes!AA72</f>
        <v>6836.51</v>
      </c>
      <c r="O45">
        <f>ROUND(ROUND(L45*Source!I51, 6)*SmtRes!DA72, 2)</f>
        <v>4.12</v>
      </c>
      <c r="P45">
        <f>SmtRes!AG72</f>
        <v>0</v>
      </c>
      <c r="Q45">
        <f>SmtRes!DC72</f>
        <v>0</v>
      </c>
      <c r="R45">
        <f>ROUND(ROUND(Q45*Source!I51, 6)*1, 2)</f>
        <v>0</v>
      </c>
      <c r="S45">
        <f>SmtRes!AC72</f>
        <v>0</v>
      </c>
      <c r="T45">
        <f>ROUND(ROUND(Q45*Source!I51, 6)*SmtRes!AK72, 2)</f>
        <v>0</v>
      </c>
      <c r="U45">
        <v>3</v>
      </c>
      <c r="Z45">
        <f>SmtRes!X72</f>
        <v>1238321560</v>
      </c>
      <c r="AA45">
        <v>1832985152</v>
      </c>
      <c r="AB45">
        <v>-1557696929</v>
      </c>
    </row>
    <row r="46" spans="1:28" x14ac:dyDescent="0.2">
      <c r="A46">
        <v>20</v>
      </c>
      <c r="B46">
        <v>71</v>
      </c>
      <c r="C46">
        <v>2</v>
      </c>
      <c r="D46">
        <v>0</v>
      </c>
      <c r="E46">
        <f>SmtRes!AV71</f>
        <v>0</v>
      </c>
      <c r="F46" t="str">
        <f>SmtRes!I71</f>
        <v>2.1-4-12</v>
      </c>
      <c r="G46" t="str">
        <f>SmtRes!K71</f>
        <v>Автопогрузчики вилочные, грузоподъемность до 5 т</v>
      </c>
      <c r="H46" t="str">
        <f>SmtRes!O71</f>
        <v>маш.-ч</v>
      </c>
      <c r="I46">
        <f>SmtRes!Y71*Source!I51</f>
        <v>0.8</v>
      </c>
      <c r="J46">
        <f>SmtRes!AO71</f>
        <v>1</v>
      </c>
      <c r="K46">
        <f>SmtRes!AF71</f>
        <v>114.83</v>
      </c>
      <c r="L46">
        <f>SmtRes!DB71</f>
        <v>45.93</v>
      </c>
      <c r="M46">
        <f>ROUND(ROUND(L46*Source!I51, 6)*1, 2)</f>
        <v>91.86</v>
      </c>
      <c r="N46">
        <f>SmtRes!AB71</f>
        <v>1517.26</v>
      </c>
      <c r="O46">
        <f>ROUND(ROUND(L46*Source!I51, 6)*SmtRes!DA71, 2)</f>
        <v>1159.27</v>
      </c>
      <c r="P46">
        <f>SmtRes!AG71</f>
        <v>12.62</v>
      </c>
      <c r="Q46">
        <f>SmtRes!DC71</f>
        <v>5.05</v>
      </c>
      <c r="R46">
        <f>ROUND(ROUND(Q46*Source!I51, 6)*1, 2)</f>
        <v>10.1</v>
      </c>
      <c r="S46">
        <f>SmtRes!AC71</f>
        <v>455.99</v>
      </c>
      <c r="T46">
        <f>ROUND(ROUND(Q46*Source!I51, 6)*SmtRes!AK71, 2)</f>
        <v>348.55</v>
      </c>
      <c r="U46">
        <v>2</v>
      </c>
      <c r="Z46">
        <f>SmtRes!X71</f>
        <v>-32031357</v>
      </c>
      <c r="AA46">
        <v>777923228</v>
      </c>
      <c r="AB46">
        <v>846388292</v>
      </c>
    </row>
    <row r="47" spans="1:28" x14ac:dyDescent="0.2">
      <c r="A47">
        <v>20</v>
      </c>
      <c r="B47">
        <v>70</v>
      </c>
      <c r="C47">
        <v>1</v>
      </c>
      <c r="D47">
        <v>0</v>
      </c>
      <c r="E47">
        <f>SmtRes!AV70</f>
        <v>1</v>
      </c>
      <c r="F47" t="str">
        <f>SmtRes!I70</f>
        <v>9999990008</v>
      </c>
      <c r="G47" t="str">
        <f>SmtRes!K70</f>
        <v>Трудозатраты рабочих</v>
      </c>
      <c r="H47" t="str">
        <f>SmtRes!O70</f>
        <v>чел.-ч.</v>
      </c>
      <c r="I47">
        <f>SmtRes!Y70*Source!I51</f>
        <v>18.600000000000001</v>
      </c>
      <c r="J47">
        <f>SmtRes!AO70</f>
        <v>1</v>
      </c>
      <c r="K47">
        <f>SmtRes!AH70</f>
        <v>0</v>
      </c>
      <c r="L47">
        <f>SmtRes!DB70</f>
        <v>0</v>
      </c>
      <c r="M47">
        <f>ROUND(ROUND(L47*Source!I51, 6)*1, 2)</f>
        <v>0</v>
      </c>
      <c r="N47">
        <f>SmtRes!AD70</f>
        <v>0</v>
      </c>
      <c r="O47">
        <f>ROUND(ROUND(L47*Source!I51, 6)*SmtRes!DA70, 2)</f>
        <v>0</v>
      </c>
      <c r="P47">
        <f>SmtRes!AG70</f>
        <v>0</v>
      </c>
      <c r="Q47">
        <f>SmtRes!DC70</f>
        <v>0</v>
      </c>
      <c r="R47">
        <f>ROUND(ROUND(Q47*Source!I51, 6)*1, 2)</f>
        <v>0</v>
      </c>
      <c r="S47">
        <f>SmtRes!AC70</f>
        <v>0</v>
      </c>
      <c r="T47">
        <f>ROUND(ROUND(Q47*Source!I51, 6)*SmtRes!AK70, 2)</f>
        <v>0</v>
      </c>
      <c r="U47">
        <v>1</v>
      </c>
      <c r="Z47">
        <f>SmtRes!X70</f>
        <v>476480486</v>
      </c>
      <c r="AA47">
        <v>-1751963544</v>
      </c>
      <c r="AB47">
        <v>-1751963544</v>
      </c>
    </row>
    <row r="48" spans="1:28" x14ac:dyDescent="0.2">
      <c r="A48">
        <f>Source!A53</f>
        <v>17</v>
      </c>
      <c r="B48">
        <v>53</v>
      </c>
      <c r="C48">
        <v>3</v>
      </c>
      <c r="D48">
        <f>Source!BI53</f>
        <v>2</v>
      </c>
      <c r="E48">
        <f>Source!FS53</f>
        <v>0</v>
      </c>
      <c r="F48" t="str">
        <f>Source!F53</f>
        <v>УПД</v>
      </c>
      <c r="G48" t="str">
        <f>Source!G53</f>
        <v>Бокс резервного питания "БР-12 исп. 2х40"</v>
      </c>
      <c r="H48" t="str">
        <f>Source!H53</f>
        <v>шт.</v>
      </c>
      <c r="I48">
        <f>Source!I53</f>
        <v>1</v>
      </c>
      <c r="J48">
        <v>1</v>
      </c>
      <c r="K48">
        <f>Source!AC53</f>
        <v>812.54</v>
      </c>
      <c r="M48">
        <f>ROUND(K48*I48, 2)</f>
        <v>812.54</v>
      </c>
      <c r="N48">
        <f>Source!AC53*IF(Source!BC53&lt;&gt; 0, Source!BC53, 1)</f>
        <v>7914.1395999999995</v>
      </c>
      <c r="O48">
        <f>ROUND(N48*I48, 2)</f>
        <v>7914.14</v>
      </c>
      <c r="P48">
        <f>Source!AE53</f>
        <v>0</v>
      </c>
      <c r="R48">
        <f>ROUND(P48*I48, 2)</f>
        <v>0</v>
      </c>
      <c r="S48">
        <f>Source!AE53*IF(Source!BS53&lt;&gt; 0, Source!BS53, 1)</f>
        <v>0</v>
      </c>
      <c r="T48">
        <f>ROUND(S48*I48, 2)</f>
        <v>0</v>
      </c>
      <c r="U48">
        <v>3</v>
      </c>
      <c r="Z48">
        <f>Source!GF53</f>
        <v>-1097217638</v>
      </c>
      <c r="AA48">
        <v>-427308714</v>
      </c>
      <c r="AB48">
        <v>-1852245674</v>
      </c>
    </row>
    <row r="49" spans="1:28" x14ac:dyDescent="0.2">
      <c r="A49">
        <f>Source!A55</f>
        <v>17</v>
      </c>
      <c r="B49">
        <v>55</v>
      </c>
      <c r="C49">
        <v>5</v>
      </c>
      <c r="D49">
        <f>Source!BI55</f>
        <v>3</v>
      </c>
      <c r="E49">
        <f>Source!FS55</f>
        <v>0</v>
      </c>
      <c r="F49" t="str">
        <f>Source!F55</f>
        <v>УПД</v>
      </c>
      <c r="G49" t="str">
        <f>Source!G55</f>
        <v>Источник бесперебойного питания,  ИВЭПР 12/5 RS-R3 2x17 БР - R3</v>
      </c>
      <c r="H49" t="str">
        <f>Source!H55</f>
        <v>шт.</v>
      </c>
      <c r="I49">
        <f>Source!I55</f>
        <v>1</v>
      </c>
      <c r="J49">
        <v>1</v>
      </c>
      <c r="K49">
        <f>Source!AC55</f>
        <v>1675.84</v>
      </c>
      <c r="M49">
        <f>ROUND(K49*I49, 2)</f>
        <v>1675.84</v>
      </c>
      <c r="N49">
        <f>Source!AC55*IF(Source!BC55&lt;&gt; 0, Source!BC55, 1)</f>
        <v>11915.222400000001</v>
      </c>
      <c r="O49">
        <f>ROUND(N49*I49, 2)</f>
        <v>11915.22</v>
      </c>
      <c r="P49">
        <f>Source!AE55</f>
        <v>0</v>
      </c>
      <c r="R49">
        <f>ROUND(P49*I49, 2)</f>
        <v>0</v>
      </c>
      <c r="S49">
        <f>Source!AE55*IF(Source!BS55&lt;&gt; 0, Source!BS55, 1)</f>
        <v>0</v>
      </c>
      <c r="T49">
        <f>ROUND(S49*I49, 2)</f>
        <v>0</v>
      </c>
      <c r="U49">
        <v>3</v>
      </c>
      <c r="Z49">
        <f>Source!GF55</f>
        <v>-1447420557</v>
      </c>
      <c r="AA49">
        <v>-1481387347</v>
      </c>
      <c r="AB49">
        <v>903521586</v>
      </c>
    </row>
    <row r="50" spans="1:28" x14ac:dyDescent="0.2">
      <c r="A50">
        <f>Source!A59</f>
        <v>17</v>
      </c>
      <c r="B50">
        <v>59</v>
      </c>
      <c r="C50">
        <v>3</v>
      </c>
      <c r="D50">
        <f>Source!BI59</f>
        <v>2</v>
      </c>
      <c r="E50">
        <f>Source!FS59</f>
        <v>0</v>
      </c>
      <c r="F50" t="str">
        <f>Source!F59</f>
        <v>УПД</v>
      </c>
      <c r="G50" t="str">
        <f>Source!G59</f>
        <v>Аккумулятор 12 В, 17 Ач, SF 1217</v>
      </c>
      <c r="H50" t="str">
        <f>Source!H59</f>
        <v>шт.</v>
      </c>
      <c r="I50">
        <f>Source!I59</f>
        <v>4</v>
      </c>
      <c r="J50">
        <v>1</v>
      </c>
      <c r="K50">
        <f>Source!AC59</f>
        <v>375.43</v>
      </c>
      <c r="M50">
        <f>ROUND(K50*I50, 2)</f>
        <v>1501.72</v>
      </c>
      <c r="N50">
        <f>Source!AC59*IF(Source!BC59&lt;&gt; 0, Source!BC59, 1)</f>
        <v>3656.6882000000001</v>
      </c>
      <c r="O50">
        <f>ROUND(N50*I50, 2)</f>
        <v>14626.75</v>
      </c>
      <c r="P50">
        <f>Source!AE59</f>
        <v>0</v>
      </c>
      <c r="R50">
        <f>ROUND(P50*I50, 2)</f>
        <v>0</v>
      </c>
      <c r="S50">
        <f>Source!AE59*IF(Source!BS59&lt;&gt; 0, Source!BS59, 1)</f>
        <v>0</v>
      </c>
      <c r="T50">
        <f>ROUND(S50*I50, 2)</f>
        <v>0</v>
      </c>
      <c r="U50">
        <v>3</v>
      </c>
      <c r="Z50">
        <f>Source!GF59</f>
        <v>-544551361</v>
      </c>
      <c r="AA50">
        <v>-960823589</v>
      </c>
      <c r="AB50">
        <v>596623845</v>
      </c>
    </row>
    <row r="51" spans="1:28" x14ac:dyDescent="0.2">
      <c r="A51">
        <v>20</v>
      </c>
      <c r="B51">
        <v>94</v>
      </c>
      <c r="C51">
        <v>1</v>
      </c>
      <c r="D51">
        <v>0</v>
      </c>
      <c r="E51">
        <f>SmtRes!AV94</f>
        <v>1</v>
      </c>
      <c r="F51" t="str">
        <f>SmtRes!I94</f>
        <v>9999990008</v>
      </c>
      <c r="G51" t="str">
        <f>SmtRes!K94</f>
        <v>Трудозатраты рабочих</v>
      </c>
      <c r="H51" t="str">
        <f>SmtRes!O94</f>
        <v>чел.-ч.</v>
      </c>
      <c r="I51">
        <f>SmtRes!Y94*Source!I61</f>
        <v>51.8</v>
      </c>
      <c r="J51">
        <f>SmtRes!AO94</f>
        <v>1</v>
      </c>
      <c r="K51">
        <f>SmtRes!AH94</f>
        <v>0</v>
      </c>
      <c r="L51">
        <f>SmtRes!DB94</f>
        <v>0</v>
      </c>
      <c r="M51">
        <f>ROUND(ROUND(L51*Source!I61, 6)*1, 2)</f>
        <v>0</v>
      </c>
      <c r="N51">
        <f>SmtRes!AD94</f>
        <v>0</v>
      </c>
      <c r="O51">
        <f>ROUND(ROUND(L51*Source!I61, 6)*SmtRes!DA94, 2)</f>
        <v>0</v>
      </c>
      <c r="P51">
        <f>SmtRes!AG94</f>
        <v>0</v>
      </c>
      <c r="Q51">
        <f>SmtRes!DC94</f>
        <v>0</v>
      </c>
      <c r="R51">
        <f>ROUND(ROUND(Q51*Source!I61, 6)*1, 2)</f>
        <v>0</v>
      </c>
      <c r="S51">
        <f>SmtRes!AC94</f>
        <v>0</v>
      </c>
      <c r="T51">
        <f>ROUND(ROUND(Q51*Source!I61, 6)*SmtRes!AK94, 2)</f>
        <v>0</v>
      </c>
      <c r="U51">
        <v>1</v>
      </c>
      <c r="Z51">
        <f>SmtRes!X94</f>
        <v>476480486</v>
      </c>
      <c r="AA51">
        <v>-1751963544</v>
      </c>
      <c r="AB51">
        <v>-1751963544</v>
      </c>
    </row>
    <row r="52" spans="1:28" x14ac:dyDescent="0.2">
      <c r="A52">
        <v>20</v>
      </c>
      <c r="B52">
        <v>96</v>
      </c>
      <c r="C52">
        <v>1</v>
      </c>
      <c r="D52">
        <v>0</v>
      </c>
      <c r="E52">
        <f>SmtRes!AV96</f>
        <v>1</v>
      </c>
      <c r="F52" t="str">
        <f>SmtRes!I96</f>
        <v>9999990008</v>
      </c>
      <c r="G52" t="str">
        <f>SmtRes!K96</f>
        <v>Трудозатраты рабочих</v>
      </c>
      <c r="H52" t="str">
        <f>SmtRes!O96</f>
        <v>чел.-ч.</v>
      </c>
      <c r="I52">
        <f>SmtRes!Y96*Source!I63</f>
        <v>258.71999999999997</v>
      </c>
      <c r="J52">
        <f>SmtRes!AO96</f>
        <v>1</v>
      </c>
      <c r="K52">
        <f>SmtRes!AH96</f>
        <v>0</v>
      </c>
      <c r="L52">
        <f>SmtRes!DB96</f>
        <v>0</v>
      </c>
      <c r="M52">
        <f>ROUND(ROUND(L52*Source!I63, 6)*1, 2)</f>
        <v>0</v>
      </c>
      <c r="N52">
        <f>SmtRes!AD96</f>
        <v>0</v>
      </c>
      <c r="O52">
        <f>ROUND(ROUND(L52*Source!I63, 6)*SmtRes!DA96, 2)</f>
        <v>0</v>
      </c>
      <c r="P52">
        <f>SmtRes!AG96</f>
        <v>0</v>
      </c>
      <c r="Q52">
        <f>SmtRes!DC96</f>
        <v>0</v>
      </c>
      <c r="R52">
        <f>ROUND(ROUND(Q52*Source!I63, 6)*1, 2)</f>
        <v>0</v>
      </c>
      <c r="S52">
        <f>SmtRes!AC96</f>
        <v>0</v>
      </c>
      <c r="T52">
        <f>ROUND(ROUND(Q52*Source!I63, 6)*SmtRes!AK96, 2)</f>
        <v>0</v>
      </c>
      <c r="U52">
        <v>1</v>
      </c>
      <c r="Z52">
        <f>SmtRes!X96</f>
        <v>476480486</v>
      </c>
      <c r="AA52">
        <v>-1751963544</v>
      </c>
      <c r="AB52">
        <v>-1751963544</v>
      </c>
    </row>
    <row r="53" spans="1:28" x14ac:dyDescent="0.2">
      <c r="A53">
        <f>Source!A65</f>
        <v>17</v>
      </c>
      <c r="B53">
        <v>65</v>
      </c>
      <c r="C53">
        <v>3</v>
      </c>
      <c r="D53">
        <f>Source!BI65</f>
        <v>2</v>
      </c>
      <c r="E53">
        <f>Source!FS65</f>
        <v>0</v>
      </c>
      <c r="F53" t="str">
        <f>Source!F65</f>
        <v>УПД</v>
      </c>
      <c r="G53" t="str">
        <f>Source!G65</f>
        <v>Извещатель пожарный дымовой оптико-электронный адресно-аналоговый, ИП 212-64-R3 W1.02</v>
      </c>
      <c r="H53" t="str">
        <f>Source!H65</f>
        <v>шт.</v>
      </c>
      <c r="I53">
        <f>Source!I65</f>
        <v>146</v>
      </c>
      <c r="J53">
        <v>1</v>
      </c>
      <c r="K53">
        <f>Source!AC65</f>
        <v>159.91999999999999</v>
      </c>
      <c r="M53">
        <f>ROUND(K53*I53, 2)</f>
        <v>23348.32</v>
      </c>
      <c r="N53">
        <f>Source!AC65*IF(Source!BC65&lt;&gt; 0, Source!BC65, 1)</f>
        <v>1557.6207999999999</v>
      </c>
      <c r="O53">
        <f>ROUND(N53*I53, 2)</f>
        <v>227412.64</v>
      </c>
      <c r="P53">
        <f>Source!AE65</f>
        <v>0</v>
      </c>
      <c r="R53">
        <f>ROUND(P53*I53, 2)</f>
        <v>0</v>
      </c>
      <c r="S53">
        <f>Source!AE65*IF(Source!BS65&lt;&gt; 0, Source!BS65, 1)</f>
        <v>0</v>
      </c>
      <c r="T53">
        <f>ROUND(S53*I53, 2)</f>
        <v>0</v>
      </c>
      <c r="U53">
        <v>3</v>
      </c>
      <c r="Z53">
        <f>Source!GF65</f>
        <v>-2099849404</v>
      </c>
      <c r="AA53">
        <v>-209717933</v>
      </c>
      <c r="AB53">
        <v>1639094343</v>
      </c>
    </row>
    <row r="54" spans="1:28" x14ac:dyDescent="0.2">
      <c r="A54">
        <f>Source!A67</f>
        <v>17</v>
      </c>
      <c r="B54">
        <v>67</v>
      </c>
      <c r="C54">
        <v>3</v>
      </c>
      <c r="D54">
        <f>Source!BI67</f>
        <v>2</v>
      </c>
      <c r="E54">
        <f>Source!FS67</f>
        <v>0</v>
      </c>
      <c r="F54" t="str">
        <f>Source!F67</f>
        <v>УПД</v>
      </c>
      <c r="G54" t="str">
        <f>Source!G67</f>
        <v>Извещатель пожарный ручной адресный со встроенным изо-лятором короткого замыкания, ИПР 513-11ИКЗ-А-R3</v>
      </c>
      <c r="H54" t="str">
        <f>Source!H67</f>
        <v>шт.</v>
      </c>
      <c r="I54">
        <f>Source!I67</f>
        <v>9</v>
      </c>
      <c r="J54">
        <v>1</v>
      </c>
      <c r="K54">
        <f>Source!AC67</f>
        <v>130.16999999999999</v>
      </c>
      <c r="M54">
        <f>ROUND(K54*I54, 2)</f>
        <v>1171.53</v>
      </c>
      <c r="N54">
        <f>Source!AC67*IF(Source!BC67&lt;&gt; 0, Source!BC67, 1)</f>
        <v>1267.8557999999998</v>
      </c>
      <c r="O54">
        <f>ROUND(N54*I54, 2)</f>
        <v>11410.7</v>
      </c>
      <c r="P54">
        <f>Source!AE67</f>
        <v>0</v>
      </c>
      <c r="R54">
        <f>ROUND(P54*I54, 2)</f>
        <v>0</v>
      </c>
      <c r="S54">
        <f>Source!AE67*IF(Source!BS67&lt;&gt; 0, Source!BS67, 1)</f>
        <v>0</v>
      </c>
      <c r="T54">
        <f>ROUND(S54*I54, 2)</f>
        <v>0</v>
      </c>
      <c r="U54">
        <v>3</v>
      </c>
      <c r="Z54">
        <f>Source!GF67</f>
        <v>242010185</v>
      </c>
      <c r="AA54">
        <v>-1787706542</v>
      </c>
      <c r="AB54">
        <v>-112771148</v>
      </c>
    </row>
    <row r="55" spans="1:28" x14ac:dyDescent="0.2">
      <c r="A55">
        <v>20</v>
      </c>
      <c r="B55">
        <v>100</v>
      </c>
      <c r="C55">
        <v>2</v>
      </c>
      <c r="D55">
        <v>0</v>
      </c>
      <c r="E55">
        <f>SmtRes!AV100</f>
        <v>0</v>
      </c>
      <c r="F55" t="str">
        <f>SmtRes!I100</f>
        <v>2.1-18-7</v>
      </c>
      <c r="G55" t="str">
        <f>SmtRes!K100</f>
        <v>Автомобили грузовые бортовые, грузоподъемность до 5 т</v>
      </c>
      <c r="H55" t="str">
        <f>SmtRes!O100</f>
        <v>маш.-ч</v>
      </c>
      <c r="I55">
        <f>SmtRes!Y100*Source!I69</f>
        <v>0.27600000000000002</v>
      </c>
      <c r="J55">
        <f>SmtRes!AO100</f>
        <v>1</v>
      </c>
      <c r="K55">
        <f>SmtRes!AF100</f>
        <v>83.1</v>
      </c>
      <c r="L55">
        <f>SmtRes!DB100</f>
        <v>0.5</v>
      </c>
      <c r="M55">
        <f>ROUND(ROUND(L55*Source!I69, 6)*1, 2)</f>
        <v>23</v>
      </c>
      <c r="N55">
        <f>SmtRes!AB100</f>
        <v>1118.8900000000001</v>
      </c>
      <c r="O55">
        <f>ROUND(ROUND(L55*Source!I69, 6)*SmtRes!DA100, 2)</f>
        <v>295.77999999999997</v>
      </c>
      <c r="P55">
        <f>SmtRes!AG100</f>
        <v>12.62</v>
      </c>
      <c r="Q55">
        <f>SmtRes!DC100</f>
        <v>0.08</v>
      </c>
      <c r="R55">
        <f>ROUND(ROUND(Q55*Source!I69, 6)*1, 2)</f>
        <v>3.68</v>
      </c>
      <c r="S55">
        <f>SmtRes!AC100</f>
        <v>455.99</v>
      </c>
      <c r="T55">
        <f>ROUND(ROUND(Q55*Source!I69, 6)*SmtRes!AK100, 2)</f>
        <v>127</v>
      </c>
      <c r="U55">
        <v>2</v>
      </c>
      <c r="Z55">
        <f>SmtRes!X100</f>
        <v>-1440889904</v>
      </c>
      <c r="AA55">
        <v>-727753397</v>
      </c>
      <c r="AB55">
        <v>-1462868675</v>
      </c>
    </row>
    <row r="56" spans="1:28" x14ac:dyDescent="0.2">
      <c r="A56">
        <v>20</v>
      </c>
      <c r="B56">
        <v>99</v>
      </c>
      <c r="C56">
        <v>1</v>
      </c>
      <c r="D56">
        <v>0</v>
      </c>
      <c r="E56">
        <f>SmtRes!AV99</f>
        <v>1</v>
      </c>
      <c r="F56" t="str">
        <f>SmtRes!I99</f>
        <v>9999990008</v>
      </c>
      <c r="G56" t="str">
        <f>SmtRes!K99</f>
        <v>Трудозатраты рабочих</v>
      </c>
      <c r="H56" t="str">
        <f>SmtRes!O99</f>
        <v>чел.-ч.</v>
      </c>
      <c r="I56">
        <f>SmtRes!Y99*Source!I69</f>
        <v>47.38</v>
      </c>
      <c r="J56">
        <f>SmtRes!AO99</f>
        <v>1</v>
      </c>
      <c r="K56">
        <f>SmtRes!AH99</f>
        <v>0</v>
      </c>
      <c r="L56">
        <f>SmtRes!DB99</f>
        <v>0</v>
      </c>
      <c r="M56">
        <f>ROUND(ROUND(L56*Source!I69, 6)*1, 2)</f>
        <v>0</v>
      </c>
      <c r="N56">
        <f>SmtRes!AD99</f>
        <v>0</v>
      </c>
      <c r="O56">
        <f>ROUND(ROUND(L56*Source!I69, 6)*SmtRes!DA99, 2)</f>
        <v>0</v>
      </c>
      <c r="P56">
        <f>SmtRes!AG99</f>
        <v>0</v>
      </c>
      <c r="Q56">
        <f>SmtRes!DC99</f>
        <v>0</v>
      </c>
      <c r="R56">
        <f>ROUND(ROUND(Q56*Source!I69, 6)*1, 2)</f>
        <v>0</v>
      </c>
      <c r="S56">
        <f>SmtRes!AC99</f>
        <v>0</v>
      </c>
      <c r="T56">
        <f>ROUND(ROUND(Q56*Source!I69, 6)*SmtRes!AK99, 2)</f>
        <v>0</v>
      </c>
      <c r="U56">
        <v>1</v>
      </c>
      <c r="Z56">
        <f>SmtRes!X99</f>
        <v>476480486</v>
      </c>
      <c r="AA56">
        <v>-1751963544</v>
      </c>
      <c r="AB56">
        <v>-1751963544</v>
      </c>
    </row>
    <row r="57" spans="1:28" x14ac:dyDescent="0.2">
      <c r="A57">
        <f>Source!A71</f>
        <v>17</v>
      </c>
      <c r="B57">
        <v>71</v>
      </c>
      <c r="C57">
        <v>3</v>
      </c>
      <c r="D57">
        <f>Source!BI71</f>
        <v>2</v>
      </c>
      <c r="E57">
        <f>Source!FS71</f>
        <v>0</v>
      </c>
      <c r="F57" t="str">
        <f>Source!F71</f>
        <v>УПД</v>
      </c>
      <c r="G57" t="str">
        <f>Source!G71</f>
        <v>Изолятор шлейфа, ИЗ-1Б-R3</v>
      </c>
      <c r="H57" t="str">
        <f>Source!H71</f>
        <v>шт.</v>
      </c>
      <c r="I57">
        <f>Source!I71</f>
        <v>46</v>
      </c>
      <c r="J57">
        <v>1</v>
      </c>
      <c r="K57">
        <f>Source!AC71</f>
        <v>103.47</v>
      </c>
      <c r="M57">
        <f>ROUND(K57*I57, 2)</f>
        <v>4759.62</v>
      </c>
      <c r="N57">
        <f>Source!AC71*IF(Source!BC71&lt;&gt; 0, Source!BC71, 1)</f>
        <v>1007.7978000000001</v>
      </c>
      <c r="O57">
        <f>ROUND(N57*I57, 2)</f>
        <v>46358.7</v>
      </c>
      <c r="P57">
        <f>Source!AE71</f>
        <v>0</v>
      </c>
      <c r="R57">
        <f>ROUND(P57*I57, 2)</f>
        <v>0</v>
      </c>
      <c r="S57">
        <f>Source!AE71*IF(Source!BS71&lt;&gt; 0, Source!BS71, 1)</f>
        <v>0</v>
      </c>
      <c r="T57">
        <f>ROUND(S57*I57, 2)</f>
        <v>0</v>
      </c>
      <c r="U57">
        <v>3</v>
      </c>
      <c r="Z57">
        <f>Source!GF71</f>
        <v>-876468358</v>
      </c>
      <c r="AA57">
        <v>1070485261</v>
      </c>
      <c r="AB57">
        <v>1735525424</v>
      </c>
    </row>
    <row r="58" spans="1:28" x14ac:dyDescent="0.2">
      <c r="A58">
        <v>20</v>
      </c>
      <c r="B58">
        <v>102</v>
      </c>
      <c r="C58">
        <v>1</v>
      </c>
      <c r="D58">
        <v>0</v>
      </c>
      <c r="E58">
        <f>SmtRes!AV102</f>
        <v>1</v>
      </c>
      <c r="F58" t="str">
        <f>SmtRes!I102</f>
        <v>9999990008</v>
      </c>
      <c r="G58" t="str">
        <f>SmtRes!K102</f>
        <v>Трудозатраты рабочих</v>
      </c>
      <c r="H58" t="str">
        <f>SmtRes!O102</f>
        <v>чел.-ч.</v>
      </c>
      <c r="I58">
        <f>SmtRes!Y102*Source!I73</f>
        <v>42.9</v>
      </c>
      <c r="J58">
        <f>SmtRes!AO102</f>
        <v>1</v>
      </c>
      <c r="K58">
        <f>SmtRes!AH102</f>
        <v>0</v>
      </c>
      <c r="L58">
        <f>SmtRes!DB102</f>
        <v>0</v>
      </c>
      <c r="M58">
        <f>ROUND(ROUND(L58*Source!I73, 6)*1, 2)</f>
        <v>0</v>
      </c>
      <c r="N58">
        <f>SmtRes!AD102</f>
        <v>0</v>
      </c>
      <c r="O58">
        <f>ROUND(ROUND(L58*Source!I73, 6)*SmtRes!DA102, 2)</f>
        <v>0</v>
      </c>
      <c r="P58">
        <f>SmtRes!AG102</f>
        <v>0</v>
      </c>
      <c r="Q58">
        <f>SmtRes!DC102</f>
        <v>0</v>
      </c>
      <c r="R58">
        <f>ROUND(ROUND(Q58*Source!I73, 6)*1, 2)</f>
        <v>0</v>
      </c>
      <c r="S58">
        <f>SmtRes!AC102</f>
        <v>0</v>
      </c>
      <c r="T58">
        <f>ROUND(ROUND(Q58*Source!I73, 6)*SmtRes!AK102, 2)</f>
        <v>0</v>
      </c>
      <c r="U58">
        <v>1</v>
      </c>
      <c r="Z58">
        <f>SmtRes!X102</f>
        <v>476480486</v>
      </c>
      <c r="AA58">
        <v>-1751963544</v>
      </c>
      <c r="AB58">
        <v>-1751963544</v>
      </c>
    </row>
    <row r="59" spans="1:28" x14ac:dyDescent="0.2">
      <c r="A59">
        <f>Source!A75</f>
        <v>17</v>
      </c>
      <c r="B59">
        <v>75</v>
      </c>
      <c r="C59">
        <v>3</v>
      </c>
      <c r="D59">
        <f>Source!BI75</f>
        <v>2</v>
      </c>
      <c r="E59">
        <f>Source!FS75</f>
        <v>0</v>
      </c>
      <c r="F59" t="str">
        <f>Source!F75</f>
        <v>УПД</v>
      </c>
      <c r="G59" t="str">
        <f>Source!G75</f>
        <v>Модуль автоматики дымоудаления, МДУ-1-R3</v>
      </c>
      <c r="H59" t="str">
        <f>Source!H75</f>
        <v>шт.</v>
      </c>
      <c r="I59">
        <f>Source!I75</f>
        <v>6</v>
      </c>
      <c r="J59">
        <v>1</v>
      </c>
      <c r="K59">
        <f>Source!AC75</f>
        <v>506.23</v>
      </c>
      <c r="M59">
        <f>ROUND(K59*I59, 2)</f>
        <v>3037.38</v>
      </c>
      <c r="N59">
        <f>Source!AC75*IF(Source!BC75&lt;&gt; 0, Source!BC75, 1)</f>
        <v>4930.6802000000007</v>
      </c>
      <c r="O59">
        <f>ROUND(N59*I59, 2)</f>
        <v>29584.080000000002</v>
      </c>
      <c r="P59">
        <f>Source!AE75</f>
        <v>0</v>
      </c>
      <c r="R59">
        <f>ROUND(P59*I59, 2)</f>
        <v>0</v>
      </c>
      <c r="S59">
        <f>Source!AE75*IF(Source!BS75&lt;&gt; 0, Source!BS75, 1)</f>
        <v>0</v>
      </c>
      <c r="T59">
        <f>ROUND(S59*I59, 2)</f>
        <v>0</v>
      </c>
      <c r="U59">
        <v>3</v>
      </c>
      <c r="Z59">
        <f>Source!GF75</f>
        <v>1427211820</v>
      </c>
      <c r="AA59">
        <v>62424317</v>
      </c>
      <c r="AB59">
        <v>603436998</v>
      </c>
    </row>
    <row r="60" spans="1:28" x14ac:dyDescent="0.2">
      <c r="A60">
        <f>Source!A77</f>
        <v>17</v>
      </c>
      <c r="B60">
        <v>77</v>
      </c>
      <c r="C60">
        <v>3</v>
      </c>
      <c r="D60">
        <f>Source!BI77</f>
        <v>2</v>
      </c>
      <c r="E60">
        <f>Source!FS77</f>
        <v>0</v>
      </c>
      <c r="F60" t="str">
        <f>Source!F77</f>
        <v>УПД</v>
      </c>
      <c r="G60" t="str">
        <f>Source!G77</f>
        <v>Адресный релейный модуль, РМ-1-R3</v>
      </c>
      <c r="H60" t="str">
        <f>Source!H77</f>
        <v>шт.</v>
      </c>
      <c r="I60">
        <f>Source!I77</f>
        <v>7</v>
      </c>
      <c r="J60">
        <v>1</v>
      </c>
      <c r="K60">
        <f>Source!AC77</f>
        <v>157.4</v>
      </c>
      <c r="M60">
        <f>ROUND(K60*I60, 2)</f>
        <v>1101.8</v>
      </c>
      <c r="N60">
        <f>Source!AC77*IF(Source!BC77&lt;&gt; 0, Source!BC77, 1)</f>
        <v>1533.076</v>
      </c>
      <c r="O60">
        <f>ROUND(N60*I60, 2)</f>
        <v>10731.53</v>
      </c>
      <c r="P60">
        <f>Source!AE77</f>
        <v>0</v>
      </c>
      <c r="R60">
        <f>ROUND(P60*I60, 2)</f>
        <v>0</v>
      </c>
      <c r="S60">
        <f>Source!AE77*IF(Source!BS77&lt;&gt; 0, Source!BS77, 1)</f>
        <v>0</v>
      </c>
      <c r="T60">
        <f>ROUND(S60*I60, 2)</f>
        <v>0</v>
      </c>
      <c r="U60">
        <v>3</v>
      </c>
      <c r="Z60">
        <f>Source!GF77</f>
        <v>198276944</v>
      </c>
      <c r="AA60">
        <v>-378217817</v>
      </c>
      <c r="AB60">
        <v>-1735137370</v>
      </c>
    </row>
    <row r="61" spans="1:28" x14ac:dyDescent="0.2">
      <c r="A61">
        <v>20</v>
      </c>
      <c r="B61">
        <v>120</v>
      </c>
      <c r="C61">
        <v>3</v>
      </c>
      <c r="D61">
        <v>0</v>
      </c>
      <c r="E61">
        <f>SmtRes!AV120</f>
        <v>0</v>
      </c>
      <c r="F61" t="str">
        <f>SmtRes!I120</f>
        <v>1.21-5-757</v>
      </c>
      <c r="G61" t="str">
        <f>SmtRes!K120</f>
        <v>Зажим соединительно-изолирующий, типа СИЗ-2</v>
      </c>
      <c r="H61" t="str">
        <f>SmtRes!O120</f>
        <v>1000 шт.</v>
      </c>
      <c r="I61">
        <f>SmtRes!Y120*Source!I79</f>
        <v>1.7320000000000002E-2</v>
      </c>
      <c r="J61">
        <f>SmtRes!AO120</f>
        <v>1</v>
      </c>
      <c r="K61">
        <f>SmtRes!AE120</f>
        <v>614.09</v>
      </c>
      <c r="L61">
        <f>SmtRes!DB120</f>
        <v>4.91</v>
      </c>
      <c r="M61">
        <f>ROUND(ROUND(L61*Source!I79, 6)*1, 2)</f>
        <v>10.63</v>
      </c>
      <c r="N61">
        <f>SmtRes!AA120</f>
        <v>669.36</v>
      </c>
      <c r="O61">
        <f>ROUND(ROUND(L61*Source!I79, 6)*SmtRes!DA120, 2)</f>
        <v>11.59</v>
      </c>
      <c r="P61">
        <f>SmtRes!AG120</f>
        <v>0</v>
      </c>
      <c r="Q61">
        <f>SmtRes!DC120</f>
        <v>0</v>
      </c>
      <c r="R61">
        <f>ROUND(ROUND(Q61*Source!I79, 6)*1, 2)</f>
        <v>0</v>
      </c>
      <c r="S61">
        <f>SmtRes!AC120</f>
        <v>0</v>
      </c>
      <c r="T61">
        <f>ROUND(ROUND(Q61*Source!I79, 6)*SmtRes!AK120, 2)</f>
        <v>0</v>
      </c>
      <c r="U61">
        <v>3</v>
      </c>
      <c r="Z61">
        <f>SmtRes!X120</f>
        <v>-2134074556</v>
      </c>
      <c r="AA61">
        <v>-252345791</v>
      </c>
      <c r="AB61">
        <v>187549918</v>
      </c>
    </row>
    <row r="62" spans="1:28" x14ac:dyDescent="0.2">
      <c r="A62">
        <v>20</v>
      </c>
      <c r="B62">
        <v>119</v>
      </c>
      <c r="C62">
        <v>3</v>
      </c>
      <c r="D62">
        <v>0</v>
      </c>
      <c r="E62">
        <f>SmtRes!AV119</f>
        <v>0</v>
      </c>
      <c r="F62" t="str">
        <f>SmtRes!I119</f>
        <v>1.21-5-750</v>
      </c>
      <c r="G62" t="str">
        <f>SmtRes!K119</f>
        <v>Сжим, типа У 739М для проводников магистральных сечением от 4 до 10 мм2 и ответвительных сечением от 1,5 до 2,5 мм2</v>
      </c>
      <c r="H62" t="str">
        <f>SmtRes!O119</f>
        <v>шт.</v>
      </c>
      <c r="I62">
        <f>SmtRes!Y119*Source!I79</f>
        <v>6.7115</v>
      </c>
      <c r="J62">
        <f>SmtRes!AO119</f>
        <v>1</v>
      </c>
      <c r="K62">
        <f>SmtRes!AE119</f>
        <v>6.94</v>
      </c>
      <c r="L62">
        <f>SmtRes!DB119</f>
        <v>21.51</v>
      </c>
      <c r="M62">
        <f>ROUND(ROUND(L62*Source!I79, 6)*1, 2)</f>
        <v>46.57</v>
      </c>
      <c r="N62">
        <f>SmtRes!AA119</f>
        <v>24.78</v>
      </c>
      <c r="O62">
        <f>ROUND(ROUND(L62*Source!I79, 6)*SmtRes!DA119, 2)</f>
        <v>166.25</v>
      </c>
      <c r="P62">
        <f>SmtRes!AG119</f>
        <v>0</v>
      </c>
      <c r="Q62">
        <f>SmtRes!DC119</f>
        <v>0</v>
      </c>
      <c r="R62">
        <f>ROUND(ROUND(Q62*Source!I79, 6)*1, 2)</f>
        <v>0</v>
      </c>
      <c r="S62">
        <f>SmtRes!AC119</f>
        <v>0</v>
      </c>
      <c r="T62">
        <f>ROUND(ROUND(Q62*Source!I79, 6)*SmtRes!AK119, 2)</f>
        <v>0</v>
      </c>
      <c r="U62">
        <v>3</v>
      </c>
      <c r="Z62">
        <f>SmtRes!X119</f>
        <v>1920044476</v>
      </c>
      <c r="AA62">
        <v>-169449918</v>
      </c>
      <c r="AB62">
        <v>868907553</v>
      </c>
    </row>
    <row r="63" spans="1:28" x14ac:dyDescent="0.2">
      <c r="A63">
        <v>20</v>
      </c>
      <c r="B63">
        <v>118</v>
      </c>
      <c r="C63">
        <v>3</v>
      </c>
      <c r="D63">
        <v>0</v>
      </c>
      <c r="E63">
        <f>SmtRes!AV118</f>
        <v>0</v>
      </c>
      <c r="F63" t="str">
        <f>SmtRes!I118</f>
        <v>1.21-5-1554</v>
      </c>
      <c r="G63" t="str">
        <f>SmtRes!K118</f>
        <v>Втулка трубная, полипропиленовая, диаметр 17 мм</v>
      </c>
      <c r="H63" t="str">
        <f>SmtRes!O118</f>
        <v>1000 шт.</v>
      </c>
      <c r="I63">
        <f>SmtRes!Y118*Source!I79</f>
        <v>2.6413000000000002E-2</v>
      </c>
      <c r="J63">
        <f>SmtRes!AO118</f>
        <v>1</v>
      </c>
      <c r="K63">
        <f>SmtRes!AE118</f>
        <v>183.4</v>
      </c>
      <c r="L63">
        <f>SmtRes!DB118</f>
        <v>2.2400000000000002</v>
      </c>
      <c r="M63">
        <f>ROUND(ROUND(L63*Source!I79, 6)*1, 2)</f>
        <v>4.8499999999999996</v>
      </c>
      <c r="N63">
        <f>SmtRes!AA118</f>
        <v>1250.79</v>
      </c>
      <c r="O63">
        <f>ROUND(ROUND(L63*Source!I79, 6)*SmtRes!DA118, 2)</f>
        <v>33.07</v>
      </c>
      <c r="P63">
        <f>SmtRes!AG118</f>
        <v>0</v>
      </c>
      <c r="Q63">
        <f>SmtRes!DC118</f>
        <v>0</v>
      </c>
      <c r="R63">
        <f>ROUND(ROUND(Q63*Source!I79, 6)*1, 2)</f>
        <v>0</v>
      </c>
      <c r="S63">
        <f>SmtRes!AC118</f>
        <v>0</v>
      </c>
      <c r="T63">
        <f>ROUND(ROUND(Q63*Source!I79, 6)*SmtRes!AK118, 2)</f>
        <v>0</v>
      </c>
      <c r="U63">
        <v>3</v>
      </c>
      <c r="Z63">
        <f>SmtRes!X118</f>
        <v>-1101602209</v>
      </c>
      <c r="AA63">
        <v>-1079292997</v>
      </c>
      <c r="AB63">
        <v>1321575978</v>
      </c>
    </row>
    <row r="64" spans="1:28" x14ac:dyDescent="0.2">
      <c r="A64">
        <v>20</v>
      </c>
      <c r="B64">
        <v>117</v>
      </c>
      <c r="C64">
        <v>3</v>
      </c>
      <c r="D64">
        <v>0</v>
      </c>
      <c r="E64">
        <f>SmtRes!AV117</f>
        <v>0</v>
      </c>
      <c r="F64" t="str">
        <f>SmtRes!I117</f>
        <v>1.21-5-1543</v>
      </c>
      <c r="G64" t="str">
        <f>SmtRes!K117</f>
        <v>Гильзы кабельные медные типа ГМ 2,5</v>
      </c>
      <c r="H64" t="str">
        <f>SmtRes!O117</f>
        <v>100 шт.</v>
      </c>
      <c r="I64">
        <f>SmtRes!Y117*Source!I79</f>
        <v>0.10825000000000001</v>
      </c>
      <c r="J64">
        <f>SmtRes!AO117</f>
        <v>1</v>
      </c>
      <c r="K64">
        <f>SmtRes!AE117</f>
        <v>68.819999999999993</v>
      </c>
      <c r="L64">
        <f>SmtRes!DB117</f>
        <v>3.44</v>
      </c>
      <c r="M64">
        <f>ROUND(ROUND(L64*Source!I79, 6)*1, 2)</f>
        <v>7.45</v>
      </c>
      <c r="N64">
        <f>SmtRes!AA117</f>
        <v>939.39</v>
      </c>
      <c r="O64">
        <f>ROUND(ROUND(L64*Source!I79, 6)*SmtRes!DA117, 2)</f>
        <v>101.66</v>
      </c>
      <c r="P64">
        <f>SmtRes!AG117</f>
        <v>0</v>
      </c>
      <c r="Q64">
        <f>SmtRes!DC117</f>
        <v>0</v>
      </c>
      <c r="R64">
        <f>ROUND(ROUND(Q64*Source!I79, 6)*1, 2)</f>
        <v>0</v>
      </c>
      <c r="S64">
        <f>SmtRes!AC117</f>
        <v>0</v>
      </c>
      <c r="T64">
        <f>ROUND(ROUND(Q64*Source!I79, 6)*SmtRes!AK117, 2)</f>
        <v>0</v>
      </c>
      <c r="U64">
        <v>3</v>
      </c>
      <c r="Z64">
        <f>SmtRes!X117</f>
        <v>812954682</v>
      </c>
      <c r="AA64">
        <v>-1075993679</v>
      </c>
      <c r="AB64">
        <v>-760535112</v>
      </c>
    </row>
    <row r="65" spans="1:28" x14ac:dyDescent="0.2">
      <c r="A65">
        <v>20</v>
      </c>
      <c r="B65">
        <v>116</v>
      </c>
      <c r="C65">
        <v>3</v>
      </c>
      <c r="D65">
        <v>0</v>
      </c>
      <c r="E65">
        <f>SmtRes!AV116</f>
        <v>0</v>
      </c>
      <c r="F65" t="str">
        <f>SmtRes!I116</f>
        <v>1.1-1-1723</v>
      </c>
      <c r="G65" t="str">
        <f>SmtRes!K116</f>
        <v>Лента изоляционная, прорезиненная, односторонняя</v>
      </c>
      <c r="H65" t="str">
        <f>SmtRes!O116</f>
        <v>кг</v>
      </c>
      <c r="I65">
        <f>SmtRes!Y116*Source!I79</f>
        <v>0.34639999999999999</v>
      </c>
      <c r="J65">
        <f>SmtRes!AO116</f>
        <v>1</v>
      </c>
      <c r="K65">
        <f>SmtRes!AE116</f>
        <v>159.07</v>
      </c>
      <c r="L65">
        <f>SmtRes!DB116</f>
        <v>25.45</v>
      </c>
      <c r="M65">
        <f>ROUND(ROUND(L65*Source!I79, 6)*1, 2)</f>
        <v>55.1</v>
      </c>
      <c r="N65">
        <f>SmtRes!AA116</f>
        <v>270.42</v>
      </c>
      <c r="O65">
        <f>ROUND(ROUND(L65*Source!I79, 6)*SmtRes!DA116, 2)</f>
        <v>93.67</v>
      </c>
      <c r="P65">
        <f>SmtRes!AG116</f>
        <v>0</v>
      </c>
      <c r="Q65">
        <f>SmtRes!DC116</f>
        <v>0</v>
      </c>
      <c r="R65">
        <f>ROUND(ROUND(Q65*Source!I79, 6)*1, 2)</f>
        <v>0</v>
      </c>
      <c r="S65">
        <f>SmtRes!AC116</f>
        <v>0</v>
      </c>
      <c r="T65">
        <f>ROUND(ROUND(Q65*Source!I79, 6)*SmtRes!AK116, 2)</f>
        <v>0</v>
      </c>
      <c r="U65">
        <v>3</v>
      </c>
      <c r="Z65">
        <f>SmtRes!X116</f>
        <v>100288402</v>
      </c>
      <c r="AA65">
        <v>1101553657</v>
      </c>
      <c r="AB65">
        <v>-722337738</v>
      </c>
    </row>
    <row r="66" spans="1:28" x14ac:dyDescent="0.2">
      <c r="A66">
        <v>20</v>
      </c>
      <c r="B66">
        <v>115</v>
      </c>
      <c r="C66">
        <v>3</v>
      </c>
      <c r="D66">
        <v>0</v>
      </c>
      <c r="E66">
        <f>SmtRes!AV115</f>
        <v>0</v>
      </c>
      <c r="F66" t="str">
        <f>SmtRes!I115</f>
        <v>1.1-1-1257</v>
      </c>
      <c r="G66" t="str">
        <f>SmtRes!K115</f>
        <v>Тальк молотый</v>
      </c>
      <c r="H66" t="str">
        <f>SmtRes!O115</f>
        <v>кг</v>
      </c>
      <c r="I66">
        <f>SmtRes!Y115*Source!I79</f>
        <v>0.93095000000000006</v>
      </c>
      <c r="J66">
        <f>SmtRes!AO115</f>
        <v>1</v>
      </c>
      <c r="K66">
        <f>SmtRes!AE115</f>
        <v>1.39</v>
      </c>
      <c r="L66">
        <f>SmtRes!DB115</f>
        <v>0.6</v>
      </c>
      <c r="M66">
        <f>ROUND(ROUND(L66*Source!I79, 6)*1, 2)</f>
        <v>1.3</v>
      </c>
      <c r="N66">
        <f>SmtRes!AA115</f>
        <v>12.58</v>
      </c>
      <c r="O66">
        <f>ROUND(ROUND(L66*Source!I79, 6)*SmtRes!DA115, 2)</f>
        <v>11.76</v>
      </c>
      <c r="P66">
        <f>SmtRes!AG115</f>
        <v>0</v>
      </c>
      <c r="Q66">
        <f>SmtRes!DC115</f>
        <v>0</v>
      </c>
      <c r="R66">
        <f>ROUND(ROUND(Q66*Source!I79, 6)*1, 2)</f>
        <v>0</v>
      </c>
      <c r="S66">
        <f>SmtRes!AC115</f>
        <v>0</v>
      </c>
      <c r="T66">
        <f>ROUND(ROUND(Q66*Source!I79, 6)*SmtRes!AK115, 2)</f>
        <v>0</v>
      </c>
      <c r="U66">
        <v>3</v>
      </c>
      <c r="Z66">
        <f>SmtRes!X115</f>
        <v>1946441422</v>
      </c>
      <c r="AA66">
        <v>1333920755</v>
      </c>
      <c r="AB66">
        <v>-705495717</v>
      </c>
    </row>
    <row r="67" spans="1:28" x14ac:dyDescent="0.2">
      <c r="A67">
        <v>20</v>
      </c>
      <c r="B67">
        <v>114</v>
      </c>
      <c r="C67">
        <v>2</v>
      </c>
      <c r="D67">
        <v>0</v>
      </c>
      <c r="E67">
        <f>SmtRes!AV114</f>
        <v>0</v>
      </c>
      <c r="F67" t="str">
        <f>SmtRes!I114</f>
        <v>2.1-3-38</v>
      </c>
      <c r="G67" t="str">
        <f>SmtRes!K114</f>
        <v>Краны на автомобильном ходу, грузоподъемность до 16 т</v>
      </c>
      <c r="H67" t="str">
        <f>SmtRes!O114</f>
        <v>маш.-ч</v>
      </c>
      <c r="I67">
        <f>SmtRes!Y114*Source!I79</f>
        <v>2.1649999999999999E-2</v>
      </c>
      <c r="J67">
        <f>SmtRes!AO114</f>
        <v>1</v>
      </c>
      <c r="K67">
        <f>SmtRes!AF114</f>
        <v>179.17</v>
      </c>
      <c r="L67">
        <f>SmtRes!DB114</f>
        <v>1.79</v>
      </c>
      <c r="M67">
        <f>ROUND(ROUND(L67*Source!I79, 6)*1, 2)</f>
        <v>3.88</v>
      </c>
      <c r="N67">
        <f>SmtRes!AB114</f>
        <v>2149.79</v>
      </c>
      <c r="O67">
        <f>ROUND(ROUND(L67*Source!I79, 6)*SmtRes!DA114, 2)</f>
        <v>44.41</v>
      </c>
      <c r="P67">
        <f>SmtRes!AG114</f>
        <v>16.93</v>
      </c>
      <c r="Q67">
        <f>SmtRes!DC114</f>
        <v>0.17</v>
      </c>
      <c r="R67">
        <f>ROUND(ROUND(Q67*Source!I79, 6)*1, 2)</f>
        <v>0.37</v>
      </c>
      <c r="S67">
        <f>SmtRes!AC114</f>
        <v>611.71</v>
      </c>
      <c r="T67">
        <f>ROUND(ROUND(Q67*Source!I79, 6)*SmtRes!AK114, 2)</f>
        <v>12.7</v>
      </c>
      <c r="U67">
        <v>2</v>
      </c>
      <c r="Z67">
        <f>SmtRes!X114</f>
        <v>1668154095</v>
      </c>
      <c r="AA67">
        <v>-414289559</v>
      </c>
      <c r="AB67">
        <v>-711566665</v>
      </c>
    </row>
    <row r="68" spans="1:28" x14ac:dyDescent="0.2">
      <c r="A68">
        <v>20</v>
      </c>
      <c r="B68">
        <v>113</v>
      </c>
      <c r="C68">
        <v>2</v>
      </c>
      <c r="D68">
        <v>0</v>
      </c>
      <c r="E68">
        <f>SmtRes!AV113</f>
        <v>0</v>
      </c>
      <c r="F68" t="str">
        <f>SmtRes!I113</f>
        <v>2.1-18-7</v>
      </c>
      <c r="G68" t="str">
        <f>SmtRes!K113</f>
        <v>Автомобили грузовые бортовые, грузоподъемность до 5 т</v>
      </c>
      <c r="H68" t="str">
        <f>SmtRes!O113</f>
        <v>маш.-ч</v>
      </c>
      <c r="I68">
        <f>SmtRes!Y113*Source!I79</f>
        <v>2.1649999999999999E-2</v>
      </c>
      <c r="J68">
        <f>SmtRes!AO113</f>
        <v>1</v>
      </c>
      <c r="K68">
        <f>SmtRes!AF113</f>
        <v>83.1</v>
      </c>
      <c r="L68">
        <f>SmtRes!DB113</f>
        <v>0.83</v>
      </c>
      <c r="M68">
        <f>ROUND(ROUND(L68*Source!I79, 6)*1, 2)</f>
        <v>1.8</v>
      </c>
      <c r="N68">
        <f>SmtRes!AB113</f>
        <v>1118.8900000000001</v>
      </c>
      <c r="O68">
        <f>ROUND(ROUND(L68*Source!I79, 6)*SmtRes!DA113, 2)</f>
        <v>23.11</v>
      </c>
      <c r="P68">
        <f>SmtRes!AG113</f>
        <v>12.62</v>
      </c>
      <c r="Q68">
        <f>SmtRes!DC113</f>
        <v>0.13</v>
      </c>
      <c r="R68">
        <f>ROUND(ROUND(Q68*Source!I79, 6)*1, 2)</f>
        <v>0.28000000000000003</v>
      </c>
      <c r="S68">
        <f>SmtRes!AC113</f>
        <v>455.99</v>
      </c>
      <c r="T68">
        <f>ROUND(ROUND(Q68*Source!I79, 6)*SmtRes!AK113, 2)</f>
        <v>9.7100000000000009</v>
      </c>
      <c r="U68">
        <v>2</v>
      </c>
      <c r="Z68">
        <f>SmtRes!X113</f>
        <v>-1440889904</v>
      </c>
      <c r="AA68">
        <v>-727753397</v>
      </c>
      <c r="AB68">
        <v>-1462868675</v>
      </c>
    </row>
    <row r="69" spans="1:28" x14ac:dyDescent="0.2">
      <c r="A69">
        <v>20</v>
      </c>
      <c r="B69">
        <v>112</v>
      </c>
      <c r="C69">
        <v>1</v>
      </c>
      <c r="D69">
        <v>0</v>
      </c>
      <c r="E69">
        <f>SmtRes!AV112</f>
        <v>1</v>
      </c>
      <c r="F69" t="str">
        <f>SmtRes!I112</f>
        <v>9999990008</v>
      </c>
      <c r="G69" t="str">
        <f>SmtRes!K112</f>
        <v>Трудозатраты рабочих</v>
      </c>
      <c r="H69" t="str">
        <f>SmtRes!O112</f>
        <v>чел.-ч.</v>
      </c>
      <c r="I69">
        <f>SmtRes!Y112*Source!I79</f>
        <v>9.7208500000000004</v>
      </c>
      <c r="J69">
        <f>SmtRes!AO112</f>
        <v>1</v>
      </c>
      <c r="K69">
        <f>SmtRes!AH112</f>
        <v>0</v>
      </c>
      <c r="L69">
        <f>SmtRes!DB112</f>
        <v>0</v>
      </c>
      <c r="M69">
        <f>ROUND(ROUND(L69*Source!I79, 6)*1, 2)</f>
        <v>0</v>
      </c>
      <c r="N69">
        <f>SmtRes!AD112</f>
        <v>0</v>
      </c>
      <c r="O69">
        <f>ROUND(ROUND(L69*Source!I79, 6)*SmtRes!DA112, 2)</f>
        <v>0</v>
      </c>
      <c r="P69">
        <f>SmtRes!AG112</f>
        <v>0</v>
      </c>
      <c r="Q69">
        <f>SmtRes!DC112</f>
        <v>0</v>
      </c>
      <c r="R69">
        <f>ROUND(ROUND(Q69*Source!I79, 6)*1, 2)</f>
        <v>0</v>
      </c>
      <c r="S69">
        <f>SmtRes!AC112</f>
        <v>0</v>
      </c>
      <c r="T69">
        <f>ROUND(ROUND(Q69*Source!I79, 6)*SmtRes!AK112, 2)</f>
        <v>0</v>
      </c>
      <c r="U69">
        <v>1</v>
      </c>
      <c r="Z69">
        <f>SmtRes!X112</f>
        <v>476480486</v>
      </c>
      <c r="AA69">
        <v>-1751963544</v>
      </c>
      <c r="AB69">
        <v>-1751963544</v>
      </c>
    </row>
    <row r="70" spans="1:28" x14ac:dyDescent="0.2">
      <c r="A70">
        <v>20</v>
      </c>
      <c r="B70">
        <v>140</v>
      </c>
      <c r="C70">
        <v>3</v>
      </c>
      <c r="D70">
        <v>0</v>
      </c>
      <c r="E70">
        <f>SmtRes!AV140</f>
        <v>0</v>
      </c>
      <c r="F70" t="str">
        <f>SmtRes!I140</f>
        <v>1.21-5-800</v>
      </c>
      <c r="G70" t="str">
        <f>SmtRes!K140</f>
        <v>Кнопка для ленты ЛМ, типа 3,5</v>
      </c>
      <c r="H70" t="str">
        <f>SmtRes!O140</f>
        <v>1000 шт.</v>
      </c>
      <c r="I70">
        <f>SmtRes!Y140*Source!I81</f>
        <v>7.2700000000000001E-2</v>
      </c>
      <c r="J70">
        <f>SmtRes!AO140</f>
        <v>1</v>
      </c>
      <c r="K70">
        <f>SmtRes!AE140</f>
        <v>6.44</v>
      </c>
      <c r="L70">
        <f>SmtRes!DB140</f>
        <v>0.13</v>
      </c>
      <c r="M70">
        <f>ROUND(ROUND(L70*Source!I81, 6)*1, 2)</f>
        <v>0.47</v>
      </c>
      <c r="N70">
        <f>SmtRes!AA140</f>
        <v>212.58</v>
      </c>
      <c r="O70">
        <f>ROUND(ROUND(L70*Source!I81, 6)*SmtRes!DA140, 2)</f>
        <v>15.6</v>
      </c>
      <c r="P70">
        <f>SmtRes!AG140</f>
        <v>0</v>
      </c>
      <c r="Q70">
        <f>SmtRes!DC140</f>
        <v>0</v>
      </c>
      <c r="R70">
        <f>ROUND(ROUND(Q70*Source!I81, 6)*1, 2)</f>
        <v>0</v>
      </c>
      <c r="S70">
        <f>SmtRes!AC140</f>
        <v>0</v>
      </c>
      <c r="T70">
        <f>ROUND(ROUND(Q70*Source!I81, 6)*SmtRes!AK140, 2)</f>
        <v>0</v>
      </c>
      <c r="U70">
        <v>3</v>
      </c>
      <c r="Z70">
        <f>SmtRes!X140</f>
        <v>-402432771</v>
      </c>
      <c r="AA70">
        <v>1415531327</v>
      </c>
      <c r="AB70">
        <v>1183134365</v>
      </c>
    </row>
    <row r="71" spans="1:28" x14ac:dyDescent="0.2">
      <c r="A71">
        <v>20</v>
      </c>
      <c r="B71">
        <v>139</v>
      </c>
      <c r="C71">
        <v>3</v>
      </c>
      <c r="D71">
        <v>0</v>
      </c>
      <c r="E71">
        <f>SmtRes!AV139</f>
        <v>0</v>
      </c>
      <c r="F71" t="str">
        <f>SmtRes!I139</f>
        <v>1.21-5-798</v>
      </c>
      <c r="G71" t="str">
        <f>SmtRes!K139</f>
        <v>Лента монтажная, типа ЛМ-5</v>
      </c>
      <c r="H71" t="str">
        <f>SmtRes!O139</f>
        <v>м</v>
      </c>
      <c r="I71">
        <f>SmtRes!Y139*Source!I81</f>
        <v>19.9925</v>
      </c>
      <c r="J71">
        <f>SmtRes!AO139</f>
        <v>1</v>
      </c>
      <c r="K71">
        <f>SmtRes!AE139</f>
        <v>0.7</v>
      </c>
      <c r="L71">
        <f>SmtRes!DB139</f>
        <v>3.85</v>
      </c>
      <c r="M71">
        <f>ROUND(ROUND(L71*Source!I81, 6)*1, 2)</f>
        <v>13.99</v>
      </c>
      <c r="N71">
        <f>SmtRes!AA139</f>
        <v>4.72</v>
      </c>
      <c r="O71">
        <f>ROUND(ROUND(L71*Source!I81, 6)*SmtRes!DA139, 2)</f>
        <v>94.32</v>
      </c>
      <c r="P71">
        <f>SmtRes!AG139</f>
        <v>0</v>
      </c>
      <c r="Q71">
        <f>SmtRes!DC139</f>
        <v>0</v>
      </c>
      <c r="R71">
        <f>ROUND(ROUND(Q71*Source!I81, 6)*1, 2)</f>
        <v>0</v>
      </c>
      <c r="S71">
        <f>SmtRes!AC139</f>
        <v>0</v>
      </c>
      <c r="T71">
        <f>ROUND(ROUND(Q71*Source!I81, 6)*SmtRes!AK139, 2)</f>
        <v>0</v>
      </c>
      <c r="U71">
        <v>3</v>
      </c>
      <c r="Z71">
        <f>SmtRes!X139</f>
        <v>-823101399</v>
      </c>
      <c r="AA71">
        <v>-1124789344</v>
      </c>
      <c r="AB71">
        <v>1138589601</v>
      </c>
    </row>
    <row r="72" spans="1:28" x14ac:dyDescent="0.2">
      <c r="A72">
        <v>20</v>
      </c>
      <c r="B72">
        <v>138</v>
      </c>
      <c r="C72">
        <v>3</v>
      </c>
      <c r="D72">
        <v>0</v>
      </c>
      <c r="E72">
        <f>SmtRes!AV138</f>
        <v>0</v>
      </c>
      <c r="F72" t="str">
        <f>SmtRes!I138</f>
        <v>1.21-5-705</v>
      </c>
      <c r="G72" t="str">
        <f>SmtRes!K138</f>
        <v>Сжим, типа У731М для проводников магистральных сечением от 4 до 10 мм2 и ответвительных от 1,5 до 10 мм2</v>
      </c>
      <c r="H72" t="str">
        <f>SmtRes!O138</f>
        <v>шт.</v>
      </c>
      <c r="I72">
        <f>SmtRes!Y138*Source!I81</f>
        <v>58.16</v>
      </c>
      <c r="J72">
        <f>SmtRes!AO138</f>
        <v>1</v>
      </c>
      <c r="K72">
        <f>SmtRes!AE138</f>
        <v>6.94</v>
      </c>
      <c r="L72">
        <f>SmtRes!DB138</f>
        <v>111.04</v>
      </c>
      <c r="M72">
        <f>ROUND(ROUND(L72*Source!I81, 6)*1, 2)</f>
        <v>403.63</v>
      </c>
      <c r="N72">
        <f>SmtRes!AA138</f>
        <v>22</v>
      </c>
      <c r="O72">
        <f>ROUND(ROUND(L72*Source!I81, 6)*SmtRes!DA138, 2)</f>
        <v>1279.51</v>
      </c>
      <c r="P72">
        <f>SmtRes!AG138</f>
        <v>0</v>
      </c>
      <c r="Q72">
        <f>SmtRes!DC138</f>
        <v>0</v>
      </c>
      <c r="R72">
        <f>ROUND(ROUND(Q72*Source!I81, 6)*1, 2)</f>
        <v>0</v>
      </c>
      <c r="S72">
        <f>SmtRes!AC138</f>
        <v>0</v>
      </c>
      <c r="T72">
        <f>ROUND(ROUND(Q72*Source!I81, 6)*SmtRes!AK138, 2)</f>
        <v>0</v>
      </c>
      <c r="U72">
        <v>3</v>
      </c>
      <c r="Z72">
        <f>SmtRes!X138</f>
        <v>-1397426939</v>
      </c>
      <c r="AA72">
        <v>-550035051</v>
      </c>
      <c r="AB72">
        <v>1566779205</v>
      </c>
    </row>
    <row r="73" spans="1:28" x14ac:dyDescent="0.2">
      <c r="A73">
        <v>20</v>
      </c>
      <c r="B73">
        <v>137</v>
      </c>
      <c r="C73">
        <v>3</v>
      </c>
      <c r="D73">
        <v>0</v>
      </c>
      <c r="E73">
        <f>SmtRes!AV137</f>
        <v>0</v>
      </c>
      <c r="F73" t="str">
        <f>SmtRes!I137</f>
        <v>1.21-5-1652</v>
      </c>
      <c r="G73" t="str">
        <f>SmtRes!K137</f>
        <v>Полоска типа К-405 с пряжкой типа К-407, стальные, для крепления проводов</v>
      </c>
      <c r="H73" t="str">
        <f>SmtRes!O137</f>
        <v>100 шт.</v>
      </c>
      <c r="I73">
        <f>SmtRes!Y137*Source!I81</f>
        <v>1.0904999999999998</v>
      </c>
      <c r="J73">
        <f>SmtRes!AO137</f>
        <v>1</v>
      </c>
      <c r="K73">
        <f>SmtRes!AE137</f>
        <v>323.76</v>
      </c>
      <c r="L73">
        <f>SmtRes!DB137</f>
        <v>97.13</v>
      </c>
      <c r="M73">
        <f>ROUND(ROUND(L73*Source!I81, 6)*1, 2)</f>
        <v>353.07</v>
      </c>
      <c r="N73">
        <f>SmtRes!AA137</f>
        <v>2340.7800000000002</v>
      </c>
      <c r="O73">
        <f>ROUND(ROUND(L73*Source!I81, 6)*SmtRes!DA137, 2)</f>
        <v>2552.6799999999998</v>
      </c>
      <c r="P73">
        <f>SmtRes!AG137</f>
        <v>0</v>
      </c>
      <c r="Q73">
        <f>SmtRes!DC137</f>
        <v>0</v>
      </c>
      <c r="R73">
        <f>ROUND(ROUND(Q73*Source!I81, 6)*1, 2)</f>
        <v>0</v>
      </c>
      <c r="S73">
        <f>SmtRes!AC137</f>
        <v>0</v>
      </c>
      <c r="T73">
        <f>ROUND(ROUND(Q73*Source!I81, 6)*SmtRes!AK137, 2)</f>
        <v>0</v>
      </c>
      <c r="U73">
        <v>3</v>
      </c>
      <c r="Z73">
        <f>SmtRes!X137</f>
        <v>-2067787439</v>
      </c>
      <c r="AA73">
        <v>1288513628</v>
      </c>
      <c r="AB73">
        <v>1413289490</v>
      </c>
    </row>
    <row r="74" spans="1:28" x14ac:dyDescent="0.2">
      <c r="A74">
        <v>20</v>
      </c>
      <c r="B74">
        <v>136</v>
      </c>
      <c r="C74">
        <v>3</v>
      </c>
      <c r="D74">
        <v>0</v>
      </c>
      <c r="E74">
        <f>SmtRes!AV136</f>
        <v>0</v>
      </c>
      <c r="F74" t="str">
        <f>SmtRes!I136</f>
        <v>1.1-1-1723</v>
      </c>
      <c r="G74" t="str">
        <f>SmtRes!K136</f>
        <v>Лента изоляционная, прорезиненная, односторонняя</v>
      </c>
      <c r="H74" t="str">
        <f>SmtRes!O136</f>
        <v>кг</v>
      </c>
      <c r="I74">
        <f>SmtRes!Y136*Source!I81</f>
        <v>0.58160000000000001</v>
      </c>
      <c r="J74">
        <f>SmtRes!AO136</f>
        <v>1</v>
      </c>
      <c r="K74">
        <f>SmtRes!AE136</f>
        <v>159.07</v>
      </c>
      <c r="L74">
        <f>SmtRes!DB136</f>
        <v>25.45</v>
      </c>
      <c r="M74">
        <f>ROUND(ROUND(L74*Source!I81, 6)*1, 2)</f>
        <v>92.51</v>
      </c>
      <c r="N74">
        <f>SmtRes!AA136</f>
        <v>270.42</v>
      </c>
      <c r="O74">
        <f>ROUND(ROUND(L74*Source!I81, 6)*SmtRes!DA136, 2)</f>
        <v>157.27000000000001</v>
      </c>
      <c r="P74">
        <f>SmtRes!AG136</f>
        <v>0</v>
      </c>
      <c r="Q74">
        <f>SmtRes!DC136</f>
        <v>0</v>
      </c>
      <c r="R74">
        <f>ROUND(ROUND(Q74*Source!I81, 6)*1, 2)</f>
        <v>0</v>
      </c>
      <c r="S74">
        <f>SmtRes!AC136</f>
        <v>0</v>
      </c>
      <c r="T74">
        <f>ROUND(ROUND(Q74*Source!I81, 6)*SmtRes!AK136, 2)</f>
        <v>0</v>
      </c>
      <c r="U74">
        <v>3</v>
      </c>
      <c r="Z74">
        <f>SmtRes!X136</f>
        <v>100288402</v>
      </c>
      <c r="AA74">
        <v>1101553657</v>
      </c>
      <c r="AB74">
        <v>-722337738</v>
      </c>
    </row>
    <row r="75" spans="1:28" x14ac:dyDescent="0.2">
      <c r="A75">
        <v>20</v>
      </c>
      <c r="B75">
        <v>135</v>
      </c>
      <c r="C75">
        <v>3</v>
      </c>
      <c r="D75">
        <v>0</v>
      </c>
      <c r="E75">
        <f>SmtRes!AV135</f>
        <v>0</v>
      </c>
      <c r="F75" t="str">
        <f>SmtRes!I135</f>
        <v>1.1-1-1669</v>
      </c>
      <c r="G75" t="str">
        <f>SmtRes!K135</f>
        <v>Электроды, типа Э-42А, диаметр от 4 до 6 мм</v>
      </c>
      <c r="H75" t="str">
        <f>SmtRes!O135</f>
        <v>т</v>
      </c>
      <c r="I75">
        <f>SmtRes!Y135*Source!I81</f>
        <v>6.9064999999999994E-3</v>
      </c>
      <c r="J75">
        <f>SmtRes!AO135</f>
        <v>1</v>
      </c>
      <c r="K75">
        <f>SmtRes!AE135</f>
        <v>8596.85</v>
      </c>
      <c r="L75">
        <f>SmtRes!DB135</f>
        <v>16.329999999999998</v>
      </c>
      <c r="M75">
        <f>ROUND(ROUND(L75*Source!I81, 6)*1, 2)</f>
        <v>59.36</v>
      </c>
      <c r="N75">
        <f>SmtRes!AA135</f>
        <v>157580.26</v>
      </c>
      <c r="O75">
        <f>ROUND(ROUND(L75*Source!I81, 6)*SmtRes!DA135, 2)</f>
        <v>1088.06</v>
      </c>
      <c r="P75">
        <f>SmtRes!AG135</f>
        <v>0</v>
      </c>
      <c r="Q75">
        <f>SmtRes!DC135</f>
        <v>0</v>
      </c>
      <c r="R75">
        <f>ROUND(ROUND(Q75*Source!I81, 6)*1, 2)</f>
        <v>0</v>
      </c>
      <c r="S75">
        <f>SmtRes!AC135</f>
        <v>0</v>
      </c>
      <c r="T75">
        <f>ROUND(ROUND(Q75*Source!I81, 6)*SmtRes!AK135, 2)</f>
        <v>0</v>
      </c>
      <c r="U75">
        <v>3</v>
      </c>
      <c r="Z75">
        <f>SmtRes!X135</f>
        <v>1534553938</v>
      </c>
      <c r="AA75">
        <v>73241424</v>
      </c>
      <c r="AB75">
        <v>-1987742182</v>
      </c>
    </row>
    <row r="76" spans="1:28" x14ac:dyDescent="0.2">
      <c r="A76">
        <v>20</v>
      </c>
      <c r="B76">
        <v>134</v>
      </c>
      <c r="C76">
        <v>2</v>
      </c>
      <c r="D76">
        <v>0</v>
      </c>
      <c r="E76">
        <f>SmtRes!AV134</f>
        <v>0</v>
      </c>
      <c r="F76" t="str">
        <f>SmtRes!I134</f>
        <v>2.1-30-10</v>
      </c>
      <c r="G76" t="str">
        <f>SmtRes!K134</f>
        <v>Перфораторы, мощность до 800 Вт</v>
      </c>
      <c r="H76" t="str">
        <f>SmtRes!O134</f>
        <v>маш.-ч</v>
      </c>
      <c r="I76">
        <f>SmtRes!Y134*Source!I81</f>
        <v>10.795949999999999</v>
      </c>
      <c r="J76">
        <f>SmtRes!AO134</f>
        <v>1</v>
      </c>
      <c r="K76">
        <f>SmtRes!AF134</f>
        <v>0.77</v>
      </c>
      <c r="L76">
        <f>SmtRes!DB134</f>
        <v>2.29</v>
      </c>
      <c r="M76">
        <f>ROUND(ROUND(L76*Source!I81, 6)*1, 2)</f>
        <v>8.32</v>
      </c>
      <c r="N76">
        <f>SmtRes!AB134</f>
        <v>6.84</v>
      </c>
      <c r="O76">
        <f>ROUND(ROUND(L76*Source!I81, 6)*SmtRes!DA134, 2)</f>
        <v>70.59</v>
      </c>
      <c r="P76">
        <f>SmtRes!AG134</f>
        <v>0</v>
      </c>
      <c r="Q76">
        <f>SmtRes!DC134</f>
        <v>0</v>
      </c>
      <c r="R76">
        <f>ROUND(ROUND(Q76*Source!I81, 6)*1, 2)</f>
        <v>0</v>
      </c>
      <c r="S76">
        <f>SmtRes!AC134</f>
        <v>0</v>
      </c>
      <c r="T76">
        <f>ROUND(ROUND(Q76*Source!I81, 6)*SmtRes!AK134, 2)</f>
        <v>0</v>
      </c>
      <c r="U76">
        <v>2</v>
      </c>
      <c r="Z76">
        <f>SmtRes!X134</f>
        <v>1944310998</v>
      </c>
      <c r="AA76">
        <v>292932093</v>
      </c>
      <c r="AB76">
        <v>714070868</v>
      </c>
    </row>
    <row r="77" spans="1:28" x14ac:dyDescent="0.2">
      <c r="A77">
        <v>20</v>
      </c>
      <c r="B77">
        <v>133</v>
      </c>
      <c r="C77">
        <v>2</v>
      </c>
      <c r="D77">
        <v>0</v>
      </c>
      <c r="E77">
        <f>SmtRes!AV133</f>
        <v>0</v>
      </c>
      <c r="F77" t="str">
        <f>SmtRes!I133</f>
        <v>2.1-18-7</v>
      </c>
      <c r="G77" t="str">
        <f>SmtRes!K133</f>
        <v>Автомобили грузовые бортовые, грузоподъемность до 5 т</v>
      </c>
      <c r="H77" t="str">
        <f>SmtRes!O133</f>
        <v>маш.-ч</v>
      </c>
      <c r="I77">
        <f>SmtRes!Y133*Source!I81</f>
        <v>6.2885499999999999</v>
      </c>
      <c r="J77">
        <f>SmtRes!AO133</f>
        <v>1</v>
      </c>
      <c r="K77">
        <f>SmtRes!AF133</f>
        <v>83.1</v>
      </c>
      <c r="L77">
        <f>SmtRes!DB133</f>
        <v>143.76</v>
      </c>
      <c r="M77">
        <f>ROUND(ROUND(L77*Source!I81, 6)*1, 2)</f>
        <v>522.57000000000005</v>
      </c>
      <c r="N77">
        <f>SmtRes!AB133</f>
        <v>1118.8900000000001</v>
      </c>
      <c r="O77">
        <f>ROUND(ROUND(L77*Source!I81, 6)*SmtRes!DA133, 2)</f>
        <v>6720.22</v>
      </c>
      <c r="P77">
        <f>SmtRes!AG133</f>
        <v>12.62</v>
      </c>
      <c r="Q77">
        <f>SmtRes!DC133</f>
        <v>21.83</v>
      </c>
      <c r="R77">
        <f>ROUND(ROUND(Q77*Source!I81, 6)*1, 2)</f>
        <v>79.349999999999994</v>
      </c>
      <c r="S77">
        <f>SmtRes!AC133</f>
        <v>455.99</v>
      </c>
      <c r="T77">
        <f>ROUND(ROUND(Q77*Source!I81, 6)*SmtRes!AK133, 2)</f>
        <v>2738.44</v>
      </c>
      <c r="U77">
        <v>2</v>
      </c>
      <c r="Z77">
        <f>SmtRes!X133</f>
        <v>-1440889904</v>
      </c>
      <c r="AA77">
        <v>-727753397</v>
      </c>
      <c r="AB77">
        <v>-1462868675</v>
      </c>
    </row>
    <row r="78" spans="1:28" x14ac:dyDescent="0.2">
      <c r="A78">
        <v>20</v>
      </c>
      <c r="B78">
        <v>132</v>
      </c>
      <c r="C78">
        <v>2</v>
      </c>
      <c r="D78">
        <v>0</v>
      </c>
      <c r="E78">
        <f>SmtRes!AV132</f>
        <v>0</v>
      </c>
      <c r="F78" t="str">
        <f>SmtRes!I132</f>
        <v>2.1-13-14</v>
      </c>
      <c r="G78" t="str">
        <f>SmtRes!K132</f>
        <v>Аппараты сварочные постоянного тока (выпрямители) для ручной дуговой сварки, сварочный ток до 500 А</v>
      </c>
      <c r="H78" t="str">
        <f>SmtRes!O132</f>
        <v>маш.-ч</v>
      </c>
      <c r="I78">
        <f>SmtRes!Y132*Source!I81</f>
        <v>8.4695499999999999</v>
      </c>
      <c r="J78">
        <f>SmtRes!AO132</f>
        <v>1</v>
      </c>
      <c r="K78">
        <f>SmtRes!AF132</f>
        <v>7.11</v>
      </c>
      <c r="L78">
        <f>SmtRes!DB132</f>
        <v>16.57</v>
      </c>
      <c r="M78">
        <f>ROUND(ROUND(L78*Source!I81, 6)*1, 2)</f>
        <v>60.23</v>
      </c>
      <c r="N78">
        <f>SmtRes!AB132</f>
        <v>79.5</v>
      </c>
      <c r="O78">
        <f>ROUND(ROUND(L78*Source!I81, 6)*SmtRes!DA132, 2)</f>
        <v>643.28</v>
      </c>
      <c r="P78">
        <f>SmtRes!AG132</f>
        <v>0</v>
      </c>
      <c r="Q78">
        <f>SmtRes!DC132</f>
        <v>0</v>
      </c>
      <c r="R78">
        <f>ROUND(ROUND(Q78*Source!I81, 6)*1, 2)</f>
        <v>0</v>
      </c>
      <c r="S78">
        <f>SmtRes!AC132</f>
        <v>0</v>
      </c>
      <c r="T78">
        <f>ROUND(ROUND(Q78*Source!I81, 6)*SmtRes!AK132, 2)</f>
        <v>0</v>
      </c>
      <c r="U78">
        <v>2</v>
      </c>
      <c r="Z78">
        <f>SmtRes!X132</f>
        <v>-1515164169</v>
      </c>
      <c r="AA78">
        <v>1878243921</v>
      </c>
      <c r="AB78">
        <v>-1927318577</v>
      </c>
    </row>
    <row r="79" spans="1:28" x14ac:dyDescent="0.2">
      <c r="A79">
        <v>20</v>
      </c>
      <c r="B79">
        <v>131</v>
      </c>
      <c r="C79">
        <v>1</v>
      </c>
      <c r="D79">
        <v>0</v>
      </c>
      <c r="E79">
        <f>SmtRes!AV131</f>
        <v>1</v>
      </c>
      <c r="F79" t="str">
        <f>SmtRes!I131</f>
        <v>9999990008</v>
      </c>
      <c r="G79" t="str">
        <f>SmtRes!K131</f>
        <v>Трудозатраты рабочих</v>
      </c>
      <c r="H79" t="str">
        <f>SmtRes!O131</f>
        <v>чел.-ч.</v>
      </c>
      <c r="I79">
        <f>SmtRes!Y131*Source!I81</f>
        <v>73.790499999999994</v>
      </c>
      <c r="J79">
        <f>SmtRes!AO131</f>
        <v>1</v>
      </c>
      <c r="K79">
        <f>SmtRes!AH131</f>
        <v>0</v>
      </c>
      <c r="L79">
        <f>SmtRes!DB131</f>
        <v>0</v>
      </c>
      <c r="M79">
        <f>ROUND(ROUND(L79*Source!I81, 6)*1, 2)</f>
        <v>0</v>
      </c>
      <c r="N79">
        <f>SmtRes!AD131</f>
        <v>0</v>
      </c>
      <c r="O79">
        <f>ROUND(ROUND(L79*Source!I81, 6)*SmtRes!DA131, 2)</f>
        <v>0</v>
      </c>
      <c r="P79">
        <f>SmtRes!AG131</f>
        <v>0</v>
      </c>
      <c r="Q79">
        <f>SmtRes!DC131</f>
        <v>0</v>
      </c>
      <c r="R79">
        <f>ROUND(ROUND(Q79*Source!I81, 6)*1, 2)</f>
        <v>0</v>
      </c>
      <c r="S79">
        <f>SmtRes!AC131</f>
        <v>0</v>
      </c>
      <c r="T79">
        <f>ROUND(ROUND(Q79*Source!I81, 6)*SmtRes!AK131, 2)</f>
        <v>0</v>
      </c>
      <c r="U79">
        <v>1</v>
      </c>
      <c r="Z79">
        <f>SmtRes!X131</f>
        <v>476480486</v>
      </c>
      <c r="AA79">
        <v>-1751963544</v>
      </c>
      <c r="AB79">
        <v>-1751963544</v>
      </c>
    </row>
    <row r="80" spans="1:28" x14ac:dyDescent="0.2">
      <c r="A80">
        <f>Source!A83</f>
        <v>17</v>
      </c>
      <c r="B80">
        <v>83</v>
      </c>
      <c r="C80">
        <v>3</v>
      </c>
      <c r="D80">
        <f>Source!BI83</f>
        <v>1</v>
      </c>
      <c r="E80">
        <f>Source!FS83</f>
        <v>0</v>
      </c>
      <c r="F80" t="str">
        <f>Source!F83</f>
        <v>УПД</v>
      </c>
      <c r="G80" t="str">
        <f>Source!G83</f>
        <v>Кабель огнестойкий для ОПС, СОУЭ и передачи данных с однопроволочными медными жилами, КПСЭнг(А)-FRLSLTx 1х2х0,75</v>
      </c>
      <c r="H80" t="str">
        <f>Source!H83</f>
        <v>м</v>
      </c>
      <c r="I80">
        <f>Source!I83</f>
        <v>591.6</v>
      </c>
      <c r="J80">
        <v>1</v>
      </c>
      <c r="K80">
        <f>Source!AC83</f>
        <v>2.97</v>
      </c>
      <c r="M80">
        <f>ROUND(K80*I80, 2)</f>
        <v>1757.05</v>
      </c>
      <c r="N80">
        <f>Source!AC83*IF(Source!BC83&lt;&gt; 0, Source!BC83, 1)</f>
        <v>28.927800000000001</v>
      </c>
      <c r="O80">
        <f>ROUND(N80*I80, 2)</f>
        <v>17113.689999999999</v>
      </c>
      <c r="P80">
        <f>Source!AE83</f>
        <v>0</v>
      </c>
      <c r="R80">
        <f>ROUND(P80*I80, 2)</f>
        <v>0</v>
      </c>
      <c r="S80">
        <f>Source!AE83*IF(Source!BS83&lt;&gt; 0, Source!BS83, 1)</f>
        <v>0</v>
      </c>
      <c r="T80">
        <f>ROUND(S80*I80, 2)</f>
        <v>0</v>
      </c>
      <c r="U80">
        <v>3</v>
      </c>
      <c r="Z80">
        <f>Source!GF83</f>
        <v>-856292191</v>
      </c>
      <c r="AA80">
        <v>894934408</v>
      </c>
      <c r="AB80">
        <v>1861592327</v>
      </c>
    </row>
    <row r="81" spans="1:28" x14ac:dyDescent="0.2">
      <c r="A81">
        <v>20</v>
      </c>
      <c r="B81">
        <v>160</v>
      </c>
      <c r="C81">
        <v>3</v>
      </c>
      <c r="D81">
        <v>0</v>
      </c>
      <c r="E81">
        <f>SmtRes!AV160</f>
        <v>0</v>
      </c>
      <c r="F81" t="str">
        <f>SmtRes!I160</f>
        <v>1.1-1-3607</v>
      </c>
      <c r="G81" t="str">
        <f>SmtRes!K160</f>
        <v>Шурупы с полукруглой головкой, диаметр 4 мм, длина 40 мм</v>
      </c>
      <c r="H81" t="str">
        <f>SmtRes!O160</f>
        <v>т</v>
      </c>
      <c r="I81">
        <f>SmtRes!Y160*Source!I85</f>
        <v>0.37025999999999998</v>
      </c>
      <c r="J81">
        <f>SmtRes!AO160</f>
        <v>1</v>
      </c>
      <c r="K81">
        <f>SmtRes!AE160</f>
        <v>10651.81</v>
      </c>
      <c r="L81">
        <f>SmtRes!DB160</f>
        <v>1086.48</v>
      </c>
      <c r="M81">
        <f>ROUND(ROUND(L81*Source!I85, 6)*1, 2)</f>
        <v>3943.92</v>
      </c>
      <c r="N81">
        <f>SmtRes!AA160</f>
        <v>141029.96</v>
      </c>
      <c r="O81">
        <f>ROUND(ROUND(L81*Source!I85, 6)*SmtRes!DA160, 2)</f>
        <v>52217.53</v>
      </c>
      <c r="P81">
        <f>SmtRes!AG160</f>
        <v>0</v>
      </c>
      <c r="Q81">
        <f>SmtRes!DC160</f>
        <v>0</v>
      </c>
      <c r="R81">
        <f>ROUND(ROUND(Q81*Source!I85, 6)*1, 2)</f>
        <v>0</v>
      </c>
      <c r="S81">
        <f>SmtRes!AC160</f>
        <v>0</v>
      </c>
      <c r="T81">
        <f>ROUND(ROUND(Q81*Source!I85, 6)*SmtRes!AK160, 2)</f>
        <v>0</v>
      </c>
      <c r="U81">
        <v>3</v>
      </c>
      <c r="Z81">
        <f>SmtRes!X160</f>
        <v>1892350289</v>
      </c>
      <c r="AA81">
        <v>615965587</v>
      </c>
      <c r="AB81">
        <v>-1775504617</v>
      </c>
    </row>
    <row r="82" spans="1:28" x14ac:dyDescent="0.2">
      <c r="A82">
        <v>20</v>
      </c>
      <c r="B82">
        <v>159</v>
      </c>
      <c r="C82">
        <v>3</v>
      </c>
      <c r="D82">
        <v>0</v>
      </c>
      <c r="E82">
        <f>SmtRes!AV159</f>
        <v>0</v>
      </c>
      <c r="F82" t="str">
        <f>SmtRes!I159</f>
        <v>1.1-1-2381</v>
      </c>
      <c r="G82" t="str">
        <f>SmtRes!K159</f>
        <v>Винты с полукруглой головкой, М6х10</v>
      </c>
      <c r="H82" t="str">
        <f>SmtRes!O159</f>
        <v>т</v>
      </c>
      <c r="I82">
        <f>SmtRes!Y159*Source!I85</f>
        <v>2.9040000000000001E-4</v>
      </c>
      <c r="J82">
        <f>SmtRes!AO159</f>
        <v>1</v>
      </c>
      <c r="K82">
        <f>SmtRes!AE159</f>
        <v>14336.14</v>
      </c>
      <c r="L82">
        <f>SmtRes!DB159</f>
        <v>1.1499999999999999</v>
      </c>
      <c r="M82">
        <f>ROUND(ROUND(L82*Source!I85, 6)*1, 2)</f>
        <v>4.17</v>
      </c>
      <c r="N82">
        <f>SmtRes!AA159</f>
        <v>103793.65</v>
      </c>
      <c r="O82">
        <f>ROUND(ROUND(L82*Source!I85, 6)*SmtRes!DA159, 2)</f>
        <v>30.22</v>
      </c>
      <c r="P82">
        <f>SmtRes!AG159</f>
        <v>0</v>
      </c>
      <c r="Q82">
        <f>SmtRes!DC159</f>
        <v>0</v>
      </c>
      <c r="R82">
        <f>ROUND(ROUND(Q82*Source!I85, 6)*1, 2)</f>
        <v>0</v>
      </c>
      <c r="S82">
        <f>SmtRes!AC159</f>
        <v>0</v>
      </c>
      <c r="T82">
        <f>ROUND(ROUND(Q82*Source!I85, 6)*SmtRes!AK159, 2)</f>
        <v>0</v>
      </c>
      <c r="U82">
        <v>3</v>
      </c>
      <c r="Z82">
        <f>SmtRes!X159</f>
        <v>163503827</v>
      </c>
      <c r="AA82">
        <v>-1248696552</v>
      </c>
      <c r="AB82">
        <v>609349578</v>
      </c>
    </row>
    <row r="83" spans="1:28" x14ac:dyDescent="0.2">
      <c r="A83">
        <v>20</v>
      </c>
      <c r="B83">
        <v>158</v>
      </c>
      <c r="C83">
        <v>3</v>
      </c>
      <c r="D83">
        <v>0</v>
      </c>
      <c r="E83">
        <f>SmtRes!AV158</f>
        <v>0</v>
      </c>
      <c r="F83" t="str">
        <f>SmtRes!I158</f>
        <v>1.1-1-238</v>
      </c>
      <c r="G83" t="str">
        <f>SmtRes!K158</f>
        <v>Дюбель пластмассовый</v>
      </c>
      <c r="H83" t="str">
        <f>SmtRes!O158</f>
        <v>шт.</v>
      </c>
      <c r="I83">
        <f>SmtRes!Y158*Source!I85</f>
        <v>14.52</v>
      </c>
      <c r="J83">
        <f>SmtRes!AO158</f>
        <v>1</v>
      </c>
      <c r="K83">
        <f>SmtRes!AE158</f>
        <v>0.89</v>
      </c>
      <c r="L83">
        <f>SmtRes!DB158</f>
        <v>3.56</v>
      </c>
      <c r="M83">
        <f>ROUND(ROUND(L83*Source!I85, 6)*1, 2)</f>
        <v>12.92</v>
      </c>
      <c r="N83">
        <f>SmtRes!AA158</f>
        <v>0.82</v>
      </c>
      <c r="O83">
        <f>ROUND(ROUND(L83*Source!I85, 6)*SmtRes!DA158, 2)</f>
        <v>11.89</v>
      </c>
      <c r="P83">
        <f>SmtRes!AG158</f>
        <v>0</v>
      </c>
      <c r="Q83">
        <f>SmtRes!DC158</f>
        <v>0</v>
      </c>
      <c r="R83">
        <f>ROUND(ROUND(Q83*Source!I85, 6)*1, 2)</f>
        <v>0</v>
      </c>
      <c r="S83">
        <f>SmtRes!AC158</f>
        <v>0</v>
      </c>
      <c r="T83">
        <f>ROUND(ROUND(Q83*Source!I85, 6)*SmtRes!AK158, 2)</f>
        <v>0</v>
      </c>
      <c r="U83">
        <v>3</v>
      </c>
      <c r="Z83">
        <f>SmtRes!X158</f>
        <v>1309094709</v>
      </c>
      <c r="AA83">
        <v>-853776204</v>
      </c>
      <c r="AB83">
        <v>1523495228</v>
      </c>
    </row>
    <row r="84" spans="1:28" x14ac:dyDescent="0.2">
      <c r="A84">
        <v>20</v>
      </c>
      <c r="B84">
        <v>157</v>
      </c>
      <c r="C84">
        <v>3</v>
      </c>
      <c r="D84">
        <v>0</v>
      </c>
      <c r="E84">
        <f>SmtRes!AV157</f>
        <v>0</v>
      </c>
      <c r="F84" t="str">
        <f>SmtRes!I157</f>
        <v>1.1-1-237</v>
      </c>
      <c r="G84" t="str">
        <f>SmtRes!K157</f>
        <v>Дюбель с патроном</v>
      </c>
      <c r="H84" t="str">
        <f>SmtRes!O157</f>
        <v>шт.</v>
      </c>
      <c r="I84">
        <f>SmtRes!Y157*Source!I85</f>
        <v>451.935</v>
      </c>
      <c r="J84">
        <f>SmtRes!AO157</f>
        <v>1</v>
      </c>
      <c r="K84">
        <f>SmtRes!AE157</f>
        <v>3.86</v>
      </c>
      <c r="L84">
        <f>SmtRes!DB157</f>
        <v>480.57</v>
      </c>
      <c r="M84">
        <f>ROUND(ROUND(L84*Source!I85, 6)*1, 2)</f>
        <v>1744.47</v>
      </c>
      <c r="N84">
        <f>SmtRes!AA157</f>
        <v>8.4499999999999993</v>
      </c>
      <c r="O84">
        <f>ROUND(ROUND(L84*Source!I85, 6)*SmtRes!DA157, 2)</f>
        <v>3820.39</v>
      </c>
      <c r="P84">
        <f>SmtRes!AG157</f>
        <v>0</v>
      </c>
      <c r="Q84">
        <f>SmtRes!DC157</f>
        <v>0</v>
      </c>
      <c r="R84">
        <f>ROUND(ROUND(Q84*Source!I85, 6)*1, 2)</f>
        <v>0</v>
      </c>
      <c r="S84">
        <f>SmtRes!AC157</f>
        <v>0</v>
      </c>
      <c r="T84">
        <f>ROUND(ROUND(Q84*Source!I85, 6)*SmtRes!AK157, 2)</f>
        <v>0</v>
      </c>
      <c r="U84">
        <v>3</v>
      </c>
      <c r="Z84">
        <f>SmtRes!X157</f>
        <v>-1689119193</v>
      </c>
      <c r="AA84">
        <v>971350868</v>
      </c>
      <c r="AB84">
        <v>-614974749</v>
      </c>
    </row>
    <row r="85" spans="1:28" x14ac:dyDescent="0.2">
      <c r="A85">
        <v>20</v>
      </c>
      <c r="B85">
        <v>156</v>
      </c>
      <c r="C85">
        <v>3</v>
      </c>
      <c r="D85">
        <v>0</v>
      </c>
      <c r="E85">
        <f>SmtRes!AV156</f>
        <v>0</v>
      </c>
      <c r="F85" t="str">
        <f>SmtRes!I156</f>
        <v>1.1-1-1669</v>
      </c>
      <c r="G85" t="str">
        <f>SmtRes!K156</f>
        <v>Электроды, типа Э-42А, диаметр от 4 до 6 мм</v>
      </c>
      <c r="H85" t="str">
        <f>SmtRes!O156</f>
        <v>т</v>
      </c>
      <c r="I85">
        <f>SmtRes!Y156*Source!I85</f>
        <v>2.4829199999999999E-2</v>
      </c>
      <c r="J85">
        <f>SmtRes!AO156</f>
        <v>1</v>
      </c>
      <c r="K85">
        <f>SmtRes!AE156</f>
        <v>8596.85</v>
      </c>
      <c r="L85">
        <f>SmtRes!DB156</f>
        <v>58.8</v>
      </c>
      <c r="M85">
        <f>ROUND(ROUND(L85*Source!I85, 6)*1, 2)</f>
        <v>213.44</v>
      </c>
      <c r="N85">
        <f>SmtRes!AA156</f>
        <v>157580.26</v>
      </c>
      <c r="O85">
        <f>ROUND(ROUND(L85*Source!I85, 6)*SmtRes!DA156, 2)</f>
        <v>3912.43</v>
      </c>
      <c r="P85">
        <f>SmtRes!AG156</f>
        <v>0</v>
      </c>
      <c r="Q85">
        <f>SmtRes!DC156</f>
        <v>0</v>
      </c>
      <c r="R85">
        <f>ROUND(ROUND(Q85*Source!I85, 6)*1, 2)</f>
        <v>0</v>
      </c>
      <c r="S85">
        <f>SmtRes!AC156</f>
        <v>0</v>
      </c>
      <c r="T85">
        <f>ROUND(ROUND(Q85*Source!I85, 6)*SmtRes!AK156, 2)</f>
        <v>0</v>
      </c>
      <c r="U85">
        <v>3</v>
      </c>
      <c r="Z85">
        <f>SmtRes!X156</f>
        <v>1534553938</v>
      </c>
      <c r="AA85">
        <v>73241424</v>
      </c>
      <c r="AB85">
        <v>-1987742182</v>
      </c>
    </row>
    <row r="86" spans="1:28" x14ac:dyDescent="0.2">
      <c r="A86">
        <v>20</v>
      </c>
      <c r="B86">
        <v>155</v>
      </c>
      <c r="C86">
        <v>2</v>
      </c>
      <c r="D86">
        <v>0</v>
      </c>
      <c r="E86">
        <f>SmtRes!AV155</f>
        <v>0</v>
      </c>
      <c r="F86" t="str">
        <f>SmtRes!I155</f>
        <v>2.1-4-109</v>
      </c>
      <c r="G86" t="str">
        <f>SmtRes!K155</f>
        <v>Подъемники ножничные несамоходные, высота подъема до 10 м</v>
      </c>
      <c r="H86" t="str">
        <f>SmtRes!O155</f>
        <v>маш.-ч</v>
      </c>
      <c r="I86">
        <f>SmtRes!Y155*Source!I85</f>
        <v>36.662999999999997</v>
      </c>
      <c r="J86">
        <f>SmtRes!AO155</f>
        <v>1</v>
      </c>
      <c r="K86">
        <f>SmtRes!AF155</f>
        <v>24.13</v>
      </c>
      <c r="L86">
        <f>SmtRes!DB155</f>
        <v>243.71</v>
      </c>
      <c r="M86">
        <f>ROUND(ROUND(L86*Source!I85, 6)*1, 2)</f>
        <v>884.67</v>
      </c>
      <c r="N86">
        <f>SmtRes!AB155</f>
        <v>557.83000000000004</v>
      </c>
      <c r="O86">
        <f>ROUND(ROUND(L86*Source!I85, 6)*SmtRes!DA155, 2)</f>
        <v>19533.45</v>
      </c>
      <c r="P86">
        <f>SmtRes!AG155</f>
        <v>12.62</v>
      </c>
      <c r="Q86">
        <f>SmtRes!DC155</f>
        <v>127.46</v>
      </c>
      <c r="R86">
        <f>ROUND(ROUND(Q86*Source!I85, 6)*1, 2)</f>
        <v>462.68</v>
      </c>
      <c r="S86">
        <f>SmtRes!AC155</f>
        <v>455.99</v>
      </c>
      <c r="T86">
        <f>ROUND(ROUND(Q86*Source!I85, 6)*SmtRes!AK155, 2)</f>
        <v>15967.08</v>
      </c>
      <c r="U86">
        <v>2</v>
      </c>
      <c r="Z86">
        <f>SmtRes!X155</f>
        <v>744253593</v>
      </c>
      <c r="AA86">
        <v>347393903</v>
      </c>
      <c r="AB86">
        <v>-524523805</v>
      </c>
    </row>
    <row r="87" spans="1:28" x14ac:dyDescent="0.2">
      <c r="A87">
        <v>20</v>
      </c>
      <c r="B87">
        <v>154</v>
      </c>
      <c r="C87">
        <v>2</v>
      </c>
      <c r="D87">
        <v>0</v>
      </c>
      <c r="E87">
        <f>SmtRes!AV154</f>
        <v>0</v>
      </c>
      <c r="F87" t="str">
        <f>SmtRes!I154</f>
        <v>2.1-30-10</v>
      </c>
      <c r="G87" t="str">
        <f>SmtRes!K154</f>
        <v>Перфораторы, мощность до 800 Вт</v>
      </c>
      <c r="H87" t="str">
        <f>SmtRes!O154</f>
        <v>маш.-ч</v>
      </c>
      <c r="I87">
        <f>SmtRes!Y154*Source!I85</f>
        <v>7.7318999999999996</v>
      </c>
      <c r="J87">
        <f>SmtRes!AO154</f>
        <v>1</v>
      </c>
      <c r="K87">
        <f>SmtRes!AF154</f>
        <v>0.77</v>
      </c>
      <c r="L87">
        <f>SmtRes!DB154</f>
        <v>1.64</v>
      </c>
      <c r="M87">
        <f>ROUND(ROUND(L87*Source!I85, 6)*1, 2)</f>
        <v>5.95</v>
      </c>
      <c r="N87">
        <f>SmtRes!AB154</f>
        <v>6.84</v>
      </c>
      <c r="O87">
        <f>ROUND(ROUND(L87*Source!I85, 6)*SmtRes!DA154, 2)</f>
        <v>50.48</v>
      </c>
      <c r="P87">
        <f>SmtRes!AG154</f>
        <v>0</v>
      </c>
      <c r="Q87">
        <f>SmtRes!DC154</f>
        <v>0</v>
      </c>
      <c r="R87">
        <f>ROUND(ROUND(Q87*Source!I85, 6)*1, 2)</f>
        <v>0</v>
      </c>
      <c r="S87">
        <f>SmtRes!AC154</f>
        <v>0</v>
      </c>
      <c r="T87">
        <f>ROUND(ROUND(Q87*Source!I85, 6)*SmtRes!AK154, 2)</f>
        <v>0</v>
      </c>
      <c r="U87">
        <v>2</v>
      </c>
      <c r="Z87">
        <f>SmtRes!X154</f>
        <v>1944310998</v>
      </c>
      <c r="AA87">
        <v>292932093</v>
      </c>
      <c r="AB87">
        <v>714070868</v>
      </c>
    </row>
    <row r="88" spans="1:28" x14ac:dyDescent="0.2">
      <c r="A88">
        <v>20</v>
      </c>
      <c r="B88">
        <v>153</v>
      </c>
      <c r="C88">
        <v>2</v>
      </c>
      <c r="D88">
        <v>0</v>
      </c>
      <c r="E88">
        <f>SmtRes!AV153</f>
        <v>0</v>
      </c>
      <c r="F88" t="str">
        <f>SmtRes!I153</f>
        <v>2.1-18-7</v>
      </c>
      <c r="G88" t="str">
        <f>SmtRes!K153</f>
        <v>Автомобили грузовые бортовые, грузоподъемность до 5 т</v>
      </c>
      <c r="H88" t="str">
        <f>SmtRes!O153</f>
        <v>маш.-ч</v>
      </c>
      <c r="I88">
        <f>SmtRes!Y153*Source!I85</f>
        <v>5.8079999999999998</v>
      </c>
      <c r="J88">
        <f>SmtRes!AO153</f>
        <v>1</v>
      </c>
      <c r="K88">
        <f>SmtRes!AF153</f>
        <v>83.1</v>
      </c>
      <c r="L88">
        <f>SmtRes!DB153</f>
        <v>132.96</v>
      </c>
      <c r="M88">
        <f>ROUND(ROUND(L88*Source!I85, 6)*1, 2)</f>
        <v>482.64</v>
      </c>
      <c r="N88">
        <f>SmtRes!AB153</f>
        <v>1118.8900000000001</v>
      </c>
      <c r="O88">
        <f>ROUND(ROUND(L88*Source!I85, 6)*SmtRes!DA153, 2)</f>
        <v>6206.81</v>
      </c>
      <c r="P88">
        <f>SmtRes!AG153</f>
        <v>12.62</v>
      </c>
      <c r="Q88">
        <f>SmtRes!DC153</f>
        <v>20.190000000000001</v>
      </c>
      <c r="R88">
        <f>ROUND(ROUND(Q88*Source!I85, 6)*1, 2)</f>
        <v>73.290000000000006</v>
      </c>
      <c r="S88">
        <f>SmtRes!AC153</f>
        <v>455.99</v>
      </c>
      <c r="T88">
        <f>ROUND(ROUND(Q88*Source!I85, 6)*SmtRes!AK153, 2)</f>
        <v>2529.23</v>
      </c>
      <c r="U88">
        <v>2</v>
      </c>
      <c r="Z88">
        <f>SmtRes!X153</f>
        <v>-1440889904</v>
      </c>
      <c r="AA88">
        <v>-727753397</v>
      </c>
      <c r="AB88">
        <v>-1462868675</v>
      </c>
    </row>
    <row r="89" spans="1:28" x14ac:dyDescent="0.2">
      <c r="A89">
        <v>20</v>
      </c>
      <c r="B89">
        <v>152</v>
      </c>
      <c r="C89">
        <v>2</v>
      </c>
      <c r="D89">
        <v>0</v>
      </c>
      <c r="E89">
        <f>SmtRes!AV152</f>
        <v>0</v>
      </c>
      <c r="F89" t="str">
        <f>SmtRes!I152</f>
        <v>2.1-13-14</v>
      </c>
      <c r="G89" t="str">
        <f>SmtRes!K152</f>
        <v>Аппараты сварочные постоянного тока (выпрямители) для ручной дуговой сварки, сварочный ток до 500 А</v>
      </c>
      <c r="H89" t="str">
        <f>SmtRes!O152</f>
        <v>маш.-ч</v>
      </c>
      <c r="I89">
        <f>SmtRes!Y152*Source!I85</f>
        <v>9.9099000000000004</v>
      </c>
      <c r="J89">
        <f>SmtRes!AO152</f>
        <v>1</v>
      </c>
      <c r="K89">
        <f>SmtRes!AF152</f>
        <v>7.11</v>
      </c>
      <c r="L89">
        <f>SmtRes!DB152</f>
        <v>19.41</v>
      </c>
      <c r="M89">
        <f>ROUND(ROUND(L89*Source!I85, 6)*1, 2)</f>
        <v>70.459999999999994</v>
      </c>
      <c r="N89">
        <f>SmtRes!AB152</f>
        <v>79.5</v>
      </c>
      <c r="O89">
        <f>ROUND(ROUND(L89*Source!I85, 6)*SmtRes!DA152, 2)</f>
        <v>752.49</v>
      </c>
      <c r="P89">
        <f>SmtRes!AG152</f>
        <v>0</v>
      </c>
      <c r="Q89">
        <f>SmtRes!DC152</f>
        <v>0</v>
      </c>
      <c r="R89">
        <f>ROUND(ROUND(Q89*Source!I85, 6)*1, 2)</f>
        <v>0</v>
      </c>
      <c r="S89">
        <f>SmtRes!AC152</f>
        <v>0</v>
      </c>
      <c r="T89">
        <f>ROUND(ROUND(Q89*Source!I85, 6)*SmtRes!AK152, 2)</f>
        <v>0</v>
      </c>
      <c r="U89">
        <v>2</v>
      </c>
      <c r="Z89">
        <f>SmtRes!X152</f>
        <v>-1515164169</v>
      </c>
      <c r="AA89">
        <v>1878243921</v>
      </c>
      <c r="AB89">
        <v>-1927318577</v>
      </c>
    </row>
    <row r="90" spans="1:28" x14ac:dyDescent="0.2">
      <c r="A90">
        <v>20</v>
      </c>
      <c r="B90">
        <v>151</v>
      </c>
      <c r="C90">
        <v>1</v>
      </c>
      <c r="D90">
        <v>0</v>
      </c>
      <c r="E90">
        <f>SmtRes!AV151</f>
        <v>1</v>
      </c>
      <c r="F90" t="str">
        <f>SmtRes!I151</f>
        <v>9999990008</v>
      </c>
      <c r="G90" t="str">
        <f>SmtRes!K151</f>
        <v>Трудозатраты рабочих</v>
      </c>
      <c r="H90" t="str">
        <f>SmtRes!O151</f>
        <v>чел.-ч.</v>
      </c>
      <c r="I90">
        <f>SmtRes!Y151*Source!I85</f>
        <v>119.78999999999999</v>
      </c>
      <c r="J90">
        <f>SmtRes!AO151</f>
        <v>1</v>
      </c>
      <c r="K90">
        <f>SmtRes!AH151</f>
        <v>0</v>
      </c>
      <c r="L90">
        <f>SmtRes!DB151</f>
        <v>0</v>
      </c>
      <c r="M90">
        <f>ROUND(ROUND(L90*Source!I85, 6)*1, 2)</f>
        <v>0</v>
      </c>
      <c r="N90">
        <f>SmtRes!AD151</f>
        <v>0</v>
      </c>
      <c r="O90">
        <f>ROUND(ROUND(L90*Source!I85, 6)*SmtRes!DA151, 2)</f>
        <v>0</v>
      </c>
      <c r="P90">
        <f>SmtRes!AG151</f>
        <v>0</v>
      </c>
      <c r="Q90">
        <f>SmtRes!DC151</f>
        <v>0</v>
      </c>
      <c r="R90">
        <f>ROUND(ROUND(Q90*Source!I85, 6)*1, 2)</f>
        <v>0</v>
      </c>
      <c r="S90">
        <f>SmtRes!AC151</f>
        <v>0</v>
      </c>
      <c r="T90">
        <f>ROUND(ROUND(Q90*Source!I85, 6)*SmtRes!AK151, 2)</f>
        <v>0</v>
      </c>
      <c r="U90">
        <v>1</v>
      </c>
      <c r="Z90">
        <f>SmtRes!X151</f>
        <v>476480486</v>
      </c>
      <c r="AA90">
        <v>-1751963544</v>
      </c>
      <c r="AB90">
        <v>-1751963544</v>
      </c>
    </row>
    <row r="91" spans="1:28" x14ac:dyDescent="0.2">
      <c r="A91">
        <f>Source!A87</f>
        <v>17</v>
      </c>
      <c r="B91">
        <v>87</v>
      </c>
      <c r="C91">
        <v>3</v>
      </c>
      <c r="D91">
        <f>Source!BI87</f>
        <v>2</v>
      </c>
      <c r="E91">
        <f>Source!FS87</f>
        <v>0</v>
      </c>
      <c r="F91" t="str">
        <f>Source!F87</f>
        <v>УПД</v>
      </c>
      <c r="G91" t="str">
        <f>Source!G87</f>
        <v>Кабель-канал металлический оцинкованный, ККМО 15х15</v>
      </c>
      <c r="H91" t="str">
        <f>Source!H87</f>
        <v>м</v>
      </c>
      <c r="I91">
        <f>Source!I87</f>
        <v>363</v>
      </c>
      <c r="J91">
        <v>1</v>
      </c>
      <c r="K91">
        <f>Source!AC87</f>
        <v>13.93</v>
      </c>
      <c r="M91">
        <f>ROUND(K91*I91, 2)</f>
        <v>5056.59</v>
      </c>
      <c r="N91">
        <f>Source!AC87*IF(Source!BC87&lt;&gt; 0, Source!BC87, 1)</f>
        <v>135.6782</v>
      </c>
      <c r="O91">
        <f>ROUND(N91*I91, 2)</f>
        <v>49251.19</v>
      </c>
      <c r="P91">
        <f>Source!AE87</f>
        <v>0</v>
      </c>
      <c r="R91">
        <f>ROUND(P91*I91, 2)</f>
        <v>0</v>
      </c>
      <c r="S91">
        <f>Source!AE87*IF(Source!BS87&lt;&gt; 0, Source!BS87, 1)</f>
        <v>0</v>
      </c>
      <c r="T91">
        <f>ROUND(S91*I91, 2)</f>
        <v>0</v>
      </c>
      <c r="U91">
        <v>3</v>
      </c>
      <c r="Z91">
        <f>Source!GF87</f>
        <v>-1293258077</v>
      </c>
      <c r="AA91">
        <v>-1668286292</v>
      </c>
      <c r="AB91">
        <v>-886428301</v>
      </c>
    </row>
    <row r="92" spans="1:28" x14ac:dyDescent="0.2">
      <c r="A92">
        <f>Source!A89</f>
        <v>17</v>
      </c>
      <c r="B92">
        <v>89</v>
      </c>
      <c r="C92">
        <v>3</v>
      </c>
      <c r="D92">
        <f>Source!BI89</f>
        <v>2</v>
      </c>
      <c r="E92">
        <f>Source!FS89</f>
        <v>0</v>
      </c>
      <c r="F92" t="str">
        <f>Source!F89</f>
        <v>УПД</v>
      </c>
      <c r="G92" t="str">
        <f>Source!G89</f>
        <v>Соединитель ККМО Угол 25 Т-образный металлический , УТ000023541</v>
      </c>
      <c r="H92" t="str">
        <f>Source!H89</f>
        <v>шт.</v>
      </c>
      <c r="I92">
        <f>Source!I89</f>
        <v>28</v>
      </c>
      <c r="J92">
        <v>1</v>
      </c>
      <c r="K92">
        <f>Source!AC89</f>
        <v>15.5</v>
      </c>
      <c r="M92">
        <f>ROUND(K92*I92, 2)</f>
        <v>434</v>
      </c>
      <c r="N92">
        <f>Source!AC89*IF(Source!BC89&lt;&gt; 0, Source!BC89, 1)</f>
        <v>150.97</v>
      </c>
      <c r="O92">
        <f>ROUND(N92*I92, 2)</f>
        <v>4227.16</v>
      </c>
      <c r="P92">
        <f>Source!AE89</f>
        <v>0</v>
      </c>
      <c r="R92">
        <f>ROUND(P92*I92, 2)</f>
        <v>0</v>
      </c>
      <c r="S92">
        <f>Source!AE89*IF(Source!BS89&lt;&gt; 0, Source!BS89, 1)</f>
        <v>0</v>
      </c>
      <c r="T92">
        <f>ROUND(S92*I92, 2)</f>
        <v>0</v>
      </c>
      <c r="U92">
        <v>3</v>
      </c>
      <c r="Z92">
        <f>Source!GF89</f>
        <v>-1842591398</v>
      </c>
      <c r="AA92">
        <v>2092036993</v>
      </c>
      <c r="AB92">
        <v>-118211441</v>
      </c>
    </row>
    <row r="93" spans="1:28" x14ac:dyDescent="0.2">
      <c r="A93">
        <f>Source!A91</f>
        <v>17</v>
      </c>
      <c r="B93">
        <v>91</v>
      </c>
      <c r="C93">
        <v>3</v>
      </c>
      <c r="D93">
        <f>Source!BI91</f>
        <v>2</v>
      </c>
      <c r="E93">
        <f>Source!FS91</f>
        <v>0</v>
      </c>
      <c r="F93" t="str">
        <f>Source!F91</f>
        <v>УПД</v>
      </c>
      <c r="G93" t="str">
        <f>Source!G91</f>
        <v>Соединитель ККМО Угол 25 L-образный металлический, УТ000023538</v>
      </c>
      <c r="H93" t="str">
        <f>Source!H91</f>
        <v>шт.</v>
      </c>
      <c r="I93">
        <f>Source!I91</f>
        <v>34</v>
      </c>
      <c r="J93">
        <v>1</v>
      </c>
      <c r="K93">
        <f>Source!AC91</f>
        <v>15.5</v>
      </c>
      <c r="M93">
        <f>ROUND(K93*I93, 2)</f>
        <v>527</v>
      </c>
      <c r="N93">
        <f>Source!AC91*IF(Source!BC91&lt;&gt; 0, Source!BC91, 1)</f>
        <v>150.97</v>
      </c>
      <c r="O93">
        <f>ROUND(N93*I93, 2)</f>
        <v>5132.9799999999996</v>
      </c>
      <c r="P93">
        <f>Source!AE91</f>
        <v>0</v>
      </c>
      <c r="R93">
        <f>ROUND(P93*I93, 2)</f>
        <v>0</v>
      </c>
      <c r="S93">
        <f>Source!AE91*IF(Source!BS91&lt;&gt; 0, Source!BS91, 1)</f>
        <v>0</v>
      </c>
      <c r="T93">
        <f>ROUND(S93*I93, 2)</f>
        <v>0</v>
      </c>
      <c r="U93">
        <v>3</v>
      </c>
      <c r="Z93">
        <f>Source!GF91</f>
        <v>1397592155</v>
      </c>
      <c r="AA93">
        <v>-135268267</v>
      </c>
      <c r="AB93">
        <v>-1972212158</v>
      </c>
    </row>
    <row r="94" spans="1:28" x14ac:dyDescent="0.2">
      <c r="A94">
        <v>20</v>
      </c>
      <c r="B94">
        <v>162</v>
      </c>
      <c r="C94">
        <v>1</v>
      </c>
      <c r="D94">
        <v>0</v>
      </c>
      <c r="E94">
        <f>SmtRes!AV162</f>
        <v>1</v>
      </c>
      <c r="F94" t="str">
        <f>SmtRes!I162</f>
        <v>9999990008</v>
      </c>
      <c r="G94" t="str">
        <f>SmtRes!K162</f>
        <v>Трудозатраты рабочих</v>
      </c>
      <c r="H94" t="str">
        <f>SmtRes!O162</f>
        <v>чел.-ч.</v>
      </c>
      <c r="I94">
        <f>SmtRes!Y162*Source!I93</f>
        <v>31.111049999999999</v>
      </c>
      <c r="J94">
        <f>SmtRes!AO162</f>
        <v>1</v>
      </c>
      <c r="K94">
        <f>SmtRes!AH162</f>
        <v>0</v>
      </c>
      <c r="L94">
        <f>SmtRes!DB162</f>
        <v>0</v>
      </c>
      <c r="M94">
        <f>ROUND(ROUND(L94*Source!I93, 6)*1, 2)</f>
        <v>0</v>
      </c>
      <c r="N94">
        <f>SmtRes!AD162</f>
        <v>0</v>
      </c>
      <c r="O94">
        <f>ROUND(ROUND(L94*Source!I93, 6)*SmtRes!DA162, 2)</f>
        <v>0</v>
      </c>
      <c r="P94">
        <f>SmtRes!AG162</f>
        <v>0</v>
      </c>
      <c r="Q94">
        <f>SmtRes!DC162</f>
        <v>0</v>
      </c>
      <c r="R94">
        <f>ROUND(ROUND(Q94*Source!I93, 6)*1, 2)</f>
        <v>0</v>
      </c>
      <c r="S94">
        <f>SmtRes!AC162</f>
        <v>0</v>
      </c>
      <c r="T94">
        <f>ROUND(ROUND(Q94*Source!I93, 6)*SmtRes!AK162, 2)</f>
        <v>0</v>
      </c>
      <c r="U94">
        <v>1</v>
      </c>
      <c r="Z94">
        <f>SmtRes!X162</f>
        <v>476480486</v>
      </c>
      <c r="AA94">
        <v>-1751963544</v>
      </c>
      <c r="AB94">
        <v>-1751963544</v>
      </c>
    </row>
    <row r="95" spans="1:28" x14ac:dyDescent="0.2">
      <c r="A95">
        <f>Source!A95</f>
        <v>17</v>
      </c>
      <c r="B95">
        <v>95</v>
      </c>
      <c r="C95">
        <v>3</v>
      </c>
      <c r="D95">
        <f>Source!BI95</f>
        <v>2</v>
      </c>
      <c r="E95">
        <f>Source!FS95</f>
        <v>0</v>
      </c>
      <c r="F95" t="str">
        <f>Source!F95</f>
        <v>УПД</v>
      </c>
      <c r="G95" t="str">
        <f>Source!G95</f>
        <v>Труба гофр. с зондом , FRHF 16 мм</v>
      </c>
      <c r="H95" t="str">
        <f>Source!H95</f>
        <v>м</v>
      </c>
      <c r="I95">
        <f>Source!I95</f>
        <v>216.5</v>
      </c>
      <c r="J95">
        <v>1</v>
      </c>
      <c r="K95">
        <f>Source!AC95</f>
        <v>7.13</v>
      </c>
      <c r="M95">
        <f t="shared" ref="M95:M100" si="0">ROUND(K95*I95, 2)</f>
        <v>1543.65</v>
      </c>
      <c r="N95">
        <f>Source!AC95*IF(Source!BC95&lt;&gt; 0, Source!BC95, 1)</f>
        <v>69.446200000000005</v>
      </c>
      <c r="O95">
        <f t="shared" ref="O95:O100" si="1">ROUND(N95*I95, 2)</f>
        <v>15035.1</v>
      </c>
      <c r="P95">
        <f>Source!AE95</f>
        <v>0</v>
      </c>
      <c r="R95">
        <f t="shared" ref="R95:R100" si="2">ROUND(P95*I95, 2)</f>
        <v>0</v>
      </c>
      <c r="S95">
        <f>Source!AE95*IF(Source!BS95&lt;&gt; 0, Source!BS95, 1)</f>
        <v>0</v>
      </c>
      <c r="T95">
        <f t="shared" ref="T95:T100" si="3">ROUND(S95*I95, 2)</f>
        <v>0</v>
      </c>
      <c r="U95">
        <v>3</v>
      </c>
      <c r="Z95">
        <f>Source!GF95</f>
        <v>-397864848</v>
      </c>
      <c r="AA95">
        <v>1984004849</v>
      </c>
      <c r="AB95">
        <v>-783600157</v>
      </c>
    </row>
    <row r="96" spans="1:28" x14ac:dyDescent="0.2">
      <c r="A96">
        <f>Source!A97</f>
        <v>17</v>
      </c>
      <c r="B96">
        <v>97</v>
      </c>
      <c r="C96">
        <v>3</v>
      </c>
      <c r="D96">
        <f>Source!BI97</f>
        <v>2</v>
      </c>
      <c r="E96">
        <f>Source!FS97</f>
        <v>0</v>
      </c>
      <c r="F96" t="str">
        <f>Source!F97</f>
        <v>УПД</v>
      </c>
      <c r="G96" t="str">
        <f>Source!G97</f>
        <v>Скоба металлическая однолапковая 16-17мм (100шт/уп) , 850-004</v>
      </c>
      <c r="H96" t="str">
        <f>Source!H97</f>
        <v>шт.</v>
      </c>
      <c r="I96">
        <f>Source!I97</f>
        <v>560</v>
      </c>
      <c r="J96">
        <v>1</v>
      </c>
      <c r="K96">
        <f>Source!AC97</f>
        <v>0.45</v>
      </c>
      <c r="M96">
        <f t="shared" si="0"/>
        <v>252</v>
      </c>
      <c r="N96">
        <f>Source!AC97*IF(Source!BC97&lt;&gt; 0, Source!BC97, 1)</f>
        <v>4.383</v>
      </c>
      <c r="O96">
        <f t="shared" si="1"/>
        <v>2454.48</v>
      </c>
      <c r="P96">
        <f>Source!AE97</f>
        <v>0</v>
      </c>
      <c r="R96">
        <f t="shared" si="2"/>
        <v>0</v>
      </c>
      <c r="S96">
        <f>Source!AE97*IF(Source!BS97&lt;&gt; 0, Source!BS97, 1)</f>
        <v>0</v>
      </c>
      <c r="T96">
        <f t="shared" si="3"/>
        <v>0</v>
      </c>
      <c r="U96">
        <v>3</v>
      </c>
      <c r="Z96">
        <f>Source!GF97</f>
        <v>-1744385024</v>
      </c>
      <c r="AA96">
        <v>1496096973</v>
      </c>
      <c r="AB96">
        <v>-851455426</v>
      </c>
    </row>
    <row r="97" spans="1:28" x14ac:dyDescent="0.2">
      <c r="A97">
        <f>Source!A105</f>
        <v>17</v>
      </c>
      <c r="B97">
        <v>105</v>
      </c>
      <c r="C97">
        <v>3</v>
      </c>
      <c r="D97">
        <f>Source!BI105</f>
        <v>2</v>
      </c>
      <c r="E97">
        <f>Source!FS105</f>
        <v>0</v>
      </c>
      <c r="F97" t="str">
        <f>Source!F105</f>
        <v>УПД</v>
      </c>
      <c r="G97" t="str">
        <f>Source!G105</f>
        <v>Коробка монтажная металлическая КМ-О (4к) с керамическими клеммами, КМ-О (4к)</v>
      </c>
      <c r="H97" t="str">
        <f>Source!H105</f>
        <v>шт.</v>
      </c>
      <c r="I97">
        <f>Source!I105</f>
        <v>12</v>
      </c>
      <c r="J97">
        <v>1</v>
      </c>
      <c r="K97">
        <f>Source!AC105</f>
        <v>32.520000000000003</v>
      </c>
      <c r="M97">
        <f t="shared" si="0"/>
        <v>390.24</v>
      </c>
      <c r="N97">
        <f>Source!AC105*IF(Source!BC105&lt;&gt; 0, Source!BC105, 1)</f>
        <v>316.74480000000005</v>
      </c>
      <c r="O97">
        <f t="shared" si="1"/>
        <v>3800.94</v>
      </c>
      <c r="P97">
        <f>Source!AE105</f>
        <v>0</v>
      </c>
      <c r="R97">
        <f t="shared" si="2"/>
        <v>0</v>
      </c>
      <c r="S97">
        <f>Source!AE105*IF(Source!BS105&lt;&gt; 0, Source!BS105, 1)</f>
        <v>0</v>
      </c>
      <c r="T97">
        <f t="shared" si="3"/>
        <v>0</v>
      </c>
      <c r="U97">
        <v>3</v>
      </c>
      <c r="Z97">
        <f>Source!GF105</f>
        <v>1294754647</v>
      </c>
      <c r="AA97">
        <v>2070914021</v>
      </c>
      <c r="AB97">
        <v>1905156165</v>
      </c>
    </row>
    <row r="98" spans="1:28" x14ac:dyDescent="0.2">
      <c r="A98">
        <f>Source!A107</f>
        <v>17</v>
      </c>
      <c r="B98">
        <v>107</v>
      </c>
      <c r="C98">
        <v>3</v>
      </c>
      <c r="D98">
        <f>Source!BI107</f>
        <v>2</v>
      </c>
      <c r="E98">
        <f>Source!FS107</f>
        <v>0</v>
      </c>
      <c r="F98" t="str">
        <f>Source!F107</f>
        <v>1.21-5-1180</v>
      </c>
      <c r="G98" t="str">
        <f>Source!G107</f>
        <v>Бирка маркировочная для кабелей и проводов, типа У134 У3,5</v>
      </c>
      <c r="H98" t="str">
        <f>Source!H107</f>
        <v>1000 шт.</v>
      </c>
      <c r="I98">
        <f>Source!I107</f>
        <v>1.6</v>
      </c>
      <c r="J98">
        <v>1</v>
      </c>
      <c r="K98">
        <f>Source!AC107</f>
        <v>226.68</v>
      </c>
      <c r="M98">
        <f t="shared" si="0"/>
        <v>362.69</v>
      </c>
      <c r="N98">
        <f>Source!AC107*IF(Source!BC107&lt;&gt; 0, Source!BC107, 1)</f>
        <v>1360.08</v>
      </c>
      <c r="O98">
        <f t="shared" si="1"/>
        <v>2176.13</v>
      </c>
      <c r="P98">
        <f>Source!AE107</f>
        <v>0</v>
      </c>
      <c r="R98">
        <f t="shared" si="2"/>
        <v>0</v>
      </c>
      <c r="S98">
        <f>Source!AE107*IF(Source!BS107&lt;&gt; 0, Source!BS107, 1)</f>
        <v>0</v>
      </c>
      <c r="T98">
        <f t="shared" si="3"/>
        <v>0</v>
      </c>
      <c r="U98">
        <v>3</v>
      </c>
      <c r="Z98">
        <f>Source!GF107</f>
        <v>833010814</v>
      </c>
      <c r="AA98">
        <v>1462361054</v>
      </c>
      <c r="AB98">
        <v>-1573974870</v>
      </c>
    </row>
    <row r="99" spans="1:28" x14ac:dyDescent="0.2">
      <c r="A99">
        <f>Source!A109</f>
        <v>17</v>
      </c>
      <c r="B99">
        <v>109</v>
      </c>
      <c r="C99">
        <v>3</v>
      </c>
      <c r="D99">
        <f>Source!BI109</f>
        <v>2</v>
      </c>
      <c r="E99">
        <f>Source!FS109</f>
        <v>0</v>
      </c>
      <c r="F99" t="str">
        <f>Source!F109</f>
        <v>1.21-5-926</v>
      </c>
      <c r="G99" t="str">
        <f>Source!G109</f>
        <v>Хомут (стяжка) кабельный из полиамида, размеры 3,6х200 мм</v>
      </c>
      <c r="H99" t="str">
        <f>Source!H109</f>
        <v>100 шт.</v>
      </c>
      <c r="I99">
        <f>Source!I109</f>
        <v>16</v>
      </c>
      <c r="J99">
        <v>1</v>
      </c>
      <c r="K99">
        <f>Source!AC109</f>
        <v>26.71</v>
      </c>
      <c r="M99">
        <f t="shared" si="0"/>
        <v>427.36</v>
      </c>
      <c r="N99">
        <f>Source!AC109*IF(Source!BC109&lt;&gt; 0, Source!BC109, 1)</f>
        <v>95.888899999999992</v>
      </c>
      <c r="O99">
        <f t="shared" si="1"/>
        <v>1534.22</v>
      </c>
      <c r="P99">
        <f>Source!AE109</f>
        <v>0</v>
      </c>
      <c r="R99">
        <f t="shared" si="2"/>
        <v>0</v>
      </c>
      <c r="S99">
        <f>Source!AE109*IF(Source!BS109&lt;&gt; 0, Source!BS109, 1)</f>
        <v>0</v>
      </c>
      <c r="T99">
        <f t="shared" si="3"/>
        <v>0</v>
      </c>
      <c r="U99">
        <v>3</v>
      </c>
      <c r="Z99">
        <f>Source!GF109</f>
        <v>668858684</v>
      </c>
      <c r="AA99">
        <v>825355748</v>
      </c>
      <c r="AB99">
        <v>1053536925</v>
      </c>
    </row>
    <row r="100" spans="1:28" x14ac:dyDescent="0.2">
      <c r="A100">
        <f>Source!A111</f>
        <v>17</v>
      </c>
      <c r="B100">
        <v>111</v>
      </c>
      <c r="C100">
        <v>3</v>
      </c>
      <c r="D100">
        <f>Source!BI111</f>
        <v>1</v>
      </c>
      <c r="E100">
        <f>Source!FS111</f>
        <v>0</v>
      </c>
      <c r="F100" t="str">
        <f>Source!F111</f>
        <v>1.1-1-4256</v>
      </c>
      <c r="G100" t="str">
        <f>Source!G111</f>
        <v>Пена полиуретановая двухкомпонентная, терморасширяющаяся, противопожарная, окрашиваемая, диапазон температур применения от +10 до +30°С, диапазон температур эксплуатации от -30 до +110°С, для герметичной противопожарной заделки мест проходок инженерных коммуникаций внутри помещений, туба 300 мл</v>
      </c>
      <c r="H100" t="str">
        <f>Source!H111</f>
        <v>шт.</v>
      </c>
      <c r="I100">
        <f>Source!I111</f>
        <v>5</v>
      </c>
      <c r="J100">
        <v>1</v>
      </c>
      <c r="K100">
        <f>Source!AC111</f>
        <v>732.78</v>
      </c>
      <c r="M100">
        <f t="shared" si="0"/>
        <v>3663.9</v>
      </c>
      <c r="N100">
        <f>Source!AC111*IF(Source!BC111&lt;&gt; 0, Source!BC111, 1)</f>
        <v>5327.3105999999998</v>
      </c>
      <c r="O100">
        <f t="shared" si="1"/>
        <v>26636.55</v>
      </c>
      <c r="P100">
        <f>Source!AE111</f>
        <v>0</v>
      </c>
      <c r="R100">
        <f t="shared" si="2"/>
        <v>0</v>
      </c>
      <c r="S100">
        <f>Source!AE111*IF(Source!BS111&lt;&gt; 0, Source!BS111, 1)</f>
        <v>0</v>
      </c>
      <c r="T100">
        <f t="shared" si="3"/>
        <v>0</v>
      </c>
      <c r="U100">
        <v>3</v>
      </c>
      <c r="Z100">
        <f>Source!GF111</f>
        <v>-1547390769</v>
      </c>
      <c r="AA100">
        <v>1244964955</v>
      </c>
      <c r="AB100">
        <v>1782648284</v>
      </c>
    </row>
    <row r="101" spans="1:28" x14ac:dyDescent="0.2">
      <c r="A101">
        <v>20</v>
      </c>
      <c r="B101">
        <v>206</v>
      </c>
      <c r="C101">
        <v>3</v>
      </c>
      <c r="D101">
        <v>0</v>
      </c>
      <c r="E101">
        <f>SmtRes!AV206</f>
        <v>0</v>
      </c>
      <c r="F101" t="str">
        <f>SmtRes!I206</f>
        <v>1.21-5-872</v>
      </c>
      <c r="G101" t="str">
        <f>SmtRes!K206</f>
        <v>Скоба двухлапковая стальная оцинкованная, для кабелей диаметром от 25 до 26</v>
      </c>
      <c r="H101" t="str">
        <f>SmtRes!O206</f>
        <v>1000 шт.</v>
      </c>
      <c r="I101">
        <f>SmtRes!Y206*Source!I113</f>
        <v>6.4780000000000003E-3</v>
      </c>
      <c r="J101">
        <f>SmtRes!AO206</f>
        <v>1</v>
      </c>
      <c r="K101">
        <f>SmtRes!AE206</f>
        <v>920</v>
      </c>
      <c r="L101">
        <f>SmtRes!DB206</f>
        <v>37.72</v>
      </c>
      <c r="M101">
        <f>ROUND(ROUND(L101*Source!I113, 6)*1, 2)</f>
        <v>5.96</v>
      </c>
      <c r="N101">
        <f>SmtRes!AA206</f>
        <v>2373.6</v>
      </c>
      <c r="O101">
        <f>ROUND(ROUND(L101*Source!I113, 6)*SmtRes!DA206, 2)</f>
        <v>15.38</v>
      </c>
      <c r="P101">
        <f>SmtRes!AG206</f>
        <v>0</v>
      </c>
      <c r="Q101">
        <f>SmtRes!DC206</f>
        <v>0</v>
      </c>
      <c r="R101">
        <f>ROUND(ROUND(Q101*Source!I113, 6)*1, 2)</f>
        <v>0</v>
      </c>
      <c r="S101">
        <f>SmtRes!AC206</f>
        <v>0</v>
      </c>
      <c r="T101">
        <f>ROUND(ROUND(Q101*Source!I113, 6)*SmtRes!AK206, 2)</f>
        <v>0</v>
      </c>
      <c r="U101">
        <v>3</v>
      </c>
      <c r="Z101">
        <f>SmtRes!X206</f>
        <v>-412407988</v>
      </c>
      <c r="AA101">
        <v>931350962</v>
      </c>
      <c r="AB101">
        <v>1984401849</v>
      </c>
    </row>
    <row r="102" spans="1:28" x14ac:dyDescent="0.2">
      <c r="A102">
        <v>20</v>
      </c>
      <c r="B102">
        <v>205</v>
      </c>
      <c r="C102">
        <v>3</v>
      </c>
      <c r="D102">
        <v>0</v>
      </c>
      <c r="E102">
        <f>SmtRes!AV205</f>
        <v>0</v>
      </c>
      <c r="F102" t="str">
        <f>SmtRes!I205</f>
        <v>1.21-5-1655</v>
      </c>
      <c r="G102" t="str">
        <f>SmtRes!K205</f>
        <v>Перемычка гибкая, типа ПГС 50-280</v>
      </c>
      <c r="H102" t="str">
        <f>SmtRes!O205</f>
        <v>шт.</v>
      </c>
      <c r="I102">
        <f>SmtRes!Y205*Source!I113</f>
        <v>1.264</v>
      </c>
      <c r="J102">
        <f>SmtRes!AO205</f>
        <v>1</v>
      </c>
      <c r="K102">
        <f>SmtRes!AE205</f>
        <v>14.99</v>
      </c>
      <c r="L102">
        <f>SmtRes!DB205</f>
        <v>119.92</v>
      </c>
      <c r="M102">
        <f>ROUND(ROUND(L102*Source!I113, 6)*1, 2)</f>
        <v>18.95</v>
      </c>
      <c r="N102">
        <f>SmtRes!AA205</f>
        <v>120.67</v>
      </c>
      <c r="O102">
        <f>ROUND(ROUND(L102*Source!I113, 6)*SmtRes!DA205, 2)</f>
        <v>152.53</v>
      </c>
      <c r="P102">
        <f>SmtRes!AG205</f>
        <v>0</v>
      </c>
      <c r="Q102">
        <f>SmtRes!DC205</f>
        <v>0</v>
      </c>
      <c r="R102">
        <f>ROUND(ROUND(Q102*Source!I113, 6)*1, 2)</f>
        <v>0</v>
      </c>
      <c r="S102">
        <f>SmtRes!AC205</f>
        <v>0</v>
      </c>
      <c r="T102">
        <f>ROUND(ROUND(Q102*Source!I113, 6)*SmtRes!AK205, 2)</f>
        <v>0</v>
      </c>
      <c r="U102">
        <v>3</v>
      </c>
      <c r="Z102">
        <f>SmtRes!X205</f>
        <v>-837770269</v>
      </c>
      <c r="AA102">
        <v>1007413010</v>
      </c>
      <c r="AB102">
        <v>-1849667330</v>
      </c>
    </row>
    <row r="103" spans="1:28" x14ac:dyDescent="0.2">
      <c r="A103">
        <v>20</v>
      </c>
      <c r="B103">
        <v>204</v>
      </c>
      <c r="C103">
        <v>3</v>
      </c>
      <c r="D103">
        <v>0</v>
      </c>
      <c r="E103">
        <f>SmtRes!AV204</f>
        <v>0</v>
      </c>
      <c r="F103" t="str">
        <f>SmtRes!I204</f>
        <v>1.21-5-1561</v>
      </c>
      <c r="G103" t="str">
        <f>SmtRes!K204</f>
        <v>Заглушка трубная полиэтиленовая У469</v>
      </c>
      <c r="H103" t="str">
        <f>SmtRes!O204</f>
        <v>10 шт.</v>
      </c>
      <c r="I103">
        <f>SmtRes!Y204*Source!I113</f>
        <v>0.16116</v>
      </c>
      <c r="J103">
        <f>SmtRes!AO204</f>
        <v>1</v>
      </c>
      <c r="K103">
        <f>SmtRes!AE204</f>
        <v>5.46</v>
      </c>
      <c r="L103">
        <f>SmtRes!DB204</f>
        <v>5.57</v>
      </c>
      <c r="M103">
        <f>ROUND(ROUND(L103*Source!I113, 6)*1, 2)</f>
        <v>0.88</v>
      </c>
      <c r="N103">
        <f>SmtRes!AA204</f>
        <v>42.42</v>
      </c>
      <c r="O103">
        <f>ROUND(ROUND(L103*Source!I113, 6)*SmtRes!DA204, 2)</f>
        <v>6.84</v>
      </c>
      <c r="P103">
        <f>SmtRes!AG204</f>
        <v>0</v>
      </c>
      <c r="Q103">
        <f>SmtRes!DC204</f>
        <v>0</v>
      </c>
      <c r="R103">
        <f>ROUND(ROUND(Q103*Source!I113, 6)*1, 2)</f>
        <v>0</v>
      </c>
      <c r="S103">
        <f>SmtRes!AC204</f>
        <v>0</v>
      </c>
      <c r="T103">
        <f>ROUND(ROUND(Q103*Source!I113, 6)*SmtRes!AK204, 2)</f>
        <v>0</v>
      </c>
      <c r="U103">
        <v>3</v>
      </c>
      <c r="Z103">
        <f>SmtRes!X204</f>
        <v>-1896586194</v>
      </c>
      <c r="AA103">
        <v>1271265669</v>
      </c>
      <c r="AB103">
        <v>719951117</v>
      </c>
    </row>
    <row r="104" spans="1:28" x14ac:dyDescent="0.2">
      <c r="A104">
        <v>20</v>
      </c>
      <c r="B104">
        <v>203</v>
      </c>
      <c r="C104">
        <v>3</v>
      </c>
      <c r="D104">
        <v>0</v>
      </c>
      <c r="E104">
        <f>SmtRes!AV203</f>
        <v>0</v>
      </c>
      <c r="F104" t="str">
        <f>SmtRes!I203</f>
        <v>1.1-1-967</v>
      </c>
      <c r="G104" t="str">
        <f>SmtRes!K203</f>
        <v>Проволока стальная низкоуглеродистая общего назначения оцинкованная, диаметр от 1,6 до 3,0 мм</v>
      </c>
      <c r="H104" t="str">
        <f>SmtRes!O203</f>
        <v>т</v>
      </c>
      <c r="I104">
        <f>SmtRes!Y203*Source!I113</f>
        <v>3.3179999999999999E-4</v>
      </c>
      <c r="J104">
        <f>SmtRes!AO203</f>
        <v>1</v>
      </c>
      <c r="K104">
        <f>SmtRes!AE203</f>
        <v>7982.5</v>
      </c>
      <c r="L104">
        <f>SmtRes!DB203</f>
        <v>16.760000000000002</v>
      </c>
      <c r="M104">
        <f>ROUND(ROUND(L104*Source!I113, 6)*1, 2)</f>
        <v>2.65</v>
      </c>
      <c r="N104">
        <f>SmtRes!AA203</f>
        <v>87568.03</v>
      </c>
      <c r="O104">
        <f>ROUND(ROUND(L104*Source!I113, 6)*SmtRes!DA203, 2)</f>
        <v>29.05</v>
      </c>
      <c r="P104">
        <f>SmtRes!AG203</f>
        <v>0</v>
      </c>
      <c r="Q104">
        <f>SmtRes!DC203</f>
        <v>0</v>
      </c>
      <c r="R104">
        <f>ROUND(ROUND(Q104*Source!I113, 6)*1, 2)</f>
        <v>0</v>
      </c>
      <c r="S104">
        <f>SmtRes!AC203</f>
        <v>0</v>
      </c>
      <c r="T104">
        <f>ROUND(ROUND(Q104*Source!I113, 6)*SmtRes!AK203, 2)</f>
        <v>0</v>
      </c>
      <c r="U104">
        <v>3</v>
      </c>
      <c r="Z104">
        <f>SmtRes!X203</f>
        <v>-391005678</v>
      </c>
      <c r="AA104">
        <v>370996503</v>
      </c>
      <c r="AB104">
        <v>-443132453</v>
      </c>
    </row>
    <row r="105" spans="1:28" x14ac:dyDescent="0.2">
      <c r="A105">
        <v>20</v>
      </c>
      <c r="B105">
        <v>202</v>
      </c>
      <c r="C105">
        <v>3</v>
      </c>
      <c r="D105">
        <v>0</v>
      </c>
      <c r="E105">
        <f>SmtRes!AV202</f>
        <v>0</v>
      </c>
      <c r="F105" t="str">
        <f>SmtRes!I202</f>
        <v>1.1-1-493</v>
      </c>
      <c r="G105" t="str">
        <f>SmtRes!K202</f>
        <v>Лак битумный, типа БТ-577</v>
      </c>
      <c r="H105" t="str">
        <f>SmtRes!O202</f>
        <v>т</v>
      </c>
      <c r="I105">
        <f>SmtRes!Y202*Source!I113</f>
        <v>1.0744000000000001E-4</v>
      </c>
      <c r="J105">
        <f>SmtRes!AO202</f>
        <v>1</v>
      </c>
      <c r="K105">
        <f>SmtRes!AE202</f>
        <v>16189.08</v>
      </c>
      <c r="L105">
        <f>SmtRes!DB202</f>
        <v>11.01</v>
      </c>
      <c r="M105">
        <f>ROUND(ROUND(L105*Source!I113, 6)*1, 2)</f>
        <v>1.74</v>
      </c>
      <c r="N105">
        <f>SmtRes!AA202</f>
        <v>48567.24</v>
      </c>
      <c r="O105">
        <f>ROUND(ROUND(L105*Source!I113, 6)*SmtRes!DA202, 2)</f>
        <v>5.22</v>
      </c>
      <c r="P105">
        <f>SmtRes!AG202</f>
        <v>0</v>
      </c>
      <c r="Q105">
        <f>SmtRes!DC202</f>
        <v>0</v>
      </c>
      <c r="R105">
        <f>ROUND(ROUND(Q105*Source!I113, 6)*1, 2)</f>
        <v>0</v>
      </c>
      <c r="S105">
        <f>SmtRes!AC202</f>
        <v>0</v>
      </c>
      <c r="T105">
        <f>ROUND(ROUND(Q105*Source!I113, 6)*SmtRes!AK202, 2)</f>
        <v>0</v>
      </c>
      <c r="U105">
        <v>3</v>
      </c>
      <c r="Z105">
        <f>SmtRes!X202</f>
        <v>-1971136070</v>
      </c>
      <c r="AA105">
        <v>1683393017</v>
      </c>
      <c r="AB105">
        <v>-2089330387</v>
      </c>
    </row>
    <row r="106" spans="1:28" x14ac:dyDescent="0.2">
      <c r="A106">
        <v>20</v>
      </c>
      <c r="B106">
        <v>201</v>
      </c>
      <c r="C106">
        <v>3</v>
      </c>
      <c r="D106">
        <v>0</v>
      </c>
      <c r="E106">
        <f>SmtRes!AV201</f>
        <v>0</v>
      </c>
      <c r="F106" t="str">
        <f>SmtRes!I201</f>
        <v>1.1-1-3588</v>
      </c>
      <c r="G106" t="str">
        <f>SmtRes!K201</f>
        <v>Лента для уплотнения резьбы при монтаже инженерных сетей, типа ФУМ</v>
      </c>
      <c r="H106" t="str">
        <f>SmtRes!O201</f>
        <v>кг</v>
      </c>
      <c r="I106">
        <f>SmtRes!Y201*Source!I113</f>
        <v>4.7400000000000003E-3</v>
      </c>
      <c r="J106">
        <f>SmtRes!AO201</f>
        <v>1</v>
      </c>
      <c r="K106">
        <f>SmtRes!AE201</f>
        <v>520.52</v>
      </c>
      <c r="L106">
        <f>SmtRes!DB201</f>
        <v>15.62</v>
      </c>
      <c r="M106">
        <f>ROUND(ROUND(L106*Source!I113, 6)*1, 2)</f>
        <v>2.4700000000000002</v>
      </c>
      <c r="N106">
        <f>SmtRes!AA201</f>
        <v>1072.27</v>
      </c>
      <c r="O106">
        <f>ROUND(ROUND(L106*Source!I113, 6)*SmtRes!DA201, 2)</f>
        <v>5.08</v>
      </c>
      <c r="P106">
        <f>SmtRes!AG201</f>
        <v>0</v>
      </c>
      <c r="Q106">
        <f>SmtRes!DC201</f>
        <v>0</v>
      </c>
      <c r="R106">
        <f>ROUND(ROUND(Q106*Source!I113, 6)*1, 2)</f>
        <v>0</v>
      </c>
      <c r="S106">
        <f>SmtRes!AC201</f>
        <v>0</v>
      </c>
      <c r="T106">
        <f>ROUND(ROUND(Q106*Source!I113, 6)*SmtRes!AK201, 2)</f>
        <v>0</v>
      </c>
      <c r="U106">
        <v>3</v>
      </c>
      <c r="Z106">
        <f>SmtRes!X201</f>
        <v>-549252313</v>
      </c>
      <c r="AA106">
        <v>-2039885121</v>
      </c>
      <c r="AB106">
        <v>-1720620010</v>
      </c>
    </row>
    <row r="107" spans="1:28" x14ac:dyDescent="0.2">
      <c r="A107">
        <v>20</v>
      </c>
      <c r="B107">
        <v>200</v>
      </c>
      <c r="C107">
        <v>3</v>
      </c>
      <c r="D107">
        <v>0</v>
      </c>
      <c r="E107">
        <f>SmtRes!AV200</f>
        <v>0</v>
      </c>
      <c r="F107" t="str">
        <f>SmtRes!I200</f>
        <v>1.1-1-238</v>
      </c>
      <c r="G107" t="str">
        <f>SmtRes!K200</f>
        <v>Дюбель пластмассовый</v>
      </c>
      <c r="H107" t="str">
        <f>SmtRes!O200</f>
        <v>шт.</v>
      </c>
      <c r="I107">
        <f>SmtRes!Y200*Source!I113</f>
        <v>12.956</v>
      </c>
      <c r="J107">
        <f>SmtRes!AO200</f>
        <v>1</v>
      </c>
      <c r="K107">
        <f>SmtRes!AE200</f>
        <v>0.89</v>
      </c>
      <c r="L107">
        <f>SmtRes!DB200</f>
        <v>72.98</v>
      </c>
      <c r="M107">
        <f>ROUND(ROUND(L107*Source!I113, 6)*1, 2)</f>
        <v>11.53</v>
      </c>
      <c r="N107">
        <f>SmtRes!AA200</f>
        <v>0.82</v>
      </c>
      <c r="O107">
        <f>ROUND(ROUND(L107*Source!I113, 6)*SmtRes!DA200, 2)</f>
        <v>10.61</v>
      </c>
      <c r="P107">
        <f>SmtRes!AG200</f>
        <v>0</v>
      </c>
      <c r="Q107">
        <f>SmtRes!DC200</f>
        <v>0</v>
      </c>
      <c r="R107">
        <f>ROUND(ROUND(Q107*Source!I113, 6)*1, 2)</f>
        <v>0</v>
      </c>
      <c r="S107">
        <f>SmtRes!AC200</f>
        <v>0</v>
      </c>
      <c r="T107">
        <f>ROUND(ROUND(Q107*Source!I113, 6)*SmtRes!AK200, 2)</f>
        <v>0</v>
      </c>
      <c r="U107">
        <v>3</v>
      </c>
      <c r="Z107">
        <f>SmtRes!X200</f>
        <v>1309094709</v>
      </c>
      <c r="AA107">
        <v>-853776204</v>
      </c>
      <c r="AB107">
        <v>1523495228</v>
      </c>
    </row>
    <row r="108" spans="1:28" x14ac:dyDescent="0.2">
      <c r="A108">
        <v>20</v>
      </c>
      <c r="B108">
        <v>199</v>
      </c>
      <c r="C108">
        <v>3</v>
      </c>
      <c r="D108">
        <v>0</v>
      </c>
      <c r="E108">
        <f>SmtRes!AV199</f>
        <v>0</v>
      </c>
      <c r="F108" t="str">
        <f>SmtRes!I199</f>
        <v>1.1-1-1669</v>
      </c>
      <c r="G108" t="str">
        <f>SmtRes!K199</f>
        <v>Электроды, типа Э-42А, диаметр от 4 до 6 мм</v>
      </c>
      <c r="H108" t="str">
        <f>SmtRes!O199</f>
        <v>т</v>
      </c>
      <c r="I108">
        <f>SmtRes!Y199*Source!I113</f>
        <v>1.6589999999999999E-4</v>
      </c>
      <c r="J108">
        <f>SmtRes!AO199</f>
        <v>1</v>
      </c>
      <c r="K108">
        <f>SmtRes!AE199</f>
        <v>8596.85</v>
      </c>
      <c r="L108">
        <f>SmtRes!DB199</f>
        <v>9.0299999999999994</v>
      </c>
      <c r="M108">
        <f>ROUND(ROUND(L108*Source!I113, 6)*1, 2)</f>
        <v>1.43</v>
      </c>
      <c r="N108">
        <f>SmtRes!AA199</f>
        <v>157580.26</v>
      </c>
      <c r="O108">
        <f>ROUND(ROUND(L108*Source!I113, 6)*SmtRes!DA199, 2)</f>
        <v>26.15</v>
      </c>
      <c r="P108">
        <f>SmtRes!AG199</f>
        <v>0</v>
      </c>
      <c r="Q108">
        <f>SmtRes!DC199</f>
        <v>0</v>
      </c>
      <c r="R108">
        <f>ROUND(ROUND(Q108*Source!I113, 6)*1, 2)</f>
        <v>0</v>
      </c>
      <c r="S108">
        <f>SmtRes!AC199</f>
        <v>0</v>
      </c>
      <c r="T108">
        <f>ROUND(ROUND(Q108*Source!I113, 6)*SmtRes!AK199, 2)</f>
        <v>0</v>
      </c>
      <c r="U108">
        <v>3</v>
      </c>
      <c r="Z108">
        <f>SmtRes!X199</f>
        <v>1534553938</v>
      </c>
      <c r="AA108">
        <v>73241424</v>
      </c>
      <c r="AB108">
        <v>-1987742182</v>
      </c>
    </row>
    <row r="109" spans="1:28" x14ac:dyDescent="0.2">
      <c r="A109">
        <v>20</v>
      </c>
      <c r="B109">
        <v>198</v>
      </c>
      <c r="C109">
        <v>2</v>
      </c>
      <c r="D109">
        <v>0</v>
      </c>
      <c r="E109">
        <f>SmtRes!AV198</f>
        <v>0</v>
      </c>
      <c r="F109" t="str">
        <f>SmtRes!I198</f>
        <v>2.1-4-109</v>
      </c>
      <c r="G109" t="str">
        <f>SmtRes!K198</f>
        <v>Подъемники ножничные несамоходные, высота подъема до 10 м</v>
      </c>
      <c r="H109" t="str">
        <f>SmtRes!O198</f>
        <v>маш.-ч</v>
      </c>
      <c r="I109">
        <f>SmtRes!Y198*Source!I113</f>
        <v>2.7650000000000001</v>
      </c>
      <c r="J109">
        <f>SmtRes!AO198</f>
        <v>1</v>
      </c>
      <c r="K109">
        <f>SmtRes!AF198</f>
        <v>24.13</v>
      </c>
      <c r="L109">
        <f>SmtRes!DB198</f>
        <v>422.28</v>
      </c>
      <c r="M109">
        <f>ROUND(ROUND(L109*Source!I113, 6)*1, 2)</f>
        <v>66.72</v>
      </c>
      <c r="N109">
        <f>SmtRes!AB198</f>
        <v>557.83000000000004</v>
      </c>
      <c r="O109">
        <f>ROUND(ROUND(L109*Source!I113, 6)*SmtRes!DA198, 2)</f>
        <v>1473.18</v>
      </c>
      <c r="P109">
        <f>SmtRes!AG198</f>
        <v>12.62</v>
      </c>
      <c r="Q109">
        <f>SmtRes!DC198</f>
        <v>220.85</v>
      </c>
      <c r="R109">
        <f>ROUND(ROUND(Q109*Source!I113, 6)*1, 2)</f>
        <v>34.89</v>
      </c>
      <c r="S109">
        <f>SmtRes!AC198</f>
        <v>455.99</v>
      </c>
      <c r="T109">
        <f>ROUND(ROUND(Q109*Source!I113, 6)*SmtRes!AK198, 2)</f>
        <v>1204.2</v>
      </c>
      <c r="U109">
        <v>2</v>
      </c>
      <c r="Z109">
        <f>SmtRes!X198</f>
        <v>744253593</v>
      </c>
      <c r="AA109">
        <v>347393903</v>
      </c>
      <c r="AB109">
        <v>-524523805</v>
      </c>
    </row>
    <row r="110" spans="1:28" x14ac:dyDescent="0.2">
      <c r="A110">
        <v>20</v>
      </c>
      <c r="B110">
        <v>197</v>
      </c>
      <c r="C110">
        <v>2</v>
      </c>
      <c r="D110">
        <v>0</v>
      </c>
      <c r="E110">
        <f>SmtRes!AV197</f>
        <v>0</v>
      </c>
      <c r="F110" t="str">
        <f>SmtRes!I197</f>
        <v>2.1-30-10</v>
      </c>
      <c r="G110" t="str">
        <f>SmtRes!K197</f>
        <v>Перфораторы, мощность до 800 Вт</v>
      </c>
      <c r="H110" t="str">
        <f>SmtRes!O197</f>
        <v>маш.-ч</v>
      </c>
      <c r="I110">
        <f>SmtRes!Y197*Source!I113</f>
        <v>0.84214</v>
      </c>
      <c r="J110">
        <f>SmtRes!AO197</f>
        <v>1</v>
      </c>
      <c r="K110">
        <f>SmtRes!AF197</f>
        <v>0.77</v>
      </c>
      <c r="L110">
        <f>SmtRes!DB197</f>
        <v>4.0999999999999996</v>
      </c>
      <c r="M110">
        <f>ROUND(ROUND(L110*Source!I113, 6)*1, 2)</f>
        <v>0.65</v>
      </c>
      <c r="N110">
        <f>SmtRes!AB197</f>
        <v>6.84</v>
      </c>
      <c r="O110">
        <f>ROUND(ROUND(L110*Source!I113, 6)*SmtRes!DA197, 2)</f>
        <v>5.49</v>
      </c>
      <c r="P110">
        <f>SmtRes!AG197</f>
        <v>0</v>
      </c>
      <c r="Q110">
        <f>SmtRes!DC197</f>
        <v>0</v>
      </c>
      <c r="R110">
        <f>ROUND(ROUND(Q110*Source!I113, 6)*1, 2)</f>
        <v>0</v>
      </c>
      <c r="S110">
        <f>SmtRes!AC197</f>
        <v>0</v>
      </c>
      <c r="T110">
        <f>ROUND(ROUND(Q110*Source!I113, 6)*SmtRes!AK197, 2)</f>
        <v>0</v>
      </c>
      <c r="U110">
        <v>2</v>
      </c>
      <c r="Z110">
        <f>SmtRes!X197</f>
        <v>1944310998</v>
      </c>
      <c r="AA110">
        <v>292932093</v>
      </c>
      <c r="AB110">
        <v>714070868</v>
      </c>
    </row>
    <row r="111" spans="1:28" x14ac:dyDescent="0.2">
      <c r="A111">
        <v>20</v>
      </c>
      <c r="B111">
        <v>196</v>
      </c>
      <c r="C111">
        <v>2</v>
      </c>
      <c r="D111">
        <v>0</v>
      </c>
      <c r="E111">
        <f>SmtRes!AV196</f>
        <v>0</v>
      </c>
      <c r="F111" t="str">
        <f>SmtRes!I196</f>
        <v>2.1-18-7</v>
      </c>
      <c r="G111" t="str">
        <f>SmtRes!K196</f>
        <v>Автомобили грузовые бортовые, грузоподъемность до 5 т</v>
      </c>
      <c r="H111" t="str">
        <f>SmtRes!O196</f>
        <v>маш.-ч</v>
      </c>
      <c r="I111">
        <f>SmtRes!Y196*Source!I113</f>
        <v>6.794E-2</v>
      </c>
      <c r="J111">
        <f>SmtRes!AO196</f>
        <v>1</v>
      </c>
      <c r="K111">
        <f>SmtRes!AF196</f>
        <v>83.1</v>
      </c>
      <c r="L111">
        <f>SmtRes!DB196</f>
        <v>35.729999999999997</v>
      </c>
      <c r="M111">
        <f>ROUND(ROUND(L111*Source!I113, 6)*1, 2)</f>
        <v>5.65</v>
      </c>
      <c r="N111">
        <f>SmtRes!AB196</f>
        <v>1118.8900000000001</v>
      </c>
      <c r="O111">
        <f>ROUND(ROUND(L111*Source!I113, 6)*SmtRes!DA196, 2)</f>
        <v>72.599999999999994</v>
      </c>
      <c r="P111">
        <f>SmtRes!AG196</f>
        <v>12.62</v>
      </c>
      <c r="Q111">
        <f>SmtRes!DC196</f>
        <v>5.43</v>
      </c>
      <c r="R111">
        <f>ROUND(ROUND(Q111*Source!I113, 6)*1, 2)</f>
        <v>0.86</v>
      </c>
      <c r="S111">
        <f>SmtRes!AC196</f>
        <v>455.99</v>
      </c>
      <c r="T111">
        <f>ROUND(ROUND(Q111*Source!I113, 6)*SmtRes!AK196, 2)</f>
        <v>29.61</v>
      </c>
      <c r="U111">
        <v>2</v>
      </c>
      <c r="Z111">
        <f>SmtRes!X196</f>
        <v>-1440889904</v>
      </c>
      <c r="AA111">
        <v>-727753397</v>
      </c>
      <c r="AB111">
        <v>-1462868675</v>
      </c>
    </row>
    <row r="112" spans="1:28" x14ac:dyDescent="0.2">
      <c r="A112">
        <v>20</v>
      </c>
      <c r="B112">
        <v>195</v>
      </c>
      <c r="C112">
        <v>2</v>
      </c>
      <c r="D112">
        <v>0</v>
      </c>
      <c r="E112">
        <f>SmtRes!AV195</f>
        <v>0</v>
      </c>
      <c r="F112" t="str">
        <f>SmtRes!I195</f>
        <v>2.1-13-14</v>
      </c>
      <c r="G112" t="str">
        <f>SmtRes!K195</f>
        <v>Аппараты сварочные постоянного тока (выпрямители) для ручной дуговой сварки, сварочный ток до 500 А</v>
      </c>
      <c r="H112" t="str">
        <f>SmtRes!O195</f>
        <v>маш.-ч</v>
      </c>
      <c r="I112">
        <f>SmtRes!Y195*Source!I113</f>
        <v>0.87374000000000007</v>
      </c>
      <c r="J112">
        <f>SmtRes!AO195</f>
        <v>1</v>
      </c>
      <c r="K112">
        <f>SmtRes!AF195</f>
        <v>7.11</v>
      </c>
      <c r="L112">
        <f>SmtRes!DB195</f>
        <v>39.32</v>
      </c>
      <c r="M112">
        <f>ROUND(ROUND(L112*Source!I113, 6)*1, 2)</f>
        <v>6.21</v>
      </c>
      <c r="N112">
        <f>SmtRes!AB195</f>
        <v>79.5</v>
      </c>
      <c r="O112">
        <f>ROUND(ROUND(L112*Source!I113, 6)*SmtRes!DA195, 2)</f>
        <v>66.349999999999994</v>
      </c>
      <c r="P112">
        <f>SmtRes!AG195</f>
        <v>0</v>
      </c>
      <c r="Q112">
        <f>SmtRes!DC195</f>
        <v>0</v>
      </c>
      <c r="R112">
        <f>ROUND(ROUND(Q112*Source!I113, 6)*1, 2)</f>
        <v>0</v>
      </c>
      <c r="S112">
        <f>SmtRes!AC195</f>
        <v>0</v>
      </c>
      <c r="T112">
        <f>ROUND(ROUND(Q112*Source!I113, 6)*SmtRes!AK195, 2)</f>
        <v>0</v>
      </c>
      <c r="U112">
        <v>2</v>
      </c>
      <c r="Z112">
        <f>SmtRes!X195</f>
        <v>-1515164169</v>
      </c>
      <c r="AA112">
        <v>1878243921</v>
      </c>
      <c r="AB112">
        <v>-1927318577</v>
      </c>
    </row>
    <row r="113" spans="1:28" x14ac:dyDescent="0.2">
      <c r="A113">
        <v>20</v>
      </c>
      <c r="B113">
        <v>194</v>
      </c>
      <c r="C113">
        <v>1</v>
      </c>
      <c r="D113">
        <v>0</v>
      </c>
      <c r="E113">
        <f>SmtRes!AV194</f>
        <v>1</v>
      </c>
      <c r="F113" t="str">
        <f>SmtRes!I194</f>
        <v>9999990008</v>
      </c>
      <c r="G113" t="str">
        <f>SmtRes!K194</f>
        <v>Трудозатраты рабочих</v>
      </c>
      <c r="H113" t="str">
        <f>SmtRes!O194</f>
        <v>чел.-ч.</v>
      </c>
      <c r="I113">
        <f>SmtRes!Y194*Source!I113</f>
        <v>4.2343999999999999</v>
      </c>
      <c r="J113">
        <f>SmtRes!AO194</f>
        <v>1</v>
      </c>
      <c r="K113">
        <f>SmtRes!AH194</f>
        <v>0</v>
      </c>
      <c r="L113">
        <f>SmtRes!DB194</f>
        <v>0</v>
      </c>
      <c r="M113">
        <f>ROUND(ROUND(L113*Source!I113, 6)*1, 2)</f>
        <v>0</v>
      </c>
      <c r="N113">
        <f>SmtRes!AD194</f>
        <v>0</v>
      </c>
      <c r="O113">
        <f>ROUND(ROUND(L113*Source!I113, 6)*SmtRes!DA194, 2)</f>
        <v>0</v>
      </c>
      <c r="P113">
        <f>SmtRes!AG194</f>
        <v>0</v>
      </c>
      <c r="Q113">
        <f>SmtRes!DC194</f>
        <v>0</v>
      </c>
      <c r="R113">
        <f>ROUND(ROUND(Q113*Source!I113, 6)*1, 2)</f>
        <v>0</v>
      </c>
      <c r="S113">
        <f>SmtRes!AC194</f>
        <v>0</v>
      </c>
      <c r="T113">
        <f>ROUND(ROUND(Q113*Source!I113, 6)*SmtRes!AK194, 2)</f>
        <v>0</v>
      </c>
      <c r="U113">
        <v>1</v>
      </c>
      <c r="Z113">
        <f>SmtRes!X194</f>
        <v>476480486</v>
      </c>
      <c r="AA113">
        <v>-1751963544</v>
      </c>
      <c r="AB113">
        <v>-1751963544</v>
      </c>
    </row>
    <row r="114" spans="1:28" x14ac:dyDescent="0.2">
      <c r="A114">
        <f>Source!A115</f>
        <v>17</v>
      </c>
      <c r="B114">
        <v>115</v>
      </c>
      <c r="C114">
        <v>3</v>
      </c>
      <c r="D114">
        <f>Source!BI115</f>
        <v>2</v>
      </c>
      <c r="E114">
        <f>Source!FS115</f>
        <v>0</v>
      </c>
      <c r="F114" t="str">
        <f>Source!F115</f>
        <v>УПД</v>
      </c>
      <c r="G114" t="str">
        <f>Source!G115</f>
        <v>Труба металлическая 22х1,5 мм</v>
      </c>
      <c r="H114" t="str">
        <f>Source!H115</f>
        <v>м</v>
      </c>
      <c r="I114">
        <f>Source!I115</f>
        <v>16.274000000000001</v>
      </c>
      <c r="J114">
        <v>1</v>
      </c>
      <c r="K114">
        <f>Source!AC115</f>
        <v>8.69</v>
      </c>
      <c r="M114">
        <f>ROUND(K114*I114, 2)</f>
        <v>141.41999999999999</v>
      </c>
      <c r="N114">
        <f>Source!AC115*IF(Source!BC115&lt;&gt; 0, Source!BC115, 1)</f>
        <v>84.640599999999992</v>
      </c>
      <c r="O114">
        <f>ROUND(N114*I114, 2)</f>
        <v>1377.44</v>
      </c>
      <c r="P114">
        <f>Source!AE115</f>
        <v>0</v>
      </c>
      <c r="R114">
        <f>ROUND(P114*I114, 2)</f>
        <v>0</v>
      </c>
      <c r="S114">
        <f>Source!AE115*IF(Source!BS115&lt;&gt; 0, Source!BS115, 1)</f>
        <v>0</v>
      </c>
      <c r="T114">
        <f>ROUND(S114*I114, 2)</f>
        <v>0</v>
      </c>
      <c r="U114">
        <v>3</v>
      </c>
      <c r="Z114">
        <f>Source!GF115</f>
        <v>-1578293488</v>
      </c>
      <c r="AA114">
        <v>-790221783</v>
      </c>
      <c r="AB114">
        <v>380467691</v>
      </c>
    </row>
    <row r="115" spans="1:28" x14ac:dyDescent="0.2">
      <c r="A115">
        <v>20</v>
      </c>
      <c r="B115">
        <v>210</v>
      </c>
      <c r="C115">
        <v>2</v>
      </c>
      <c r="D115">
        <v>0</v>
      </c>
      <c r="E115">
        <f>SmtRes!AV210</f>
        <v>0</v>
      </c>
      <c r="F115" t="str">
        <f>SmtRes!I210</f>
        <v>2.1-30-10</v>
      </c>
      <c r="G115" t="str">
        <f>SmtRes!K210</f>
        <v>Перфораторы, мощность до 800 Вт</v>
      </c>
      <c r="H115" t="str">
        <f>SmtRes!O210</f>
        <v>маш.-ч</v>
      </c>
      <c r="I115">
        <f>SmtRes!Y210*Source!I117</f>
        <v>9.4350000000000005</v>
      </c>
      <c r="J115">
        <f>SmtRes!AO210</f>
        <v>1</v>
      </c>
      <c r="K115">
        <f>SmtRes!AF210</f>
        <v>0.77</v>
      </c>
      <c r="L115">
        <f>SmtRes!DB210</f>
        <v>14.25</v>
      </c>
      <c r="M115">
        <f>ROUND(ROUND(L115*Source!I117, 6)*1, 2)</f>
        <v>7.27</v>
      </c>
      <c r="N115">
        <f>SmtRes!AB210</f>
        <v>6.84</v>
      </c>
      <c r="O115">
        <f>ROUND(ROUND(L115*Source!I117, 6)*SmtRes!DA210, 2)</f>
        <v>61.63</v>
      </c>
      <c r="P115">
        <f>SmtRes!AG210</f>
        <v>0</v>
      </c>
      <c r="Q115">
        <f>SmtRes!DC210</f>
        <v>0</v>
      </c>
      <c r="R115">
        <f>ROUND(ROUND(Q115*Source!I117, 6)*1, 2)</f>
        <v>0</v>
      </c>
      <c r="S115">
        <f>SmtRes!AC210</f>
        <v>0</v>
      </c>
      <c r="T115">
        <f>ROUND(ROUND(Q115*Source!I117, 6)*SmtRes!AK210, 2)</f>
        <v>0</v>
      </c>
      <c r="U115">
        <v>2</v>
      </c>
      <c r="Z115">
        <f>SmtRes!X210</f>
        <v>1944310998</v>
      </c>
      <c r="AA115">
        <v>292932093</v>
      </c>
      <c r="AB115">
        <v>714070868</v>
      </c>
    </row>
    <row r="116" spans="1:28" x14ac:dyDescent="0.2">
      <c r="A116">
        <v>20</v>
      </c>
      <c r="B116">
        <v>209</v>
      </c>
      <c r="C116">
        <v>1</v>
      </c>
      <c r="D116">
        <v>0</v>
      </c>
      <c r="E116">
        <f>SmtRes!AV209</f>
        <v>1</v>
      </c>
      <c r="F116" t="str">
        <f>SmtRes!I209</f>
        <v>9999990008</v>
      </c>
      <c r="G116" t="str">
        <f>SmtRes!K209</f>
        <v>Трудозатраты рабочих</v>
      </c>
      <c r="H116" t="str">
        <f>SmtRes!O209</f>
        <v>чел.-ч.</v>
      </c>
      <c r="I116">
        <f>SmtRes!Y209*Source!I117</f>
        <v>9.7205999999999992</v>
      </c>
      <c r="J116">
        <f>SmtRes!AO209</f>
        <v>1</v>
      </c>
      <c r="K116">
        <f>SmtRes!AH209</f>
        <v>0</v>
      </c>
      <c r="L116">
        <f>SmtRes!DB209</f>
        <v>0</v>
      </c>
      <c r="M116">
        <f>ROUND(ROUND(L116*Source!I117, 6)*1, 2)</f>
        <v>0</v>
      </c>
      <c r="N116">
        <f>SmtRes!AD209</f>
        <v>0</v>
      </c>
      <c r="O116">
        <f>ROUND(ROUND(L116*Source!I117, 6)*SmtRes!DA209, 2)</f>
        <v>0</v>
      </c>
      <c r="P116">
        <f>SmtRes!AG209</f>
        <v>0</v>
      </c>
      <c r="Q116">
        <f>SmtRes!DC209</f>
        <v>0</v>
      </c>
      <c r="R116">
        <f>ROUND(ROUND(Q116*Source!I117, 6)*1, 2)</f>
        <v>0</v>
      </c>
      <c r="S116">
        <f>SmtRes!AC209</f>
        <v>0</v>
      </c>
      <c r="T116">
        <f>ROUND(ROUND(Q116*Source!I117, 6)*SmtRes!AK209, 2)</f>
        <v>0</v>
      </c>
      <c r="U116">
        <v>1</v>
      </c>
      <c r="Z116">
        <f>SmtRes!X209</f>
        <v>476480486</v>
      </c>
      <c r="AA116">
        <v>-1751963544</v>
      </c>
      <c r="AB116">
        <v>-1751963544</v>
      </c>
    </row>
    <row r="117" spans="1:28" x14ac:dyDescent="0.2">
      <c r="A117">
        <v>20</v>
      </c>
      <c r="B117">
        <v>221</v>
      </c>
      <c r="C117">
        <v>3</v>
      </c>
      <c r="D117">
        <v>0</v>
      </c>
      <c r="E117">
        <f>SmtRes!AV221</f>
        <v>0</v>
      </c>
      <c r="F117" t="str">
        <f>SmtRes!I221</f>
        <v>1.1-1-79</v>
      </c>
      <c r="G117" t="str">
        <f>SmtRes!K221</f>
        <v>Пиломатериал (брусок) обрезной хвойных пород естественной влажности, сорт III, толщина 50 мм, ширина 50 мм</v>
      </c>
      <c r="H117" t="str">
        <f>SmtRes!O221</f>
        <v>м3</v>
      </c>
      <c r="I117">
        <f>SmtRes!Y221*Source!I121</f>
        <v>3.4170000000000006E-2</v>
      </c>
      <c r="J117">
        <f>SmtRes!AO221</f>
        <v>1</v>
      </c>
      <c r="K117">
        <f>SmtRes!AE221</f>
        <v>2472.13</v>
      </c>
      <c r="L117">
        <f>SmtRes!DB221</f>
        <v>165.63</v>
      </c>
      <c r="M117">
        <f>ROUND(ROUND(L117*Source!I121, 6)*1, 2)</f>
        <v>84.47</v>
      </c>
      <c r="N117">
        <f>SmtRes!AA221</f>
        <v>8124.8</v>
      </c>
      <c r="O117">
        <f>ROUND(ROUND(L117*Source!I121, 6)*SmtRes!DA221, 2)</f>
        <v>277.07</v>
      </c>
      <c r="P117">
        <f>SmtRes!AG221</f>
        <v>0</v>
      </c>
      <c r="Q117">
        <f>SmtRes!DC221</f>
        <v>0</v>
      </c>
      <c r="R117">
        <f>ROUND(ROUND(Q117*Source!I121, 6)*1, 2)</f>
        <v>0</v>
      </c>
      <c r="S117">
        <f>SmtRes!AC221</f>
        <v>0</v>
      </c>
      <c r="T117">
        <f>ROUND(ROUND(Q117*Source!I121, 6)*SmtRes!AK221, 2)</f>
        <v>0</v>
      </c>
      <c r="U117">
        <v>3</v>
      </c>
      <c r="Z117">
        <f>SmtRes!X221</f>
        <v>1995860753</v>
      </c>
      <c r="AA117">
        <v>1329774453</v>
      </c>
      <c r="AB117">
        <v>-1311518844</v>
      </c>
    </row>
    <row r="118" spans="1:28" x14ac:dyDescent="0.2">
      <c r="A118">
        <v>20</v>
      </c>
      <c r="B118">
        <v>220</v>
      </c>
      <c r="C118">
        <v>3</v>
      </c>
      <c r="D118">
        <v>0</v>
      </c>
      <c r="E118">
        <f>SmtRes!AV220</f>
        <v>0</v>
      </c>
      <c r="F118" t="str">
        <f>SmtRes!I220</f>
        <v>1.1-1-221</v>
      </c>
      <c r="G118" t="str">
        <f>SmtRes!K220</f>
        <v>Пиломатериал (доска) обрезной хвойных пород естественной влажности, сорт II, толщина 25 мм, ширина от 100 до 200 мм</v>
      </c>
      <c r="H118" t="str">
        <f>SmtRes!O220</f>
        <v>м3</v>
      </c>
      <c r="I118">
        <f>SmtRes!Y220*Source!I121</f>
        <v>2.7539999999999999E-2</v>
      </c>
      <c r="J118">
        <f>SmtRes!AO220</f>
        <v>1</v>
      </c>
      <c r="K118">
        <f>SmtRes!AE220</f>
        <v>1828.56</v>
      </c>
      <c r="L118">
        <f>SmtRes!DB220</f>
        <v>98.74</v>
      </c>
      <c r="M118">
        <f>ROUND(ROUND(L118*Source!I121, 6)*1, 2)</f>
        <v>50.36</v>
      </c>
      <c r="N118">
        <f>SmtRes!AA220</f>
        <v>10077.19</v>
      </c>
      <c r="O118">
        <f>ROUND(ROUND(L118*Source!I121, 6)*SmtRes!DA220, 2)</f>
        <v>276.97000000000003</v>
      </c>
      <c r="P118">
        <f>SmtRes!AG220</f>
        <v>0</v>
      </c>
      <c r="Q118">
        <f>SmtRes!DC220</f>
        <v>0</v>
      </c>
      <c r="R118">
        <f>ROUND(ROUND(Q118*Source!I121, 6)*1, 2)</f>
        <v>0</v>
      </c>
      <c r="S118">
        <f>SmtRes!AC220</f>
        <v>0</v>
      </c>
      <c r="T118">
        <f>ROUND(ROUND(Q118*Source!I121, 6)*SmtRes!AK220, 2)</f>
        <v>0</v>
      </c>
      <c r="U118">
        <v>3</v>
      </c>
      <c r="Z118">
        <f>SmtRes!X220</f>
        <v>52858058</v>
      </c>
      <c r="AA118">
        <v>1816825685</v>
      </c>
      <c r="AB118">
        <v>-1313657238</v>
      </c>
    </row>
    <row r="119" spans="1:28" x14ac:dyDescent="0.2">
      <c r="A119">
        <v>20</v>
      </c>
      <c r="B119">
        <v>219</v>
      </c>
      <c r="C119">
        <v>3</v>
      </c>
      <c r="D119">
        <v>0</v>
      </c>
      <c r="E119">
        <f>SmtRes!AV219</f>
        <v>0</v>
      </c>
      <c r="F119" t="str">
        <f>SmtRes!I219</f>
        <v>1.1-1-132</v>
      </c>
      <c r="G119" t="str">
        <f>SmtRes!K219</f>
        <v>Гвозди строительные</v>
      </c>
      <c r="H119" t="str">
        <f>SmtRes!O219</f>
        <v>т</v>
      </c>
      <c r="I119">
        <f>SmtRes!Y219*Source!I121</f>
        <v>1.0200000000000001E-3</v>
      </c>
      <c r="J119">
        <f>SmtRes!AO219</f>
        <v>1</v>
      </c>
      <c r="K119">
        <f>SmtRes!AE219</f>
        <v>6521.42</v>
      </c>
      <c r="L119">
        <f>SmtRes!DB219</f>
        <v>13.04</v>
      </c>
      <c r="M119">
        <f>ROUND(ROUND(L119*Source!I121, 6)*1, 2)</f>
        <v>6.65</v>
      </c>
      <c r="N119">
        <f>SmtRes!AA219</f>
        <v>82595.61</v>
      </c>
      <c r="O119">
        <f>ROUND(ROUND(L119*Source!I121, 6)*SmtRes!DA219, 2)</f>
        <v>84.06</v>
      </c>
      <c r="P119">
        <f>SmtRes!AG219</f>
        <v>0</v>
      </c>
      <c r="Q119">
        <f>SmtRes!DC219</f>
        <v>0</v>
      </c>
      <c r="R119">
        <f>ROUND(ROUND(Q119*Source!I121, 6)*1, 2)</f>
        <v>0</v>
      </c>
      <c r="S119">
        <f>SmtRes!AC219</f>
        <v>0</v>
      </c>
      <c r="T119">
        <f>ROUND(ROUND(Q119*Source!I121, 6)*SmtRes!AK219, 2)</f>
        <v>0</v>
      </c>
      <c r="U119">
        <v>3</v>
      </c>
      <c r="Z119">
        <f>SmtRes!X219</f>
        <v>563176784</v>
      </c>
      <c r="AA119">
        <v>138440735</v>
      </c>
      <c r="AB119">
        <v>-1462969810</v>
      </c>
    </row>
    <row r="120" spans="1:28" x14ac:dyDescent="0.2">
      <c r="A120">
        <v>20</v>
      </c>
      <c r="B120">
        <v>218</v>
      </c>
      <c r="C120">
        <v>1</v>
      </c>
      <c r="D120">
        <v>0</v>
      </c>
      <c r="E120">
        <f>SmtRes!AV218</f>
        <v>1</v>
      </c>
      <c r="F120" t="str">
        <f>SmtRes!I218</f>
        <v>9999990008</v>
      </c>
      <c r="G120" t="str">
        <f>SmtRes!K218</f>
        <v>Трудозатраты рабочих</v>
      </c>
      <c r="H120" t="str">
        <f>SmtRes!O218</f>
        <v>чел.-ч.</v>
      </c>
      <c r="I120">
        <f>SmtRes!Y218*Source!I121</f>
        <v>55.59</v>
      </c>
      <c r="J120">
        <f>SmtRes!AO218</f>
        <v>1</v>
      </c>
      <c r="K120">
        <f>SmtRes!AH218</f>
        <v>0</v>
      </c>
      <c r="L120">
        <f>SmtRes!DB218</f>
        <v>0</v>
      </c>
      <c r="M120">
        <f>ROUND(ROUND(L120*Source!I121, 6)*1, 2)</f>
        <v>0</v>
      </c>
      <c r="N120">
        <f>SmtRes!AD218</f>
        <v>0</v>
      </c>
      <c r="O120">
        <f>ROUND(ROUND(L120*Source!I121, 6)*SmtRes!DA218, 2)</f>
        <v>0</v>
      </c>
      <c r="P120">
        <f>SmtRes!AG218</f>
        <v>0</v>
      </c>
      <c r="Q120">
        <f>SmtRes!DC218</f>
        <v>0</v>
      </c>
      <c r="R120">
        <f>ROUND(ROUND(Q120*Source!I121, 6)*1, 2)</f>
        <v>0</v>
      </c>
      <c r="S120">
        <f>SmtRes!AC218</f>
        <v>0</v>
      </c>
      <c r="T120">
        <f>ROUND(ROUND(Q120*Source!I121, 6)*SmtRes!AK218, 2)</f>
        <v>0</v>
      </c>
      <c r="U120">
        <v>1</v>
      </c>
      <c r="Z120">
        <f>SmtRes!X218</f>
        <v>476480486</v>
      </c>
      <c r="AA120">
        <v>-1751963544</v>
      </c>
      <c r="AB120">
        <v>-1751963544</v>
      </c>
    </row>
    <row r="121" spans="1:28" x14ac:dyDescent="0.2">
      <c r="A121">
        <f>Source!A123</f>
        <v>18</v>
      </c>
      <c r="B121">
        <v>123</v>
      </c>
      <c r="C121">
        <v>3</v>
      </c>
      <c r="D121">
        <f>Source!BI123</f>
        <v>1</v>
      </c>
      <c r="E121">
        <f>Source!FS123</f>
        <v>0</v>
      </c>
      <c r="F121" t="str">
        <f>Source!F123</f>
        <v>1.3-1-41</v>
      </c>
      <c r="G121" t="str">
        <f>Source!G123</f>
        <v>Смесь бетонная тяжелого бетона БСТ на гранитном щебне, крупность заполнителя от 5 до 20 мм, класс прочности В25 (М350), П3, F150, W6</v>
      </c>
      <c r="H121" t="str">
        <f>Source!H123</f>
        <v>м3</v>
      </c>
      <c r="I121">
        <f>Source!I123</f>
        <v>0.15912000000000001</v>
      </c>
      <c r="J121">
        <v>1</v>
      </c>
      <c r="K121">
        <f>Source!AC123</f>
        <v>745.24</v>
      </c>
      <c r="M121">
        <f>ROUND(K121*I121, 2)</f>
        <v>118.58</v>
      </c>
      <c r="N121">
        <f>Source!AC123*IF(Source!BC123&lt;&gt; 0, Source!BC123, 1)</f>
        <v>6513.3976000000002</v>
      </c>
      <c r="O121">
        <f>ROUND(N121*I121, 2)</f>
        <v>1036.4100000000001</v>
      </c>
      <c r="P121">
        <f>Source!AE123</f>
        <v>0</v>
      </c>
      <c r="R121">
        <f>ROUND(P121*I121, 2)</f>
        <v>0</v>
      </c>
      <c r="S121">
        <f>Source!AE123*IF(Source!BS123&lt;&gt; 0, Source!BS123, 1)</f>
        <v>0</v>
      </c>
      <c r="T121">
        <f>ROUND(S121*I121, 2)</f>
        <v>0</v>
      </c>
      <c r="U121">
        <v>3</v>
      </c>
      <c r="Z121">
        <f>Source!GF123</f>
        <v>-1871369451</v>
      </c>
      <c r="AA121">
        <v>434979979</v>
      </c>
      <c r="AB121">
        <v>-1282325562</v>
      </c>
    </row>
    <row r="122" spans="1:28" x14ac:dyDescent="0.2">
      <c r="A122">
        <v>20</v>
      </c>
      <c r="B122">
        <v>234</v>
      </c>
      <c r="C122">
        <v>1</v>
      </c>
      <c r="D122">
        <v>0</v>
      </c>
      <c r="E122">
        <f>SmtRes!AV234</f>
        <v>1</v>
      </c>
      <c r="F122" t="str">
        <f>SmtRes!I234</f>
        <v>9999990008</v>
      </c>
      <c r="G122" t="str">
        <f>SmtRes!K234</f>
        <v>Трудозатраты рабочих</v>
      </c>
      <c r="H122" t="str">
        <f>SmtRes!O234</f>
        <v>чел.-ч.</v>
      </c>
      <c r="I122">
        <f>SmtRes!Y234*Source!I129</f>
        <v>44.800000000000004</v>
      </c>
      <c r="J122">
        <f>SmtRes!AO234</f>
        <v>1</v>
      </c>
      <c r="K122">
        <f>SmtRes!AH234</f>
        <v>0</v>
      </c>
      <c r="L122">
        <f>SmtRes!DB234</f>
        <v>0</v>
      </c>
      <c r="M122">
        <f>ROUND(ROUND(L122*Source!I129, 6)*1, 2)</f>
        <v>0</v>
      </c>
      <c r="N122">
        <f>SmtRes!AD234</f>
        <v>0</v>
      </c>
      <c r="O122">
        <f>ROUND(ROUND(L122*Source!I129, 6)*SmtRes!DA234, 2)</f>
        <v>0</v>
      </c>
      <c r="P122">
        <f>SmtRes!AG234</f>
        <v>0</v>
      </c>
      <c r="Q122">
        <f>SmtRes!DC234</f>
        <v>0</v>
      </c>
      <c r="R122">
        <f>ROUND(ROUND(Q122*Source!I129, 6)*1, 2)</f>
        <v>0</v>
      </c>
      <c r="S122">
        <f>SmtRes!AC234</f>
        <v>0</v>
      </c>
      <c r="T122">
        <f>ROUND(ROUND(Q122*Source!I129, 6)*SmtRes!AK234, 2)</f>
        <v>0</v>
      </c>
      <c r="U122">
        <v>1</v>
      </c>
      <c r="Z122">
        <f>SmtRes!X234</f>
        <v>476480486</v>
      </c>
      <c r="AA122">
        <v>-1751963544</v>
      </c>
      <c r="AB122">
        <v>-1751963544</v>
      </c>
    </row>
    <row r="123" spans="1:28" x14ac:dyDescent="0.2">
      <c r="A123">
        <f>Source!A194</f>
        <v>3</v>
      </c>
      <c r="B123">
        <v>194</v>
      </c>
      <c r="G123" t="str">
        <f>Source!G194</f>
        <v>СОУЭ</v>
      </c>
    </row>
    <row r="124" spans="1:28" x14ac:dyDescent="0.2">
      <c r="A124">
        <f>Source!A198</f>
        <v>4</v>
      </c>
      <c r="B124">
        <v>198</v>
      </c>
      <c r="G124" t="str">
        <f>Source!G198</f>
        <v>1. СОУЭ</v>
      </c>
    </row>
    <row r="125" spans="1:28" x14ac:dyDescent="0.2">
      <c r="A125">
        <v>20</v>
      </c>
      <c r="B125">
        <v>242</v>
      </c>
      <c r="C125">
        <v>3</v>
      </c>
      <c r="D125">
        <v>0</v>
      </c>
      <c r="E125">
        <f>SmtRes!AV242</f>
        <v>0</v>
      </c>
      <c r="F125" t="str">
        <f>SmtRes!I242</f>
        <v>1.23-13-260</v>
      </c>
      <c r="G125" t="str">
        <f>SmtRes!K242</f>
        <v>Провод силовой с медной жилой, марка ПРТО, напряжение 660 В, число жил и сечение 1х1,5 мм2</v>
      </c>
      <c r="H125" t="str">
        <f>SmtRes!O242</f>
        <v>км</v>
      </c>
      <c r="I125">
        <f>SmtRes!Y242*Source!I203</f>
        <v>0.35000000000000003</v>
      </c>
      <c r="J125">
        <f>SmtRes!AO242</f>
        <v>1</v>
      </c>
      <c r="K125">
        <f>SmtRes!AE242</f>
        <v>2880.83</v>
      </c>
      <c r="L125">
        <f>SmtRes!DB242</f>
        <v>14.4</v>
      </c>
      <c r="M125">
        <f>ROUND(ROUND(L125*Source!I203, 6)*1, 2)</f>
        <v>1008</v>
      </c>
      <c r="N125">
        <f>SmtRes!AA242</f>
        <v>39899.5</v>
      </c>
      <c r="O125">
        <f>ROUND(ROUND(L125*Source!I203, 6)*SmtRes!DA242, 2)</f>
        <v>13960.8</v>
      </c>
      <c r="P125">
        <f>SmtRes!AG242</f>
        <v>0</v>
      </c>
      <c r="Q125">
        <f>SmtRes!DC242</f>
        <v>0</v>
      </c>
      <c r="R125">
        <f>ROUND(ROUND(Q125*Source!I203, 6)*1, 2)</f>
        <v>0</v>
      </c>
      <c r="S125">
        <f>SmtRes!AC242</f>
        <v>0</v>
      </c>
      <c r="T125">
        <f>ROUND(ROUND(Q125*Source!I203, 6)*SmtRes!AK242, 2)</f>
        <v>0</v>
      </c>
      <c r="U125">
        <v>3</v>
      </c>
      <c r="Z125">
        <f>SmtRes!X242</f>
        <v>1792855793</v>
      </c>
      <c r="AA125">
        <v>-581980932</v>
      </c>
      <c r="AB125">
        <v>273426588</v>
      </c>
    </row>
    <row r="126" spans="1:28" x14ac:dyDescent="0.2">
      <c r="A126">
        <v>20</v>
      </c>
      <c r="B126">
        <v>241</v>
      </c>
      <c r="C126">
        <v>3</v>
      </c>
      <c r="D126">
        <v>0</v>
      </c>
      <c r="E126">
        <f>SmtRes!AV241</f>
        <v>0</v>
      </c>
      <c r="F126" t="str">
        <f>SmtRes!I241</f>
        <v>1.21-5-1229</v>
      </c>
      <c r="G126" t="str">
        <f>SmtRes!K241</f>
        <v>Лента электроизоляционная, термостойкая, ширина 26 мм, толщина от 0,5 до 0,8 мм, типа ЛЭТСАР</v>
      </c>
      <c r="H126" t="str">
        <f>SmtRes!O241</f>
        <v>кг</v>
      </c>
      <c r="I126">
        <f>SmtRes!Y241*Source!I203</f>
        <v>1.05</v>
      </c>
      <c r="J126">
        <f>SmtRes!AO241</f>
        <v>1</v>
      </c>
      <c r="K126">
        <f>SmtRes!AE241</f>
        <v>493.08</v>
      </c>
      <c r="L126">
        <f>SmtRes!DB241</f>
        <v>7.4</v>
      </c>
      <c r="M126">
        <f>ROUND(ROUND(L126*Source!I203, 6)*1, 2)</f>
        <v>518</v>
      </c>
      <c r="N126">
        <f>SmtRes!AA241</f>
        <v>3047.23</v>
      </c>
      <c r="O126">
        <f>ROUND(ROUND(L126*Source!I203, 6)*SmtRes!DA241, 2)</f>
        <v>3201.24</v>
      </c>
      <c r="P126">
        <f>SmtRes!AG241</f>
        <v>0</v>
      </c>
      <c r="Q126">
        <f>SmtRes!DC241</f>
        <v>0</v>
      </c>
      <c r="R126">
        <f>ROUND(ROUND(Q126*Source!I203, 6)*1, 2)</f>
        <v>0</v>
      </c>
      <c r="S126">
        <f>SmtRes!AC241</f>
        <v>0</v>
      </c>
      <c r="T126">
        <f>ROUND(ROUND(Q126*Source!I203, 6)*SmtRes!AK241, 2)</f>
        <v>0</v>
      </c>
      <c r="U126">
        <v>3</v>
      </c>
      <c r="Z126">
        <f>SmtRes!X241</f>
        <v>1313298043</v>
      </c>
      <c r="AA126">
        <v>-1823750506</v>
      </c>
      <c r="AB126">
        <v>1282286202</v>
      </c>
    </row>
    <row r="127" spans="1:28" x14ac:dyDescent="0.2">
      <c r="A127">
        <v>20</v>
      </c>
      <c r="B127">
        <v>240</v>
      </c>
      <c r="C127">
        <v>3</v>
      </c>
      <c r="D127">
        <v>0</v>
      </c>
      <c r="E127">
        <f>SmtRes!AV240</f>
        <v>0</v>
      </c>
      <c r="F127" t="str">
        <f>SmtRes!I240</f>
        <v>1.1-1-1502</v>
      </c>
      <c r="G127" t="str">
        <f>SmtRes!K240</f>
        <v>Шурупы с потайной головкой, черные, диаметр 8 мм, длина 100 мм</v>
      </c>
      <c r="H127" t="str">
        <f>SmtRes!O240</f>
        <v>т</v>
      </c>
      <c r="I127">
        <f>SmtRes!Y240*Source!I203</f>
        <v>1.0499999999999999E-2</v>
      </c>
      <c r="J127">
        <f>SmtRes!AO240</f>
        <v>1</v>
      </c>
      <c r="K127">
        <f>SmtRes!AE240</f>
        <v>17750.86</v>
      </c>
      <c r="L127">
        <f>SmtRes!DB240</f>
        <v>2.66</v>
      </c>
      <c r="M127">
        <f>ROUND(ROUND(L127*Source!I203, 6)*1, 2)</f>
        <v>186.2</v>
      </c>
      <c r="N127">
        <f>SmtRes!AA240</f>
        <v>104907.58</v>
      </c>
      <c r="O127">
        <f>ROUND(ROUND(L127*Source!I203, 6)*SmtRes!DA240, 2)</f>
        <v>1100.44</v>
      </c>
      <c r="P127">
        <f>SmtRes!AG240</f>
        <v>0</v>
      </c>
      <c r="Q127">
        <f>SmtRes!DC240</f>
        <v>0</v>
      </c>
      <c r="R127">
        <f>ROUND(ROUND(Q127*Source!I203, 6)*1, 2)</f>
        <v>0</v>
      </c>
      <c r="S127">
        <f>SmtRes!AC240</f>
        <v>0</v>
      </c>
      <c r="T127">
        <f>ROUND(ROUND(Q127*Source!I203, 6)*SmtRes!AK240, 2)</f>
        <v>0</v>
      </c>
      <c r="U127">
        <v>3</v>
      </c>
      <c r="Z127">
        <f>SmtRes!X240</f>
        <v>-583200138</v>
      </c>
      <c r="AA127">
        <v>-1985340455</v>
      </c>
      <c r="AB127">
        <v>-25965450</v>
      </c>
    </row>
    <row r="128" spans="1:28" x14ac:dyDescent="0.2">
      <c r="A128">
        <v>20</v>
      </c>
      <c r="B128">
        <v>239</v>
      </c>
      <c r="C128">
        <v>1</v>
      </c>
      <c r="D128">
        <v>0</v>
      </c>
      <c r="E128">
        <f>SmtRes!AV239</f>
        <v>1</v>
      </c>
      <c r="F128" t="str">
        <f>SmtRes!I239</f>
        <v>9999990008</v>
      </c>
      <c r="G128" t="str">
        <f>SmtRes!K239</f>
        <v>Трудозатраты рабочих</v>
      </c>
      <c r="H128" t="str">
        <f>SmtRes!O239</f>
        <v>чел.-ч.</v>
      </c>
      <c r="I128">
        <f>SmtRes!Y239*Source!I203</f>
        <v>140</v>
      </c>
      <c r="J128">
        <f>SmtRes!AO239</f>
        <v>1</v>
      </c>
      <c r="K128">
        <f>SmtRes!AH239</f>
        <v>0</v>
      </c>
      <c r="L128">
        <f>SmtRes!DB239</f>
        <v>0</v>
      </c>
      <c r="M128">
        <f>ROUND(ROUND(L128*Source!I203, 6)*1, 2)</f>
        <v>0</v>
      </c>
      <c r="N128">
        <f>SmtRes!AD239</f>
        <v>0</v>
      </c>
      <c r="O128">
        <f>ROUND(ROUND(L128*Source!I203, 6)*SmtRes!DA239, 2)</f>
        <v>0</v>
      </c>
      <c r="P128">
        <f>SmtRes!AG239</f>
        <v>0</v>
      </c>
      <c r="Q128">
        <f>SmtRes!DC239</f>
        <v>0</v>
      </c>
      <c r="R128">
        <f>ROUND(ROUND(Q128*Source!I203, 6)*1, 2)</f>
        <v>0</v>
      </c>
      <c r="S128">
        <f>SmtRes!AC239</f>
        <v>0</v>
      </c>
      <c r="T128">
        <f>ROUND(ROUND(Q128*Source!I203, 6)*SmtRes!AK239, 2)</f>
        <v>0</v>
      </c>
      <c r="U128">
        <v>1</v>
      </c>
      <c r="Z128">
        <f>SmtRes!X239</f>
        <v>476480486</v>
      </c>
      <c r="AA128">
        <v>-1751963544</v>
      </c>
      <c r="AB128">
        <v>-1751963544</v>
      </c>
    </row>
    <row r="129" spans="1:28" x14ac:dyDescent="0.2">
      <c r="A129">
        <f>Source!A205</f>
        <v>17</v>
      </c>
      <c r="B129">
        <v>205</v>
      </c>
      <c r="C129">
        <v>5</v>
      </c>
      <c r="D129">
        <f>Source!BI205</f>
        <v>3</v>
      </c>
      <c r="E129">
        <f>Source!FS205</f>
        <v>0</v>
      </c>
      <c r="F129" t="str">
        <f>Source!F205</f>
        <v>УПД</v>
      </c>
      <c r="G129" t="str">
        <f>Source!G205</f>
        <v>Динамик, Sonar SWS-103W</v>
      </c>
      <c r="H129" t="str">
        <f>Source!H205</f>
        <v>шт.</v>
      </c>
      <c r="I129">
        <f>Source!I205</f>
        <v>70</v>
      </c>
      <c r="J129">
        <v>1</v>
      </c>
      <c r="K129">
        <f>Source!AC205</f>
        <v>601.37</v>
      </c>
      <c r="M129">
        <f>ROUND(K129*I129, 2)</f>
        <v>42095.9</v>
      </c>
      <c r="N129">
        <f>Source!AC205*IF(Source!BC205&lt;&gt; 0, Source!BC205, 1)</f>
        <v>4275.7407000000003</v>
      </c>
      <c r="O129">
        <f>ROUND(N129*I129, 2)</f>
        <v>299301.84999999998</v>
      </c>
      <c r="P129">
        <f>Source!AE205</f>
        <v>0</v>
      </c>
      <c r="R129">
        <f>ROUND(P129*I129, 2)</f>
        <v>0</v>
      </c>
      <c r="S129">
        <f>Source!AE205*IF(Source!BS205&lt;&gt; 0, Source!BS205, 1)</f>
        <v>0</v>
      </c>
      <c r="T129">
        <f>ROUND(S129*I129, 2)</f>
        <v>0</v>
      </c>
      <c r="U129">
        <v>3</v>
      </c>
      <c r="Z129">
        <f>Source!GF205</f>
        <v>-249138480</v>
      </c>
      <c r="AA129">
        <v>974684100</v>
      </c>
      <c r="AB129">
        <v>1608486314</v>
      </c>
    </row>
    <row r="130" spans="1:28" x14ac:dyDescent="0.2">
      <c r="A130">
        <v>20</v>
      </c>
      <c r="B130">
        <v>252</v>
      </c>
      <c r="C130">
        <v>3</v>
      </c>
      <c r="D130">
        <v>0</v>
      </c>
      <c r="E130">
        <f>SmtRes!AV252</f>
        <v>0</v>
      </c>
      <c r="F130" t="str">
        <f>SmtRes!I252</f>
        <v>1.1-1-2381</v>
      </c>
      <c r="G130" t="str">
        <f>SmtRes!K252</f>
        <v>Винты с полукруглой головкой, М6х10</v>
      </c>
      <c r="H130" t="str">
        <f>SmtRes!O252</f>
        <v>т</v>
      </c>
      <c r="I130">
        <f>SmtRes!Y252*Source!I209</f>
        <v>9.0000000000000002E-6</v>
      </c>
      <c r="J130">
        <f>SmtRes!AO252</f>
        <v>1</v>
      </c>
      <c r="K130">
        <f>SmtRes!AE252</f>
        <v>14336.14</v>
      </c>
      <c r="L130">
        <f>SmtRes!DB252</f>
        <v>1.29</v>
      </c>
      <c r="M130">
        <f>ROUND(ROUND(L130*Source!I209, 6)*1, 2)</f>
        <v>0.13</v>
      </c>
      <c r="N130">
        <f>SmtRes!AA252</f>
        <v>103793.65</v>
      </c>
      <c r="O130">
        <f>ROUND(ROUND(L130*Source!I209, 6)*SmtRes!DA252, 2)</f>
        <v>0.93</v>
      </c>
      <c r="P130">
        <f>SmtRes!AG252</f>
        <v>0</v>
      </c>
      <c r="Q130">
        <f>SmtRes!DC252</f>
        <v>0</v>
      </c>
      <c r="R130">
        <f>ROUND(ROUND(Q130*Source!I209, 6)*1, 2)</f>
        <v>0</v>
      </c>
      <c r="S130">
        <f>SmtRes!AC252</f>
        <v>0</v>
      </c>
      <c r="T130">
        <f>ROUND(ROUND(Q130*Source!I209, 6)*SmtRes!AK252, 2)</f>
        <v>0</v>
      </c>
      <c r="U130">
        <v>3</v>
      </c>
      <c r="Z130">
        <f>SmtRes!X252</f>
        <v>163503827</v>
      </c>
      <c r="AA130">
        <v>-1248696552</v>
      </c>
      <c r="AB130">
        <v>609349578</v>
      </c>
    </row>
    <row r="131" spans="1:28" x14ac:dyDescent="0.2">
      <c r="A131">
        <v>20</v>
      </c>
      <c r="B131">
        <v>251</v>
      </c>
      <c r="C131">
        <v>2</v>
      </c>
      <c r="D131">
        <v>0</v>
      </c>
      <c r="E131">
        <f>SmtRes!AV251</f>
        <v>0</v>
      </c>
      <c r="F131" t="str">
        <f>SmtRes!I251</f>
        <v>2.1-30-56</v>
      </c>
      <c r="G131" t="str">
        <f>SmtRes!K251</f>
        <v>Шуруповерты</v>
      </c>
      <c r="H131" t="str">
        <f>SmtRes!O251</f>
        <v>маш.-ч</v>
      </c>
      <c r="I131">
        <f>SmtRes!Y251*Source!I209</f>
        <v>5.7999999999999996E-2</v>
      </c>
      <c r="J131">
        <f>SmtRes!AO251</f>
        <v>1</v>
      </c>
      <c r="K131">
        <f>SmtRes!AF251</f>
        <v>0.47</v>
      </c>
      <c r="L131">
        <f>SmtRes!DB251</f>
        <v>0.27</v>
      </c>
      <c r="M131">
        <f>ROUND(ROUND(L131*Source!I209, 6)*1, 2)</f>
        <v>0.03</v>
      </c>
      <c r="N131">
        <f>SmtRes!AB251</f>
        <v>4.21</v>
      </c>
      <c r="O131">
        <f>ROUND(ROUND(L131*Source!I209, 6)*SmtRes!DA251, 2)</f>
        <v>0.23</v>
      </c>
      <c r="P131">
        <f>SmtRes!AG251</f>
        <v>0</v>
      </c>
      <c r="Q131">
        <f>SmtRes!DC251</f>
        <v>0</v>
      </c>
      <c r="R131">
        <f>ROUND(ROUND(Q131*Source!I209, 6)*1, 2)</f>
        <v>0</v>
      </c>
      <c r="S131">
        <f>SmtRes!AC251</f>
        <v>0</v>
      </c>
      <c r="T131">
        <f>ROUND(ROUND(Q131*Source!I209, 6)*SmtRes!AK251, 2)</f>
        <v>0</v>
      </c>
      <c r="U131">
        <v>2</v>
      </c>
      <c r="Z131">
        <f>SmtRes!X251</f>
        <v>-2099052417</v>
      </c>
      <c r="AA131">
        <v>-1315901852</v>
      </c>
      <c r="AB131">
        <v>-2117371008</v>
      </c>
    </row>
    <row r="132" spans="1:28" x14ac:dyDescent="0.2">
      <c r="A132">
        <v>20</v>
      </c>
      <c r="B132">
        <v>250</v>
      </c>
      <c r="C132">
        <v>2</v>
      </c>
      <c r="D132">
        <v>0</v>
      </c>
      <c r="E132">
        <f>SmtRes!AV250</f>
        <v>0</v>
      </c>
      <c r="F132" t="str">
        <f>SmtRes!I250</f>
        <v>2.1-18-7</v>
      </c>
      <c r="G132" t="str">
        <f>SmtRes!K250</f>
        <v>Автомобили грузовые бортовые, грузоподъемность до 5 т</v>
      </c>
      <c r="H132" t="str">
        <f>SmtRes!O250</f>
        <v>маш.-ч</v>
      </c>
      <c r="I132">
        <f>SmtRes!Y250*Source!I209</f>
        <v>1E-3</v>
      </c>
      <c r="J132">
        <f>SmtRes!AO250</f>
        <v>1</v>
      </c>
      <c r="K132">
        <f>SmtRes!AF250</f>
        <v>83.1</v>
      </c>
      <c r="L132">
        <f>SmtRes!DB250</f>
        <v>0.83</v>
      </c>
      <c r="M132">
        <f>ROUND(ROUND(L132*Source!I209, 6)*1, 2)</f>
        <v>0.08</v>
      </c>
      <c r="N132">
        <f>SmtRes!AB250</f>
        <v>1118.8900000000001</v>
      </c>
      <c r="O132">
        <f>ROUND(ROUND(L132*Source!I209, 6)*SmtRes!DA250, 2)</f>
        <v>1.07</v>
      </c>
      <c r="P132">
        <f>SmtRes!AG250</f>
        <v>12.62</v>
      </c>
      <c r="Q132">
        <f>SmtRes!DC250</f>
        <v>0.13</v>
      </c>
      <c r="R132">
        <f>ROUND(ROUND(Q132*Source!I209, 6)*1, 2)</f>
        <v>0.01</v>
      </c>
      <c r="S132">
        <f>SmtRes!AC250</f>
        <v>455.99</v>
      </c>
      <c r="T132">
        <f>ROUND(ROUND(Q132*Source!I209, 6)*SmtRes!AK250, 2)</f>
        <v>0.45</v>
      </c>
      <c r="U132">
        <v>2</v>
      </c>
      <c r="Z132">
        <f>SmtRes!X250</f>
        <v>-1440889904</v>
      </c>
      <c r="AA132">
        <v>-727753397</v>
      </c>
      <c r="AB132">
        <v>-1462868675</v>
      </c>
    </row>
    <row r="133" spans="1:28" x14ac:dyDescent="0.2">
      <c r="A133">
        <v>20</v>
      </c>
      <c r="B133">
        <v>249</v>
      </c>
      <c r="C133">
        <v>1</v>
      </c>
      <c r="D133">
        <v>0</v>
      </c>
      <c r="E133">
        <f>SmtRes!AV249</f>
        <v>1</v>
      </c>
      <c r="F133" t="str">
        <f>SmtRes!I249</f>
        <v>9999990008</v>
      </c>
      <c r="G133" t="str">
        <f>SmtRes!K249</f>
        <v>Трудозатраты рабочих</v>
      </c>
      <c r="H133" t="str">
        <f>SmtRes!O249</f>
        <v>чел.-ч.</v>
      </c>
      <c r="I133">
        <f>SmtRes!Y249*Source!I209</f>
        <v>2.9960000000000004</v>
      </c>
      <c r="J133">
        <f>SmtRes!AO249</f>
        <v>1</v>
      </c>
      <c r="K133">
        <f>SmtRes!AH249</f>
        <v>0</v>
      </c>
      <c r="L133">
        <f>SmtRes!DB249</f>
        <v>0</v>
      </c>
      <c r="M133">
        <f>ROUND(ROUND(L133*Source!I209, 6)*1, 2)</f>
        <v>0</v>
      </c>
      <c r="N133">
        <f>SmtRes!AD249</f>
        <v>0</v>
      </c>
      <c r="O133">
        <f>ROUND(ROUND(L133*Source!I209, 6)*SmtRes!DA249, 2)</f>
        <v>0</v>
      </c>
      <c r="P133">
        <f>SmtRes!AG249</f>
        <v>0</v>
      </c>
      <c r="Q133">
        <f>SmtRes!DC249</f>
        <v>0</v>
      </c>
      <c r="R133">
        <f>ROUND(ROUND(Q133*Source!I209, 6)*1, 2)</f>
        <v>0</v>
      </c>
      <c r="S133">
        <f>SmtRes!AC249</f>
        <v>0</v>
      </c>
      <c r="T133">
        <f>ROUND(ROUND(Q133*Source!I209, 6)*SmtRes!AK249, 2)</f>
        <v>0</v>
      </c>
      <c r="U133">
        <v>1</v>
      </c>
      <c r="Z133">
        <f>SmtRes!X249</f>
        <v>476480486</v>
      </c>
      <c r="AA133">
        <v>-1751963544</v>
      </c>
      <c r="AB133">
        <v>-1751963544</v>
      </c>
    </row>
    <row r="134" spans="1:28" x14ac:dyDescent="0.2">
      <c r="A134">
        <f>Source!A211</f>
        <v>17</v>
      </c>
      <c r="B134">
        <v>211</v>
      </c>
      <c r="C134">
        <v>5</v>
      </c>
      <c r="D134">
        <f>Source!BI211</f>
        <v>3</v>
      </c>
      <c r="E134">
        <f>Source!FS211</f>
        <v>0</v>
      </c>
      <c r="F134" t="str">
        <f>Source!F211</f>
        <v>УПД</v>
      </c>
      <c r="G134" t="str">
        <f>Source!G211</f>
        <v>Прибор управления оповещением пожарный, SPM-B10025-AW</v>
      </c>
      <c r="H134" t="str">
        <f>Source!H211</f>
        <v>шт.</v>
      </c>
      <c r="I134">
        <f>Source!I211</f>
        <v>1</v>
      </c>
      <c r="J134">
        <v>1</v>
      </c>
      <c r="K134">
        <f>Source!AC211</f>
        <v>24213.98</v>
      </c>
      <c r="M134">
        <f>ROUND(K134*I134, 2)</f>
        <v>24213.98</v>
      </c>
      <c r="N134">
        <f>Source!AC211*IF(Source!BC211&lt;&gt; 0, Source!BC211, 1)</f>
        <v>172161.39780000001</v>
      </c>
      <c r="O134">
        <f>ROUND(N134*I134, 2)</f>
        <v>172161.4</v>
      </c>
      <c r="P134">
        <f>Source!AE211</f>
        <v>0</v>
      </c>
      <c r="R134">
        <f>ROUND(P134*I134, 2)</f>
        <v>0</v>
      </c>
      <c r="S134">
        <f>Source!AE211*IF(Source!BS211&lt;&gt; 0, Source!BS211, 1)</f>
        <v>0</v>
      </c>
      <c r="T134">
        <f>ROUND(S134*I134, 2)</f>
        <v>0</v>
      </c>
      <c r="U134">
        <v>3</v>
      </c>
      <c r="Z134">
        <f>Source!GF211</f>
        <v>-155870146</v>
      </c>
      <c r="AA134">
        <v>2083278509</v>
      </c>
      <c r="AB134">
        <v>30974867</v>
      </c>
    </row>
    <row r="135" spans="1:28" x14ac:dyDescent="0.2">
      <c r="A135">
        <v>20</v>
      </c>
      <c r="B135">
        <v>254</v>
      </c>
      <c r="C135">
        <v>1</v>
      </c>
      <c r="D135">
        <v>0</v>
      </c>
      <c r="E135">
        <f>SmtRes!AV254</f>
        <v>1</v>
      </c>
      <c r="F135" t="str">
        <f>SmtRes!I254</f>
        <v>9999990008</v>
      </c>
      <c r="G135" t="str">
        <f>SmtRes!K254</f>
        <v>Трудозатраты рабочих</v>
      </c>
      <c r="H135" t="str">
        <f>SmtRes!O254</f>
        <v>чел.-ч.</v>
      </c>
      <c r="I135">
        <f>SmtRes!Y254*Source!I213</f>
        <v>145.6</v>
      </c>
      <c r="J135">
        <f>SmtRes!AO254</f>
        <v>1</v>
      </c>
      <c r="K135">
        <f>SmtRes!AH254</f>
        <v>0</v>
      </c>
      <c r="L135">
        <f>SmtRes!DB254</f>
        <v>0</v>
      </c>
      <c r="M135">
        <f>ROUND(ROUND(L135*Source!I213, 6)*1, 2)</f>
        <v>0</v>
      </c>
      <c r="N135">
        <f>SmtRes!AD254</f>
        <v>0</v>
      </c>
      <c r="O135">
        <f>ROUND(ROUND(L135*Source!I213, 6)*SmtRes!DA254, 2)</f>
        <v>0</v>
      </c>
      <c r="P135">
        <f>SmtRes!AG254</f>
        <v>0</v>
      </c>
      <c r="Q135">
        <f>SmtRes!DC254</f>
        <v>0</v>
      </c>
      <c r="R135">
        <f>ROUND(ROUND(Q135*Source!I213, 6)*1, 2)</f>
        <v>0</v>
      </c>
      <c r="S135">
        <f>SmtRes!AC254</f>
        <v>0</v>
      </c>
      <c r="T135">
        <f>ROUND(ROUND(Q135*Source!I213, 6)*SmtRes!AK254, 2)</f>
        <v>0</v>
      </c>
      <c r="U135">
        <v>1</v>
      </c>
      <c r="Z135">
        <f>SmtRes!X254</f>
        <v>476480486</v>
      </c>
      <c r="AA135">
        <v>-1751963544</v>
      </c>
      <c r="AB135">
        <v>-1751963544</v>
      </c>
    </row>
    <row r="136" spans="1:28" x14ac:dyDescent="0.2">
      <c r="A136">
        <v>20</v>
      </c>
      <c r="B136">
        <v>258</v>
      </c>
      <c r="C136">
        <v>2</v>
      </c>
      <c r="D136">
        <v>0</v>
      </c>
      <c r="E136">
        <f>SmtRes!AV258</f>
        <v>0</v>
      </c>
      <c r="F136" t="str">
        <f>SmtRes!I258</f>
        <v>2.1-18-7</v>
      </c>
      <c r="G136" t="str">
        <f>SmtRes!K258</f>
        <v>Автомобили грузовые бортовые, грузоподъемность до 5 т</v>
      </c>
      <c r="H136" t="str">
        <f>SmtRes!O258</f>
        <v>маш.-ч</v>
      </c>
      <c r="I136">
        <f>SmtRes!Y258*Source!I215</f>
        <v>1.8000000000000002E-2</v>
      </c>
      <c r="J136">
        <f>SmtRes!AO258</f>
        <v>1</v>
      </c>
      <c r="K136">
        <f>SmtRes!AF258</f>
        <v>83.1</v>
      </c>
      <c r="L136">
        <f>SmtRes!DB258</f>
        <v>0.5</v>
      </c>
      <c r="M136">
        <f>ROUND(ROUND(L136*Source!I215, 6)*1, 2)</f>
        <v>1.5</v>
      </c>
      <c r="N136">
        <f>SmtRes!AB258</f>
        <v>1118.8900000000001</v>
      </c>
      <c r="O136">
        <f>ROUND(ROUND(L136*Source!I215, 6)*SmtRes!DA258, 2)</f>
        <v>19.29</v>
      </c>
      <c r="P136">
        <f>SmtRes!AG258</f>
        <v>12.62</v>
      </c>
      <c r="Q136">
        <f>SmtRes!DC258</f>
        <v>0.08</v>
      </c>
      <c r="R136">
        <f>ROUND(ROUND(Q136*Source!I215, 6)*1, 2)</f>
        <v>0.24</v>
      </c>
      <c r="S136">
        <f>SmtRes!AC258</f>
        <v>455.99</v>
      </c>
      <c r="T136">
        <f>ROUND(ROUND(Q136*Source!I215, 6)*SmtRes!AK258, 2)</f>
        <v>8.2799999999999994</v>
      </c>
      <c r="U136">
        <v>2</v>
      </c>
      <c r="Z136">
        <f>SmtRes!X258</f>
        <v>-1440889904</v>
      </c>
      <c r="AA136">
        <v>-727753397</v>
      </c>
      <c r="AB136">
        <v>-1462868675</v>
      </c>
    </row>
    <row r="137" spans="1:28" x14ac:dyDescent="0.2">
      <c r="A137">
        <v>20</v>
      </c>
      <c r="B137">
        <v>257</v>
      </c>
      <c r="C137">
        <v>1</v>
      </c>
      <c r="D137">
        <v>0</v>
      </c>
      <c r="E137">
        <f>SmtRes!AV257</f>
        <v>1</v>
      </c>
      <c r="F137" t="str">
        <f>SmtRes!I257</f>
        <v>9999990008</v>
      </c>
      <c r="G137" t="str">
        <f>SmtRes!K257</f>
        <v>Трудозатраты рабочих</v>
      </c>
      <c r="H137" t="str">
        <f>SmtRes!O257</f>
        <v>чел.-ч.</v>
      </c>
      <c r="I137">
        <f>SmtRes!Y257*Source!I215</f>
        <v>3.09</v>
      </c>
      <c r="J137">
        <f>SmtRes!AO257</f>
        <v>1</v>
      </c>
      <c r="K137">
        <f>SmtRes!AH257</f>
        <v>0</v>
      </c>
      <c r="L137">
        <f>SmtRes!DB257</f>
        <v>0</v>
      </c>
      <c r="M137">
        <f>ROUND(ROUND(L137*Source!I215, 6)*1, 2)</f>
        <v>0</v>
      </c>
      <c r="N137">
        <f>SmtRes!AD257</f>
        <v>0</v>
      </c>
      <c r="O137">
        <f>ROUND(ROUND(L137*Source!I215, 6)*SmtRes!DA257, 2)</f>
        <v>0</v>
      </c>
      <c r="P137">
        <f>SmtRes!AG257</f>
        <v>0</v>
      </c>
      <c r="Q137">
        <f>SmtRes!DC257</f>
        <v>0</v>
      </c>
      <c r="R137">
        <f>ROUND(ROUND(Q137*Source!I215, 6)*1, 2)</f>
        <v>0</v>
      </c>
      <c r="S137">
        <f>SmtRes!AC257</f>
        <v>0</v>
      </c>
      <c r="T137">
        <f>ROUND(ROUND(Q137*Source!I215, 6)*SmtRes!AK257, 2)</f>
        <v>0</v>
      </c>
      <c r="U137">
        <v>1</v>
      </c>
      <c r="Z137">
        <f>SmtRes!X257</f>
        <v>476480486</v>
      </c>
      <c r="AA137">
        <v>-1751963544</v>
      </c>
      <c r="AB137">
        <v>-1751963544</v>
      </c>
    </row>
    <row r="138" spans="1:28" x14ac:dyDescent="0.2">
      <c r="A138">
        <f>Source!A217</f>
        <v>17</v>
      </c>
      <c r="B138">
        <v>217</v>
      </c>
      <c r="C138">
        <v>5</v>
      </c>
      <c r="D138">
        <f>Source!BI217</f>
        <v>3</v>
      </c>
      <c r="E138">
        <f>Source!FS217</f>
        <v>0</v>
      </c>
      <c r="F138" t="str">
        <f>Source!F217</f>
        <v>УПД</v>
      </c>
      <c r="G138" t="str">
        <f>Source!G217</f>
        <v>Микрофонная панель, SRM-7010</v>
      </c>
      <c r="H138" t="str">
        <f>Source!H217</f>
        <v>шт.</v>
      </c>
      <c r="I138">
        <f>Source!I217</f>
        <v>1</v>
      </c>
      <c r="J138">
        <v>1</v>
      </c>
      <c r="K138">
        <f>Source!AC217</f>
        <v>5765.23</v>
      </c>
      <c r="M138">
        <f>ROUND(K138*I138, 2)</f>
        <v>5765.23</v>
      </c>
      <c r="N138">
        <f>Source!AC217*IF(Source!BC217&lt;&gt; 0, Source!BC217, 1)</f>
        <v>40990.785299999996</v>
      </c>
      <c r="O138">
        <f>ROUND(N138*I138, 2)</f>
        <v>40990.79</v>
      </c>
      <c r="P138">
        <f>Source!AE217</f>
        <v>0</v>
      </c>
      <c r="R138">
        <f>ROUND(P138*I138, 2)</f>
        <v>0</v>
      </c>
      <c r="S138">
        <f>Source!AE217*IF(Source!BS217&lt;&gt; 0, Source!BS217, 1)</f>
        <v>0</v>
      </c>
      <c r="T138">
        <f>ROUND(S138*I138, 2)</f>
        <v>0</v>
      </c>
      <c r="U138">
        <v>3</v>
      </c>
      <c r="Z138">
        <f>Source!GF217</f>
        <v>1559384161</v>
      </c>
      <c r="AA138">
        <v>-1889320421</v>
      </c>
      <c r="AB138">
        <v>2145033626</v>
      </c>
    </row>
    <row r="139" spans="1:28" x14ac:dyDescent="0.2">
      <c r="A139">
        <f>Source!A219</f>
        <v>17</v>
      </c>
      <c r="B139">
        <v>219</v>
      </c>
      <c r="C139">
        <v>3</v>
      </c>
      <c r="D139">
        <f>Source!BI219</f>
        <v>2</v>
      </c>
      <c r="E139">
        <f>Source!FS219</f>
        <v>0</v>
      </c>
      <c r="F139" t="str">
        <f>Source!F219</f>
        <v>УПД</v>
      </c>
      <c r="G139" t="str">
        <f>Source!G219</f>
        <v>Бокс резервного питания, Sonar SPM-Box</v>
      </c>
      <c r="H139" t="str">
        <f>Source!H219</f>
        <v>шт.</v>
      </c>
      <c r="I139">
        <f>Source!I219</f>
        <v>1</v>
      </c>
      <c r="J139">
        <v>1</v>
      </c>
      <c r="K139">
        <f>Source!AC219</f>
        <v>658.92</v>
      </c>
      <c r="M139">
        <f>ROUND(K139*I139, 2)</f>
        <v>658.92</v>
      </c>
      <c r="N139">
        <f>Source!AC219*IF(Source!BC219&lt;&gt; 0, Source!BC219, 1)</f>
        <v>6417.8807999999999</v>
      </c>
      <c r="O139">
        <f>ROUND(N139*I139, 2)</f>
        <v>6417.88</v>
      </c>
      <c r="P139">
        <f>Source!AE219</f>
        <v>0</v>
      </c>
      <c r="R139">
        <f>ROUND(P139*I139, 2)</f>
        <v>0</v>
      </c>
      <c r="S139">
        <f>Source!AE219*IF(Source!BS219&lt;&gt; 0, Source!BS219, 1)</f>
        <v>0</v>
      </c>
      <c r="T139">
        <f>ROUND(S139*I139, 2)</f>
        <v>0</v>
      </c>
      <c r="U139">
        <v>3</v>
      </c>
      <c r="Z139">
        <f>Source!GF219</f>
        <v>-1626343214</v>
      </c>
      <c r="AA139">
        <v>-11341030</v>
      </c>
      <c r="AB139">
        <v>2124810283</v>
      </c>
    </row>
    <row r="140" spans="1:28" x14ac:dyDescent="0.2">
      <c r="A140">
        <f>Source!A221</f>
        <v>17</v>
      </c>
      <c r="B140">
        <v>221</v>
      </c>
      <c r="C140">
        <v>3</v>
      </c>
      <c r="D140">
        <f>Source!BI221</f>
        <v>2</v>
      </c>
      <c r="E140">
        <f>Source!FS221</f>
        <v>0</v>
      </c>
      <c r="F140" t="str">
        <f>Source!F221</f>
        <v>УПД</v>
      </c>
      <c r="G140" t="str">
        <f>Source!G221</f>
        <v>Защитный кожух для SPM, SPM-Cover</v>
      </c>
      <c r="H140" t="str">
        <f>Source!H221</f>
        <v>шт.</v>
      </c>
      <c r="I140">
        <f>Source!I221</f>
        <v>1</v>
      </c>
      <c r="J140">
        <v>1</v>
      </c>
      <c r="K140">
        <f>Source!AC221</f>
        <v>609.59</v>
      </c>
      <c r="M140">
        <f>ROUND(K140*I140, 2)</f>
        <v>609.59</v>
      </c>
      <c r="N140">
        <f>Source!AC221*IF(Source!BC221&lt;&gt; 0, Source!BC221, 1)</f>
        <v>5937.4066000000003</v>
      </c>
      <c r="O140">
        <f>ROUND(N140*I140, 2)</f>
        <v>5937.41</v>
      </c>
      <c r="P140">
        <f>Source!AE221</f>
        <v>0</v>
      </c>
      <c r="R140">
        <f>ROUND(P140*I140, 2)</f>
        <v>0</v>
      </c>
      <c r="S140">
        <f>Source!AE221*IF(Source!BS221&lt;&gt; 0, Source!BS221, 1)</f>
        <v>0</v>
      </c>
      <c r="T140">
        <f>ROUND(S140*I140, 2)</f>
        <v>0</v>
      </c>
      <c r="U140">
        <v>3</v>
      </c>
      <c r="Z140">
        <f>Source!GF221</f>
        <v>1769706974</v>
      </c>
      <c r="AA140">
        <v>-460234314</v>
      </c>
      <c r="AB140">
        <v>-746003254</v>
      </c>
    </row>
    <row r="141" spans="1:28" x14ac:dyDescent="0.2">
      <c r="A141">
        <f>Source!A225</f>
        <v>17</v>
      </c>
      <c r="B141">
        <v>225</v>
      </c>
      <c r="C141">
        <v>3</v>
      </c>
      <c r="D141">
        <f>Source!BI225</f>
        <v>2</v>
      </c>
      <c r="E141">
        <f>Source!FS225</f>
        <v>0</v>
      </c>
      <c r="F141" t="str">
        <f>Source!F225</f>
        <v>УПД</v>
      </c>
      <c r="G141" t="str">
        <f>Source!G225</f>
        <v>Аккумулятор 12 В, 40 Ач,</v>
      </c>
      <c r="H141" t="str">
        <f>Source!H225</f>
        <v>шт.</v>
      </c>
      <c r="I141">
        <f>Source!I225</f>
        <v>2</v>
      </c>
      <c r="J141">
        <v>1</v>
      </c>
      <c r="K141">
        <f>Source!AC225</f>
        <v>924.18</v>
      </c>
      <c r="M141">
        <f>ROUND(K141*I141, 2)</f>
        <v>1848.36</v>
      </c>
      <c r="N141">
        <f>Source!AC225*IF(Source!BC225&lt;&gt; 0, Source!BC225, 1)</f>
        <v>9001.5131999999994</v>
      </c>
      <c r="O141">
        <f>ROUND(N141*I141, 2)</f>
        <v>18003.03</v>
      </c>
      <c r="P141">
        <f>Source!AE225</f>
        <v>0</v>
      </c>
      <c r="R141">
        <f>ROUND(P141*I141, 2)</f>
        <v>0</v>
      </c>
      <c r="S141">
        <f>Source!AE225*IF(Source!BS225&lt;&gt; 0, Source!BS225, 1)</f>
        <v>0</v>
      </c>
      <c r="T141">
        <f>ROUND(S141*I141, 2)</f>
        <v>0</v>
      </c>
      <c r="U141">
        <v>3</v>
      </c>
      <c r="Z141">
        <f>Source!GF225</f>
        <v>839693768</v>
      </c>
      <c r="AA141">
        <v>-2004212184</v>
      </c>
      <c r="AB141">
        <v>2105615626</v>
      </c>
    </row>
    <row r="142" spans="1:28" x14ac:dyDescent="0.2">
      <c r="A142">
        <v>20</v>
      </c>
      <c r="B142">
        <v>264</v>
      </c>
      <c r="C142">
        <v>3</v>
      </c>
      <c r="D142">
        <v>0</v>
      </c>
      <c r="E142">
        <f>SmtRes!AV264</f>
        <v>0</v>
      </c>
      <c r="F142" t="str">
        <f>SmtRes!I264</f>
        <v>1.21-5-1229</v>
      </c>
      <c r="G142" t="str">
        <f>SmtRes!K264</f>
        <v>Лента электроизоляционная, термостойкая, ширина 26 мм, толщина от 0,5 до 0,8 мм, типа ЛЭТСАР</v>
      </c>
      <c r="H142" t="str">
        <f>SmtRes!O264</f>
        <v>кг</v>
      </c>
      <c r="I142">
        <f>SmtRes!Y264*Source!I227</f>
        <v>0.36</v>
      </c>
      <c r="J142">
        <f>SmtRes!AO264</f>
        <v>1</v>
      </c>
      <c r="K142">
        <f>SmtRes!AE264</f>
        <v>493.08</v>
      </c>
      <c r="L142">
        <f>SmtRes!DB264</f>
        <v>7.4</v>
      </c>
      <c r="M142">
        <f>ROUND(ROUND(L142*Source!I227, 6)*1, 2)</f>
        <v>177.6</v>
      </c>
      <c r="N142">
        <f>SmtRes!AA264</f>
        <v>3047.23</v>
      </c>
      <c r="O142">
        <f>ROUND(ROUND(L142*Source!I227, 6)*SmtRes!DA264, 2)</f>
        <v>1097.57</v>
      </c>
      <c r="P142">
        <f>SmtRes!AG264</f>
        <v>0</v>
      </c>
      <c r="Q142">
        <f>SmtRes!DC264</f>
        <v>0</v>
      </c>
      <c r="R142">
        <f>ROUND(ROUND(Q142*Source!I227, 6)*1, 2)</f>
        <v>0</v>
      </c>
      <c r="S142">
        <f>SmtRes!AC264</f>
        <v>0</v>
      </c>
      <c r="T142">
        <f>ROUND(ROUND(Q142*Source!I227, 6)*SmtRes!AK264, 2)</f>
        <v>0</v>
      </c>
      <c r="U142">
        <v>3</v>
      </c>
      <c r="Z142">
        <f>SmtRes!X264</f>
        <v>1313298043</v>
      </c>
      <c r="AA142">
        <v>-1823750506</v>
      </c>
      <c r="AB142">
        <v>1282286202</v>
      </c>
    </row>
    <row r="143" spans="1:28" x14ac:dyDescent="0.2">
      <c r="A143">
        <v>20</v>
      </c>
      <c r="B143">
        <v>263</v>
      </c>
      <c r="C143">
        <v>3</v>
      </c>
      <c r="D143">
        <v>0</v>
      </c>
      <c r="E143">
        <f>SmtRes!AV263</f>
        <v>0</v>
      </c>
      <c r="F143" t="str">
        <f>SmtRes!I263</f>
        <v>1.1-1-945</v>
      </c>
      <c r="G143" t="str">
        <f>SmtRes!K263</f>
        <v>Припой оловянно-свинцовый, в прутках, диаметр 8 мм, типа ПОС-40</v>
      </c>
      <c r="H143" t="str">
        <f>SmtRes!O263</f>
        <v>т</v>
      </c>
      <c r="I143">
        <f>SmtRes!Y263*Source!I227</f>
        <v>1.2000000000000002E-4</v>
      </c>
      <c r="J143">
        <f>SmtRes!AO263</f>
        <v>1</v>
      </c>
      <c r="K143">
        <f>SmtRes!AE263</f>
        <v>64128.62</v>
      </c>
      <c r="L143">
        <f>SmtRes!DB263</f>
        <v>0.32</v>
      </c>
      <c r="M143">
        <f>ROUND(ROUND(L143*Source!I227, 6)*1, 2)</f>
        <v>7.68</v>
      </c>
      <c r="N143">
        <f>SmtRes!AA263</f>
        <v>1930271.46</v>
      </c>
      <c r="O143">
        <f>ROUND(ROUND(L143*Source!I227, 6)*SmtRes!DA263, 2)</f>
        <v>231.17</v>
      </c>
      <c r="P143">
        <f>SmtRes!AG263</f>
        <v>0</v>
      </c>
      <c r="Q143">
        <f>SmtRes!DC263</f>
        <v>0</v>
      </c>
      <c r="R143">
        <f>ROUND(ROUND(Q143*Source!I227, 6)*1, 2)</f>
        <v>0</v>
      </c>
      <c r="S143">
        <f>SmtRes!AC263</f>
        <v>0</v>
      </c>
      <c r="T143">
        <f>ROUND(ROUND(Q143*Source!I227, 6)*SmtRes!AK263, 2)</f>
        <v>0</v>
      </c>
      <c r="U143">
        <v>3</v>
      </c>
      <c r="Z143">
        <f>SmtRes!X263</f>
        <v>403804236</v>
      </c>
      <c r="AA143">
        <v>818563243</v>
      </c>
      <c r="AB143">
        <v>-78630505</v>
      </c>
    </row>
    <row r="144" spans="1:28" x14ac:dyDescent="0.2">
      <c r="A144">
        <v>20</v>
      </c>
      <c r="B144">
        <v>262</v>
      </c>
      <c r="C144">
        <v>1</v>
      </c>
      <c r="D144">
        <v>0</v>
      </c>
      <c r="E144">
        <f>SmtRes!AV262</f>
        <v>1</v>
      </c>
      <c r="F144" t="str">
        <f>SmtRes!I262</f>
        <v>9999990008</v>
      </c>
      <c r="G144" t="str">
        <f>SmtRes!K262</f>
        <v>Трудозатраты рабочих</v>
      </c>
      <c r="H144" t="str">
        <f>SmtRes!O262</f>
        <v>чел.-ч.</v>
      </c>
      <c r="I144">
        <f>SmtRes!Y262*Source!I227</f>
        <v>48</v>
      </c>
      <c r="J144">
        <f>SmtRes!AO262</f>
        <v>1</v>
      </c>
      <c r="K144">
        <f>SmtRes!AH262</f>
        <v>0</v>
      </c>
      <c r="L144">
        <f>SmtRes!DB262</f>
        <v>0</v>
      </c>
      <c r="M144">
        <f>ROUND(ROUND(L144*Source!I227, 6)*1, 2)</f>
        <v>0</v>
      </c>
      <c r="N144">
        <f>SmtRes!AD262</f>
        <v>0</v>
      </c>
      <c r="O144">
        <f>ROUND(ROUND(L144*Source!I227, 6)*SmtRes!DA262, 2)</f>
        <v>0</v>
      </c>
      <c r="P144">
        <f>SmtRes!AG262</f>
        <v>0</v>
      </c>
      <c r="Q144">
        <f>SmtRes!DC262</f>
        <v>0</v>
      </c>
      <c r="R144">
        <f>ROUND(ROUND(Q144*Source!I227, 6)*1, 2)</f>
        <v>0</v>
      </c>
      <c r="S144">
        <f>SmtRes!AC262</f>
        <v>0</v>
      </c>
      <c r="T144">
        <f>ROUND(ROUND(Q144*Source!I227, 6)*SmtRes!AK262, 2)</f>
        <v>0</v>
      </c>
      <c r="U144">
        <v>1</v>
      </c>
      <c r="Z144">
        <f>SmtRes!X262</f>
        <v>476480486</v>
      </c>
      <c r="AA144">
        <v>-1751963544</v>
      </c>
      <c r="AB144">
        <v>-1751963544</v>
      </c>
    </row>
    <row r="145" spans="1:28" x14ac:dyDescent="0.2">
      <c r="A145">
        <f>Source!A229</f>
        <v>17</v>
      </c>
      <c r="B145">
        <v>229</v>
      </c>
      <c r="C145">
        <v>3</v>
      </c>
      <c r="D145">
        <f>Source!BI229</f>
        <v>2</v>
      </c>
      <c r="E145">
        <f>Source!FS229</f>
        <v>0</v>
      </c>
      <c r="F145" t="str">
        <f>Source!F229</f>
        <v>УПД</v>
      </c>
      <c r="G145" t="str">
        <f>Source!G229</f>
        <v>Оповещатель световой адресный, ОПОП 1-R3</v>
      </c>
      <c r="H145" t="str">
        <f>Source!H229</f>
        <v>шт.</v>
      </c>
      <c r="I145">
        <f>Source!I229</f>
        <v>24</v>
      </c>
      <c r="J145">
        <v>1</v>
      </c>
      <c r="K145">
        <f>Source!AC229</f>
        <v>168.92</v>
      </c>
      <c r="M145">
        <f>ROUND(K145*I145, 2)</f>
        <v>4054.08</v>
      </c>
      <c r="N145">
        <f>Source!AC229*IF(Source!BC229&lt;&gt; 0, Source!BC229, 1)</f>
        <v>1645.2808</v>
      </c>
      <c r="O145">
        <f>ROUND(N145*I145, 2)</f>
        <v>39486.74</v>
      </c>
      <c r="P145">
        <f>Source!AE229</f>
        <v>0</v>
      </c>
      <c r="R145">
        <f>ROUND(P145*I145, 2)</f>
        <v>0</v>
      </c>
      <c r="S145">
        <f>Source!AE229*IF(Source!BS229&lt;&gt; 0, Source!BS229, 1)</f>
        <v>0</v>
      </c>
      <c r="T145">
        <f>ROUND(S145*I145, 2)</f>
        <v>0</v>
      </c>
      <c r="U145">
        <v>3</v>
      </c>
      <c r="Z145">
        <f>Source!GF229</f>
        <v>65439690</v>
      </c>
      <c r="AA145">
        <v>779699748</v>
      </c>
      <c r="AB145">
        <v>-642118261</v>
      </c>
    </row>
    <row r="146" spans="1:28" x14ac:dyDescent="0.2">
      <c r="A146">
        <v>20</v>
      </c>
      <c r="B146">
        <v>268</v>
      </c>
      <c r="C146">
        <v>1</v>
      </c>
      <c r="D146">
        <v>0</v>
      </c>
      <c r="E146">
        <f>SmtRes!AV268</f>
        <v>1</v>
      </c>
      <c r="F146" t="str">
        <f>SmtRes!I268</f>
        <v>9999990008</v>
      </c>
      <c r="G146" t="str">
        <f>SmtRes!K268</f>
        <v>Трудозатраты рабочих</v>
      </c>
      <c r="H146" t="str">
        <f>SmtRes!O268</f>
        <v>чел.-ч.</v>
      </c>
      <c r="I146">
        <f>SmtRes!Y268*Source!I233</f>
        <v>2.4</v>
      </c>
      <c r="J146">
        <f>SmtRes!AO268</f>
        <v>1</v>
      </c>
      <c r="K146">
        <f>SmtRes!AH268</f>
        <v>0</v>
      </c>
      <c r="L146">
        <f>SmtRes!DB268</f>
        <v>0</v>
      </c>
      <c r="M146">
        <f>ROUND(ROUND(L146*Source!I233, 6)*1, 2)</f>
        <v>0</v>
      </c>
      <c r="N146">
        <f>SmtRes!AD268</f>
        <v>0</v>
      </c>
      <c r="O146">
        <f>ROUND(ROUND(L146*Source!I233, 6)*SmtRes!DA268, 2)</f>
        <v>0</v>
      </c>
      <c r="P146">
        <f>SmtRes!AG268</f>
        <v>0</v>
      </c>
      <c r="Q146">
        <f>SmtRes!DC268</f>
        <v>0</v>
      </c>
      <c r="R146">
        <f>ROUND(ROUND(Q146*Source!I233, 6)*1, 2)</f>
        <v>0</v>
      </c>
      <c r="S146">
        <f>SmtRes!AC268</f>
        <v>0</v>
      </c>
      <c r="T146">
        <f>ROUND(ROUND(Q146*Source!I233, 6)*SmtRes!AK268, 2)</f>
        <v>0</v>
      </c>
      <c r="U146">
        <v>1</v>
      </c>
      <c r="Z146">
        <f>SmtRes!X268</f>
        <v>476480486</v>
      </c>
      <c r="AA146">
        <v>-1751963544</v>
      </c>
      <c r="AB146">
        <v>-1751963544</v>
      </c>
    </row>
    <row r="147" spans="1:28" x14ac:dyDescent="0.2">
      <c r="A147">
        <f>Source!A235</f>
        <v>17</v>
      </c>
      <c r="B147">
        <v>235</v>
      </c>
      <c r="C147">
        <v>5</v>
      </c>
      <c r="D147">
        <f>Source!BI235</f>
        <v>3</v>
      </c>
      <c r="E147">
        <f>Source!FS235</f>
        <v>0</v>
      </c>
      <c r="F147" t="str">
        <f>Source!F235</f>
        <v>УПД</v>
      </c>
      <c r="G147" t="str">
        <f>Source!G235</f>
        <v>Рубеж R3-МС Link</v>
      </c>
      <c r="H147" t="str">
        <f>Source!H235</f>
        <v>шт.</v>
      </c>
      <c r="I147">
        <f>Source!I235</f>
        <v>1</v>
      </c>
      <c r="J147">
        <v>1</v>
      </c>
      <c r="K147">
        <f>Source!AC235</f>
        <v>2868.61</v>
      </c>
      <c r="M147">
        <f>ROUND(K147*I147, 2)</f>
        <v>2868.61</v>
      </c>
      <c r="N147">
        <f>Source!AC235*IF(Source!BC235&lt;&gt; 0, Source!BC235, 1)</f>
        <v>20395.8171</v>
      </c>
      <c r="O147">
        <f>ROUND(N147*I147, 2)</f>
        <v>20395.82</v>
      </c>
      <c r="P147">
        <f>Source!AE235</f>
        <v>0</v>
      </c>
      <c r="R147">
        <f>ROUND(P147*I147, 2)</f>
        <v>0</v>
      </c>
      <c r="S147">
        <f>Source!AE235*IF(Source!BS235&lt;&gt; 0, Source!BS235, 1)</f>
        <v>0</v>
      </c>
      <c r="T147">
        <f>ROUND(S147*I147, 2)</f>
        <v>0</v>
      </c>
      <c r="U147">
        <v>3</v>
      </c>
      <c r="Z147">
        <f>Source!GF235</f>
        <v>-1305277349</v>
      </c>
      <c r="AA147">
        <v>-724533620</v>
      </c>
      <c r="AB147">
        <v>-490756587</v>
      </c>
    </row>
    <row r="148" spans="1:28" x14ac:dyDescent="0.2">
      <c r="A148">
        <v>20</v>
      </c>
      <c r="B148">
        <v>270</v>
      </c>
      <c r="C148">
        <v>1</v>
      </c>
      <c r="D148">
        <v>0</v>
      </c>
      <c r="E148">
        <f>SmtRes!AV270</f>
        <v>1</v>
      </c>
      <c r="F148" t="str">
        <f>SmtRes!I270</f>
        <v>9999990008</v>
      </c>
      <c r="G148" t="str">
        <f>SmtRes!K270</f>
        <v>Трудозатраты рабочих</v>
      </c>
      <c r="H148" t="str">
        <f>SmtRes!O270</f>
        <v>чел.-ч.</v>
      </c>
      <c r="I148">
        <f>SmtRes!Y270*Source!I237</f>
        <v>23.4</v>
      </c>
      <c r="J148">
        <f>SmtRes!AO270</f>
        <v>1</v>
      </c>
      <c r="K148">
        <f>SmtRes!AH270</f>
        <v>0</v>
      </c>
      <c r="L148">
        <f>SmtRes!DB270</f>
        <v>0</v>
      </c>
      <c r="M148">
        <f>ROUND(ROUND(L148*Source!I237, 6)*1, 2)</f>
        <v>0</v>
      </c>
      <c r="N148">
        <f>SmtRes!AD270</f>
        <v>0</v>
      </c>
      <c r="O148">
        <f>ROUND(ROUND(L148*Source!I237, 6)*SmtRes!DA270, 2)</f>
        <v>0</v>
      </c>
      <c r="P148">
        <f>SmtRes!AG270</f>
        <v>0</v>
      </c>
      <c r="Q148">
        <f>SmtRes!DC270</f>
        <v>0</v>
      </c>
      <c r="R148">
        <f>ROUND(ROUND(Q148*Source!I237, 6)*1, 2)</f>
        <v>0</v>
      </c>
      <c r="S148">
        <f>SmtRes!AC270</f>
        <v>0</v>
      </c>
      <c r="T148">
        <f>ROUND(ROUND(Q148*Source!I237, 6)*SmtRes!AK270, 2)</f>
        <v>0</v>
      </c>
      <c r="U148">
        <v>1</v>
      </c>
      <c r="Z148">
        <f>SmtRes!X270</f>
        <v>476480486</v>
      </c>
      <c r="AA148">
        <v>-1751963544</v>
      </c>
      <c r="AB148">
        <v>-1751963544</v>
      </c>
    </row>
    <row r="149" spans="1:28" x14ac:dyDescent="0.2">
      <c r="A149">
        <f>Source!A239</f>
        <v>17</v>
      </c>
      <c r="B149">
        <v>239</v>
      </c>
      <c r="C149">
        <v>5</v>
      </c>
      <c r="D149">
        <f>Source!BI239</f>
        <v>3</v>
      </c>
      <c r="E149">
        <f>Source!FS239</f>
        <v>0</v>
      </c>
      <c r="F149" t="str">
        <f>Source!F239</f>
        <v>УПД</v>
      </c>
      <c r="G149" t="str">
        <f>Source!G239</f>
        <v>Рубеж ППКОПУ "R3-Рубеж-2ОП" Link</v>
      </c>
      <c r="H149" t="str">
        <f>Source!H239</f>
        <v>шт.</v>
      </c>
      <c r="I149">
        <f>Source!I239</f>
        <v>1</v>
      </c>
      <c r="J149">
        <v>1</v>
      </c>
      <c r="K149">
        <f>Source!AC239</f>
        <v>6301.22</v>
      </c>
      <c r="M149">
        <f>ROUND(K149*I149, 2)</f>
        <v>6301.22</v>
      </c>
      <c r="N149">
        <f>Source!AC239*IF(Source!BC239&lt;&gt; 0, Source!BC239, 1)</f>
        <v>44801.674200000001</v>
      </c>
      <c r="O149">
        <f>ROUND(N149*I149, 2)</f>
        <v>44801.67</v>
      </c>
      <c r="P149">
        <f>Source!AE239</f>
        <v>0</v>
      </c>
      <c r="R149">
        <f>ROUND(P149*I149, 2)</f>
        <v>0</v>
      </c>
      <c r="S149">
        <f>Source!AE239*IF(Source!BS239&lt;&gt; 0, Source!BS239, 1)</f>
        <v>0</v>
      </c>
      <c r="T149">
        <f>ROUND(S149*I149, 2)</f>
        <v>0</v>
      </c>
      <c r="U149">
        <v>3</v>
      </c>
      <c r="Z149">
        <f>Source!GF239</f>
        <v>1437170432</v>
      </c>
      <c r="AA149">
        <v>-577796846</v>
      </c>
      <c r="AB149">
        <v>1932857096</v>
      </c>
    </row>
    <row r="150" spans="1:28" x14ac:dyDescent="0.2">
      <c r="A150">
        <f>Source!A241</f>
        <v>17</v>
      </c>
      <c r="B150">
        <v>241</v>
      </c>
      <c r="C150">
        <v>5</v>
      </c>
      <c r="D150">
        <f>Source!BI241</f>
        <v>3</v>
      </c>
      <c r="E150">
        <f>Source!FS241</f>
        <v>0</v>
      </c>
      <c r="F150" t="str">
        <f>Source!F241</f>
        <v>УПД</v>
      </c>
      <c r="G150" t="str">
        <f>Source!G241</f>
        <v>Рубеж R3-Рубеж-БИУ Link</v>
      </c>
      <c r="H150" t="str">
        <f>Source!H241</f>
        <v>шт.</v>
      </c>
      <c r="I150">
        <f>Source!I241</f>
        <v>1</v>
      </c>
      <c r="J150">
        <v>1</v>
      </c>
      <c r="K150">
        <f>Source!AC241</f>
        <v>3098.05</v>
      </c>
      <c r="M150">
        <f>ROUND(K150*I150, 2)</f>
        <v>3098.05</v>
      </c>
      <c r="N150">
        <f>Source!AC241*IF(Source!BC241&lt;&gt; 0, Source!BC241, 1)</f>
        <v>22027.135500000004</v>
      </c>
      <c r="O150">
        <f>ROUND(N150*I150, 2)</f>
        <v>22027.14</v>
      </c>
      <c r="P150">
        <f>Source!AE241</f>
        <v>0</v>
      </c>
      <c r="R150">
        <f>ROUND(P150*I150, 2)</f>
        <v>0</v>
      </c>
      <c r="S150">
        <f>Source!AE241*IF(Source!BS241&lt;&gt; 0, Source!BS241, 1)</f>
        <v>0</v>
      </c>
      <c r="T150">
        <f>ROUND(S150*I150, 2)</f>
        <v>0</v>
      </c>
      <c r="U150">
        <v>3</v>
      </c>
      <c r="Z150">
        <f>Source!GF241</f>
        <v>1648862278</v>
      </c>
      <c r="AA150">
        <v>1227799279</v>
      </c>
      <c r="AB150">
        <v>1959018550</v>
      </c>
    </row>
    <row r="151" spans="1:28" x14ac:dyDescent="0.2">
      <c r="A151">
        <v>20</v>
      </c>
      <c r="B151">
        <v>296</v>
      </c>
      <c r="C151">
        <v>3</v>
      </c>
      <c r="D151">
        <v>0</v>
      </c>
      <c r="E151">
        <f>SmtRes!AV296</f>
        <v>0</v>
      </c>
      <c r="F151" t="str">
        <f>SmtRes!I296</f>
        <v>9999990002</v>
      </c>
      <c r="G151" t="str">
        <f>SmtRes!K296</f>
        <v>Масса оборудования</v>
      </c>
      <c r="H151" t="str">
        <f>SmtRes!O296</f>
        <v>т</v>
      </c>
      <c r="I151">
        <f>SmtRes!Y296*Source!I245</f>
        <v>1E-3</v>
      </c>
      <c r="J151">
        <f>SmtRes!AO296</f>
        <v>1</v>
      </c>
      <c r="K151">
        <f>SmtRes!AE296</f>
        <v>0</v>
      </c>
      <c r="L151">
        <f>SmtRes!DB296</f>
        <v>0</v>
      </c>
      <c r="M151">
        <f>ROUND(ROUND(L151*Source!I245, 6)*1, 2)</f>
        <v>0</v>
      </c>
      <c r="N151">
        <f>SmtRes!AA296</f>
        <v>0</v>
      </c>
      <c r="O151">
        <f>ROUND(ROUND(L151*Source!I245, 6)*SmtRes!DA296, 2)</f>
        <v>0</v>
      </c>
      <c r="P151">
        <f>SmtRes!AG296</f>
        <v>0</v>
      </c>
      <c r="Q151">
        <f>SmtRes!DC296</f>
        <v>0</v>
      </c>
      <c r="R151">
        <f>ROUND(ROUND(Q151*Source!I245, 6)*1, 2)</f>
        <v>0</v>
      </c>
      <c r="S151">
        <f>SmtRes!AC296</f>
        <v>0</v>
      </c>
      <c r="T151">
        <f>ROUND(ROUND(Q151*Source!I245, 6)*SmtRes!AK296, 2)</f>
        <v>0</v>
      </c>
      <c r="U151">
        <v>3</v>
      </c>
      <c r="Z151">
        <f>SmtRes!X296</f>
        <v>-783086922</v>
      </c>
      <c r="AA151">
        <v>711510557</v>
      </c>
      <c r="AB151">
        <v>711510557</v>
      </c>
    </row>
    <row r="152" spans="1:28" x14ac:dyDescent="0.2">
      <c r="A152">
        <v>20</v>
      </c>
      <c r="B152">
        <v>295</v>
      </c>
      <c r="C152">
        <v>3</v>
      </c>
      <c r="D152">
        <v>0</v>
      </c>
      <c r="E152">
        <f>SmtRes!AV295</f>
        <v>0</v>
      </c>
      <c r="F152" t="str">
        <f>SmtRes!I295</f>
        <v>1.21-5-690</v>
      </c>
      <c r="G152" t="str">
        <f>SmtRes!K295</f>
        <v>Скрепа для ленты, типа NC 10, CF 10</v>
      </c>
      <c r="H152" t="str">
        <f>SmtRes!O295</f>
        <v>100 шт.</v>
      </c>
      <c r="I152">
        <f>SmtRes!Y295*Source!I245</f>
        <v>0.04</v>
      </c>
      <c r="J152">
        <f>SmtRes!AO295</f>
        <v>1</v>
      </c>
      <c r="K152">
        <f>SmtRes!AE295</f>
        <v>413.16</v>
      </c>
      <c r="L152">
        <f>SmtRes!DB295</f>
        <v>16.53</v>
      </c>
      <c r="M152">
        <f>ROUND(ROUND(L152*Source!I245, 6)*1, 2)</f>
        <v>16.53</v>
      </c>
      <c r="N152">
        <f>SmtRes!AA295</f>
        <v>1958.38</v>
      </c>
      <c r="O152">
        <f>ROUND(ROUND(L152*Source!I245, 6)*SmtRes!DA295, 2)</f>
        <v>78.349999999999994</v>
      </c>
      <c r="P152">
        <f>SmtRes!AG295</f>
        <v>0</v>
      </c>
      <c r="Q152">
        <f>SmtRes!DC295</f>
        <v>0</v>
      </c>
      <c r="R152">
        <f>ROUND(ROUND(Q152*Source!I245, 6)*1, 2)</f>
        <v>0</v>
      </c>
      <c r="S152">
        <f>SmtRes!AC295</f>
        <v>0</v>
      </c>
      <c r="T152">
        <f>ROUND(ROUND(Q152*Source!I245, 6)*SmtRes!AK295, 2)</f>
        <v>0</v>
      </c>
      <c r="U152">
        <v>3</v>
      </c>
      <c r="Z152">
        <f>SmtRes!X295</f>
        <v>-1327613835</v>
      </c>
      <c r="AA152">
        <v>1978705020</v>
      </c>
      <c r="AB152">
        <v>606062180</v>
      </c>
    </row>
    <row r="153" spans="1:28" x14ac:dyDescent="0.2">
      <c r="A153">
        <v>20</v>
      </c>
      <c r="B153">
        <v>294</v>
      </c>
      <c r="C153">
        <v>3</v>
      </c>
      <c r="D153">
        <v>0</v>
      </c>
      <c r="E153">
        <f>SmtRes!AV294</f>
        <v>0</v>
      </c>
      <c r="F153" t="str">
        <f>SmtRes!I294</f>
        <v>1.21-5-1229</v>
      </c>
      <c r="G153" t="str">
        <f>SmtRes!K294</f>
        <v>Лента электроизоляционная, термостойкая, ширина 26 мм, толщина от 0,5 до 0,8 мм, типа ЛЭТСАР</v>
      </c>
      <c r="H153" t="str">
        <f>SmtRes!O294</f>
        <v>кг</v>
      </c>
      <c r="I153">
        <f>SmtRes!Y294*Source!I245</f>
        <v>0.02</v>
      </c>
      <c r="J153">
        <f>SmtRes!AO294</f>
        <v>1</v>
      </c>
      <c r="K153">
        <f>SmtRes!AE294</f>
        <v>493.08</v>
      </c>
      <c r="L153">
        <f>SmtRes!DB294</f>
        <v>9.86</v>
      </c>
      <c r="M153">
        <f>ROUND(ROUND(L153*Source!I245, 6)*1, 2)</f>
        <v>9.86</v>
      </c>
      <c r="N153">
        <f>SmtRes!AA294</f>
        <v>3047.23</v>
      </c>
      <c r="O153">
        <f>ROUND(ROUND(L153*Source!I245, 6)*SmtRes!DA294, 2)</f>
        <v>60.93</v>
      </c>
      <c r="P153">
        <f>SmtRes!AG294</f>
        <v>0</v>
      </c>
      <c r="Q153">
        <f>SmtRes!DC294</f>
        <v>0</v>
      </c>
      <c r="R153">
        <f>ROUND(ROUND(Q153*Source!I245, 6)*1, 2)</f>
        <v>0</v>
      </c>
      <c r="S153">
        <f>SmtRes!AC294</f>
        <v>0</v>
      </c>
      <c r="T153">
        <f>ROUND(ROUND(Q153*Source!I245, 6)*SmtRes!AK294, 2)</f>
        <v>0</v>
      </c>
      <c r="U153">
        <v>3</v>
      </c>
      <c r="Z153">
        <f>SmtRes!X294</f>
        <v>1313298043</v>
      </c>
      <c r="AA153">
        <v>-1823750506</v>
      </c>
      <c r="AB153">
        <v>1282286202</v>
      </c>
    </row>
    <row r="154" spans="1:28" x14ac:dyDescent="0.2">
      <c r="A154">
        <v>20</v>
      </c>
      <c r="B154">
        <v>293</v>
      </c>
      <c r="C154">
        <v>3</v>
      </c>
      <c r="D154">
        <v>0</v>
      </c>
      <c r="E154">
        <f>SmtRes!AV293</f>
        <v>0</v>
      </c>
      <c r="F154" t="str">
        <f>SmtRes!I293</f>
        <v>1.21-5-1141</v>
      </c>
      <c r="G154" t="str">
        <f>SmtRes!K293</f>
        <v>Трубка (кембрик) изоляционная из ПВХ пластиката, диаметр 5 мм</v>
      </c>
      <c r="H154" t="str">
        <f>SmtRes!O293</f>
        <v>м</v>
      </c>
      <c r="I154">
        <f>SmtRes!Y293*Source!I245</f>
        <v>5.91</v>
      </c>
      <c r="J154">
        <f>SmtRes!AO293</f>
        <v>1</v>
      </c>
      <c r="K154">
        <f>SmtRes!AE293</f>
        <v>0.69</v>
      </c>
      <c r="L154">
        <f>SmtRes!DB293</f>
        <v>4.08</v>
      </c>
      <c r="M154">
        <f>ROUND(ROUND(L154*Source!I245, 6)*1, 2)</f>
        <v>4.08</v>
      </c>
      <c r="N154">
        <f>SmtRes!AA293</f>
        <v>4.53</v>
      </c>
      <c r="O154">
        <f>ROUND(ROUND(L154*Source!I245, 6)*SmtRes!DA293, 2)</f>
        <v>26.81</v>
      </c>
      <c r="P154">
        <f>SmtRes!AG293</f>
        <v>0</v>
      </c>
      <c r="Q154">
        <f>SmtRes!DC293</f>
        <v>0</v>
      </c>
      <c r="R154">
        <f>ROUND(ROUND(Q154*Source!I245, 6)*1, 2)</f>
        <v>0</v>
      </c>
      <c r="S154">
        <f>SmtRes!AC293</f>
        <v>0</v>
      </c>
      <c r="T154">
        <f>ROUND(ROUND(Q154*Source!I245, 6)*SmtRes!AK293, 2)</f>
        <v>0</v>
      </c>
      <c r="U154">
        <v>3</v>
      </c>
      <c r="Z154">
        <f>SmtRes!X293</f>
        <v>660143704</v>
      </c>
      <c r="AA154">
        <v>680570959</v>
      </c>
      <c r="AB154">
        <v>1812635077</v>
      </c>
    </row>
    <row r="155" spans="1:28" x14ac:dyDescent="0.2">
      <c r="A155">
        <v>20</v>
      </c>
      <c r="B155">
        <v>292</v>
      </c>
      <c r="C155">
        <v>3</v>
      </c>
      <c r="D155">
        <v>0</v>
      </c>
      <c r="E155">
        <f>SmtRes!AV292</f>
        <v>0</v>
      </c>
      <c r="F155" t="str">
        <f>SmtRes!I292</f>
        <v>1.1-1-953</v>
      </c>
      <c r="G155" t="str">
        <f>SmtRes!K292</f>
        <v>Проволока медная, толщина от 1,0 до 1,5 мм</v>
      </c>
      <c r="H155" t="str">
        <f>SmtRes!O292</f>
        <v>т</v>
      </c>
      <c r="I155">
        <f>SmtRes!Y292*Source!I245</f>
        <v>1E-4</v>
      </c>
      <c r="J155">
        <f>SmtRes!AO292</f>
        <v>1</v>
      </c>
      <c r="K155">
        <f>SmtRes!AE292</f>
        <v>81246.399999999994</v>
      </c>
      <c r="L155">
        <f>SmtRes!DB292</f>
        <v>8.1199999999999992</v>
      </c>
      <c r="M155">
        <f>ROUND(ROUND(L155*Source!I245, 6)*1, 2)</f>
        <v>8.1199999999999992</v>
      </c>
      <c r="N155">
        <f>SmtRes!AA292</f>
        <v>1198384.3999999999</v>
      </c>
      <c r="O155">
        <f>ROUND(ROUND(L155*Source!I245, 6)*SmtRes!DA292, 2)</f>
        <v>119.77</v>
      </c>
      <c r="P155">
        <f>SmtRes!AG292</f>
        <v>0</v>
      </c>
      <c r="Q155">
        <f>SmtRes!DC292</f>
        <v>0</v>
      </c>
      <c r="R155">
        <f>ROUND(ROUND(Q155*Source!I245, 6)*1, 2)</f>
        <v>0</v>
      </c>
      <c r="S155">
        <f>SmtRes!AC292</f>
        <v>0</v>
      </c>
      <c r="T155">
        <f>ROUND(ROUND(Q155*Source!I245, 6)*SmtRes!AK292, 2)</f>
        <v>0</v>
      </c>
      <c r="U155">
        <v>3</v>
      </c>
      <c r="Z155">
        <f>SmtRes!X292</f>
        <v>1034648933</v>
      </c>
      <c r="AA155">
        <v>1839804255</v>
      </c>
      <c r="AB155">
        <v>22278637</v>
      </c>
    </row>
    <row r="156" spans="1:28" x14ac:dyDescent="0.2">
      <c r="A156">
        <v>20</v>
      </c>
      <c r="B156">
        <v>291</v>
      </c>
      <c r="C156">
        <v>3</v>
      </c>
      <c r="D156">
        <v>0</v>
      </c>
      <c r="E156">
        <f>SmtRes!AV291</f>
        <v>0</v>
      </c>
      <c r="F156" t="str">
        <f>SmtRes!I291</f>
        <v>1.1-1-945</v>
      </c>
      <c r="G156" t="str">
        <f>SmtRes!K291</f>
        <v>Припой оловянно-свинцовый, в прутках, диаметр 8 мм, типа ПОС-40</v>
      </c>
      <c r="H156" t="str">
        <f>SmtRes!O291</f>
        <v>т</v>
      </c>
      <c r="I156">
        <f>SmtRes!Y291*Source!I245</f>
        <v>6.0000000000000002E-5</v>
      </c>
      <c r="J156">
        <f>SmtRes!AO291</f>
        <v>1</v>
      </c>
      <c r="K156">
        <f>SmtRes!AE291</f>
        <v>64128.62</v>
      </c>
      <c r="L156">
        <f>SmtRes!DB291</f>
        <v>3.85</v>
      </c>
      <c r="M156">
        <f>ROUND(ROUND(L156*Source!I245, 6)*1, 2)</f>
        <v>3.85</v>
      </c>
      <c r="N156">
        <f>SmtRes!AA291</f>
        <v>1930271.46</v>
      </c>
      <c r="O156">
        <f>ROUND(ROUND(L156*Source!I245, 6)*SmtRes!DA291, 2)</f>
        <v>115.89</v>
      </c>
      <c r="P156">
        <f>SmtRes!AG291</f>
        <v>0</v>
      </c>
      <c r="Q156">
        <f>SmtRes!DC291</f>
        <v>0</v>
      </c>
      <c r="R156">
        <f>ROUND(ROUND(Q156*Source!I245, 6)*1, 2)</f>
        <v>0</v>
      </c>
      <c r="S156">
        <f>SmtRes!AC291</f>
        <v>0</v>
      </c>
      <c r="T156">
        <f>ROUND(ROUND(Q156*Source!I245, 6)*SmtRes!AK291, 2)</f>
        <v>0</v>
      </c>
      <c r="U156">
        <v>3</v>
      </c>
      <c r="Z156">
        <f>SmtRes!X291</f>
        <v>403804236</v>
      </c>
      <c r="AA156">
        <v>818563243</v>
      </c>
      <c r="AB156">
        <v>-78630505</v>
      </c>
    </row>
    <row r="157" spans="1:28" x14ac:dyDescent="0.2">
      <c r="A157">
        <v>20</v>
      </c>
      <c r="B157">
        <v>290</v>
      </c>
      <c r="C157">
        <v>3</v>
      </c>
      <c r="D157">
        <v>0</v>
      </c>
      <c r="E157">
        <f>SmtRes!AV290</f>
        <v>0</v>
      </c>
      <c r="F157" t="str">
        <f>SmtRes!I290</f>
        <v>1.1-1-8007</v>
      </c>
      <c r="G157" t="str">
        <f>SmtRes!K290</f>
        <v>Дюбель пластмассовый с шурупом, диаметр 12 мм, длина 70 мм, диаметр шурупа 8 мм, длина шурупа 70 мм</v>
      </c>
      <c r="H157" t="str">
        <f>SmtRes!O290</f>
        <v>100 шт.</v>
      </c>
      <c r="I157">
        <f>SmtRes!Y290*Source!I245</f>
        <v>0.1</v>
      </c>
      <c r="J157">
        <f>SmtRes!AO290</f>
        <v>1</v>
      </c>
      <c r="K157">
        <f>SmtRes!AE290</f>
        <v>120.2</v>
      </c>
      <c r="L157">
        <f>SmtRes!DB290</f>
        <v>12.02</v>
      </c>
      <c r="M157">
        <f>ROUND(ROUND(L157*Source!I245, 6)*1, 2)</f>
        <v>12.02</v>
      </c>
      <c r="N157">
        <f>SmtRes!AA290</f>
        <v>1615.49</v>
      </c>
      <c r="O157">
        <f>ROUND(ROUND(L157*Source!I245, 6)*SmtRes!DA290, 2)</f>
        <v>161.55000000000001</v>
      </c>
      <c r="P157">
        <f>SmtRes!AG290</f>
        <v>0</v>
      </c>
      <c r="Q157">
        <f>SmtRes!DC290</f>
        <v>0</v>
      </c>
      <c r="R157">
        <f>ROUND(ROUND(Q157*Source!I245, 6)*1, 2)</f>
        <v>0</v>
      </c>
      <c r="S157">
        <f>SmtRes!AC290</f>
        <v>0</v>
      </c>
      <c r="T157">
        <f>ROUND(ROUND(Q157*Source!I245, 6)*SmtRes!AK290, 2)</f>
        <v>0</v>
      </c>
      <c r="U157">
        <v>3</v>
      </c>
      <c r="Z157">
        <f>SmtRes!X290</f>
        <v>57643539</v>
      </c>
      <c r="AA157">
        <v>-2024754912</v>
      </c>
      <c r="AB157">
        <v>290239521</v>
      </c>
    </row>
    <row r="158" spans="1:28" x14ac:dyDescent="0.2">
      <c r="A158">
        <v>20</v>
      </c>
      <c r="B158">
        <v>289</v>
      </c>
      <c r="C158">
        <v>3</v>
      </c>
      <c r="D158">
        <v>0</v>
      </c>
      <c r="E158">
        <f>SmtRes!AV289</f>
        <v>0</v>
      </c>
      <c r="F158" t="str">
        <f>SmtRes!I289</f>
        <v>1.1-1-440</v>
      </c>
      <c r="G158" t="str">
        <f>SmtRes!K289</f>
        <v>Краска водно-дисперсионная, акриловая, типа ВДА</v>
      </c>
      <c r="H158" t="str">
        <f>SmtRes!O289</f>
        <v>т</v>
      </c>
      <c r="I158">
        <f>SmtRes!Y289*Source!I245</f>
        <v>2.0000000000000002E-5</v>
      </c>
      <c r="J158">
        <f>SmtRes!AO289</f>
        <v>1</v>
      </c>
      <c r="K158">
        <f>SmtRes!AE289</f>
        <v>17729.79</v>
      </c>
      <c r="L158">
        <f>SmtRes!DB289</f>
        <v>0.35</v>
      </c>
      <c r="M158">
        <f>ROUND(ROUND(L158*Source!I245, 6)*1, 2)</f>
        <v>0.35</v>
      </c>
      <c r="N158">
        <f>SmtRes!AA289</f>
        <v>127122.59</v>
      </c>
      <c r="O158">
        <f>ROUND(ROUND(L158*Source!I245, 6)*SmtRes!DA289, 2)</f>
        <v>2.5099999999999998</v>
      </c>
      <c r="P158">
        <f>SmtRes!AG289</f>
        <v>0</v>
      </c>
      <c r="Q158">
        <f>SmtRes!DC289</f>
        <v>0</v>
      </c>
      <c r="R158">
        <f>ROUND(ROUND(Q158*Source!I245, 6)*1, 2)</f>
        <v>0</v>
      </c>
      <c r="S158">
        <f>SmtRes!AC289</f>
        <v>0</v>
      </c>
      <c r="T158">
        <f>ROUND(ROUND(Q158*Source!I245, 6)*SmtRes!AK289, 2)</f>
        <v>0</v>
      </c>
      <c r="U158">
        <v>3</v>
      </c>
      <c r="Z158">
        <f>SmtRes!X289</f>
        <v>-1917880410</v>
      </c>
      <c r="AA158">
        <v>476628198</v>
      </c>
      <c r="AB158">
        <v>1909860070</v>
      </c>
    </row>
    <row r="159" spans="1:28" x14ac:dyDescent="0.2">
      <c r="A159">
        <v>20</v>
      </c>
      <c r="B159">
        <v>288</v>
      </c>
      <c r="C159">
        <v>3</v>
      </c>
      <c r="D159">
        <v>0</v>
      </c>
      <c r="E159">
        <f>SmtRes!AV288</f>
        <v>0</v>
      </c>
      <c r="F159" t="str">
        <f>SmtRes!I288</f>
        <v>1.1-1-330</v>
      </c>
      <c r="G159" t="str">
        <f>SmtRes!K288</f>
        <v>Канифоль</v>
      </c>
      <c r="H159" t="str">
        <f>SmtRes!O288</f>
        <v>кг</v>
      </c>
      <c r="I159">
        <f>SmtRes!Y288*Source!I245</f>
        <v>0.01</v>
      </c>
      <c r="J159">
        <f>SmtRes!AO288</f>
        <v>1</v>
      </c>
      <c r="K159">
        <f>SmtRes!AE288</f>
        <v>16.7</v>
      </c>
      <c r="L159">
        <f>SmtRes!DB288</f>
        <v>0.17</v>
      </c>
      <c r="M159">
        <f>ROUND(ROUND(L159*Source!I245, 6)*1, 2)</f>
        <v>0.17</v>
      </c>
      <c r="N159">
        <f>SmtRes!AA288</f>
        <v>464.93</v>
      </c>
      <c r="O159">
        <f>ROUND(ROUND(L159*Source!I245, 6)*SmtRes!DA288, 2)</f>
        <v>4.7300000000000004</v>
      </c>
      <c r="P159">
        <f>SmtRes!AG288</f>
        <v>0</v>
      </c>
      <c r="Q159">
        <f>SmtRes!DC288</f>
        <v>0</v>
      </c>
      <c r="R159">
        <f>ROUND(ROUND(Q159*Source!I245, 6)*1, 2)</f>
        <v>0</v>
      </c>
      <c r="S159">
        <f>SmtRes!AC288</f>
        <v>0</v>
      </c>
      <c r="T159">
        <f>ROUND(ROUND(Q159*Source!I245, 6)*SmtRes!AK288, 2)</f>
        <v>0</v>
      </c>
      <c r="U159">
        <v>3</v>
      </c>
      <c r="Z159">
        <f>SmtRes!X288</f>
        <v>-286966143</v>
      </c>
      <c r="AA159">
        <v>-1418869673</v>
      </c>
      <c r="AB159">
        <v>1282226774</v>
      </c>
    </row>
    <row r="160" spans="1:28" x14ac:dyDescent="0.2">
      <c r="A160">
        <v>20</v>
      </c>
      <c r="B160">
        <v>287</v>
      </c>
      <c r="C160">
        <v>3</v>
      </c>
      <c r="D160">
        <v>0</v>
      </c>
      <c r="E160">
        <f>SmtRes!AV287</f>
        <v>0</v>
      </c>
      <c r="F160" t="str">
        <f>SmtRes!I287</f>
        <v>1.1-1-2911</v>
      </c>
      <c r="G160" t="str">
        <f>SmtRes!K287</f>
        <v>Лак электроизоляционный меламиноалкидный, типа МЛ-92</v>
      </c>
      <c r="H160" t="str">
        <f>SmtRes!O287</f>
        <v>кг</v>
      </c>
      <c r="I160">
        <f>SmtRes!Y287*Source!I245</f>
        <v>0.03</v>
      </c>
      <c r="J160">
        <f>SmtRes!AO287</f>
        <v>1</v>
      </c>
      <c r="K160">
        <f>SmtRes!AE287</f>
        <v>15.11</v>
      </c>
      <c r="L160">
        <f>SmtRes!DB287</f>
        <v>0.45</v>
      </c>
      <c r="M160">
        <f>ROUND(ROUND(L160*Source!I245, 6)*1, 2)</f>
        <v>0.45</v>
      </c>
      <c r="N160">
        <f>SmtRes!AA287</f>
        <v>194.77</v>
      </c>
      <c r="O160">
        <f>ROUND(ROUND(L160*Source!I245, 6)*SmtRes!DA287, 2)</f>
        <v>5.8</v>
      </c>
      <c r="P160">
        <f>SmtRes!AG287</f>
        <v>0</v>
      </c>
      <c r="Q160">
        <f>SmtRes!DC287</f>
        <v>0</v>
      </c>
      <c r="R160">
        <f>ROUND(ROUND(Q160*Source!I245, 6)*1, 2)</f>
        <v>0</v>
      </c>
      <c r="S160">
        <f>SmtRes!AC287</f>
        <v>0</v>
      </c>
      <c r="T160">
        <f>ROUND(ROUND(Q160*Source!I245, 6)*SmtRes!AK287, 2)</f>
        <v>0</v>
      </c>
      <c r="U160">
        <v>3</v>
      </c>
      <c r="Z160">
        <f>SmtRes!X287</f>
        <v>946507008</v>
      </c>
      <c r="AA160">
        <v>1713543608</v>
      </c>
      <c r="AB160">
        <v>-1113958799</v>
      </c>
    </row>
    <row r="161" spans="1:28" x14ac:dyDescent="0.2">
      <c r="A161">
        <v>20</v>
      </c>
      <c r="B161">
        <v>286</v>
      </c>
      <c r="C161">
        <v>3</v>
      </c>
      <c r="D161">
        <v>0</v>
      </c>
      <c r="E161">
        <f>SmtRes!AV286</f>
        <v>0</v>
      </c>
      <c r="F161" t="str">
        <f>SmtRes!I286</f>
        <v>1.1-1-146</v>
      </c>
      <c r="G161" t="str">
        <f>SmtRes!K286</f>
        <v>Гипс строительный</v>
      </c>
      <c r="H161" t="str">
        <f>SmtRes!O286</f>
        <v>т</v>
      </c>
      <c r="I161">
        <f>SmtRes!Y286*Source!I245</f>
        <v>2.9999999999999997E-4</v>
      </c>
      <c r="J161">
        <f>SmtRes!AO286</f>
        <v>1</v>
      </c>
      <c r="K161">
        <f>SmtRes!AE286</f>
        <v>1227.3800000000001</v>
      </c>
      <c r="L161">
        <f>SmtRes!DB286</f>
        <v>0.37</v>
      </c>
      <c r="M161">
        <f>ROUND(ROUND(L161*Source!I245, 6)*1, 2)</f>
        <v>0.37</v>
      </c>
      <c r="N161">
        <f>SmtRes!AA286</f>
        <v>6836.51</v>
      </c>
      <c r="O161">
        <f>ROUND(ROUND(L161*Source!I245, 6)*SmtRes!DA286, 2)</f>
        <v>2.06</v>
      </c>
      <c r="P161">
        <f>SmtRes!AG286</f>
        <v>0</v>
      </c>
      <c r="Q161">
        <f>SmtRes!DC286</f>
        <v>0</v>
      </c>
      <c r="R161">
        <f>ROUND(ROUND(Q161*Source!I245, 6)*1, 2)</f>
        <v>0</v>
      </c>
      <c r="S161">
        <f>SmtRes!AC286</f>
        <v>0</v>
      </c>
      <c r="T161">
        <f>ROUND(ROUND(Q161*Source!I245, 6)*SmtRes!AK286, 2)</f>
        <v>0</v>
      </c>
      <c r="U161">
        <v>3</v>
      </c>
      <c r="Z161">
        <f>SmtRes!X286</f>
        <v>1238321560</v>
      </c>
      <c r="AA161">
        <v>1832985152</v>
      </c>
      <c r="AB161">
        <v>-1557696929</v>
      </c>
    </row>
    <row r="162" spans="1:28" x14ac:dyDescent="0.2">
      <c r="A162">
        <v>20</v>
      </c>
      <c r="B162">
        <v>285</v>
      </c>
      <c r="C162">
        <v>2</v>
      </c>
      <c r="D162">
        <v>0</v>
      </c>
      <c r="E162">
        <f>SmtRes!AV285</f>
        <v>0</v>
      </c>
      <c r="F162" t="str">
        <f>SmtRes!I285</f>
        <v>2.1-4-12</v>
      </c>
      <c r="G162" t="str">
        <f>SmtRes!K285</f>
        <v>Автопогрузчики вилочные, грузоподъемность до 5 т</v>
      </c>
      <c r="H162" t="str">
        <f>SmtRes!O285</f>
        <v>маш.-ч</v>
      </c>
      <c r="I162">
        <f>SmtRes!Y285*Source!I245</f>
        <v>0.4</v>
      </c>
      <c r="J162">
        <f>SmtRes!AO285</f>
        <v>1</v>
      </c>
      <c r="K162">
        <f>SmtRes!AF285</f>
        <v>114.83</v>
      </c>
      <c r="L162">
        <f>SmtRes!DB285</f>
        <v>45.93</v>
      </c>
      <c r="M162">
        <f>ROUND(ROUND(L162*Source!I245, 6)*1, 2)</f>
        <v>45.93</v>
      </c>
      <c r="N162">
        <f>SmtRes!AB285</f>
        <v>1517.26</v>
      </c>
      <c r="O162">
        <f>ROUND(ROUND(L162*Source!I245, 6)*SmtRes!DA285, 2)</f>
        <v>579.64</v>
      </c>
      <c r="P162">
        <f>SmtRes!AG285</f>
        <v>12.62</v>
      </c>
      <c r="Q162">
        <f>SmtRes!DC285</f>
        <v>5.05</v>
      </c>
      <c r="R162">
        <f>ROUND(ROUND(Q162*Source!I245, 6)*1, 2)</f>
        <v>5.05</v>
      </c>
      <c r="S162">
        <f>SmtRes!AC285</f>
        <v>455.99</v>
      </c>
      <c r="T162">
        <f>ROUND(ROUND(Q162*Source!I245, 6)*SmtRes!AK285, 2)</f>
        <v>174.28</v>
      </c>
      <c r="U162">
        <v>2</v>
      </c>
      <c r="Z162">
        <f>SmtRes!X285</f>
        <v>-32031357</v>
      </c>
      <c r="AA162">
        <v>777923228</v>
      </c>
      <c r="AB162">
        <v>846388292</v>
      </c>
    </row>
    <row r="163" spans="1:28" x14ac:dyDescent="0.2">
      <c r="A163">
        <v>20</v>
      </c>
      <c r="B163">
        <v>284</v>
      </c>
      <c r="C163">
        <v>1</v>
      </c>
      <c r="D163">
        <v>0</v>
      </c>
      <c r="E163">
        <f>SmtRes!AV284</f>
        <v>1</v>
      </c>
      <c r="F163" t="str">
        <f>SmtRes!I284</f>
        <v>9999990008</v>
      </c>
      <c r="G163" t="str">
        <f>SmtRes!K284</f>
        <v>Трудозатраты рабочих</v>
      </c>
      <c r="H163" t="str">
        <f>SmtRes!O284</f>
        <v>чел.-ч.</v>
      </c>
      <c r="I163">
        <f>SmtRes!Y284*Source!I245</f>
        <v>9.3000000000000007</v>
      </c>
      <c r="J163">
        <f>SmtRes!AO284</f>
        <v>1</v>
      </c>
      <c r="K163">
        <f>SmtRes!AH284</f>
        <v>0</v>
      </c>
      <c r="L163">
        <f>SmtRes!DB284</f>
        <v>0</v>
      </c>
      <c r="M163">
        <f>ROUND(ROUND(L163*Source!I245, 6)*1, 2)</f>
        <v>0</v>
      </c>
      <c r="N163">
        <f>SmtRes!AD284</f>
        <v>0</v>
      </c>
      <c r="O163">
        <f>ROUND(ROUND(L163*Source!I245, 6)*SmtRes!DA284, 2)</f>
        <v>0</v>
      </c>
      <c r="P163">
        <f>SmtRes!AG284</f>
        <v>0</v>
      </c>
      <c r="Q163">
        <f>SmtRes!DC284</f>
        <v>0</v>
      </c>
      <c r="R163">
        <f>ROUND(ROUND(Q163*Source!I245, 6)*1, 2)</f>
        <v>0</v>
      </c>
      <c r="S163">
        <f>SmtRes!AC284</f>
        <v>0</v>
      </c>
      <c r="T163">
        <f>ROUND(ROUND(Q163*Source!I245, 6)*SmtRes!AK284, 2)</f>
        <v>0</v>
      </c>
      <c r="U163">
        <v>1</v>
      </c>
      <c r="Z163">
        <f>SmtRes!X284</f>
        <v>476480486</v>
      </c>
      <c r="AA163">
        <v>-1751963544</v>
      </c>
      <c r="AB163">
        <v>-1751963544</v>
      </c>
    </row>
    <row r="164" spans="1:28" x14ac:dyDescent="0.2">
      <c r="A164">
        <f>Source!A247</f>
        <v>17</v>
      </c>
      <c r="B164">
        <v>247</v>
      </c>
      <c r="C164">
        <v>5</v>
      </c>
      <c r="D164">
        <f>Source!BI247</f>
        <v>3</v>
      </c>
      <c r="E164">
        <f>Source!FS247</f>
        <v>0</v>
      </c>
      <c r="F164" t="str">
        <f>Source!F247</f>
        <v>УПД</v>
      </c>
      <c r="G164" t="str">
        <f>Source!G247</f>
        <v>Источник бесперебойного питания,  ИВЭПР 12/5 RS-R3 2x17 БР - R3</v>
      </c>
      <c r="H164" t="str">
        <f>Source!H247</f>
        <v>шт.</v>
      </c>
      <c r="I164">
        <f>Source!I247</f>
        <v>1</v>
      </c>
      <c r="J164">
        <v>1</v>
      </c>
      <c r="K164">
        <f>Source!AC247</f>
        <v>1675.84</v>
      </c>
      <c r="M164">
        <f>ROUND(K164*I164, 2)</f>
        <v>1675.84</v>
      </c>
      <c r="N164">
        <f>Source!AC247*IF(Source!BC247&lt;&gt; 0, Source!BC247, 1)</f>
        <v>11915.222400000001</v>
      </c>
      <c r="O164">
        <f>ROUND(N164*I164, 2)</f>
        <v>11915.22</v>
      </c>
      <c r="P164">
        <f>Source!AE247</f>
        <v>0</v>
      </c>
      <c r="R164">
        <f>ROUND(P164*I164, 2)</f>
        <v>0</v>
      </c>
      <c r="S164">
        <f>Source!AE247*IF(Source!BS247&lt;&gt; 0, Source!BS247, 1)</f>
        <v>0</v>
      </c>
      <c r="T164">
        <f>ROUND(S164*I164, 2)</f>
        <v>0</v>
      </c>
      <c r="U164">
        <v>3</v>
      </c>
      <c r="Z164">
        <f>Source!GF247</f>
        <v>-1447420557</v>
      </c>
      <c r="AA164">
        <v>-1481387347</v>
      </c>
      <c r="AB164">
        <v>903521586</v>
      </c>
    </row>
    <row r="165" spans="1:28" x14ac:dyDescent="0.2">
      <c r="A165">
        <f>Source!A253</f>
        <v>17</v>
      </c>
      <c r="B165">
        <v>253</v>
      </c>
      <c r="C165">
        <v>3</v>
      </c>
      <c r="D165">
        <f>Source!BI253</f>
        <v>2</v>
      </c>
      <c r="E165">
        <f>Source!FS253</f>
        <v>0</v>
      </c>
      <c r="F165" t="str">
        <f>Source!F253</f>
        <v>УПД</v>
      </c>
      <c r="G165" t="str">
        <f>Source!G253</f>
        <v>Аккумулятор 12 В, 17 Ач, SF 1217 для БР</v>
      </c>
      <c r="H165" t="str">
        <f>Source!H253</f>
        <v>шт.</v>
      </c>
      <c r="I165">
        <f>Source!I253</f>
        <v>2</v>
      </c>
      <c r="J165">
        <v>1</v>
      </c>
      <c r="K165">
        <f>Source!AC253</f>
        <v>375.43</v>
      </c>
      <c r="M165">
        <f>ROUND(K165*I165, 2)</f>
        <v>750.86</v>
      </c>
      <c r="N165">
        <f>Source!AC253*IF(Source!BC253&lt;&gt; 0, Source!BC253, 1)</f>
        <v>3656.6882000000001</v>
      </c>
      <c r="O165">
        <f>ROUND(N165*I165, 2)</f>
        <v>7313.38</v>
      </c>
      <c r="P165">
        <f>Source!AE253</f>
        <v>0</v>
      </c>
      <c r="R165">
        <f>ROUND(P165*I165, 2)</f>
        <v>0</v>
      </c>
      <c r="S165">
        <f>Source!AE253*IF(Source!BS253&lt;&gt; 0, Source!BS253, 1)</f>
        <v>0</v>
      </c>
      <c r="T165">
        <f>ROUND(S165*I165, 2)</f>
        <v>0</v>
      </c>
      <c r="U165">
        <v>3</v>
      </c>
      <c r="Z165">
        <f>Source!GF253</f>
        <v>-638633168</v>
      </c>
      <c r="AA165">
        <v>-1952202721</v>
      </c>
      <c r="AB165">
        <v>-1870181239</v>
      </c>
    </row>
    <row r="166" spans="1:28" x14ac:dyDescent="0.2">
      <c r="A166">
        <v>20</v>
      </c>
      <c r="B166">
        <v>326</v>
      </c>
      <c r="C166">
        <v>3</v>
      </c>
      <c r="D166">
        <v>0</v>
      </c>
      <c r="E166">
        <f>SmtRes!AV326</f>
        <v>0</v>
      </c>
      <c r="F166" t="str">
        <f>SmtRes!I326</f>
        <v>1.21-5-758</v>
      </c>
      <c r="G166" t="str">
        <f>SmtRes!K326</f>
        <v>Зажим соединительно-изолирующий, типа СИЗ-3</v>
      </c>
      <c r="H166" t="str">
        <f>SmtRes!O326</f>
        <v>1000 шт.</v>
      </c>
      <c r="I166">
        <f>SmtRes!Y326*Source!I255</f>
        <v>3.2216000000000002E-2</v>
      </c>
      <c r="J166">
        <f>SmtRes!AO326</f>
        <v>1</v>
      </c>
      <c r="K166">
        <f>SmtRes!AE326</f>
        <v>614.1</v>
      </c>
      <c r="L166">
        <f>SmtRes!DB326</f>
        <v>4.91</v>
      </c>
      <c r="M166">
        <f>ROUND(ROUND(L166*Source!I255, 6)*1, 2)</f>
        <v>19.77</v>
      </c>
      <c r="N166">
        <f>SmtRes!AA326</f>
        <v>1000.98</v>
      </c>
      <c r="O166">
        <f>ROUND(ROUND(L166*Source!I255, 6)*SmtRes!DA326, 2)</f>
        <v>32.229999999999997</v>
      </c>
      <c r="P166">
        <f>SmtRes!AG326</f>
        <v>0</v>
      </c>
      <c r="Q166">
        <f>SmtRes!DC326</f>
        <v>0</v>
      </c>
      <c r="R166">
        <f>ROUND(ROUND(Q166*Source!I255, 6)*1, 2)</f>
        <v>0</v>
      </c>
      <c r="S166">
        <f>SmtRes!AC326</f>
        <v>0</v>
      </c>
      <c r="T166">
        <f>ROUND(ROUND(Q166*Source!I255, 6)*SmtRes!AK326, 2)</f>
        <v>0</v>
      </c>
      <c r="U166">
        <v>3</v>
      </c>
      <c r="Z166">
        <f>SmtRes!X326</f>
        <v>-1473574916</v>
      </c>
      <c r="AA166">
        <v>-1327644604</v>
      </c>
      <c r="AB166">
        <v>-1654371240</v>
      </c>
    </row>
    <row r="167" spans="1:28" x14ac:dyDescent="0.2">
      <c r="A167">
        <v>20</v>
      </c>
      <c r="B167">
        <v>325</v>
      </c>
      <c r="C167">
        <v>3</v>
      </c>
      <c r="D167">
        <v>0</v>
      </c>
      <c r="E167">
        <f>SmtRes!AV325</f>
        <v>0</v>
      </c>
      <c r="F167" t="str">
        <f>SmtRes!I325</f>
        <v>1.21-5-750</v>
      </c>
      <c r="G167" t="str">
        <f>SmtRes!K325</f>
        <v>Сжим, типа У 739М для проводников магистральных сечением от 4 до 10 мм2 и ответвительных сечением от 1,5 до 2,5 мм2</v>
      </c>
      <c r="H167" t="str">
        <f>SmtRes!O325</f>
        <v>шт.</v>
      </c>
      <c r="I167">
        <f>SmtRes!Y325*Source!I255</f>
        <v>12.483700000000001</v>
      </c>
      <c r="J167">
        <f>SmtRes!AO325</f>
        <v>1</v>
      </c>
      <c r="K167">
        <f>SmtRes!AE325</f>
        <v>6.94</v>
      </c>
      <c r="L167">
        <f>SmtRes!DB325</f>
        <v>21.51</v>
      </c>
      <c r="M167">
        <f>ROUND(ROUND(L167*Source!I255, 6)*1, 2)</f>
        <v>86.62</v>
      </c>
      <c r="N167">
        <f>SmtRes!AA325</f>
        <v>24.78</v>
      </c>
      <c r="O167">
        <f>ROUND(ROUND(L167*Source!I255, 6)*SmtRes!DA325, 2)</f>
        <v>309.24</v>
      </c>
      <c r="P167">
        <f>SmtRes!AG325</f>
        <v>0</v>
      </c>
      <c r="Q167">
        <f>SmtRes!DC325</f>
        <v>0</v>
      </c>
      <c r="R167">
        <f>ROUND(ROUND(Q167*Source!I255, 6)*1, 2)</f>
        <v>0</v>
      </c>
      <c r="S167">
        <f>SmtRes!AC325</f>
        <v>0</v>
      </c>
      <c r="T167">
        <f>ROUND(ROUND(Q167*Source!I255, 6)*SmtRes!AK325, 2)</f>
        <v>0</v>
      </c>
      <c r="U167">
        <v>3</v>
      </c>
      <c r="Z167">
        <f>SmtRes!X325</f>
        <v>1920044476</v>
      </c>
      <c r="AA167">
        <v>-169449918</v>
      </c>
      <c r="AB167">
        <v>868907553</v>
      </c>
    </row>
    <row r="168" spans="1:28" x14ac:dyDescent="0.2">
      <c r="A168">
        <v>20</v>
      </c>
      <c r="B168">
        <v>324</v>
      </c>
      <c r="C168">
        <v>3</v>
      </c>
      <c r="D168">
        <v>0</v>
      </c>
      <c r="E168">
        <f>SmtRes!AV324</f>
        <v>0</v>
      </c>
      <c r="F168" t="str">
        <f>SmtRes!I324</f>
        <v>1.21-5-1555</v>
      </c>
      <c r="G168" t="str">
        <f>SmtRes!K324</f>
        <v>Втулка трубная, полипропиленовая, диаметр 22 мм</v>
      </c>
      <c r="H168" t="str">
        <f>SmtRes!O324</f>
        <v>1000 шт.</v>
      </c>
      <c r="I168">
        <f>SmtRes!Y324*Source!I255</f>
        <v>4.9129400000000004E-2</v>
      </c>
      <c r="J168">
        <f>SmtRes!AO324</f>
        <v>1</v>
      </c>
      <c r="K168">
        <f>SmtRes!AE324</f>
        <v>226.87</v>
      </c>
      <c r="L168">
        <f>SmtRes!DB324</f>
        <v>2.77</v>
      </c>
      <c r="M168">
        <f>ROUND(ROUND(L168*Source!I255, 6)*1, 2)</f>
        <v>11.15</v>
      </c>
      <c r="N168">
        <f>SmtRes!AA324</f>
        <v>1486</v>
      </c>
      <c r="O168">
        <f>ROUND(ROUND(L168*Source!I255, 6)*SmtRes!DA324, 2)</f>
        <v>73.06</v>
      </c>
      <c r="P168">
        <f>SmtRes!AG324</f>
        <v>0</v>
      </c>
      <c r="Q168">
        <f>SmtRes!DC324</f>
        <v>0</v>
      </c>
      <c r="R168">
        <f>ROUND(ROUND(Q168*Source!I255, 6)*1, 2)</f>
        <v>0</v>
      </c>
      <c r="S168">
        <f>SmtRes!AC324</f>
        <v>0</v>
      </c>
      <c r="T168">
        <f>ROUND(ROUND(Q168*Source!I255, 6)*SmtRes!AK324, 2)</f>
        <v>0</v>
      </c>
      <c r="U168">
        <v>3</v>
      </c>
      <c r="Z168">
        <f>SmtRes!X324</f>
        <v>-111531463</v>
      </c>
      <c r="AA168">
        <v>-772117117</v>
      </c>
      <c r="AB168">
        <v>506631764</v>
      </c>
    </row>
    <row r="169" spans="1:28" x14ac:dyDescent="0.2">
      <c r="A169">
        <v>20</v>
      </c>
      <c r="B169">
        <v>323</v>
      </c>
      <c r="C169">
        <v>3</v>
      </c>
      <c r="D169">
        <v>0</v>
      </c>
      <c r="E169">
        <f>SmtRes!AV323</f>
        <v>0</v>
      </c>
      <c r="F169" t="str">
        <f>SmtRes!I323</f>
        <v>1.21-5-1544</v>
      </c>
      <c r="G169" t="str">
        <f>SmtRes!K323</f>
        <v>Гильзы кабельные медные типа ГМ 6</v>
      </c>
      <c r="H169" t="str">
        <f>SmtRes!O323</f>
        <v>100 шт.</v>
      </c>
      <c r="I169">
        <f>SmtRes!Y323*Source!I255</f>
        <v>0.20135000000000003</v>
      </c>
      <c r="J169">
        <f>SmtRes!AO323</f>
        <v>1</v>
      </c>
      <c r="K169">
        <f>SmtRes!AE323</f>
        <v>130.15</v>
      </c>
      <c r="L169">
        <f>SmtRes!DB323</f>
        <v>6.51</v>
      </c>
      <c r="M169">
        <f>ROUND(ROUND(L169*Source!I255, 6)*1, 2)</f>
        <v>26.22</v>
      </c>
      <c r="N169">
        <f>SmtRes!AA323</f>
        <v>1884.57</v>
      </c>
      <c r="O169">
        <f>ROUND(ROUND(L169*Source!I255, 6)*SmtRes!DA323, 2)</f>
        <v>379.6</v>
      </c>
      <c r="P169">
        <f>SmtRes!AG323</f>
        <v>0</v>
      </c>
      <c r="Q169">
        <f>SmtRes!DC323</f>
        <v>0</v>
      </c>
      <c r="R169">
        <f>ROUND(ROUND(Q169*Source!I255, 6)*1, 2)</f>
        <v>0</v>
      </c>
      <c r="S169">
        <f>SmtRes!AC323</f>
        <v>0</v>
      </c>
      <c r="T169">
        <f>ROUND(ROUND(Q169*Source!I255, 6)*SmtRes!AK323, 2)</f>
        <v>0</v>
      </c>
      <c r="U169">
        <v>3</v>
      </c>
      <c r="Z169">
        <f>SmtRes!X323</f>
        <v>-480348303</v>
      </c>
      <c r="AA169">
        <v>-1421970114</v>
      </c>
      <c r="AB169">
        <v>1888591117</v>
      </c>
    </row>
    <row r="170" spans="1:28" x14ac:dyDescent="0.2">
      <c r="A170">
        <v>20</v>
      </c>
      <c r="B170">
        <v>322</v>
      </c>
      <c r="C170">
        <v>3</v>
      </c>
      <c r="D170">
        <v>0</v>
      </c>
      <c r="E170">
        <f>SmtRes!AV322</f>
        <v>0</v>
      </c>
      <c r="F170" t="str">
        <f>SmtRes!I322</f>
        <v>1.1-1-1723</v>
      </c>
      <c r="G170" t="str">
        <f>SmtRes!K322</f>
        <v>Лента изоляционная, прорезиненная, односторонняя</v>
      </c>
      <c r="H170" t="str">
        <f>SmtRes!O322</f>
        <v>кг</v>
      </c>
      <c r="I170">
        <f>SmtRes!Y322*Source!I255</f>
        <v>0.64432</v>
      </c>
      <c r="J170">
        <f>SmtRes!AO322</f>
        <v>1</v>
      </c>
      <c r="K170">
        <f>SmtRes!AE322</f>
        <v>159.07</v>
      </c>
      <c r="L170">
        <f>SmtRes!DB322</f>
        <v>25.45</v>
      </c>
      <c r="M170">
        <f>ROUND(ROUND(L170*Source!I255, 6)*1, 2)</f>
        <v>102.49</v>
      </c>
      <c r="N170">
        <f>SmtRes!AA322</f>
        <v>270.42</v>
      </c>
      <c r="O170">
        <f>ROUND(ROUND(L170*Source!I255, 6)*SmtRes!DA322, 2)</f>
        <v>174.23</v>
      </c>
      <c r="P170">
        <f>SmtRes!AG322</f>
        <v>0</v>
      </c>
      <c r="Q170">
        <f>SmtRes!DC322</f>
        <v>0</v>
      </c>
      <c r="R170">
        <f>ROUND(ROUND(Q170*Source!I255, 6)*1, 2)</f>
        <v>0</v>
      </c>
      <c r="S170">
        <f>SmtRes!AC322</f>
        <v>0</v>
      </c>
      <c r="T170">
        <f>ROUND(ROUND(Q170*Source!I255, 6)*SmtRes!AK322, 2)</f>
        <v>0</v>
      </c>
      <c r="U170">
        <v>3</v>
      </c>
      <c r="Z170">
        <f>SmtRes!X322</f>
        <v>100288402</v>
      </c>
      <c r="AA170">
        <v>1101553657</v>
      </c>
      <c r="AB170">
        <v>-722337738</v>
      </c>
    </row>
    <row r="171" spans="1:28" x14ac:dyDescent="0.2">
      <c r="A171">
        <v>20</v>
      </c>
      <c r="B171">
        <v>321</v>
      </c>
      <c r="C171">
        <v>3</v>
      </c>
      <c r="D171">
        <v>0</v>
      </c>
      <c r="E171">
        <f>SmtRes!AV321</f>
        <v>0</v>
      </c>
      <c r="F171" t="str">
        <f>SmtRes!I321</f>
        <v>1.1-1-1257</v>
      </c>
      <c r="G171" t="str">
        <f>SmtRes!K321</f>
        <v>Тальк молотый</v>
      </c>
      <c r="H171" t="str">
        <f>SmtRes!O321</f>
        <v>кг</v>
      </c>
      <c r="I171">
        <f>SmtRes!Y321*Source!I255</f>
        <v>2.4161999999999999</v>
      </c>
      <c r="J171">
        <f>SmtRes!AO321</f>
        <v>1</v>
      </c>
      <c r="K171">
        <f>SmtRes!AE321</f>
        <v>1.39</v>
      </c>
      <c r="L171">
        <f>SmtRes!DB321</f>
        <v>0.83</v>
      </c>
      <c r="M171">
        <f>ROUND(ROUND(L171*Source!I255, 6)*1, 2)</f>
        <v>3.34</v>
      </c>
      <c r="N171">
        <f>SmtRes!AA321</f>
        <v>12.58</v>
      </c>
      <c r="O171">
        <f>ROUND(ROUND(L171*Source!I255, 6)*SmtRes!DA321, 2)</f>
        <v>30.25</v>
      </c>
      <c r="P171">
        <f>SmtRes!AG321</f>
        <v>0</v>
      </c>
      <c r="Q171">
        <f>SmtRes!DC321</f>
        <v>0</v>
      </c>
      <c r="R171">
        <f>ROUND(ROUND(Q171*Source!I255, 6)*1, 2)</f>
        <v>0</v>
      </c>
      <c r="S171">
        <f>SmtRes!AC321</f>
        <v>0</v>
      </c>
      <c r="T171">
        <f>ROUND(ROUND(Q171*Source!I255, 6)*SmtRes!AK321, 2)</f>
        <v>0</v>
      </c>
      <c r="U171">
        <v>3</v>
      </c>
      <c r="Z171">
        <f>SmtRes!X321</f>
        <v>1946441422</v>
      </c>
      <c r="AA171">
        <v>1333920755</v>
      </c>
      <c r="AB171">
        <v>-705495717</v>
      </c>
    </row>
    <row r="172" spans="1:28" x14ac:dyDescent="0.2">
      <c r="A172">
        <v>20</v>
      </c>
      <c r="B172">
        <v>320</v>
      </c>
      <c r="C172">
        <v>2</v>
      </c>
      <c r="D172">
        <v>0</v>
      </c>
      <c r="E172">
        <f>SmtRes!AV320</f>
        <v>0</v>
      </c>
      <c r="F172" t="str">
        <f>SmtRes!I320</f>
        <v>2.1-3-38</v>
      </c>
      <c r="G172" t="str">
        <f>SmtRes!K320</f>
        <v>Краны на автомобильном ходу, грузоподъемность до 16 т</v>
      </c>
      <c r="H172" t="str">
        <f>SmtRes!O320</f>
        <v>маш.-ч</v>
      </c>
      <c r="I172">
        <f>SmtRes!Y320*Source!I255</f>
        <v>8.054E-2</v>
      </c>
      <c r="J172">
        <f>SmtRes!AO320</f>
        <v>1</v>
      </c>
      <c r="K172">
        <f>SmtRes!AF320</f>
        <v>179.17</v>
      </c>
      <c r="L172">
        <f>SmtRes!DB320</f>
        <v>3.58</v>
      </c>
      <c r="M172">
        <f>ROUND(ROUND(L172*Source!I255, 6)*1, 2)</f>
        <v>14.42</v>
      </c>
      <c r="N172">
        <f>SmtRes!AB320</f>
        <v>2149.79</v>
      </c>
      <c r="O172">
        <f>ROUND(ROUND(L172*Source!I255, 6)*SmtRes!DA320, 2)</f>
        <v>165.21</v>
      </c>
      <c r="P172">
        <f>SmtRes!AG320</f>
        <v>16.93</v>
      </c>
      <c r="Q172">
        <f>SmtRes!DC320</f>
        <v>0.34</v>
      </c>
      <c r="R172">
        <f>ROUND(ROUND(Q172*Source!I255, 6)*1, 2)</f>
        <v>1.37</v>
      </c>
      <c r="S172">
        <f>SmtRes!AC320</f>
        <v>611.71</v>
      </c>
      <c r="T172">
        <f>ROUND(ROUND(Q172*Source!I255, 6)*SmtRes!AK320, 2)</f>
        <v>47.25</v>
      </c>
      <c r="U172">
        <v>2</v>
      </c>
      <c r="Z172">
        <f>SmtRes!X320</f>
        <v>1668154095</v>
      </c>
      <c r="AA172">
        <v>-414289559</v>
      </c>
      <c r="AB172">
        <v>-711566665</v>
      </c>
    </row>
    <row r="173" spans="1:28" x14ac:dyDescent="0.2">
      <c r="A173">
        <v>20</v>
      </c>
      <c r="B173">
        <v>319</v>
      </c>
      <c r="C173">
        <v>2</v>
      </c>
      <c r="D173">
        <v>0</v>
      </c>
      <c r="E173">
        <f>SmtRes!AV319</f>
        <v>0</v>
      </c>
      <c r="F173" t="str">
        <f>SmtRes!I319</f>
        <v>2.1-18-7</v>
      </c>
      <c r="G173" t="str">
        <f>SmtRes!K319</f>
        <v>Автомобили грузовые бортовые, грузоподъемность до 5 т</v>
      </c>
      <c r="H173" t="str">
        <f>SmtRes!O319</f>
        <v>маш.-ч</v>
      </c>
      <c r="I173">
        <f>SmtRes!Y319*Source!I255</f>
        <v>8.054E-2</v>
      </c>
      <c r="J173">
        <f>SmtRes!AO319</f>
        <v>1</v>
      </c>
      <c r="K173">
        <f>SmtRes!AF319</f>
        <v>83.1</v>
      </c>
      <c r="L173">
        <f>SmtRes!DB319</f>
        <v>1.66</v>
      </c>
      <c r="M173">
        <f>ROUND(ROUND(L173*Source!I255, 6)*1, 2)</f>
        <v>6.68</v>
      </c>
      <c r="N173">
        <f>SmtRes!AB319</f>
        <v>1118.8900000000001</v>
      </c>
      <c r="O173">
        <f>ROUND(ROUND(L173*Source!I255, 6)*SmtRes!DA319, 2)</f>
        <v>85.97</v>
      </c>
      <c r="P173">
        <f>SmtRes!AG319</f>
        <v>12.62</v>
      </c>
      <c r="Q173">
        <f>SmtRes!DC319</f>
        <v>0.25</v>
      </c>
      <c r="R173">
        <f>ROUND(ROUND(Q173*Source!I255, 6)*1, 2)</f>
        <v>1.01</v>
      </c>
      <c r="S173">
        <f>SmtRes!AC319</f>
        <v>455.99</v>
      </c>
      <c r="T173">
        <f>ROUND(ROUND(Q173*Source!I255, 6)*SmtRes!AK319, 2)</f>
        <v>34.74</v>
      </c>
      <c r="U173">
        <v>2</v>
      </c>
      <c r="Z173">
        <f>SmtRes!X319</f>
        <v>-1440889904</v>
      </c>
      <c r="AA173">
        <v>-727753397</v>
      </c>
      <c r="AB173">
        <v>-1462868675</v>
      </c>
    </row>
    <row r="174" spans="1:28" x14ac:dyDescent="0.2">
      <c r="A174">
        <v>20</v>
      </c>
      <c r="B174">
        <v>318</v>
      </c>
      <c r="C174">
        <v>1</v>
      </c>
      <c r="D174">
        <v>0</v>
      </c>
      <c r="E174">
        <f>SmtRes!AV318</f>
        <v>1</v>
      </c>
      <c r="F174" t="str">
        <f>SmtRes!I318</f>
        <v>9999990008</v>
      </c>
      <c r="G174" t="str">
        <f>SmtRes!K318</f>
        <v>Трудозатраты рабочих</v>
      </c>
      <c r="H174" t="str">
        <f>SmtRes!O318</f>
        <v>чел.-ч.</v>
      </c>
      <c r="I174">
        <f>SmtRes!Y318*Source!I255</f>
        <v>21.70553</v>
      </c>
      <c r="J174">
        <f>SmtRes!AO318</f>
        <v>1</v>
      </c>
      <c r="K174">
        <f>SmtRes!AH318</f>
        <v>0</v>
      </c>
      <c r="L174">
        <f>SmtRes!DB318</f>
        <v>0</v>
      </c>
      <c r="M174">
        <f>ROUND(ROUND(L174*Source!I255, 6)*1, 2)</f>
        <v>0</v>
      </c>
      <c r="N174">
        <f>SmtRes!AD318</f>
        <v>0</v>
      </c>
      <c r="O174">
        <f>ROUND(ROUND(L174*Source!I255, 6)*SmtRes!DA318, 2)</f>
        <v>0</v>
      </c>
      <c r="P174">
        <f>SmtRes!AG318</f>
        <v>0</v>
      </c>
      <c r="Q174">
        <f>SmtRes!DC318</f>
        <v>0</v>
      </c>
      <c r="R174">
        <f>ROUND(ROUND(Q174*Source!I255, 6)*1, 2)</f>
        <v>0</v>
      </c>
      <c r="S174">
        <f>SmtRes!AC318</f>
        <v>0</v>
      </c>
      <c r="T174">
        <f>ROUND(ROUND(Q174*Source!I255, 6)*SmtRes!AK318, 2)</f>
        <v>0</v>
      </c>
      <c r="U174">
        <v>1</v>
      </c>
      <c r="Z174">
        <f>SmtRes!X318</f>
        <v>476480486</v>
      </c>
      <c r="AA174">
        <v>-1751963544</v>
      </c>
      <c r="AB174">
        <v>-1751963544</v>
      </c>
    </row>
    <row r="175" spans="1:28" x14ac:dyDescent="0.2">
      <c r="A175">
        <f>Source!A257</f>
        <v>17</v>
      </c>
      <c r="B175">
        <v>257</v>
      </c>
      <c r="C175">
        <v>3</v>
      </c>
      <c r="D175">
        <f>Source!BI257</f>
        <v>2</v>
      </c>
      <c r="E175">
        <f>Source!FS257</f>
        <v>0</v>
      </c>
      <c r="F175" t="str">
        <f>Source!F257</f>
        <v>УПД</v>
      </c>
      <c r="G175" t="str">
        <f>Source!G257</f>
        <v>Кабель сети оповещения, КСРВнг(А)-FRLSLTx 1х2х1,38</v>
      </c>
      <c r="H175" t="str">
        <f>Source!H257</f>
        <v>м</v>
      </c>
      <c r="I175">
        <f>Source!I257</f>
        <v>410.75400000000002</v>
      </c>
      <c r="J175">
        <v>1</v>
      </c>
      <c r="K175">
        <f>Source!AC257</f>
        <v>15.3</v>
      </c>
      <c r="M175">
        <f>ROUND(K175*I175, 2)</f>
        <v>6284.54</v>
      </c>
      <c r="N175">
        <f>Source!AC257*IF(Source!BC257&lt;&gt; 0, Source!BC257, 1)</f>
        <v>149.02200000000002</v>
      </c>
      <c r="O175">
        <f>ROUND(N175*I175, 2)</f>
        <v>61211.38</v>
      </c>
      <c r="P175">
        <f>Source!AE257</f>
        <v>0</v>
      </c>
      <c r="R175">
        <f>ROUND(P175*I175, 2)</f>
        <v>0</v>
      </c>
      <c r="S175">
        <f>Source!AE257*IF(Source!BS257&lt;&gt; 0, Source!BS257, 1)</f>
        <v>0</v>
      </c>
      <c r="T175">
        <f>ROUND(S175*I175, 2)</f>
        <v>0</v>
      </c>
      <c r="U175">
        <v>3</v>
      </c>
      <c r="Z175">
        <f>Source!GF257</f>
        <v>-302030326</v>
      </c>
      <c r="AA175">
        <v>-258042424</v>
      </c>
      <c r="AB175">
        <v>295088889</v>
      </c>
    </row>
    <row r="176" spans="1:28" x14ac:dyDescent="0.2">
      <c r="A176">
        <v>20</v>
      </c>
      <c r="B176">
        <v>344</v>
      </c>
      <c r="C176">
        <v>3</v>
      </c>
      <c r="D176">
        <v>0</v>
      </c>
      <c r="E176">
        <f>SmtRes!AV344</f>
        <v>0</v>
      </c>
      <c r="F176" t="str">
        <f>SmtRes!I344</f>
        <v>1.21-5-757</v>
      </c>
      <c r="G176" t="str">
        <f>SmtRes!K344</f>
        <v>Зажим соединительно-изолирующий, типа СИЗ-2</v>
      </c>
      <c r="H176" t="str">
        <f>SmtRes!O344</f>
        <v>1000 шт.</v>
      </c>
      <c r="I176">
        <f>SmtRes!Y344*Source!I259</f>
        <v>1.4240000000000001E-2</v>
      </c>
      <c r="J176">
        <f>SmtRes!AO344</f>
        <v>1</v>
      </c>
      <c r="K176">
        <f>SmtRes!AE344</f>
        <v>614.09</v>
      </c>
      <c r="L176">
        <f>SmtRes!DB344</f>
        <v>4.91</v>
      </c>
      <c r="M176">
        <f>ROUND(ROUND(L176*Source!I259, 6)*1, 2)</f>
        <v>8.74</v>
      </c>
      <c r="N176">
        <f>SmtRes!AA344</f>
        <v>669.36</v>
      </c>
      <c r="O176">
        <f>ROUND(ROUND(L176*Source!I259, 6)*SmtRes!DA344, 2)</f>
        <v>9.5299999999999994</v>
      </c>
      <c r="P176">
        <f>SmtRes!AG344</f>
        <v>0</v>
      </c>
      <c r="Q176">
        <f>SmtRes!DC344</f>
        <v>0</v>
      </c>
      <c r="R176">
        <f>ROUND(ROUND(Q176*Source!I259, 6)*1, 2)</f>
        <v>0</v>
      </c>
      <c r="S176">
        <f>SmtRes!AC344</f>
        <v>0</v>
      </c>
      <c r="T176">
        <f>ROUND(ROUND(Q176*Source!I259, 6)*SmtRes!AK344, 2)</f>
        <v>0</v>
      </c>
      <c r="U176">
        <v>3</v>
      </c>
      <c r="Z176">
        <f>SmtRes!X344</f>
        <v>-2134074556</v>
      </c>
      <c r="AA176">
        <v>-252345791</v>
      </c>
      <c r="AB176">
        <v>187549918</v>
      </c>
    </row>
    <row r="177" spans="1:28" x14ac:dyDescent="0.2">
      <c r="A177">
        <v>20</v>
      </c>
      <c r="B177">
        <v>343</v>
      </c>
      <c r="C177">
        <v>3</v>
      </c>
      <c r="D177">
        <v>0</v>
      </c>
      <c r="E177">
        <f>SmtRes!AV343</f>
        <v>0</v>
      </c>
      <c r="F177" t="str">
        <f>SmtRes!I343</f>
        <v>1.21-5-750</v>
      </c>
      <c r="G177" t="str">
        <f>SmtRes!K343</f>
        <v>Сжим, типа У 739М для проводников магистральных сечением от 4 до 10 мм2 и ответвительных сечением от 1,5 до 2,5 мм2</v>
      </c>
      <c r="H177" t="str">
        <f>SmtRes!O343</f>
        <v>шт.</v>
      </c>
      <c r="I177">
        <f>SmtRes!Y343*Source!I259</f>
        <v>5.5180000000000007</v>
      </c>
      <c r="J177">
        <f>SmtRes!AO343</f>
        <v>1</v>
      </c>
      <c r="K177">
        <f>SmtRes!AE343</f>
        <v>6.94</v>
      </c>
      <c r="L177">
        <f>SmtRes!DB343</f>
        <v>21.51</v>
      </c>
      <c r="M177">
        <f>ROUND(ROUND(L177*Source!I259, 6)*1, 2)</f>
        <v>38.29</v>
      </c>
      <c r="N177">
        <f>SmtRes!AA343</f>
        <v>24.78</v>
      </c>
      <c r="O177">
        <f>ROUND(ROUND(L177*Source!I259, 6)*SmtRes!DA343, 2)</f>
        <v>136.69</v>
      </c>
      <c r="P177">
        <f>SmtRes!AG343</f>
        <v>0</v>
      </c>
      <c r="Q177">
        <f>SmtRes!DC343</f>
        <v>0</v>
      </c>
      <c r="R177">
        <f>ROUND(ROUND(Q177*Source!I259, 6)*1, 2)</f>
        <v>0</v>
      </c>
      <c r="S177">
        <f>SmtRes!AC343</f>
        <v>0</v>
      </c>
      <c r="T177">
        <f>ROUND(ROUND(Q177*Source!I259, 6)*SmtRes!AK343, 2)</f>
        <v>0</v>
      </c>
      <c r="U177">
        <v>3</v>
      </c>
      <c r="Z177">
        <f>SmtRes!X343</f>
        <v>1920044476</v>
      </c>
      <c r="AA177">
        <v>-169449918</v>
      </c>
      <c r="AB177">
        <v>868907553</v>
      </c>
    </row>
    <row r="178" spans="1:28" x14ac:dyDescent="0.2">
      <c r="A178">
        <v>20</v>
      </c>
      <c r="B178">
        <v>342</v>
      </c>
      <c r="C178">
        <v>3</v>
      </c>
      <c r="D178">
        <v>0</v>
      </c>
      <c r="E178">
        <f>SmtRes!AV342</f>
        <v>0</v>
      </c>
      <c r="F178" t="str">
        <f>SmtRes!I342</f>
        <v>1.21-5-1554</v>
      </c>
      <c r="G178" t="str">
        <f>SmtRes!K342</f>
        <v>Втулка трубная, полипропиленовая, диаметр 17 мм</v>
      </c>
      <c r="H178" t="str">
        <f>SmtRes!O342</f>
        <v>1000 шт.</v>
      </c>
      <c r="I178">
        <f>SmtRes!Y342*Source!I259</f>
        <v>2.1716000000000003E-2</v>
      </c>
      <c r="J178">
        <f>SmtRes!AO342</f>
        <v>1</v>
      </c>
      <c r="K178">
        <f>SmtRes!AE342</f>
        <v>183.4</v>
      </c>
      <c r="L178">
        <f>SmtRes!DB342</f>
        <v>2.2400000000000002</v>
      </c>
      <c r="M178">
        <f>ROUND(ROUND(L178*Source!I259, 6)*1, 2)</f>
        <v>3.99</v>
      </c>
      <c r="N178">
        <f>SmtRes!AA342</f>
        <v>1250.79</v>
      </c>
      <c r="O178">
        <f>ROUND(ROUND(L178*Source!I259, 6)*SmtRes!DA342, 2)</f>
        <v>27.19</v>
      </c>
      <c r="P178">
        <f>SmtRes!AG342</f>
        <v>0</v>
      </c>
      <c r="Q178">
        <f>SmtRes!DC342</f>
        <v>0</v>
      </c>
      <c r="R178">
        <f>ROUND(ROUND(Q178*Source!I259, 6)*1, 2)</f>
        <v>0</v>
      </c>
      <c r="S178">
        <f>SmtRes!AC342</f>
        <v>0</v>
      </c>
      <c r="T178">
        <f>ROUND(ROUND(Q178*Source!I259, 6)*SmtRes!AK342, 2)</f>
        <v>0</v>
      </c>
      <c r="U178">
        <v>3</v>
      </c>
      <c r="Z178">
        <f>SmtRes!X342</f>
        <v>-1101602209</v>
      </c>
      <c r="AA178">
        <v>-1079292997</v>
      </c>
      <c r="AB178">
        <v>1321575978</v>
      </c>
    </row>
    <row r="179" spans="1:28" x14ac:dyDescent="0.2">
      <c r="A179">
        <v>20</v>
      </c>
      <c r="B179">
        <v>341</v>
      </c>
      <c r="C179">
        <v>3</v>
      </c>
      <c r="D179">
        <v>0</v>
      </c>
      <c r="E179">
        <f>SmtRes!AV341</f>
        <v>0</v>
      </c>
      <c r="F179" t="str">
        <f>SmtRes!I341</f>
        <v>1.21-5-1543</v>
      </c>
      <c r="G179" t="str">
        <f>SmtRes!K341</f>
        <v>Гильзы кабельные медные типа ГМ 2,5</v>
      </c>
      <c r="H179" t="str">
        <f>SmtRes!O341</f>
        <v>100 шт.</v>
      </c>
      <c r="I179">
        <f>SmtRes!Y341*Source!I259</f>
        <v>8.900000000000001E-2</v>
      </c>
      <c r="J179">
        <f>SmtRes!AO341</f>
        <v>1</v>
      </c>
      <c r="K179">
        <f>SmtRes!AE341</f>
        <v>68.819999999999993</v>
      </c>
      <c r="L179">
        <f>SmtRes!DB341</f>
        <v>3.44</v>
      </c>
      <c r="M179">
        <f>ROUND(ROUND(L179*Source!I259, 6)*1, 2)</f>
        <v>6.12</v>
      </c>
      <c r="N179">
        <f>SmtRes!AA341</f>
        <v>939.39</v>
      </c>
      <c r="O179">
        <f>ROUND(ROUND(L179*Source!I259, 6)*SmtRes!DA341, 2)</f>
        <v>83.58</v>
      </c>
      <c r="P179">
        <f>SmtRes!AG341</f>
        <v>0</v>
      </c>
      <c r="Q179">
        <f>SmtRes!DC341</f>
        <v>0</v>
      </c>
      <c r="R179">
        <f>ROUND(ROUND(Q179*Source!I259, 6)*1, 2)</f>
        <v>0</v>
      </c>
      <c r="S179">
        <f>SmtRes!AC341</f>
        <v>0</v>
      </c>
      <c r="T179">
        <f>ROUND(ROUND(Q179*Source!I259, 6)*SmtRes!AK341, 2)</f>
        <v>0</v>
      </c>
      <c r="U179">
        <v>3</v>
      </c>
      <c r="Z179">
        <f>SmtRes!X341</f>
        <v>812954682</v>
      </c>
      <c r="AA179">
        <v>-1075993679</v>
      </c>
      <c r="AB179">
        <v>-760535112</v>
      </c>
    </row>
    <row r="180" spans="1:28" x14ac:dyDescent="0.2">
      <c r="A180">
        <v>20</v>
      </c>
      <c r="B180">
        <v>340</v>
      </c>
      <c r="C180">
        <v>3</v>
      </c>
      <c r="D180">
        <v>0</v>
      </c>
      <c r="E180">
        <f>SmtRes!AV340</f>
        <v>0</v>
      </c>
      <c r="F180" t="str">
        <f>SmtRes!I340</f>
        <v>1.1-1-1723</v>
      </c>
      <c r="G180" t="str">
        <f>SmtRes!K340</f>
        <v>Лента изоляционная, прорезиненная, односторонняя</v>
      </c>
      <c r="H180" t="str">
        <f>SmtRes!O340</f>
        <v>кг</v>
      </c>
      <c r="I180">
        <f>SmtRes!Y340*Source!I259</f>
        <v>0.2848</v>
      </c>
      <c r="J180">
        <f>SmtRes!AO340</f>
        <v>1</v>
      </c>
      <c r="K180">
        <f>SmtRes!AE340</f>
        <v>159.07</v>
      </c>
      <c r="L180">
        <f>SmtRes!DB340</f>
        <v>25.45</v>
      </c>
      <c r="M180">
        <f>ROUND(ROUND(L180*Source!I259, 6)*1, 2)</f>
        <v>45.3</v>
      </c>
      <c r="N180">
        <f>SmtRes!AA340</f>
        <v>270.42</v>
      </c>
      <c r="O180">
        <f>ROUND(ROUND(L180*Source!I259, 6)*SmtRes!DA340, 2)</f>
        <v>77.010000000000005</v>
      </c>
      <c r="P180">
        <f>SmtRes!AG340</f>
        <v>0</v>
      </c>
      <c r="Q180">
        <f>SmtRes!DC340</f>
        <v>0</v>
      </c>
      <c r="R180">
        <f>ROUND(ROUND(Q180*Source!I259, 6)*1, 2)</f>
        <v>0</v>
      </c>
      <c r="S180">
        <f>SmtRes!AC340</f>
        <v>0</v>
      </c>
      <c r="T180">
        <f>ROUND(ROUND(Q180*Source!I259, 6)*SmtRes!AK340, 2)</f>
        <v>0</v>
      </c>
      <c r="U180">
        <v>3</v>
      </c>
      <c r="Z180">
        <f>SmtRes!X340</f>
        <v>100288402</v>
      </c>
      <c r="AA180">
        <v>1101553657</v>
      </c>
      <c r="AB180">
        <v>-722337738</v>
      </c>
    </row>
    <row r="181" spans="1:28" x14ac:dyDescent="0.2">
      <c r="A181">
        <v>20</v>
      </c>
      <c r="B181">
        <v>339</v>
      </c>
      <c r="C181">
        <v>3</v>
      </c>
      <c r="D181">
        <v>0</v>
      </c>
      <c r="E181">
        <f>SmtRes!AV339</f>
        <v>0</v>
      </c>
      <c r="F181" t="str">
        <f>SmtRes!I339</f>
        <v>1.1-1-1257</v>
      </c>
      <c r="G181" t="str">
        <f>SmtRes!K339</f>
        <v>Тальк молотый</v>
      </c>
      <c r="H181" t="str">
        <f>SmtRes!O339</f>
        <v>кг</v>
      </c>
      <c r="I181">
        <f>SmtRes!Y339*Source!I259</f>
        <v>0.76539999999999997</v>
      </c>
      <c r="J181">
        <f>SmtRes!AO339</f>
        <v>1</v>
      </c>
      <c r="K181">
        <f>SmtRes!AE339</f>
        <v>1.39</v>
      </c>
      <c r="L181">
        <f>SmtRes!DB339</f>
        <v>0.6</v>
      </c>
      <c r="M181">
        <f>ROUND(ROUND(L181*Source!I259, 6)*1, 2)</f>
        <v>1.07</v>
      </c>
      <c r="N181">
        <f>SmtRes!AA339</f>
        <v>12.58</v>
      </c>
      <c r="O181">
        <f>ROUND(ROUND(L181*Source!I259, 6)*SmtRes!DA339, 2)</f>
        <v>9.67</v>
      </c>
      <c r="P181">
        <f>SmtRes!AG339</f>
        <v>0</v>
      </c>
      <c r="Q181">
        <f>SmtRes!DC339</f>
        <v>0</v>
      </c>
      <c r="R181">
        <f>ROUND(ROUND(Q181*Source!I259, 6)*1, 2)</f>
        <v>0</v>
      </c>
      <c r="S181">
        <f>SmtRes!AC339</f>
        <v>0</v>
      </c>
      <c r="T181">
        <f>ROUND(ROUND(Q181*Source!I259, 6)*SmtRes!AK339, 2)</f>
        <v>0</v>
      </c>
      <c r="U181">
        <v>3</v>
      </c>
      <c r="Z181">
        <f>SmtRes!X339</f>
        <v>1946441422</v>
      </c>
      <c r="AA181">
        <v>1333920755</v>
      </c>
      <c r="AB181">
        <v>-705495717</v>
      </c>
    </row>
    <row r="182" spans="1:28" x14ac:dyDescent="0.2">
      <c r="A182">
        <v>20</v>
      </c>
      <c r="B182">
        <v>338</v>
      </c>
      <c r="C182">
        <v>2</v>
      </c>
      <c r="D182">
        <v>0</v>
      </c>
      <c r="E182">
        <f>SmtRes!AV338</f>
        <v>0</v>
      </c>
      <c r="F182" t="str">
        <f>SmtRes!I338</f>
        <v>2.1-3-38</v>
      </c>
      <c r="G182" t="str">
        <f>SmtRes!K338</f>
        <v>Краны на автомобильном ходу, грузоподъемность до 16 т</v>
      </c>
      <c r="H182" t="str">
        <f>SmtRes!O338</f>
        <v>маш.-ч</v>
      </c>
      <c r="I182">
        <f>SmtRes!Y338*Source!I259</f>
        <v>1.78E-2</v>
      </c>
      <c r="J182">
        <f>SmtRes!AO338</f>
        <v>1</v>
      </c>
      <c r="K182">
        <f>SmtRes!AF338</f>
        <v>179.17</v>
      </c>
      <c r="L182">
        <f>SmtRes!DB338</f>
        <v>1.79</v>
      </c>
      <c r="M182">
        <f>ROUND(ROUND(L182*Source!I259, 6)*1, 2)</f>
        <v>3.19</v>
      </c>
      <c r="N182">
        <f>SmtRes!AB338</f>
        <v>2149.79</v>
      </c>
      <c r="O182">
        <f>ROUND(ROUND(L182*Source!I259, 6)*SmtRes!DA338, 2)</f>
        <v>36.51</v>
      </c>
      <c r="P182">
        <f>SmtRes!AG338</f>
        <v>16.93</v>
      </c>
      <c r="Q182">
        <f>SmtRes!DC338</f>
        <v>0.17</v>
      </c>
      <c r="R182">
        <f>ROUND(ROUND(Q182*Source!I259, 6)*1, 2)</f>
        <v>0.3</v>
      </c>
      <c r="S182">
        <f>SmtRes!AC338</f>
        <v>611.71</v>
      </c>
      <c r="T182">
        <f>ROUND(ROUND(Q182*Source!I259, 6)*SmtRes!AK338, 2)</f>
        <v>10.44</v>
      </c>
      <c r="U182">
        <v>2</v>
      </c>
      <c r="Z182">
        <f>SmtRes!X338</f>
        <v>1668154095</v>
      </c>
      <c r="AA182">
        <v>-414289559</v>
      </c>
      <c r="AB182">
        <v>-711566665</v>
      </c>
    </row>
    <row r="183" spans="1:28" x14ac:dyDescent="0.2">
      <c r="A183">
        <v>20</v>
      </c>
      <c r="B183">
        <v>337</v>
      </c>
      <c r="C183">
        <v>2</v>
      </c>
      <c r="D183">
        <v>0</v>
      </c>
      <c r="E183">
        <f>SmtRes!AV337</f>
        <v>0</v>
      </c>
      <c r="F183" t="str">
        <f>SmtRes!I337</f>
        <v>2.1-18-7</v>
      </c>
      <c r="G183" t="str">
        <f>SmtRes!K337</f>
        <v>Автомобили грузовые бортовые, грузоподъемность до 5 т</v>
      </c>
      <c r="H183" t="str">
        <f>SmtRes!O337</f>
        <v>маш.-ч</v>
      </c>
      <c r="I183">
        <f>SmtRes!Y337*Source!I259</f>
        <v>1.78E-2</v>
      </c>
      <c r="J183">
        <f>SmtRes!AO337</f>
        <v>1</v>
      </c>
      <c r="K183">
        <f>SmtRes!AF337</f>
        <v>83.1</v>
      </c>
      <c r="L183">
        <f>SmtRes!DB337</f>
        <v>0.83</v>
      </c>
      <c r="M183">
        <f>ROUND(ROUND(L183*Source!I259, 6)*1, 2)</f>
        <v>1.48</v>
      </c>
      <c r="N183">
        <f>SmtRes!AB337</f>
        <v>1118.8900000000001</v>
      </c>
      <c r="O183">
        <f>ROUND(ROUND(L183*Source!I259, 6)*SmtRes!DA337, 2)</f>
        <v>19</v>
      </c>
      <c r="P183">
        <f>SmtRes!AG337</f>
        <v>12.62</v>
      </c>
      <c r="Q183">
        <f>SmtRes!DC337</f>
        <v>0.13</v>
      </c>
      <c r="R183">
        <f>ROUND(ROUND(Q183*Source!I259, 6)*1, 2)</f>
        <v>0.23</v>
      </c>
      <c r="S183">
        <f>SmtRes!AC337</f>
        <v>455.99</v>
      </c>
      <c r="T183">
        <f>ROUND(ROUND(Q183*Source!I259, 6)*SmtRes!AK337, 2)</f>
        <v>7.99</v>
      </c>
      <c r="U183">
        <v>2</v>
      </c>
      <c r="Z183">
        <f>SmtRes!X337</f>
        <v>-1440889904</v>
      </c>
      <c r="AA183">
        <v>-727753397</v>
      </c>
      <c r="AB183">
        <v>-1462868675</v>
      </c>
    </row>
    <row r="184" spans="1:28" x14ac:dyDescent="0.2">
      <c r="A184">
        <v>20</v>
      </c>
      <c r="B184">
        <v>336</v>
      </c>
      <c r="C184">
        <v>1</v>
      </c>
      <c r="D184">
        <v>0</v>
      </c>
      <c r="E184">
        <f>SmtRes!AV336</f>
        <v>1</v>
      </c>
      <c r="F184" t="str">
        <f>SmtRes!I336</f>
        <v>9999990008</v>
      </c>
      <c r="G184" t="str">
        <f>SmtRes!K336</f>
        <v>Трудозатраты рабочих</v>
      </c>
      <c r="H184" t="str">
        <f>SmtRes!O336</f>
        <v>чел.-ч.</v>
      </c>
      <c r="I184">
        <f>SmtRes!Y336*Source!I259</f>
        <v>7.9922000000000004</v>
      </c>
      <c r="J184">
        <f>SmtRes!AO336</f>
        <v>1</v>
      </c>
      <c r="K184">
        <f>SmtRes!AH336</f>
        <v>0</v>
      </c>
      <c r="L184">
        <f>SmtRes!DB336</f>
        <v>0</v>
      </c>
      <c r="M184">
        <f>ROUND(ROUND(L184*Source!I259, 6)*1, 2)</f>
        <v>0</v>
      </c>
      <c r="N184">
        <f>SmtRes!AD336</f>
        <v>0</v>
      </c>
      <c r="O184">
        <f>ROUND(ROUND(L184*Source!I259, 6)*SmtRes!DA336, 2)</f>
        <v>0</v>
      </c>
      <c r="P184">
        <f>SmtRes!AG336</f>
        <v>0</v>
      </c>
      <c r="Q184">
        <f>SmtRes!DC336</f>
        <v>0</v>
      </c>
      <c r="R184">
        <f>ROUND(ROUND(Q184*Source!I259, 6)*1, 2)</f>
        <v>0</v>
      </c>
      <c r="S184">
        <f>SmtRes!AC336</f>
        <v>0</v>
      </c>
      <c r="T184">
        <f>ROUND(ROUND(Q184*Source!I259, 6)*SmtRes!AK336, 2)</f>
        <v>0</v>
      </c>
      <c r="U184">
        <v>1</v>
      </c>
      <c r="Z184">
        <f>SmtRes!X336</f>
        <v>476480486</v>
      </c>
      <c r="AA184">
        <v>-1751963544</v>
      </c>
      <c r="AB184">
        <v>-1751963544</v>
      </c>
    </row>
    <row r="185" spans="1:28" x14ac:dyDescent="0.2">
      <c r="A185">
        <f>Source!A261</f>
        <v>17</v>
      </c>
      <c r="B185">
        <v>261</v>
      </c>
      <c r="C185">
        <v>3</v>
      </c>
      <c r="D185">
        <f>Source!BI261</f>
        <v>2</v>
      </c>
      <c r="E185">
        <f>Source!FS261</f>
        <v>0</v>
      </c>
      <c r="F185" t="str">
        <f>Source!F261</f>
        <v>УПД</v>
      </c>
      <c r="G185" t="str">
        <f>Source!G261</f>
        <v>Кабель сети оповещения, КПСЭнг(А)-FRLSLTx 1х2х0,75</v>
      </c>
      <c r="H185" t="str">
        <f>Source!H261</f>
        <v>м</v>
      </c>
      <c r="I185">
        <f>Source!I261</f>
        <v>181.56</v>
      </c>
      <c r="J185">
        <v>1</v>
      </c>
      <c r="K185">
        <f>Source!AC261</f>
        <v>3.73</v>
      </c>
      <c r="M185">
        <f>ROUND(K185*I185, 2)</f>
        <v>677.22</v>
      </c>
      <c r="N185">
        <f>Source!AC261*IF(Source!BC261&lt;&gt; 0, Source!BC261, 1)</f>
        <v>36.330199999999998</v>
      </c>
      <c r="O185">
        <f>ROUND(N185*I185, 2)</f>
        <v>6596.11</v>
      </c>
      <c r="P185">
        <f>Source!AE261</f>
        <v>0</v>
      </c>
      <c r="R185">
        <f>ROUND(P185*I185, 2)</f>
        <v>0</v>
      </c>
      <c r="S185">
        <f>Source!AE261*IF(Source!BS261&lt;&gt; 0, Source!BS261, 1)</f>
        <v>0</v>
      </c>
      <c r="T185">
        <f>ROUND(S185*I185, 2)</f>
        <v>0</v>
      </c>
      <c r="U185">
        <v>3</v>
      </c>
      <c r="Z185">
        <f>Source!GF261</f>
        <v>-1479050995</v>
      </c>
      <c r="AA185">
        <v>1013024763</v>
      </c>
      <c r="AB185">
        <v>-1939431031</v>
      </c>
    </row>
    <row r="186" spans="1:28" x14ac:dyDescent="0.2">
      <c r="A186">
        <v>20</v>
      </c>
      <c r="B186">
        <v>364</v>
      </c>
      <c r="C186">
        <v>3</v>
      </c>
      <c r="D186">
        <v>0</v>
      </c>
      <c r="E186">
        <f>SmtRes!AV364</f>
        <v>0</v>
      </c>
      <c r="F186" t="str">
        <f>SmtRes!I364</f>
        <v>1.1-1-3607</v>
      </c>
      <c r="G186" t="str">
        <f>SmtRes!K364</f>
        <v>Шурупы с полукруглой головкой, диаметр 4 мм, длина 40 мм</v>
      </c>
      <c r="H186" t="str">
        <f>SmtRes!O364</f>
        <v>т</v>
      </c>
      <c r="I186">
        <f>SmtRes!Y364*Source!I263</f>
        <v>0.26152799999999998</v>
      </c>
      <c r="J186">
        <f>SmtRes!AO364</f>
        <v>1</v>
      </c>
      <c r="K186">
        <f>SmtRes!AE364</f>
        <v>10651.81</v>
      </c>
      <c r="L186">
        <f>SmtRes!DB364</f>
        <v>1086.48</v>
      </c>
      <c r="M186">
        <f>ROUND(ROUND(L186*Source!I263, 6)*1, 2)</f>
        <v>2785.73</v>
      </c>
      <c r="N186">
        <f>SmtRes!AA364</f>
        <v>141029.96</v>
      </c>
      <c r="O186">
        <f>ROUND(ROUND(L186*Source!I263, 6)*SmtRes!DA364, 2)</f>
        <v>36883.129999999997</v>
      </c>
      <c r="P186">
        <f>SmtRes!AG364</f>
        <v>0</v>
      </c>
      <c r="Q186">
        <f>SmtRes!DC364</f>
        <v>0</v>
      </c>
      <c r="R186">
        <f>ROUND(ROUND(Q186*Source!I263, 6)*1, 2)</f>
        <v>0</v>
      </c>
      <c r="S186">
        <f>SmtRes!AC364</f>
        <v>0</v>
      </c>
      <c r="T186">
        <f>ROUND(ROUND(Q186*Source!I263, 6)*SmtRes!AK364, 2)</f>
        <v>0</v>
      </c>
      <c r="U186">
        <v>3</v>
      </c>
      <c r="Z186">
        <f>SmtRes!X364</f>
        <v>1892350289</v>
      </c>
      <c r="AA186">
        <v>615965587</v>
      </c>
      <c r="AB186">
        <v>-1775504617</v>
      </c>
    </row>
    <row r="187" spans="1:28" x14ac:dyDescent="0.2">
      <c r="A187">
        <v>20</v>
      </c>
      <c r="B187">
        <v>363</v>
      </c>
      <c r="C187">
        <v>3</v>
      </c>
      <c r="D187">
        <v>0</v>
      </c>
      <c r="E187">
        <f>SmtRes!AV363</f>
        <v>0</v>
      </c>
      <c r="F187" t="str">
        <f>SmtRes!I363</f>
        <v>1.1-1-2381</v>
      </c>
      <c r="G187" t="str">
        <f>SmtRes!K363</f>
        <v>Винты с полукруглой головкой, М6х10</v>
      </c>
      <c r="H187" t="str">
        <f>SmtRes!O363</f>
        <v>т</v>
      </c>
      <c r="I187">
        <f>SmtRes!Y363*Source!I263</f>
        <v>2.0512000000000001E-4</v>
      </c>
      <c r="J187">
        <f>SmtRes!AO363</f>
        <v>1</v>
      </c>
      <c r="K187">
        <f>SmtRes!AE363</f>
        <v>14336.14</v>
      </c>
      <c r="L187">
        <f>SmtRes!DB363</f>
        <v>1.1499999999999999</v>
      </c>
      <c r="M187">
        <f>ROUND(ROUND(L187*Source!I263, 6)*1, 2)</f>
        <v>2.95</v>
      </c>
      <c r="N187">
        <f>SmtRes!AA363</f>
        <v>103793.65</v>
      </c>
      <c r="O187">
        <f>ROUND(ROUND(L187*Source!I263, 6)*SmtRes!DA363, 2)</f>
        <v>21.35</v>
      </c>
      <c r="P187">
        <f>SmtRes!AG363</f>
        <v>0</v>
      </c>
      <c r="Q187">
        <f>SmtRes!DC363</f>
        <v>0</v>
      </c>
      <c r="R187">
        <f>ROUND(ROUND(Q187*Source!I263, 6)*1, 2)</f>
        <v>0</v>
      </c>
      <c r="S187">
        <f>SmtRes!AC363</f>
        <v>0</v>
      </c>
      <c r="T187">
        <f>ROUND(ROUND(Q187*Source!I263, 6)*SmtRes!AK363, 2)</f>
        <v>0</v>
      </c>
      <c r="U187">
        <v>3</v>
      </c>
      <c r="Z187">
        <f>SmtRes!X363</f>
        <v>163503827</v>
      </c>
      <c r="AA187">
        <v>-1248696552</v>
      </c>
      <c r="AB187">
        <v>609349578</v>
      </c>
    </row>
    <row r="188" spans="1:28" x14ac:dyDescent="0.2">
      <c r="A188">
        <v>20</v>
      </c>
      <c r="B188">
        <v>362</v>
      </c>
      <c r="C188">
        <v>3</v>
      </c>
      <c r="D188">
        <v>0</v>
      </c>
      <c r="E188">
        <f>SmtRes!AV362</f>
        <v>0</v>
      </c>
      <c r="F188" t="str">
        <f>SmtRes!I362</f>
        <v>1.1-1-238</v>
      </c>
      <c r="G188" t="str">
        <f>SmtRes!K362</f>
        <v>Дюбель пластмассовый</v>
      </c>
      <c r="H188" t="str">
        <f>SmtRes!O362</f>
        <v>шт.</v>
      </c>
      <c r="I188">
        <f>SmtRes!Y362*Source!I263</f>
        <v>10.256</v>
      </c>
      <c r="J188">
        <f>SmtRes!AO362</f>
        <v>1</v>
      </c>
      <c r="K188">
        <f>SmtRes!AE362</f>
        <v>0.89</v>
      </c>
      <c r="L188">
        <f>SmtRes!DB362</f>
        <v>3.56</v>
      </c>
      <c r="M188">
        <f>ROUND(ROUND(L188*Source!I263, 6)*1, 2)</f>
        <v>9.1300000000000008</v>
      </c>
      <c r="N188">
        <f>SmtRes!AA362</f>
        <v>0.82</v>
      </c>
      <c r="O188">
        <f>ROUND(ROUND(L188*Source!I263, 6)*SmtRes!DA362, 2)</f>
        <v>8.4</v>
      </c>
      <c r="P188">
        <f>SmtRes!AG362</f>
        <v>0</v>
      </c>
      <c r="Q188">
        <f>SmtRes!DC362</f>
        <v>0</v>
      </c>
      <c r="R188">
        <f>ROUND(ROUND(Q188*Source!I263, 6)*1, 2)</f>
        <v>0</v>
      </c>
      <c r="S188">
        <f>SmtRes!AC362</f>
        <v>0</v>
      </c>
      <c r="T188">
        <f>ROUND(ROUND(Q188*Source!I263, 6)*SmtRes!AK362, 2)</f>
        <v>0</v>
      </c>
      <c r="U188">
        <v>3</v>
      </c>
      <c r="Z188">
        <f>SmtRes!X362</f>
        <v>1309094709</v>
      </c>
      <c r="AA188">
        <v>-853776204</v>
      </c>
      <c r="AB188">
        <v>1523495228</v>
      </c>
    </row>
    <row r="189" spans="1:28" x14ac:dyDescent="0.2">
      <c r="A189">
        <v>20</v>
      </c>
      <c r="B189">
        <v>361</v>
      </c>
      <c r="C189">
        <v>3</v>
      </c>
      <c r="D189">
        <v>0</v>
      </c>
      <c r="E189">
        <f>SmtRes!AV361</f>
        <v>0</v>
      </c>
      <c r="F189" t="str">
        <f>SmtRes!I361</f>
        <v>1.1-1-237</v>
      </c>
      <c r="G189" t="str">
        <f>SmtRes!K361</f>
        <v>Дюбель с патроном</v>
      </c>
      <c r="H189" t="str">
        <f>SmtRes!O361</f>
        <v>шт.</v>
      </c>
      <c r="I189">
        <f>SmtRes!Y361*Source!I263</f>
        <v>319.21800000000002</v>
      </c>
      <c r="J189">
        <f>SmtRes!AO361</f>
        <v>1</v>
      </c>
      <c r="K189">
        <f>SmtRes!AE361</f>
        <v>3.86</v>
      </c>
      <c r="L189">
        <f>SmtRes!DB361</f>
        <v>480.57</v>
      </c>
      <c r="M189">
        <f>ROUND(ROUND(L189*Source!I263, 6)*1, 2)</f>
        <v>1232.18</v>
      </c>
      <c r="N189">
        <f>SmtRes!AA361</f>
        <v>8.4499999999999993</v>
      </c>
      <c r="O189">
        <f>ROUND(ROUND(L189*Source!I263, 6)*SmtRes!DA361, 2)</f>
        <v>2698.48</v>
      </c>
      <c r="P189">
        <f>SmtRes!AG361</f>
        <v>0</v>
      </c>
      <c r="Q189">
        <f>SmtRes!DC361</f>
        <v>0</v>
      </c>
      <c r="R189">
        <f>ROUND(ROUND(Q189*Source!I263, 6)*1, 2)</f>
        <v>0</v>
      </c>
      <c r="S189">
        <f>SmtRes!AC361</f>
        <v>0</v>
      </c>
      <c r="T189">
        <f>ROUND(ROUND(Q189*Source!I263, 6)*SmtRes!AK361, 2)</f>
        <v>0</v>
      </c>
      <c r="U189">
        <v>3</v>
      </c>
      <c r="Z189">
        <f>SmtRes!X361</f>
        <v>-1689119193</v>
      </c>
      <c r="AA189">
        <v>971350868</v>
      </c>
      <c r="AB189">
        <v>-614974749</v>
      </c>
    </row>
    <row r="190" spans="1:28" x14ac:dyDescent="0.2">
      <c r="A190">
        <v>20</v>
      </c>
      <c r="B190">
        <v>360</v>
      </c>
      <c r="C190">
        <v>3</v>
      </c>
      <c r="D190">
        <v>0</v>
      </c>
      <c r="E190">
        <f>SmtRes!AV360</f>
        <v>0</v>
      </c>
      <c r="F190" t="str">
        <f>SmtRes!I360</f>
        <v>1.1-1-1669</v>
      </c>
      <c r="G190" t="str">
        <f>SmtRes!K360</f>
        <v>Электроды, типа Э-42А, диаметр от 4 до 6 мм</v>
      </c>
      <c r="H190" t="str">
        <f>SmtRes!O360</f>
        <v>т</v>
      </c>
      <c r="I190">
        <f>SmtRes!Y360*Source!I263</f>
        <v>1.7537759999999999E-2</v>
      </c>
      <c r="J190">
        <f>SmtRes!AO360</f>
        <v>1</v>
      </c>
      <c r="K190">
        <f>SmtRes!AE360</f>
        <v>8596.85</v>
      </c>
      <c r="L190">
        <f>SmtRes!DB360</f>
        <v>58.8</v>
      </c>
      <c r="M190">
        <f>ROUND(ROUND(L190*Source!I263, 6)*1, 2)</f>
        <v>150.76</v>
      </c>
      <c r="N190">
        <f>SmtRes!AA360</f>
        <v>157580.26</v>
      </c>
      <c r="O190">
        <f>ROUND(ROUND(L190*Source!I263, 6)*SmtRes!DA360, 2)</f>
        <v>2763.49</v>
      </c>
      <c r="P190">
        <f>SmtRes!AG360</f>
        <v>0</v>
      </c>
      <c r="Q190">
        <f>SmtRes!DC360</f>
        <v>0</v>
      </c>
      <c r="R190">
        <f>ROUND(ROUND(Q190*Source!I263, 6)*1, 2)</f>
        <v>0</v>
      </c>
      <c r="S190">
        <f>SmtRes!AC360</f>
        <v>0</v>
      </c>
      <c r="T190">
        <f>ROUND(ROUND(Q190*Source!I263, 6)*SmtRes!AK360, 2)</f>
        <v>0</v>
      </c>
      <c r="U190">
        <v>3</v>
      </c>
      <c r="Z190">
        <f>SmtRes!X360</f>
        <v>1534553938</v>
      </c>
      <c r="AA190">
        <v>73241424</v>
      </c>
      <c r="AB190">
        <v>-1987742182</v>
      </c>
    </row>
    <row r="191" spans="1:28" x14ac:dyDescent="0.2">
      <c r="A191">
        <v>20</v>
      </c>
      <c r="B191">
        <v>359</v>
      </c>
      <c r="C191">
        <v>2</v>
      </c>
      <c r="D191">
        <v>0</v>
      </c>
      <c r="E191">
        <f>SmtRes!AV359</f>
        <v>0</v>
      </c>
      <c r="F191" t="str">
        <f>SmtRes!I359</f>
        <v>2.1-4-109</v>
      </c>
      <c r="G191" t="str">
        <f>SmtRes!K359</f>
        <v>Подъемники ножничные несамоходные, высота подъема до 10 м</v>
      </c>
      <c r="H191" t="str">
        <f>SmtRes!O359</f>
        <v>маш.-ч</v>
      </c>
      <c r="I191">
        <f>SmtRes!Y359*Source!I263</f>
        <v>25.8964</v>
      </c>
      <c r="J191">
        <f>SmtRes!AO359</f>
        <v>1</v>
      </c>
      <c r="K191">
        <f>SmtRes!AF359</f>
        <v>24.13</v>
      </c>
      <c r="L191">
        <f>SmtRes!DB359</f>
        <v>243.71</v>
      </c>
      <c r="M191">
        <f>ROUND(ROUND(L191*Source!I263, 6)*1, 2)</f>
        <v>624.87</v>
      </c>
      <c r="N191">
        <f>SmtRes!AB359</f>
        <v>557.83000000000004</v>
      </c>
      <c r="O191">
        <f>ROUND(ROUND(L191*Source!I263, 6)*SmtRes!DA359, 2)</f>
        <v>13797.18</v>
      </c>
      <c r="P191">
        <f>SmtRes!AG359</f>
        <v>12.62</v>
      </c>
      <c r="Q191">
        <f>SmtRes!DC359</f>
        <v>127.46</v>
      </c>
      <c r="R191">
        <f>ROUND(ROUND(Q191*Source!I263, 6)*1, 2)</f>
        <v>326.81</v>
      </c>
      <c r="S191">
        <f>SmtRes!AC359</f>
        <v>455.99</v>
      </c>
      <c r="T191">
        <f>ROUND(ROUND(Q191*Source!I263, 6)*SmtRes!AK359, 2)</f>
        <v>11278.12</v>
      </c>
      <c r="U191">
        <v>2</v>
      </c>
      <c r="Z191">
        <f>SmtRes!X359</f>
        <v>744253593</v>
      </c>
      <c r="AA191">
        <v>347393903</v>
      </c>
      <c r="AB191">
        <v>-524523805</v>
      </c>
    </row>
    <row r="192" spans="1:28" x14ac:dyDescent="0.2">
      <c r="A192">
        <v>20</v>
      </c>
      <c r="B192">
        <v>358</v>
      </c>
      <c r="C192">
        <v>2</v>
      </c>
      <c r="D192">
        <v>0</v>
      </c>
      <c r="E192">
        <f>SmtRes!AV358</f>
        <v>0</v>
      </c>
      <c r="F192" t="str">
        <f>SmtRes!I358</f>
        <v>2.1-30-10</v>
      </c>
      <c r="G192" t="str">
        <f>SmtRes!K358</f>
        <v>Перфораторы, мощность до 800 Вт</v>
      </c>
      <c r="H192" t="str">
        <f>SmtRes!O358</f>
        <v>маш.-ч</v>
      </c>
      <c r="I192">
        <f>SmtRes!Y358*Source!I263</f>
        <v>5.4613199999999997</v>
      </c>
      <c r="J192">
        <f>SmtRes!AO358</f>
        <v>1</v>
      </c>
      <c r="K192">
        <f>SmtRes!AF358</f>
        <v>0.77</v>
      </c>
      <c r="L192">
        <f>SmtRes!DB358</f>
        <v>1.64</v>
      </c>
      <c r="M192">
        <f>ROUND(ROUND(L192*Source!I263, 6)*1, 2)</f>
        <v>4.2</v>
      </c>
      <c r="N192">
        <f>SmtRes!AB358</f>
        <v>6.84</v>
      </c>
      <c r="O192">
        <f>ROUND(ROUND(L192*Source!I263, 6)*SmtRes!DA358, 2)</f>
        <v>35.659999999999997</v>
      </c>
      <c r="P192">
        <f>SmtRes!AG358</f>
        <v>0</v>
      </c>
      <c r="Q192">
        <f>SmtRes!DC358</f>
        <v>0</v>
      </c>
      <c r="R192">
        <f>ROUND(ROUND(Q192*Source!I263, 6)*1, 2)</f>
        <v>0</v>
      </c>
      <c r="S192">
        <f>SmtRes!AC358</f>
        <v>0</v>
      </c>
      <c r="T192">
        <f>ROUND(ROUND(Q192*Source!I263, 6)*SmtRes!AK358, 2)</f>
        <v>0</v>
      </c>
      <c r="U192">
        <v>2</v>
      </c>
      <c r="Z192">
        <f>SmtRes!X358</f>
        <v>1944310998</v>
      </c>
      <c r="AA192">
        <v>292932093</v>
      </c>
      <c r="AB192">
        <v>714070868</v>
      </c>
    </row>
    <row r="193" spans="1:28" x14ac:dyDescent="0.2">
      <c r="A193">
        <v>20</v>
      </c>
      <c r="B193">
        <v>357</v>
      </c>
      <c r="C193">
        <v>2</v>
      </c>
      <c r="D193">
        <v>0</v>
      </c>
      <c r="E193">
        <f>SmtRes!AV357</f>
        <v>0</v>
      </c>
      <c r="F193" t="str">
        <f>SmtRes!I357</f>
        <v>2.1-18-7</v>
      </c>
      <c r="G193" t="str">
        <f>SmtRes!K357</f>
        <v>Автомобили грузовые бортовые, грузоподъемность до 5 т</v>
      </c>
      <c r="H193" t="str">
        <f>SmtRes!O357</f>
        <v>маш.-ч</v>
      </c>
      <c r="I193">
        <f>SmtRes!Y357*Source!I263</f>
        <v>4.1024000000000003</v>
      </c>
      <c r="J193">
        <f>SmtRes!AO357</f>
        <v>1</v>
      </c>
      <c r="K193">
        <f>SmtRes!AF357</f>
        <v>83.1</v>
      </c>
      <c r="L193">
        <f>SmtRes!DB357</f>
        <v>132.96</v>
      </c>
      <c r="M193">
        <f>ROUND(ROUND(L193*Source!I263, 6)*1, 2)</f>
        <v>340.91</v>
      </c>
      <c r="N193">
        <f>SmtRes!AB357</f>
        <v>1118.8900000000001</v>
      </c>
      <c r="O193">
        <f>ROUND(ROUND(L193*Source!I263, 6)*SmtRes!DA357, 2)</f>
        <v>4384.1000000000004</v>
      </c>
      <c r="P193">
        <f>SmtRes!AG357</f>
        <v>12.62</v>
      </c>
      <c r="Q193">
        <f>SmtRes!DC357</f>
        <v>20.190000000000001</v>
      </c>
      <c r="R193">
        <f>ROUND(ROUND(Q193*Source!I263, 6)*1, 2)</f>
        <v>51.77</v>
      </c>
      <c r="S193">
        <f>SmtRes!AC357</f>
        <v>455.99</v>
      </c>
      <c r="T193">
        <f>ROUND(ROUND(Q193*Source!I263, 6)*SmtRes!AK357, 2)</f>
        <v>1786.48</v>
      </c>
      <c r="U193">
        <v>2</v>
      </c>
      <c r="Z193">
        <f>SmtRes!X357</f>
        <v>-1440889904</v>
      </c>
      <c r="AA193">
        <v>-727753397</v>
      </c>
      <c r="AB193">
        <v>-1462868675</v>
      </c>
    </row>
    <row r="194" spans="1:28" x14ac:dyDescent="0.2">
      <c r="A194">
        <v>20</v>
      </c>
      <c r="B194">
        <v>356</v>
      </c>
      <c r="C194">
        <v>2</v>
      </c>
      <c r="D194">
        <v>0</v>
      </c>
      <c r="E194">
        <f>SmtRes!AV356</f>
        <v>0</v>
      </c>
      <c r="F194" t="str">
        <f>SmtRes!I356</f>
        <v>2.1-13-14</v>
      </c>
      <c r="G194" t="str">
        <f>SmtRes!K356</f>
        <v>Аппараты сварочные постоянного тока (выпрямители) для ручной дуговой сварки, сварочный ток до 500 А</v>
      </c>
      <c r="H194" t="str">
        <f>SmtRes!O356</f>
        <v>маш.-ч</v>
      </c>
      <c r="I194">
        <f>SmtRes!Y356*Source!I263</f>
        <v>6.9997199999999999</v>
      </c>
      <c r="J194">
        <f>SmtRes!AO356</f>
        <v>1</v>
      </c>
      <c r="K194">
        <f>SmtRes!AF356</f>
        <v>7.11</v>
      </c>
      <c r="L194">
        <f>SmtRes!DB356</f>
        <v>19.41</v>
      </c>
      <c r="M194">
        <f>ROUND(ROUND(L194*Source!I263, 6)*1, 2)</f>
        <v>49.77</v>
      </c>
      <c r="N194">
        <f>SmtRes!AB356</f>
        <v>79.5</v>
      </c>
      <c r="O194">
        <f>ROUND(ROUND(L194*Source!I263, 6)*SmtRes!DA356, 2)</f>
        <v>531.51</v>
      </c>
      <c r="P194">
        <f>SmtRes!AG356</f>
        <v>0</v>
      </c>
      <c r="Q194">
        <f>SmtRes!DC356</f>
        <v>0</v>
      </c>
      <c r="R194">
        <f>ROUND(ROUND(Q194*Source!I263, 6)*1, 2)</f>
        <v>0</v>
      </c>
      <c r="S194">
        <f>SmtRes!AC356</f>
        <v>0</v>
      </c>
      <c r="T194">
        <f>ROUND(ROUND(Q194*Source!I263, 6)*SmtRes!AK356, 2)</f>
        <v>0</v>
      </c>
      <c r="U194">
        <v>2</v>
      </c>
      <c r="Z194">
        <f>SmtRes!X356</f>
        <v>-1515164169</v>
      </c>
      <c r="AA194">
        <v>1878243921</v>
      </c>
      <c r="AB194">
        <v>-1927318577</v>
      </c>
    </row>
    <row r="195" spans="1:28" x14ac:dyDescent="0.2">
      <c r="A195">
        <v>20</v>
      </c>
      <c r="B195">
        <v>355</v>
      </c>
      <c r="C195">
        <v>1</v>
      </c>
      <c r="D195">
        <v>0</v>
      </c>
      <c r="E195">
        <f>SmtRes!AV355</f>
        <v>1</v>
      </c>
      <c r="F195" t="str">
        <f>SmtRes!I355</f>
        <v>9999990008</v>
      </c>
      <c r="G195" t="str">
        <f>SmtRes!K355</f>
        <v>Трудозатраты рабочих</v>
      </c>
      <c r="H195" t="str">
        <f>SmtRes!O355</f>
        <v>чел.-ч.</v>
      </c>
      <c r="I195">
        <f>SmtRes!Y355*Source!I263</f>
        <v>84.611999999999995</v>
      </c>
      <c r="J195">
        <f>SmtRes!AO355</f>
        <v>1</v>
      </c>
      <c r="K195">
        <f>SmtRes!AH355</f>
        <v>0</v>
      </c>
      <c r="L195">
        <f>SmtRes!DB355</f>
        <v>0</v>
      </c>
      <c r="M195">
        <f>ROUND(ROUND(L195*Source!I263, 6)*1, 2)</f>
        <v>0</v>
      </c>
      <c r="N195">
        <f>SmtRes!AD355</f>
        <v>0</v>
      </c>
      <c r="O195">
        <f>ROUND(ROUND(L195*Source!I263, 6)*SmtRes!DA355, 2)</f>
        <v>0</v>
      </c>
      <c r="P195">
        <f>SmtRes!AG355</f>
        <v>0</v>
      </c>
      <c r="Q195">
        <f>SmtRes!DC355</f>
        <v>0</v>
      </c>
      <c r="R195">
        <f>ROUND(ROUND(Q195*Source!I263, 6)*1, 2)</f>
        <v>0</v>
      </c>
      <c r="S195">
        <f>SmtRes!AC355</f>
        <v>0</v>
      </c>
      <c r="T195">
        <f>ROUND(ROUND(Q195*Source!I263, 6)*SmtRes!AK355, 2)</f>
        <v>0</v>
      </c>
      <c r="U195">
        <v>1</v>
      </c>
      <c r="Z195">
        <f>SmtRes!X355</f>
        <v>476480486</v>
      </c>
      <c r="AA195">
        <v>-1751963544</v>
      </c>
      <c r="AB195">
        <v>-1751963544</v>
      </c>
    </row>
    <row r="196" spans="1:28" x14ac:dyDescent="0.2">
      <c r="A196">
        <f>Source!A265</f>
        <v>17</v>
      </c>
      <c r="B196">
        <v>265</v>
      </c>
      <c r="C196">
        <v>3</v>
      </c>
      <c r="D196">
        <f>Source!BI265</f>
        <v>2</v>
      </c>
      <c r="E196">
        <f>Source!FS265</f>
        <v>0</v>
      </c>
      <c r="F196" t="str">
        <f>Source!F265</f>
        <v>УПД</v>
      </c>
      <c r="G196" t="str">
        <f>Source!G265</f>
        <v>Кабель-канал металлический оцинкованный, ККМО 15х15</v>
      </c>
      <c r="H196" t="str">
        <f>Source!H265</f>
        <v>м</v>
      </c>
      <c r="I196">
        <f>Source!I265</f>
        <v>258.964</v>
      </c>
      <c r="J196">
        <v>1</v>
      </c>
      <c r="K196">
        <f>Source!AC265</f>
        <v>13.87</v>
      </c>
      <c r="M196">
        <f>ROUND(K196*I196, 2)</f>
        <v>3591.83</v>
      </c>
      <c r="N196">
        <f>Source!AC265*IF(Source!BC265&lt;&gt; 0, Source!BC265, 1)</f>
        <v>135.09379999999999</v>
      </c>
      <c r="O196">
        <f>ROUND(N196*I196, 2)</f>
        <v>34984.43</v>
      </c>
      <c r="P196">
        <f>Source!AE265</f>
        <v>0</v>
      </c>
      <c r="R196">
        <f>ROUND(P196*I196, 2)</f>
        <v>0</v>
      </c>
      <c r="S196">
        <f>Source!AE265*IF(Source!BS265&lt;&gt; 0, Source!BS265, 1)</f>
        <v>0</v>
      </c>
      <c r="T196">
        <f>ROUND(S196*I196, 2)</f>
        <v>0</v>
      </c>
      <c r="U196">
        <v>3</v>
      </c>
      <c r="Z196">
        <f>Source!GF265</f>
        <v>-1293258077</v>
      </c>
      <c r="AA196">
        <v>-2097607180</v>
      </c>
      <c r="AB196">
        <v>-402755728</v>
      </c>
    </row>
    <row r="197" spans="1:28" x14ac:dyDescent="0.2">
      <c r="A197">
        <f>Source!A267</f>
        <v>17</v>
      </c>
      <c r="B197">
        <v>267</v>
      </c>
      <c r="C197">
        <v>3</v>
      </c>
      <c r="D197">
        <f>Source!BI267</f>
        <v>2</v>
      </c>
      <c r="E197">
        <f>Source!FS267</f>
        <v>0</v>
      </c>
      <c r="F197" t="str">
        <f>Source!F267</f>
        <v>УПД</v>
      </c>
      <c r="G197" t="str">
        <f>Source!G267</f>
        <v>Соединитель ККМО Угол 25 L-образный металлический, УТ000023538</v>
      </c>
      <c r="H197" t="str">
        <f>Source!H267</f>
        <v>шт.</v>
      </c>
      <c r="I197">
        <f>Source!I267</f>
        <v>20</v>
      </c>
      <c r="J197">
        <v>1</v>
      </c>
      <c r="K197">
        <f>Source!AC267</f>
        <v>15.5</v>
      </c>
      <c r="M197">
        <f>ROUND(K197*I197, 2)</f>
        <v>310</v>
      </c>
      <c r="N197">
        <f>Source!AC267*IF(Source!BC267&lt;&gt; 0, Source!BC267, 1)</f>
        <v>150.97</v>
      </c>
      <c r="O197">
        <f>ROUND(N197*I197, 2)</f>
        <v>3019.4</v>
      </c>
      <c r="P197">
        <f>Source!AE267</f>
        <v>0</v>
      </c>
      <c r="R197">
        <f>ROUND(P197*I197, 2)</f>
        <v>0</v>
      </c>
      <c r="S197">
        <f>Source!AE267*IF(Source!BS267&lt;&gt; 0, Source!BS267, 1)</f>
        <v>0</v>
      </c>
      <c r="T197">
        <f>ROUND(S197*I197, 2)</f>
        <v>0</v>
      </c>
      <c r="U197">
        <v>3</v>
      </c>
      <c r="Z197">
        <f>Source!GF267</f>
        <v>1397592155</v>
      </c>
      <c r="AA197">
        <v>-135268267</v>
      </c>
      <c r="AB197">
        <v>-1972212158</v>
      </c>
    </row>
    <row r="198" spans="1:28" x14ac:dyDescent="0.2">
      <c r="A198">
        <v>20</v>
      </c>
      <c r="B198">
        <v>366</v>
      </c>
      <c r="C198">
        <v>1</v>
      </c>
      <c r="D198">
        <v>0</v>
      </c>
      <c r="E198">
        <f>SmtRes!AV366</f>
        <v>1</v>
      </c>
      <c r="F198" t="str">
        <f>SmtRes!I366</f>
        <v>9999990008</v>
      </c>
      <c r="G198" t="str">
        <f>SmtRes!K366</f>
        <v>Трудозатраты рабочих</v>
      </c>
      <c r="H198" t="str">
        <f>SmtRes!O366</f>
        <v>чел.-ч.</v>
      </c>
      <c r="I198">
        <f>SmtRes!Y366*Source!I269</f>
        <v>46.630649999999996</v>
      </c>
      <c r="J198">
        <f>SmtRes!AO366</f>
        <v>1</v>
      </c>
      <c r="K198">
        <f>SmtRes!AH366</f>
        <v>0</v>
      </c>
      <c r="L198">
        <f>SmtRes!DB366</f>
        <v>0</v>
      </c>
      <c r="M198">
        <f>ROUND(ROUND(L198*Source!I269, 6)*1, 2)</f>
        <v>0</v>
      </c>
      <c r="N198">
        <f>SmtRes!AD366</f>
        <v>0</v>
      </c>
      <c r="O198">
        <f>ROUND(ROUND(L198*Source!I269, 6)*SmtRes!DA366, 2)</f>
        <v>0</v>
      </c>
      <c r="P198">
        <f>SmtRes!AG366</f>
        <v>0</v>
      </c>
      <c r="Q198">
        <f>SmtRes!DC366</f>
        <v>0</v>
      </c>
      <c r="R198">
        <f>ROUND(ROUND(Q198*Source!I269, 6)*1, 2)</f>
        <v>0</v>
      </c>
      <c r="S198">
        <f>SmtRes!AC366</f>
        <v>0</v>
      </c>
      <c r="T198">
        <f>ROUND(ROUND(Q198*Source!I269, 6)*SmtRes!AK366, 2)</f>
        <v>0</v>
      </c>
      <c r="U198">
        <v>1</v>
      </c>
      <c r="Z198">
        <f>SmtRes!X366</f>
        <v>476480486</v>
      </c>
      <c r="AA198">
        <v>-1751963544</v>
      </c>
      <c r="AB198">
        <v>-1751963544</v>
      </c>
    </row>
    <row r="199" spans="1:28" x14ac:dyDescent="0.2">
      <c r="A199">
        <f>Source!A271</f>
        <v>17</v>
      </c>
      <c r="B199">
        <v>271</v>
      </c>
      <c r="C199">
        <v>3</v>
      </c>
      <c r="D199">
        <f>Source!BI271</f>
        <v>2</v>
      </c>
      <c r="E199">
        <f>Source!FS271</f>
        <v>0</v>
      </c>
      <c r="F199" t="str">
        <f>Source!F271</f>
        <v>УПД</v>
      </c>
      <c r="G199" t="str">
        <f>Source!G271</f>
        <v>Труба гофр. с зондом , FRHF 16 мм</v>
      </c>
      <c r="H199" t="str">
        <f>Source!H271</f>
        <v>м</v>
      </c>
      <c r="I199">
        <f>Source!I271</f>
        <v>324.5</v>
      </c>
      <c r="J199">
        <v>1</v>
      </c>
      <c r="K199">
        <f>Source!AC271</f>
        <v>7.13</v>
      </c>
      <c r="M199">
        <f t="shared" ref="M199:M204" si="4">ROUND(K199*I199, 2)</f>
        <v>2313.69</v>
      </c>
      <c r="N199">
        <f>Source!AC271*IF(Source!BC271&lt;&gt; 0, Source!BC271, 1)</f>
        <v>69.446200000000005</v>
      </c>
      <c r="O199">
        <f t="shared" ref="O199:O204" si="5">ROUND(N199*I199, 2)</f>
        <v>22535.29</v>
      </c>
      <c r="P199">
        <f>Source!AE271</f>
        <v>0</v>
      </c>
      <c r="R199">
        <f t="shared" ref="R199:R204" si="6">ROUND(P199*I199, 2)</f>
        <v>0</v>
      </c>
      <c r="S199">
        <f>Source!AE271*IF(Source!BS271&lt;&gt; 0, Source!BS271, 1)</f>
        <v>0</v>
      </c>
      <c r="T199">
        <f t="shared" ref="T199:T204" si="7">ROUND(S199*I199, 2)</f>
        <v>0</v>
      </c>
      <c r="U199">
        <v>3</v>
      </c>
      <c r="Z199">
        <f>Source!GF271</f>
        <v>-397864848</v>
      </c>
      <c r="AA199">
        <v>1984004849</v>
      </c>
      <c r="AB199">
        <v>-783600157</v>
      </c>
    </row>
    <row r="200" spans="1:28" x14ac:dyDescent="0.2">
      <c r="A200">
        <f>Source!A273</f>
        <v>17</v>
      </c>
      <c r="B200">
        <v>273</v>
      </c>
      <c r="C200">
        <v>3</v>
      </c>
      <c r="D200">
        <f>Source!BI273</f>
        <v>2</v>
      </c>
      <c r="E200">
        <f>Source!FS273</f>
        <v>0</v>
      </c>
      <c r="F200" t="str">
        <f>Source!F273</f>
        <v>УПД</v>
      </c>
      <c r="G200" t="str">
        <f>Source!G273</f>
        <v>Скоба металлическая однолапковая 16-17мм (100шт/уп) , 850-004</v>
      </c>
      <c r="H200" t="str">
        <f>Source!H273</f>
        <v>шт.</v>
      </c>
      <c r="I200">
        <f>Source!I273</f>
        <v>815</v>
      </c>
      <c r="J200">
        <v>1</v>
      </c>
      <c r="K200">
        <f>Source!AC273</f>
        <v>0.45</v>
      </c>
      <c r="M200">
        <f t="shared" si="4"/>
        <v>366.75</v>
      </c>
      <c r="N200">
        <f>Source!AC273*IF(Source!BC273&lt;&gt; 0, Source!BC273, 1)</f>
        <v>4.383</v>
      </c>
      <c r="O200">
        <f t="shared" si="5"/>
        <v>3572.15</v>
      </c>
      <c r="P200">
        <f>Source!AE273</f>
        <v>0</v>
      </c>
      <c r="R200">
        <f t="shared" si="6"/>
        <v>0</v>
      </c>
      <c r="S200">
        <f>Source!AE273*IF(Source!BS273&lt;&gt; 0, Source!BS273, 1)</f>
        <v>0</v>
      </c>
      <c r="T200">
        <f t="shared" si="7"/>
        <v>0</v>
      </c>
      <c r="U200">
        <v>3</v>
      </c>
      <c r="Z200">
        <f>Source!GF273</f>
        <v>-1744385024</v>
      </c>
      <c r="AA200">
        <v>1496096973</v>
      </c>
      <c r="AB200">
        <v>-851455426</v>
      </c>
    </row>
    <row r="201" spans="1:28" x14ac:dyDescent="0.2">
      <c r="A201">
        <f>Source!A279</f>
        <v>17</v>
      </c>
      <c r="B201">
        <v>279</v>
      </c>
      <c r="C201">
        <v>3</v>
      </c>
      <c r="D201">
        <f>Source!BI279</f>
        <v>2</v>
      </c>
      <c r="E201">
        <f>Source!FS279</f>
        <v>0</v>
      </c>
      <c r="F201" t="str">
        <f>Source!F279</f>
        <v>УПД</v>
      </c>
      <c r="G201" t="str">
        <f>Source!G279</f>
        <v>Соединитель ККМО Угол 25 Т-образный металлический , УТ000023541</v>
      </c>
      <c r="H201" t="str">
        <f>Source!H279</f>
        <v>шт.</v>
      </c>
      <c r="I201">
        <f>Source!I279</f>
        <v>20</v>
      </c>
      <c r="J201">
        <v>1</v>
      </c>
      <c r="K201">
        <f>Source!AC279</f>
        <v>15.5</v>
      </c>
      <c r="M201">
        <f t="shared" si="4"/>
        <v>310</v>
      </c>
      <c r="N201">
        <f>Source!AC279*IF(Source!BC279&lt;&gt; 0, Source!BC279, 1)</f>
        <v>150.97</v>
      </c>
      <c r="O201">
        <f t="shared" si="5"/>
        <v>3019.4</v>
      </c>
      <c r="P201">
        <f>Source!AE279</f>
        <v>0</v>
      </c>
      <c r="R201">
        <f t="shared" si="6"/>
        <v>0</v>
      </c>
      <c r="S201">
        <f>Source!AE279*IF(Source!BS279&lt;&gt; 0, Source!BS279, 1)</f>
        <v>0</v>
      </c>
      <c r="T201">
        <f t="shared" si="7"/>
        <v>0</v>
      </c>
      <c r="U201">
        <v>3</v>
      </c>
      <c r="Z201">
        <f>Source!GF279</f>
        <v>-1842591398</v>
      </c>
      <c r="AA201">
        <v>2092036993</v>
      </c>
      <c r="AB201">
        <v>-118211441</v>
      </c>
    </row>
    <row r="202" spans="1:28" x14ac:dyDescent="0.2">
      <c r="A202">
        <f>Source!A281</f>
        <v>17</v>
      </c>
      <c r="B202">
        <v>281</v>
      </c>
      <c r="C202">
        <v>3</v>
      </c>
      <c r="D202">
        <f>Source!BI281</f>
        <v>2</v>
      </c>
      <c r="E202">
        <f>Source!FS281</f>
        <v>0</v>
      </c>
      <c r="F202" t="str">
        <f>Source!F281</f>
        <v>УПД</v>
      </c>
      <c r="G202" t="str">
        <f>Source!G281</f>
        <v>Хомут пластиковый</v>
      </c>
      <c r="H202" t="str">
        <f>Source!H281</f>
        <v>шт.</v>
      </c>
      <c r="I202">
        <f>Source!I281</f>
        <v>200</v>
      </c>
      <c r="J202">
        <v>1</v>
      </c>
      <c r="K202">
        <f>Source!AC281</f>
        <v>0.22</v>
      </c>
      <c r="M202">
        <f t="shared" si="4"/>
        <v>44</v>
      </c>
      <c r="N202">
        <f>Source!AC281*IF(Source!BC281&lt;&gt; 0, Source!BC281, 1)</f>
        <v>2.1428000000000003</v>
      </c>
      <c r="O202">
        <f t="shared" si="5"/>
        <v>428.56</v>
      </c>
      <c r="P202">
        <f>Source!AE281</f>
        <v>0</v>
      </c>
      <c r="R202">
        <f t="shared" si="6"/>
        <v>0</v>
      </c>
      <c r="S202">
        <f>Source!AE281*IF(Source!BS281&lt;&gt; 0, Source!BS281, 1)</f>
        <v>0</v>
      </c>
      <c r="T202">
        <f t="shared" si="7"/>
        <v>0</v>
      </c>
      <c r="U202">
        <v>3</v>
      </c>
      <c r="Z202">
        <f>Source!GF281</f>
        <v>-138293331</v>
      </c>
      <c r="AA202">
        <v>-15084</v>
      </c>
      <c r="AB202">
        <v>452694738</v>
      </c>
    </row>
    <row r="203" spans="1:28" x14ac:dyDescent="0.2">
      <c r="A203">
        <f>Source!A283</f>
        <v>17</v>
      </c>
      <c r="B203">
        <v>283</v>
      </c>
      <c r="C203">
        <v>3</v>
      </c>
      <c r="D203">
        <f>Source!BI283</f>
        <v>2</v>
      </c>
      <c r="E203">
        <f>Source!FS283</f>
        <v>0</v>
      </c>
      <c r="F203" t="str">
        <f>Source!F283</f>
        <v>УПД</v>
      </c>
      <c r="G203" t="str">
        <f>Source!G283</f>
        <v>Бирка кабельная</v>
      </c>
      <c r="H203" t="str">
        <f>Source!H283</f>
        <v>шт.</v>
      </c>
      <c r="I203">
        <f>Source!I283</f>
        <v>200</v>
      </c>
      <c r="J203">
        <v>1</v>
      </c>
      <c r="K203">
        <f>Source!AC283</f>
        <v>0.09</v>
      </c>
      <c r="M203">
        <f t="shared" si="4"/>
        <v>18</v>
      </c>
      <c r="N203">
        <f>Source!AC283*IF(Source!BC283&lt;&gt; 0, Source!BC283, 1)</f>
        <v>0.87659999999999993</v>
      </c>
      <c r="O203">
        <f t="shared" si="5"/>
        <v>175.32</v>
      </c>
      <c r="P203">
        <f>Source!AE283</f>
        <v>0</v>
      </c>
      <c r="R203">
        <f t="shared" si="6"/>
        <v>0</v>
      </c>
      <c r="S203">
        <f>Source!AE283*IF(Source!BS283&lt;&gt; 0, Source!BS283, 1)</f>
        <v>0</v>
      </c>
      <c r="T203">
        <f t="shared" si="7"/>
        <v>0</v>
      </c>
      <c r="U203">
        <v>3</v>
      </c>
      <c r="Z203">
        <f>Source!GF283</f>
        <v>1608378674</v>
      </c>
      <c r="AA203">
        <v>-724249980</v>
      </c>
      <c r="AB203">
        <v>-10016363</v>
      </c>
    </row>
    <row r="204" spans="1:28" x14ac:dyDescent="0.2">
      <c r="A204">
        <f>Source!A289</f>
        <v>17</v>
      </c>
      <c r="B204">
        <v>289</v>
      </c>
      <c r="C204">
        <v>3</v>
      </c>
      <c r="D204">
        <f>Source!BI289</f>
        <v>2</v>
      </c>
      <c r="E204">
        <f>Source!FS289</f>
        <v>0</v>
      </c>
      <c r="F204" t="str">
        <f>Source!F289</f>
        <v>УПД</v>
      </c>
      <c r="G204" t="str">
        <f>Source!G289</f>
        <v>Коробка монтажная металлическая КМ-О (4к) с керамическими клеммами, КМ-О (4к)</v>
      </c>
      <c r="H204" t="str">
        <f>Source!H289</f>
        <v>шт.</v>
      </c>
      <c r="I204">
        <f>Source!I289</f>
        <v>78</v>
      </c>
      <c r="J204">
        <v>1</v>
      </c>
      <c r="K204">
        <f>Source!AC289</f>
        <v>32.520000000000003</v>
      </c>
      <c r="M204">
        <f t="shared" si="4"/>
        <v>2536.56</v>
      </c>
      <c r="N204">
        <f>Source!AC289*IF(Source!BC289&lt;&gt; 0, Source!BC289, 1)</f>
        <v>316.74480000000005</v>
      </c>
      <c r="O204">
        <f t="shared" si="5"/>
        <v>24706.09</v>
      </c>
      <c r="P204">
        <f>Source!AE289</f>
        <v>0</v>
      </c>
      <c r="R204">
        <f t="shared" si="6"/>
        <v>0</v>
      </c>
      <c r="S204">
        <f>Source!AE289*IF(Source!BS289&lt;&gt; 0, Source!BS289, 1)</f>
        <v>0</v>
      </c>
      <c r="T204">
        <f t="shared" si="7"/>
        <v>0</v>
      </c>
      <c r="U204">
        <v>3</v>
      </c>
      <c r="Z204">
        <f>Source!GF289</f>
        <v>1294754647</v>
      </c>
      <c r="AA204">
        <v>2070914021</v>
      </c>
      <c r="AB204">
        <v>1905156165</v>
      </c>
    </row>
    <row r="205" spans="1:28" x14ac:dyDescent="0.2">
      <c r="A205">
        <v>20</v>
      </c>
      <c r="B205">
        <v>412</v>
      </c>
      <c r="C205">
        <v>3</v>
      </c>
      <c r="D205">
        <v>0</v>
      </c>
      <c r="E205">
        <f>SmtRes!AV412</f>
        <v>0</v>
      </c>
      <c r="F205" t="str">
        <f>SmtRes!I412</f>
        <v>1.21-5-872</v>
      </c>
      <c r="G205" t="str">
        <f>SmtRes!K412</f>
        <v>Скоба двухлапковая стальная оцинкованная, для кабелей диаметром от 25 до 26</v>
      </c>
      <c r="H205" t="str">
        <f>SmtRes!O412</f>
        <v>1000 шт.</v>
      </c>
      <c r="I205">
        <f>SmtRes!Y412*Source!I291</f>
        <v>1.0045E-2</v>
      </c>
      <c r="J205">
        <f>SmtRes!AO412</f>
        <v>1</v>
      </c>
      <c r="K205">
        <f>SmtRes!AE412</f>
        <v>920</v>
      </c>
      <c r="L205">
        <f>SmtRes!DB412</f>
        <v>37.72</v>
      </c>
      <c r="M205">
        <f>ROUND(ROUND(L205*Source!I291, 6)*1, 2)</f>
        <v>9.24</v>
      </c>
      <c r="N205">
        <f>SmtRes!AA412</f>
        <v>2373.6</v>
      </c>
      <c r="O205">
        <f>ROUND(ROUND(L205*Source!I291, 6)*SmtRes!DA412, 2)</f>
        <v>23.84</v>
      </c>
      <c r="P205">
        <f>SmtRes!AG412</f>
        <v>0</v>
      </c>
      <c r="Q205">
        <f>SmtRes!DC412</f>
        <v>0</v>
      </c>
      <c r="R205">
        <f>ROUND(ROUND(Q205*Source!I291, 6)*1, 2)</f>
        <v>0</v>
      </c>
      <c r="S205">
        <f>SmtRes!AC412</f>
        <v>0</v>
      </c>
      <c r="T205">
        <f>ROUND(ROUND(Q205*Source!I291, 6)*SmtRes!AK412, 2)</f>
        <v>0</v>
      </c>
      <c r="U205">
        <v>3</v>
      </c>
      <c r="Z205">
        <f>SmtRes!X412</f>
        <v>-412407988</v>
      </c>
      <c r="AA205">
        <v>931350962</v>
      </c>
      <c r="AB205">
        <v>1984401849</v>
      </c>
    </row>
    <row r="206" spans="1:28" x14ac:dyDescent="0.2">
      <c r="A206">
        <v>20</v>
      </c>
      <c r="B206">
        <v>411</v>
      </c>
      <c r="C206">
        <v>3</v>
      </c>
      <c r="D206">
        <v>0</v>
      </c>
      <c r="E206">
        <f>SmtRes!AV411</f>
        <v>0</v>
      </c>
      <c r="F206" t="str">
        <f>SmtRes!I411</f>
        <v>1.21-5-1655</v>
      </c>
      <c r="G206" t="str">
        <f>SmtRes!K411</f>
        <v>Перемычка гибкая, типа ПГС 50-280</v>
      </c>
      <c r="H206" t="str">
        <f>SmtRes!O411</f>
        <v>шт.</v>
      </c>
      <c r="I206">
        <f>SmtRes!Y411*Source!I291</f>
        <v>1.96</v>
      </c>
      <c r="J206">
        <f>SmtRes!AO411</f>
        <v>1</v>
      </c>
      <c r="K206">
        <f>SmtRes!AE411</f>
        <v>14.99</v>
      </c>
      <c r="L206">
        <f>SmtRes!DB411</f>
        <v>119.92</v>
      </c>
      <c r="M206">
        <f>ROUND(ROUND(L206*Source!I291, 6)*1, 2)</f>
        <v>29.38</v>
      </c>
      <c r="N206">
        <f>SmtRes!AA411</f>
        <v>120.67</v>
      </c>
      <c r="O206">
        <f>ROUND(ROUND(L206*Source!I291, 6)*SmtRes!DA411, 2)</f>
        <v>236.51</v>
      </c>
      <c r="P206">
        <f>SmtRes!AG411</f>
        <v>0</v>
      </c>
      <c r="Q206">
        <f>SmtRes!DC411</f>
        <v>0</v>
      </c>
      <c r="R206">
        <f>ROUND(ROUND(Q206*Source!I291, 6)*1, 2)</f>
        <v>0</v>
      </c>
      <c r="S206">
        <f>SmtRes!AC411</f>
        <v>0</v>
      </c>
      <c r="T206">
        <f>ROUND(ROUND(Q206*Source!I291, 6)*SmtRes!AK411, 2)</f>
        <v>0</v>
      </c>
      <c r="U206">
        <v>3</v>
      </c>
      <c r="Z206">
        <f>SmtRes!X411</f>
        <v>-837770269</v>
      </c>
      <c r="AA206">
        <v>1007413010</v>
      </c>
      <c r="AB206">
        <v>-1849667330</v>
      </c>
    </row>
    <row r="207" spans="1:28" x14ac:dyDescent="0.2">
      <c r="A207">
        <v>20</v>
      </c>
      <c r="B207">
        <v>410</v>
      </c>
      <c r="C207">
        <v>3</v>
      </c>
      <c r="D207">
        <v>0</v>
      </c>
      <c r="E207">
        <f>SmtRes!AV410</f>
        <v>0</v>
      </c>
      <c r="F207" t="str">
        <f>SmtRes!I410</f>
        <v>1.21-5-1561</v>
      </c>
      <c r="G207" t="str">
        <f>SmtRes!K410</f>
        <v>Заглушка трубная полиэтиленовая У469</v>
      </c>
      <c r="H207" t="str">
        <f>SmtRes!O410</f>
        <v>10 шт.</v>
      </c>
      <c r="I207">
        <f>SmtRes!Y410*Source!I291</f>
        <v>0.24990000000000001</v>
      </c>
      <c r="J207">
        <f>SmtRes!AO410</f>
        <v>1</v>
      </c>
      <c r="K207">
        <f>SmtRes!AE410</f>
        <v>5.46</v>
      </c>
      <c r="L207">
        <f>SmtRes!DB410</f>
        <v>5.57</v>
      </c>
      <c r="M207">
        <f>ROUND(ROUND(L207*Source!I291, 6)*1, 2)</f>
        <v>1.36</v>
      </c>
      <c r="N207">
        <f>SmtRes!AA410</f>
        <v>42.42</v>
      </c>
      <c r="O207">
        <f>ROUND(ROUND(L207*Source!I291, 6)*SmtRes!DA410, 2)</f>
        <v>10.6</v>
      </c>
      <c r="P207">
        <f>SmtRes!AG410</f>
        <v>0</v>
      </c>
      <c r="Q207">
        <f>SmtRes!DC410</f>
        <v>0</v>
      </c>
      <c r="R207">
        <f>ROUND(ROUND(Q207*Source!I291, 6)*1, 2)</f>
        <v>0</v>
      </c>
      <c r="S207">
        <f>SmtRes!AC410</f>
        <v>0</v>
      </c>
      <c r="T207">
        <f>ROUND(ROUND(Q207*Source!I291, 6)*SmtRes!AK410, 2)</f>
        <v>0</v>
      </c>
      <c r="U207">
        <v>3</v>
      </c>
      <c r="Z207">
        <f>SmtRes!X410</f>
        <v>-1896586194</v>
      </c>
      <c r="AA207">
        <v>1271265669</v>
      </c>
      <c r="AB207">
        <v>719951117</v>
      </c>
    </row>
    <row r="208" spans="1:28" x14ac:dyDescent="0.2">
      <c r="A208">
        <v>20</v>
      </c>
      <c r="B208">
        <v>409</v>
      </c>
      <c r="C208">
        <v>3</v>
      </c>
      <c r="D208">
        <v>0</v>
      </c>
      <c r="E208">
        <f>SmtRes!AV409</f>
        <v>0</v>
      </c>
      <c r="F208" t="str">
        <f>SmtRes!I409</f>
        <v>1.1-1-967</v>
      </c>
      <c r="G208" t="str">
        <f>SmtRes!K409</f>
        <v>Проволока стальная низкоуглеродистая общего назначения оцинкованная, диаметр от 1,6 до 3,0 мм</v>
      </c>
      <c r="H208" t="str">
        <f>SmtRes!O409</f>
        <v>т</v>
      </c>
      <c r="I208">
        <f>SmtRes!Y409*Source!I291</f>
        <v>5.1449999999999998E-4</v>
      </c>
      <c r="J208">
        <f>SmtRes!AO409</f>
        <v>1</v>
      </c>
      <c r="K208">
        <f>SmtRes!AE409</f>
        <v>7982.5</v>
      </c>
      <c r="L208">
        <f>SmtRes!DB409</f>
        <v>16.760000000000002</v>
      </c>
      <c r="M208">
        <f>ROUND(ROUND(L208*Source!I291, 6)*1, 2)</f>
        <v>4.1100000000000003</v>
      </c>
      <c r="N208">
        <f>SmtRes!AA409</f>
        <v>87568.03</v>
      </c>
      <c r="O208">
        <f>ROUND(ROUND(L208*Source!I291, 6)*SmtRes!DA409, 2)</f>
        <v>45.05</v>
      </c>
      <c r="P208">
        <f>SmtRes!AG409</f>
        <v>0</v>
      </c>
      <c r="Q208">
        <f>SmtRes!DC409</f>
        <v>0</v>
      </c>
      <c r="R208">
        <f>ROUND(ROUND(Q208*Source!I291, 6)*1, 2)</f>
        <v>0</v>
      </c>
      <c r="S208">
        <f>SmtRes!AC409</f>
        <v>0</v>
      </c>
      <c r="T208">
        <f>ROUND(ROUND(Q208*Source!I291, 6)*SmtRes!AK409, 2)</f>
        <v>0</v>
      </c>
      <c r="U208">
        <v>3</v>
      </c>
      <c r="Z208">
        <f>SmtRes!X409</f>
        <v>-391005678</v>
      </c>
      <c r="AA208">
        <v>370996503</v>
      </c>
      <c r="AB208">
        <v>-443132453</v>
      </c>
    </row>
    <row r="209" spans="1:28" x14ac:dyDescent="0.2">
      <c r="A209">
        <v>20</v>
      </c>
      <c r="B209">
        <v>408</v>
      </c>
      <c r="C209">
        <v>3</v>
      </c>
      <c r="D209">
        <v>0</v>
      </c>
      <c r="E209">
        <f>SmtRes!AV408</f>
        <v>0</v>
      </c>
      <c r="F209" t="str">
        <f>SmtRes!I408</f>
        <v>1.1-1-493</v>
      </c>
      <c r="G209" t="str">
        <f>SmtRes!K408</f>
        <v>Лак битумный, типа БТ-577</v>
      </c>
      <c r="H209" t="str">
        <f>SmtRes!O408</f>
        <v>т</v>
      </c>
      <c r="I209">
        <f>SmtRes!Y408*Source!I291</f>
        <v>1.6660000000000001E-4</v>
      </c>
      <c r="J209">
        <f>SmtRes!AO408</f>
        <v>1</v>
      </c>
      <c r="K209">
        <f>SmtRes!AE408</f>
        <v>16189.08</v>
      </c>
      <c r="L209">
        <f>SmtRes!DB408</f>
        <v>11.01</v>
      </c>
      <c r="M209">
        <f>ROUND(ROUND(L209*Source!I291, 6)*1, 2)</f>
        <v>2.7</v>
      </c>
      <c r="N209">
        <f>SmtRes!AA408</f>
        <v>48567.24</v>
      </c>
      <c r="O209">
        <f>ROUND(ROUND(L209*Source!I291, 6)*SmtRes!DA408, 2)</f>
        <v>8.09</v>
      </c>
      <c r="P209">
        <f>SmtRes!AG408</f>
        <v>0</v>
      </c>
      <c r="Q209">
        <f>SmtRes!DC408</f>
        <v>0</v>
      </c>
      <c r="R209">
        <f>ROUND(ROUND(Q209*Source!I291, 6)*1, 2)</f>
        <v>0</v>
      </c>
      <c r="S209">
        <f>SmtRes!AC408</f>
        <v>0</v>
      </c>
      <c r="T209">
        <f>ROUND(ROUND(Q209*Source!I291, 6)*SmtRes!AK408, 2)</f>
        <v>0</v>
      </c>
      <c r="U209">
        <v>3</v>
      </c>
      <c r="Z209">
        <f>SmtRes!X408</f>
        <v>-1971136070</v>
      </c>
      <c r="AA209">
        <v>1683393017</v>
      </c>
      <c r="AB209">
        <v>-2089330387</v>
      </c>
    </row>
    <row r="210" spans="1:28" x14ac:dyDescent="0.2">
      <c r="A210">
        <v>20</v>
      </c>
      <c r="B210">
        <v>407</v>
      </c>
      <c r="C210">
        <v>3</v>
      </c>
      <c r="D210">
        <v>0</v>
      </c>
      <c r="E210">
        <f>SmtRes!AV407</f>
        <v>0</v>
      </c>
      <c r="F210" t="str">
        <f>SmtRes!I407</f>
        <v>1.1-1-3588</v>
      </c>
      <c r="G210" t="str">
        <f>SmtRes!K407</f>
        <v>Лента для уплотнения резьбы при монтаже инженерных сетей, типа ФУМ</v>
      </c>
      <c r="H210" t="str">
        <f>SmtRes!O407</f>
        <v>кг</v>
      </c>
      <c r="I210">
        <f>SmtRes!Y407*Source!I291</f>
        <v>7.3499999999999998E-3</v>
      </c>
      <c r="J210">
        <f>SmtRes!AO407</f>
        <v>1</v>
      </c>
      <c r="K210">
        <f>SmtRes!AE407</f>
        <v>520.52</v>
      </c>
      <c r="L210">
        <f>SmtRes!DB407</f>
        <v>15.62</v>
      </c>
      <c r="M210">
        <f>ROUND(ROUND(L210*Source!I291, 6)*1, 2)</f>
        <v>3.83</v>
      </c>
      <c r="N210">
        <f>SmtRes!AA407</f>
        <v>1072.27</v>
      </c>
      <c r="O210">
        <f>ROUND(ROUND(L210*Source!I291, 6)*SmtRes!DA407, 2)</f>
        <v>7.88</v>
      </c>
      <c r="P210">
        <f>SmtRes!AG407</f>
        <v>0</v>
      </c>
      <c r="Q210">
        <f>SmtRes!DC407</f>
        <v>0</v>
      </c>
      <c r="R210">
        <f>ROUND(ROUND(Q210*Source!I291, 6)*1, 2)</f>
        <v>0</v>
      </c>
      <c r="S210">
        <f>SmtRes!AC407</f>
        <v>0</v>
      </c>
      <c r="T210">
        <f>ROUND(ROUND(Q210*Source!I291, 6)*SmtRes!AK407, 2)</f>
        <v>0</v>
      </c>
      <c r="U210">
        <v>3</v>
      </c>
      <c r="Z210">
        <f>SmtRes!X407</f>
        <v>-549252313</v>
      </c>
      <c r="AA210">
        <v>-2039885121</v>
      </c>
      <c r="AB210">
        <v>-1720620010</v>
      </c>
    </row>
    <row r="211" spans="1:28" x14ac:dyDescent="0.2">
      <c r="A211">
        <v>20</v>
      </c>
      <c r="B211">
        <v>406</v>
      </c>
      <c r="C211">
        <v>3</v>
      </c>
      <c r="D211">
        <v>0</v>
      </c>
      <c r="E211">
        <f>SmtRes!AV406</f>
        <v>0</v>
      </c>
      <c r="F211" t="str">
        <f>SmtRes!I406</f>
        <v>1.1-1-238</v>
      </c>
      <c r="G211" t="str">
        <f>SmtRes!K406</f>
        <v>Дюбель пластмассовый</v>
      </c>
      <c r="H211" t="str">
        <f>SmtRes!O406</f>
        <v>шт.</v>
      </c>
      <c r="I211">
        <f>SmtRes!Y406*Source!I291</f>
        <v>20.09</v>
      </c>
      <c r="J211">
        <f>SmtRes!AO406</f>
        <v>1</v>
      </c>
      <c r="K211">
        <f>SmtRes!AE406</f>
        <v>0.89</v>
      </c>
      <c r="L211">
        <f>SmtRes!DB406</f>
        <v>72.98</v>
      </c>
      <c r="M211">
        <f>ROUND(ROUND(L211*Source!I291, 6)*1, 2)</f>
        <v>17.88</v>
      </c>
      <c r="N211">
        <f>SmtRes!AA406</f>
        <v>0.82</v>
      </c>
      <c r="O211">
        <f>ROUND(ROUND(L211*Source!I291, 6)*SmtRes!DA406, 2)</f>
        <v>16.45</v>
      </c>
      <c r="P211">
        <f>SmtRes!AG406</f>
        <v>0</v>
      </c>
      <c r="Q211">
        <f>SmtRes!DC406</f>
        <v>0</v>
      </c>
      <c r="R211">
        <f>ROUND(ROUND(Q211*Source!I291, 6)*1, 2)</f>
        <v>0</v>
      </c>
      <c r="S211">
        <f>SmtRes!AC406</f>
        <v>0</v>
      </c>
      <c r="T211">
        <f>ROUND(ROUND(Q211*Source!I291, 6)*SmtRes!AK406, 2)</f>
        <v>0</v>
      </c>
      <c r="U211">
        <v>3</v>
      </c>
      <c r="Z211">
        <f>SmtRes!X406</f>
        <v>1309094709</v>
      </c>
      <c r="AA211">
        <v>-853776204</v>
      </c>
      <c r="AB211">
        <v>1523495228</v>
      </c>
    </row>
    <row r="212" spans="1:28" x14ac:dyDescent="0.2">
      <c r="A212">
        <v>20</v>
      </c>
      <c r="B212">
        <v>405</v>
      </c>
      <c r="C212">
        <v>3</v>
      </c>
      <c r="D212">
        <v>0</v>
      </c>
      <c r="E212">
        <f>SmtRes!AV405</f>
        <v>0</v>
      </c>
      <c r="F212" t="str">
        <f>SmtRes!I405</f>
        <v>1.1-1-1669</v>
      </c>
      <c r="G212" t="str">
        <f>SmtRes!K405</f>
        <v>Электроды, типа Э-42А, диаметр от 4 до 6 мм</v>
      </c>
      <c r="H212" t="str">
        <f>SmtRes!O405</f>
        <v>т</v>
      </c>
      <c r="I212">
        <f>SmtRes!Y405*Source!I291</f>
        <v>2.5724999999999999E-4</v>
      </c>
      <c r="J212">
        <f>SmtRes!AO405</f>
        <v>1</v>
      </c>
      <c r="K212">
        <f>SmtRes!AE405</f>
        <v>8596.85</v>
      </c>
      <c r="L212">
        <f>SmtRes!DB405</f>
        <v>9.0299999999999994</v>
      </c>
      <c r="M212">
        <f>ROUND(ROUND(L212*Source!I291, 6)*1, 2)</f>
        <v>2.21</v>
      </c>
      <c r="N212">
        <f>SmtRes!AA405</f>
        <v>157580.26</v>
      </c>
      <c r="O212">
        <f>ROUND(ROUND(L212*Source!I291, 6)*SmtRes!DA405, 2)</f>
        <v>40.549999999999997</v>
      </c>
      <c r="P212">
        <f>SmtRes!AG405</f>
        <v>0</v>
      </c>
      <c r="Q212">
        <f>SmtRes!DC405</f>
        <v>0</v>
      </c>
      <c r="R212">
        <f>ROUND(ROUND(Q212*Source!I291, 6)*1, 2)</f>
        <v>0</v>
      </c>
      <c r="S212">
        <f>SmtRes!AC405</f>
        <v>0</v>
      </c>
      <c r="T212">
        <f>ROUND(ROUND(Q212*Source!I291, 6)*SmtRes!AK405, 2)</f>
        <v>0</v>
      </c>
      <c r="U212">
        <v>3</v>
      </c>
      <c r="Z212">
        <f>SmtRes!X405</f>
        <v>1534553938</v>
      </c>
      <c r="AA212">
        <v>73241424</v>
      </c>
      <c r="AB212">
        <v>-1987742182</v>
      </c>
    </row>
    <row r="213" spans="1:28" x14ac:dyDescent="0.2">
      <c r="A213">
        <v>20</v>
      </c>
      <c r="B213">
        <v>404</v>
      </c>
      <c r="C213">
        <v>2</v>
      </c>
      <c r="D213">
        <v>0</v>
      </c>
      <c r="E213">
        <f>SmtRes!AV404</f>
        <v>0</v>
      </c>
      <c r="F213" t="str">
        <f>SmtRes!I404</f>
        <v>2.1-4-109</v>
      </c>
      <c r="G213" t="str">
        <f>SmtRes!K404</f>
        <v>Подъемники ножничные несамоходные, высота подъема до 10 м</v>
      </c>
      <c r="H213" t="str">
        <f>SmtRes!O404</f>
        <v>маш.-ч</v>
      </c>
      <c r="I213">
        <f>SmtRes!Y404*Source!I291</f>
        <v>4.2874999999999996</v>
      </c>
      <c r="J213">
        <f>SmtRes!AO404</f>
        <v>1</v>
      </c>
      <c r="K213">
        <f>SmtRes!AF404</f>
        <v>24.13</v>
      </c>
      <c r="L213">
        <f>SmtRes!DB404</f>
        <v>422.28</v>
      </c>
      <c r="M213">
        <f>ROUND(ROUND(L213*Source!I291, 6)*1, 2)</f>
        <v>103.46</v>
      </c>
      <c r="N213">
        <f>SmtRes!AB404</f>
        <v>557.83000000000004</v>
      </c>
      <c r="O213">
        <f>ROUND(ROUND(L213*Source!I291, 6)*SmtRes!DA404, 2)</f>
        <v>2284.37</v>
      </c>
      <c r="P213">
        <f>SmtRes!AG404</f>
        <v>12.62</v>
      </c>
      <c r="Q213">
        <f>SmtRes!DC404</f>
        <v>220.85</v>
      </c>
      <c r="R213">
        <f>ROUND(ROUND(Q213*Source!I291, 6)*1, 2)</f>
        <v>54.11</v>
      </c>
      <c r="S213">
        <f>SmtRes!AC404</f>
        <v>455.99</v>
      </c>
      <c r="T213">
        <f>ROUND(ROUND(Q213*Source!I291, 6)*SmtRes!AK404, 2)</f>
        <v>1867.28</v>
      </c>
      <c r="U213">
        <v>2</v>
      </c>
      <c r="Z213">
        <f>SmtRes!X404</f>
        <v>744253593</v>
      </c>
      <c r="AA213">
        <v>347393903</v>
      </c>
      <c r="AB213">
        <v>-524523805</v>
      </c>
    </row>
    <row r="214" spans="1:28" x14ac:dyDescent="0.2">
      <c r="A214">
        <v>20</v>
      </c>
      <c r="B214">
        <v>403</v>
      </c>
      <c r="C214">
        <v>2</v>
      </c>
      <c r="D214">
        <v>0</v>
      </c>
      <c r="E214">
        <f>SmtRes!AV403</f>
        <v>0</v>
      </c>
      <c r="F214" t="str">
        <f>SmtRes!I403</f>
        <v>2.1-30-10</v>
      </c>
      <c r="G214" t="str">
        <f>SmtRes!K403</f>
        <v>Перфораторы, мощность до 800 Вт</v>
      </c>
      <c r="H214" t="str">
        <f>SmtRes!O403</f>
        <v>маш.-ч</v>
      </c>
      <c r="I214">
        <f>SmtRes!Y403*Source!I291</f>
        <v>1.30585</v>
      </c>
      <c r="J214">
        <f>SmtRes!AO403</f>
        <v>1</v>
      </c>
      <c r="K214">
        <f>SmtRes!AF403</f>
        <v>0.77</v>
      </c>
      <c r="L214">
        <f>SmtRes!DB403</f>
        <v>4.0999999999999996</v>
      </c>
      <c r="M214">
        <f>ROUND(ROUND(L214*Source!I291, 6)*1, 2)</f>
        <v>1</v>
      </c>
      <c r="N214">
        <f>SmtRes!AB403</f>
        <v>6.84</v>
      </c>
      <c r="O214">
        <f>ROUND(ROUND(L214*Source!I291, 6)*SmtRes!DA403, 2)</f>
        <v>8.52</v>
      </c>
      <c r="P214">
        <f>SmtRes!AG403</f>
        <v>0</v>
      </c>
      <c r="Q214">
        <f>SmtRes!DC403</f>
        <v>0</v>
      </c>
      <c r="R214">
        <f>ROUND(ROUND(Q214*Source!I291, 6)*1, 2)</f>
        <v>0</v>
      </c>
      <c r="S214">
        <f>SmtRes!AC403</f>
        <v>0</v>
      </c>
      <c r="T214">
        <f>ROUND(ROUND(Q214*Source!I291, 6)*SmtRes!AK403, 2)</f>
        <v>0</v>
      </c>
      <c r="U214">
        <v>2</v>
      </c>
      <c r="Z214">
        <f>SmtRes!X403</f>
        <v>1944310998</v>
      </c>
      <c r="AA214">
        <v>292932093</v>
      </c>
      <c r="AB214">
        <v>714070868</v>
      </c>
    </row>
    <row r="215" spans="1:28" x14ac:dyDescent="0.2">
      <c r="A215">
        <v>20</v>
      </c>
      <c r="B215">
        <v>402</v>
      </c>
      <c r="C215">
        <v>2</v>
      </c>
      <c r="D215">
        <v>0</v>
      </c>
      <c r="E215">
        <f>SmtRes!AV402</f>
        <v>0</v>
      </c>
      <c r="F215" t="str">
        <f>SmtRes!I402</f>
        <v>2.1-18-7</v>
      </c>
      <c r="G215" t="str">
        <f>SmtRes!K402</f>
        <v>Автомобили грузовые бортовые, грузоподъемность до 5 т</v>
      </c>
      <c r="H215" t="str">
        <f>SmtRes!O402</f>
        <v>маш.-ч</v>
      </c>
      <c r="I215">
        <f>SmtRes!Y402*Source!I291</f>
        <v>0.10535</v>
      </c>
      <c r="J215">
        <f>SmtRes!AO402</f>
        <v>1</v>
      </c>
      <c r="K215">
        <f>SmtRes!AF402</f>
        <v>83.1</v>
      </c>
      <c r="L215">
        <f>SmtRes!DB402</f>
        <v>35.729999999999997</v>
      </c>
      <c r="M215">
        <f>ROUND(ROUND(L215*Source!I291, 6)*1, 2)</f>
        <v>8.75</v>
      </c>
      <c r="N215">
        <f>SmtRes!AB402</f>
        <v>1118.8900000000001</v>
      </c>
      <c r="O215">
        <f>ROUND(ROUND(L215*Source!I291, 6)*SmtRes!DA402, 2)</f>
        <v>112.57</v>
      </c>
      <c r="P215">
        <f>SmtRes!AG402</f>
        <v>12.62</v>
      </c>
      <c r="Q215">
        <f>SmtRes!DC402</f>
        <v>5.43</v>
      </c>
      <c r="R215">
        <f>ROUND(ROUND(Q215*Source!I291, 6)*1, 2)</f>
        <v>1.33</v>
      </c>
      <c r="S215">
        <f>SmtRes!AC402</f>
        <v>455.99</v>
      </c>
      <c r="T215">
        <f>ROUND(ROUND(Q215*Source!I291, 6)*SmtRes!AK402, 2)</f>
        <v>45.91</v>
      </c>
      <c r="U215">
        <v>2</v>
      </c>
      <c r="Z215">
        <f>SmtRes!X402</f>
        <v>-1440889904</v>
      </c>
      <c r="AA215">
        <v>-727753397</v>
      </c>
      <c r="AB215">
        <v>-1462868675</v>
      </c>
    </row>
    <row r="216" spans="1:28" x14ac:dyDescent="0.2">
      <c r="A216">
        <v>20</v>
      </c>
      <c r="B216">
        <v>401</v>
      </c>
      <c r="C216">
        <v>2</v>
      </c>
      <c r="D216">
        <v>0</v>
      </c>
      <c r="E216">
        <f>SmtRes!AV401</f>
        <v>0</v>
      </c>
      <c r="F216" t="str">
        <f>SmtRes!I401</f>
        <v>2.1-13-14</v>
      </c>
      <c r="G216" t="str">
        <f>SmtRes!K401</f>
        <v>Аппараты сварочные постоянного тока (выпрямители) для ручной дуговой сварки, сварочный ток до 500 А</v>
      </c>
      <c r="H216" t="str">
        <f>SmtRes!O401</f>
        <v>маш.-ч</v>
      </c>
      <c r="I216">
        <f>SmtRes!Y401*Source!I291</f>
        <v>1.3548500000000001</v>
      </c>
      <c r="J216">
        <f>SmtRes!AO401</f>
        <v>1</v>
      </c>
      <c r="K216">
        <f>SmtRes!AF401</f>
        <v>7.11</v>
      </c>
      <c r="L216">
        <f>SmtRes!DB401</f>
        <v>39.32</v>
      </c>
      <c r="M216">
        <f>ROUND(ROUND(L216*Source!I291, 6)*1, 2)</f>
        <v>9.6300000000000008</v>
      </c>
      <c r="N216">
        <f>SmtRes!AB401</f>
        <v>79.5</v>
      </c>
      <c r="O216">
        <f>ROUND(ROUND(L216*Source!I291, 6)*SmtRes!DA401, 2)</f>
        <v>102.88</v>
      </c>
      <c r="P216">
        <f>SmtRes!AG401</f>
        <v>0</v>
      </c>
      <c r="Q216">
        <f>SmtRes!DC401</f>
        <v>0</v>
      </c>
      <c r="R216">
        <f>ROUND(ROUND(Q216*Source!I291, 6)*1, 2)</f>
        <v>0</v>
      </c>
      <c r="S216">
        <f>SmtRes!AC401</f>
        <v>0</v>
      </c>
      <c r="T216">
        <f>ROUND(ROUND(Q216*Source!I291, 6)*SmtRes!AK401, 2)</f>
        <v>0</v>
      </c>
      <c r="U216">
        <v>2</v>
      </c>
      <c r="Z216">
        <f>SmtRes!X401</f>
        <v>-1515164169</v>
      </c>
      <c r="AA216">
        <v>1878243921</v>
      </c>
      <c r="AB216">
        <v>-1927318577</v>
      </c>
    </row>
    <row r="217" spans="1:28" x14ac:dyDescent="0.2">
      <c r="A217">
        <v>20</v>
      </c>
      <c r="B217">
        <v>400</v>
      </c>
      <c r="C217">
        <v>1</v>
      </c>
      <c r="D217">
        <v>0</v>
      </c>
      <c r="E217">
        <f>SmtRes!AV400</f>
        <v>1</v>
      </c>
      <c r="F217" t="str">
        <f>SmtRes!I400</f>
        <v>9999990008</v>
      </c>
      <c r="G217" t="str">
        <f>SmtRes!K400</f>
        <v>Трудозатраты рабочих</v>
      </c>
      <c r="H217" t="str">
        <f>SmtRes!O400</f>
        <v>чел.-ч.</v>
      </c>
      <c r="I217">
        <f>SmtRes!Y400*Source!I291</f>
        <v>6.5659999999999998</v>
      </c>
      <c r="J217">
        <f>SmtRes!AO400</f>
        <v>1</v>
      </c>
      <c r="K217">
        <f>SmtRes!AH400</f>
        <v>0</v>
      </c>
      <c r="L217">
        <f>SmtRes!DB400</f>
        <v>0</v>
      </c>
      <c r="M217">
        <f>ROUND(ROUND(L217*Source!I291, 6)*1, 2)</f>
        <v>0</v>
      </c>
      <c r="N217">
        <f>SmtRes!AD400</f>
        <v>0</v>
      </c>
      <c r="O217">
        <f>ROUND(ROUND(L217*Source!I291, 6)*SmtRes!DA400, 2)</f>
        <v>0</v>
      </c>
      <c r="P217">
        <f>SmtRes!AG400</f>
        <v>0</v>
      </c>
      <c r="Q217">
        <f>SmtRes!DC400</f>
        <v>0</v>
      </c>
      <c r="R217">
        <f>ROUND(ROUND(Q217*Source!I291, 6)*1, 2)</f>
        <v>0</v>
      </c>
      <c r="S217">
        <f>SmtRes!AC400</f>
        <v>0</v>
      </c>
      <c r="T217">
        <f>ROUND(ROUND(Q217*Source!I291, 6)*SmtRes!AK400, 2)</f>
        <v>0</v>
      </c>
      <c r="U217">
        <v>1</v>
      </c>
      <c r="Z217">
        <f>SmtRes!X400</f>
        <v>476480486</v>
      </c>
      <c r="AA217">
        <v>-1751963544</v>
      </c>
      <c r="AB217">
        <v>-1751963544</v>
      </c>
    </row>
    <row r="218" spans="1:28" x14ac:dyDescent="0.2">
      <c r="A218">
        <f>Source!A293</f>
        <v>17</v>
      </c>
      <c r="B218">
        <v>293</v>
      </c>
      <c r="C218">
        <v>3</v>
      </c>
      <c r="D218">
        <f>Source!BI293</f>
        <v>2</v>
      </c>
      <c r="E218">
        <f>Source!FS293</f>
        <v>0</v>
      </c>
      <c r="F218" t="str">
        <f>Source!F293</f>
        <v>УПД</v>
      </c>
      <c r="G218" t="str">
        <f>Source!G293</f>
        <v>Труба металлическая 22х1,5 мм</v>
      </c>
      <c r="H218" t="str">
        <f>Source!H293</f>
        <v>м</v>
      </c>
      <c r="I218">
        <f>Source!I293</f>
        <v>25.234999999999999</v>
      </c>
      <c r="J218">
        <v>1</v>
      </c>
      <c r="K218">
        <f>Source!AC293</f>
        <v>8.69</v>
      </c>
      <c r="M218">
        <f>ROUND(K218*I218, 2)</f>
        <v>219.29</v>
      </c>
      <c r="N218">
        <f>Source!AC293*IF(Source!BC293&lt;&gt; 0, Source!BC293, 1)</f>
        <v>84.640599999999992</v>
      </c>
      <c r="O218">
        <f>ROUND(N218*I218, 2)</f>
        <v>2135.91</v>
      </c>
      <c r="P218">
        <f>Source!AE293</f>
        <v>0</v>
      </c>
      <c r="R218">
        <f>ROUND(P218*I218, 2)</f>
        <v>0</v>
      </c>
      <c r="S218">
        <f>Source!AE293*IF(Source!BS293&lt;&gt; 0, Source!BS293, 1)</f>
        <v>0</v>
      </c>
      <c r="T218">
        <f>ROUND(S218*I218, 2)</f>
        <v>0</v>
      </c>
      <c r="U218">
        <v>3</v>
      </c>
      <c r="Z218">
        <f>Source!GF293</f>
        <v>-1578293488</v>
      </c>
      <c r="AA218">
        <v>-790221783</v>
      </c>
      <c r="AB218">
        <v>380467691</v>
      </c>
    </row>
    <row r="219" spans="1:28" x14ac:dyDescent="0.2">
      <c r="A219">
        <v>20</v>
      </c>
      <c r="B219">
        <v>414</v>
      </c>
      <c r="C219">
        <v>1</v>
      </c>
      <c r="D219">
        <v>0</v>
      </c>
      <c r="E219">
        <f>SmtRes!AV414</f>
        <v>1</v>
      </c>
      <c r="F219" t="str">
        <f>SmtRes!I414</f>
        <v>9999990008</v>
      </c>
      <c r="G219" t="str">
        <f>SmtRes!K414</f>
        <v>Трудозатраты рабочих</v>
      </c>
      <c r="H219" t="str">
        <f>SmtRes!O414</f>
        <v>чел.-ч.</v>
      </c>
      <c r="I219">
        <f>SmtRes!Y414*Source!I295</f>
        <v>6.6000000000000005</v>
      </c>
      <c r="J219">
        <f>SmtRes!AO414</f>
        <v>1</v>
      </c>
      <c r="K219">
        <f>SmtRes!AH414</f>
        <v>0</v>
      </c>
      <c r="L219">
        <f>SmtRes!DB414</f>
        <v>0</v>
      </c>
      <c r="M219">
        <f>ROUND(ROUND(L219*Source!I295, 6)*1, 2)</f>
        <v>0</v>
      </c>
      <c r="N219">
        <f>SmtRes!AD414</f>
        <v>0</v>
      </c>
      <c r="O219">
        <f>ROUND(ROUND(L219*Source!I295, 6)*SmtRes!DA414, 2)</f>
        <v>0</v>
      </c>
      <c r="P219">
        <f>SmtRes!AG414</f>
        <v>0</v>
      </c>
      <c r="Q219">
        <f>SmtRes!DC414</f>
        <v>0</v>
      </c>
      <c r="R219">
        <f>ROUND(ROUND(Q219*Source!I295, 6)*1, 2)</f>
        <v>0</v>
      </c>
      <c r="S219">
        <f>SmtRes!AC414</f>
        <v>0</v>
      </c>
      <c r="T219">
        <f>ROUND(ROUND(Q219*Source!I295, 6)*SmtRes!AK414, 2)</f>
        <v>0</v>
      </c>
      <c r="U219">
        <v>1</v>
      </c>
      <c r="Z219">
        <f>SmtRes!X414</f>
        <v>476480486</v>
      </c>
      <c r="AA219">
        <v>-1751963544</v>
      </c>
      <c r="AB219">
        <v>-1751963544</v>
      </c>
    </row>
    <row r="220" spans="1:28" x14ac:dyDescent="0.2">
      <c r="A220">
        <f>Source!A297</f>
        <v>17</v>
      </c>
      <c r="B220">
        <v>297</v>
      </c>
      <c r="C220">
        <v>3</v>
      </c>
      <c r="D220">
        <f>Source!BI297</f>
        <v>1</v>
      </c>
      <c r="E220">
        <f>Source!FS297</f>
        <v>0</v>
      </c>
      <c r="F220" t="str">
        <f>Source!F297</f>
        <v>1.1-1-4256</v>
      </c>
      <c r="G220" t="str">
        <f>Source!G297</f>
        <v>Пена полиуретановая двухкомпонентная, терморасширяющаяся, противопожарная, окрашиваемая, диапазон температур применения от +10 до +30°С, диапазон температур эксплуатации от -30 до +110°С, для герметичной противопожарной заделки мест проходок инженерных коммуникаций внутри помещений, туба 300 мл</v>
      </c>
      <c r="H220" t="str">
        <f>Source!H297</f>
        <v>шт.</v>
      </c>
      <c r="I220">
        <f>Source!I297</f>
        <v>5</v>
      </c>
      <c r="J220">
        <v>1</v>
      </c>
      <c r="K220">
        <f>Source!AC297</f>
        <v>732.78</v>
      </c>
      <c r="M220">
        <f>ROUND(K220*I220, 2)</f>
        <v>3663.9</v>
      </c>
      <c r="N220">
        <f>Source!AC297*IF(Source!BC297&lt;&gt; 0, Source!BC297, 1)</f>
        <v>5327.3105999999998</v>
      </c>
      <c r="O220">
        <f>ROUND(N220*I220, 2)</f>
        <v>26636.55</v>
      </c>
      <c r="P220">
        <f>Source!AE297</f>
        <v>0</v>
      </c>
      <c r="R220">
        <f>ROUND(P220*I220, 2)</f>
        <v>0</v>
      </c>
      <c r="S220">
        <f>Source!AE297*IF(Source!BS297&lt;&gt; 0, Source!BS297, 1)</f>
        <v>0</v>
      </c>
      <c r="T220">
        <f>ROUND(S220*I220, 2)</f>
        <v>0</v>
      </c>
      <c r="U220">
        <v>3</v>
      </c>
      <c r="Z220">
        <f>Source!GF297</f>
        <v>-1547390769</v>
      </c>
      <c r="AA220">
        <v>1244964955</v>
      </c>
      <c r="AB220">
        <v>1782648284</v>
      </c>
    </row>
    <row r="221" spans="1:28" x14ac:dyDescent="0.2">
      <c r="A221">
        <v>20</v>
      </c>
      <c r="B221">
        <v>418</v>
      </c>
      <c r="C221">
        <v>2</v>
      </c>
      <c r="D221">
        <v>0</v>
      </c>
      <c r="E221">
        <f>SmtRes!AV418</f>
        <v>0</v>
      </c>
      <c r="F221" t="str">
        <f>SmtRes!I418</f>
        <v>2.1-30-10</v>
      </c>
      <c r="G221" t="str">
        <f>SmtRes!K418</f>
        <v>Перфораторы, мощность до 800 Вт</v>
      </c>
      <c r="H221" t="str">
        <f>SmtRes!O418</f>
        <v>маш.-ч</v>
      </c>
      <c r="I221">
        <f>SmtRes!Y418*Source!I299</f>
        <v>14.43</v>
      </c>
      <c r="J221">
        <f>SmtRes!AO418</f>
        <v>1</v>
      </c>
      <c r="K221">
        <f>SmtRes!AF418</f>
        <v>0.77</v>
      </c>
      <c r="L221">
        <f>SmtRes!DB418</f>
        <v>14.25</v>
      </c>
      <c r="M221">
        <f>ROUND(ROUND(L221*Source!I299, 6)*1, 2)</f>
        <v>11.12</v>
      </c>
      <c r="N221">
        <f>SmtRes!AB418</f>
        <v>6.84</v>
      </c>
      <c r="O221">
        <f>ROUND(ROUND(L221*Source!I299, 6)*SmtRes!DA418, 2)</f>
        <v>94.26</v>
      </c>
      <c r="P221">
        <f>SmtRes!AG418</f>
        <v>0</v>
      </c>
      <c r="Q221">
        <f>SmtRes!DC418</f>
        <v>0</v>
      </c>
      <c r="R221">
        <f>ROUND(ROUND(Q221*Source!I299, 6)*1, 2)</f>
        <v>0</v>
      </c>
      <c r="S221">
        <f>SmtRes!AC418</f>
        <v>0</v>
      </c>
      <c r="T221">
        <f>ROUND(ROUND(Q221*Source!I299, 6)*SmtRes!AK418, 2)</f>
        <v>0</v>
      </c>
      <c r="U221">
        <v>2</v>
      </c>
      <c r="Z221">
        <f>SmtRes!X418</f>
        <v>1944310998</v>
      </c>
      <c r="AA221">
        <v>292932093</v>
      </c>
      <c r="AB221">
        <v>714070868</v>
      </c>
    </row>
    <row r="222" spans="1:28" x14ac:dyDescent="0.2">
      <c r="A222">
        <v>20</v>
      </c>
      <c r="B222">
        <v>417</v>
      </c>
      <c r="C222">
        <v>1</v>
      </c>
      <c r="D222">
        <v>0</v>
      </c>
      <c r="E222">
        <f>SmtRes!AV417</f>
        <v>1</v>
      </c>
      <c r="F222" t="str">
        <f>SmtRes!I417</f>
        <v>9999990008</v>
      </c>
      <c r="G222" t="str">
        <f>SmtRes!K417</f>
        <v>Трудозатраты рабочих</v>
      </c>
      <c r="H222" t="str">
        <f>SmtRes!O417</f>
        <v>чел.-ч.</v>
      </c>
      <c r="I222">
        <f>SmtRes!Y417*Source!I299</f>
        <v>14.8668</v>
      </c>
      <c r="J222">
        <f>SmtRes!AO417</f>
        <v>1</v>
      </c>
      <c r="K222">
        <f>SmtRes!AH417</f>
        <v>0</v>
      </c>
      <c r="L222">
        <f>SmtRes!DB417</f>
        <v>0</v>
      </c>
      <c r="M222">
        <f>ROUND(ROUND(L222*Source!I299, 6)*1, 2)</f>
        <v>0</v>
      </c>
      <c r="N222">
        <f>SmtRes!AD417</f>
        <v>0</v>
      </c>
      <c r="O222">
        <f>ROUND(ROUND(L222*Source!I299, 6)*SmtRes!DA417, 2)</f>
        <v>0</v>
      </c>
      <c r="P222">
        <f>SmtRes!AG417</f>
        <v>0</v>
      </c>
      <c r="Q222">
        <f>SmtRes!DC417</f>
        <v>0</v>
      </c>
      <c r="R222">
        <f>ROUND(ROUND(Q222*Source!I299, 6)*1, 2)</f>
        <v>0</v>
      </c>
      <c r="S222">
        <f>SmtRes!AC417</f>
        <v>0</v>
      </c>
      <c r="T222">
        <f>ROUND(ROUND(Q222*Source!I299, 6)*SmtRes!AK417, 2)</f>
        <v>0</v>
      </c>
      <c r="U222">
        <v>1</v>
      </c>
      <c r="Z222">
        <f>SmtRes!X417</f>
        <v>476480486</v>
      </c>
      <c r="AA222">
        <v>-1751963544</v>
      </c>
      <c r="AB222">
        <v>-1751963544</v>
      </c>
    </row>
    <row r="223" spans="1:28" x14ac:dyDescent="0.2">
      <c r="A223">
        <v>20</v>
      </c>
      <c r="B223">
        <v>427</v>
      </c>
      <c r="C223">
        <v>3</v>
      </c>
      <c r="D223">
        <v>0</v>
      </c>
      <c r="E223">
        <f>SmtRes!AV427</f>
        <v>0</v>
      </c>
      <c r="F223" t="str">
        <f>SmtRes!I427</f>
        <v>1.1-1-79</v>
      </c>
      <c r="G223" t="str">
        <f>SmtRes!K427</f>
        <v>Пиломатериал (брусок) обрезной хвойных пород естественной влажности, сорт III, толщина 50 мм, ширина 50 мм</v>
      </c>
      <c r="H223" t="str">
        <f>SmtRes!O427</f>
        <v>м3</v>
      </c>
      <c r="I223">
        <f>SmtRes!Y427*Source!I301</f>
        <v>5.2260000000000008E-2</v>
      </c>
      <c r="J223">
        <f>SmtRes!AO427</f>
        <v>1</v>
      </c>
      <c r="K223">
        <f>SmtRes!AE427</f>
        <v>2472.13</v>
      </c>
      <c r="L223">
        <f>SmtRes!DB427</f>
        <v>165.63</v>
      </c>
      <c r="M223">
        <f>ROUND(ROUND(L223*Source!I301, 6)*1, 2)</f>
        <v>129.19</v>
      </c>
      <c r="N223">
        <f>SmtRes!AA427</f>
        <v>8124.8</v>
      </c>
      <c r="O223">
        <f>ROUND(ROUND(L223*Source!I301, 6)*SmtRes!DA427, 2)</f>
        <v>423.75</v>
      </c>
      <c r="P223">
        <f>SmtRes!AG427</f>
        <v>0</v>
      </c>
      <c r="Q223">
        <f>SmtRes!DC427</f>
        <v>0</v>
      </c>
      <c r="R223">
        <f>ROUND(ROUND(Q223*Source!I301, 6)*1, 2)</f>
        <v>0</v>
      </c>
      <c r="S223">
        <f>SmtRes!AC427</f>
        <v>0</v>
      </c>
      <c r="T223">
        <f>ROUND(ROUND(Q223*Source!I301, 6)*SmtRes!AK427, 2)</f>
        <v>0</v>
      </c>
      <c r="U223">
        <v>3</v>
      </c>
      <c r="Z223">
        <f>SmtRes!X427</f>
        <v>1995860753</v>
      </c>
      <c r="AA223">
        <v>1329774453</v>
      </c>
      <c r="AB223">
        <v>-1311518844</v>
      </c>
    </row>
    <row r="224" spans="1:28" x14ac:dyDescent="0.2">
      <c r="A224">
        <v>20</v>
      </c>
      <c r="B224">
        <v>426</v>
      </c>
      <c r="C224">
        <v>3</v>
      </c>
      <c r="D224">
        <v>0</v>
      </c>
      <c r="E224">
        <f>SmtRes!AV426</f>
        <v>0</v>
      </c>
      <c r="F224" t="str">
        <f>SmtRes!I426</f>
        <v>1.1-1-221</v>
      </c>
      <c r="G224" t="str">
        <f>SmtRes!K426</f>
        <v>Пиломатериал (доска) обрезной хвойных пород естественной влажности, сорт II, толщина 25 мм, ширина от 100 до 200 мм</v>
      </c>
      <c r="H224" t="str">
        <f>SmtRes!O426</f>
        <v>м3</v>
      </c>
      <c r="I224">
        <f>SmtRes!Y426*Source!I301</f>
        <v>4.2119999999999998E-2</v>
      </c>
      <c r="J224">
        <f>SmtRes!AO426</f>
        <v>1</v>
      </c>
      <c r="K224">
        <f>SmtRes!AE426</f>
        <v>1828.56</v>
      </c>
      <c r="L224">
        <f>SmtRes!DB426</f>
        <v>98.74</v>
      </c>
      <c r="M224">
        <f>ROUND(ROUND(L224*Source!I301, 6)*1, 2)</f>
        <v>77.02</v>
      </c>
      <c r="N224">
        <f>SmtRes!AA426</f>
        <v>10077.19</v>
      </c>
      <c r="O224">
        <f>ROUND(ROUND(L224*Source!I301, 6)*SmtRes!DA426, 2)</f>
        <v>423.59</v>
      </c>
      <c r="P224">
        <f>SmtRes!AG426</f>
        <v>0</v>
      </c>
      <c r="Q224">
        <f>SmtRes!DC426</f>
        <v>0</v>
      </c>
      <c r="R224">
        <f>ROUND(ROUND(Q224*Source!I301, 6)*1, 2)</f>
        <v>0</v>
      </c>
      <c r="S224">
        <f>SmtRes!AC426</f>
        <v>0</v>
      </c>
      <c r="T224">
        <f>ROUND(ROUND(Q224*Source!I301, 6)*SmtRes!AK426, 2)</f>
        <v>0</v>
      </c>
      <c r="U224">
        <v>3</v>
      </c>
      <c r="Z224">
        <f>SmtRes!X426</f>
        <v>52858058</v>
      </c>
      <c r="AA224">
        <v>1816825685</v>
      </c>
      <c r="AB224">
        <v>-1313657238</v>
      </c>
    </row>
    <row r="225" spans="1:28" x14ac:dyDescent="0.2">
      <c r="A225">
        <v>20</v>
      </c>
      <c r="B225">
        <v>425</v>
      </c>
      <c r="C225">
        <v>3</v>
      </c>
      <c r="D225">
        <v>0</v>
      </c>
      <c r="E225">
        <f>SmtRes!AV425</f>
        <v>0</v>
      </c>
      <c r="F225" t="str">
        <f>SmtRes!I425</f>
        <v>1.1-1-132</v>
      </c>
      <c r="G225" t="str">
        <f>SmtRes!K425</f>
        <v>Гвозди строительные</v>
      </c>
      <c r="H225" t="str">
        <f>SmtRes!O425</f>
        <v>т</v>
      </c>
      <c r="I225">
        <f>SmtRes!Y425*Source!I301</f>
        <v>1.5600000000000002E-3</v>
      </c>
      <c r="J225">
        <f>SmtRes!AO425</f>
        <v>1</v>
      </c>
      <c r="K225">
        <f>SmtRes!AE425</f>
        <v>6521.42</v>
      </c>
      <c r="L225">
        <f>SmtRes!DB425</f>
        <v>13.04</v>
      </c>
      <c r="M225">
        <f>ROUND(ROUND(L225*Source!I301, 6)*1, 2)</f>
        <v>10.17</v>
      </c>
      <c r="N225">
        <f>SmtRes!AA425</f>
        <v>82595.61</v>
      </c>
      <c r="O225">
        <f>ROUND(ROUND(L225*Source!I301, 6)*SmtRes!DA425, 2)</f>
        <v>128.56</v>
      </c>
      <c r="P225">
        <f>SmtRes!AG425</f>
        <v>0</v>
      </c>
      <c r="Q225">
        <f>SmtRes!DC425</f>
        <v>0</v>
      </c>
      <c r="R225">
        <f>ROUND(ROUND(Q225*Source!I301, 6)*1, 2)</f>
        <v>0</v>
      </c>
      <c r="S225">
        <f>SmtRes!AC425</f>
        <v>0</v>
      </c>
      <c r="T225">
        <f>ROUND(ROUND(Q225*Source!I301, 6)*SmtRes!AK425, 2)</f>
        <v>0</v>
      </c>
      <c r="U225">
        <v>3</v>
      </c>
      <c r="Z225">
        <f>SmtRes!X425</f>
        <v>563176784</v>
      </c>
      <c r="AA225">
        <v>138440735</v>
      </c>
      <c r="AB225">
        <v>-1462969810</v>
      </c>
    </row>
    <row r="226" spans="1:28" x14ac:dyDescent="0.2">
      <c r="A226">
        <v>20</v>
      </c>
      <c r="B226">
        <v>424</v>
      </c>
      <c r="C226">
        <v>1</v>
      </c>
      <c r="D226">
        <v>0</v>
      </c>
      <c r="E226">
        <f>SmtRes!AV424</f>
        <v>1</v>
      </c>
      <c r="F226" t="str">
        <f>SmtRes!I424</f>
        <v>9999990008</v>
      </c>
      <c r="G226" t="str">
        <f>SmtRes!K424</f>
        <v>Трудозатраты рабочих</v>
      </c>
      <c r="H226" t="str">
        <f>SmtRes!O424</f>
        <v>чел.-ч.</v>
      </c>
      <c r="I226">
        <f>SmtRes!Y424*Source!I301</f>
        <v>85.02</v>
      </c>
      <c r="J226">
        <f>SmtRes!AO424</f>
        <v>1</v>
      </c>
      <c r="K226">
        <f>SmtRes!AH424</f>
        <v>0</v>
      </c>
      <c r="L226">
        <f>SmtRes!DB424</f>
        <v>0</v>
      </c>
      <c r="M226">
        <f>ROUND(ROUND(L226*Source!I301, 6)*1, 2)</f>
        <v>0</v>
      </c>
      <c r="N226">
        <f>SmtRes!AD424</f>
        <v>0</v>
      </c>
      <c r="O226">
        <f>ROUND(ROUND(L226*Source!I301, 6)*SmtRes!DA424, 2)</f>
        <v>0</v>
      </c>
      <c r="P226">
        <f>SmtRes!AG424</f>
        <v>0</v>
      </c>
      <c r="Q226">
        <f>SmtRes!DC424</f>
        <v>0</v>
      </c>
      <c r="R226">
        <f>ROUND(ROUND(Q226*Source!I301, 6)*1, 2)</f>
        <v>0</v>
      </c>
      <c r="S226">
        <f>SmtRes!AC424</f>
        <v>0</v>
      </c>
      <c r="T226">
        <f>ROUND(ROUND(Q226*Source!I301, 6)*SmtRes!AK424, 2)</f>
        <v>0</v>
      </c>
      <c r="U226">
        <v>1</v>
      </c>
      <c r="Z226">
        <f>SmtRes!X424</f>
        <v>476480486</v>
      </c>
      <c r="AA226">
        <v>-1751963544</v>
      </c>
      <c r="AB226">
        <v>-1751963544</v>
      </c>
    </row>
    <row r="227" spans="1:28" x14ac:dyDescent="0.2">
      <c r="A227">
        <f>Source!A303</f>
        <v>18</v>
      </c>
      <c r="B227">
        <v>303</v>
      </c>
      <c r="C227">
        <v>3</v>
      </c>
      <c r="D227">
        <f>Source!BI303</f>
        <v>1</v>
      </c>
      <c r="E227">
        <f>Source!FS303</f>
        <v>0</v>
      </c>
      <c r="F227" t="str">
        <f>Source!F303</f>
        <v>1.3-1-41</v>
      </c>
      <c r="G227" t="str">
        <f>Source!G303</f>
        <v>Смесь бетонная тяжелого бетона БСТ на гранитном щебне, крупность заполнителя от 5 до 20 мм, класс прочности В25 (М350), П3, F150, W6</v>
      </c>
      <c r="H227" t="str">
        <f>Source!H303</f>
        <v>м3</v>
      </c>
      <c r="I227">
        <f>Source!I303</f>
        <v>0.24336000000000002</v>
      </c>
      <c r="J227">
        <v>1</v>
      </c>
      <c r="K227">
        <f>Source!AC303</f>
        <v>745.24</v>
      </c>
      <c r="M227">
        <f>ROUND(K227*I227, 2)</f>
        <v>181.36</v>
      </c>
      <c r="N227">
        <f>Source!AC303*IF(Source!BC303&lt;&gt; 0, Source!BC303, 1)</f>
        <v>6513.3976000000002</v>
      </c>
      <c r="O227">
        <f>ROUND(N227*I227, 2)</f>
        <v>1585.1</v>
      </c>
      <c r="P227">
        <f>Source!AE303</f>
        <v>0</v>
      </c>
      <c r="R227">
        <f>ROUND(P227*I227, 2)</f>
        <v>0</v>
      </c>
      <c r="S227">
        <f>Source!AE303*IF(Source!BS303&lt;&gt; 0, Source!BS303, 1)</f>
        <v>0</v>
      </c>
      <c r="T227">
        <f>ROUND(S227*I227, 2)</f>
        <v>0</v>
      </c>
      <c r="U227">
        <v>3</v>
      </c>
      <c r="Z227">
        <f>Source!GF303</f>
        <v>-1871369451</v>
      </c>
      <c r="AA227">
        <v>434979979</v>
      </c>
      <c r="AB227">
        <v>-1282325562</v>
      </c>
    </row>
    <row r="228" spans="1:28" x14ac:dyDescent="0.2">
      <c r="A228">
        <v>20</v>
      </c>
      <c r="B228">
        <v>430</v>
      </c>
      <c r="C228">
        <v>1</v>
      </c>
      <c r="D228">
        <v>0</v>
      </c>
      <c r="E228">
        <f>SmtRes!AV430</f>
        <v>1</v>
      </c>
      <c r="F228" t="str">
        <f>SmtRes!I430</f>
        <v>9999990008</v>
      </c>
      <c r="G228" t="str">
        <f>SmtRes!K430</f>
        <v>Трудозатраты рабочих</v>
      </c>
      <c r="H228" t="str">
        <f>SmtRes!O430</f>
        <v>чел.-ч.</v>
      </c>
      <c r="I228">
        <f>SmtRes!Y430*Source!I305</f>
        <v>44.800000000000004</v>
      </c>
      <c r="J228">
        <f>SmtRes!AO430</f>
        <v>1</v>
      </c>
      <c r="K228">
        <f>SmtRes!AH430</f>
        <v>0</v>
      </c>
      <c r="L228">
        <f>SmtRes!DB430</f>
        <v>0</v>
      </c>
      <c r="M228">
        <f>ROUND(ROUND(L228*Source!I305, 6)*1, 2)</f>
        <v>0</v>
      </c>
      <c r="N228">
        <f>SmtRes!AD430</f>
        <v>0</v>
      </c>
      <c r="O228">
        <f>ROUND(ROUND(L228*Source!I305, 6)*SmtRes!DA430, 2)</f>
        <v>0</v>
      </c>
      <c r="P228">
        <f>SmtRes!AG430</f>
        <v>0</v>
      </c>
      <c r="Q228">
        <f>SmtRes!DC430</f>
        <v>0</v>
      </c>
      <c r="R228">
        <f>ROUND(ROUND(Q228*Source!I305, 6)*1, 2)</f>
        <v>0</v>
      </c>
      <c r="S228">
        <f>SmtRes!AC430</f>
        <v>0</v>
      </c>
      <c r="T228">
        <f>ROUND(ROUND(Q228*Source!I305, 6)*SmtRes!AK430, 2)</f>
        <v>0</v>
      </c>
      <c r="U228">
        <v>1</v>
      </c>
      <c r="Z228">
        <f>SmtRes!X430</f>
        <v>476480486</v>
      </c>
      <c r="AA228">
        <v>-1751963544</v>
      </c>
      <c r="AB228">
        <v>-1751963544</v>
      </c>
    </row>
    <row r="229" spans="1:28" x14ac:dyDescent="0.2">
      <c r="A229">
        <f>Source!A370</f>
        <v>3</v>
      </c>
      <c r="B229">
        <v>370</v>
      </c>
      <c r="G229" t="str">
        <f>Source!G370</f>
        <v>АПТ</v>
      </c>
    </row>
    <row r="230" spans="1:28" x14ac:dyDescent="0.2">
      <c r="A230">
        <f>Source!A374</f>
        <v>4</v>
      </c>
      <c r="B230">
        <v>374</v>
      </c>
      <c r="G230" t="str">
        <f>Source!G374</f>
        <v>1. АПТ</v>
      </c>
    </row>
    <row r="231" spans="1:28" x14ac:dyDescent="0.2">
      <c r="A231">
        <v>20</v>
      </c>
      <c r="B231">
        <v>438</v>
      </c>
      <c r="C231">
        <v>3</v>
      </c>
      <c r="D231">
        <v>0</v>
      </c>
      <c r="E231">
        <f>SmtRes!AV438</f>
        <v>0</v>
      </c>
      <c r="F231" t="str">
        <f>SmtRes!I438</f>
        <v>1.1-1-2381</v>
      </c>
      <c r="G231" t="str">
        <f>SmtRes!K438</f>
        <v>Винты с полукруглой головкой, М6х10</v>
      </c>
      <c r="H231" t="str">
        <f>SmtRes!O438</f>
        <v>т</v>
      </c>
      <c r="I231">
        <f>SmtRes!Y438*Source!I379</f>
        <v>9.0000000000000002E-6</v>
      </c>
      <c r="J231">
        <f>SmtRes!AO438</f>
        <v>1</v>
      </c>
      <c r="K231">
        <f>SmtRes!AE438</f>
        <v>14336.14</v>
      </c>
      <c r="L231">
        <f>SmtRes!DB438</f>
        <v>1.29</v>
      </c>
      <c r="M231">
        <f>ROUND(ROUND(L231*Source!I379, 6)*1, 2)</f>
        <v>0.13</v>
      </c>
      <c r="N231">
        <f>SmtRes!AA438</f>
        <v>103793.65</v>
      </c>
      <c r="O231">
        <f>ROUND(ROUND(L231*Source!I379, 6)*SmtRes!DA438, 2)</f>
        <v>0.93</v>
      </c>
      <c r="P231">
        <f>SmtRes!AG438</f>
        <v>0</v>
      </c>
      <c r="Q231">
        <f>SmtRes!DC438</f>
        <v>0</v>
      </c>
      <c r="R231">
        <f>ROUND(ROUND(Q231*Source!I379, 6)*1, 2)</f>
        <v>0</v>
      </c>
      <c r="S231">
        <f>SmtRes!AC438</f>
        <v>0</v>
      </c>
      <c r="T231">
        <f>ROUND(ROUND(Q231*Source!I379, 6)*SmtRes!AK438, 2)</f>
        <v>0</v>
      </c>
      <c r="U231">
        <v>3</v>
      </c>
      <c r="Z231">
        <f>SmtRes!X438</f>
        <v>163503827</v>
      </c>
      <c r="AA231">
        <v>-1248696552</v>
      </c>
      <c r="AB231">
        <v>609349578</v>
      </c>
    </row>
    <row r="232" spans="1:28" x14ac:dyDescent="0.2">
      <c r="A232">
        <v>20</v>
      </c>
      <c r="B232">
        <v>437</v>
      </c>
      <c r="C232">
        <v>2</v>
      </c>
      <c r="D232">
        <v>0</v>
      </c>
      <c r="E232">
        <f>SmtRes!AV437</f>
        <v>0</v>
      </c>
      <c r="F232" t="str">
        <f>SmtRes!I437</f>
        <v>2.1-30-56</v>
      </c>
      <c r="G232" t="str">
        <f>SmtRes!K437</f>
        <v>Шуруповерты</v>
      </c>
      <c r="H232" t="str">
        <f>SmtRes!O437</f>
        <v>маш.-ч</v>
      </c>
      <c r="I232">
        <f>SmtRes!Y437*Source!I379</f>
        <v>5.7999999999999996E-2</v>
      </c>
      <c r="J232">
        <f>SmtRes!AO437</f>
        <v>1</v>
      </c>
      <c r="K232">
        <f>SmtRes!AF437</f>
        <v>0.47</v>
      </c>
      <c r="L232">
        <f>SmtRes!DB437</f>
        <v>0.27</v>
      </c>
      <c r="M232">
        <f>ROUND(ROUND(L232*Source!I379, 6)*1, 2)</f>
        <v>0.03</v>
      </c>
      <c r="N232">
        <f>SmtRes!AB437</f>
        <v>4.21</v>
      </c>
      <c r="O232">
        <f>ROUND(ROUND(L232*Source!I379, 6)*SmtRes!DA437, 2)</f>
        <v>0.23</v>
      </c>
      <c r="P232">
        <f>SmtRes!AG437</f>
        <v>0</v>
      </c>
      <c r="Q232">
        <f>SmtRes!DC437</f>
        <v>0</v>
      </c>
      <c r="R232">
        <f>ROUND(ROUND(Q232*Source!I379, 6)*1, 2)</f>
        <v>0</v>
      </c>
      <c r="S232">
        <f>SmtRes!AC437</f>
        <v>0</v>
      </c>
      <c r="T232">
        <f>ROUND(ROUND(Q232*Source!I379, 6)*SmtRes!AK437, 2)</f>
        <v>0</v>
      </c>
      <c r="U232">
        <v>2</v>
      </c>
      <c r="Z232">
        <f>SmtRes!X437</f>
        <v>-2099052417</v>
      </c>
      <c r="AA232">
        <v>-1315901852</v>
      </c>
      <c r="AB232">
        <v>-2117371008</v>
      </c>
    </row>
    <row r="233" spans="1:28" x14ac:dyDescent="0.2">
      <c r="A233">
        <v>20</v>
      </c>
      <c r="B233">
        <v>436</v>
      </c>
      <c r="C233">
        <v>2</v>
      </c>
      <c r="D233">
        <v>0</v>
      </c>
      <c r="E233">
        <f>SmtRes!AV436</f>
        <v>0</v>
      </c>
      <c r="F233" t="str">
        <f>SmtRes!I436</f>
        <v>2.1-18-7</v>
      </c>
      <c r="G233" t="str">
        <f>SmtRes!K436</f>
        <v>Автомобили грузовые бортовые, грузоподъемность до 5 т</v>
      </c>
      <c r="H233" t="str">
        <f>SmtRes!O436</f>
        <v>маш.-ч</v>
      </c>
      <c r="I233">
        <f>SmtRes!Y436*Source!I379</f>
        <v>1E-3</v>
      </c>
      <c r="J233">
        <f>SmtRes!AO436</f>
        <v>1</v>
      </c>
      <c r="K233">
        <f>SmtRes!AF436</f>
        <v>83.1</v>
      </c>
      <c r="L233">
        <f>SmtRes!DB436</f>
        <v>0.83</v>
      </c>
      <c r="M233">
        <f>ROUND(ROUND(L233*Source!I379, 6)*1, 2)</f>
        <v>0.08</v>
      </c>
      <c r="N233">
        <f>SmtRes!AB436</f>
        <v>1118.8900000000001</v>
      </c>
      <c r="O233">
        <f>ROUND(ROUND(L233*Source!I379, 6)*SmtRes!DA436, 2)</f>
        <v>1.07</v>
      </c>
      <c r="P233">
        <f>SmtRes!AG436</f>
        <v>12.62</v>
      </c>
      <c r="Q233">
        <f>SmtRes!DC436</f>
        <v>0.13</v>
      </c>
      <c r="R233">
        <f>ROUND(ROUND(Q233*Source!I379, 6)*1, 2)</f>
        <v>0.01</v>
      </c>
      <c r="S233">
        <f>SmtRes!AC436</f>
        <v>455.99</v>
      </c>
      <c r="T233">
        <f>ROUND(ROUND(Q233*Source!I379, 6)*SmtRes!AK436, 2)</f>
        <v>0.45</v>
      </c>
      <c r="U233">
        <v>2</v>
      </c>
      <c r="Z233">
        <f>SmtRes!X436</f>
        <v>-1440889904</v>
      </c>
      <c r="AA233">
        <v>-727753397</v>
      </c>
      <c r="AB233">
        <v>-1462868675</v>
      </c>
    </row>
    <row r="234" spans="1:28" x14ac:dyDescent="0.2">
      <c r="A234">
        <v>20</v>
      </c>
      <c r="B234">
        <v>435</v>
      </c>
      <c r="C234">
        <v>1</v>
      </c>
      <c r="D234">
        <v>0</v>
      </c>
      <c r="E234">
        <f>SmtRes!AV435</f>
        <v>1</v>
      </c>
      <c r="F234" t="str">
        <f>SmtRes!I435</f>
        <v>9999990008</v>
      </c>
      <c r="G234" t="str">
        <f>SmtRes!K435</f>
        <v>Трудозатраты рабочих</v>
      </c>
      <c r="H234" t="str">
        <f>SmtRes!O435</f>
        <v>чел.-ч.</v>
      </c>
      <c r="I234">
        <f>SmtRes!Y435*Source!I379</f>
        <v>2.9960000000000004</v>
      </c>
      <c r="J234">
        <f>SmtRes!AO435</f>
        <v>1</v>
      </c>
      <c r="K234">
        <f>SmtRes!AH435</f>
        <v>0</v>
      </c>
      <c r="L234">
        <f>SmtRes!DB435</f>
        <v>0</v>
      </c>
      <c r="M234">
        <f>ROUND(ROUND(L234*Source!I379, 6)*1, 2)</f>
        <v>0</v>
      </c>
      <c r="N234">
        <f>SmtRes!AD435</f>
        <v>0</v>
      </c>
      <c r="O234">
        <f>ROUND(ROUND(L234*Source!I379, 6)*SmtRes!DA435, 2)</f>
        <v>0</v>
      </c>
      <c r="P234">
        <f>SmtRes!AG435</f>
        <v>0</v>
      </c>
      <c r="Q234">
        <f>SmtRes!DC435</f>
        <v>0</v>
      </c>
      <c r="R234">
        <f>ROUND(ROUND(Q234*Source!I379, 6)*1, 2)</f>
        <v>0</v>
      </c>
      <c r="S234">
        <f>SmtRes!AC435</f>
        <v>0</v>
      </c>
      <c r="T234">
        <f>ROUND(ROUND(Q234*Source!I379, 6)*SmtRes!AK435, 2)</f>
        <v>0</v>
      </c>
      <c r="U234">
        <v>1</v>
      </c>
      <c r="Z234">
        <f>SmtRes!X435</f>
        <v>476480486</v>
      </c>
      <c r="AA234">
        <v>-1751963544</v>
      </c>
      <c r="AB234">
        <v>-1751963544</v>
      </c>
    </row>
    <row r="235" spans="1:28" x14ac:dyDescent="0.2">
      <c r="A235">
        <f>Source!A381</f>
        <v>17</v>
      </c>
      <c r="B235">
        <v>381</v>
      </c>
      <c r="C235">
        <v>5</v>
      </c>
      <c r="D235">
        <f>Source!BI381</f>
        <v>3</v>
      </c>
      <c r="E235">
        <f>Source!FS381</f>
        <v>0</v>
      </c>
      <c r="F235" t="str">
        <f>Source!F381</f>
        <v>УПД</v>
      </c>
      <c r="G235" t="str">
        <f>Source!G381</f>
        <v>Модуль автоматики пожаротушения, МПТ-1 прот. R3</v>
      </c>
      <c r="H235" t="str">
        <f>Source!H381</f>
        <v>шт.</v>
      </c>
      <c r="I235">
        <f>Source!I381</f>
        <v>1</v>
      </c>
      <c r="J235">
        <v>1</v>
      </c>
      <c r="K235">
        <f>Source!AC381</f>
        <v>1083.99</v>
      </c>
      <c r="M235">
        <f>ROUND(K235*I235, 2)</f>
        <v>1083.99</v>
      </c>
      <c r="N235">
        <f>Source!AC381*IF(Source!BC381&lt;&gt; 0, Source!BC381, 1)</f>
        <v>7707.1689000000006</v>
      </c>
      <c r="O235">
        <f>ROUND(N235*I235, 2)</f>
        <v>7707.17</v>
      </c>
      <c r="P235">
        <f>Source!AE381</f>
        <v>0</v>
      </c>
      <c r="R235">
        <f>ROUND(P235*I235, 2)</f>
        <v>0</v>
      </c>
      <c r="S235">
        <f>Source!AE381*IF(Source!BS381&lt;&gt; 0, Source!BS381, 1)</f>
        <v>0</v>
      </c>
      <c r="T235">
        <f>ROUND(S235*I235, 2)</f>
        <v>0</v>
      </c>
      <c r="U235">
        <v>3</v>
      </c>
      <c r="Z235">
        <f>Source!GF381</f>
        <v>1273758195</v>
      </c>
      <c r="AA235">
        <v>2123980903</v>
      </c>
      <c r="AB235">
        <v>1896142749</v>
      </c>
    </row>
    <row r="236" spans="1:28" x14ac:dyDescent="0.2">
      <c r="A236">
        <v>20</v>
      </c>
      <c r="B236">
        <v>470</v>
      </c>
      <c r="C236">
        <v>3</v>
      </c>
      <c r="D236">
        <v>0</v>
      </c>
      <c r="E236">
        <f>SmtRes!AV470</f>
        <v>0</v>
      </c>
      <c r="F236" t="str">
        <f>SmtRes!I470</f>
        <v>1.1-1-1669</v>
      </c>
      <c r="G236" t="str">
        <f>SmtRes!K470</f>
        <v>Электроды, типа Э-42А, диаметр от 4 до 6 мм</v>
      </c>
      <c r="H236" t="str">
        <f>SmtRes!O470</f>
        <v>т</v>
      </c>
      <c r="I236">
        <f>SmtRes!Y470*Source!I389</f>
        <v>1E-4</v>
      </c>
      <c r="J236">
        <f>SmtRes!AO470</f>
        <v>1</v>
      </c>
      <c r="K236">
        <f>SmtRes!AE470</f>
        <v>8596.85</v>
      </c>
      <c r="L236">
        <f>SmtRes!DB470</f>
        <v>0.86</v>
      </c>
      <c r="M236">
        <f>ROUND(ROUND(L236*Source!I389, 6)*1, 2)</f>
        <v>0.86</v>
      </c>
      <c r="N236">
        <f>SmtRes!AA470</f>
        <v>157580.26</v>
      </c>
      <c r="O236">
        <f>ROUND(ROUND(L236*Source!I389, 6)*SmtRes!DA470, 2)</f>
        <v>15.76</v>
      </c>
      <c r="P236">
        <f>SmtRes!AG470</f>
        <v>0</v>
      </c>
      <c r="Q236">
        <f>SmtRes!DC470</f>
        <v>0</v>
      </c>
      <c r="R236">
        <f>ROUND(ROUND(Q236*Source!I389, 6)*1, 2)</f>
        <v>0</v>
      </c>
      <c r="S236">
        <f>SmtRes!AC470</f>
        <v>0</v>
      </c>
      <c r="T236">
        <f>ROUND(ROUND(Q236*Source!I389, 6)*SmtRes!AK470, 2)</f>
        <v>0</v>
      </c>
      <c r="U236">
        <v>3</v>
      </c>
      <c r="Z236">
        <f>SmtRes!X470</f>
        <v>1534553938</v>
      </c>
      <c r="AA236">
        <v>73241424</v>
      </c>
      <c r="AB236">
        <v>-1987742182</v>
      </c>
    </row>
    <row r="237" spans="1:28" x14ac:dyDescent="0.2">
      <c r="A237">
        <v>20</v>
      </c>
      <c r="B237">
        <v>469</v>
      </c>
      <c r="C237">
        <v>3</v>
      </c>
      <c r="D237">
        <v>0</v>
      </c>
      <c r="E237">
        <f>SmtRes!AV469</f>
        <v>0</v>
      </c>
      <c r="F237" t="str">
        <f>SmtRes!I469</f>
        <v>1.1-1-1577</v>
      </c>
      <c r="G237" t="str">
        <f>SmtRes!K469</f>
        <v>Эмаль пентафталевая, цветная, типа ПФ-115</v>
      </c>
      <c r="H237" t="str">
        <f>SmtRes!O469</f>
        <v>кг</v>
      </c>
      <c r="I237">
        <f>SmtRes!Y469*Source!I389</f>
        <v>0.02</v>
      </c>
      <c r="J237">
        <f>SmtRes!AO469</f>
        <v>1</v>
      </c>
      <c r="K237">
        <f>SmtRes!AE469</f>
        <v>29.9</v>
      </c>
      <c r="L237">
        <f>SmtRes!DB469</f>
        <v>0.6</v>
      </c>
      <c r="M237">
        <f>ROUND(ROUND(L237*Source!I389, 6)*1, 2)</f>
        <v>0.6</v>
      </c>
      <c r="N237">
        <f>SmtRes!AA469</f>
        <v>87.61</v>
      </c>
      <c r="O237">
        <f>ROUND(ROUND(L237*Source!I389, 6)*SmtRes!DA469, 2)</f>
        <v>1.76</v>
      </c>
      <c r="P237">
        <f>SmtRes!AG469</f>
        <v>0</v>
      </c>
      <c r="Q237">
        <f>SmtRes!DC469</f>
        <v>0</v>
      </c>
      <c r="R237">
        <f>ROUND(ROUND(Q237*Source!I389, 6)*1, 2)</f>
        <v>0</v>
      </c>
      <c r="S237">
        <f>SmtRes!AC469</f>
        <v>0</v>
      </c>
      <c r="T237">
        <f>ROUND(ROUND(Q237*Source!I389, 6)*SmtRes!AK469, 2)</f>
        <v>0</v>
      </c>
      <c r="U237">
        <v>3</v>
      </c>
      <c r="Z237">
        <f>SmtRes!X469</f>
        <v>1247009049</v>
      </c>
      <c r="AA237">
        <v>1504095364</v>
      </c>
      <c r="AB237">
        <v>1151827327</v>
      </c>
    </row>
    <row r="238" spans="1:28" x14ac:dyDescent="0.2">
      <c r="A238">
        <v>20</v>
      </c>
      <c r="B238">
        <v>468</v>
      </c>
      <c r="C238">
        <v>2</v>
      </c>
      <c r="D238">
        <v>0</v>
      </c>
      <c r="E238">
        <f>SmtRes!AV468</f>
        <v>0</v>
      </c>
      <c r="F238" t="str">
        <f>SmtRes!I468</f>
        <v>2.1-30-7</v>
      </c>
      <c r="G238" t="str">
        <f>SmtRes!K468</f>
        <v>Молотки бурильные пневматические легкие</v>
      </c>
      <c r="H238" t="str">
        <f>SmtRes!O468</f>
        <v>маш.-ч</v>
      </c>
      <c r="I238">
        <f>SmtRes!Y468*Source!I389</f>
        <v>0.19</v>
      </c>
      <c r="J238">
        <f>SmtRes!AO468</f>
        <v>1</v>
      </c>
      <c r="K238">
        <f>SmtRes!AF468</f>
        <v>1.1499999999999999</v>
      </c>
      <c r="L238">
        <f>SmtRes!DB468</f>
        <v>0.22</v>
      </c>
      <c r="M238">
        <f>ROUND(ROUND(L238*Source!I389, 6)*1, 2)</f>
        <v>0.22</v>
      </c>
      <c r="N238">
        <f>SmtRes!AB468</f>
        <v>10.09</v>
      </c>
      <c r="O238">
        <f>ROUND(ROUND(L238*Source!I389, 6)*SmtRes!DA468, 2)</f>
        <v>1.84</v>
      </c>
      <c r="P238">
        <f>SmtRes!AG468</f>
        <v>0</v>
      </c>
      <c r="Q238">
        <f>SmtRes!DC468</f>
        <v>0</v>
      </c>
      <c r="R238">
        <f>ROUND(ROUND(Q238*Source!I389, 6)*1, 2)</f>
        <v>0</v>
      </c>
      <c r="S238">
        <f>SmtRes!AC468</f>
        <v>0</v>
      </c>
      <c r="T238">
        <f>ROUND(ROUND(Q238*Source!I389, 6)*SmtRes!AK468, 2)</f>
        <v>0</v>
      </c>
      <c r="U238">
        <v>2</v>
      </c>
      <c r="Z238">
        <f>SmtRes!X468</f>
        <v>1997433044</v>
      </c>
      <c r="AA238">
        <v>253387107</v>
      </c>
      <c r="AB238">
        <v>720724295</v>
      </c>
    </row>
    <row r="239" spans="1:28" x14ac:dyDescent="0.2">
      <c r="A239">
        <v>20</v>
      </c>
      <c r="B239">
        <v>467</v>
      </c>
      <c r="C239">
        <v>2</v>
      </c>
      <c r="D239">
        <v>0</v>
      </c>
      <c r="E239">
        <f>SmtRes!AV467</f>
        <v>0</v>
      </c>
      <c r="F239" t="str">
        <f>SmtRes!I467</f>
        <v>2.1-18-7</v>
      </c>
      <c r="G239" t="str">
        <f>SmtRes!K467</f>
        <v>Автомобили грузовые бортовые, грузоподъемность до 5 т</v>
      </c>
      <c r="H239" t="str">
        <f>SmtRes!O467</f>
        <v>маш.-ч</v>
      </c>
      <c r="I239">
        <f>SmtRes!Y467*Source!I389</f>
        <v>0.06</v>
      </c>
      <c r="J239">
        <f>SmtRes!AO467</f>
        <v>1</v>
      </c>
      <c r="K239">
        <f>SmtRes!AF467</f>
        <v>83.1</v>
      </c>
      <c r="L239">
        <f>SmtRes!DB467</f>
        <v>4.99</v>
      </c>
      <c r="M239">
        <f>ROUND(ROUND(L239*Source!I389, 6)*1, 2)</f>
        <v>4.99</v>
      </c>
      <c r="N239">
        <f>SmtRes!AB467</f>
        <v>1118.8900000000001</v>
      </c>
      <c r="O239">
        <f>ROUND(ROUND(L239*Source!I389, 6)*SmtRes!DA467, 2)</f>
        <v>64.17</v>
      </c>
      <c r="P239">
        <f>SmtRes!AG467</f>
        <v>12.62</v>
      </c>
      <c r="Q239">
        <f>SmtRes!DC467</f>
        <v>0.76</v>
      </c>
      <c r="R239">
        <f>ROUND(ROUND(Q239*Source!I389, 6)*1, 2)</f>
        <v>0.76</v>
      </c>
      <c r="S239">
        <f>SmtRes!AC467</f>
        <v>455.99</v>
      </c>
      <c r="T239">
        <f>ROUND(ROUND(Q239*Source!I389, 6)*SmtRes!AK467, 2)</f>
        <v>26.23</v>
      </c>
      <c r="U239">
        <v>2</v>
      </c>
      <c r="Z239">
        <f>SmtRes!X467</f>
        <v>-1440889904</v>
      </c>
      <c r="AA239">
        <v>-727753397</v>
      </c>
      <c r="AB239">
        <v>-1462868675</v>
      </c>
    </row>
    <row r="240" spans="1:28" x14ac:dyDescent="0.2">
      <c r="A240">
        <v>20</v>
      </c>
      <c r="B240">
        <v>466</v>
      </c>
      <c r="C240">
        <v>2</v>
      </c>
      <c r="D240">
        <v>0</v>
      </c>
      <c r="E240">
        <f>SmtRes!AV466</f>
        <v>0</v>
      </c>
      <c r="F240" t="str">
        <f>SmtRes!I466</f>
        <v>2.1-13-14</v>
      </c>
      <c r="G240" t="str">
        <f>SmtRes!K466</f>
        <v>Аппараты сварочные постоянного тока (выпрямители) для ручной дуговой сварки, сварочный ток до 500 А</v>
      </c>
      <c r="H240" t="str">
        <f>SmtRes!O466</f>
        <v>маш.-ч</v>
      </c>
      <c r="I240">
        <f>SmtRes!Y466*Source!I389</f>
        <v>0.61</v>
      </c>
      <c r="J240">
        <f>SmtRes!AO466</f>
        <v>1</v>
      </c>
      <c r="K240">
        <f>SmtRes!AF466</f>
        <v>7.11</v>
      </c>
      <c r="L240">
        <f>SmtRes!DB466</f>
        <v>4.34</v>
      </c>
      <c r="M240">
        <f>ROUND(ROUND(L240*Source!I389, 6)*1, 2)</f>
        <v>4.34</v>
      </c>
      <c r="N240">
        <f>SmtRes!AB466</f>
        <v>79.5</v>
      </c>
      <c r="O240">
        <f>ROUND(ROUND(L240*Source!I389, 6)*SmtRes!DA466, 2)</f>
        <v>46.35</v>
      </c>
      <c r="P240">
        <f>SmtRes!AG466</f>
        <v>0</v>
      </c>
      <c r="Q240">
        <f>SmtRes!DC466</f>
        <v>0</v>
      </c>
      <c r="R240">
        <f>ROUND(ROUND(Q240*Source!I389, 6)*1, 2)</f>
        <v>0</v>
      </c>
      <c r="S240">
        <f>SmtRes!AC466</f>
        <v>0</v>
      </c>
      <c r="T240">
        <f>ROUND(ROUND(Q240*Source!I389, 6)*SmtRes!AK466, 2)</f>
        <v>0</v>
      </c>
      <c r="U240">
        <v>2</v>
      </c>
      <c r="Z240">
        <f>SmtRes!X466</f>
        <v>-1515164169</v>
      </c>
      <c r="AA240">
        <v>1878243921</v>
      </c>
      <c r="AB240">
        <v>-1927318577</v>
      </c>
    </row>
    <row r="241" spans="1:28" x14ac:dyDescent="0.2">
      <c r="A241">
        <v>20</v>
      </c>
      <c r="B241">
        <v>465</v>
      </c>
      <c r="C241">
        <v>2</v>
      </c>
      <c r="D241">
        <v>0</v>
      </c>
      <c r="E241">
        <f>SmtRes!AV465</f>
        <v>0</v>
      </c>
      <c r="F241" t="str">
        <f>SmtRes!I465</f>
        <v>2.1-10-1</v>
      </c>
      <c r="G241" t="str">
        <f>SmtRes!K465</f>
        <v>Компрессоры передвижные с двигателем внутреннего сгорания, давление до 7 ат, производительность до 5 м3/мин</v>
      </c>
      <c r="H241" t="str">
        <f>SmtRes!O465</f>
        <v>маш.-ч</v>
      </c>
      <c r="I241">
        <f>SmtRes!Y465*Source!I389</f>
        <v>0.19</v>
      </c>
      <c r="J241">
        <f>SmtRes!AO465</f>
        <v>1</v>
      </c>
      <c r="K241">
        <f>SmtRes!AF465</f>
        <v>41.45</v>
      </c>
      <c r="L241">
        <f>SmtRes!DB465</f>
        <v>7.88</v>
      </c>
      <c r="M241">
        <f>ROUND(ROUND(L241*Source!I389, 6)*1, 2)</f>
        <v>7.88</v>
      </c>
      <c r="N241">
        <f>SmtRes!AB465</f>
        <v>765.98</v>
      </c>
      <c r="O241">
        <f>ROUND(ROUND(L241*Source!I389, 6)*SmtRes!DA465, 2)</f>
        <v>139.08000000000001</v>
      </c>
      <c r="P241">
        <f>SmtRes!AG465</f>
        <v>12.62</v>
      </c>
      <c r="Q241">
        <f>SmtRes!DC465</f>
        <v>2.4</v>
      </c>
      <c r="R241">
        <f>ROUND(ROUND(Q241*Source!I389, 6)*1, 2)</f>
        <v>2.4</v>
      </c>
      <c r="S241">
        <f>SmtRes!AC465</f>
        <v>455.99</v>
      </c>
      <c r="T241">
        <f>ROUND(ROUND(Q241*Source!I389, 6)*SmtRes!AK465, 2)</f>
        <v>82.82</v>
      </c>
      <c r="U241">
        <v>2</v>
      </c>
      <c r="Z241">
        <f>SmtRes!X465</f>
        <v>859417347</v>
      </c>
      <c r="AA241">
        <v>-637780546</v>
      </c>
      <c r="AB241">
        <v>1898266314</v>
      </c>
    </row>
    <row r="242" spans="1:28" x14ac:dyDescent="0.2">
      <c r="A242">
        <v>20</v>
      </c>
      <c r="B242">
        <v>464</v>
      </c>
      <c r="C242">
        <v>1</v>
      </c>
      <c r="D242">
        <v>0</v>
      </c>
      <c r="E242">
        <f>SmtRes!AV464</f>
        <v>1</v>
      </c>
      <c r="F242" t="str">
        <f>SmtRes!I464</f>
        <v>9999990008</v>
      </c>
      <c r="G242" t="str">
        <f>SmtRes!K464</f>
        <v>Трудозатраты рабочих</v>
      </c>
      <c r="H242" t="str">
        <f>SmtRes!O464</f>
        <v>чел.-ч.</v>
      </c>
      <c r="I242">
        <f>SmtRes!Y464*Source!I389</f>
        <v>2.06</v>
      </c>
      <c r="J242">
        <f>SmtRes!AO464</f>
        <v>1</v>
      </c>
      <c r="K242">
        <f>SmtRes!AH464</f>
        <v>0</v>
      </c>
      <c r="L242">
        <f>SmtRes!DB464</f>
        <v>0</v>
      </c>
      <c r="M242">
        <f>ROUND(ROUND(L242*Source!I389, 6)*1, 2)</f>
        <v>0</v>
      </c>
      <c r="N242">
        <f>SmtRes!AD464</f>
        <v>0</v>
      </c>
      <c r="O242">
        <f>ROUND(ROUND(L242*Source!I389, 6)*SmtRes!DA464, 2)</f>
        <v>0</v>
      </c>
      <c r="P242">
        <f>SmtRes!AG464</f>
        <v>0</v>
      </c>
      <c r="Q242">
        <f>SmtRes!DC464</f>
        <v>0</v>
      </c>
      <c r="R242">
        <f>ROUND(ROUND(Q242*Source!I389, 6)*1, 2)</f>
        <v>0</v>
      </c>
      <c r="S242">
        <f>SmtRes!AC464</f>
        <v>0</v>
      </c>
      <c r="T242">
        <f>ROUND(ROUND(Q242*Source!I389, 6)*SmtRes!AK464, 2)</f>
        <v>0</v>
      </c>
      <c r="U242">
        <v>1</v>
      </c>
      <c r="Z242">
        <f>SmtRes!X464</f>
        <v>476480486</v>
      </c>
      <c r="AA242">
        <v>-1751963544</v>
      </c>
      <c r="AB242">
        <v>-1751963544</v>
      </c>
    </row>
    <row r="243" spans="1:28" x14ac:dyDescent="0.2">
      <c r="A243">
        <f>Source!A391</f>
        <v>17</v>
      </c>
      <c r="B243">
        <v>391</v>
      </c>
      <c r="C243">
        <v>5</v>
      </c>
      <c r="D243">
        <f>Source!BI391</f>
        <v>3</v>
      </c>
      <c r="E243">
        <f>Source!FS391</f>
        <v>0</v>
      </c>
      <c r="F243" t="str">
        <f>Source!F391</f>
        <v>УПД</v>
      </c>
      <c r="G243" t="str">
        <f>Source!G391</f>
        <v>Пульт дистанционного управления, R3-Рубеж-ПДУ-ПТ</v>
      </c>
      <c r="H243" t="str">
        <f>Source!H391</f>
        <v>шт.</v>
      </c>
      <c r="I243">
        <f>Source!I391</f>
        <v>1</v>
      </c>
      <c r="J243">
        <v>1</v>
      </c>
      <c r="K243">
        <f>Source!AC391</f>
        <v>3098.05</v>
      </c>
      <c r="M243">
        <f>ROUND(K243*I243, 2)</f>
        <v>3098.05</v>
      </c>
      <c r="N243">
        <f>Source!AC391*IF(Source!BC391&lt;&gt; 0, Source!BC391, 1)</f>
        <v>22027.135500000004</v>
      </c>
      <c r="O243">
        <f>ROUND(N243*I243, 2)</f>
        <v>22027.14</v>
      </c>
      <c r="P243">
        <f>Source!AE391</f>
        <v>0</v>
      </c>
      <c r="R243">
        <f>ROUND(P243*I243, 2)</f>
        <v>0</v>
      </c>
      <c r="S243">
        <f>Source!AE391*IF(Source!BS391&lt;&gt; 0, Source!BS391, 1)</f>
        <v>0</v>
      </c>
      <c r="T243">
        <f>ROUND(S243*I243, 2)</f>
        <v>0</v>
      </c>
      <c r="U243">
        <v>3</v>
      </c>
      <c r="Z243">
        <f>Source!GF391</f>
        <v>297186259</v>
      </c>
      <c r="AA243">
        <v>-1140185925</v>
      </c>
      <c r="AB243">
        <v>-860846614</v>
      </c>
    </row>
    <row r="244" spans="1:28" x14ac:dyDescent="0.2">
      <c r="A244">
        <v>20</v>
      </c>
      <c r="B244">
        <v>472</v>
      </c>
      <c r="C244">
        <v>1</v>
      </c>
      <c r="D244">
        <v>0</v>
      </c>
      <c r="E244">
        <f>SmtRes!AV472</f>
        <v>1</v>
      </c>
      <c r="F244" t="str">
        <f>SmtRes!I472</f>
        <v>9999990008</v>
      </c>
      <c r="G244" t="str">
        <f>SmtRes!K472</f>
        <v>Трудозатраты рабочих</v>
      </c>
      <c r="H244" t="str">
        <f>SmtRes!O472</f>
        <v>чел.-ч.</v>
      </c>
      <c r="I244">
        <f>SmtRes!Y472*Source!I393</f>
        <v>145.6</v>
      </c>
      <c r="J244">
        <f>SmtRes!AO472</f>
        <v>1</v>
      </c>
      <c r="K244">
        <f>SmtRes!AH472</f>
        <v>0</v>
      </c>
      <c r="L244">
        <f>SmtRes!DB472</f>
        <v>0</v>
      </c>
      <c r="M244">
        <f>ROUND(ROUND(L244*Source!I393, 6)*1, 2)</f>
        <v>0</v>
      </c>
      <c r="N244">
        <f>SmtRes!AD472</f>
        <v>0</v>
      </c>
      <c r="O244">
        <f>ROUND(ROUND(L244*Source!I393, 6)*SmtRes!DA472, 2)</f>
        <v>0</v>
      </c>
      <c r="P244">
        <f>SmtRes!AG472</f>
        <v>0</v>
      </c>
      <c r="Q244">
        <f>SmtRes!DC472</f>
        <v>0</v>
      </c>
      <c r="R244">
        <f>ROUND(ROUND(Q244*Source!I393, 6)*1, 2)</f>
        <v>0</v>
      </c>
      <c r="S244">
        <f>SmtRes!AC472</f>
        <v>0</v>
      </c>
      <c r="T244">
        <f>ROUND(ROUND(Q244*Source!I393, 6)*SmtRes!AK472, 2)</f>
        <v>0</v>
      </c>
      <c r="U244">
        <v>1</v>
      </c>
      <c r="Z244">
        <f>SmtRes!X472</f>
        <v>476480486</v>
      </c>
      <c r="AA244">
        <v>-1751963544</v>
      </c>
      <c r="AB244">
        <v>-1751963544</v>
      </c>
    </row>
    <row r="245" spans="1:28" x14ac:dyDescent="0.2">
      <c r="A245">
        <v>20</v>
      </c>
      <c r="B245">
        <v>474</v>
      </c>
      <c r="C245">
        <v>1</v>
      </c>
      <c r="D245">
        <v>0</v>
      </c>
      <c r="E245">
        <f>SmtRes!AV474</f>
        <v>1</v>
      </c>
      <c r="F245" t="str">
        <f>SmtRes!I474</f>
        <v>9999990008</v>
      </c>
      <c r="G245" t="str">
        <f>SmtRes!K474</f>
        <v>Трудозатраты рабочих</v>
      </c>
      <c r="H245" t="str">
        <f>SmtRes!O474</f>
        <v>чел.-ч.</v>
      </c>
      <c r="I245">
        <f>SmtRes!Y474*Source!I395</f>
        <v>11.7</v>
      </c>
      <c r="J245">
        <f>SmtRes!AO474</f>
        <v>1</v>
      </c>
      <c r="K245">
        <f>SmtRes!AH474</f>
        <v>0</v>
      </c>
      <c r="L245">
        <f>SmtRes!DB474</f>
        <v>0</v>
      </c>
      <c r="M245">
        <f>ROUND(ROUND(L245*Source!I395, 6)*1, 2)</f>
        <v>0</v>
      </c>
      <c r="N245">
        <f>SmtRes!AD474</f>
        <v>0</v>
      </c>
      <c r="O245">
        <f>ROUND(ROUND(L245*Source!I395, 6)*SmtRes!DA474, 2)</f>
        <v>0</v>
      </c>
      <c r="P245">
        <f>SmtRes!AG474</f>
        <v>0</v>
      </c>
      <c r="Q245">
        <f>SmtRes!DC474</f>
        <v>0</v>
      </c>
      <c r="R245">
        <f>ROUND(ROUND(Q245*Source!I395, 6)*1, 2)</f>
        <v>0</v>
      </c>
      <c r="S245">
        <f>SmtRes!AC474</f>
        <v>0</v>
      </c>
      <c r="T245">
        <f>ROUND(ROUND(Q245*Source!I395, 6)*SmtRes!AK474, 2)</f>
        <v>0</v>
      </c>
      <c r="U245">
        <v>1</v>
      </c>
      <c r="Z245">
        <f>SmtRes!X474</f>
        <v>476480486</v>
      </c>
      <c r="AA245">
        <v>-1751963544</v>
      </c>
      <c r="AB245">
        <v>-1751963544</v>
      </c>
    </row>
    <row r="246" spans="1:28" x14ac:dyDescent="0.2">
      <c r="A246">
        <f>Source!A397</f>
        <v>17</v>
      </c>
      <c r="B246">
        <v>397</v>
      </c>
      <c r="C246">
        <v>5</v>
      </c>
      <c r="D246">
        <f>Source!BI397</f>
        <v>3</v>
      </c>
      <c r="E246">
        <f>Source!FS397</f>
        <v>0</v>
      </c>
      <c r="F246" t="str">
        <f>Source!F397</f>
        <v>УПД</v>
      </c>
      <c r="G246" t="str">
        <f>Source!G397</f>
        <v>Прибор приемно-контрольный и управления, R3-Рубеж-2ОП</v>
      </c>
      <c r="H246" t="str">
        <f>Source!H397</f>
        <v>шт.</v>
      </c>
      <c r="I246">
        <f>Source!I397</f>
        <v>1</v>
      </c>
      <c r="J246">
        <v>1</v>
      </c>
      <c r="K246">
        <f>Source!AC397</f>
        <v>6301.22</v>
      </c>
      <c r="M246">
        <f>ROUND(K246*I246, 2)</f>
        <v>6301.22</v>
      </c>
      <c r="N246">
        <f>Source!AC397*IF(Source!BC397&lt;&gt; 0, Source!BC397, 1)</f>
        <v>44801.674200000001</v>
      </c>
      <c r="O246">
        <f>ROUND(N246*I246, 2)</f>
        <v>44801.67</v>
      </c>
      <c r="P246">
        <f>Source!AE397</f>
        <v>0</v>
      </c>
      <c r="R246">
        <f>ROUND(P246*I246, 2)</f>
        <v>0</v>
      </c>
      <c r="S246">
        <f>Source!AE397*IF(Source!BS397&lt;&gt; 0, Source!BS397, 1)</f>
        <v>0</v>
      </c>
      <c r="T246">
        <f>ROUND(S246*I246, 2)</f>
        <v>0</v>
      </c>
      <c r="U246">
        <v>3</v>
      </c>
      <c r="Z246">
        <f>Source!GF397</f>
        <v>-960237819</v>
      </c>
      <c r="AA246">
        <v>-470956104</v>
      </c>
      <c r="AB246">
        <v>-970327437</v>
      </c>
    </row>
    <row r="247" spans="1:28" x14ac:dyDescent="0.2">
      <c r="A247">
        <v>20</v>
      </c>
      <c r="B247">
        <v>500</v>
      </c>
      <c r="C247">
        <v>3</v>
      </c>
      <c r="D247">
        <v>0</v>
      </c>
      <c r="E247">
        <f>SmtRes!AV500</f>
        <v>0</v>
      </c>
      <c r="F247" t="str">
        <f>SmtRes!I500</f>
        <v>9999990002</v>
      </c>
      <c r="G247" t="str">
        <f>SmtRes!K500</f>
        <v>Масса оборудования</v>
      </c>
      <c r="H247" t="str">
        <f>SmtRes!O500</f>
        <v>т</v>
      </c>
      <c r="I247">
        <f>SmtRes!Y500*Source!I399</f>
        <v>2E-3</v>
      </c>
      <c r="J247">
        <f>SmtRes!AO500</f>
        <v>1</v>
      </c>
      <c r="K247">
        <f>SmtRes!AE500</f>
        <v>0</v>
      </c>
      <c r="L247">
        <f>SmtRes!DB500</f>
        <v>0</v>
      </c>
      <c r="M247">
        <f>ROUND(ROUND(L247*Source!I399, 6)*1, 2)</f>
        <v>0</v>
      </c>
      <c r="N247">
        <f>SmtRes!AA500</f>
        <v>0</v>
      </c>
      <c r="O247">
        <f>ROUND(ROUND(L247*Source!I399, 6)*SmtRes!DA500, 2)</f>
        <v>0</v>
      </c>
      <c r="P247">
        <f>SmtRes!AG500</f>
        <v>0</v>
      </c>
      <c r="Q247">
        <f>SmtRes!DC500</f>
        <v>0</v>
      </c>
      <c r="R247">
        <f>ROUND(ROUND(Q247*Source!I399, 6)*1, 2)</f>
        <v>0</v>
      </c>
      <c r="S247">
        <f>SmtRes!AC500</f>
        <v>0</v>
      </c>
      <c r="T247">
        <f>ROUND(ROUND(Q247*Source!I399, 6)*SmtRes!AK500, 2)</f>
        <v>0</v>
      </c>
      <c r="U247">
        <v>3</v>
      </c>
      <c r="Z247">
        <f>SmtRes!X500</f>
        <v>-783086922</v>
      </c>
      <c r="AA247">
        <v>711510557</v>
      </c>
      <c r="AB247">
        <v>711510557</v>
      </c>
    </row>
    <row r="248" spans="1:28" x14ac:dyDescent="0.2">
      <c r="A248">
        <v>20</v>
      </c>
      <c r="B248">
        <v>499</v>
      </c>
      <c r="C248">
        <v>3</v>
      </c>
      <c r="D248">
        <v>0</v>
      </c>
      <c r="E248">
        <f>SmtRes!AV499</f>
        <v>0</v>
      </c>
      <c r="F248" t="str">
        <f>SmtRes!I499</f>
        <v>1.21-5-690</v>
      </c>
      <c r="G248" t="str">
        <f>SmtRes!K499</f>
        <v>Скрепа для ленты, типа NC 10, CF 10</v>
      </c>
      <c r="H248" t="str">
        <f>SmtRes!O499</f>
        <v>100 шт.</v>
      </c>
      <c r="I248">
        <f>SmtRes!Y499*Source!I399</f>
        <v>0.08</v>
      </c>
      <c r="J248">
        <f>SmtRes!AO499</f>
        <v>1</v>
      </c>
      <c r="K248">
        <f>SmtRes!AE499</f>
        <v>413.16</v>
      </c>
      <c r="L248">
        <f>SmtRes!DB499</f>
        <v>16.53</v>
      </c>
      <c r="M248">
        <f>ROUND(ROUND(L248*Source!I399, 6)*1, 2)</f>
        <v>33.06</v>
      </c>
      <c r="N248">
        <f>SmtRes!AA499</f>
        <v>1958.38</v>
      </c>
      <c r="O248">
        <f>ROUND(ROUND(L248*Source!I399, 6)*SmtRes!DA499, 2)</f>
        <v>156.69999999999999</v>
      </c>
      <c r="P248">
        <f>SmtRes!AG499</f>
        <v>0</v>
      </c>
      <c r="Q248">
        <f>SmtRes!DC499</f>
        <v>0</v>
      </c>
      <c r="R248">
        <f>ROUND(ROUND(Q248*Source!I399, 6)*1, 2)</f>
        <v>0</v>
      </c>
      <c r="S248">
        <f>SmtRes!AC499</f>
        <v>0</v>
      </c>
      <c r="T248">
        <f>ROUND(ROUND(Q248*Source!I399, 6)*SmtRes!AK499, 2)</f>
        <v>0</v>
      </c>
      <c r="U248">
        <v>3</v>
      </c>
      <c r="Z248">
        <f>SmtRes!X499</f>
        <v>-1327613835</v>
      </c>
      <c r="AA248">
        <v>1978705020</v>
      </c>
      <c r="AB248">
        <v>606062180</v>
      </c>
    </row>
    <row r="249" spans="1:28" x14ac:dyDescent="0.2">
      <c r="A249">
        <v>20</v>
      </c>
      <c r="B249">
        <v>498</v>
      </c>
      <c r="C249">
        <v>3</v>
      </c>
      <c r="D249">
        <v>0</v>
      </c>
      <c r="E249">
        <f>SmtRes!AV498</f>
        <v>0</v>
      </c>
      <c r="F249" t="str">
        <f>SmtRes!I498</f>
        <v>1.21-5-1229</v>
      </c>
      <c r="G249" t="str">
        <f>SmtRes!K498</f>
        <v>Лента электроизоляционная, термостойкая, ширина 26 мм, толщина от 0,5 до 0,8 мм, типа ЛЭТСАР</v>
      </c>
      <c r="H249" t="str">
        <f>SmtRes!O498</f>
        <v>кг</v>
      </c>
      <c r="I249">
        <f>SmtRes!Y498*Source!I399</f>
        <v>0.04</v>
      </c>
      <c r="J249">
        <f>SmtRes!AO498</f>
        <v>1</v>
      </c>
      <c r="K249">
        <f>SmtRes!AE498</f>
        <v>493.08</v>
      </c>
      <c r="L249">
        <f>SmtRes!DB498</f>
        <v>9.86</v>
      </c>
      <c r="M249">
        <f>ROUND(ROUND(L249*Source!I399, 6)*1, 2)</f>
        <v>19.72</v>
      </c>
      <c r="N249">
        <f>SmtRes!AA498</f>
        <v>3047.23</v>
      </c>
      <c r="O249">
        <f>ROUND(ROUND(L249*Source!I399, 6)*SmtRes!DA498, 2)</f>
        <v>121.87</v>
      </c>
      <c r="P249">
        <f>SmtRes!AG498</f>
        <v>0</v>
      </c>
      <c r="Q249">
        <f>SmtRes!DC498</f>
        <v>0</v>
      </c>
      <c r="R249">
        <f>ROUND(ROUND(Q249*Source!I399, 6)*1, 2)</f>
        <v>0</v>
      </c>
      <c r="S249">
        <f>SmtRes!AC498</f>
        <v>0</v>
      </c>
      <c r="T249">
        <f>ROUND(ROUND(Q249*Source!I399, 6)*SmtRes!AK498, 2)</f>
        <v>0</v>
      </c>
      <c r="U249">
        <v>3</v>
      </c>
      <c r="Z249">
        <f>SmtRes!X498</f>
        <v>1313298043</v>
      </c>
      <c r="AA249">
        <v>-1823750506</v>
      </c>
      <c r="AB249">
        <v>1282286202</v>
      </c>
    </row>
    <row r="250" spans="1:28" x14ac:dyDescent="0.2">
      <c r="A250">
        <v>20</v>
      </c>
      <c r="B250">
        <v>497</v>
      </c>
      <c r="C250">
        <v>3</v>
      </c>
      <c r="D250">
        <v>0</v>
      </c>
      <c r="E250">
        <f>SmtRes!AV497</f>
        <v>0</v>
      </c>
      <c r="F250" t="str">
        <f>SmtRes!I497</f>
        <v>1.21-5-1141</v>
      </c>
      <c r="G250" t="str">
        <f>SmtRes!K497</f>
        <v>Трубка (кембрик) изоляционная из ПВХ пластиката, диаметр 5 мм</v>
      </c>
      <c r="H250" t="str">
        <f>SmtRes!O497</f>
        <v>м</v>
      </c>
      <c r="I250">
        <f>SmtRes!Y497*Source!I399</f>
        <v>11.82</v>
      </c>
      <c r="J250">
        <f>SmtRes!AO497</f>
        <v>1</v>
      </c>
      <c r="K250">
        <f>SmtRes!AE497</f>
        <v>0.69</v>
      </c>
      <c r="L250">
        <f>SmtRes!DB497</f>
        <v>4.08</v>
      </c>
      <c r="M250">
        <f>ROUND(ROUND(L250*Source!I399, 6)*1, 2)</f>
        <v>8.16</v>
      </c>
      <c r="N250">
        <f>SmtRes!AA497</f>
        <v>4.53</v>
      </c>
      <c r="O250">
        <f>ROUND(ROUND(L250*Source!I399, 6)*SmtRes!DA497, 2)</f>
        <v>53.61</v>
      </c>
      <c r="P250">
        <f>SmtRes!AG497</f>
        <v>0</v>
      </c>
      <c r="Q250">
        <f>SmtRes!DC497</f>
        <v>0</v>
      </c>
      <c r="R250">
        <f>ROUND(ROUND(Q250*Source!I399, 6)*1, 2)</f>
        <v>0</v>
      </c>
      <c r="S250">
        <f>SmtRes!AC497</f>
        <v>0</v>
      </c>
      <c r="T250">
        <f>ROUND(ROUND(Q250*Source!I399, 6)*SmtRes!AK497, 2)</f>
        <v>0</v>
      </c>
      <c r="U250">
        <v>3</v>
      </c>
      <c r="Z250">
        <f>SmtRes!X497</f>
        <v>660143704</v>
      </c>
      <c r="AA250">
        <v>680570959</v>
      </c>
      <c r="AB250">
        <v>1812635077</v>
      </c>
    </row>
    <row r="251" spans="1:28" x14ac:dyDescent="0.2">
      <c r="A251">
        <v>20</v>
      </c>
      <c r="B251">
        <v>496</v>
      </c>
      <c r="C251">
        <v>3</v>
      </c>
      <c r="D251">
        <v>0</v>
      </c>
      <c r="E251">
        <f>SmtRes!AV496</f>
        <v>0</v>
      </c>
      <c r="F251" t="str">
        <f>SmtRes!I496</f>
        <v>1.1-1-953</v>
      </c>
      <c r="G251" t="str">
        <f>SmtRes!K496</f>
        <v>Проволока медная, толщина от 1,0 до 1,5 мм</v>
      </c>
      <c r="H251" t="str">
        <f>SmtRes!O496</f>
        <v>т</v>
      </c>
      <c r="I251">
        <f>SmtRes!Y496*Source!I399</f>
        <v>2.0000000000000001E-4</v>
      </c>
      <c r="J251">
        <f>SmtRes!AO496</f>
        <v>1</v>
      </c>
      <c r="K251">
        <f>SmtRes!AE496</f>
        <v>81246.399999999994</v>
      </c>
      <c r="L251">
        <f>SmtRes!DB496</f>
        <v>8.1199999999999992</v>
      </c>
      <c r="M251">
        <f>ROUND(ROUND(L251*Source!I399, 6)*1, 2)</f>
        <v>16.239999999999998</v>
      </c>
      <c r="N251">
        <f>SmtRes!AA496</f>
        <v>1198384.3999999999</v>
      </c>
      <c r="O251">
        <f>ROUND(ROUND(L251*Source!I399, 6)*SmtRes!DA496, 2)</f>
        <v>239.54</v>
      </c>
      <c r="P251">
        <f>SmtRes!AG496</f>
        <v>0</v>
      </c>
      <c r="Q251">
        <f>SmtRes!DC496</f>
        <v>0</v>
      </c>
      <c r="R251">
        <f>ROUND(ROUND(Q251*Source!I399, 6)*1, 2)</f>
        <v>0</v>
      </c>
      <c r="S251">
        <f>SmtRes!AC496</f>
        <v>0</v>
      </c>
      <c r="T251">
        <f>ROUND(ROUND(Q251*Source!I399, 6)*SmtRes!AK496, 2)</f>
        <v>0</v>
      </c>
      <c r="U251">
        <v>3</v>
      </c>
      <c r="Z251">
        <f>SmtRes!X496</f>
        <v>1034648933</v>
      </c>
      <c r="AA251">
        <v>1839804255</v>
      </c>
      <c r="AB251">
        <v>22278637</v>
      </c>
    </row>
    <row r="252" spans="1:28" x14ac:dyDescent="0.2">
      <c r="A252">
        <v>20</v>
      </c>
      <c r="B252">
        <v>495</v>
      </c>
      <c r="C252">
        <v>3</v>
      </c>
      <c r="D252">
        <v>0</v>
      </c>
      <c r="E252">
        <f>SmtRes!AV495</f>
        <v>0</v>
      </c>
      <c r="F252" t="str">
        <f>SmtRes!I495</f>
        <v>1.1-1-945</v>
      </c>
      <c r="G252" t="str">
        <f>SmtRes!K495</f>
        <v>Припой оловянно-свинцовый, в прутках, диаметр 8 мм, типа ПОС-40</v>
      </c>
      <c r="H252" t="str">
        <f>SmtRes!O495</f>
        <v>т</v>
      </c>
      <c r="I252">
        <f>SmtRes!Y495*Source!I399</f>
        <v>1.2E-4</v>
      </c>
      <c r="J252">
        <f>SmtRes!AO495</f>
        <v>1</v>
      </c>
      <c r="K252">
        <f>SmtRes!AE495</f>
        <v>64128.62</v>
      </c>
      <c r="L252">
        <f>SmtRes!DB495</f>
        <v>3.85</v>
      </c>
      <c r="M252">
        <f>ROUND(ROUND(L252*Source!I399, 6)*1, 2)</f>
        <v>7.7</v>
      </c>
      <c r="N252">
        <f>SmtRes!AA495</f>
        <v>1930271.46</v>
      </c>
      <c r="O252">
        <f>ROUND(ROUND(L252*Source!I399, 6)*SmtRes!DA495, 2)</f>
        <v>231.77</v>
      </c>
      <c r="P252">
        <f>SmtRes!AG495</f>
        <v>0</v>
      </c>
      <c r="Q252">
        <f>SmtRes!DC495</f>
        <v>0</v>
      </c>
      <c r="R252">
        <f>ROUND(ROUND(Q252*Source!I399, 6)*1, 2)</f>
        <v>0</v>
      </c>
      <c r="S252">
        <f>SmtRes!AC495</f>
        <v>0</v>
      </c>
      <c r="T252">
        <f>ROUND(ROUND(Q252*Source!I399, 6)*SmtRes!AK495, 2)</f>
        <v>0</v>
      </c>
      <c r="U252">
        <v>3</v>
      </c>
      <c r="Z252">
        <f>SmtRes!X495</f>
        <v>403804236</v>
      </c>
      <c r="AA252">
        <v>818563243</v>
      </c>
      <c r="AB252">
        <v>-78630505</v>
      </c>
    </row>
    <row r="253" spans="1:28" x14ac:dyDescent="0.2">
      <c r="A253">
        <v>20</v>
      </c>
      <c r="B253">
        <v>494</v>
      </c>
      <c r="C253">
        <v>3</v>
      </c>
      <c r="D253">
        <v>0</v>
      </c>
      <c r="E253">
        <f>SmtRes!AV494</f>
        <v>0</v>
      </c>
      <c r="F253" t="str">
        <f>SmtRes!I494</f>
        <v>1.1-1-8007</v>
      </c>
      <c r="G253" t="str">
        <f>SmtRes!K494</f>
        <v>Дюбель пластмассовый с шурупом, диаметр 12 мм, длина 70 мм, диаметр шурупа 8 мм, длина шурупа 70 мм</v>
      </c>
      <c r="H253" t="str">
        <f>SmtRes!O494</f>
        <v>100 шт.</v>
      </c>
      <c r="I253">
        <f>SmtRes!Y494*Source!I399</f>
        <v>0.2</v>
      </c>
      <c r="J253">
        <f>SmtRes!AO494</f>
        <v>1</v>
      </c>
      <c r="K253">
        <f>SmtRes!AE494</f>
        <v>120.2</v>
      </c>
      <c r="L253">
        <f>SmtRes!DB494</f>
        <v>12.02</v>
      </c>
      <c r="M253">
        <f>ROUND(ROUND(L253*Source!I399, 6)*1, 2)</f>
        <v>24.04</v>
      </c>
      <c r="N253">
        <f>SmtRes!AA494</f>
        <v>1615.49</v>
      </c>
      <c r="O253">
        <f>ROUND(ROUND(L253*Source!I399, 6)*SmtRes!DA494, 2)</f>
        <v>323.10000000000002</v>
      </c>
      <c r="P253">
        <f>SmtRes!AG494</f>
        <v>0</v>
      </c>
      <c r="Q253">
        <f>SmtRes!DC494</f>
        <v>0</v>
      </c>
      <c r="R253">
        <f>ROUND(ROUND(Q253*Source!I399, 6)*1, 2)</f>
        <v>0</v>
      </c>
      <c r="S253">
        <f>SmtRes!AC494</f>
        <v>0</v>
      </c>
      <c r="T253">
        <f>ROUND(ROUND(Q253*Source!I399, 6)*SmtRes!AK494, 2)</f>
        <v>0</v>
      </c>
      <c r="U253">
        <v>3</v>
      </c>
      <c r="Z253">
        <f>SmtRes!X494</f>
        <v>57643539</v>
      </c>
      <c r="AA253">
        <v>-2024754912</v>
      </c>
      <c r="AB253">
        <v>290239521</v>
      </c>
    </row>
    <row r="254" spans="1:28" x14ac:dyDescent="0.2">
      <c r="A254">
        <v>20</v>
      </c>
      <c r="B254">
        <v>493</v>
      </c>
      <c r="C254">
        <v>3</v>
      </c>
      <c r="D254">
        <v>0</v>
      </c>
      <c r="E254">
        <f>SmtRes!AV493</f>
        <v>0</v>
      </c>
      <c r="F254" t="str">
        <f>SmtRes!I493</f>
        <v>1.1-1-440</v>
      </c>
      <c r="G254" t="str">
        <f>SmtRes!K493</f>
        <v>Краска водно-дисперсионная, акриловая, типа ВДА</v>
      </c>
      <c r="H254" t="str">
        <f>SmtRes!O493</f>
        <v>т</v>
      </c>
      <c r="I254">
        <f>SmtRes!Y493*Source!I399</f>
        <v>4.0000000000000003E-5</v>
      </c>
      <c r="J254">
        <f>SmtRes!AO493</f>
        <v>1</v>
      </c>
      <c r="K254">
        <f>SmtRes!AE493</f>
        <v>17729.79</v>
      </c>
      <c r="L254">
        <f>SmtRes!DB493</f>
        <v>0.35</v>
      </c>
      <c r="M254">
        <f>ROUND(ROUND(L254*Source!I399, 6)*1, 2)</f>
        <v>0.7</v>
      </c>
      <c r="N254">
        <f>SmtRes!AA493</f>
        <v>127122.59</v>
      </c>
      <c r="O254">
        <f>ROUND(ROUND(L254*Source!I399, 6)*SmtRes!DA493, 2)</f>
        <v>5.0199999999999996</v>
      </c>
      <c r="P254">
        <f>SmtRes!AG493</f>
        <v>0</v>
      </c>
      <c r="Q254">
        <f>SmtRes!DC493</f>
        <v>0</v>
      </c>
      <c r="R254">
        <f>ROUND(ROUND(Q254*Source!I399, 6)*1, 2)</f>
        <v>0</v>
      </c>
      <c r="S254">
        <f>SmtRes!AC493</f>
        <v>0</v>
      </c>
      <c r="T254">
        <f>ROUND(ROUND(Q254*Source!I399, 6)*SmtRes!AK493, 2)</f>
        <v>0</v>
      </c>
      <c r="U254">
        <v>3</v>
      </c>
      <c r="Z254">
        <f>SmtRes!X493</f>
        <v>-1917880410</v>
      </c>
      <c r="AA254">
        <v>476628198</v>
      </c>
      <c r="AB254">
        <v>1909860070</v>
      </c>
    </row>
    <row r="255" spans="1:28" x14ac:dyDescent="0.2">
      <c r="A255">
        <v>20</v>
      </c>
      <c r="B255">
        <v>492</v>
      </c>
      <c r="C255">
        <v>3</v>
      </c>
      <c r="D255">
        <v>0</v>
      </c>
      <c r="E255">
        <f>SmtRes!AV492</f>
        <v>0</v>
      </c>
      <c r="F255" t="str">
        <f>SmtRes!I492</f>
        <v>1.1-1-330</v>
      </c>
      <c r="G255" t="str">
        <f>SmtRes!K492</f>
        <v>Канифоль</v>
      </c>
      <c r="H255" t="str">
        <f>SmtRes!O492</f>
        <v>кг</v>
      </c>
      <c r="I255">
        <f>SmtRes!Y492*Source!I399</f>
        <v>0.02</v>
      </c>
      <c r="J255">
        <f>SmtRes!AO492</f>
        <v>1</v>
      </c>
      <c r="K255">
        <f>SmtRes!AE492</f>
        <v>16.7</v>
      </c>
      <c r="L255">
        <f>SmtRes!DB492</f>
        <v>0.17</v>
      </c>
      <c r="M255">
        <f>ROUND(ROUND(L255*Source!I399, 6)*1, 2)</f>
        <v>0.34</v>
      </c>
      <c r="N255">
        <f>SmtRes!AA492</f>
        <v>464.93</v>
      </c>
      <c r="O255">
        <f>ROUND(ROUND(L255*Source!I399, 6)*SmtRes!DA492, 2)</f>
        <v>9.4700000000000006</v>
      </c>
      <c r="P255">
        <f>SmtRes!AG492</f>
        <v>0</v>
      </c>
      <c r="Q255">
        <f>SmtRes!DC492</f>
        <v>0</v>
      </c>
      <c r="R255">
        <f>ROUND(ROUND(Q255*Source!I399, 6)*1, 2)</f>
        <v>0</v>
      </c>
      <c r="S255">
        <f>SmtRes!AC492</f>
        <v>0</v>
      </c>
      <c r="T255">
        <f>ROUND(ROUND(Q255*Source!I399, 6)*SmtRes!AK492, 2)</f>
        <v>0</v>
      </c>
      <c r="U255">
        <v>3</v>
      </c>
      <c r="Z255">
        <f>SmtRes!X492</f>
        <v>-286966143</v>
      </c>
      <c r="AA255">
        <v>-1418869673</v>
      </c>
      <c r="AB255">
        <v>1282226774</v>
      </c>
    </row>
    <row r="256" spans="1:28" x14ac:dyDescent="0.2">
      <c r="A256">
        <v>20</v>
      </c>
      <c r="B256">
        <v>491</v>
      </c>
      <c r="C256">
        <v>3</v>
      </c>
      <c r="D256">
        <v>0</v>
      </c>
      <c r="E256">
        <f>SmtRes!AV491</f>
        <v>0</v>
      </c>
      <c r="F256" t="str">
        <f>SmtRes!I491</f>
        <v>1.1-1-2911</v>
      </c>
      <c r="G256" t="str">
        <f>SmtRes!K491</f>
        <v>Лак электроизоляционный меламиноалкидный, типа МЛ-92</v>
      </c>
      <c r="H256" t="str">
        <f>SmtRes!O491</f>
        <v>кг</v>
      </c>
      <c r="I256">
        <f>SmtRes!Y491*Source!I399</f>
        <v>0.06</v>
      </c>
      <c r="J256">
        <f>SmtRes!AO491</f>
        <v>1</v>
      </c>
      <c r="K256">
        <f>SmtRes!AE491</f>
        <v>15.11</v>
      </c>
      <c r="L256">
        <f>SmtRes!DB491</f>
        <v>0.45</v>
      </c>
      <c r="M256">
        <f>ROUND(ROUND(L256*Source!I399, 6)*1, 2)</f>
        <v>0.9</v>
      </c>
      <c r="N256">
        <f>SmtRes!AA491</f>
        <v>194.77</v>
      </c>
      <c r="O256">
        <f>ROUND(ROUND(L256*Source!I399, 6)*SmtRes!DA491, 2)</f>
        <v>11.6</v>
      </c>
      <c r="P256">
        <f>SmtRes!AG491</f>
        <v>0</v>
      </c>
      <c r="Q256">
        <f>SmtRes!DC491</f>
        <v>0</v>
      </c>
      <c r="R256">
        <f>ROUND(ROUND(Q256*Source!I399, 6)*1, 2)</f>
        <v>0</v>
      </c>
      <c r="S256">
        <f>SmtRes!AC491</f>
        <v>0</v>
      </c>
      <c r="T256">
        <f>ROUND(ROUND(Q256*Source!I399, 6)*SmtRes!AK491, 2)</f>
        <v>0</v>
      </c>
      <c r="U256">
        <v>3</v>
      </c>
      <c r="Z256">
        <f>SmtRes!X491</f>
        <v>946507008</v>
      </c>
      <c r="AA256">
        <v>1713543608</v>
      </c>
      <c r="AB256">
        <v>-1113958799</v>
      </c>
    </row>
    <row r="257" spans="1:28" x14ac:dyDescent="0.2">
      <c r="A257">
        <v>20</v>
      </c>
      <c r="B257">
        <v>490</v>
      </c>
      <c r="C257">
        <v>3</v>
      </c>
      <c r="D257">
        <v>0</v>
      </c>
      <c r="E257">
        <f>SmtRes!AV490</f>
        <v>0</v>
      </c>
      <c r="F257" t="str">
        <f>SmtRes!I490</f>
        <v>1.1-1-146</v>
      </c>
      <c r="G257" t="str">
        <f>SmtRes!K490</f>
        <v>Гипс строительный</v>
      </c>
      <c r="H257" t="str">
        <f>SmtRes!O490</f>
        <v>т</v>
      </c>
      <c r="I257">
        <f>SmtRes!Y490*Source!I399</f>
        <v>5.9999999999999995E-4</v>
      </c>
      <c r="J257">
        <f>SmtRes!AO490</f>
        <v>1</v>
      </c>
      <c r="K257">
        <f>SmtRes!AE490</f>
        <v>1227.3800000000001</v>
      </c>
      <c r="L257">
        <f>SmtRes!DB490</f>
        <v>0.37</v>
      </c>
      <c r="M257">
        <f>ROUND(ROUND(L257*Source!I399, 6)*1, 2)</f>
        <v>0.74</v>
      </c>
      <c r="N257">
        <f>SmtRes!AA490</f>
        <v>6836.51</v>
      </c>
      <c r="O257">
        <f>ROUND(ROUND(L257*Source!I399, 6)*SmtRes!DA490, 2)</f>
        <v>4.12</v>
      </c>
      <c r="P257">
        <f>SmtRes!AG490</f>
        <v>0</v>
      </c>
      <c r="Q257">
        <f>SmtRes!DC490</f>
        <v>0</v>
      </c>
      <c r="R257">
        <f>ROUND(ROUND(Q257*Source!I399, 6)*1, 2)</f>
        <v>0</v>
      </c>
      <c r="S257">
        <f>SmtRes!AC490</f>
        <v>0</v>
      </c>
      <c r="T257">
        <f>ROUND(ROUND(Q257*Source!I399, 6)*SmtRes!AK490, 2)</f>
        <v>0</v>
      </c>
      <c r="U257">
        <v>3</v>
      </c>
      <c r="Z257">
        <f>SmtRes!X490</f>
        <v>1238321560</v>
      </c>
      <c r="AA257">
        <v>1832985152</v>
      </c>
      <c r="AB257">
        <v>-1557696929</v>
      </c>
    </row>
    <row r="258" spans="1:28" x14ac:dyDescent="0.2">
      <c r="A258">
        <v>20</v>
      </c>
      <c r="B258">
        <v>489</v>
      </c>
      <c r="C258">
        <v>2</v>
      </c>
      <c r="D258">
        <v>0</v>
      </c>
      <c r="E258">
        <f>SmtRes!AV489</f>
        <v>0</v>
      </c>
      <c r="F258" t="str">
        <f>SmtRes!I489</f>
        <v>2.1-4-12</v>
      </c>
      <c r="G258" t="str">
        <f>SmtRes!K489</f>
        <v>Автопогрузчики вилочные, грузоподъемность до 5 т</v>
      </c>
      <c r="H258" t="str">
        <f>SmtRes!O489</f>
        <v>маш.-ч</v>
      </c>
      <c r="I258">
        <f>SmtRes!Y489*Source!I399</f>
        <v>0.8</v>
      </c>
      <c r="J258">
        <f>SmtRes!AO489</f>
        <v>1</v>
      </c>
      <c r="K258">
        <f>SmtRes!AF489</f>
        <v>114.83</v>
      </c>
      <c r="L258">
        <f>SmtRes!DB489</f>
        <v>45.93</v>
      </c>
      <c r="M258">
        <f>ROUND(ROUND(L258*Source!I399, 6)*1, 2)</f>
        <v>91.86</v>
      </c>
      <c r="N258">
        <f>SmtRes!AB489</f>
        <v>1517.26</v>
      </c>
      <c r="O258">
        <f>ROUND(ROUND(L258*Source!I399, 6)*SmtRes!DA489, 2)</f>
        <v>1159.27</v>
      </c>
      <c r="P258">
        <f>SmtRes!AG489</f>
        <v>12.62</v>
      </c>
      <c r="Q258">
        <f>SmtRes!DC489</f>
        <v>5.05</v>
      </c>
      <c r="R258">
        <f>ROUND(ROUND(Q258*Source!I399, 6)*1, 2)</f>
        <v>10.1</v>
      </c>
      <c r="S258">
        <f>SmtRes!AC489</f>
        <v>455.99</v>
      </c>
      <c r="T258">
        <f>ROUND(ROUND(Q258*Source!I399, 6)*SmtRes!AK489, 2)</f>
        <v>348.55</v>
      </c>
      <c r="U258">
        <v>2</v>
      </c>
      <c r="Z258">
        <f>SmtRes!X489</f>
        <v>-32031357</v>
      </c>
      <c r="AA258">
        <v>777923228</v>
      </c>
      <c r="AB258">
        <v>846388292</v>
      </c>
    </row>
    <row r="259" spans="1:28" x14ac:dyDescent="0.2">
      <c r="A259">
        <v>20</v>
      </c>
      <c r="B259">
        <v>488</v>
      </c>
      <c r="C259">
        <v>1</v>
      </c>
      <c r="D259">
        <v>0</v>
      </c>
      <c r="E259">
        <f>SmtRes!AV488</f>
        <v>1</v>
      </c>
      <c r="F259" t="str">
        <f>SmtRes!I488</f>
        <v>9999990008</v>
      </c>
      <c r="G259" t="str">
        <f>SmtRes!K488</f>
        <v>Трудозатраты рабочих</v>
      </c>
      <c r="H259" t="str">
        <f>SmtRes!O488</f>
        <v>чел.-ч.</v>
      </c>
      <c r="I259">
        <f>SmtRes!Y488*Source!I399</f>
        <v>18.600000000000001</v>
      </c>
      <c r="J259">
        <f>SmtRes!AO488</f>
        <v>1</v>
      </c>
      <c r="K259">
        <f>SmtRes!AH488</f>
        <v>0</v>
      </c>
      <c r="L259">
        <f>SmtRes!DB488</f>
        <v>0</v>
      </c>
      <c r="M259">
        <f>ROUND(ROUND(L259*Source!I399, 6)*1, 2)</f>
        <v>0</v>
      </c>
      <c r="N259">
        <f>SmtRes!AD488</f>
        <v>0</v>
      </c>
      <c r="O259">
        <f>ROUND(ROUND(L259*Source!I399, 6)*SmtRes!DA488, 2)</f>
        <v>0</v>
      </c>
      <c r="P259">
        <f>SmtRes!AG488</f>
        <v>0</v>
      </c>
      <c r="Q259">
        <f>SmtRes!DC488</f>
        <v>0</v>
      </c>
      <c r="R259">
        <f>ROUND(ROUND(Q259*Source!I399, 6)*1, 2)</f>
        <v>0</v>
      </c>
      <c r="S259">
        <f>SmtRes!AC488</f>
        <v>0</v>
      </c>
      <c r="T259">
        <f>ROUND(ROUND(Q259*Source!I399, 6)*SmtRes!AK488, 2)</f>
        <v>0</v>
      </c>
      <c r="U259">
        <v>1</v>
      </c>
      <c r="Z259">
        <f>SmtRes!X488</f>
        <v>476480486</v>
      </c>
      <c r="AA259">
        <v>-1751963544</v>
      </c>
      <c r="AB259">
        <v>-1751963544</v>
      </c>
    </row>
    <row r="260" spans="1:28" x14ac:dyDescent="0.2">
      <c r="A260">
        <f>Source!A401</f>
        <v>17</v>
      </c>
      <c r="B260">
        <v>401</v>
      </c>
      <c r="C260">
        <v>5</v>
      </c>
      <c r="D260">
        <f>Source!BI401</f>
        <v>3</v>
      </c>
      <c r="E260">
        <f>Source!FS401</f>
        <v>0</v>
      </c>
      <c r="F260" t="str">
        <f>Source!F401</f>
        <v>УПД</v>
      </c>
      <c r="G260" t="str">
        <f>Source!G401</f>
        <v>Источник вторичного электропитания резервированный, 12 В, 3,5 А, 17 Ач, ИВЭПР 12/3,5 RS-R3 исп. 2?17</v>
      </c>
      <c r="H260" t="str">
        <f>Source!H401</f>
        <v>шт.</v>
      </c>
      <c r="I260">
        <f>Source!I401</f>
        <v>1</v>
      </c>
      <c r="J260">
        <v>1</v>
      </c>
      <c r="K260">
        <f>Source!AC401</f>
        <v>1397.59</v>
      </c>
      <c r="M260">
        <f>ROUND(K260*I260, 2)</f>
        <v>1397.59</v>
      </c>
      <c r="N260">
        <f>Source!AC401*IF(Source!BC401&lt;&gt; 0, Source!BC401, 1)</f>
        <v>9936.8649000000005</v>
      </c>
      <c r="O260">
        <f>ROUND(N260*I260, 2)</f>
        <v>9936.86</v>
      </c>
      <c r="P260">
        <f>Source!AE401</f>
        <v>0</v>
      </c>
      <c r="R260">
        <f>ROUND(P260*I260, 2)</f>
        <v>0</v>
      </c>
      <c r="S260">
        <f>Source!AE401*IF(Source!BS401&lt;&gt; 0, Source!BS401, 1)</f>
        <v>0</v>
      </c>
      <c r="T260">
        <f>ROUND(S260*I260, 2)</f>
        <v>0</v>
      </c>
      <c r="U260">
        <v>3</v>
      </c>
      <c r="Z260">
        <f>Source!GF401</f>
        <v>-614457326</v>
      </c>
      <c r="AA260">
        <v>-2023105376</v>
      </c>
      <c r="AB260">
        <v>949379492</v>
      </c>
    </row>
    <row r="261" spans="1:28" x14ac:dyDescent="0.2">
      <c r="A261">
        <f>Source!A403</f>
        <v>17</v>
      </c>
      <c r="B261">
        <v>403</v>
      </c>
      <c r="C261">
        <v>5</v>
      </c>
      <c r="D261">
        <f>Source!BI403</f>
        <v>3</v>
      </c>
      <c r="E261">
        <f>Source!FS403</f>
        <v>0</v>
      </c>
      <c r="F261" t="str">
        <f>Source!F403</f>
        <v>УПД</v>
      </c>
      <c r="G261" t="str">
        <f>Source!G403</f>
        <v>Источник вторичного электропитания резервированный, 12 В, 2 А, 7 Ач, ИВЭПР 12/2 RS-R3 исп. 2?7 БР</v>
      </c>
      <c r="H261" t="str">
        <f>Source!H403</f>
        <v>шт.</v>
      </c>
      <c r="I261">
        <f>Source!I403</f>
        <v>1</v>
      </c>
      <c r="J261">
        <v>1</v>
      </c>
      <c r="K261">
        <f>Source!AC403</f>
        <v>1101.3</v>
      </c>
      <c r="M261">
        <f>ROUND(K261*I261, 2)</f>
        <v>1101.3</v>
      </c>
      <c r="N261">
        <f>Source!AC403*IF(Source!BC403&lt;&gt; 0, Source!BC403, 1)</f>
        <v>7830.2430000000004</v>
      </c>
      <c r="O261">
        <f>ROUND(N261*I261, 2)</f>
        <v>7830.24</v>
      </c>
      <c r="P261">
        <f>Source!AE403</f>
        <v>0</v>
      </c>
      <c r="R261">
        <f>ROUND(P261*I261, 2)</f>
        <v>0</v>
      </c>
      <c r="S261">
        <f>Source!AE403*IF(Source!BS403&lt;&gt; 0, Source!BS403, 1)</f>
        <v>0</v>
      </c>
      <c r="T261">
        <f>ROUND(S261*I261, 2)</f>
        <v>0</v>
      </c>
      <c r="U261">
        <v>3</v>
      </c>
      <c r="Z261">
        <f>Source!GF403</f>
        <v>-428666116</v>
      </c>
      <c r="AA261">
        <v>-999286497</v>
      </c>
      <c r="AB261">
        <v>97754957</v>
      </c>
    </row>
    <row r="262" spans="1:28" x14ac:dyDescent="0.2">
      <c r="A262">
        <f>Source!A405</f>
        <v>17</v>
      </c>
      <c r="B262">
        <v>405</v>
      </c>
      <c r="C262">
        <v>3</v>
      </c>
      <c r="D262">
        <f>Source!BI405</f>
        <v>2</v>
      </c>
      <c r="E262">
        <f>Source!FS405</f>
        <v>0</v>
      </c>
      <c r="F262" t="str">
        <f>Source!F405</f>
        <v>УПД</v>
      </c>
      <c r="G262" t="str">
        <f>Source!G405</f>
        <v>Бокс резервного электропитания серии БР, БР12 исп. 2х17</v>
      </c>
      <c r="H262" t="str">
        <f>Source!H405</f>
        <v>шт.</v>
      </c>
      <c r="I262">
        <f>Source!I405</f>
        <v>1</v>
      </c>
      <c r="J262">
        <v>1</v>
      </c>
      <c r="K262">
        <f>Source!AC405</f>
        <v>578.17999999999995</v>
      </c>
      <c r="M262">
        <f>ROUND(K262*I262, 2)</f>
        <v>578.17999999999995</v>
      </c>
      <c r="N262">
        <f>Source!AC405*IF(Source!BC405&lt;&gt; 0, Source!BC405, 1)</f>
        <v>5631.4731999999995</v>
      </c>
      <c r="O262">
        <f>ROUND(N262*I262, 2)</f>
        <v>5631.47</v>
      </c>
      <c r="P262">
        <f>Source!AE405</f>
        <v>0</v>
      </c>
      <c r="R262">
        <f>ROUND(P262*I262, 2)</f>
        <v>0</v>
      </c>
      <c r="S262">
        <f>Source!AE405*IF(Source!BS405&lt;&gt; 0, Source!BS405, 1)</f>
        <v>0</v>
      </c>
      <c r="T262">
        <f>ROUND(S262*I262, 2)</f>
        <v>0</v>
      </c>
      <c r="U262">
        <v>3</v>
      </c>
      <c r="Z262">
        <f>Source!GF405</f>
        <v>2018520273</v>
      </c>
      <c r="AA262">
        <v>-297629180</v>
      </c>
      <c r="AB262">
        <v>523063122</v>
      </c>
    </row>
    <row r="263" spans="1:28" x14ac:dyDescent="0.2">
      <c r="A263">
        <f>Source!A411</f>
        <v>17</v>
      </c>
      <c r="B263">
        <v>411</v>
      </c>
      <c r="C263">
        <v>3</v>
      </c>
      <c r="D263">
        <f>Source!BI411</f>
        <v>2</v>
      </c>
      <c r="E263">
        <f>Source!FS411</f>
        <v>0</v>
      </c>
      <c r="F263" t="str">
        <f>Source!F411</f>
        <v>УПД</v>
      </c>
      <c r="G263" t="str">
        <f>Source!G411</f>
        <v>Аккумуляторная батарея, 12 В, 7 Ач, SF 1207</v>
      </c>
      <c r="H263" t="str">
        <f>Source!H411</f>
        <v>шт.</v>
      </c>
      <c r="I263">
        <f>Source!I411</f>
        <v>2</v>
      </c>
      <c r="J263">
        <v>1</v>
      </c>
      <c r="K263">
        <f>Source!AC411</f>
        <v>122.74</v>
      </c>
      <c r="M263">
        <f>ROUND(K263*I263, 2)</f>
        <v>245.48</v>
      </c>
      <c r="N263">
        <f>Source!AC411*IF(Source!BC411&lt;&gt; 0, Source!BC411, 1)</f>
        <v>1195.4875999999999</v>
      </c>
      <c r="O263">
        <f>ROUND(N263*I263, 2)</f>
        <v>2390.98</v>
      </c>
      <c r="P263">
        <f>Source!AE411</f>
        <v>0</v>
      </c>
      <c r="R263">
        <f>ROUND(P263*I263, 2)</f>
        <v>0</v>
      </c>
      <c r="S263">
        <f>Source!AE411*IF(Source!BS411&lt;&gt; 0, Source!BS411, 1)</f>
        <v>0</v>
      </c>
      <c r="T263">
        <f>ROUND(S263*I263, 2)</f>
        <v>0</v>
      </c>
      <c r="U263">
        <v>3</v>
      </c>
      <c r="Z263">
        <f>Source!GF411</f>
        <v>-1625288385</v>
      </c>
      <c r="AA263">
        <v>2084754793</v>
      </c>
      <c r="AB263">
        <v>377364347</v>
      </c>
    </row>
    <row r="264" spans="1:28" x14ac:dyDescent="0.2">
      <c r="A264">
        <f>Source!A413</f>
        <v>17</v>
      </c>
      <c r="B264">
        <v>413</v>
      </c>
      <c r="C264">
        <v>3</v>
      </c>
      <c r="D264">
        <f>Source!BI413</f>
        <v>1</v>
      </c>
      <c r="E264">
        <f>Source!FS413</f>
        <v>0</v>
      </c>
      <c r="F264" t="str">
        <f>Source!F413</f>
        <v>УПД</v>
      </c>
      <c r="G264" t="str">
        <f>Source!G413</f>
        <v>Аккумуляторная батарея, 12 В, 17 Ач, SF 1217</v>
      </c>
      <c r="H264" t="str">
        <f>Source!H413</f>
        <v>шт.</v>
      </c>
      <c r="I264">
        <f>Source!I413</f>
        <v>4</v>
      </c>
      <c r="J264">
        <v>1</v>
      </c>
      <c r="K264">
        <f>Source!AC413</f>
        <v>375.43</v>
      </c>
      <c r="M264">
        <f>ROUND(K264*I264, 2)</f>
        <v>1501.72</v>
      </c>
      <c r="N264">
        <f>Source!AC413*IF(Source!BC413&lt;&gt; 0, Source!BC413, 1)</f>
        <v>3656.6882000000001</v>
      </c>
      <c r="O264">
        <f>ROUND(N264*I264, 2)</f>
        <v>14626.75</v>
      </c>
      <c r="P264">
        <f>Source!AE413</f>
        <v>0</v>
      </c>
      <c r="R264">
        <f>ROUND(P264*I264, 2)</f>
        <v>0</v>
      </c>
      <c r="S264">
        <f>Source!AE413*IF(Source!BS413&lt;&gt; 0, Source!BS413, 1)</f>
        <v>0</v>
      </c>
      <c r="T264">
        <f>ROUND(S264*I264, 2)</f>
        <v>0</v>
      </c>
      <c r="U264">
        <v>3</v>
      </c>
      <c r="Z264">
        <f>Source!GF413</f>
        <v>-1467318904</v>
      </c>
      <c r="AA264">
        <v>854337427</v>
      </c>
      <c r="AB264">
        <v>-1879795714</v>
      </c>
    </row>
    <row r="265" spans="1:28" x14ac:dyDescent="0.2">
      <c r="A265">
        <v>20</v>
      </c>
      <c r="B265">
        <v>514</v>
      </c>
      <c r="C265">
        <v>1</v>
      </c>
      <c r="D265">
        <v>0</v>
      </c>
      <c r="E265">
        <f>SmtRes!AV514</f>
        <v>1</v>
      </c>
      <c r="F265" t="str">
        <f>SmtRes!I514</f>
        <v>9999990008</v>
      </c>
      <c r="G265" t="str">
        <f>SmtRes!K514</f>
        <v>Трудозатраты рабочих</v>
      </c>
      <c r="H265" t="str">
        <f>SmtRes!O514</f>
        <v>чел.-ч.</v>
      </c>
      <c r="I265">
        <f>SmtRes!Y514*Source!I415</f>
        <v>2.4499999999999997</v>
      </c>
      <c r="J265">
        <f>SmtRes!AO514</f>
        <v>1</v>
      </c>
      <c r="K265">
        <f>SmtRes!AH514</f>
        <v>0</v>
      </c>
      <c r="L265">
        <f>SmtRes!DB514</f>
        <v>0</v>
      </c>
      <c r="M265">
        <f>ROUND(ROUND(L265*Source!I415, 6)*1, 2)</f>
        <v>0</v>
      </c>
      <c r="N265">
        <f>SmtRes!AD514</f>
        <v>0</v>
      </c>
      <c r="O265">
        <f>ROUND(ROUND(L265*Source!I415, 6)*SmtRes!DA514, 2)</f>
        <v>0</v>
      </c>
      <c r="P265">
        <f>SmtRes!AG514</f>
        <v>0</v>
      </c>
      <c r="Q265">
        <f>SmtRes!DC514</f>
        <v>0</v>
      </c>
      <c r="R265">
        <f>ROUND(ROUND(Q265*Source!I415, 6)*1, 2)</f>
        <v>0</v>
      </c>
      <c r="S265">
        <f>SmtRes!AC514</f>
        <v>0</v>
      </c>
      <c r="T265">
        <f>ROUND(ROUND(Q265*Source!I415, 6)*SmtRes!AK514, 2)</f>
        <v>0</v>
      </c>
      <c r="U265">
        <v>1</v>
      </c>
      <c r="Z265">
        <f>SmtRes!X514</f>
        <v>476480486</v>
      </c>
      <c r="AA265">
        <v>-1751963544</v>
      </c>
      <c r="AB265">
        <v>-1751963544</v>
      </c>
    </row>
    <row r="266" spans="1:28" x14ac:dyDescent="0.2">
      <c r="A266">
        <v>20</v>
      </c>
      <c r="B266">
        <v>516</v>
      </c>
      <c r="C266">
        <v>1</v>
      </c>
      <c r="D266">
        <v>0</v>
      </c>
      <c r="E266">
        <f>SmtRes!AV516</f>
        <v>1</v>
      </c>
      <c r="F266" t="str">
        <f>SmtRes!I516</f>
        <v>9999990008</v>
      </c>
      <c r="G266" t="str">
        <f>SmtRes!K516</f>
        <v>Трудозатраты рабочих</v>
      </c>
      <c r="H266" t="str">
        <f>SmtRes!O516</f>
        <v>чел.-ч.</v>
      </c>
      <c r="I266">
        <f>SmtRes!Y516*Source!I417</f>
        <v>5.04</v>
      </c>
      <c r="J266">
        <f>SmtRes!AO516</f>
        <v>1</v>
      </c>
      <c r="K266">
        <f>SmtRes!AH516</f>
        <v>0</v>
      </c>
      <c r="L266">
        <f>SmtRes!DB516</f>
        <v>0</v>
      </c>
      <c r="M266">
        <f>ROUND(ROUND(L266*Source!I417, 6)*1, 2)</f>
        <v>0</v>
      </c>
      <c r="N266">
        <f>SmtRes!AD516</f>
        <v>0</v>
      </c>
      <c r="O266">
        <f>ROUND(ROUND(L266*Source!I417, 6)*SmtRes!DA516, 2)</f>
        <v>0</v>
      </c>
      <c r="P266">
        <f>SmtRes!AG516</f>
        <v>0</v>
      </c>
      <c r="Q266">
        <f>SmtRes!DC516</f>
        <v>0</v>
      </c>
      <c r="R266">
        <f>ROUND(ROUND(Q266*Source!I417, 6)*1, 2)</f>
        <v>0</v>
      </c>
      <c r="S266">
        <f>SmtRes!AC516</f>
        <v>0</v>
      </c>
      <c r="T266">
        <f>ROUND(ROUND(Q266*Source!I417, 6)*SmtRes!AK516, 2)</f>
        <v>0</v>
      </c>
      <c r="U266">
        <v>1</v>
      </c>
      <c r="Z266">
        <f>SmtRes!X516</f>
        <v>476480486</v>
      </c>
      <c r="AA266">
        <v>-1751963544</v>
      </c>
      <c r="AB266">
        <v>-1751963544</v>
      </c>
    </row>
    <row r="267" spans="1:28" x14ac:dyDescent="0.2">
      <c r="A267">
        <f>Source!A419</f>
        <v>17</v>
      </c>
      <c r="B267">
        <v>419</v>
      </c>
      <c r="C267">
        <v>3</v>
      </c>
      <c r="D267">
        <f>Source!BI419</f>
        <v>2</v>
      </c>
      <c r="E267">
        <f>Source!FS419</f>
        <v>0</v>
      </c>
      <c r="F267" t="str">
        <f>Source!F419</f>
        <v>УПД</v>
      </c>
      <c r="G267" t="str">
        <f>Source!G419</f>
        <v>Извещатель пожарный дымовой адресно-аналоговый, ИП 212-64 прот. R3 W1.02</v>
      </c>
      <c r="H267" t="str">
        <f>Source!H419</f>
        <v>шт.</v>
      </c>
      <c r="I267">
        <f>Source!I419</f>
        <v>3</v>
      </c>
      <c r="J267">
        <v>1</v>
      </c>
      <c r="K267">
        <f>Source!AC419</f>
        <v>159.91999999999999</v>
      </c>
      <c r="M267">
        <f>ROUND(K267*I267, 2)</f>
        <v>479.76</v>
      </c>
      <c r="N267">
        <f>Source!AC419*IF(Source!BC419&lt;&gt; 0, Source!BC419, 1)</f>
        <v>1557.6207999999999</v>
      </c>
      <c r="O267">
        <f>ROUND(N267*I267, 2)</f>
        <v>4672.8599999999997</v>
      </c>
      <c r="P267">
        <f>Source!AE419</f>
        <v>0</v>
      </c>
      <c r="R267">
        <f>ROUND(P267*I267, 2)</f>
        <v>0</v>
      </c>
      <c r="S267">
        <f>Source!AE419*IF(Source!BS419&lt;&gt; 0, Source!BS419, 1)</f>
        <v>0</v>
      </c>
      <c r="T267">
        <f>ROUND(S267*I267, 2)</f>
        <v>0</v>
      </c>
      <c r="U267">
        <v>3</v>
      </c>
      <c r="Z267">
        <f>Source!GF419</f>
        <v>-314627470</v>
      </c>
      <c r="AA267">
        <v>220778430</v>
      </c>
      <c r="AB267">
        <v>271499620</v>
      </c>
    </row>
    <row r="268" spans="1:28" x14ac:dyDescent="0.2">
      <c r="A268">
        <v>20</v>
      </c>
      <c r="B268">
        <v>520</v>
      </c>
      <c r="C268">
        <v>3</v>
      </c>
      <c r="D268">
        <v>0</v>
      </c>
      <c r="E268">
        <f>SmtRes!AV520</f>
        <v>0</v>
      </c>
      <c r="F268" t="str">
        <f>SmtRes!I520</f>
        <v>9999990002</v>
      </c>
      <c r="G268" t="str">
        <f>SmtRes!K520</f>
        <v>Масса оборудования</v>
      </c>
      <c r="H268" t="str">
        <f>SmtRes!O520</f>
        <v>т</v>
      </c>
      <c r="I268">
        <f>SmtRes!Y520*Source!I421</f>
        <v>1.6000000000000001E-4</v>
      </c>
      <c r="J268">
        <f>SmtRes!AO520</f>
        <v>1</v>
      </c>
      <c r="K268">
        <f>SmtRes!AE520</f>
        <v>0</v>
      </c>
      <c r="L268">
        <f>SmtRes!DB520</f>
        <v>0</v>
      </c>
      <c r="M268">
        <f>ROUND(ROUND(L268*Source!I421, 6)*1, 2)</f>
        <v>0</v>
      </c>
      <c r="N268">
        <f>SmtRes!AA520</f>
        <v>0</v>
      </c>
      <c r="O268">
        <f>ROUND(ROUND(L268*Source!I421, 6)*SmtRes!DA520, 2)</f>
        <v>0</v>
      </c>
      <c r="P268">
        <f>SmtRes!AG520</f>
        <v>0</v>
      </c>
      <c r="Q268">
        <f>SmtRes!DC520</f>
        <v>0</v>
      </c>
      <c r="R268">
        <f>ROUND(ROUND(Q268*Source!I421, 6)*1, 2)</f>
        <v>0</v>
      </c>
      <c r="S268">
        <f>SmtRes!AC520</f>
        <v>0</v>
      </c>
      <c r="T268">
        <f>ROUND(ROUND(Q268*Source!I421, 6)*SmtRes!AK520, 2)</f>
        <v>0</v>
      </c>
      <c r="U268">
        <v>3</v>
      </c>
      <c r="Z268">
        <f>SmtRes!X520</f>
        <v>-783086922</v>
      </c>
      <c r="AA268">
        <v>711510557</v>
      </c>
      <c r="AB268">
        <v>711510557</v>
      </c>
    </row>
    <row r="269" spans="1:28" x14ac:dyDescent="0.2">
      <c r="A269">
        <v>20</v>
      </c>
      <c r="B269">
        <v>519</v>
      </c>
      <c r="C269">
        <v>1</v>
      </c>
      <c r="D269">
        <v>0</v>
      </c>
      <c r="E269">
        <f>SmtRes!AV519</f>
        <v>1</v>
      </c>
      <c r="F269" t="str">
        <f>SmtRes!I519</f>
        <v>9999990008</v>
      </c>
      <c r="G269" t="str">
        <f>SmtRes!K519</f>
        <v>Трудозатраты рабочих</v>
      </c>
      <c r="H269" t="str">
        <f>SmtRes!O519</f>
        <v>чел.-ч.</v>
      </c>
      <c r="I269">
        <f>SmtRes!Y519*Source!I421</f>
        <v>1</v>
      </c>
      <c r="J269">
        <f>SmtRes!AO519</f>
        <v>1</v>
      </c>
      <c r="K269">
        <f>SmtRes!AH519</f>
        <v>0</v>
      </c>
      <c r="L269">
        <f>SmtRes!DB519</f>
        <v>0</v>
      </c>
      <c r="M269">
        <f>ROUND(ROUND(L269*Source!I421, 6)*1, 2)</f>
        <v>0</v>
      </c>
      <c r="N269">
        <f>SmtRes!AD519</f>
        <v>0</v>
      </c>
      <c r="O269">
        <f>ROUND(ROUND(L269*Source!I421, 6)*SmtRes!DA519, 2)</f>
        <v>0</v>
      </c>
      <c r="P269">
        <f>SmtRes!AG519</f>
        <v>0</v>
      </c>
      <c r="Q269">
        <f>SmtRes!DC519</f>
        <v>0</v>
      </c>
      <c r="R269">
        <f>ROUND(ROUND(Q269*Source!I421, 6)*1, 2)</f>
        <v>0</v>
      </c>
      <c r="S269">
        <f>SmtRes!AC519</f>
        <v>0</v>
      </c>
      <c r="T269">
        <f>ROUND(ROUND(Q269*Source!I421, 6)*SmtRes!AK519, 2)</f>
        <v>0</v>
      </c>
      <c r="U269">
        <v>1</v>
      </c>
      <c r="Z269">
        <f>SmtRes!X519</f>
        <v>476480486</v>
      </c>
      <c r="AA269">
        <v>-1751963544</v>
      </c>
      <c r="AB269">
        <v>-1751963544</v>
      </c>
    </row>
    <row r="270" spans="1:28" x14ac:dyDescent="0.2">
      <c r="A270">
        <f>Source!A423</f>
        <v>17</v>
      </c>
      <c r="B270">
        <v>423</v>
      </c>
      <c r="C270">
        <v>3</v>
      </c>
      <c r="D270">
        <f>Source!BI423</f>
        <v>2</v>
      </c>
      <c r="E270">
        <f>Source!FS423</f>
        <v>0</v>
      </c>
      <c r="F270" t="str">
        <f>Source!F423</f>
        <v>УПД</v>
      </c>
      <c r="G270" t="str">
        <f>Source!G423</f>
        <v>Устройство дистанционного управления электроконтактное адресное желтого цвета, с надписью «Пуск пожаротушения», УДП 513-11-R3</v>
      </c>
      <c r="H270" t="str">
        <f>Source!H423</f>
        <v>шт.</v>
      </c>
      <c r="I270">
        <f>Source!I423</f>
        <v>1</v>
      </c>
      <c r="J270">
        <v>1</v>
      </c>
      <c r="K270">
        <f>Source!AC423</f>
        <v>125.14</v>
      </c>
      <c r="M270">
        <f>ROUND(K270*I270, 2)</f>
        <v>125.14</v>
      </c>
      <c r="N270">
        <f>Source!AC423*IF(Source!BC423&lt;&gt; 0, Source!BC423, 1)</f>
        <v>1218.8636000000001</v>
      </c>
      <c r="O270">
        <f>ROUND(N270*I270, 2)</f>
        <v>1218.8599999999999</v>
      </c>
      <c r="P270">
        <f>Source!AE423</f>
        <v>0</v>
      </c>
      <c r="R270">
        <f>ROUND(P270*I270, 2)</f>
        <v>0</v>
      </c>
      <c r="S270">
        <f>Source!AE423*IF(Source!BS423&lt;&gt; 0, Source!BS423, 1)</f>
        <v>0</v>
      </c>
      <c r="T270">
        <f>ROUND(S270*I270, 2)</f>
        <v>0</v>
      </c>
      <c r="U270">
        <v>3</v>
      </c>
      <c r="Z270">
        <f>Source!GF423</f>
        <v>941801639</v>
      </c>
      <c r="AA270">
        <v>871886078</v>
      </c>
      <c r="AB270">
        <v>881900858</v>
      </c>
    </row>
    <row r="271" spans="1:28" x14ac:dyDescent="0.2">
      <c r="A271">
        <v>20</v>
      </c>
      <c r="B271">
        <v>522</v>
      </c>
      <c r="C271">
        <v>1</v>
      </c>
      <c r="D271">
        <v>0</v>
      </c>
      <c r="E271">
        <f>SmtRes!AV522</f>
        <v>1</v>
      </c>
      <c r="F271" t="str">
        <f>SmtRes!I522</f>
        <v>9999990008</v>
      </c>
      <c r="G271" t="str">
        <f>SmtRes!K522</f>
        <v>Трудозатраты рабочих</v>
      </c>
      <c r="H271" t="str">
        <f>SmtRes!O522</f>
        <v>чел.-ч.</v>
      </c>
      <c r="I271">
        <f>SmtRes!Y522*Source!I425</f>
        <v>2.4</v>
      </c>
      <c r="J271">
        <f>SmtRes!AO522</f>
        <v>1</v>
      </c>
      <c r="K271">
        <f>SmtRes!AH522</f>
        <v>0</v>
      </c>
      <c r="L271">
        <f>SmtRes!DB522</f>
        <v>0</v>
      </c>
      <c r="M271">
        <f>ROUND(ROUND(L271*Source!I425, 6)*1, 2)</f>
        <v>0</v>
      </c>
      <c r="N271">
        <f>SmtRes!AD522</f>
        <v>0</v>
      </c>
      <c r="O271">
        <f>ROUND(ROUND(L271*Source!I425, 6)*SmtRes!DA522, 2)</f>
        <v>0</v>
      </c>
      <c r="P271">
        <f>SmtRes!AG522</f>
        <v>0</v>
      </c>
      <c r="Q271">
        <f>SmtRes!DC522</f>
        <v>0</v>
      </c>
      <c r="R271">
        <f>ROUND(ROUND(Q271*Source!I425, 6)*1, 2)</f>
        <v>0</v>
      </c>
      <c r="S271">
        <f>SmtRes!AC522</f>
        <v>0</v>
      </c>
      <c r="T271">
        <f>ROUND(ROUND(Q271*Source!I425, 6)*SmtRes!AK522, 2)</f>
        <v>0</v>
      </c>
      <c r="U271">
        <v>1</v>
      </c>
      <c r="Z271">
        <f>SmtRes!X522</f>
        <v>476480486</v>
      </c>
      <c r="AA271">
        <v>-1751963544</v>
      </c>
      <c r="AB271">
        <v>-1751963544</v>
      </c>
    </row>
    <row r="272" spans="1:28" x14ac:dyDescent="0.2">
      <c r="A272">
        <f>Source!A427</f>
        <v>17</v>
      </c>
      <c r="B272">
        <v>427</v>
      </c>
      <c r="C272">
        <v>3</v>
      </c>
      <c r="D272">
        <f>Source!BI427</f>
        <v>2</v>
      </c>
      <c r="E272">
        <f>Source!FS427</f>
        <v>0</v>
      </c>
      <c r="F272" t="str">
        <f>Source!F427</f>
        <v>УПД</v>
      </c>
      <c r="G272" t="str">
        <f>Source!G427</f>
        <v>Изолятор шлейфа, ИЗ-1 прот. R3</v>
      </c>
      <c r="H272" t="str">
        <f>Source!H427</f>
        <v>шт.</v>
      </c>
      <c r="I272">
        <f>Source!I427</f>
        <v>2</v>
      </c>
      <c r="J272">
        <v>1</v>
      </c>
      <c r="K272">
        <f>Source!AC427</f>
        <v>103.47</v>
      </c>
      <c r="M272">
        <f>ROUND(K272*I272, 2)</f>
        <v>206.94</v>
      </c>
      <c r="N272">
        <f>Source!AC427*IF(Source!BC427&lt;&gt; 0, Source!BC427, 1)</f>
        <v>1007.7978000000001</v>
      </c>
      <c r="O272">
        <f>ROUND(N272*I272, 2)</f>
        <v>2015.6</v>
      </c>
      <c r="P272">
        <f>Source!AE427</f>
        <v>0</v>
      </c>
      <c r="R272">
        <f>ROUND(P272*I272, 2)</f>
        <v>0</v>
      </c>
      <c r="S272">
        <f>Source!AE427*IF(Source!BS427&lt;&gt; 0, Source!BS427, 1)</f>
        <v>0</v>
      </c>
      <c r="T272">
        <f>ROUND(S272*I272, 2)</f>
        <v>0</v>
      </c>
      <c r="U272">
        <v>3</v>
      </c>
      <c r="Z272">
        <f>Source!GF427</f>
        <v>615687746</v>
      </c>
      <c r="AA272">
        <v>-661897155</v>
      </c>
      <c r="AB272">
        <v>1548999988</v>
      </c>
    </row>
    <row r="273" spans="1:28" x14ac:dyDescent="0.2">
      <c r="A273">
        <v>20</v>
      </c>
      <c r="B273">
        <v>524</v>
      </c>
      <c r="C273">
        <v>1</v>
      </c>
      <c r="D273">
        <v>0</v>
      </c>
      <c r="E273">
        <f>SmtRes!AV524</f>
        <v>1</v>
      </c>
      <c r="F273" t="str">
        <f>SmtRes!I524</f>
        <v>9999990008</v>
      </c>
      <c r="G273" t="str">
        <f>SmtRes!K524</f>
        <v>Трудозатраты рабочих</v>
      </c>
      <c r="H273" t="str">
        <f>SmtRes!O524</f>
        <v>чел.-ч.</v>
      </c>
      <c r="I273">
        <f>SmtRes!Y524*Source!I429</f>
        <v>0.84</v>
      </c>
      <c r="J273">
        <f>SmtRes!AO524</f>
        <v>1</v>
      </c>
      <c r="K273">
        <f>SmtRes!AH524</f>
        <v>0</v>
      </c>
      <c r="L273">
        <f>SmtRes!DB524</f>
        <v>0</v>
      </c>
      <c r="M273">
        <f>ROUND(ROUND(L273*Source!I429, 6)*1, 2)</f>
        <v>0</v>
      </c>
      <c r="N273">
        <f>SmtRes!AD524</f>
        <v>0</v>
      </c>
      <c r="O273">
        <f>ROUND(ROUND(L273*Source!I429, 6)*SmtRes!DA524, 2)</f>
        <v>0</v>
      </c>
      <c r="P273">
        <f>SmtRes!AG524</f>
        <v>0</v>
      </c>
      <c r="Q273">
        <f>SmtRes!DC524</f>
        <v>0</v>
      </c>
      <c r="R273">
        <f>ROUND(ROUND(Q273*Source!I429, 6)*1, 2)</f>
        <v>0</v>
      </c>
      <c r="S273">
        <f>SmtRes!AC524</f>
        <v>0</v>
      </c>
      <c r="T273">
        <f>ROUND(ROUND(Q273*Source!I429, 6)*SmtRes!AK524, 2)</f>
        <v>0</v>
      </c>
      <c r="U273">
        <v>1</v>
      </c>
      <c r="Z273">
        <f>SmtRes!X524</f>
        <v>476480486</v>
      </c>
      <c r="AA273">
        <v>-1751963544</v>
      </c>
      <c r="AB273">
        <v>-1751963544</v>
      </c>
    </row>
    <row r="274" spans="1:28" x14ac:dyDescent="0.2">
      <c r="A274">
        <f>Source!A431</f>
        <v>17</v>
      </c>
      <c r="B274">
        <v>431</v>
      </c>
      <c r="C274">
        <v>3</v>
      </c>
      <c r="D274">
        <f>Source!BI431</f>
        <v>2</v>
      </c>
      <c r="E274">
        <f>Source!FS431</f>
        <v>0</v>
      </c>
      <c r="F274" t="str">
        <f>Source!F431</f>
        <v>УПД</v>
      </c>
      <c r="G274" t="str">
        <f>Source!G431</f>
        <v>Извещатель охранный магнитоконтактный, ИО 102-20/Б2П</v>
      </c>
      <c r="H274" t="str">
        <f>Source!H431</f>
        <v>шт.</v>
      </c>
      <c r="I274">
        <f>Source!I431</f>
        <v>1</v>
      </c>
      <c r="J274">
        <v>1</v>
      </c>
      <c r="K274">
        <f>Source!AC431</f>
        <v>20.63</v>
      </c>
      <c r="M274">
        <f>ROUND(K274*I274, 2)</f>
        <v>20.63</v>
      </c>
      <c r="N274">
        <f>Source!AC431*IF(Source!BC431&lt;&gt; 0, Source!BC431, 1)</f>
        <v>200.93619999999999</v>
      </c>
      <c r="O274">
        <f>ROUND(N274*I274, 2)</f>
        <v>200.94</v>
      </c>
      <c r="P274">
        <f>Source!AE431</f>
        <v>0</v>
      </c>
      <c r="R274">
        <f>ROUND(P274*I274, 2)</f>
        <v>0</v>
      </c>
      <c r="S274">
        <f>Source!AE431*IF(Source!BS431&lt;&gt; 0, Source!BS431, 1)</f>
        <v>0</v>
      </c>
      <c r="T274">
        <f>ROUND(S274*I274, 2)</f>
        <v>0</v>
      </c>
      <c r="U274">
        <v>3</v>
      </c>
      <c r="Z274">
        <f>Source!GF431</f>
        <v>624219074</v>
      </c>
      <c r="AA274">
        <v>-1979039752</v>
      </c>
      <c r="AB274">
        <v>-1434317239</v>
      </c>
    </row>
    <row r="275" spans="1:28" x14ac:dyDescent="0.2">
      <c r="A275">
        <v>20</v>
      </c>
      <c r="B275">
        <v>530</v>
      </c>
      <c r="C275">
        <v>3</v>
      </c>
      <c r="D275">
        <v>0</v>
      </c>
      <c r="E275">
        <f>SmtRes!AV530</f>
        <v>0</v>
      </c>
      <c r="F275" t="str">
        <f>SmtRes!I530</f>
        <v>1.21-5-1229</v>
      </c>
      <c r="G275" t="str">
        <f>SmtRes!K530</f>
        <v>Лента электроизоляционная, термостойкая, ширина 26 мм, толщина от 0,5 до 0,8 мм, типа ЛЭТСАР</v>
      </c>
      <c r="H275" t="str">
        <f>SmtRes!O530</f>
        <v>кг</v>
      </c>
      <c r="I275">
        <f>SmtRes!Y530*Source!I433</f>
        <v>0.06</v>
      </c>
      <c r="J275">
        <f>SmtRes!AO530</f>
        <v>1</v>
      </c>
      <c r="K275">
        <f>SmtRes!AE530</f>
        <v>493.08</v>
      </c>
      <c r="L275">
        <f>SmtRes!DB530</f>
        <v>7.4</v>
      </c>
      <c r="M275">
        <f>ROUND(ROUND(L275*Source!I433, 6)*1, 2)</f>
        <v>29.6</v>
      </c>
      <c r="N275">
        <f>SmtRes!AA530</f>
        <v>3047.23</v>
      </c>
      <c r="O275">
        <f>ROUND(ROUND(L275*Source!I433, 6)*SmtRes!DA530, 2)</f>
        <v>182.93</v>
      </c>
      <c r="P275">
        <f>SmtRes!AG530</f>
        <v>0</v>
      </c>
      <c r="Q275">
        <f>SmtRes!DC530</f>
        <v>0</v>
      </c>
      <c r="R275">
        <f>ROUND(ROUND(Q275*Source!I433, 6)*1, 2)</f>
        <v>0</v>
      </c>
      <c r="S275">
        <f>SmtRes!AC530</f>
        <v>0</v>
      </c>
      <c r="T275">
        <f>ROUND(ROUND(Q275*Source!I433, 6)*SmtRes!AK530, 2)</f>
        <v>0</v>
      </c>
      <c r="U275">
        <v>3</v>
      </c>
      <c r="Z275">
        <f>SmtRes!X530</f>
        <v>1313298043</v>
      </c>
      <c r="AA275">
        <v>-1823750506</v>
      </c>
      <c r="AB275">
        <v>1282286202</v>
      </c>
    </row>
    <row r="276" spans="1:28" x14ac:dyDescent="0.2">
      <c r="A276">
        <v>20</v>
      </c>
      <c r="B276">
        <v>529</v>
      </c>
      <c r="C276">
        <v>3</v>
      </c>
      <c r="D276">
        <v>0</v>
      </c>
      <c r="E276">
        <f>SmtRes!AV529</f>
        <v>0</v>
      </c>
      <c r="F276" t="str">
        <f>SmtRes!I529</f>
        <v>1.1-1-945</v>
      </c>
      <c r="G276" t="str">
        <f>SmtRes!K529</f>
        <v>Припой оловянно-свинцовый, в прутках, диаметр 8 мм, типа ПОС-40</v>
      </c>
      <c r="H276" t="str">
        <f>SmtRes!O529</f>
        <v>т</v>
      </c>
      <c r="I276">
        <f>SmtRes!Y529*Source!I433</f>
        <v>2.0000000000000002E-5</v>
      </c>
      <c r="J276">
        <f>SmtRes!AO529</f>
        <v>1</v>
      </c>
      <c r="K276">
        <f>SmtRes!AE529</f>
        <v>64128.62</v>
      </c>
      <c r="L276">
        <f>SmtRes!DB529</f>
        <v>0.32</v>
      </c>
      <c r="M276">
        <f>ROUND(ROUND(L276*Source!I433, 6)*1, 2)</f>
        <v>1.28</v>
      </c>
      <c r="N276">
        <f>SmtRes!AA529</f>
        <v>1930271.46</v>
      </c>
      <c r="O276">
        <f>ROUND(ROUND(L276*Source!I433, 6)*SmtRes!DA529, 2)</f>
        <v>38.53</v>
      </c>
      <c r="P276">
        <f>SmtRes!AG529</f>
        <v>0</v>
      </c>
      <c r="Q276">
        <f>SmtRes!DC529</f>
        <v>0</v>
      </c>
      <c r="R276">
        <f>ROUND(ROUND(Q276*Source!I433, 6)*1, 2)</f>
        <v>0</v>
      </c>
      <c r="S276">
        <f>SmtRes!AC529</f>
        <v>0</v>
      </c>
      <c r="T276">
        <f>ROUND(ROUND(Q276*Source!I433, 6)*SmtRes!AK529, 2)</f>
        <v>0</v>
      </c>
      <c r="U276">
        <v>3</v>
      </c>
      <c r="Z276">
        <f>SmtRes!X529</f>
        <v>403804236</v>
      </c>
      <c r="AA276">
        <v>818563243</v>
      </c>
      <c r="AB276">
        <v>-78630505</v>
      </c>
    </row>
    <row r="277" spans="1:28" x14ac:dyDescent="0.2">
      <c r="A277">
        <v>20</v>
      </c>
      <c r="B277">
        <v>528</v>
      </c>
      <c r="C277">
        <v>1</v>
      </c>
      <c r="D277">
        <v>0</v>
      </c>
      <c r="E277">
        <f>SmtRes!AV528</f>
        <v>1</v>
      </c>
      <c r="F277" t="str">
        <f>SmtRes!I528</f>
        <v>9999990008</v>
      </c>
      <c r="G277" t="str">
        <f>SmtRes!K528</f>
        <v>Трудозатраты рабочих</v>
      </c>
      <c r="H277" t="str">
        <f>SmtRes!O528</f>
        <v>чел.-ч.</v>
      </c>
      <c r="I277">
        <f>SmtRes!Y528*Source!I433</f>
        <v>8</v>
      </c>
      <c r="J277">
        <f>SmtRes!AO528</f>
        <v>1</v>
      </c>
      <c r="K277">
        <f>SmtRes!AH528</f>
        <v>0</v>
      </c>
      <c r="L277">
        <f>SmtRes!DB528</f>
        <v>0</v>
      </c>
      <c r="M277">
        <f>ROUND(ROUND(L277*Source!I433, 6)*1, 2)</f>
        <v>0</v>
      </c>
      <c r="N277">
        <f>SmtRes!AD528</f>
        <v>0</v>
      </c>
      <c r="O277">
        <f>ROUND(ROUND(L277*Source!I433, 6)*SmtRes!DA528, 2)</f>
        <v>0</v>
      </c>
      <c r="P277">
        <f>SmtRes!AG528</f>
        <v>0</v>
      </c>
      <c r="Q277">
        <f>SmtRes!DC528</f>
        <v>0</v>
      </c>
      <c r="R277">
        <f>ROUND(ROUND(Q277*Source!I433, 6)*1, 2)</f>
        <v>0</v>
      </c>
      <c r="S277">
        <f>SmtRes!AC528</f>
        <v>0</v>
      </c>
      <c r="T277">
        <f>ROUND(ROUND(Q277*Source!I433, 6)*SmtRes!AK528, 2)</f>
        <v>0</v>
      </c>
      <c r="U277">
        <v>1</v>
      </c>
      <c r="Z277">
        <f>SmtRes!X528</f>
        <v>476480486</v>
      </c>
      <c r="AA277">
        <v>-1751963544</v>
      </c>
      <c r="AB277">
        <v>-1751963544</v>
      </c>
    </row>
    <row r="278" spans="1:28" x14ac:dyDescent="0.2">
      <c r="A278">
        <f>Source!A435</f>
        <v>17</v>
      </c>
      <c r="B278">
        <v>435</v>
      </c>
      <c r="C278">
        <v>3</v>
      </c>
      <c r="D278">
        <f>Source!BI435</f>
        <v>2</v>
      </c>
      <c r="E278">
        <f>Source!FS435</f>
        <v>0</v>
      </c>
      <c r="F278" t="str">
        <f>Source!F435</f>
        <v>УПД</v>
      </c>
      <c r="G278" t="str">
        <f>Source!G435</f>
        <v>Оповещатель охранно-пожарный комбинированный  (светозвуковой) 12 В по АЛС, 0,2 мА, IP41, ОПОП 124-R3</v>
      </c>
      <c r="H278" t="str">
        <f>Source!H435</f>
        <v>шт.</v>
      </c>
      <c r="I278">
        <f>Source!I435</f>
        <v>1</v>
      </c>
      <c r="J278">
        <v>1</v>
      </c>
      <c r="K278">
        <f>Source!AC435</f>
        <v>437.64</v>
      </c>
      <c r="M278">
        <f>ROUND(K278*I278, 2)</f>
        <v>437.64</v>
      </c>
      <c r="N278">
        <f>Source!AC435*IF(Source!BC435&lt;&gt; 0, Source!BC435, 1)</f>
        <v>4262.6135999999997</v>
      </c>
      <c r="O278">
        <f>ROUND(N278*I278, 2)</f>
        <v>4262.6099999999997</v>
      </c>
      <c r="P278">
        <f>Source!AE435</f>
        <v>0</v>
      </c>
      <c r="R278">
        <f>ROUND(P278*I278, 2)</f>
        <v>0</v>
      </c>
      <c r="S278">
        <f>Source!AE435*IF(Source!BS435&lt;&gt; 0, Source!BS435, 1)</f>
        <v>0</v>
      </c>
      <c r="T278">
        <f>ROUND(S278*I278, 2)</f>
        <v>0</v>
      </c>
      <c r="U278">
        <v>3</v>
      </c>
      <c r="Z278">
        <f>Source!GF435</f>
        <v>2088371183</v>
      </c>
      <c r="AA278">
        <v>739982128</v>
      </c>
      <c r="AB278">
        <v>-1596110307</v>
      </c>
    </row>
    <row r="279" spans="1:28" x14ac:dyDescent="0.2">
      <c r="A279">
        <f>Source!A437</f>
        <v>17</v>
      </c>
      <c r="B279">
        <v>437</v>
      </c>
      <c r="C279">
        <v>3</v>
      </c>
      <c r="D279">
        <f>Source!BI437</f>
        <v>2</v>
      </c>
      <c r="E279">
        <f>Source!FS437</f>
        <v>0</v>
      </c>
      <c r="F279" t="str">
        <f>Source!F437</f>
        <v>УПД</v>
      </c>
      <c r="G279" t="str">
        <f>Source!G437</f>
        <v>Оповещатель пожарный световой 12 В по АЛС, 0,2 мА, IP41 с надписью "ГАЗ НЕ ВХОДИ", ОПОП 1-R3</v>
      </c>
      <c r="H279" t="str">
        <f>Source!H437</f>
        <v>шт.</v>
      </c>
      <c r="I279">
        <f>Source!I437</f>
        <v>1</v>
      </c>
      <c r="J279">
        <v>1</v>
      </c>
      <c r="K279">
        <f>Source!AC437</f>
        <v>168.92</v>
      </c>
      <c r="M279">
        <f>ROUND(K279*I279, 2)</f>
        <v>168.92</v>
      </c>
      <c r="N279">
        <f>Source!AC437*IF(Source!BC437&lt;&gt; 0, Source!BC437, 1)</f>
        <v>1645.2808</v>
      </c>
      <c r="O279">
        <f>ROUND(N279*I279, 2)</f>
        <v>1645.28</v>
      </c>
      <c r="P279">
        <f>Source!AE437</f>
        <v>0</v>
      </c>
      <c r="R279">
        <f>ROUND(P279*I279, 2)</f>
        <v>0</v>
      </c>
      <c r="S279">
        <f>Source!AE437*IF(Source!BS437&lt;&gt; 0, Source!BS437, 1)</f>
        <v>0</v>
      </c>
      <c r="T279">
        <f>ROUND(S279*I279, 2)</f>
        <v>0</v>
      </c>
      <c r="U279">
        <v>3</v>
      </c>
      <c r="Z279">
        <f>Source!GF437</f>
        <v>1000740111</v>
      </c>
      <c r="AA279">
        <v>837023760</v>
      </c>
      <c r="AB279">
        <v>-1874544204</v>
      </c>
    </row>
    <row r="280" spans="1:28" x14ac:dyDescent="0.2">
      <c r="A280">
        <f>Source!A439</f>
        <v>17</v>
      </c>
      <c r="B280">
        <v>439</v>
      </c>
      <c r="C280">
        <v>3</v>
      </c>
      <c r="D280">
        <f>Source!BI439</f>
        <v>2</v>
      </c>
      <c r="E280">
        <f>Source!FS439</f>
        <v>0</v>
      </c>
      <c r="F280" t="str">
        <f>Source!F439</f>
        <v>УПД</v>
      </c>
      <c r="G280" t="str">
        <f>Source!G439</f>
        <v>Оповещатель пожарный световой 12 В по АЛС, 0,2 мА, IP41 с надписью "ГАЗ УХОДИ" (1 паспорт), ОПОП 1-R3</v>
      </c>
      <c r="H280" t="str">
        <f>Source!H439</f>
        <v>шт.</v>
      </c>
      <c r="I280">
        <f>Source!I439</f>
        <v>1</v>
      </c>
      <c r="J280">
        <v>1</v>
      </c>
      <c r="K280">
        <f>Source!AC439</f>
        <v>168.92</v>
      </c>
      <c r="M280">
        <f>ROUND(K280*I280, 2)</f>
        <v>168.92</v>
      </c>
      <c r="N280">
        <f>Source!AC439*IF(Source!BC439&lt;&gt; 0, Source!BC439, 1)</f>
        <v>1645.2808</v>
      </c>
      <c r="O280">
        <f>ROUND(N280*I280, 2)</f>
        <v>1645.28</v>
      </c>
      <c r="P280">
        <f>Source!AE439</f>
        <v>0</v>
      </c>
      <c r="R280">
        <f>ROUND(P280*I280, 2)</f>
        <v>0</v>
      </c>
      <c r="S280">
        <f>Source!AE439*IF(Source!BS439&lt;&gt; 0, Source!BS439, 1)</f>
        <v>0</v>
      </c>
      <c r="T280">
        <f>ROUND(S280*I280, 2)</f>
        <v>0</v>
      </c>
      <c r="U280">
        <v>3</v>
      </c>
      <c r="Z280">
        <f>Source!GF439</f>
        <v>-952220725</v>
      </c>
      <c r="AA280">
        <v>-2072232801</v>
      </c>
      <c r="AB280">
        <v>-1257539293</v>
      </c>
    </row>
    <row r="281" spans="1:28" x14ac:dyDescent="0.2">
      <c r="A281">
        <f>Source!A441</f>
        <v>17</v>
      </c>
      <c r="B281">
        <v>441</v>
      </c>
      <c r="C281">
        <v>3</v>
      </c>
      <c r="D281">
        <f>Source!BI441</f>
        <v>2</v>
      </c>
      <c r="E281">
        <f>Source!FS441</f>
        <v>0</v>
      </c>
      <c r="F281" t="str">
        <f>Source!F441</f>
        <v>УПД</v>
      </c>
      <c r="G281" t="str">
        <f>Source!G441</f>
        <v>Оповещатель пожарный световой 12 В , 0,2 мА, IP41 с надписью "АВТОМАТИКА ОТКЛЮЧЕНА", ОПОП 1-R3</v>
      </c>
      <c r="H281" t="str">
        <f>Source!H441</f>
        <v>шт.</v>
      </c>
      <c r="I281">
        <f>Source!I441</f>
        <v>1</v>
      </c>
      <c r="J281">
        <v>1</v>
      </c>
      <c r="K281">
        <f>Source!AC441</f>
        <v>168.92</v>
      </c>
      <c r="M281">
        <f>ROUND(K281*I281, 2)</f>
        <v>168.92</v>
      </c>
      <c r="N281">
        <f>Source!AC441*IF(Source!BC441&lt;&gt; 0, Source!BC441, 1)</f>
        <v>1645.2808</v>
      </c>
      <c r="O281">
        <f>ROUND(N281*I281, 2)</f>
        <v>1645.28</v>
      </c>
      <c r="P281">
        <f>Source!AE441</f>
        <v>0</v>
      </c>
      <c r="R281">
        <f>ROUND(P281*I281, 2)</f>
        <v>0</v>
      </c>
      <c r="S281">
        <f>Source!AE441*IF(Source!BS441&lt;&gt; 0, Source!BS441, 1)</f>
        <v>0</v>
      </c>
      <c r="T281">
        <f>ROUND(S281*I281, 2)</f>
        <v>0</v>
      </c>
      <c r="U281">
        <v>3</v>
      </c>
      <c r="Z281">
        <f>Source!GF441</f>
        <v>-914085352</v>
      </c>
      <c r="AA281">
        <v>-1684775767</v>
      </c>
      <c r="AB281">
        <v>1589764595</v>
      </c>
    </row>
    <row r="282" spans="1:28" x14ac:dyDescent="0.2">
      <c r="A282">
        <v>20</v>
      </c>
      <c r="B282">
        <v>546</v>
      </c>
      <c r="C282">
        <v>3</v>
      </c>
      <c r="D282">
        <v>0</v>
      </c>
      <c r="E282">
        <f>SmtRes!AV546</f>
        <v>0</v>
      </c>
      <c r="F282" t="str">
        <f>SmtRes!I546</f>
        <v>1.1-1-376</v>
      </c>
      <c r="G282" t="str">
        <f>SmtRes!K546</f>
        <v>Кислород технический, газообразный</v>
      </c>
      <c r="H282" t="str">
        <f>SmtRes!O546</f>
        <v>м3</v>
      </c>
      <c r="I282">
        <f>SmtRes!Y546*Source!I443</f>
        <v>1.44</v>
      </c>
      <c r="J282">
        <f>SmtRes!AO546</f>
        <v>1</v>
      </c>
      <c r="K282">
        <f>SmtRes!AE546</f>
        <v>5.91</v>
      </c>
      <c r="L282">
        <f>SmtRes!DB546</f>
        <v>8.51</v>
      </c>
      <c r="M282">
        <f>ROUND(ROUND(L282*Source!I443, 6)*1, 2)</f>
        <v>8.51</v>
      </c>
      <c r="N282">
        <f>SmtRes!AA546</f>
        <v>94.23</v>
      </c>
      <c r="O282">
        <f>ROUND(ROUND(L282*Source!I443, 6)*SmtRes!DA546, 2)</f>
        <v>131.99</v>
      </c>
      <c r="P282">
        <f>SmtRes!AG546</f>
        <v>0</v>
      </c>
      <c r="Q282">
        <f>SmtRes!DC546</f>
        <v>0</v>
      </c>
      <c r="R282">
        <f>ROUND(ROUND(Q282*Source!I443, 6)*1, 2)</f>
        <v>0</v>
      </c>
      <c r="S282">
        <f>SmtRes!AC546</f>
        <v>0</v>
      </c>
      <c r="T282">
        <f>ROUND(ROUND(Q282*Source!I443, 6)*SmtRes!AK546, 2)</f>
        <v>0</v>
      </c>
      <c r="U282">
        <v>3</v>
      </c>
      <c r="Z282">
        <f>SmtRes!X546</f>
        <v>2094259254</v>
      </c>
      <c r="AA282">
        <v>204385343</v>
      </c>
      <c r="AB282">
        <v>-1171968733</v>
      </c>
    </row>
    <row r="283" spans="1:28" x14ac:dyDescent="0.2">
      <c r="A283">
        <v>20</v>
      </c>
      <c r="B283">
        <v>545</v>
      </c>
      <c r="C283">
        <v>3</v>
      </c>
      <c r="D283">
        <v>0</v>
      </c>
      <c r="E283">
        <f>SmtRes!AV545</f>
        <v>0</v>
      </c>
      <c r="F283" t="str">
        <f>SmtRes!I545</f>
        <v>1.1-1-2613</v>
      </c>
      <c r="G283" t="str">
        <f>SmtRes!K545</f>
        <v>Пропан-бутан, сжиженный газ</v>
      </c>
      <c r="H283" t="str">
        <f>SmtRes!O545</f>
        <v>кг</v>
      </c>
      <c r="I283">
        <f>SmtRes!Y545*Source!I443</f>
        <v>0.24</v>
      </c>
      <c r="J283">
        <f>SmtRes!AO545</f>
        <v>1</v>
      </c>
      <c r="K283">
        <f>SmtRes!AE545</f>
        <v>6.27</v>
      </c>
      <c r="L283">
        <f>SmtRes!DB545</f>
        <v>1.5</v>
      </c>
      <c r="M283">
        <f>ROUND(ROUND(L283*Source!I443, 6)*1, 2)</f>
        <v>1.5</v>
      </c>
      <c r="N283">
        <f>SmtRes!AA545</f>
        <v>65.42</v>
      </c>
      <c r="O283">
        <f>ROUND(ROUND(L283*Source!I443, 6)*SmtRes!DA545, 2)</f>
        <v>15.23</v>
      </c>
      <c r="P283">
        <f>SmtRes!AG545</f>
        <v>0</v>
      </c>
      <c r="Q283">
        <f>SmtRes!DC545</f>
        <v>0</v>
      </c>
      <c r="R283">
        <f>ROUND(ROUND(Q283*Source!I443, 6)*1, 2)</f>
        <v>0</v>
      </c>
      <c r="S283">
        <f>SmtRes!AC545</f>
        <v>0</v>
      </c>
      <c r="T283">
        <f>ROUND(ROUND(Q283*Source!I443, 6)*SmtRes!AK545, 2)</f>
        <v>0</v>
      </c>
      <c r="U283">
        <v>3</v>
      </c>
      <c r="Z283">
        <f>SmtRes!X545</f>
        <v>-1558522825</v>
      </c>
      <c r="AA283">
        <v>1086641454</v>
      </c>
      <c r="AB283">
        <v>-691555653</v>
      </c>
    </row>
    <row r="284" spans="1:28" x14ac:dyDescent="0.2">
      <c r="A284">
        <v>20</v>
      </c>
      <c r="B284">
        <v>544</v>
      </c>
      <c r="C284">
        <v>3</v>
      </c>
      <c r="D284">
        <v>0</v>
      </c>
      <c r="E284">
        <f>SmtRes!AV544</f>
        <v>0</v>
      </c>
      <c r="F284" t="str">
        <f>SmtRes!I544</f>
        <v>1.1-1-1677</v>
      </c>
      <c r="G284" t="str">
        <f>SmtRes!K544</f>
        <v>Электроды, типа УОНИ 13/55, диаметр от 4 до 5 мм</v>
      </c>
      <c r="H284" t="str">
        <f>SmtRes!O544</f>
        <v>т</v>
      </c>
      <c r="I284">
        <f>SmtRes!Y544*Source!I443</f>
        <v>3.5000000000000001E-3</v>
      </c>
      <c r="J284">
        <f>SmtRes!AO544</f>
        <v>1</v>
      </c>
      <c r="K284">
        <f>SmtRes!AE544</f>
        <v>9118.4699999999993</v>
      </c>
      <c r="L284">
        <f>SmtRes!DB544</f>
        <v>31.91</v>
      </c>
      <c r="M284">
        <f>ROUND(ROUND(L284*Source!I443, 6)*1, 2)</f>
        <v>31.91</v>
      </c>
      <c r="N284">
        <f>SmtRes!AA544</f>
        <v>152792.73000000001</v>
      </c>
      <c r="O284">
        <f>ROUND(ROUND(L284*Source!I443, 6)*SmtRes!DA544, 2)</f>
        <v>520.13</v>
      </c>
      <c r="P284">
        <f>SmtRes!AG544</f>
        <v>0</v>
      </c>
      <c r="Q284">
        <f>SmtRes!DC544</f>
        <v>0</v>
      </c>
      <c r="R284">
        <f>ROUND(ROUND(Q284*Source!I443, 6)*1, 2)</f>
        <v>0</v>
      </c>
      <c r="S284">
        <f>SmtRes!AC544</f>
        <v>0</v>
      </c>
      <c r="T284">
        <f>ROUND(ROUND(Q284*Source!I443, 6)*SmtRes!AK544, 2)</f>
        <v>0</v>
      </c>
      <c r="U284">
        <v>3</v>
      </c>
      <c r="Z284">
        <f>SmtRes!X544</f>
        <v>82495198</v>
      </c>
      <c r="AA284">
        <v>-730336102</v>
      </c>
      <c r="AB284">
        <v>1027890218</v>
      </c>
    </row>
    <row r="285" spans="1:28" x14ac:dyDescent="0.2">
      <c r="A285">
        <v>20</v>
      </c>
      <c r="B285">
        <v>543</v>
      </c>
      <c r="C285">
        <v>2</v>
      </c>
      <c r="D285">
        <v>0</v>
      </c>
      <c r="E285">
        <f>SmtRes!AV543</f>
        <v>0</v>
      </c>
      <c r="F285" t="str">
        <f>SmtRes!I543</f>
        <v>2.1-30-19</v>
      </c>
      <c r="G285" t="str">
        <f>SmtRes!K543</f>
        <v>Машины шлифовальные электрические, мощность до 1700 Вт</v>
      </c>
      <c r="H285" t="str">
        <f>SmtRes!O543</f>
        <v>маш.-ч</v>
      </c>
      <c r="I285">
        <f>SmtRes!Y543*Source!I443</f>
        <v>2.88</v>
      </c>
      <c r="J285">
        <f>SmtRes!AO543</f>
        <v>1</v>
      </c>
      <c r="K285">
        <f>SmtRes!AF543</f>
        <v>0.42</v>
      </c>
      <c r="L285">
        <f>SmtRes!DB543</f>
        <v>1.21</v>
      </c>
      <c r="M285">
        <f>ROUND(ROUND(L285*Source!I443, 6)*1, 2)</f>
        <v>1.21</v>
      </c>
      <c r="N285">
        <f>SmtRes!AB543</f>
        <v>3.87</v>
      </c>
      <c r="O285">
        <f>ROUND(ROUND(L285*Source!I443, 6)*SmtRes!DA543, 2)</f>
        <v>10.45</v>
      </c>
      <c r="P285">
        <f>SmtRes!AG543</f>
        <v>0</v>
      </c>
      <c r="Q285">
        <f>SmtRes!DC543</f>
        <v>0</v>
      </c>
      <c r="R285">
        <f>ROUND(ROUND(Q285*Source!I443, 6)*1, 2)</f>
        <v>0</v>
      </c>
      <c r="S285">
        <f>SmtRes!AC543</f>
        <v>0</v>
      </c>
      <c r="T285">
        <f>ROUND(ROUND(Q285*Source!I443, 6)*SmtRes!AK543, 2)</f>
        <v>0</v>
      </c>
      <c r="U285">
        <v>2</v>
      </c>
      <c r="Z285">
        <f>SmtRes!X543</f>
        <v>10394117</v>
      </c>
      <c r="AA285">
        <v>-665880189</v>
      </c>
      <c r="AB285">
        <v>371551726</v>
      </c>
    </row>
    <row r="286" spans="1:28" x14ac:dyDescent="0.2">
      <c r="A286">
        <v>20</v>
      </c>
      <c r="B286">
        <v>542</v>
      </c>
      <c r="C286">
        <v>2</v>
      </c>
      <c r="D286">
        <v>0</v>
      </c>
      <c r="E286">
        <f>SmtRes!AV542</f>
        <v>0</v>
      </c>
      <c r="F286" t="str">
        <f>SmtRes!I542</f>
        <v>2.1-18-7</v>
      </c>
      <c r="G286" t="str">
        <f>SmtRes!K542</f>
        <v>Автомобили грузовые бортовые, грузоподъемность до 5 т</v>
      </c>
      <c r="H286" t="str">
        <f>SmtRes!O542</f>
        <v>маш.-ч</v>
      </c>
      <c r="I286">
        <f>SmtRes!Y542*Source!I443</f>
        <v>0.03</v>
      </c>
      <c r="J286">
        <f>SmtRes!AO542</f>
        <v>1</v>
      </c>
      <c r="K286">
        <f>SmtRes!AF542</f>
        <v>83.1</v>
      </c>
      <c r="L286">
        <f>SmtRes!DB542</f>
        <v>2.4900000000000002</v>
      </c>
      <c r="M286">
        <f>ROUND(ROUND(L286*Source!I443, 6)*1, 2)</f>
        <v>2.4900000000000002</v>
      </c>
      <c r="N286">
        <f>SmtRes!AB542</f>
        <v>1140.27</v>
      </c>
      <c r="O286">
        <f>ROUND(ROUND(L286*Source!I443, 6)*SmtRes!DA542, 2)</f>
        <v>32.020000000000003</v>
      </c>
      <c r="P286">
        <f>SmtRes!AG542</f>
        <v>12.62</v>
      </c>
      <c r="Q286">
        <f>SmtRes!DC542</f>
        <v>0.38</v>
      </c>
      <c r="R286">
        <f>ROUND(ROUND(Q286*Source!I443, 6)*1, 2)</f>
        <v>0.38</v>
      </c>
      <c r="S286">
        <f>SmtRes!AC542</f>
        <v>464.7</v>
      </c>
      <c r="T286">
        <f>ROUND(ROUND(Q286*Source!I443, 6)*SmtRes!AK542, 2)</f>
        <v>13.11</v>
      </c>
      <c r="U286">
        <v>2</v>
      </c>
      <c r="Z286">
        <f>SmtRes!X542</f>
        <v>-1440889904</v>
      </c>
      <c r="AA286">
        <v>-727753397</v>
      </c>
      <c r="AB286">
        <v>-1194522833</v>
      </c>
    </row>
    <row r="287" spans="1:28" x14ac:dyDescent="0.2">
      <c r="A287">
        <v>20</v>
      </c>
      <c r="B287">
        <v>541</v>
      </c>
      <c r="C287">
        <v>2</v>
      </c>
      <c r="D287">
        <v>0</v>
      </c>
      <c r="E287">
        <f>SmtRes!AV541</f>
        <v>0</v>
      </c>
      <c r="F287" t="str">
        <f>SmtRes!I541</f>
        <v>2.1-13-16</v>
      </c>
      <c r="G287" t="str">
        <f>SmtRes!K541</f>
        <v>Аппараты для газовой сварки и резки (комплект оборудования)</v>
      </c>
      <c r="H287" t="str">
        <f>SmtRes!O541</f>
        <v>маш.-ч</v>
      </c>
      <c r="I287">
        <f>SmtRes!Y541*Source!I443</f>
        <v>0.15</v>
      </c>
      <c r="J287">
        <f>SmtRes!AO541</f>
        <v>1</v>
      </c>
      <c r="K287">
        <f>SmtRes!AF541</f>
        <v>0.28000000000000003</v>
      </c>
      <c r="L287">
        <f>SmtRes!DB541</f>
        <v>0.04</v>
      </c>
      <c r="M287">
        <f>ROUND(ROUND(L287*Source!I443, 6)*1, 2)</f>
        <v>0.04</v>
      </c>
      <c r="N287">
        <f>SmtRes!AB541</f>
        <v>2.4900000000000002</v>
      </c>
      <c r="O287">
        <f>ROUND(ROUND(L287*Source!I443, 6)*SmtRes!DA541, 2)</f>
        <v>0.33</v>
      </c>
      <c r="P287">
        <f>SmtRes!AG541</f>
        <v>0</v>
      </c>
      <c r="Q287">
        <f>SmtRes!DC541</f>
        <v>0</v>
      </c>
      <c r="R287">
        <f>ROUND(ROUND(Q287*Source!I443, 6)*1, 2)</f>
        <v>0</v>
      </c>
      <c r="S287">
        <f>SmtRes!AC541</f>
        <v>0</v>
      </c>
      <c r="T287">
        <f>ROUND(ROUND(Q287*Source!I443, 6)*SmtRes!AK541, 2)</f>
        <v>0</v>
      </c>
      <c r="U287">
        <v>2</v>
      </c>
      <c r="Z287">
        <f>SmtRes!X541</f>
        <v>32032754</v>
      </c>
      <c r="AA287">
        <v>614430283</v>
      </c>
      <c r="AB287">
        <v>-1345639984</v>
      </c>
    </row>
    <row r="288" spans="1:28" x14ac:dyDescent="0.2">
      <c r="A288">
        <v>20</v>
      </c>
      <c r="B288">
        <v>540</v>
      </c>
      <c r="C288">
        <v>2</v>
      </c>
      <c r="D288">
        <v>0</v>
      </c>
      <c r="E288">
        <f>SmtRes!AV540</f>
        <v>0</v>
      </c>
      <c r="F288" t="str">
        <f>SmtRes!I540</f>
        <v>2.1-13-14</v>
      </c>
      <c r="G288" t="str">
        <f>SmtRes!K540</f>
        <v>Аппараты сварочные постоянного тока (выпрямители) для ручной дуговой сварки, сварочный ток до 500 А</v>
      </c>
      <c r="H288" t="str">
        <f>SmtRes!O540</f>
        <v>маш.-ч</v>
      </c>
      <c r="I288">
        <f>SmtRes!Y540*Source!I443</f>
        <v>2.56</v>
      </c>
      <c r="J288">
        <f>SmtRes!AO540</f>
        <v>1</v>
      </c>
      <c r="K288">
        <f>SmtRes!AF540</f>
        <v>7.11</v>
      </c>
      <c r="L288">
        <f>SmtRes!DB540</f>
        <v>18.2</v>
      </c>
      <c r="M288">
        <f>ROUND(ROUND(L288*Source!I443, 6)*1, 2)</f>
        <v>18.2</v>
      </c>
      <c r="N288">
        <f>SmtRes!AB540</f>
        <v>81.02</v>
      </c>
      <c r="O288">
        <f>ROUND(ROUND(L288*Source!I443, 6)*SmtRes!DA540, 2)</f>
        <v>194.38</v>
      </c>
      <c r="P288">
        <f>SmtRes!AG540</f>
        <v>0</v>
      </c>
      <c r="Q288">
        <f>SmtRes!DC540</f>
        <v>0</v>
      </c>
      <c r="R288">
        <f>ROUND(ROUND(Q288*Source!I443, 6)*1, 2)</f>
        <v>0</v>
      </c>
      <c r="S288">
        <f>SmtRes!AC540</f>
        <v>0</v>
      </c>
      <c r="T288">
        <f>ROUND(ROUND(Q288*Source!I443, 6)*SmtRes!AK540, 2)</f>
        <v>0</v>
      </c>
      <c r="U288">
        <v>2</v>
      </c>
      <c r="Z288">
        <f>SmtRes!X540</f>
        <v>-1515164169</v>
      </c>
      <c r="AA288">
        <v>1878243921</v>
      </c>
      <c r="AB288">
        <v>722482468</v>
      </c>
    </row>
    <row r="289" spans="1:28" x14ac:dyDescent="0.2">
      <c r="A289">
        <v>20</v>
      </c>
      <c r="B289">
        <v>539</v>
      </c>
      <c r="C289">
        <v>1</v>
      </c>
      <c r="D289">
        <v>0</v>
      </c>
      <c r="E289">
        <f>SmtRes!AV539</f>
        <v>1</v>
      </c>
      <c r="F289" t="str">
        <f>SmtRes!I539</f>
        <v>9999990008</v>
      </c>
      <c r="G289" t="str">
        <f>SmtRes!K539</f>
        <v>Трудозатраты рабочих</v>
      </c>
      <c r="H289" t="str">
        <f>SmtRes!O539</f>
        <v>чел.-ч.</v>
      </c>
      <c r="I289">
        <f>SmtRes!Y539*Source!I443</f>
        <v>18.2</v>
      </c>
      <c r="J289">
        <f>SmtRes!AO539</f>
        <v>1</v>
      </c>
      <c r="K289">
        <f>SmtRes!AH539</f>
        <v>0</v>
      </c>
      <c r="L289">
        <f>SmtRes!DB539</f>
        <v>0</v>
      </c>
      <c r="M289">
        <f>ROUND(ROUND(L289*Source!I443, 6)*1, 2)</f>
        <v>0</v>
      </c>
      <c r="N289">
        <f>SmtRes!AD539</f>
        <v>0</v>
      </c>
      <c r="O289">
        <f>ROUND(ROUND(L289*Source!I443, 6)*SmtRes!DA539, 2)</f>
        <v>0</v>
      </c>
      <c r="P289">
        <f>SmtRes!AG539</f>
        <v>0</v>
      </c>
      <c r="Q289">
        <f>SmtRes!DC539</f>
        <v>0</v>
      </c>
      <c r="R289">
        <f>ROUND(ROUND(Q289*Source!I443, 6)*1, 2)</f>
        <v>0</v>
      </c>
      <c r="S289">
        <f>SmtRes!AC539</f>
        <v>0</v>
      </c>
      <c r="T289">
        <f>ROUND(ROUND(Q289*Source!I443, 6)*SmtRes!AK539, 2)</f>
        <v>0</v>
      </c>
      <c r="U289">
        <v>1</v>
      </c>
      <c r="Z289">
        <f>SmtRes!X539</f>
        <v>476480486</v>
      </c>
      <c r="AA289">
        <v>-1751963544</v>
      </c>
      <c r="AB289">
        <v>-1751963544</v>
      </c>
    </row>
    <row r="290" spans="1:28" x14ac:dyDescent="0.2">
      <c r="A290">
        <f>Source!A445</f>
        <v>17</v>
      </c>
      <c r="B290">
        <v>445</v>
      </c>
      <c r="C290">
        <v>5</v>
      </c>
      <c r="D290">
        <f>Source!BI445</f>
        <v>3</v>
      </c>
      <c r="E290">
        <f>Source!FS445</f>
        <v>0</v>
      </c>
      <c r="F290" t="str">
        <f>Source!F445</f>
        <v>УПД</v>
      </c>
      <c r="G290" t="str">
        <f>Source!G445</f>
        <v>Модуль газового пожаротушения с электроконтактным манометром, заправлен (масса ГОТВ 17,5 кг), Заря-22 (30-22,5-17,5)</v>
      </c>
      <c r="H290" t="str">
        <f>Source!H445</f>
        <v>шт.</v>
      </c>
      <c r="I290">
        <f>Source!I445</f>
        <v>2</v>
      </c>
      <c r="J290">
        <v>1</v>
      </c>
      <c r="K290">
        <f>Source!AC445</f>
        <v>31520.03</v>
      </c>
      <c r="M290">
        <f>ROUND(K290*I290, 2)</f>
        <v>63040.06</v>
      </c>
      <c r="N290">
        <f>Source!AC445*IF(Source!BC445&lt;&gt; 0, Source!BC445, 1)</f>
        <v>224107.41330000001</v>
      </c>
      <c r="O290">
        <f>ROUND(N290*I290, 2)</f>
        <v>448214.83</v>
      </c>
      <c r="P290">
        <f>Source!AE445</f>
        <v>0</v>
      </c>
      <c r="R290">
        <f>ROUND(P290*I290, 2)</f>
        <v>0</v>
      </c>
      <c r="S290">
        <f>Source!AE445*IF(Source!BS445&lt;&gt; 0, Source!BS445, 1)</f>
        <v>0</v>
      </c>
      <c r="T290">
        <f>ROUND(S290*I290, 2)</f>
        <v>0</v>
      </c>
      <c r="U290">
        <v>3</v>
      </c>
      <c r="Z290">
        <f>Source!GF445</f>
        <v>-165123560</v>
      </c>
      <c r="AA290">
        <v>1412622652</v>
      </c>
      <c r="AB290">
        <v>433229847</v>
      </c>
    </row>
    <row r="291" spans="1:28" x14ac:dyDescent="0.2">
      <c r="A291">
        <f>Source!A447</f>
        <v>17</v>
      </c>
      <c r="B291">
        <v>447</v>
      </c>
      <c r="C291">
        <v>3</v>
      </c>
      <c r="D291">
        <f>Source!BI447</f>
        <v>2</v>
      </c>
      <c r="E291">
        <f>Source!FS447</f>
        <v>0</v>
      </c>
      <c r="F291" t="str">
        <f>Source!F447</f>
        <v>УПД</v>
      </c>
      <c r="G291" t="str">
        <f>Source!G447</f>
        <v>Универсальный фильтрующий малогабаритный самоспасатель с полумаской (Базовая модель) в футляре-контейнере для хранения, «ШАНС»-Е</v>
      </c>
      <c r="H291" t="str">
        <f>Source!H447</f>
        <v>шт.</v>
      </c>
      <c r="I291">
        <f>Source!I447</f>
        <v>1</v>
      </c>
      <c r="J291">
        <v>1</v>
      </c>
      <c r="K291">
        <f>Source!AC447</f>
        <v>445.18</v>
      </c>
      <c r="M291">
        <f>ROUND(K291*I291, 2)</f>
        <v>445.18</v>
      </c>
      <c r="N291">
        <f>Source!AC447*IF(Source!BC447&lt;&gt; 0, Source!BC447, 1)</f>
        <v>4336.0532000000003</v>
      </c>
      <c r="O291">
        <f>ROUND(N291*I291, 2)</f>
        <v>4336.05</v>
      </c>
      <c r="P291">
        <f>Source!AE447</f>
        <v>0</v>
      </c>
      <c r="R291">
        <f>ROUND(P291*I291, 2)</f>
        <v>0</v>
      </c>
      <c r="S291">
        <f>Source!AE447*IF(Source!BS447&lt;&gt; 0, Source!BS447, 1)</f>
        <v>0</v>
      </c>
      <c r="T291">
        <f>ROUND(S291*I291, 2)</f>
        <v>0</v>
      </c>
      <c r="U291">
        <v>3</v>
      </c>
      <c r="Z291">
        <f>Source!GF447</f>
        <v>-2073039037</v>
      </c>
      <c r="AA291">
        <v>-865294090</v>
      </c>
      <c r="AB291">
        <v>-464340761</v>
      </c>
    </row>
    <row r="292" spans="1:28" x14ac:dyDescent="0.2">
      <c r="A292">
        <f>Source!A449</f>
        <v>17</v>
      </c>
      <c r="B292">
        <v>449</v>
      </c>
      <c r="C292">
        <v>3</v>
      </c>
      <c r="D292">
        <f>Source!BI449</f>
        <v>2</v>
      </c>
      <c r="E292">
        <f>Source!FS449</f>
        <v>0</v>
      </c>
      <c r="F292" t="str">
        <f>Source!F449</f>
        <v>УПД</v>
      </c>
      <c r="G292" t="str">
        <f>Source!G449</f>
        <v>Узел стыковочный, УС-1вп</v>
      </c>
      <c r="H292" t="str">
        <f>Source!H449</f>
        <v>шт.</v>
      </c>
      <c r="I292">
        <f>Source!I449</f>
        <v>1</v>
      </c>
      <c r="J292">
        <v>1</v>
      </c>
      <c r="K292">
        <f>Source!AC449</f>
        <v>1854.33</v>
      </c>
      <c r="M292">
        <f>ROUND(K292*I292, 2)</f>
        <v>1854.33</v>
      </c>
      <c r="N292">
        <f>Source!AC449*IF(Source!BC449&lt;&gt; 0, Source!BC449, 1)</f>
        <v>18061.174200000001</v>
      </c>
      <c r="O292">
        <f>ROUND(N292*I292, 2)</f>
        <v>18061.169999999998</v>
      </c>
      <c r="P292">
        <f>Source!AE449</f>
        <v>0</v>
      </c>
      <c r="R292">
        <f>ROUND(P292*I292, 2)</f>
        <v>0</v>
      </c>
      <c r="S292">
        <f>Source!AE449*IF(Source!BS449&lt;&gt; 0, Source!BS449, 1)</f>
        <v>0</v>
      </c>
      <c r="T292">
        <f>ROUND(S292*I292, 2)</f>
        <v>0</v>
      </c>
      <c r="U292">
        <v>3</v>
      </c>
      <c r="Z292">
        <f>Source!GF449</f>
        <v>-1464263862</v>
      </c>
      <c r="AA292">
        <v>1963658117</v>
      </c>
      <c r="AB292">
        <v>382638077</v>
      </c>
    </row>
    <row r="293" spans="1:28" x14ac:dyDescent="0.2">
      <c r="A293">
        <f>Source!A451</f>
        <v>17</v>
      </c>
      <c r="B293">
        <v>451</v>
      </c>
      <c r="C293">
        <v>5</v>
      </c>
      <c r="D293">
        <f>Source!BI451</f>
        <v>3</v>
      </c>
      <c r="E293">
        <f>Source!FS451</f>
        <v>0</v>
      </c>
      <c r="F293" t="str">
        <f>Source!F451</f>
        <v>УПД</v>
      </c>
      <c r="G293" t="str">
        <f>Source!G451</f>
        <v>Дымосос переносной (напорный рукав 25 м) в комплекте с двухзонной всасывающей обвязкой, ДПЭ-7(1ЦМ)</v>
      </c>
      <c r="H293" t="str">
        <f>Source!H451</f>
        <v>шт.</v>
      </c>
      <c r="I293">
        <f>Source!I451</f>
        <v>1</v>
      </c>
      <c r="J293">
        <v>1</v>
      </c>
      <c r="K293">
        <f>Source!AC451</f>
        <v>7374.21</v>
      </c>
      <c r="M293">
        <f>ROUND(K293*I293, 2)</f>
        <v>7374.21</v>
      </c>
      <c r="N293">
        <f>Source!AC451*IF(Source!BC451&lt;&gt; 0, Source!BC451, 1)</f>
        <v>52430.633099999999</v>
      </c>
      <c r="O293">
        <f>ROUND(N293*I293, 2)</f>
        <v>52430.63</v>
      </c>
      <c r="P293">
        <f>Source!AE451</f>
        <v>0</v>
      </c>
      <c r="R293">
        <f>ROUND(P293*I293, 2)</f>
        <v>0</v>
      </c>
      <c r="S293">
        <f>Source!AE451*IF(Source!BS451&lt;&gt; 0, Source!BS451, 1)</f>
        <v>0</v>
      </c>
      <c r="T293">
        <f>ROUND(S293*I293, 2)</f>
        <v>0</v>
      </c>
      <c r="U293">
        <v>3</v>
      </c>
      <c r="Z293">
        <f>Source!GF451</f>
        <v>-371715864</v>
      </c>
      <c r="AA293">
        <v>1261065555</v>
      </c>
      <c r="AB293">
        <v>1625372957</v>
      </c>
    </row>
    <row r="294" spans="1:28" x14ac:dyDescent="0.2">
      <c r="A294">
        <v>20</v>
      </c>
      <c r="B294">
        <v>566</v>
      </c>
      <c r="C294">
        <v>3</v>
      </c>
      <c r="D294">
        <v>0</v>
      </c>
      <c r="E294">
        <f>SmtRes!AV566</f>
        <v>0</v>
      </c>
      <c r="F294" t="str">
        <f>SmtRes!I566</f>
        <v>9999990002</v>
      </c>
      <c r="G294" t="str">
        <f>SmtRes!K566</f>
        <v>Масса оборудования</v>
      </c>
      <c r="H294" t="str">
        <f>SmtRes!O566</f>
        <v>т</v>
      </c>
      <c r="I294">
        <f>SmtRes!Y566*Source!I453</f>
        <v>0.03</v>
      </c>
      <c r="J294">
        <f>SmtRes!AO566</f>
        <v>1</v>
      </c>
      <c r="K294">
        <f>SmtRes!AE566</f>
        <v>0</v>
      </c>
      <c r="L294">
        <f>SmtRes!DB566</f>
        <v>0</v>
      </c>
      <c r="M294">
        <f>ROUND(ROUND(L294*Source!I453, 6)*1, 2)</f>
        <v>0</v>
      </c>
      <c r="N294">
        <f>SmtRes!AA566</f>
        <v>0</v>
      </c>
      <c r="O294">
        <f>ROUND(ROUND(L294*Source!I453, 6)*SmtRes!DA566, 2)</f>
        <v>0</v>
      </c>
      <c r="P294">
        <f>SmtRes!AG566</f>
        <v>0</v>
      </c>
      <c r="Q294">
        <f>SmtRes!DC566</f>
        <v>0</v>
      </c>
      <c r="R294">
        <f>ROUND(ROUND(Q294*Source!I453, 6)*1, 2)</f>
        <v>0</v>
      </c>
      <c r="S294">
        <f>SmtRes!AC566</f>
        <v>0</v>
      </c>
      <c r="T294">
        <f>ROUND(ROUND(Q294*Source!I453, 6)*SmtRes!AK566, 2)</f>
        <v>0</v>
      </c>
      <c r="U294">
        <v>3</v>
      </c>
      <c r="Z294">
        <f>SmtRes!X566</f>
        <v>-783086922</v>
      </c>
      <c r="AA294">
        <v>711510557</v>
      </c>
      <c r="AB294">
        <v>711510557</v>
      </c>
    </row>
    <row r="295" spans="1:28" x14ac:dyDescent="0.2">
      <c r="A295">
        <v>20</v>
      </c>
      <c r="B295">
        <v>565</v>
      </c>
      <c r="C295">
        <v>3</v>
      </c>
      <c r="D295">
        <v>0</v>
      </c>
      <c r="E295">
        <f>SmtRes!AV565</f>
        <v>0</v>
      </c>
      <c r="F295" t="str">
        <f>SmtRes!I565</f>
        <v>1.1-1-2380</v>
      </c>
      <c r="G295" t="str">
        <f>SmtRes!K565</f>
        <v>Гайки шестигранные стальные, М10</v>
      </c>
      <c r="H295" t="str">
        <f>SmtRes!O565</f>
        <v>т</v>
      </c>
      <c r="I295">
        <f>SmtRes!Y565*Source!I453</f>
        <v>2.0000000000000001E-4</v>
      </c>
      <c r="J295">
        <f>SmtRes!AO565</f>
        <v>1</v>
      </c>
      <c r="K295">
        <f>SmtRes!AE565</f>
        <v>16598.919999999998</v>
      </c>
      <c r="L295">
        <f>SmtRes!DB565</f>
        <v>3.32</v>
      </c>
      <c r="M295">
        <f>ROUND(ROUND(L295*Source!I453, 6)*1, 2)</f>
        <v>3.32</v>
      </c>
      <c r="N295">
        <f>SmtRes!AA565</f>
        <v>127636.4</v>
      </c>
      <c r="O295">
        <f>ROUND(ROUND(L295*Source!I453, 6)*SmtRes!DA565, 2)</f>
        <v>24.83</v>
      </c>
      <c r="P295">
        <f>SmtRes!AG565</f>
        <v>0</v>
      </c>
      <c r="Q295">
        <f>SmtRes!DC565</f>
        <v>0</v>
      </c>
      <c r="R295">
        <f>ROUND(ROUND(Q295*Source!I453, 6)*1, 2)</f>
        <v>0</v>
      </c>
      <c r="S295">
        <f>SmtRes!AC565</f>
        <v>0</v>
      </c>
      <c r="T295">
        <f>ROUND(ROUND(Q295*Source!I453, 6)*SmtRes!AK565, 2)</f>
        <v>0</v>
      </c>
      <c r="U295">
        <v>3</v>
      </c>
      <c r="Z295">
        <f>SmtRes!X565</f>
        <v>1129042231</v>
      </c>
      <c r="AA295">
        <v>-503760963</v>
      </c>
      <c r="AB295">
        <v>-1035417614</v>
      </c>
    </row>
    <row r="296" spans="1:28" x14ac:dyDescent="0.2">
      <c r="A296">
        <v>20</v>
      </c>
      <c r="B296">
        <v>564</v>
      </c>
      <c r="C296">
        <v>3</v>
      </c>
      <c r="D296">
        <v>0</v>
      </c>
      <c r="E296">
        <f>SmtRes!AV564</f>
        <v>0</v>
      </c>
      <c r="F296" t="str">
        <f>SmtRes!I564</f>
        <v>1.1-1-2379</v>
      </c>
      <c r="G296" t="str">
        <f>SmtRes!K564</f>
        <v>Болты строительные с шестигранной головкой, М10</v>
      </c>
      <c r="H296" t="str">
        <f>SmtRes!O564</f>
        <v>т</v>
      </c>
      <c r="I296">
        <f>SmtRes!Y564*Source!I453</f>
        <v>1E-3</v>
      </c>
      <c r="J296">
        <f>SmtRes!AO564</f>
        <v>1</v>
      </c>
      <c r="K296">
        <f>SmtRes!AE564</f>
        <v>18571.46</v>
      </c>
      <c r="L296">
        <f>SmtRes!DB564</f>
        <v>18.57</v>
      </c>
      <c r="M296">
        <f>ROUND(ROUND(L296*Source!I453, 6)*1, 2)</f>
        <v>18.57</v>
      </c>
      <c r="N296">
        <f>SmtRes!AA564</f>
        <v>118176.14</v>
      </c>
      <c r="O296">
        <f>ROUND(ROUND(L296*Source!I453, 6)*SmtRes!DA564, 2)</f>
        <v>114.95</v>
      </c>
      <c r="P296">
        <f>SmtRes!AG564</f>
        <v>0</v>
      </c>
      <c r="Q296">
        <f>SmtRes!DC564</f>
        <v>0</v>
      </c>
      <c r="R296">
        <f>ROUND(ROUND(Q296*Source!I453, 6)*1, 2)</f>
        <v>0</v>
      </c>
      <c r="S296">
        <f>SmtRes!AC564</f>
        <v>0</v>
      </c>
      <c r="T296">
        <f>ROUND(ROUND(Q296*Source!I453, 6)*SmtRes!AK564, 2)</f>
        <v>0</v>
      </c>
      <c r="U296">
        <v>3</v>
      </c>
      <c r="Z296">
        <f>SmtRes!X564</f>
        <v>1433270930</v>
      </c>
      <c r="AA296">
        <v>1838719025</v>
      </c>
      <c r="AB296">
        <v>-413910016</v>
      </c>
    </row>
    <row r="297" spans="1:28" x14ac:dyDescent="0.2">
      <c r="A297">
        <v>20</v>
      </c>
      <c r="B297">
        <v>563</v>
      </c>
      <c r="C297">
        <v>3</v>
      </c>
      <c r="D297">
        <v>0</v>
      </c>
      <c r="E297">
        <f>SmtRes!AV563</f>
        <v>0</v>
      </c>
      <c r="F297" t="str">
        <f>SmtRes!I563</f>
        <v>1.1-1-1566</v>
      </c>
      <c r="G297" t="str">
        <f>SmtRes!K563</f>
        <v>Электроды, типа Э-42, Э-46, Э-50, диаметр от 4 до 6 мм</v>
      </c>
      <c r="H297" t="str">
        <f>SmtRes!O563</f>
        <v>т</v>
      </c>
      <c r="I297">
        <f>SmtRes!Y563*Source!I453</f>
        <v>4.2000000000000002E-4</v>
      </c>
      <c r="J297">
        <f>SmtRes!AO563</f>
        <v>1</v>
      </c>
      <c r="K297">
        <f>SmtRes!AE563</f>
        <v>7191.81</v>
      </c>
      <c r="L297">
        <f>SmtRes!DB563</f>
        <v>3.02</v>
      </c>
      <c r="M297">
        <f>ROUND(ROUND(L297*Source!I453, 6)*1, 2)</f>
        <v>3.02</v>
      </c>
      <c r="N297">
        <f>SmtRes!AA563</f>
        <v>161836.73000000001</v>
      </c>
      <c r="O297">
        <f>ROUND(ROUND(L297*Source!I453, 6)*SmtRes!DA563, 2)</f>
        <v>66.11</v>
      </c>
      <c r="P297">
        <f>SmtRes!AG563</f>
        <v>0</v>
      </c>
      <c r="Q297">
        <f>SmtRes!DC563</f>
        <v>0</v>
      </c>
      <c r="R297">
        <f>ROUND(ROUND(Q297*Source!I453, 6)*1, 2)</f>
        <v>0</v>
      </c>
      <c r="S297">
        <f>SmtRes!AC563</f>
        <v>0</v>
      </c>
      <c r="T297">
        <f>ROUND(ROUND(Q297*Source!I453, 6)*SmtRes!AK563, 2)</f>
        <v>0</v>
      </c>
      <c r="U297">
        <v>3</v>
      </c>
      <c r="Z297">
        <f>SmtRes!X563</f>
        <v>1212148528</v>
      </c>
      <c r="AA297">
        <v>1972431923</v>
      </c>
      <c r="AB297">
        <v>1215776081</v>
      </c>
    </row>
    <row r="298" spans="1:28" x14ac:dyDescent="0.2">
      <c r="A298">
        <v>20</v>
      </c>
      <c r="B298">
        <v>562</v>
      </c>
      <c r="C298">
        <v>3</v>
      </c>
      <c r="D298">
        <v>0</v>
      </c>
      <c r="E298">
        <f>SmtRes!AV562</f>
        <v>0</v>
      </c>
      <c r="F298" t="str">
        <f>SmtRes!I562</f>
        <v>1.1-1-1091</v>
      </c>
      <c r="G298" t="str">
        <f>SmtRes!K562</f>
        <v>Полоса из стали углеродистой обыкновенного качества, полуспокойной</v>
      </c>
      <c r="H298" t="str">
        <f>SmtRes!O562</f>
        <v>т</v>
      </c>
      <c r="I298">
        <f>SmtRes!Y562*Source!I453</f>
        <v>2E-3</v>
      </c>
      <c r="J298">
        <f>SmtRes!AO562</f>
        <v>1</v>
      </c>
      <c r="K298">
        <f>SmtRes!AE562</f>
        <v>7133</v>
      </c>
      <c r="L298">
        <f>SmtRes!DB562</f>
        <v>14.27</v>
      </c>
      <c r="M298">
        <f>ROUND(ROUND(L298*Source!I453, 6)*1, 2)</f>
        <v>14.27</v>
      </c>
      <c r="N298">
        <f>SmtRes!AA562</f>
        <v>68707.62</v>
      </c>
      <c r="O298">
        <f>ROUND(ROUND(L298*Source!I453, 6)*SmtRes!DA562, 2)</f>
        <v>133.71</v>
      </c>
      <c r="P298">
        <f>SmtRes!AG562</f>
        <v>0</v>
      </c>
      <c r="Q298">
        <f>SmtRes!DC562</f>
        <v>0</v>
      </c>
      <c r="R298">
        <f>ROUND(ROUND(Q298*Source!I453, 6)*1, 2)</f>
        <v>0</v>
      </c>
      <c r="S298">
        <f>SmtRes!AC562</f>
        <v>0</v>
      </c>
      <c r="T298">
        <f>ROUND(ROUND(Q298*Source!I453, 6)*SmtRes!AK562, 2)</f>
        <v>0</v>
      </c>
      <c r="U298">
        <v>3</v>
      </c>
      <c r="Z298">
        <f>SmtRes!X562</f>
        <v>-2080719814</v>
      </c>
      <c r="AA298">
        <v>-1381752560</v>
      </c>
      <c r="AB298">
        <v>-1296187378</v>
      </c>
    </row>
    <row r="299" spans="1:28" x14ac:dyDescent="0.2">
      <c r="A299">
        <v>20</v>
      </c>
      <c r="B299">
        <v>561</v>
      </c>
      <c r="C299">
        <v>3</v>
      </c>
      <c r="D299">
        <v>0</v>
      </c>
      <c r="E299">
        <f>SmtRes!AV561</f>
        <v>0</v>
      </c>
      <c r="F299" t="str">
        <f>SmtRes!I561</f>
        <v>1.1-1-1003</v>
      </c>
      <c r="G299" t="str">
        <f>SmtRes!K561</f>
        <v>Резина техническая, прессованная</v>
      </c>
      <c r="H299" t="str">
        <f>SmtRes!O561</f>
        <v>т</v>
      </c>
      <c r="I299">
        <f>SmtRes!Y561*Source!I453</f>
        <v>2.9999999999999997E-4</v>
      </c>
      <c r="J299">
        <f>SmtRes!AO561</f>
        <v>1</v>
      </c>
      <c r="K299">
        <f>SmtRes!AE561</f>
        <v>23120.53</v>
      </c>
      <c r="L299">
        <f>SmtRes!DB561</f>
        <v>6.94</v>
      </c>
      <c r="M299">
        <f>ROUND(ROUND(L299*Source!I453, 6)*1, 2)</f>
        <v>6.94</v>
      </c>
      <c r="N299">
        <f>SmtRes!AA561</f>
        <v>101488.95</v>
      </c>
      <c r="O299">
        <f>ROUND(ROUND(L299*Source!I453, 6)*SmtRes!DA561, 2)</f>
        <v>29.63</v>
      </c>
      <c r="P299">
        <f>SmtRes!AG561</f>
        <v>0</v>
      </c>
      <c r="Q299">
        <f>SmtRes!DC561</f>
        <v>0</v>
      </c>
      <c r="R299">
        <f>ROUND(ROUND(Q299*Source!I453, 6)*1, 2)</f>
        <v>0</v>
      </c>
      <c r="S299">
        <f>SmtRes!AC561</f>
        <v>0</v>
      </c>
      <c r="T299">
        <f>ROUND(ROUND(Q299*Source!I453, 6)*SmtRes!AK561, 2)</f>
        <v>0</v>
      </c>
      <c r="U299">
        <v>3</v>
      </c>
      <c r="Z299">
        <f>SmtRes!X561</f>
        <v>436989738</v>
      </c>
      <c r="AA299">
        <v>847875130</v>
      </c>
      <c r="AB299">
        <v>633821399</v>
      </c>
    </row>
    <row r="300" spans="1:28" x14ac:dyDescent="0.2">
      <c r="A300">
        <v>20</v>
      </c>
      <c r="B300">
        <v>560</v>
      </c>
      <c r="C300">
        <v>2</v>
      </c>
      <c r="D300">
        <v>0</v>
      </c>
      <c r="E300">
        <f>SmtRes!AV560</f>
        <v>0</v>
      </c>
      <c r="F300" t="str">
        <f>SmtRes!I560</f>
        <v>2.1-4-31</v>
      </c>
      <c r="G300" t="str">
        <f>SmtRes!K560</f>
        <v>Лебедки электрические, тяговое усилие до 14,71 кН (1,5 тс)</v>
      </c>
      <c r="H300" t="str">
        <f>SmtRes!O560</f>
        <v>маш.-ч</v>
      </c>
      <c r="I300">
        <f>SmtRes!Y560*Source!I453</f>
        <v>0.03</v>
      </c>
      <c r="J300">
        <f>SmtRes!AO560</f>
        <v>1</v>
      </c>
      <c r="K300">
        <f>SmtRes!AF560</f>
        <v>2.27</v>
      </c>
      <c r="L300">
        <f>SmtRes!DB560</f>
        <v>7.0000000000000007E-2</v>
      </c>
      <c r="M300">
        <f>ROUND(ROUND(L300*Source!I453, 6)*1, 2)</f>
        <v>7.0000000000000007E-2</v>
      </c>
      <c r="N300">
        <f>SmtRes!AB560</f>
        <v>21.34</v>
      </c>
      <c r="O300">
        <f>ROUND(ROUND(L300*Source!I453, 6)*SmtRes!DA560, 2)</f>
        <v>0.62</v>
      </c>
      <c r="P300">
        <f>SmtRes!AG560</f>
        <v>0</v>
      </c>
      <c r="Q300">
        <f>SmtRes!DC560</f>
        <v>0</v>
      </c>
      <c r="R300">
        <f>ROUND(ROUND(Q300*Source!I453, 6)*1, 2)</f>
        <v>0</v>
      </c>
      <c r="S300">
        <f>SmtRes!AC560</f>
        <v>0</v>
      </c>
      <c r="T300">
        <f>ROUND(ROUND(Q300*Source!I453, 6)*SmtRes!AK560, 2)</f>
        <v>0</v>
      </c>
      <c r="U300">
        <v>2</v>
      </c>
      <c r="Z300">
        <f>SmtRes!X560</f>
        <v>-121017968</v>
      </c>
      <c r="AA300">
        <v>359689989</v>
      </c>
      <c r="AB300">
        <v>1399741412</v>
      </c>
    </row>
    <row r="301" spans="1:28" x14ac:dyDescent="0.2">
      <c r="A301">
        <v>20</v>
      </c>
      <c r="B301">
        <v>559</v>
      </c>
      <c r="C301">
        <v>2</v>
      </c>
      <c r="D301">
        <v>0</v>
      </c>
      <c r="E301">
        <f>SmtRes!AV559</f>
        <v>0</v>
      </c>
      <c r="F301" t="str">
        <f>SmtRes!I559</f>
        <v>2.1-18-7</v>
      </c>
      <c r="G301" t="str">
        <f>SmtRes!K559</f>
        <v>Автомобили грузовые бортовые, грузоподъемность до 5 т</v>
      </c>
      <c r="H301" t="str">
        <f>SmtRes!O559</f>
        <v>маш.-ч</v>
      </c>
      <c r="I301">
        <f>SmtRes!Y559*Source!I453</f>
        <v>0.01</v>
      </c>
      <c r="J301">
        <f>SmtRes!AO559</f>
        <v>1</v>
      </c>
      <c r="K301">
        <f>SmtRes!AF559</f>
        <v>83.1</v>
      </c>
      <c r="L301">
        <f>SmtRes!DB559</f>
        <v>0.83</v>
      </c>
      <c r="M301">
        <f>ROUND(ROUND(L301*Source!I453, 6)*1, 2)</f>
        <v>0.83</v>
      </c>
      <c r="N301">
        <f>SmtRes!AB559</f>
        <v>1140.27</v>
      </c>
      <c r="O301">
        <f>ROUND(ROUND(L301*Source!I453, 6)*SmtRes!DA559, 2)</f>
        <v>10.67</v>
      </c>
      <c r="P301">
        <f>SmtRes!AG559</f>
        <v>12.62</v>
      </c>
      <c r="Q301">
        <f>SmtRes!DC559</f>
        <v>0.13</v>
      </c>
      <c r="R301">
        <f>ROUND(ROUND(Q301*Source!I453, 6)*1, 2)</f>
        <v>0.13</v>
      </c>
      <c r="S301">
        <f>SmtRes!AC559</f>
        <v>464.7</v>
      </c>
      <c r="T301">
        <f>ROUND(ROUND(Q301*Source!I453, 6)*SmtRes!AK559, 2)</f>
        <v>4.49</v>
      </c>
      <c r="U301">
        <v>2</v>
      </c>
      <c r="Z301">
        <f>SmtRes!X559</f>
        <v>-1440889904</v>
      </c>
      <c r="AA301">
        <v>-727753397</v>
      </c>
      <c r="AB301">
        <v>-1194522833</v>
      </c>
    </row>
    <row r="302" spans="1:28" x14ac:dyDescent="0.2">
      <c r="A302">
        <v>20</v>
      </c>
      <c r="B302">
        <v>558</v>
      </c>
      <c r="C302">
        <v>2</v>
      </c>
      <c r="D302">
        <v>0</v>
      </c>
      <c r="E302">
        <f>SmtRes!AV558</f>
        <v>0</v>
      </c>
      <c r="F302" t="str">
        <f>SmtRes!I558</f>
        <v>2.1-13-14</v>
      </c>
      <c r="G302" t="str">
        <f>SmtRes!K558</f>
        <v>Аппараты сварочные постоянного тока (выпрямители) для ручной дуговой сварки, сварочный ток до 500 А</v>
      </c>
      <c r="H302" t="str">
        <f>SmtRes!O558</f>
        <v>маш.-ч</v>
      </c>
      <c r="I302">
        <f>SmtRes!Y558*Source!I453</f>
        <v>0.3</v>
      </c>
      <c r="J302">
        <f>SmtRes!AO558</f>
        <v>1</v>
      </c>
      <c r="K302">
        <f>SmtRes!AF558</f>
        <v>7.11</v>
      </c>
      <c r="L302">
        <f>SmtRes!DB558</f>
        <v>2.13</v>
      </c>
      <c r="M302">
        <f>ROUND(ROUND(L302*Source!I453, 6)*1, 2)</f>
        <v>2.13</v>
      </c>
      <c r="N302">
        <f>SmtRes!AB558</f>
        <v>81.02</v>
      </c>
      <c r="O302">
        <f>ROUND(ROUND(L302*Source!I453, 6)*SmtRes!DA558, 2)</f>
        <v>22.75</v>
      </c>
      <c r="P302">
        <f>SmtRes!AG558</f>
        <v>0</v>
      </c>
      <c r="Q302">
        <f>SmtRes!DC558</f>
        <v>0</v>
      </c>
      <c r="R302">
        <f>ROUND(ROUND(Q302*Source!I453, 6)*1, 2)</f>
        <v>0</v>
      </c>
      <c r="S302">
        <f>SmtRes!AC558</f>
        <v>0</v>
      </c>
      <c r="T302">
        <f>ROUND(ROUND(Q302*Source!I453, 6)*SmtRes!AK558, 2)</f>
        <v>0</v>
      </c>
      <c r="U302">
        <v>2</v>
      </c>
      <c r="Z302">
        <f>SmtRes!X558</f>
        <v>-1515164169</v>
      </c>
      <c r="AA302">
        <v>1878243921</v>
      </c>
      <c r="AB302">
        <v>722482468</v>
      </c>
    </row>
    <row r="303" spans="1:28" x14ac:dyDescent="0.2">
      <c r="A303">
        <v>20</v>
      </c>
      <c r="B303">
        <v>557</v>
      </c>
      <c r="C303">
        <v>1</v>
      </c>
      <c r="D303">
        <v>0</v>
      </c>
      <c r="E303">
        <f>SmtRes!AV557</f>
        <v>1</v>
      </c>
      <c r="F303" t="str">
        <f>SmtRes!I557</f>
        <v>9999990008</v>
      </c>
      <c r="G303" t="str">
        <f>SmtRes!K557</f>
        <v>Трудозатраты рабочих</v>
      </c>
      <c r="H303" t="str">
        <f>SmtRes!O557</f>
        <v>чел.-ч.</v>
      </c>
      <c r="I303">
        <f>SmtRes!Y557*Source!I453</f>
        <v>4</v>
      </c>
      <c r="J303">
        <f>SmtRes!AO557</f>
        <v>1</v>
      </c>
      <c r="K303">
        <f>SmtRes!AH557</f>
        <v>0</v>
      </c>
      <c r="L303">
        <f>SmtRes!DB557</f>
        <v>0</v>
      </c>
      <c r="M303">
        <f>ROUND(ROUND(L303*Source!I453, 6)*1, 2)</f>
        <v>0</v>
      </c>
      <c r="N303">
        <f>SmtRes!AD557</f>
        <v>0</v>
      </c>
      <c r="O303">
        <f>ROUND(ROUND(L303*Source!I453, 6)*SmtRes!DA557, 2)</f>
        <v>0</v>
      </c>
      <c r="P303">
        <f>SmtRes!AG557</f>
        <v>0</v>
      </c>
      <c r="Q303">
        <f>SmtRes!DC557</f>
        <v>0</v>
      </c>
      <c r="R303">
        <f>ROUND(ROUND(Q303*Source!I453, 6)*1, 2)</f>
        <v>0</v>
      </c>
      <c r="S303">
        <f>SmtRes!AC557</f>
        <v>0</v>
      </c>
      <c r="T303">
        <f>ROUND(ROUND(Q303*Source!I453, 6)*SmtRes!AK557, 2)</f>
        <v>0</v>
      </c>
      <c r="U303">
        <v>1</v>
      </c>
      <c r="Z303">
        <f>SmtRes!X557</f>
        <v>476480486</v>
      </c>
      <c r="AA303">
        <v>-1751963544</v>
      </c>
      <c r="AB303">
        <v>-1751963544</v>
      </c>
    </row>
    <row r="304" spans="1:28" x14ac:dyDescent="0.2">
      <c r="A304">
        <f>Source!A455</f>
        <v>17</v>
      </c>
      <c r="B304">
        <v>455</v>
      </c>
      <c r="C304">
        <v>5</v>
      </c>
      <c r="D304">
        <f>Source!BI455</f>
        <v>3</v>
      </c>
      <c r="E304">
        <f>Source!FS455</f>
        <v>0</v>
      </c>
      <c r="F304" t="str">
        <f>Source!F455</f>
        <v>УПД</v>
      </c>
      <c r="G304" t="str">
        <f>Source!G455</f>
        <v>Клапан сброса избыточного давления для систем газового пожаротушения, КСИД-ФС-0,5-1800(Т)</v>
      </c>
      <c r="H304" t="str">
        <f>Source!H455</f>
        <v>шт.</v>
      </c>
      <c r="I304">
        <f>Source!I455</f>
        <v>1</v>
      </c>
      <c r="J304">
        <v>1</v>
      </c>
      <c r="K304">
        <f>Source!AC455</f>
        <v>4398.1400000000003</v>
      </c>
      <c r="M304">
        <f>ROUND(K304*I304, 2)</f>
        <v>4398.1400000000003</v>
      </c>
      <c r="N304">
        <f>Source!AC455*IF(Source!BC455&lt;&gt; 0, Source!BC455, 1)</f>
        <v>31270.775400000002</v>
      </c>
      <c r="O304">
        <f>ROUND(N304*I304, 2)</f>
        <v>31270.78</v>
      </c>
      <c r="P304">
        <f>Source!AE455</f>
        <v>0</v>
      </c>
      <c r="R304">
        <f>ROUND(P304*I304, 2)</f>
        <v>0</v>
      </c>
      <c r="S304">
        <f>Source!AE455*IF(Source!BS455&lt;&gt; 0, Source!BS455, 1)</f>
        <v>0</v>
      </c>
      <c r="T304">
        <f>ROUND(S304*I304, 2)</f>
        <v>0</v>
      </c>
      <c r="U304">
        <v>3</v>
      </c>
      <c r="Z304">
        <f>Source!GF455</f>
        <v>-255345277</v>
      </c>
      <c r="AA304">
        <v>1130083949</v>
      </c>
      <c r="AB304">
        <v>-904879093</v>
      </c>
    </row>
    <row r="305" spans="1:28" x14ac:dyDescent="0.2">
      <c r="A305">
        <v>20</v>
      </c>
      <c r="B305">
        <v>584</v>
      </c>
      <c r="C305">
        <v>3</v>
      </c>
      <c r="D305">
        <v>0</v>
      </c>
      <c r="E305">
        <f>SmtRes!AV584</f>
        <v>0</v>
      </c>
      <c r="F305" t="str">
        <f>SmtRes!I584</f>
        <v>1.21-5-757</v>
      </c>
      <c r="G305" t="str">
        <f>SmtRes!K584</f>
        <v>Зажим соединительно-изолирующий, типа СИЗ-2</v>
      </c>
      <c r="H305" t="str">
        <f>SmtRes!O584</f>
        <v>1000 шт.</v>
      </c>
      <c r="I305">
        <f>SmtRes!Y584*Source!I457</f>
        <v>6.1600000000000005E-3</v>
      </c>
      <c r="J305">
        <f>SmtRes!AO584</f>
        <v>1</v>
      </c>
      <c r="K305">
        <f>SmtRes!AE584</f>
        <v>614.09</v>
      </c>
      <c r="L305">
        <f>SmtRes!DB584</f>
        <v>4.91</v>
      </c>
      <c r="M305">
        <f>ROUND(ROUND(L305*Source!I457, 6)*1, 2)</f>
        <v>3.78</v>
      </c>
      <c r="N305">
        <f>SmtRes!AA584</f>
        <v>669.36</v>
      </c>
      <c r="O305">
        <f>ROUND(ROUND(L305*Source!I457, 6)*SmtRes!DA584, 2)</f>
        <v>4.12</v>
      </c>
      <c r="P305">
        <f>SmtRes!AG584</f>
        <v>0</v>
      </c>
      <c r="Q305">
        <f>SmtRes!DC584</f>
        <v>0</v>
      </c>
      <c r="R305">
        <f>ROUND(ROUND(Q305*Source!I457, 6)*1, 2)</f>
        <v>0</v>
      </c>
      <c r="S305">
        <f>SmtRes!AC584</f>
        <v>0</v>
      </c>
      <c r="T305">
        <f>ROUND(ROUND(Q305*Source!I457, 6)*SmtRes!AK584, 2)</f>
        <v>0</v>
      </c>
      <c r="U305">
        <v>3</v>
      </c>
      <c r="Z305">
        <f>SmtRes!X584</f>
        <v>-2134074556</v>
      </c>
      <c r="AA305">
        <v>-252345791</v>
      </c>
      <c r="AB305">
        <v>187549918</v>
      </c>
    </row>
    <row r="306" spans="1:28" x14ac:dyDescent="0.2">
      <c r="A306">
        <v>20</v>
      </c>
      <c r="B306">
        <v>583</v>
      </c>
      <c r="C306">
        <v>3</v>
      </c>
      <c r="D306">
        <v>0</v>
      </c>
      <c r="E306">
        <f>SmtRes!AV583</f>
        <v>0</v>
      </c>
      <c r="F306" t="str">
        <f>SmtRes!I583</f>
        <v>1.21-5-750</v>
      </c>
      <c r="G306" t="str">
        <f>SmtRes!K583</f>
        <v>Сжим, типа У 739М для проводников магистральных сечением от 4 до 10 мм2 и ответвительных сечением от 1,5 до 2,5 мм2</v>
      </c>
      <c r="H306" t="str">
        <f>SmtRes!O583</f>
        <v>шт.</v>
      </c>
      <c r="I306">
        <f>SmtRes!Y583*Source!I457</f>
        <v>2.387</v>
      </c>
      <c r="J306">
        <f>SmtRes!AO583</f>
        <v>1</v>
      </c>
      <c r="K306">
        <f>SmtRes!AE583</f>
        <v>6.94</v>
      </c>
      <c r="L306">
        <f>SmtRes!DB583</f>
        <v>21.51</v>
      </c>
      <c r="M306">
        <f>ROUND(ROUND(L306*Source!I457, 6)*1, 2)</f>
        <v>16.559999999999999</v>
      </c>
      <c r="N306">
        <f>SmtRes!AA583</f>
        <v>24.78</v>
      </c>
      <c r="O306">
        <f>ROUND(ROUND(L306*Source!I457, 6)*SmtRes!DA583, 2)</f>
        <v>59.13</v>
      </c>
      <c r="P306">
        <f>SmtRes!AG583</f>
        <v>0</v>
      </c>
      <c r="Q306">
        <f>SmtRes!DC583</f>
        <v>0</v>
      </c>
      <c r="R306">
        <f>ROUND(ROUND(Q306*Source!I457, 6)*1, 2)</f>
        <v>0</v>
      </c>
      <c r="S306">
        <f>SmtRes!AC583</f>
        <v>0</v>
      </c>
      <c r="T306">
        <f>ROUND(ROUND(Q306*Source!I457, 6)*SmtRes!AK583, 2)</f>
        <v>0</v>
      </c>
      <c r="U306">
        <v>3</v>
      </c>
      <c r="Z306">
        <f>SmtRes!X583</f>
        <v>1920044476</v>
      </c>
      <c r="AA306">
        <v>-169449918</v>
      </c>
      <c r="AB306">
        <v>868907553</v>
      </c>
    </row>
    <row r="307" spans="1:28" x14ac:dyDescent="0.2">
      <c r="A307">
        <v>20</v>
      </c>
      <c r="B307">
        <v>582</v>
      </c>
      <c r="C307">
        <v>3</v>
      </c>
      <c r="D307">
        <v>0</v>
      </c>
      <c r="E307">
        <f>SmtRes!AV582</f>
        <v>0</v>
      </c>
      <c r="F307" t="str">
        <f>SmtRes!I582</f>
        <v>1.21-5-1554</v>
      </c>
      <c r="G307" t="str">
        <f>SmtRes!K582</f>
        <v>Втулка трубная, полипропиленовая, диаметр 17 мм</v>
      </c>
      <c r="H307" t="str">
        <f>SmtRes!O582</f>
        <v>1000 шт.</v>
      </c>
      <c r="I307">
        <f>SmtRes!Y582*Source!I457</f>
        <v>9.3940000000000013E-3</v>
      </c>
      <c r="J307">
        <f>SmtRes!AO582</f>
        <v>1</v>
      </c>
      <c r="K307">
        <f>SmtRes!AE582</f>
        <v>183.4</v>
      </c>
      <c r="L307">
        <f>SmtRes!DB582</f>
        <v>2.2400000000000002</v>
      </c>
      <c r="M307">
        <f>ROUND(ROUND(L307*Source!I457, 6)*1, 2)</f>
        <v>1.72</v>
      </c>
      <c r="N307">
        <f>SmtRes!AA582</f>
        <v>1250.79</v>
      </c>
      <c r="O307">
        <f>ROUND(ROUND(L307*Source!I457, 6)*SmtRes!DA582, 2)</f>
        <v>11.76</v>
      </c>
      <c r="P307">
        <f>SmtRes!AG582</f>
        <v>0</v>
      </c>
      <c r="Q307">
        <f>SmtRes!DC582</f>
        <v>0</v>
      </c>
      <c r="R307">
        <f>ROUND(ROUND(Q307*Source!I457, 6)*1, 2)</f>
        <v>0</v>
      </c>
      <c r="S307">
        <f>SmtRes!AC582</f>
        <v>0</v>
      </c>
      <c r="T307">
        <f>ROUND(ROUND(Q307*Source!I457, 6)*SmtRes!AK582, 2)</f>
        <v>0</v>
      </c>
      <c r="U307">
        <v>3</v>
      </c>
      <c r="Z307">
        <f>SmtRes!X582</f>
        <v>-1101602209</v>
      </c>
      <c r="AA307">
        <v>-1079292997</v>
      </c>
      <c r="AB307">
        <v>1321575978</v>
      </c>
    </row>
    <row r="308" spans="1:28" x14ac:dyDescent="0.2">
      <c r="A308">
        <v>20</v>
      </c>
      <c r="B308">
        <v>581</v>
      </c>
      <c r="C308">
        <v>3</v>
      </c>
      <c r="D308">
        <v>0</v>
      </c>
      <c r="E308">
        <f>SmtRes!AV581</f>
        <v>0</v>
      </c>
      <c r="F308" t="str">
        <f>SmtRes!I581</f>
        <v>1.21-5-1543</v>
      </c>
      <c r="G308" t="str">
        <f>SmtRes!K581</f>
        <v>Гильзы кабельные медные типа ГМ 2,5</v>
      </c>
      <c r="H308" t="str">
        <f>SmtRes!O581</f>
        <v>100 шт.</v>
      </c>
      <c r="I308">
        <f>SmtRes!Y581*Source!I457</f>
        <v>3.8500000000000006E-2</v>
      </c>
      <c r="J308">
        <f>SmtRes!AO581</f>
        <v>1</v>
      </c>
      <c r="K308">
        <f>SmtRes!AE581</f>
        <v>68.819999999999993</v>
      </c>
      <c r="L308">
        <f>SmtRes!DB581</f>
        <v>3.44</v>
      </c>
      <c r="M308">
        <f>ROUND(ROUND(L308*Source!I457, 6)*1, 2)</f>
        <v>2.65</v>
      </c>
      <c r="N308">
        <f>SmtRes!AA581</f>
        <v>939.39</v>
      </c>
      <c r="O308">
        <f>ROUND(ROUND(L308*Source!I457, 6)*SmtRes!DA581, 2)</f>
        <v>36.159999999999997</v>
      </c>
      <c r="P308">
        <f>SmtRes!AG581</f>
        <v>0</v>
      </c>
      <c r="Q308">
        <f>SmtRes!DC581</f>
        <v>0</v>
      </c>
      <c r="R308">
        <f>ROUND(ROUND(Q308*Source!I457, 6)*1, 2)</f>
        <v>0</v>
      </c>
      <c r="S308">
        <f>SmtRes!AC581</f>
        <v>0</v>
      </c>
      <c r="T308">
        <f>ROUND(ROUND(Q308*Source!I457, 6)*SmtRes!AK581, 2)</f>
        <v>0</v>
      </c>
      <c r="U308">
        <v>3</v>
      </c>
      <c r="Z308">
        <f>SmtRes!X581</f>
        <v>812954682</v>
      </c>
      <c r="AA308">
        <v>-1075993679</v>
      </c>
      <c r="AB308">
        <v>-760535112</v>
      </c>
    </row>
    <row r="309" spans="1:28" x14ac:dyDescent="0.2">
      <c r="A309">
        <v>20</v>
      </c>
      <c r="B309">
        <v>580</v>
      </c>
      <c r="C309">
        <v>3</v>
      </c>
      <c r="D309">
        <v>0</v>
      </c>
      <c r="E309">
        <f>SmtRes!AV580</f>
        <v>0</v>
      </c>
      <c r="F309" t="str">
        <f>SmtRes!I580</f>
        <v>1.1-1-1723</v>
      </c>
      <c r="G309" t="str">
        <f>SmtRes!K580</f>
        <v>Лента изоляционная, прорезиненная, односторонняя</v>
      </c>
      <c r="H309" t="str">
        <f>SmtRes!O580</f>
        <v>кг</v>
      </c>
      <c r="I309">
        <f>SmtRes!Y580*Source!I457</f>
        <v>0.1232</v>
      </c>
      <c r="J309">
        <f>SmtRes!AO580</f>
        <v>1</v>
      </c>
      <c r="K309">
        <f>SmtRes!AE580</f>
        <v>159.07</v>
      </c>
      <c r="L309">
        <f>SmtRes!DB580</f>
        <v>25.45</v>
      </c>
      <c r="M309">
        <f>ROUND(ROUND(L309*Source!I457, 6)*1, 2)</f>
        <v>19.600000000000001</v>
      </c>
      <c r="N309">
        <f>SmtRes!AA580</f>
        <v>270.42</v>
      </c>
      <c r="O309">
        <f>ROUND(ROUND(L309*Source!I457, 6)*SmtRes!DA580, 2)</f>
        <v>33.31</v>
      </c>
      <c r="P309">
        <f>SmtRes!AG580</f>
        <v>0</v>
      </c>
      <c r="Q309">
        <f>SmtRes!DC580</f>
        <v>0</v>
      </c>
      <c r="R309">
        <f>ROUND(ROUND(Q309*Source!I457, 6)*1, 2)</f>
        <v>0</v>
      </c>
      <c r="S309">
        <f>SmtRes!AC580</f>
        <v>0</v>
      </c>
      <c r="T309">
        <f>ROUND(ROUND(Q309*Source!I457, 6)*SmtRes!AK580, 2)</f>
        <v>0</v>
      </c>
      <c r="U309">
        <v>3</v>
      </c>
      <c r="Z309">
        <f>SmtRes!X580</f>
        <v>100288402</v>
      </c>
      <c r="AA309">
        <v>1101553657</v>
      </c>
      <c r="AB309">
        <v>-722337738</v>
      </c>
    </row>
    <row r="310" spans="1:28" x14ac:dyDescent="0.2">
      <c r="A310">
        <v>20</v>
      </c>
      <c r="B310">
        <v>579</v>
      </c>
      <c r="C310">
        <v>3</v>
      </c>
      <c r="D310">
        <v>0</v>
      </c>
      <c r="E310">
        <f>SmtRes!AV579</f>
        <v>0</v>
      </c>
      <c r="F310" t="str">
        <f>SmtRes!I579</f>
        <v>1.1-1-1257</v>
      </c>
      <c r="G310" t="str">
        <f>SmtRes!K579</f>
        <v>Тальк молотый</v>
      </c>
      <c r="H310" t="str">
        <f>SmtRes!O579</f>
        <v>кг</v>
      </c>
      <c r="I310">
        <f>SmtRes!Y579*Source!I457</f>
        <v>0.33110000000000001</v>
      </c>
      <c r="J310">
        <f>SmtRes!AO579</f>
        <v>1</v>
      </c>
      <c r="K310">
        <f>SmtRes!AE579</f>
        <v>1.39</v>
      </c>
      <c r="L310">
        <f>SmtRes!DB579</f>
        <v>0.6</v>
      </c>
      <c r="M310">
        <f>ROUND(ROUND(L310*Source!I457, 6)*1, 2)</f>
        <v>0.46</v>
      </c>
      <c r="N310">
        <f>SmtRes!AA579</f>
        <v>12.58</v>
      </c>
      <c r="O310">
        <f>ROUND(ROUND(L310*Source!I457, 6)*SmtRes!DA579, 2)</f>
        <v>4.18</v>
      </c>
      <c r="P310">
        <f>SmtRes!AG579</f>
        <v>0</v>
      </c>
      <c r="Q310">
        <f>SmtRes!DC579</f>
        <v>0</v>
      </c>
      <c r="R310">
        <f>ROUND(ROUND(Q310*Source!I457, 6)*1, 2)</f>
        <v>0</v>
      </c>
      <c r="S310">
        <f>SmtRes!AC579</f>
        <v>0</v>
      </c>
      <c r="T310">
        <f>ROUND(ROUND(Q310*Source!I457, 6)*SmtRes!AK579, 2)</f>
        <v>0</v>
      </c>
      <c r="U310">
        <v>3</v>
      </c>
      <c r="Z310">
        <f>SmtRes!X579</f>
        <v>1946441422</v>
      </c>
      <c r="AA310">
        <v>1333920755</v>
      </c>
      <c r="AB310">
        <v>-705495717</v>
      </c>
    </row>
    <row r="311" spans="1:28" x14ac:dyDescent="0.2">
      <c r="A311">
        <v>20</v>
      </c>
      <c r="B311">
        <v>578</v>
      </c>
      <c r="C311">
        <v>2</v>
      </c>
      <c r="D311">
        <v>0</v>
      </c>
      <c r="E311">
        <f>SmtRes!AV578</f>
        <v>0</v>
      </c>
      <c r="F311" t="str">
        <f>SmtRes!I578</f>
        <v>2.1-3-38</v>
      </c>
      <c r="G311" t="str">
        <f>SmtRes!K578</f>
        <v>Краны на автомобильном ходу, грузоподъемность до 16 т</v>
      </c>
      <c r="H311" t="str">
        <f>SmtRes!O578</f>
        <v>маш.-ч</v>
      </c>
      <c r="I311">
        <f>SmtRes!Y578*Source!I457</f>
        <v>7.7000000000000002E-3</v>
      </c>
      <c r="J311">
        <f>SmtRes!AO578</f>
        <v>1</v>
      </c>
      <c r="K311">
        <f>SmtRes!AF578</f>
        <v>179.17</v>
      </c>
      <c r="L311">
        <f>SmtRes!DB578</f>
        <v>1.79</v>
      </c>
      <c r="M311">
        <f>ROUND(ROUND(L311*Source!I457, 6)*1, 2)</f>
        <v>1.38</v>
      </c>
      <c r="N311">
        <f>SmtRes!AB578</f>
        <v>2149.79</v>
      </c>
      <c r="O311">
        <f>ROUND(ROUND(L311*Source!I457, 6)*SmtRes!DA578, 2)</f>
        <v>15.8</v>
      </c>
      <c r="P311">
        <f>SmtRes!AG578</f>
        <v>16.93</v>
      </c>
      <c r="Q311">
        <f>SmtRes!DC578</f>
        <v>0.17</v>
      </c>
      <c r="R311">
        <f>ROUND(ROUND(Q311*Source!I457, 6)*1, 2)</f>
        <v>0.13</v>
      </c>
      <c r="S311">
        <f>SmtRes!AC578</f>
        <v>611.71</v>
      </c>
      <c r="T311">
        <f>ROUND(ROUND(Q311*Source!I457, 6)*SmtRes!AK578, 2)</f>
        <v>4.5199999999999996</v>
      </c>
      <c r="U311">
        <v>2</v>
      </c>
      <c r="Z311">
        <f>SmtRes!X578</f>
        <v>1668154095</v>
      </c>
      <c r="AA311">
        <v>-414289559</v>
      </c>
      <c r="AB311">
        <v>-711566665</v>
      </c>
    </row>
    <row r="312" spans="1:28" x14ac:dyDescent="0.2">
      <c r="A312">
        <v>20</v>
      </c>
      <c r="B312">
        <v>577</v>
      </c>
      <c r="C312">
        <v>2</v>
      </c>
      <c r="D312">
        <v>0</v>
      </c>
      <c r="E312">
        <f>SmtRes!AV577</f>
        <v>0</v>
      </c>
      <c r="F312" t="str">
        <f>SmtRes!I577</f>
        <v>2.1-18-7</v>
      </c>
      <c r="G312" t="str">
        <f>SmtRes!K577</f>
        <v>Автомобили грузовые бортовые, грузоподъемность до 5 т</v>
      </c>
      <c r="H312" t="str">
        <f>SmtRes!O577</f>
        <v>маш.-ч</v>
      </c>
      <c r="I312">
        <f>SmtRes!Y577*Source!I457</f>
        <v>7.7000000000000002E-3</v>
      </c>
      <c r="J312">
        <f>SmtRes!AO577</f>
        <v>1</v>
      </c>
      <c r="K312">
        <f>SmtRes!AF577</f>
        <v>83.1</v>
      </c>
      <c r="L312">
        <f>SmtRes!DB577</f>
        <v>0.83</v>
      </c>
      <c r="M312">
        <f>ROUND(ROUND(L312*Source!I457, 6)*1, 2)</f>
        <v>0.64</v>
      </c>
      <c r="N312">
        <f>SmtRes!AB577</f>
        <v>1118.8900000000001</v>
      </c>
      <c r="O312">
        <f>ROUND(ROUND(L312*Source!I457, 6)*SmtRes!DA577, 2)</f>
        <v>8.2200000000000006</v>
      </c>
      <c r="P312">
        <f>SmtRes!AG577</f>
        <v>12.62</v>
      </c>
      <c r="Q312">
        <f>SmtRes!DC577</f>
        <v>0.13</v>
      </c>
      <c r="R312">
        <f>ROUND(ROUND(Q312*Source!I457, 6)*1, 2)</f>
        <v>0.1</v>
      </c>
      <c r="S312">
        <f>SmtRes!AC577</f>
        <v>455.99</v>
      </c>
      <c r="T312">
        <f>ROUND(ROUND(Q312*Source!I457, 6)*SmtRes!AK577, 2)</f>
        <v>3.45</v>
      </c>
      <c r="U312">
        <v>2</v>
      </c>
      <c r="Z312">
        <f>SmtRes!X577</f>
        <v>-1440889904</v>
      </c>
      <c r="AA312">
        <v>-727753397</v>
      </c>
      <c r="AB312">
        <v>-1462868675</v>
      </c>
    </row>
    <row r="313" spans="1:28" x14ac:dyDescent="0.2">
      <c r="A313">
        <v>20</v>
      </c>
      <c r="B313">
        <v>576</v>
      </c>
      <c r="C313">
        <v>1</v>
      </c>
      <c r="D313">
        <v>0</v>
      </c>
      <c r="E313">
        <f>SmtRes!AV576</f>
        <v>1</v>
      </c>
      <c r="F313" t="str">
        <f>SmtRes!I576</f>
        <v>9999990008</v>
      </c>
      <c r="G313" t="str">
        <f>SmtRes!K576</f>
        <v>Трудозатраты рабочих</v>
      </c>
      <c r="H313" t="str">
        <f>SmtRes!O576</f>
        <v>чел.-ч.</v>
      </c>
      <c r="I313">
        <f>SmtRes!Y576*Source!I457</f>
        <v>3.4573</v>
      </c>
      <c r="J313">
        <f>SmtRes!AO576</f>
        <v>1</v>
      </c>
      <c r="K313">
        <f>SmtRes!AH576</f>
        <v>0</v>
      </c>
      <c r="L313">
        <f>SmtRes!DB576</f>
        <v>0</v>
      </c>
      <c r="M313">
        <f>ROUND(ROUND(L313*Source!I457, 6)*1, 2)</f>
        <v>0</v>
      </c>
      <c r="N313">
        <f>SmtRes!AD576</f>
        <v>0</v>
      </c>
      <c r="O313">
        <f>ROUND(ROUND(L313*Source!I457, 6)*SmtRes!DA576, 2)</f>
        <v>0</v>
      </c>
      <c r="P313">
        <f>SmtRes!AG576</f>
        <v>0</v>
      </c>
      <c r="Q313">
        <f>SmtRes!DC576</f>
        <v>0</v>
      </c>
      <c r="R313">
        <f>ROUND(ROUND(Q313*Source!I457, 6)*1, 2)</f>
        <v>0</v>
      </c>
      <c r="S313">
        <f>SmtRes!AC576</f>
        <v>0</v>
      </c>
      <c r="T313">
        <f>ROUND(ROUND(Q313*Source!I457, 6)*SmtRes!AK576, 2)</f>
        <v>0</v>
      </c>
      <c r="U313">
        <v>1</v>
      </c>
      <c r="Z313">
        <f>SmtRes!X576</f>
        <v>476480486</v>
      </c>
      <c r="AA313">
        <v>-1751963544</v>
      </c>
      <c r="AB313">
        <v>-1751963544</v>
      </c>
    </row>
    <row r="314" spans="1:28" x14ac:dyDescent="0.2">
      <c r="A314">
        <f>Source!A459</f>
        <v>17</v>
      </c>
      <c r="B314">
        <v>459</v>
      </c>
      <c r="C314">
        <v>3</v>
      </c>
      <c r="D314">
        <f>Source!BI459</f>
        <v>2</v>
      </c>
      <c r="E314">
        <f>Source!FS459</f>
        <v>0</v>
      </c>
      <c r="F314" t="str">
        <f>Source!F459</f>
        <v>УПД</v>
      </c>
      <c r="G314" t="str">
        <f>Source!G459</f>
        <v>Кабель огнестойкий для ОПС, СОУЭ и передачи данных с однопроволочными медными жилами, КПСЭнг(А)-FRLSLTx 1х2х0,75</v>
      </c>
      <c r="H314" t="str">
        <f>Source!H459</f>
        <v>м</v>
      </c>
      <c r="I314">
        <f>Source!I459</f>
        <v>78.540000000000006</v>
      </c>
      <c r="J314">
        <v>1</v>
      </c>
      <c r="K314">
        <f>Source!AC459</f>
        <v>3.73</v>
      </c>
      <c r="M314">
        <f>ROUND(K314*I314, 2)</f>
        <v>292.95</v>
      </c>
      <c r="N314">
        <f>Source!AC459*IF(Source!BC459&lt;&gt; 0, Source!BC459, 1)</f>
        <v>36.330199999999998</v>
      </c>
      <c r="O314">
        <f>ROUND(N314*I314, 2)</f>
        <v>2853.37</v>
      </c>
      <c r="P314">
        <f>Source!AE459</f>
        <v>0</v>
      </c>
      <c r="R314">
        <f>ROUND(P314*I314, 2)</f>
        <v>0</v>
      </c>
      <c r="S314">
        <f>Source!AE459*IF(Source!BS459&lt;&gt; 0, Source!BS459, 1)</f>
        <v>0</v>
      </c>
      <c r="T314">
        <f>ROUND(S314*I314, 2)</f>
        <v>0</v>
      </c>
      <c r="U314">
        <v>3</v>
      </c>
      <c r="Z314">
        <f>Source!GF459</f>
        <v>-856292191</v>
      </c>
      <c r="AA314">
        <v>335876986</v>
      </c>
      <c r="AB314">
        <v>862141001</v>
      </c>
    </row>
    <row r="315" spans="1:28" x14ac:dyDescent="0.2">
      <c r="A315">
        <v>20</v>
      </c>
      <c r="B315">
        <v>604</v>
      </c>
      <c r="C315">
        <v>3</v>
      </c>
      <c r="D315">
        <v>0</v>
      </c>
      <c r="E315">
        <f>SmtRes!AV604</f>
        <v>0</v>
      </c>
      <c r="F315" t="str">
        <f>SmtRes!I604</f>
        <v>1.1-1-3607</v>
      </c>
      <c r="G315" t="str">
        <f>SmtRes!K604</f>
        <v>Шурупы с полукруглой головкой, диаметр 4 мм, длина 40 мм</v>
      </c>
      <c r="H315" t="str">
        <f>SmtRes!O604</f>
        <v>т</v>
      </c>
      <c r="I315">
        <f>SmtRes!Y604*Source!I461</f>
        <v>3.2639999999999995E-2</v>
      </c>
      <c r="J315">
        <f>SmtRes!AO604</f>
        <v>1</v>
      </c>
      <c r="K315">
        <f>SmtRes!AE604</f>
        <v>10651.81</v>
      </c>
      <c r="L315">
        <f>SmtRes!DB604</f>
        <v>1086.48</v>
      </c>
      <c r="M315">
        <f>ROUND(ROUND(L315*Source!I461, 6)*1, 2)</f>
        <v>347.67</v>
      </c>
      <c r="N315">
        <f>SmtRes!AA604</f>
        <v>141029.96</v>
      </c>
      <c r="O315">
        <f>ROUND(ROUND(L315*Source!I461, 6)*SmtRes!DA604, 2)</f>
        <v>4603.2</v>
      </c>
      <c r="P315">
        <f>SmtRes!AG604</f>
        <v>0</v>
      </c>
      <c r="Q315">
        <f>SmtRes!DC604</f>
        <v>0</v>
      </c>
      <c r="R315">
        <f>ROUND(ROUND(Q315*Source!I461, 6)*1, 2)</f>
        <v>0</v>
      </c>
      <c r="S315">
        <f>SmtRes!AC604</f>
        <v>0</v>
      </c>
      <c r="T315">
        <f>ROUND(ROUND(Q315*Source!I461, 6)*SmtRes!AK604, 2)</f>
        <v>0</v>
      </c>
      <c r="U315">
        <v>3</v>
      </c>
      <c r="Z315">
        <f>SmtRes!X604</f>
        <v>1892350289</v>
      </c>
      <c r="AA315">
        <v>615965587</v>
      </c>
      <c r="AB315">
        <v>-1775504617</v>
      </c>
    </row>
    <row r="316" spans="1:28" x14ac:dyDescent="0.2">
      <c r="A316">
        <v>20</v>
      </c>
      <c r="B316">
        <v>603</v>
      </c>
      <c r="C316">
        <v>3</v>
      </c>
      <c r="D316">
        <v>0</v>
      </c>
      <c r="E316">
        <f>SmtRes!AV603</f>
        <v>0</v>
      </c>
      <c r="F316" t="str">
        <f>SmtRes!I603</f>
        <v>1.1-1-2381</v>
      </c>
      <c r="G316" t="str">
        <f>SmtRes!K603</f>
        <v>Винты с полукруглой головкой, М6х10</v>
      </c>
      <c r="H316" t="str">
        <f>SmtRes!O603</f>
        <v>т</v>
      </c>
      <c r="I316">
        <f>SmtRes!Y603*Source!I461</f>
        <v>2.5600000000000002E-5</v>
      </c>
      <c r="J316">
        <f>SmtRes!AO603</f>
        <v>1</v>
      </c>
      <c r="K316">
        <f>SmtRes!AE603</f>
        <v>14336.14</v>
      </c>
      <c r="L316">
        <f>SmtRes!DB603</f>
        <v>1.1499999999999999</v>
      </c>
      <c r="M316">
        <f>ROUND(ROUND(L316*Source!I461, 6)*1, 2)</f>
        <v>0.37</v>
      </c>
      <c r="N316">
        <f>SmtRes!AA603</f>
        <v>103793.65</v>
      </c>
      <c r="O316">
        <f>ROUND(ROUND(L316*Source!I461, 6)*SmtRes!DA603, 2)</f>
        <v>2.66</v>
      </c>
      <c r="P316">
        <f>SmtRes!AG603</f>
        <v>0</v>
      </c>
      <c r="Q316">
        <f>SmtRes!DC603</f>
        <v>0</v>
      </c>
      <c r="R316">
        <f>ROUND(ROUND(Q316*Source!I461, 6)*1, 2)</f>
        <v>0</v>
      </c>
      <c r="S316">
        <f>SmtRes!AC603</f>
        <v>0</v>
      </c>
      <c r="T316">
        <f>ROUND(ROUND(Q316*Source!I461, 6)*SmtRes!AK603, 2)</f>
        <v>0</v>
      </c>
      <c r="U316">
        <v>3</v>
      </c>
      <c r="Z316">
        <f>SmtRes!X603</f>
        <v>163503827</v>
      </c>
      <c r="AA316">
        <v>-1248696552</v>
      </c>
      <c r="AB316">
        <v>609349578</v>
      </c>
    </row>
    <row r="317" spans="1:28" x14ac:dyDescent="0.2">
      <c r="A317">
        <v>20</v>
      </c>
      <c r="B317">
        <v>602</v>
      </c>
      <c r="C317">
        <v>3</v>
      </c>
      <c r="D317">
        <v>0</v>
      </c>
      <c r="E317">
        <f>SmtRes!AV602</f>
        <v>0</v>
      </c>
      <c r="F317" t="str">
        <f>SmtRes!I602</f>
        <v>1.1-1-238</v>
      </c>
      <c r="G317" t="str">
        <f>SmtRes!K602</f>
        <v>Дюбель пластмассовый</v>
      </c>
      <c r="H317" t="str">
        <f>SmtRes!O602</f>
        <v>шт.</v>
      </c>
      <c r="I317">
        <f>SmtRes!Y602*Source!I461</f>
        <v>1.28</v>
      </c>
      <c r="J317">
        <f>SmtRes!AO602</f>
        <v>1</v>
      </c>
      <c r="K317">
        <f>SmtRes!AE602</f>
        <v>0.89</v>
      </c>
      <c r="L317">
        <f>SmtRes!DB602</f>
        <v>3.56</v>
      </c>
      <c r="M317">
        <f>ROUND(ROUND(L317*Source!I461, 6)*1, 2)</f>
        <v>1.1399999999999999</v>
      </c>
      <c r="N317">
        <f>SmtRes!AA602</f>
        <v>0.82</v>
      </c>
      <c r="O317">
        <f>ROUND(ROUND(L317*Source!I461, 6)*SmtRes!DA602, 2)</f>
        <v>1.05</v>
      </c>
      <c r="P317">
        <f>SmtRes!AG602</f>
        <v>0</v>
      </c>
      <c r="Q317">
        <f>SmtRes!DC602</f>
        <v>0</v>
      </c>
      <c r="R317">
        <f>ROUND(ROUND(Q317*Source!I461, 6)*1, 2)</f>
        <v>0</v>
      </c>
      <c r="S317">
        <f>SmtRes!AC602</f>
        <v>0</v>
      </c>
      <c r="T317">
        <f>ROUND(ROUND(Q317*Source!I461, 6)*SmtRes!AK602, 2)</f>
        <v>0</v>
      </c>
      <c r="U317">
        <v>3</v>
      </c>
      <c r="Z317">
        <f>SmtRes!X602</f>
        <v>1309094709</v>
      </c>
      <c r="AA317">
        <v>-853776204</v>
      </c>
      <c r="AB317">
        <v>1523495228</v>
      </c>
    </row>
    <row r="318" spans="1:28" x14ac:dyDescent="0.2">
      <c r="A318">
        <v>20</v>
      </c>
      <c r="B318">
        <v>601</v>
      </c>
      <c r="C318">
        <v>3</v>
      </c>
      <c r="D318">
        <v>0</v>
      </c>
      <c r="E318">
        <f>SmtRes!AV601</f>
        <v>0</v>
      </c>
      <c r="F318" t="str">
        <f>SmtRes!I601</f>
        <v>1.1-1-237</v>
      </c>
      <c r="G318" t="str">
        <f>SmtRes!K601</f>
        <v>Дюбель с патроном</v>
      </c>
      <c r="H318" t="str">
        <f>SmtRes!O601</f>
        <v>шт.</v>
      </c>
      <c r="I318">
        <f>SmtRes!Y601*Source!I461</f>
        <v>39.840000000000003</v>
      </c>
      <c r="J318">
        <f>SmtRes!AO601</f>
        <v>1</v>
      </c>
      <c r="K318">
        <f>SmtRes!AE601</f>
        <v>3.86</v>
      </c>
      <c r="L318">
        <f>SmtRes!DB601</f>
        <v>480.57</v>
      </c>
      <c r="M318">
        <f>ROUND(ROUND(L318*Source!I461, 6)*1, 2)</f>
        <v>153.78</v>
      </c>
      <c r="N318">
        <f>SmtRes!AA601</f>
        <v>8.4499999999999993</v>
      </c>
      <c r="O318">
        <f>ROUND(ROUND(L318*Source!I461, 6)*SmtRes!DA601, 2)</f>
        <v>336.78</v>
      </c>
      <c r="P318">
        <f>SmtRes!AG601</f>
        <v>0</v>
      </c>
      <c r="Q318">
        <f>SmtRes!DC601</f>
        <v>0</v>
      </c>
      <c r="R318">
        <f>ROUND(ROUND(Q318*Source!I461, 6)*1, 2)</f>
        <v>0</v>
      </c>
      <c r="S318">
        <f>SmtRes!AC601</f>
        <v>0</v>
      </c>
      <c r="T318">
        <f>ROUND(ROUND(Q318*Source!I461, 6)*SmtRes!AK601, 2)</f>
        <v>0</v>
      </c>
      <c r="U318">
        <v>3</v>
      </c>
      <c r="Z318">
        <f>SmtRes!X601</f>
        <v>-1689119193</v>
      </c>
      <c r="AA318">
        <v>971350868</v>
      </c>
      <c r="AB318">
        <v>-614974749</v>
      </c>
    </row>
    <row r="319" spans="1:28" x14ac:dyDescent="0.2">
      <c r="A319">
        <v>20</v>
      </c>
      <c r="B319">
        <v>600</v>
      </c>
      <c r="C319">
        <v>3</v>
      </c>
      <c r="D319">
        <v>0</v>
      </c>
      <c r="E319">
        <f>SmtRes!AV600</f>
        <v>0</v>
      </c>
      <c r="F319" t="str">
        <f>SmtRes!I600</f>
        <v>1.1-1-1669</v>
      </c>
      <c r="G319" t="str">
        <f>SmtRes!K600</f>
        <v>Электроды, типа Э-42А, диаметр от 4 до 6 мм</v>
      </c>
      <c r="H319" t="str">
        <f>SmtRes!O600</f>
        <v>т</v>
      </c>
      <c r="I319">
        <f>SmtRes!Y600*Source!I461</f>
        <v>2.1887999999999999E-3</v>
      </c>
      <c r="J319">
        <f>SmtRes!AO600</f>
        <v>1</v>
      </c>
      <c r="K319">
        <f>SmtRes!AE600</f>
        <v>8596.85</v>
      </c>
      <c r="L319">
        <f>SmtRes!DB600</f>
        <v>58.8</v>
      </c>
      <c r="M319">
        <f>ROUND(ROUND(L319*Source!I461, 6)*1, 2)</f>
        <v>18.82</v>
      </c>
      <c r="N319">
        <f>SmtRes!AA600</f>
        <v>157580.26</v>
      </c>
      <c r="O319">
        <f>ROUND(ROUND(L319*Source!I461, 6)*SmtRes!DA600, 2)</f>
        <v>344.9</v>
      </c>
      <c r="P319">
        <f>SmtRes!AG600</f>
        <v>0</v>
      </c>
      <c r="Q319">
        <f>SmtRes!DC600</f>
        <v>0</v>
      </c>
      <c r="R319">
        <f>ROUND(ROUND(Q319*Source!I461, 6)*1, 2)</f>
        <v>0</v>
      </c>
      <c r="S319">
        <f>SmtRes!AC600</f>
        <v>0</v>
      </c>
      <c r="T319">
        <f>ROUND(ROUND(Q319*Source!I461, 6)*SmtRes!AK600, 2)</f>
        <v>0</v>
      </c>
      <c r="U319">
        <v>3</v>
      </c>
      <c r="Z319">
        <f>SmtRes!X600</f>
        <v>1534553938</v>
      </c>
      <c r="AA319">
        <v>73241424</v>
      </c>
      <c r="AB319">
        <v>-1987742182</v>
      </c>
    </row>
    <row r="320" spans="1:28" x14ac:dyDescent="0.2">
      <c r="A320">
        <v>20</v>
      </c>
      <c r="B320">
        <v>599</v>
      </c>
      <c r="C320">
        <v>2</v>
      </c>
      <c r="D320">
        <v>0</v>
      </c>
      <c r="E320">
        <f>SmtRes!AV599</f>
        <v>0</v>
      </c>
      <c r="F320" t="str">
        <f>SmtRes!I599</f>
        <v>2.1-4-109</v>
      </c>
      <c r="G320" t="str">
        <f>SmtRes!K599</f>
        <v>Подъемники ножничные несамоходные, высота подъема до 10 м</v>
      </c>
      <c r="H320" t="str">
        <f>SmtRes!O599</f>
        <v>маш.-ч</v>
      </c>
      <c r="I320">
        <f>SmtRes!Y599*Source!I461</f>
        <v>3.2319999999999998</v>
      </c>
      <c r="J320">
        <f>SmtRes!AO599</f>
        <v>1</v>
      </c>
      <c r="K320">
        <f>SmtRes!AF599</f>
        <v>24.13</v>
      </c>
      <c r="L320">
        <f>SmtRes!DB599</f>
        <v>243.71</v>
      </c>
      <c r="M320">
        <f>ROUND(ROUND(L320*Source!I461, 6)*1, 2)</f>
        <v>77.989999999999995</v>
      </c>
      <c r="N320">
        <f>SmtRes!AB599</f>
        <v>557.83000000000004</v>
      </c>
      <c r="O320">
        <f>ROUND(ROUND(L320*Source!I461, 6)*SmtRes!DA599, 2)</f>
        <v>1721.96</v>
      </c>
      <c r="P320">
        <f>SmtRes!AG599</f>
        <v>12.62</v>
      </c>
      <c r="Q320">
        <f>SmtRes!DC599</f>
        <v>127.46</v>
      </c>
      <c r="R320">
        <f>ROUND(ROUND(Q320*Source!I461, 6)*1, 2)</f>
        <v>40.79</v>
      </c>
      <c r="S320">
        <f>SmtRes!AC599</f>
        <v>455.99</v>
      </c>
      <c r="T320">
        <f>ROUND(ROUND(Q320*Source!I461, 6)*SmtRes!AK599, 2)</f>
        <v>1407.57</v>
      </c>
      <c r="U320">
        <v>2</v>
      </c>
      <c r="Z320">
        <f>SmtRes!X599</f>
        <v>744253593</v>
      </c>
      <c r="AA320">
        <v>347393903</v>
      </c>
      <c r="AB320">
        <v>-524523805</v>
      </c>
    </row>
    <row r="321" spans="1:28" x14ac:dyDescent="0.2">
      <c r="A321">
        <v>20</v>
      </c>
      <c r="B321">
        <v>598</v>
      </c>
      <c r="C321">
        <v>2</v>
      </c>
      <c r="D321">
        <v>0</v>
      </c>
      <c r="E321">
        <f>SmtRes!AV598</f>
        <v>0</v>
      </c>
      <c r="F321" t="str">
        <f>SmtRes!I598</f>
        <v>2.1-30-10</v>
      </c>
      <c r="G321" t="str">
        <f>SmtRes!K598</f>
        <v>Перфораторы, мощность до 800 Вт</v>
      </c>
      <c r="H321" t="str">
        <f>SmtRes!O598</f>
        <v>маш.-ч</v>
      </c>
      <c r="I321">
        <f>SmtRes!Y598*Source!I461</f>
        <v>0.68159999999999998</v>
      </c>
      <c r="J321">
        <f>SmtRes!AO598</f>
        <v>1</v>
      </c>
      <c r="K321">
        <f>SmtRes!AF598</f>
        <v>0.77</v>
      </c>
      <c r="L321">
        <f>SmtRes!DB598</f>
        <v>1.64</v>
      </c>
      <c r="M321">
        <f>ROUND(ROUND(L321*Source!I461, 6)*1, 2)</f>
        <v>0.52</v>
      </c>
      <c r="N321">
        <f>SmtRes!AB598</f>
        <v>6.84</v>
      </c>
      <c r="O321">
        <f>ROUND(ROUND(L321*Source!I461, 6)*SmtRes!DA598, 2)</f>
        <v>4.45</v>
      </c>
      <c r="P321">
        <f>SmtRes!AG598</f>
        <v>0</v>
      </c>
      <c r="Q321">
        <f>SmtRes!DC598</f>
        <v>0</v>
      </c>
      <c r="R321">
        <f>ROUND(ROUND(Q321*Source!I461, 6)*1, 2)</f>
        <v>0</v>
      </c>
      <c r="S321">
        <f>SmtRes!AC598</f>
        <v>0</v>
      </c>
      <c r="T321">
        <f>ROUND(ROUND(Q321*Source!I461, 6)*SmtRes!AK598, 2)</f>
        <v>0</v>
      </c>
      <c r="U321">
        <v>2</v>
      </c>
      <c r="Z321">
        <f>SmtRes!X598</f>
        <v>1944310998</v>
      </c>
      <c r="AA321">
        <v>292932093</v>
      </c>
      <c r="AB321">
        <v>714070868</v>
      </c>
    </row>
    <row r="322" spans="1:28" x14ac:dyDescent="0.2">
      <c r="A322">
        <v>20</v>
      </c>
      <c r="B322">
        <v>597</v>
      </c>
      <c r="C322">
        <v>2</v>
      </c>
      <c r="D322">
        <v>0</v>
      </c>
      <c r="E322">
        <f>SmtRes!AV597</f>
        <v>0</v>
      </c>
      <c r="F322" t="str">
        <f>SmtRes!I597</f>
        <v>2.1-18-7</v>
      </c>
      <c r="G322" t="str">
        <f>SmtRes!K597</f>
        <v>Автомобили грузовые бортовые, грузоподъемность до 5 т</v>
      </c>
      <c r="H322" t="str">
        <f>SmtRes!O597</f>
        <v>маш.-ч</v>
      </c>
      <c r="I322">
        <f>SmtRes!Y597*Source!I461</f>
        <v>0.51200000000000001</v>
      </c>
      <c r="J322">
        <f>SmtRes!AO597</f>
        <v>1</v>
      </c>
      <c r="K322">
        <f>SmtRes!AF597</f>
        <v>83.1</v>
      </c>
      <c r="L322">
        <f>SmtRes!DB597</f>
        <v>132.96</v>
      </c>
      <c r="M322">
        <f>ROUND(ROUND(L322*Source!I461, 6)*1, 2)</f>
        <v>42.55</v>
      </c>
      <c r="N322">
        <f>SmtRes!AB597</f>
        <v>1118.8900000000001</v>
      </c>
      <c r="O322">
        <f>ROUND(ROUND(L322*Source!I461, 6)*SmtRes!DA597, 2)</f>
        <v>547.16</v>
      </c>
      <c r="P322">
        <f>SmtRes!AG597</f>
        <v>12.62</v>
      </c>
      <c r="Q322">
        <f>SmtRes!DC597</f>
        <v>20.190000000000001</v>
      </c>
      <c r="R322">
        <f>ROUND(ROUND(Q322*Source!I461, 6)*1, 2)</f>
        <v>6.46</v>
      </c>
      <c r="S322">
        <f>SmtRes!AC597</f>
        <v>455.99</v>
      </c>
      <c r="T322">
        <f>ROUND(ROUND(Q322*Source!I461, 6)*SmtRes!AK597, 2)</f>
        <v>222.96</v>
      </c>
      <c r="U322">
        <v>2</v>
      </c>
      <c r="Z322">
        <f>SmtRes!X597</f>
        <v>-1440889904</v>
      </c>
      <c r="AA322">
        <v>-727753397</v>
      </c>
      <c r="AB322">
        <v>-1462868675</v>
      </c>
    </row>
    <row r="323" spans="1:28" x14ac:dyDescent="0.2">
      <c r="A323">
        <v>20</v>
      </c>
      <c r="B323">
        <v>596</v>
      </c>
      <c r="C323">
        <v>2</v>
      </c>
      <c r="D323">
        <v>0</v>
      </c>
      <c r="E323">
        <f>SmtRes!AV596</f>
        <v>0</v>
      </c>
      <c r="F323" t="str">
        <f>SmtRes!I596</f>
        <v>2.1-13-14</v>
      </c>
      <c r="G323" t="str">
        <f>SmtRes!K596</f>
        <v>Аппараты сварочные постоянного тока (выпрямители) для ручной дуговой сварки, сварочный ток до 500 А</v>
      </c>
      <c r="H323" t="str">
        <f>SmtRes!O596</f>
        <v>маш.-ч</v>
      </c>
      <c r="I323">
        <f>SmtRes!Y596*Source!I461</f>
        <v>0.87360000000000004</v>
      </c>
      <c r="J323">
        <f>SmtRes!AO596</f>
        <v>1</v>
      </c>
      <c r="K323">
        <f>SmtRes!AF596</f>
        <v>7.11</v>
      </c>
      <c r="L323">
        <f>SmtRes!DB596</f>
        <v>19.41</v>
      </c>
      <c r="M323">
        <f>ROUND(ROUND(L323*Source!I461, 6)*1, 2)</f>
        <v>6.21</v>
      </c>
      <c r="N323">
        <f>SmtRes!AB596</f>
        <v>79.5</v>
      </c>
      <c r="O323">
        <f>ROUND(ROUND(L323*Source!I461, 6)*SmtRes!DA596, 2)</f>
        <v>66.34</v>
      </c>
      <c r="P323">
        <f>SmtRes!AG596</f>
        <v>0</v>
      </c>
      <c r="Q323">
        <f>SmtRes!DC596</f>
        <v>0</v>
      </c>
      <c r="R323">
        <f>ROUND(ROUND(Q323*Source!I461, 6)*1, 2)</f>
        <v>0</v>
      </c>
      <c r="S323">
        <f>SmtRes!AC596</f>
        <v>0</v>
      </c>
      <c r="T323">
        <f>ROUND(ROUND(Q323*Source!I461, 6)*SmtRes!AK596, 2)</f>
        <v>0</v>
      </c>
      <c r="U323">
        <v>2</v>
      </c>
      <c r="Z323">
        <f>SmtRes!X596</f>
        <v>-1515164169</v>
      </c>
      <c r="AA323">
        <v>1878243921</v>
      </c>
      <c r="AB323">
        <v>-1927318577</v>
      </c>
    </row>
    <row r="324" spans="1:28" x14ac:dyDescent="0.2">
      <c r="A324">
        <v>20</v>
      </c>
      <c r="B324">
        <v>595</v>
      </c>
      <c r="C324">
        <v>1</v>
      </c>
      <c r="D324">
        <v>0</v>
      </c>
      <c r="E324">
        <f>SmtRes!AV595</f>
        <v>1</v>
      </c>
      <c r="F324" t="str">
        <f>SmtRes!I595</f>
        <v>9999990008</v>
      </c>
      <c r="G324" t="str">
        <f>SmtRes!K595</f>
        <v>Трудозатраты рабочих</v>
      </c>
      <c r="H324" t="str">
        <f>SmtRes!O595</f>
        <v>чел.-ч.</v>
      </c>
      <c r="I324">
        <f>SmtRes!Y595*Source!I461</f>
        <v>10.56</v>
      </c>
      <c r="J324">
        <f>SmtRes!AO595</f>
        <v>1</v>
      </c>
      <c r="K324">
        <f>SmtRes!AH595</f>
        <v>0</v>
      </c>
      <c r="L324">
        <f>SmtRes!DB595</f>
        <v>0</v>
      </c>
      <c r="M324">
        <f>ROUND(ROUND(L324*Source!I461, 6)*1, 2)</f>
        <v>0</v>
      </c>
      <c r="N324">
        <f>SmtRes!AD595</f>
        <v>0</v>
      </c>
      <c r="O324">
        <f>ROUND(ROUND(L324*Source!I461, 6)*SmtRes!DA595, 2)</f>
        <v>0</v>
      </c>
      <c r="P324">
        <f>SmtRes!AG595</f>
        <v>0</v>
      </c>
      <c r="Q324">
        <f>SmtRes!DC595</f>
        <v>0</v>
      </c>
      <c r="R324">
        <f>ROUND(ROUND(Q324*Source!I461, 6)*1, 2)</f>
        <v>0</v>
      </c>
      <c r="S324">
        <f>SmtRes!AC595</f>
        <v>0</v>
      </c>
      <c r="T324">
        <f>ROUND(ROUND(Q324*Source!I461, 6)*SmtRes!AK595, 2)</f>
        <v>0</v>
      </c>
      <c r="U324">
        <v>1</v>
      </c>
      <c r="Z324">
        <f>SmtRes!X595</f>
        <v>476480486</v>
      </c>
      <c r="AA324">
        <v>-1751963544</v>
      </c>
      <c r="AB324">
        <v>-1751963544</v>
      </c>
    </row>
    <row r="325" spans="1:28" x14ac:dyDescent="0.2">
      <c r="A325">
        <f>Source!A463</f>
        <v>17</v>
      </c>
      <c r="B325">
        <v>463</v>
      </c>
      <c r="C325">
        <v>3</v>
      </c>
      <c r="D325">
        <f>Source!BI463</f>
        <v>2</v>
      </c>
      <c r="E325">
        <f>Source!FS463</f>
        <v>0</v>
      </c>
      <c r="F325" t="str">
        <f>Source!F463</f>
        <v>УПД</v>
      </c>
      <c r="G325" t="str">
        <f>Source!G463</f>
        <v>Кабель-канал металлический оцинкованный, ККМО 15х15</v>
      </c>
      <c r="H325" t="str">
        <f>Source!H463</f>
        <v>м</v>
      </c>
      <c r="I325">
        <f>Source!I463</f>
        <v>32.32</v>
      </c>
      <c r="J325">
        <v>1</v>
      </c>
      <c r="K325">
        <f>Source!AC463</f>
        <v>13.93</v>
      </c>
      <c r="M325">
        <f>ROUND(K325*I325, 2)</f>
        <v>450.22</v>
      </c>
      <c r="N325">
        <f>Source!AC463*IF(Source!BC463&lt;&gt; 0, Source!BC463, 1)</f>
        <v>135.6782</v>
      </c>
      <c r="O325">
        <f>ROUND(N325*I325, 2)</f>
        <v>4385.12</v>
      </c>
      <c r="P325">
        <f>Source!AE463</f>
        <v>0</v>
      </c>
      <c r="R325">
        <f>ROUND(P325*I325, 2)</f>
        <v>0</v>
      </c>
      <c r="S325">
        <f>Source!AE463*IF(Source!BS463&lt;&gt; 0, Source!BS463, 1)</f>
        <v>0</v>
      </c>
      <c r="T325">
        <f>ROUND(S325*I325, 2)</f>
        <v>0</v>
      </c>
      <c r="U325">
        <v>3</v>
      </c>
      <c r="Z325">
        <f>Source!GF463</f>
        <v>-1293258077</v>
      </c>
      <c r="AA325">
        <v>-1668286292</v>
      </c>
      <c r="AB325">
        <v>-886428301</v>
      </c>
    </row>
    <row r="326" spans="1:28" x14ac:dyDescent="0.2">
      <c r="A326">
        <f>Source!A465</f>
        <v>17</v>
      </c>
      <c r="B326">
        <v>465</v>
      </c>
      <c r="C326">
        <v>3</v>
      </c>
      <c r="D326">
        <f>Source!BI465</f>
        <v>1</v>
      </c>
      <c r="E326">
        <f>Source!FS465</f>
        <v>0</v>
      </c>
      <c r="F326" t="str">
        <f>Source!F465</f>
        <v>УПД</v>
      </c>
      <c r="G326" t="str">
        <f>Source!G465</f>
        <v>Соединитель ККМО Угол 25 Т-образный металлический , УТ000023541</v>
      </c>
      <c r="H326" t="str">
        <f>Source!H465</f>
        <v>шт.</v>
      </c>
      <c r="I326">
        <f>Source!I465</f>
        <v>12</v>
      </c>
      <c r="J326">
        <v>1</v>
      </c>
      <c r="K326">
        <f>Source!AC465</f>
        <v>15.5</v>
      </c>
      <c r="M326">
        <f>ROUND(K326*I326, 2)</f>
        <v>186</v>
      </c>
      <c r="N326">
        <f>Source!AC465*IF(Source!BC465&lt;&gt; 0, Source!BC465, 1)</f>
        <v>150.97</v>
      </c>
      <c r="O326">
        <f>ROUND(N326*I326, 2)</f>
        <v>1811.64</v>
      </c>
      <c r="P326">
        <f>Source!AE465</f>
        <v>0</v>
      </c>
      <c r="R326">
        <f>ROUND(P326*I326, 2)</f>
        <v>0</v>
      </c>
      <c r="S326">
        <f>Source!AE465*IF(Source!BS465&lt;&gt; 0, Source!BS465, 1)</f>
        <v>0</v>
      </c>
      <c r="T326">
        <f>ROUND(S326*I326, 2)</f>
        <v>0</v>
      </c>
      <c r="U326">
        <v>3</v>
      </c>
      <c r="Z326">
        <f>Source!GF465</f>
        <v>-1842591398</v>
      </c>
      <c r="AA326">
        <v>2092036993</v>
      </c>
      <c r="AB326">
        <v>-118211441</v>
      </c>
    </row>
    <row r="327" spans="1:28" x14ac:dyDescent="0.2">
      <c r="A327">
        <f>Source!A467</f>
        <v>17</v>
      </c>
      <c r="B327">
        <v>467</v>
      </c>
      <c r="C327">
        <v>3</v>
      </c>
      <c r="D327">
        <f>Source!BI467</f>
        <v>1</v>
      </c>
      <c r="E327">
        <f>Source!FS467</f>
        <v>0</v>
      </c>
      <c r="F327" t="str">
        <f>Source!F467</f>
        <v>УПД</v>
      </c>
      <c r="G327" t="str">
        <f>Source!G467</f>
        <v>Соединитель ККМО Угол 25 L-образный металлический, УТ000023538</v>
      </c>
      <c r="H327" t="str">
        <f>Source!H467</f>
        <v>шт.</v>
      </c>
      <c r="I327">
        <f>Source!I467</f>
        <v>15</v>
      </c>
      <c r="J327">
        <v>1</v>
      </c>
      <c r="K327">
        <f>Source!AC467</f>
        <v>15.5</v>
      </c>
      <c r="M327">
        <f>ROUND(K327*I327, 2)</f>
        <v>232.5</v>
      </c>
      <c r="N327">
        <f>Source!AC467*IF(Source!BC467&lt;&gt; 0, Source!BC467, 1)</f>
        <v>150.97</v>
      </c>
      <c r="O327">
        <f>ROUND(N327*I327, 2)</f>
        <v>2264.5500000000002</v>
      </c>
      <c r="P327">
        <f>Source!AE467</f>
        <v>0</v>
      </c>
      <c r="R327">
        <f>ROUND(P327*I327, 2)</f>
        <v>0</v>
      </c>
      <c r="S327">
        <f>Source!AE467*IF(Source!BS467&lt;&gt; 0, Source!BS467, 1)</f>
        <v>0</v>
      </c>
      <c r="T327">
        <f>ROUND(S327*I327, 2)</f>
        <v>0</v>
      </c>
      <c r="U327">
        <v>3</v>
      </c>
      <c r="Z327">
        <f>Source!GF467</f>
        <v>1397592155</v>
      </c>
      <c r="AA327">
        <v>-135268267</v>
      </c>
      <c r="AB327">
        <v>-1972212158</v>
      </c>
    </row>
    <row r="328" spans="1:28" x14ac:dyDescent="0.2">
      <c r="A328">
        <v>20</v>
      </c>
      <c r="B328">
        <v>609</v>
      </c>
      <c r="C328">
        <v>1</v>
      </c>
      <c r="D328">
        <v>0</v>
      </c>
      <c r="E328">
        <f>SmtRes!AV609</f>
        <v>1</v>
      </c>
      <c r="F328" t="str">
        <f>SmtRes!I609</f>
        <v>9999990008</v>
      </c>
      <c r="G328" t="str">
        <f>SmtRes!K609</f>
        <v>Трудозатраты рабочих</v>
      </c>
      <c r="H328" t="str">
        <f>SmtRes!O609</f>
        <v>чел.-ч.</v>
      </c>
      <c r="I328">
        <f>SmtRes!Y609*Source!I469</f>
        <v>4.0236000000000001</v>
      </c>
      <c r="J328">
        <f>SmtRes!AO609</f>
        <v>1</v>
      </c>
      <c r="K328">
        <f>SmtRes!AH609</f>
        <v>0</v>
      </c>
      <c r="L328">
        <f>SmtRes!DB609</f>
        <v>0</v>
      </c>
      <c r="M328">
        <f>ROUND(ROUND(L328*Source!I469, 6)*1, 2)</f>
        <v>0</v>
      </c>
      <c r="N328">
        <f>SmtRes!AD609</f>
        <v>0</v>
      </c>
      <c r="O328">
        <f>ROUND(ROUND(L328*Source!I469, 6)*SmtRes!DA609, 2)</f>
        <v>0</v>
      </c>
      <c r="P328">
        <f>SmtRes!AG609</f>
        <v>0</v>
      </c>
      <c r="Q328">
        <f>SmtRes!DC609</f>
        <v>0</v>
      </c>
      <c r="R328">
        <f>ROUND(ROUND(Q328*Source!I469, 6)*1, 2)</f>
        <v>0</v>
      </c>
      <c r="S328">
        <f>SmtRes!AC609</f>
        <v>0</v>
      </c>
      <c r="T328">
        <f>ROUND(ROUND(Q328*Source!I469, 6)*SmtRes!AK609, 2)</f>
        <v>0</v>
      </c>
      <c r="U328">
        <v>1</v>
      </c>
      <c r="Z328">
        <f>SmtRes!X609</f>
        <v>476480486</v>
      </c>
      <c r="AA328">
        <v>-1751963544</v>
      </c>
      <c r="AB328">
        <v>-1751963544</v>
      </c>
    </row>
    <row r="329" spans="1:28" x14ac:dyDescent="0.2">
      <c r="A329">
        <f>Source!A471</f>
        <v>18</v>
      </c>
      <c r="B329">
        <v>471</v>
      </c>
      <c r="C329">
        <v>3</v>
      </c>
      <c r="D329">
        <f>Source!BI471</f>
        <v>2</v>
      </c>
      <c r="E329">
        <f>Source!FS471</f>
        <v>0</v>
      </c>
      <c r="F329" t="str">
        <f>Source!F471</f>
        <v>2248200000</v>
      </c>
      <c r="G329" t="str">
        <f>Source!G471</f>
        <v>Трубы поливинилхлоридные гофрированные</v>
      </c>
      <c r="H329" t="str">
        <f>Source!H471</f>
        <v>м</v>
      </c>
      <c r="I329">
        <f>Source!I471</f>
        <v>28.56</v>
      </c>
      <c r="J329">
        <v>1</v>
      </c>
      <c r="K329">
        <f>Source!AC471</f>
        <v>0</v>
      </c>
      <c r="M329">
        <f t="shared" ref="M329:M336" si="8">ROUND(K329*I329, 2)</f>
        <v>0</v>
      </c>
      <c r="N329">
        <f>Source!AC471*IF(Source!BC471&lt;&gt; 0, Source!BC471, 1)</f>
        <v>0</v>
      </c>
      <c r="O329">
        <f t="shared" ref="O329:O336" si="9">ROUND(N329*I329, 2)</f>
        <v>0</v>
      </c>
      <c r="P329">
        <f>Source!AE471</f>
        <v>0</v>
      </c>
      <c r="R329">
        <f t="shared" ref="R329:R336" si="10">ROUND(P329*I329, 2)</f>
        <v>0</v>
      </c>
      <c r="S329">
        <f>Source!AE471*IF(Source!BS471&lt;&gt; 0, Source!BS471, 1)</f>
        <v>0</v>
      </c>
      <c r="T329">
        <f t="shared" ref="T329:T336" si="11">ROUND(S329*I329, 2)</f>
        <v>0</v>
      </c>
      <c r="U329">
        <v>3</v>
      </c>
      <c r="Z329">
        <f>Source!GF471</f>
        <v>-629419867</v>
      </c>
      <c r="AA329">
        <v>-55959848</v>
      </c>
      <c r="AB329">
        <v>-55959848</v>
      </c>
    </row>
    <row r="330" spans="1:28" x14ac:dyDescent="0.2">
      <c r="A330">
        <f>Source!A473</f>
        <v>18</v>
      </c>
      <c r="B330">
        <v>473</v>
      </c>
      <c r="C330">
        <v>3</v>
      </c>
      <c r="D330">
        <f>Source!BI473</f>
        <v>2</v>
      </c>
      <c r="E330">
        <f>Source!FS473</f>
        <v>0</v>
      </c>
      <c r="F330" t="str">
        <f>Source!F473</f>
        <v>3434200000</v>
      </c>
      <c r="G330" t="str">
        <f>Source!G473</f>
        <v>Коробки соединительные</v>
      </c>
      <c r="H330" t="str">
        <f>Source!H473</f>
        <v>шт.</v>
      </c>
      <c r="I330">
        <f>Source!I473</f>
        <v>0</v>
      </c>
      <c r="J330">
        <v>1</v>
      </c>
      <c r="K330">
        <f>Source!AC473</f>
        <v>0</v>
      </c>
      <c r="M330">
        <f t="shared" si="8"/>
        <v>0</v>
      </c>
      <c r="N330">
        <f>Source!AC473*IF(Source!BC473&lt;&gt; 0, Source!BC473, 1)</f>
        <v>0</v>
      </c>
      <c r="O330">
        <f t="shared" si="9"/>
        <v>0</v>
      </c>
      <c r="P330">
        <f>Source!AE473</f>
        <v>0</v>
      </c>
      <c r="R330">
        <f t="shared" si="10"/>
        <v>0</v>
      </c>
      <c r="S330">
        <f>Source!AE473*IF(Source!BS473&lt;&gt; 0, Source!BS473, 1)</f>
        <v>0</v>
      </c>
      <c r="T330">
        <f t="shared" si="11"/>
        <v>0</v>
      </c>
      <c r="U330">
        <v>3</v>
      </c>
      <c r="Z330">
        <f>Source!GF473</f>
        <v>-637820911</v>
      </c>
      <c r="AA330">
        <v>-1956833738</v>
      </c>
      <c r="AB330">
        <v>-1956833738</v>
      </c>
    </row>
    <row r="331" spans="1:28" x14ac:dyDescent="0.2">
      <c r="A331">
        <f>Source!A475</f>
        <v>18</v>
      </c>
      <c r="B331">
        <v>475</v>
      </c>
      <c r="C331">
        <v>3</v>
      </c>
      <c r="D331">
        <f>Source!BI475</f>
        <v>2</v>
      </c>
      <c r="E331">
        <f>Source!FS475</f>
        <v>0</v>
      </c>
      <c r="F331" t="str">
        <f>Source!F475</f>
        <v>3449651000</v>
      </c>
      <c r="G331" t="str">
        <f>Source!G475</f>
        <v>Держатели пластиковые для труб</v>
      </c>
      <c r="H331" t="str">
        <f>Source!H475</f>
        <v>шт.</v>
      </c>
      <c r="I331">
        <f>Source!I475</f>
        <v>0</v>
      </c>
      <c r="J331">
        <v>1</v>
      </c>
      <c r="K331">
        <f>Source!AC475</f>
        <v>0</v>
      </c>
      <c r="M331">
        <f t="shared" si="8"/>
        <v>0</v>
      </c>
      <c r="N331">
        <f>Source!AC475*IF(Source!BC475&lt;&gt; 0, Source!BC475, 1)</f>
        <v>0</v>
      </c>
      <c r="O331">
        <f t="shared" si="9"/>
        <v>0</v>
      </c>
      <c r="P331">
        <f>Source!AE475</f>
        <v>0</v>
      </c>
      <c r="R331">
        <f t="shared" si="10"/>
        <v>0</v>
      </c>
      <c r="S331">
        <f>Source!AE475*IF(Source!BS475&lt;&gt; 0, Source!BS475, 1)</f>
        <v>0</v>
      </c>
      <c r="T331">
        <f t="shared" si="11"/>
        <v>0</v>
      </c>
      <c r="U331">
        <v>3</v>
      </c>
      <c r="Z331">
        <f>Source!GF475</f>
        <v>-580090100</v>
      </c>
      <c r="AA331">
        <v>-2015880350</v>
      </c>
      <c r="AB331">
        <v>-2015880350</v>
      </c>
    </row>
    <row r="332" spans="1:28" x14ac:dyDescent="0.2">
      <c r="A332">
        <f>Source!A477</f>
        <v>17</v>
      </c>
      <c r="B332">
        <v>477</v>
      </c>
      <c r="C332">
        <v>3</v>
      </c>
      <c r="D332">
        <f>Source!BI477</f>
        <v>2</v>
      </c>
      <c r="E332">
        <f>Source!FS477</f>
        <v>0</v>
      </c>
      <c r="F332" t="str">
        <f>Source!F477</f>
        <v>УПД</v>
      </c>
      <c r="G332" t="str">
        <f>Source!G477</f>
        <v>Труба гофр. с зондом , FRHF 16 мм</v>
      </c>
      <c r="H332" t="str">
        <f>Source!H477</f>
        <v>м</v>
      </c>
      <c r="I332">
        <f>Source!I477</f>
        <v>28.56</v>
      </c>
      <c r="J332">
        <v>1</v>
      </c>
      <c r="K332">
        <f>Source!AC477</f>
        <v>7.13</v>
      </c>
      <c r="M332">
        <f t="shared" si="8"/>
        <v>203.63</v>
      </c>
      <c r="N332">
        <f>Source!AC477*IF(Source!BC477&lt;&gt; 0, Source!BC477, 1)</f>
        <v>69.446200000000005</v>
      </c>
      <c r="O332">
        <f t="shared" si="9"/>
        <v>1983.38</v>
      </c>
      <c r="P332">
        <f>Source!AE477</f>
        <v>0</v>
      </c>
      <c r="R332">
        <f t="shared" si="10"/>
        <v>0</v>
      </c>
      <c r="S332">
        <f>Source!AE477*IF(Source!BS477&lt;&gt; 0, Source!BS477, 1)</f>
        <v>0</v>
      </c>
      <c r="T332">
        <f t="shared" si="11"/>
        <v>0</v>
      </c>
      <c r="U332">
        <v>3</v>
      </c>
      <c r="Z332">
        <f>Source!GF477</f>
        <v>-397864848</v>
      </c>
      <c r="AA332">
        <v>1984004849</v>
      </c>
      <c r="AB332">
        <v>-783600157</v>
      </c>
    </row>
    <row r="333" spans="1:28" x14ac:dyDescent="0.2">
      <c r="A333">
        <f>Source!A479</f>
        <v>17</v>
      </c>
      <c r="B333">
        <v>479</v>
      </c>
      <c r="C333">
        <v>3</v>
      </c>
      <c r="D333">
        <f>Source!BI479</f>
        <v>2</v>
      </c>
      <c r="E333">
        <f>Source!FS479</f>
        <v>0</v>
      </c>
      <c r="F333" t="str">
        <f>Source!F479</f>
        <v>УПД</v>
      </c>
      <c r="G333" t="str">
        <f>Source!G479</f>
        <v>Скоба металлическая однолапковая СМО 16-17, 018033</v>
      </c>
      <c r="H333" t="str">
        <f>Source!H479</f>
        <v>шт.</v>
      </c>
      <c r="I333">
        <f>Source!I479</f>
        <v>70</v>
      </c>
      <c r="J333">
        <v>1</v>
      </c>
      <c r="K333">
        <f>Source!AC479</f>
        <v>0.19</v>
      </c>
      <c r="M333">
        <f t="shared" si="8"/>
        <v>13.3</v>
      </c>
      <c r="N333">
        <f>Source!AC479*IF(Source!BC479&lt;&gt; 0, Source!BC479, 1)</f>
        <v>1.8506</v>
      </c>
      <c r="O333">
        <f t="shared" si="9"/>
        <v>129.54</v>
      </c>
      <c r="P333">
        <f>Source!AE479</f>
        <v>0</v>
      </c>
      <c r="R333">
        <f t="shared" si="10"/>
        <v>0</v>
      </c>
      <c r="S333">
        <f>Source!AE479*IF(Source!BS479&lt;&gt; 0, Source!BS479, 1)</f>
        <v>0</v>
      </c>
      <c r="T333">
        <f t="shared" si="11"/>
        <v>0</v>
      </c>
      <c r="U333">
        <v>3</v>
      </c>
      <c r="Z333">
        <f>Source!GF479</f>
        <v>-109498449</v>
      </c>
      <c r="AA333">
        <v>406425576</v>
      </c>
      <c r="AB333">
        <v>97201074</v>
      </c>
    </row>
    <row r="334" spans="1:28" x14ac:dyDescent="0.2">
      <c r="A334">
        <f>Source!A481</f>
        <v>17</v>
      </c>
      <c r="B334">
        <v>481</v>
      </c>
      <c r="C334">
        <v>3</v>
      </c>
      <c r="D334">
        <f>Source!BI481</f>
        <v>1</v>
      </c>
      <c r="E334">
        <f>Source!FS481</f>
        <v>0</v>
      </c>
      <c r="F334" t="str">
        <f>Source!F481</f>
        <v>УПД</v>
      </c>
      <c r="G334" t="str">
        <f>Source!G481</f>
        <v>Скоба металлическая однолапковая 16-17мм (100шт/уп) , 850-004</v>
      </c>
      <c r="H334" t="str">
        <f>Source!H481</f>
        <v>шт.</v>
      </c>
      <c r="I334">
        <f>Source!I481</f>
        <v>70</v>
      </c>
      <c r="J334">
        <v>1</v>
      </c>
      <c r="K334">
        <f>Source!AC481</f>
        <v>0.45</v>
      </c>
      <c r="M334">
        <f t="shared" si="8"/>
        <v>31.5</v>
      </c>
      <c r="N334">
        <f>Source!AC481*IF(Source!BC481&lt;&gt; 0, Source!BC481, 1)</f>
        <v>4.383</v>
      </c>
      <c r="O334">
        <f t="shared" si="9"/>
        <v>306.81</v>
      </c>
      <c r="P334">
        <f>Source!AE481</f>
        <v>0</v>
      </c>
      <c r="R334">
        <f t="shared" si="10"/>
        <v>0</v>
      </c>
      <c r="S334">
        <f>Source!AE481*IF(Source!BS481&lt;&gt; 0, Source!BS481, 1)</f>
        <v>0</v>
      </c>
      <c r="T334">
        <f t="shared" si="11"/>
        <v>0</v>
      </c>
      <c r="U334">
        <v>3</v>
      </c>
      <c r="Z334">
        <f>Source!GF481</f>
        <v>-1744385024</v>
      </c>
      <c r="AA334">
        <v>1496096973</v>
      </c>
      <c r="AB334">
        <v>-851455426</v>
      </c>
    </row>
    <row r="335" spans="1:28" x14ac:dyDescent="0.2">
      <c r="A335">
        <f>Source!A491</f>
        <v>17</v>
      </c>
      <c r="B335">
        <v>491</v>
      </c>
      <c r="C335">
        <v>3</v>
      </c>
      <c r="D335">
        <f>Source!BI491</f>
        <v>2</v>
      </c>
      <c r="E335">
        <f>Source!FS491</f>
        <v>0</v>
      </c>
      <c r="F335" t="str">
        <f>Source!F491</f>
        <v>УПД</v>
      </c>
      <c r="G335" t="str">
        <f>Source!G491</f>
        <v>Коробка монтажная металлическая КМ-О (4к) с керамическими клеммами, КМ-О (4к)</v>
      </c>
      <c r="H335" t="str">
        <f>Source!H491</f>
        <v>шт.</v>
      </c>
      <c r="I335">
        <f>Source!I491</f>
        <v>6</v>
      </c>
      <c r="J335">
        <v>1</v>
      </c>
      <c r="K335">
        <f>Source!AC491</f>
        <v>32.479999999999997</v>
      </c>
      <c r="M335">
        <f t="shared" si="8"/>
        <v>194.88</v>
      </c>
      <c r="N335">
        <f>Source!AC491*IF(Source!BC491&lt;&gt; 0, Source!BC491, 1)</f>
        <v>316.35519999999997</v>
      </c>
      <c r="O335">
        <f t="shared" si="9"/>
        <v>1898.13</v>
      </c>
      <c r="P335">
        <f>Source!AE491</f>
        <v>0</v>
      </c>
      <c r="R335">
        <f t="shared" si="10"/>
        <v>0</v>
      </c>
      <c r="S335">
        <f>Source!AE491*IF(Source!BS491&lt;&gt; 0, Source!BS491, 1)</f>
        <v>0</v>
      </c>
      <c r="T335">
        <f t="shared" si="11"/>
        <v>0</v>
      </c>
      <c r="U335">
        <v>3</v>
      </c>
      <c r="Z335">
        <f>Source!GF491</f>
        <v>1294754647</v>
      </c>
      <c r="AA335">
        <v>-2103346246</v>
      </c>
      <c r="AB335">
        <v>115361146</v>
      </c>
    </row>
    <row r="336" spans="1:28" x14ac:dyDescent="0.2">
      <c r="A336">
        <f>Source!A493</f>
        <v>17</v>
      </c>
      <c r="B336">
        <v>493</v>
      </c>
      <c r="C336">
        <v>3</v>
      </c>
      <c r="D336">
        <f>Source!BI493</f>
        <v>1</v>
      </c>
      <c r="E336">
        <f>Source!FS493</f>
        <v>0</v>
      </c>
      <c r="F336" t="str">
        <f>Source!F493</f>
        <v>1.1-1-4256</v>
      </c>
      <c r="G336" t="str">
        <f>Source!G493</f>
        <v>Пена полиуретановая двухкомпонентная, терморасширяющаяся, противопожарная, окрашиваемая, диапазон температур применения от +10 до +30°С, диапазон температур эксплуатации от -30 до +110°С, для герметичной противопожарной заделки мест проходок инженерных коммуникаций внутри помещений, туба 300 мл</v>
      </c>
      <c r="H336" t="str">
        <f>Source!H493</f>
        <v>шт.</v>
      </c>
      <c r="I336">
        <f>Source!I493</f>
        <v>5</v>
      </c>
      <c r="J336">
        <v>1</v>
      </c>
      <c r="K336">
        <f>Source!AC493</f>
        <v>732.78</v>
      </c>
      <c r="M336">
        <f t="shared" si="8"/>
        <v>3663.9</v>
      </c>
      <c r="N336">
        <f>Source!AC493*IF(Source!BC493&lt;&gt; 0, Source!BC493, 1)</f>
        <v>5327.3105999999998</v>
      </c>
      <c r="O336">
        <f t="shared" si="9"/>
        <v>26636.55</v>
      </c>
      <c r="P336">
        <f>Source!AE493</f>
        <v>0</v>
      </c>
      <c r="R336">
        <f t="shared" si="10"/>
        <v>0</v>
      </c>
      <c r="S336">
        <f>Source!AE493*IF(Source!BS493&lt;&gt; 0, Source!BS493, 1)</f>
        <v>0</v>
      </c>
      <c r="T336">
        <f t="shared" si="11"/>
        <v>0</v>
      </c>
      <c r="U336">
        <v>3</v>
      </c>
      <c r="Z336">
        <f>Source!GF493</f>
        <v>-1547390769</v>
      </c>
      <c r="AA336">
        <v>1244964955</v>
      </c>
      <c r="AB336">
        <v>1782648284</v>
      </c>
    </row>
    <row r="337" spans="1:28" x14ac:dyDescent="0.2">
      <c r="A337">
        <v>20</v>
      </c>
      <c r="B337">
        <v>663</v>
      </c>
      <c r="C337">
        <v>3</v>
      </c>
      <c r="D337">
        <v>0</v>
      </c>
      <c r="E337">
        <f>SmtRes!AV663</f>
        <v>0</v>
      </c>
      <c r="F337" t="str">
        <f>SmtRes!I663</f>
        <v>1.21-5-872</v>
      </c>
      <c r="G337" t="str">
        <f>SmtRes!K663</f>
        <v>Скоба двухлапковая стальная оцинкованная, для кабелей диаметром от 25 до 26</v>
      </c>
      <c r="H337" t="str">
        <f>SmtRes!O663</f>
        <v>1000 шт.</v>
      </c>
      <c r="I337">
        <f>SmtRes!Y663*Source!I495</f>
        <v>1.6400000000000002E-3</v>
      </c>
      <c r="J337">
        <f>SmtRes!AO663</f>
        <v>1</v>
      </c>
      <c r="K337">
        <f>SmtRes!AE663</f>
        <v>920</v>
      </c>
      <c r="L337">
        <f>SmtRes!DB663</f>
        <v>37.72</v>
      </c>
      <c r="M337">
        <f>ROUND(ROUND(L337*Source!I495, 6)*1, 2)</f>
        <v>1.51</v>
      </c>
      <c r="N337">
        <f>SmtRes!AA663</f>
        <v>2373.6</v>
      </c>
      <c r="O337">
        <f>ROUND(ROUND(L337*Source!I495, 6)*SmtRes!DA663, 2)</f>
        <v>3.89</v>
      </c>
      <c r="P337">
        <f>SmtRes!AG663</f>
        <v>0</v>
      </c>
      <c r="Q337">
        <f>SmtRes!DC663</f>
        <v>0</v>
      </c>
      <c r="R337">
        <f>ROUND(ROUND(Q337*Source!I495, 6)*1, 2)</f>
        <v>0</v>
      </c>
      <c r="S337">
        <f>SmtRes!AC663</f>
        <v>0</v>
      </c>
      <c r="T337">
        <f>ROUND(ROUND(Q337*Source!I495, 6)*SmtRes!AK663, 2)</f>
        <v>0</v>
      </c>
      <c r="U337">
        <v>3</v>
      </c>
      <c r="Z337">
        <f>SmtRes!X663</f>
        <v>-412407988</v>
      </c>
      <c r="AA337">
        <v>931350962</v>
      </c>
      <c r="AB337">
        <v>1984401849</v>
      </c>
    </row>
    <row r="338" spans="1:28" x14ac:dyDescent="0.2">
      <c r="A338">
        <v>20</v>
      </c>
      <c r="B338">
        <v>662</v>
      </c>
      <c r="C338">
        <v>3</v>
      </c>
      <c r="D338">
        <v>0</v>
      </c>
      <c r="E338">
        <f>SmtRes!AV662</f>
        <v>0</v>
      </c>
      <c r="F338" t="str">
        <f>SmtRes!I662</f>
        <v>1.21-5-1655</v>
      </c>
      <c r="G338" t="str">
        <f>SmtRes!K662</f>
        <v>Перемычка гибкая, типа ПГС 50-280</v>
      </c>
      <c r="H338" t="str">
        <f>SmtRes!O662</f>
        <v>шт.</v>
      </c>
      <c r="I338">
        <f>SmtRes!Y662*Source!I495</f>
        <v>0.32</v>
      </c>
      <c r="J338">
        <f>SmtRes!AO662</f>
        <v>1</v>
      </c>
      <c r="K338">
        <f>SmtRes!AE662</f>
        <v>14.99</v>
      </c>
      <c r="L338">
        <f>SmtRes!DB662</f>
        <v>119.92</v>
      </c>
      <c r="M338">
        <f>ROUND(ROUND(L338*Source!I495, 6)*1, 2)</f>
        <v>4.8</v>
      </c>
      <c r="N338">
        <f>SmtRes!AA662</f>
        <v>120.67</v>
      </c>
      <c r="O338">
        <f>ROUND(ROUND(L338*Source!I495, 6)*SmtRes!DA662, 2)</f>
        <v>38.61</v>
      </c>
      <c r="P338">
        <f>SmtRes!AG662</f>
        <v>0</v>
      </c>
      <c r="Q338">
        <f>SmtRes!DC662</f>
        <v>0</v>
      </c>
      <c r="R338">
        <f>ROUND(ROUND(Q338*Source!I495, 6)*1, 2)</f>
        <v>0</v>
      </c>
      <c r="S338">
        <f>SmtRes!AC662</f>
        <v>0</v>
      </c>
      <c r="T338">
        <f>ROUND(ROUND(Q338*Source!I495, 6)*SmtRes!AK662, 2)</f>
        <v>0</v>
      </c>
      <c r="U338">
        <v>3</v>
      </c>
      <c r="Z338">
        <f>SmtRes!X662</f>
        <v>-837770269</v>
      </c>
      <c r="AA338">
        <v>1007413010</v>
      </c>
      <c r="AB338">
        <v>-1849667330</v>
      </c>
    </row>
    <row r="339" spans="1:28" x14ac:dyDescent="0.2">
      <c r="A339">
        <v>20</v>
      </c>
      <c r="B339">
        <v>661</v>
      </c>
      <c r="C339">
        <v>3</v>
      </c>
      <c r="D339">
        <v>0</v>
      </c>
      <c r="E339">
        <f>SmtRes!AV661</f>
        <v>0</v>
      </c>
      <c r="F339" t="str">
        <f>SmtRes!I661</f>
        <v>1.21-5-1561</v>
      </c>
      <c r="G339" t="str">
        <f>SmtRes!K661</f>
        <v>Заглушка трубная полиэтиленовая У469</v>
      </c>
      <c r="H339" t="str">
        <f>SmtRes!O661</f>
        <v>10 шт.</v>
      </c>
      <c r="I339">
        <f>SmtRes!Y661*Source!I495</f>
        <v>4.0800000000000003E-2</v>
      </c>
      <c r="J339">
        <f>SmtRes!AO661</f>
        <v>1</v>
      </c>
      <c r="K339">
        <f>SmtRes!AE661</f>
        <v>5.46</v>
      </c>
      <c r="L339">
        <f>SmtRes!DB661</f>
        <v>5.57</v>
      </c>
      <c r="M339">
        <f>ROUND(ROUND(L339*Source!I495, 6)*1, 2)</f>
        <v>0.22</v>
      </c>
      <c r="N339">
        <f>SmtRes!AA661</f>
        <v>42.42</v>
      </c>
      <c r="O339">
        <f>ROUND(ROUND(L339*Source!I495, 6)*SmtRes!DA661, 2)</f>
        <v>1.73</v>
      </c>
      <c r="P339">
        <f>SmtRes!AG661</f>
        <v>0</v>
      </c>
      <c r="Q339">
        <f>SmtRes!DC661</f>
        <v>0</v>
      </c>
      <c r="R339">
        <f>ROUND(ROUND(Q339*Source!I495, 6)*1, 2)</f>
        <v>0</v>
      </c>
      <c r="S339">
        <f>SmtRes!AC661</f>
        <v>0</v>
      </c>
      <c r="T339">
        <f>ROUND(ROUND(Q339*Source!I495, 6)*SmtRes!AK661, 2)</f>
        <v>0</v>
      </c>
      <c r="U339">
        <v>3</v>
      </c>
      <c r="Z339">
        <f>SmtRes!X661</f>
        <v>-1896586194</v>
      </c>
      <c r="AA339">
        <v>1271265669</v>
      </c>
      <c r="AB339">
        <v>719951117</v>
      </c>
    </row>
    <row r="340" spans="1:28" x14ac:dyDescent="0.2">
      <c r="A340">
        <v>20</v>
      </c>
      <c r="B340">
        <v>660</v>
      </c>
      <c r="C340">
        <v>3</v>
      </c>
      <c r="D340">
        <v>0</v>
      </c>
      <c r="E340">
        <f>SmtRes!AV660</f>
        <v>0</v>
      </c>
      <c r="F340" t="str">
        <f>SmtRes!I660</f>
        <v>1.1-1-967</v>
      </c>
      <c r="G340" t="str">
        <f>SmtRes!K660</f>
        <v>Проволока стальная низкоуглеродистая общего назначения оцинкованная, диаметр от 1,6 до 3,0 мм</v>
      </c>
      <c r="H340" t="str">
        <f>SmtRes!O660</f>
        <v>т</v>
      </c>
      <c r="I340">
        <f>SmtRes!Y660*Source!I495</f>
        <v>8.3999999999999995E-5</v>
      </c>
      <c r="J340">
        <f>SmtRes!AO660</f>
        <v>1</v>
      </c>
      <c r="K340">
        <f>SmtRes!AE660</f>
        <v>7982.5</v>
      </c>
      <c r="L340">
        <f>SmtRes!DB660</f>
        <v>16.760000000000002</v>
      </c>
      <c r="M340">
        <f>ROUND(ROUND(L340*Source!I495, 6)*1, 2)</f>
        <v>0.67</v>
      </c>
      <c r="N340">
        <f>SmtRes!AA660</f>
        <v>87568.03</v>
      </c>
      <c r="O340">
        <f>ROUND(ROUND(L340*Source!I495, 6)*SmtRes!DA660, 2)</f>
        <v>7.35</v>
      </c>
      <c r="P340">
        <f>SmtRes!AG660</f>
        <v>0</v>
      </c>
      <c r="Q340">
        <f>SmtRes!DC660</f>
        <v>0</v>
      </c>
      <c r="R340">
        <f>ROUND(ROUND(Q340*Source!I495, 6)*1, 2)</f>
        <v>0</v>
      </c>
      <c r="S340">
        <f>SmtRes!AC660</f>
        <v>0</v>
      </c>
      <c r="T340">
        <f>ROUND(ROUND(Q340*Source!I495, 6)*SmtRes!AK660, 2)</f>
        <v>0</v>
      </c>
      <c r="U340">
        <v>3</v>
      </c>
      <c r="Z340">
        <f>SmtRes!X660</f>
        <v>-391005678</v>
      </c>
      <c r="AA340">
        <v>370996503</v>
      </c>
      <c r="AB340">
        <v>-443132453</v>
      </c>
    </row>
    <row r="341" spans="1:28" x14ac:dyDescent="0.2">
      <c r="A341">
        <v>20</v>
      </c>
      <c r="B341">
        <v>659</v>
      </c>
      <c r="C341">
        <v>3</v>
      </c>
      <c r="D341">
        <v>0</v>
      </c>
      <c r="E341">
        <f>SmtRes!AV659</f>
        <v>0</v>
      </c>
      <c r="F341" t="str">
        <f>SmtRes!I659</f>
        <v>1.1-1-493</v>
      </c>
      <c r="G341" t="str">
        <f>SmtRes!K659</f>
        <v>Лак битумный, типа БТ-577</v>
      </c>
      <c r="H341" t="str">
        <f>SmtRes!O659</f>
        <v>т</v>
      </c>
      <c r="I341">
        <f>SmtRes!Y659*Source!I495</f>
        <v>2.7200000000000004E-5</v>
      </c>
      <c r="J341">
        <f>SmtRes!AO659</f>
        <v>1</v>
      </c>
      <c r="K341">
        <f>SmtRes!AE659</f>
        <v>16189.08</v>
      </c>
      <c r="L341">
        <f>SmtRes!DB659</f>
        <v>11.01</v>
      </c>
      <c r="M341">
        <f>ROUND(ROUND(L341*Source!I495, 6)*1, 2)</f>
        <v>0.44</v>
      </c>
      <c r="N341">
        <f>SmtRes!AA659</f>
        <v>48567.24</v>
      </c>
      <c r="O341">
        <f>ROUND(ROUND(L341*Source!I495, 6)*SmtRes!DA659, 2)</f>
        <v>1.32</v>
      </c>
      <c r="P341">
        <f>SmtRes!AG659</f>
        <v>0</v>
      </c>
      <c r="Q341">
        <f>SmtRes!DC659</f>
        <v>0</v>
      </c>
      <c r="R341">
        <f>ROUND(ROUND(Q341*Source!I495, 6)*1, 2)</f>
        <v>0</v>
      </c>
      <c r="S341">
        <f>SmtRes!AC659</f>
        <v>0</v>
      </c>
      <c r="T341">
        <f>ROUND(ROUND(Q341*Source!I495, 6)*SmtRes!AK659, 2)</f>
        <v>0</v>
      </c>
      <c r="U341">
        <v>3</v>
      </c>
      <c r="Z341">
        <f>SmtRes!X659</f>
        <v>-1971136070</v>
      </c>
      <c r="AA341">
        <v>1683393017</v>
      </c>
      <c r="AB341">
        <v>-2089330387</v>
      </c>
    </row>
    <row r="342" spans="1:28" x14ac:dyDescent="0.2">
      <c r="A342">
        <v>20</v>
      </c>
      <c r="B342">
        <v>658</v>
      </c>
      <c r="C342">
        <v>3</v>
      </c>
      <c r="D342">
        <v>0</v>
      </c>
      <c r="E342">
        <f>SmtRes!AV658</f>
        <v>0</v>
      </c>
      <c r="F342" t="str">
        <f>SmtRes!I658</f>
        <v>1.1-1-3588</v>
      </c>
      <c r="G342" t="str">
        <f>SmtRes!K658</f>
        <v>Лента для уплотнения резьбы при монтаже инженерных сетей, типа ФУМ</v>
      </c>
      <c r="H342" t="str">
        <f>SmtRes!O658</f>
        <v>кг</v>
      </c>
      <c r="I342">
        <f>SmtRes!Y658*Source!I495</f>
        <v>1.1999999999999999E-3</v>
      </c>
      <c r="J342">
        <f>SmtRes!AO658</f>
        <v>1</v>
      </c>
      <c r="K342">
        <f>SmtRes!AE658</f>
        <v>520.52</v>
      </c>
      <c r="L342">
        <f>SmtRes!DB658</f>
        <v>15.62</v>
      </c>
      <c r="M342">
        <f>ROUND(ROUND(L342*Source!I495, 6)*1, 2)</f>
        <v>0.62</v>
      </c>
      <c r="N342">
        <f>SmtRes!AA658</f>
        <v>1072.27</v>
      </c>
      <c r="O342">
        <f>ROUND(ROUND(L342*Source!I495, 6)*SmtRes!DA658, 2)</f>
        <v>1.29</v>
      </c>
      <c r="P342">
        <f>SmtRes!AG658</f>
        <v>0</v>
      </c>
      <c r="Q342">
        <f>SmtRes!DC658</f>
        <v>0</v>
      </c>
      <c r="R342">
        <f>ROUND(ROUND(Q342*Source!I495, 6)*1, 2)</f>
        <v>0</v>
      </c>
      <c r="S342">
        <f>SmtRes!AC658</f>
        <v>0</v>
      </c>
      <c r="T342">
        <f>ROUND(ROUND(Q342*Source!I495, 6)*SmtRes!AK658, 2)</f>
        <v>0</v>
      </c>
      <c r="U342">
        <v>3</v>
      </c>
      <c r="Z342">
        <f>SmtRes!X658</f>
        <v>-549252313</v>
      </c>
      <c r="AA342">
        <v>-2039885121</v>
      </c>
      <c r="AB342">
        <v>-1720620010</v>
      </c>
    </row>
    <row r="343" spans="1:28" x14ac:dyDescent="0.2">
      <c r="A343">
        <v>20</v>
      </c>
      <c r="B343">
        <v>657</v>
      </c>
      <c r="C343">
        <v>3</v>
      </c>
      <c r="D343">
        <v>0</v>
      </c>
      <c r="E343">
        <f>SmtRes!AV657</f>
        <v>0</v>
      </c>
      <c r="F343" t="str">
        <f>SmtRes!I657</f>
        <v>1.1-1-238</v>
      </c>
      <c r="G343" t="str">
        <f>SmtRes!K657</f>
        <v>Дюбель пластмассовый</v>
      </c>
      <c r="H343" t="str">
        <f>SmtRes!O657</f>
        <v>шт.</v>
      </c>
      <c r="I343">
        <f>SmtRes!Y657*Source!I495</f>
        <v>3.2800000000000002</v>
      </c>
      <c r="J343">
        <f>SmtRes!AO657</f>
        <v>1</v>
      </c>
      <c r="K343">
        <f>SmtRes!AE657</f>
        <v>0.89</v>
      </c>
      <c r="L343">
        <f>SmtRes!DB657</f>
        <v>72.98</v>
      </c>
      <c r="M343">
        <f>ROUND(ROUND(L343*Source!I495, 6)*1, 2)</f>
        <v>2.92</v>
      </c>
      <c r="N343">
        <f>SmtRes!AA657</f>
        <v>0.82</v>
      </c>
      <c r="O343">
        <f>ROUND(ROUND(L343*Source!I495, 6)*SmtRes!DA657, 2)</f>
        <v>2.69</v>
      </c>
      <c r="P343">
        <f>SmtRes!AG657</f>
        <v>0</v>
      </c>
      <c r="Q343">
        <f>SmtRes!DC657</f>
        <v>0</v>
      </c>
      <c r="R343">
        <f>ROUND(ROUND(Q343*Source!I495, 6)*1, 2)</f>
        <v>0</v>
      </c>
      <c r="S343">
        <f>SmtRes!AC657</f>
        <v>0</v>
      </c>
      <c r="T343">
        <f>ROUND(ROUND(Q343*Source!I495, 6)*SmtRes!AK657, 2)</f>
        <v>0</v>
      </c>
      <c r="U343">
        <v>3</v>
      </c>
      <c r="Z343">
        <f>SmtRes!X657</f>
        <v>1309094709</v>
      </c>
      <c r="AA343">
        <v>-853776204</v>
      </c>
      <c r="AB343">
        <v>1523495228</v>
      </c>
    </row>
    <row r="344" spans="1:28" x14ac:dyDescent="0.2">
      <c r="A344">
        <v>20</v>
      </c>
      <c r="B344">
        <v>656</v>
      </c>
      <c r="C344">
        <v>3</v>
      </c>
      <c r="D344">
        <v>0</v>
      </c>
      <c r="E344">
        <f>SmtRes!AV656</f>
        <v>0</v>
      </c>
      <c r="F344" t="str">
        <f>SmtRes!I656</f>
        <v>1.1-1-1669</v>
      </c>
      <c r="G344" t="str">
        <f>SmtRes!K656</f>
        <v>Электроды, типа Э-42А, диаметр от 4 до 6 мм</v>
      </c>
      <c r="H344" t="str">
        <f>SmtRes!O656</f>
        <v>т</v>
      </c>
      <c r="I344">
        <f>SmtRes!Y656*Source!I495</f>
        <v>4.1999999999999998E-5</v>
      </c>
      <c r="J344">
        <f>SmtRes!AO656</f>
        <v>1</v>
      </c>
      <c r="K344">
        <f>SmtRes!AE656</f>
        <v>8596.85</v>
      </c>
      <c r="L344">
        <f>SmtRes!DB656</f>
        <v>9.0299999999999994</v>
      </c>
      <c r="M344">
        <f>ROUND(ROUND(L344*Source!I495, 6)*1, 2)</f>
        <v>0.36</v>
      </c>
      <c r="N344">
        <f>SmtRes!AA656</f>
        <v>157580.26</v>
      </c>
      <c r="O344">
        <f>ROUND(ROUND(L344*Source!I495, 6)*SmtRes!DA656, 2)</f>
        <v>6.62</v>
      </c>
      <c r="P344">
        <f>SmtRes!AG656</f>
        <v>0</v>
      </c>
      <c r="Q344">
        <f>SmtRes!DC656</f>
        <v>0</v>
      </c>
      <c r="R344">
        <f>ROUND(ROUND(Q344*Source!I495, 6)*1, 2)</f>
        <v>0</v>
      </c>
      <c r="S344">
        <f>SmtRes!AC656</f>
        <v>0</v>
      </c>
      <c r="T344">
        <f>ROUND(ROUND(Q344*Source!I495, 6)*SmtRes!AK656, 2)</f>
        <v>0</v>
      </c>
      <c r="U344">
        <v>3</v>
      </c>
      <c r="Z344">
        <f>SmtRes!X656</f>
        <v>1534553938</v>
      </c>
      <c r="AA344">
        <v>73241424</v>
      </c>
      <c r="AB344">
        <v>-1987742182</v>
      </c>
    </row>
    <row r="345" spans="1:28" x14ac:dyDescent="0.2">
      <c r="A345">
        <v>20</v>
      </c>
      <c r="B345">
        <v>655</v>
      </c>
      <c r="C345">
        <v>2</v>
      </c>
      <c r="D345">
        <v>0</v>
      </c>
      <c r="E345">
        <f>SmtRes!AV655</f>
        <v>0</v>
      </c>
      <c r="F345" t="str">
        <f>SmtRes!I655</f>
        <v>2.1-4-109</v>
      </c>
      <c r="G345" t="str">
        <f>SmtRes!K655</f>
        <v>Подъемники ножничные несамоходные, высота подъема до 10 м</v>
      </c>
      <c r="H345" t="str">
        <f>SmtRes!O655</f>
        <v>маш.-ч</v>
      </c>
      <c r="I345">
        <f>SmtRes!Y655*Source!I495</f>
        <v>0.70000000000000007</v>
      </c>
      <c r="J345">
        <f>SmtRes!AO655</f>
        <v>1</v>
      </c>
      <c r="K345">
        <f>SmtRes!AF655</f>
        <v>24.13</v>
      </c>
      <c r="L345">
        <f>SmtRes!DB655</f>
        <v>422.28</v>
      </c>
      <c r="M345">
        <f>ROUND(ROUND(L345*Source!I495, 6)*1, 2)</f>
        <v>16.89</v>
      </c>
      <c r="N345">
        <f>SmtRes!AB655</f>
        <v>557.83000000000004</v>
      </c>
      <c r="O345">
        <f>ROUND(ROUND(L345*Source!I495, 6)*SmtRes!DA655, 2)</f>
        <v>372.96</v>
      </c>
      <c r="P345">
        <f>SmtRes!AG655</f>
        <v>12.62</v>
      </c>
      <c r="Q345">
        <f>SmtRes!DC655</f>
        <v>220.85</v>
      </c>
      <c r="R345">
        <f>ROUND(ROUND(Q345*Source!I495, 6)*1, 2)</f>
        <v>8.83</v>
      </c>
      <c r="S345">
        <f>SmtRes!AC655</f>
        <v>455.99</v>
      </c>
      <c r="T345">
        <f>ROUND(ROUND(Q345*Source!I495, 6)*SmtRes!AK655, 2)</f>
        <v>304.86</v>
      </c>
      <c r="U345">
        <v>2</v>
      </c>
      <c r="Z345">
        <f>SmtRes!X655</f>
        <v>744253593</v>
      </c>
      <c r="AA345">
        <v>347393903</v>
      </c>
      <c r="AB345">
        <v>-524523805</v>
      </c>
    </row>
    <row r="346" spans="1:28" x14ac:dyDescent="0.2">
      <c r="A346">
        <v>20</v>
      </c>
      <c r="B346">
        <v>654</v>
      </c>
      <c r="C346">
        <v>2</v>
      </c>
      <c r="D346">
        <v>0</v>
      </c>
      <c r="E346">
        <f>SmtRes!AV654</f>
        <v>0</v>
      </c>
      <c r="F346" t="str">
        <f>SmtRes!I654</f>
        <v>2.1-30-10</v>
      </c>
      <c r="G346" t="str">
        <f>SmtRes!K654</f>
        <v>Перфораторы, мощность до 800 Вт</v>
      </c>
      <c r="H346" t="str">
        <f>SmtRes!O654</f>
        <v>маш.-ч</v>
      </c>
      <c r="I346">
        <f>SmtRes!Y654*Source!I495</f>
        <v>0.2132</v>
      </c>
      <c r="J346">
        <f>SmtRes!AO654</f>
        <v>1</v>
      </c>
      <c r="K346">
        <f>SmtRes!AF654</f>
        <v>0.77</v>
      </c>
      <c r="L346">
        <f>SmtRes!DB654</f>
        <v>4.0999999999999996</v>
      </c>
      <c r="M346">
        <f>ROUND(ROUND(L346*Source!I495, 6)*1, 2)</f>
        <v>0.16</v>
      </c>
      <c r="N346">
        <f>SmtRes!AB654</f>
        <v>6.84</v>
      </c>
      <c r="O346">
        <f>ROUND(ROUND(L346*Source!I495, 6)*SmtRes!DA654, 2)</f>
        <v>1.39</v>
      </c>
      <c r="P346">
        <f>SmtRes!AG654</f>
        <v>0</v>
      </c>
      <c r="Q346">
        <f>SmtRes!DC654</f>
        <v>0</v>
      </c>
      <c r="R346">
        <f>ROUND(ROUND(Q346*Source!I495, 6)*1, 2)</f>
        <v>0</v>
      </c>
      <c r="S346">
        <f>SmtRes!AC654</f>
        <v>0</v>
      </c>
      <c r="T346">
        <f>ROUND(ROUND(Q346*Source!I495, 6)*SmtRes!AK654, 2)</f>
        <v>0</v>
      </c>
      <c r="U346">
        <v>2</v>
      </c>
      <c r="Z346">
        <f>SmtRes!X654</f>
        <v>1944310998</v>
      </c>
      <c r="AA346">
        <v>292932093</v>
      </c>
      <c r="AB346">
        <v>714070868</v>
      </c>
    </row>
    <row r="347" spans="1:28" x14ac:dyDescent="0.2">
      <c r="A347">
        <v>20</v>
      </c>
      <c r="B347">
        <v>653</v>
      </c>
      <c r="C347">
        <v>2</v>
      </c>
      <c r="D347">
        <v>0</v>
      </c>
      <c r="E347">
        <f>SmtRes!AV653</f>
        <v>0</v>
      </c>
      <c r="F347" t="str">
        <f>SmtRes!I653</f>
        <v>2.1-18-7</v>
      </c>
      <c r="G347" t="str">
        <f>SmtRes!K653</f>
        <v>Автомобили грузовые бортовые, грузоподъемность до 5 т</v>
      </c>
      <c r="H347" t="str">
        <f>SmtRes!O653</f>
        <v>маш.-ч</v>
      </c>
      <c r="I347">
        <f>SmtRes!Y653*Source!I495</f>
        <v>1.72E-2</v>
      </c>
      <c r="J347">
        <f>SmtRes!AO653</f>
        <v>1</v>
      </c>
      <c r="K347">
        <f>SmtRes!AF653</f>
        <v>83.1</v>
      </c>
      <c r="L347">
        <f>SmtRes!DB653</f>
        <v>35.729999999999997</v>
      </c>
      <c r="M347">
        <f>ROUND(ROUND(L347*Source!I495, 6)*1, 2)</f>
        <v>1.43</v>
      </c>
      <c r="N347">
        <f>SmtRes!AB653</f>
        <v>1118.8900000000001</v>
      </c>
      <c r="O347">
        <f>ROUND(ROUND(L347*Source!I495, 6)*SmtRes!DA653, 2)</f>
        <v>18.38</v>
      </c>
      <c r="P347">
        <f>SmtRes!AG653</f>
        <v>12.62</v>
      </c>
      <c r="Q347">
        <f>SmtRes!DC653</f>
        <v>5.43</v>
      </c>
      <c r="R347">
        <f>ROUND(ROUND(Q347*Source!I495, 6)*1, 2)</f>
        <v>0.22</v>
      </c>
      <c r="S347">
        <f>SmtRes!AC653</f>
        <v>455.99</v>
      </c>
      <c r="T347">
        <f>ROUND(ROUND(Q347*Source!I495, 6)*SmtRes!AK653, 2)</f>
        <v>7.5</v>
      </c>
      <c r="U347">
        <v>2</v>
      </c>
      <c r="Z347">
        <f>SmtRes!X653</f>
        <v>-1440889904</v>
      </c>
      <c r="AA347">
        <v>-727753397</v>
      </c>
      <c r="AB347">
        <v>-1462868675</v>
      </c>
    </row>
    <row r="348" spans="1:28" x14ac:dyDescent="0.2">
      <c r="A348">
        <v>20</v>
      </c>
      <c r="B348">
        <v>652</v>
      </c>
      <c r="C348">
        <v>2</v>
      </c>
      <c r="D348">
        <v>0</v>
      </c>
      <c r="E348">
        <f>SmtRes!AV652</f>
        <v>0</v>
      </c>
      <c r="F348" t="str">
        <f>SmtRes!I652</f>
        <v>2.1-13-14</v>
      </c>
      <c r="G348" t="str">
        <f>SmtRes!K652</f>
        <v>Аппараты сварочные постоянного тока (выпрямители) для ручной дуговой сварки, сварочный ток до 500 А</v>
      </c>
      <c r="H348" t="str">
        <f>SmtRes!O652</f>
        <v>маш.-ч</v>
      </c>
      <c r="I348">
        <f>SmtRes!Y652*Source!I495</f>
        <v>0.22120000000000001</v>
      </c>
      <c r="J348">
        <f>SmtRes!AO652</f>
        <v>1</v>
      </c>
      <c r="K348">
        <f>SmtRes!AF652</f>
        <v>7.11</v>
      </c>
      <c r="L348">
        <f>SmtRes!DB652</f>
        <v>39.32</v>
      </c>
      <c r="M348">
        <f>ROUND(ROUND(L348*Source!I495, 6)*1, 2)</f>
        <v>1.57</v>
      </c>
      <c r="N348">
        <f>SmtRes!AB652</f>
        <v>79.5</v>
      </c>
      <c r="O348">
        <f>ROUND(ROUND(L348*Source!I495, 6)*SmtRes!DA652, 2)</f>
        <v>16.8</v>
      </c>
      <c r="P348">
        <f>SmtRes!AG652</f>
        <v>0</v>
      </c>
      <c r="Q348">
        <f>SmtRes!DC652</f>
        <v>0</v>
      </c>
      <c r="R348">
        <f>ROUND(ROUND(Q348*Source!I495, 6)*1, 2)</f>
        <v>0</v>
      </c>
      <c r="S348">
        <f>SmtRes!AC652</f>
        <v>0</v>
      </c>
      <c r="T348">
        <f>ROUND(ROUND(Q348*Source!I495, 6)*SmtRes!AK652, 2)</f>
        <v>0</v>
      </c>
      <c r="U348">
        <v>2</v>
      </c>
      <c r="Z348">
        <f>SmtRes!X652</f>
        <v>-1515164169</v>
      </c>
      <c r="AA348">
        <v>1878243921</v>
      </c>
      <c r="AB348">
        <v>-1927318577</v>
      </c>
    </row>
    <row r="349" spans="1:28" x14ac:dyDescent="0.2">
      <c r="A349">
        <v>20</v>
      </c>
      <c r="B349">
        <v>651</v>
      </c>
      <c r="C349">
        <v>1</v>
      </c>
      <c r="D349">
        <v>0</v>
      </c>
      <c r="E349">
        <f>SmtRes!AV651</f>
        <v>1</v>
      </c>
      <c r="F349" t="str">
        <f>SmtRes!I651</f>
        <v>9999990008</v>
      </c>
      <c r="G349" t="str">
        <f>SmtRes!K651</f>
        <v>Трудозатраты рабочих</v>
      </c>
      <c r="H349" t="str">
        <f>SmtRes!O651</f>
        <v>чел.-ч.</v>
      </c>
      <c r="I349">
        <f>SmtRes!Y651*Source!I495</f>
        <v>1.0720000000000001</v>
      </c>
      <c r="J349">
        <f>SmtRes!AO651</f>
        <v>1</v>
      </c>
      <c r="K349">
        <f>SmtRes!AH651</f>
        <v>0</v>
      </c>
      <c r="L349">
        <f>SmtRes!DB651</f>
        <v>0</v>
      </c>
      <c r="M349">
        <f>ROUND(ROUND(L349*Source!I495, 6)*1, 2)</f>
        <v>0</v>
      </c>
      <c r="N349">
        <f>SmtRes!AD651</f>
        <v>0</v>
      </c>
      <c r="O349">
        <f>ROUND(ROUND(L349*Source!I495, 6)*SmtRes!DA651, 2)</f>
        <v>0</v>
      </c>
      <c r="P349">
        <f>SmtRes!AG651</f>
        <v>0</v>
      </c>
      <c r="Q349">
        <f>SmtRes!DC651</f>
        <v>0</v>
      </c>
      <c r="R349">
        <f>ROUND(ROUND(Q349*Source!I495, 6)*1, 2)</f>
        <v>0</v>
      </c>
      <c r="S349">
        <f>SmtRes!AC651</f>
        <v>0</v>
      </c>
      <c r="T349">
        <f>ROUND(ROUND(Q349*Source!I495, 6)*SmtRes!AK651, 2)</f>
        <v>0</v>
      </c>
      <c r="U349">
        <v>1</v>
      </c>
      <c r="Z349">
        <f>SmtRes!X651</f>
        <v>476480486</v>
      </c>
      <c r="AA349">
        <v>-1751963544</v>
      </c>
      <c r="AB349">
        <v>-1751963544</v>
      </c>
    </row>
    <row r="350" spans="1:28" x14ac:dyDescent="0.2">
      <c r="A350">
        <f>Source!A497</f>
        <v>18</v>
      </c>
      <c r="B350">
        <v>497</v>
      </c>
      <c r="C350">
        <v>3</v>
      </c>
      <c r="D350">
        <f>Source!BI497</f>
        <v>2</v>
      </c>
      <c r="E350">
        <f>Source!FS497</f>
        <v>0</v>
      </c>
      <c r="F350" t="str">
        <f>Source!F497</f>
        <v>1303000000</v>
      </c>
      <c r="G350" t="str">
        <f>Source!G497</f>
        <v>Трубы стальные для электропроводок (1385000000)</v>
      </c>
      <c r="H350" t="str">
        <f>Source!H497</f>
        <v>м</v>
      </c>
      <c r="I350">
        <f>Source!I497</f>
        <v>4.12</v>
      </c>
      <c r="J350">
        <v>1</v>
      </c>
      <c r="K350">
        <f>Source!AC497</f>
        <v>0</v>
      </c>
      <c r="M350">
        <f t="shared" ref="M350:M355" si="12">ROUND(K350*I350, 2)</f>
        <v>0</v>
      </c>
      <c r="N350">
        <f>Source!AC497*IF(Source!BC497&lt;&gt; 0, Source!BC497, 1)</f>
        <v>0</v>
      </c>
      <c r="O350">
        <f t="shared" ref="O350:O355" si="13">ROUND(N350*I350, 2)</f>
        <v>0</v>
      </c>
      <c r="P350">
        <f>Source!AE497</f>
        <v>0</v>
      </c>
      <c r="R350">
        <f t="shared" ref="R350:R355" si="14">ROUND(P350*I350, 2)</f>
        <v>0</v>
      </c>
      <c r="S350">
        <f>Source!AE497*IF(Source!BS497&lt;&gt; 0, Source!BS497, 1)</f>
        <v>0</v>
      </c>
      <c r="T350">
        <f t="shared" ref="T350:T355" si="15">ROUND(S350*I350, 2)</f>
        <v>0</v>
      </c>
      <c r="U350">
        <v>3</v>
      </c>
      <c r="Z350">
        <f>Source!GF497</f>
        <v>635170367</v>
      </c>
      <c r="AA350">
        <v>-1199347112</v>
      </c>
      <c r="AB350">
        <v>-1199347112</v>
      </c>
    </row>
    <row r="351" spans="1:28" x14ac:dyDescent="0.2">
      <c r="A351">
        <f>Source!A499</f>
        <v>18</v>
      </c>
      <c r="B351">
        <v>499</v>
      </c>
      <c r="C351">
        <v>3</v>
      </c>
      <c r="D351">
        <f>Source!BI499</f>
        <v>2</v>
      </c>
      <c r="E351">
        <f>Source!FS499</f>
        <v>0</v>
      </c>
      <c r="F351" t="str">
        <f>Source!F499</f>
        <v>1462020000</v>
      </c>
      <c r="G351" t="str">
        <f>Source!G499</f>
        <v>Муфты резьбовые для соединения стальных труб (2559370100)</v>
      </c>
      <c r="H351" t="str">
        <f>Source!H499</f>
        <v>шт.</v>
      </c>
      <c r="I351">
        <f>Source!I499</f>
        <v>0.68</v>
      </c>
      <c r="J351">
        <v>1</v>
      </c>
      <c r="K351">
        <f>Source!AC499</f>
        <v>0</v>
      </c>
      <c r="M351">
        <f t="shared" si="12"/>
        <v>0</v>
      </c>
      <c r="N351">
        <f>Source!AC499*IF(Source!BC499&lt;&gt; 0, Source!BC499, 1)</f>
        <v>0</v>
      </c>
      <c r="O351">
        <f t="shared" si="13"/>
        <v>0</v>
      </c>
      <c r="P351">
        <f>Source!AE499</f>
        <v>0</v>
      </c>
      <c r="R351">
        <f t="shared" si="14"/>
        <v>0</v>
      </c>
      <c r="S351">
        <f>Source!AE499*IF(Source!BS499&lt;&gt; 0, Source!BS499, 1)</f>
        <v>0</v>
      </c>
      <c r="T351">
        <f t="shared" si="15"/>
        <v>0</v>
      </c>
      <c r="U351">
        <v>3</v>
      </c>
      <c r="Z351">
        <f>Source!GF499</f>
        <v>825121317</v>
      </c>
      <c r="AA351">
        <v>-634946542</v>
      </c>
      <c r="AB351">
        <v>-634946542</v>
      </c>
    </row>
    <row r="352" spans="1:28" x14ac:dyDescent="0.2">
      <c r="A352">
        <f>Source!A501</f>
        <v>18</v>
      </c>
      <c r="B352">
        <v>501</v>
      </c>
      <c r="C352">
        <v>3</v>
      </c>
      <c r="D352">
        <f>Source!BI501</f>
        <v>2</v>
      </c>
      <c r="E352">
        <f>Source!FS501</f>
        <v>0</v>
      </c>
      <c r="F352" t="str">
        <f>Source!F501</f>
        <v>3449654000</v>
      </c>
      <c r="G352" t="str">
        <f>Source!G501</f>
        <v>Гайки установочные заземляющие</v>
      </c>
      <c r="H352" t="str">
        <f>Source!H501</f>
        <v>100 шт.</v>
      </c>
      <c r="I352">
        <f>Source!I501</f>
        <v>2.5999999999999995E-2</v>
      </c>
      <c r="J352">
        <v>1</v>
      </c>
      <c r="K352">
        <f>Source!AC501</f>
        <v>0</v>
      </c>
      <c r="M352">
        <f t="shared" si="12"/>
        <v>0</v>
      </c>
      <c r="N352">
        <f>Source!AC501*IF(Source!BC501&lt;&gt; 0, Source!BC501, 1)</f>
        <v>0</v>
      </c>
      <c r="O352">
        <f t="shared" si="13"/>
        <v>0</v>
      </c>
      <c r="P352">
        <f>Source!AE501</f>
        <v>0</v>
      </c>
      <c r="R352">
        <f t="shared" si="14"/>
        <v>0</v>
      </c>
      <c r="S352">
        <f>Source!AE501*IF(Source!BS501&lt;&gt; 0, Source!BS501, 1)</f>
        <v>0</v>
      </c>
      <c r="T352">
        <f t="shared" si="15"/>
        <v>0</v>
      </c>
      <c r="U352">
        <v>3</v>
      </c>
      <c r="Z352">
        <f>Source!GF501</f>
        <v>-1262944909</v>
      </c>
      <c r="AA352">
        <v>-374475158</v>
      </c>
      <c r="AB352">
        <v>-374475158</v>
      </c>
    </row>
    <row r="353" spans="1:28" x14ac:dyDescent="0.2">
      <c r="A353">
        <f>Source!A503</f>
        <v>18</v>
      </c>
      <c r="B353">
        <v>503</v>
      </c>
      <c r="C353">
        <v>3</v>
      </c>
      <c r="D353">
        <f>Source!BI503</f>
        <v>2</v>
      </c>
      <c r="E353">
        <f>Source!FS503</f>
        <v>0</v>
      </c>
      <c r="F353" t="str">
        <f>Source!F503</f>
        <v>3449870000</v>
      </c>
      <c r="G353" t="str">
        <f>Source!G503</f>
        <v>Гильзы соединительные кабельные, закрепляемые опрессовкой (3449860000)</v>
      </c>
      <c r="H353" t="str">
        <f>Source!H503</f>
        <v>шт.</v>
      </c>
      <c r="I353">
        <f>Source!I503</f>
        <v>0.32</v>
      </c>
      <c r="J353">
        <v>1</v>
      </c>
      <c r="K353">
        <f>Source!AC503</f>
        <v>0</v>
      </c>
      <c r="M353">
        <f t="shared" si="12"/>
        <v>0</v>
      </c>
      <c r="N353">
        <f>Source!AC503*IF(Source!BC503&lt;&gt; 0, Source!BC503, 1)</f>
        <v>0</v>
      </c>
      <c r="O353">
        <f t="shared" si="13"/>
        <v>0</v>
      </c>
      <c r="P353">
        <f>Source!AE503</f>
        <v>0</v>
      </c>
      <c r="R353">
        <f t="shared" si="14"/>
        <v>0</v>
      </c>
      <c r="S353">
        <f>Source!AE503*IF(Source!BS503&lt;&gt; 0, Source!BS503, 1)</f>
        <v>0</v>
      </c>
      <c r="T353">
        <f t="shared" si="15"/>
        <v>0</v>
      </c>
      <c r="U353">
        <v>3</v>
      </c>
      <c r="Z353">
        <f>Source!GF503</f>
        <v>1422364980</v>
      </c>
      <c r="AA353">
        <v>1881670003</v>
      </c>
      <c r="AB353">
        <v>1881670003</v>
      </c>
    </row>
    <row r="354" spans="1:28" x14ac:dyDescent="0.2">
      <c r="A354">
        <f>Source!A505</f>
        <v>18</v>
      </c>
      <c r="B354">
        <v>505</v>
      </c>
      <c r="C354">
        <v>3</v>
      </c>
      <c r="D354">
        <f>Source!BI505</f>
        <v>2</v>
      </c>
      <c r="E354">
        <f>Source!FS505</f>
        <v>0</v>
      </c>
      <c r="F354" t="str">
        <f>Source!F505</f>
        <v>3464740000</v>
      </c>
      <c r="G354" t="str">
        <f>Source!G505</f>
        <v>Коробки для соединения проводов (3434200000)</v>
      </c>
      <c r="H354" t="str">
        <f>Source!H505</f>
        <v>шт.</v>
      </c>
      <c r="I354">
        <f>Source!I505</f>
        <v>0</v>
      </c>
      <c r="J354">
        <v>1</v>
      </c>
      <c r="K354">
        <f>Source!AC505</f>
        <v>0</v>
      </c>
      <c r="M354">
        <f t="shared" si="12"/>
        <v>0</v>
      </c>
      <c r="N354">
        <f>Source!AC505*IF(Source!BC505&lt;&gt; 0, Source!BC505, 1)</f>
        <v>0</v>
      </c>
      <c r="O354">
        <f t="shared" si="13"/>
        <v>0</v>
      </c>
      <c r="P354">
        <f>Source!AE505</f>
        <v>0</v>
      </c>
      <c r="R354">
        <f t="shared" si="14"/>
        <v>0</v>
      </c>
      <c r="S354">
        <f>Source!AE505*IF(Source!BS505&lt;&gt; 0, Source!BS505, 1)</f>
        <v>0</v>
      </c>
      <c r="T354">
        <f t="shared" si="15"/>
        <v>0</v>
      </c>
      <c r="U354">
        <v>3</v>
      </c>
      <c r="Z354">
        <f>Source!GF505</f>
        <v>-343422954</v>
      </c>
      <c r="AA354">
        <v>-1892205585</v>
      </c>
      <c r="AB354">
        <v>-1892205585</v>
      </c>
    </row>
    <row r="355" spans="1:28" x14ac:dyDescent="0.2">
      <c r="A355">
        <f>Source!A507</f>
        <v>17</v>
      </c>
      <c r="B355">
        <v>507</v>
      </c>
      <c r="C355">
        <v>3</v>
      </c>
      <c r="D355">
        <f>Source!BI507</f>
        <v>2</v>
      </c>
      <c r="E355">
        <f>Source!FS507</f>
        <v>0</v>
      </c>
      <c r="F355" t="str">
        <f>Source!F507</f>
        <v>УПД</v>
      </c>
      <c r="G355" t="str">
        <f>Source!G507</f>
        <v>Труба металлическая 22х1,5 мм</v>
      </c>
      <c r="H355" t="str">
        <f>Source!H507</f>
        <v>м</v>
      </c>
      <c r="I355">
        <f>Source!I507</f>
        <v>4.12</v>
      </c>
      <c r="J355">
        <v>1</v>
      </c>
      <c r="K355">
        <f>Source!AC507</f>
        <v>8.69</v>
      </c>
      <c r="M355">
        <f t="shared" si="12"/>
        <v>35.799999999999997</v>
      </c>
      <c r="N355">
        <f>Source!AC507*IF(Source!BC507&lt;&gt; 0, Source!BC507, 1)</f>
        <v>84.640599999999992</v>
      </c>
      <c r="O355">
        <f t="shared" si="13"/>
        <v>348.72</v>
      </c>
      <c r="P355">
        <f>Source!AE507</f>
        <v>0</v>
      </c>
      <c r="R355">
        <f t="shared" si="14"/>
        <v>0</v>
      </c>
      <c r="S355">
        <f>Source!AE507*IF(Source!BS507&lt;&gt; 0, Source!BS507, 1)</f>
        <v>0</v>
      </c>
      <c r="T355">
        <f t="shared" si="15"/>
        <v>0</v>
      </c>
      <c r="U355">
        <v>3</v>
      </c>
      <c r="Z355">
        <f>Source!GF507</f>
        <v>-1578293488</v>
      </c>
      <c r="AA355">
        <v>-790221783</v>
      </c>
      <c r="AB355">
        <v>380467691</v>
      </c>
    </row>
    <row r="356" spans="1:28" x14ac:dyDescent="0.2">
      <c r="A356">
        <v>20</v>
      </c>
      <c r="B356">
        <v>672</v>
      </c>
      <c r="C356">
        <v>2</v>
      </c>
      <c r="D356">
        <v>0</v>
      </c>
      <c r="E356">
        <f>SmtRes!AV672</f>
        <v>0</v>
      </c>
      <c r="F356" t="str">
        <f>SmtRes!I672</f>
        <v>2.1-30-10</v>
      </c>
      <c r="G356" t="str">
        <f>SmtRes!K672</f>
        <v>Перфораторы, мощность до 800 Вт</v>
      </c>
      <c r="H356" t="str">
        <f>SmtRes!O672</f>
        <v>маш.-ч</v>
      </c>
      <c r="I356">
        <f>SmtRes!Y672*Source!I509</f>
        <v>8.3250000000000011</v>
      </c>
      <c r="J356">
        <f>SmtRes!AO672</f>
        <v>1</v>
      </c>
      <c r="K356">
        <f>SmtRes!AF672</f>
        <v>0.77</v>
      </c>
      <c r="L356">
        <f>SmtRes!DB672</f>
        <v>14.25</v>
      </c>
      <c r="M356">
        <f>ROUND(ROUND(L356*Source!I509, 6)*1, 2)</f>
        <v>6.41</v>
      </c>
      <c r="N356">
        <f>SmtRes!AB672</f>
        <v>6.84</v>
      </c>
      <c r="O356">
        <f>ROUND(ROUND(L356*Source!I509, 6)*SmtRes!DA672, 2)</f>
        <v>54.38</v>
      </c>
      <c r="P356">
        <f>SmtRes!AG672</f>
        <v>0</v>
      </c>
      <c r="Q356">
        <f>SmtRes!DC672</f>
        <v>0</v>
      </c>
      <c r="R356">
        <f>ROUND(ROUND(Q356*Source!I509, 6)*1, 2)</f>
        <v>0</v>
      </c>
      <c r="S356">
        <f>SmtRes!AC672</f>
        <v>0</v>
      </c>
      <c r="T356">
        <f>ROUND(ROUND(Q356*Source!I509, 6)*SmtRes!AK672, 2)</f>
        <v>0</v>
      </c>
      <c r="U356">
        <v>2</v>
      </c>
      <c r="Z356">
        <f>SmtRes!X672</f>
        <v>1944310998</v>
      </c>
      <c r="AA356">
        <v>292932093</v>
      </c>
      <c r="AB356">
        <v>714070868</v>
      </c>
    </row>
    <row r="357" spans="1:28" x14ac:dyDescent="0.2">
      <c r="A357">
        <v>20</v>
      </c>
      <c r="B357">
        <v>671</v>
      </c>
      <c r="C357">
        <v>1</v>
      </c>
      <c r="D357">
        <v>0</v>
      </c>
      <c r="E357">
        <f>SmtRes!AV671</f>
        <v>1</v>
      </c>
      <c r="F357" t="str">
        <f>SmtRes!I671</f>
        <v>9999990008</v>
      </c>
      <c r="G357" t="str">
        <f>SmtRes!K671</f>
        <v>Трудозатраты рабочих</v>
      </c>
      <c r="H357" t="str">
        <f>SmtRes!O671</f>
        <v>чел.-ч.</v>
      </c>
      <c r="I357">
        <f>SmtRes!Y671*Source!I509</f>
        <v>8.577</v>
      </c>
      <c r="J357">
        <f>SmtRes!AO671</f>
        <v>1</v>
      </c>
      <c r="K357">
        <f>SmtRes!AH671</f>
        <v>0</v>
      </c>
      <c r="L357">
        <f>SmtRes!DB671</f>
        <v>0</v>
      </c>
      <c r="M357">
        <f>ROUND(ROUND(L357*Source!I509, 6)*1, 2)</f>
        <v>0</v>
      </c>
      <c r="N357">
        <f>SmtRes!AD671</f>
        <v>0</v>
      </c>
      <c r="O357">
        <f>ROUND(ROUND(L357*Source!I509, 6)*SmtRes!DA671, 2)</f>
        <v>0</v>
      </c>
      <c r="P357">
        <f>SmtRes!AG671</f>
        <v>0</v>
      </c>
      <c r="Q357">
        <f>SmtRes!DC671</f>
        <v>0</v>
      </c>
      <c r="R357">
        <f>ROUND(ROUND(Q357*Source!I509, 6)*1, 2)</f>
        <v>0</v>
      </c>
      <c r="S357">
        <f>SmtRes!AC671</f>
        <v>0</v>
      </c>
      <c r="T357">
        <f>ROUND(ROUND(Q357*Source!I509, 6)*SmtRes!AK671, 2)</f>
        <v>0</v>
      </c>
      <c r="U357">
        <v>1</v>
      </c>
      <c r="Z357">
        <f>SmtRes!X671</f>
        <v>476480486</v>
      </c>
      <c r="AA357">
        <v>-1751963544</v>
      </c>
      <c r="AB357">
        <v>-1751963544</v>
      </c>
    </row>
    <row r="358" spans="1:28" x14ac:dyDescent="0.2">
      <c r="A358">
        <v>20</v>
      </c>
      <c r="B358">
        <v>681</v>
      </c>
      <c r="C358">
        <v>3</v>
      </c>
      <c r="D358">
        <v>0</v>
      </c>
      <c r="E358">
        <f>SmtRes!AV681</f>
        <v>0</v>
      </c>
      <c r="F358" t="str">
        <f>SmtRes!I681</f>
        <v>1.1-1-79</v>
      </c>
      <c r="G358" t="str">
        <f>SmtRes!K681</f>
        <v>Пиломатериал (брусок) обрезной хвойных пород естественной влажности, сорт III, толщина 50 мм, ширина 50 мм</v>
      </c>
      <c r="H358" t="str">
        <f>SmtRes!O681</f>
        <v>м3</v>
      </c>
      <c r="I358">
        <f>SmtRes!Y681*Source!I511</f>
        <v>3.0150000000000003E-2</v>
      </c>
      <c r="J358">
        <f>SmtRes!AO681</f>
        <v>1</v>
      </c>
      <c r="K358">
        <f>SmtRes!AE681</f>
        <v>2472.13</v>
      </c>
      <c r="L358">
        <f>SmtRes!DB681</f>
        <v>165.63</v>
      </c>
      <c r="M358">
        <f>ROUND(ROUND(L358*Source!I511, 6)*1, 2)</f>
        <v>74.53</v>
      </c>
      <c r="N358">
        <f>SmtRes!AA681</f>
        <v>8124.8</v>
      </c>
      <c r="O358">
        <f>ROUND(ROUND(L358*Source!I511, 6)*SmtRes!DA681, 2)</f>
        <v>244.47</v>
      </c>
      <c r="P358">
        <f>SmtRes!AG681</f>
        <v>0</v>
      </c>
      <c r="Q358">
        <f>SmtRes!DC681</f>
        <v>0</v>
      </c>
      <c r="R358">
        <f>ROUND(ROUND(Q358*Source!I511, 6)*1, 2)</f>
        <v>0</v>
      </c>
      <c r="S358">
        <f>SmtRes!AC681</f>
        <v>0</v>
      </c>
      <c r="T358">
        <f>ROUND(ROUND(Q358*Source!I511, 6)*SmtRes!AK681, 2)</f>
        <v>0</v>
      </c>
      <c r="U358">
        <v>3</v>
      </c>
      <c r="Z358">
        <f>SmtRes!X681</f>
        <v>1995860753</v>
      </c>
      <c r="AA358">
        <v>1329774453</v>
      </c>
      <c r="AB358">
        <v>-1311518844</v>
      </c>
    </row>
    <row r="359" spans="1:28" x14ac:dyDescent="0.2">
      <c r="A359">
        <v>20</v>
      </c>
      <c r="B359">
        <v>680</v>
      </c>
      <c r="C359">
        <v>3</v>
      </c>
      <c r="D359">
        <v>0</v>
      </c>
      <c r="E359">
        <f>SmtRes!AV680</f>
        <v>0</v>
      </c>
      <c r="F359" t="str">
        <f>SmtRes!I680</f>
        <v>1.1-1-221</v>
      </c>
      <c r="G359" t="str">
        <f>SmtRes!K680</f>
        <v>Пиломатериал (доска) обрезной хвойных пород естественной влажности, сорт II, толщина 25 мм, ширина от 100 до 200 мм</v>
      </c>
      <c r="H359" t="str">
        <f>SmtRes!O680</f>
        <v>м3</v>
      </c>
      <c r="I359">
        <f>SmtRes!Y680*Source!I511</f>
        <v>2.4299999999999999E-2</v>
      </c>
      <c r="J359">
        <f>SmtRes!AO680</f>
        <v>1</v>
      </c>
      <c r="K359">
        <f>SmtRes!AE680</f>
        <v>1828.56</v>
      </c>
      <c r="L359">
        <f>SmtRes!DB680</f>
        <v>98.74</v>
      </c>
      <c r="M359">
        <f>ROUND(ROUND(L359*Source!I511, 6)*1, 2)</f>
        <v>44.43</v>
      </c>
      <c r="N359">
        <f>SmtRes!AA680</f>
        <v>10077.19</v>
      </c>
      <c r="O359">
        <f>ROUND(ROUND(L359*Source!I511, 6)*SmtRes!DA680, 2)</f>
        <v>244.38</v>
      </c>
      <c r="P359">
        <f>SmtRes!AG680</f>
        <v>0</v>
      </c>
      <c r="Q359">
        <f>SmtRes!DC680</f>
        <v>0</v>
      </c>
      <c r="R359">
        <f>ROUND(ROUND(Q359*Source!I511, 6)*1, 2)</f>
        <v>0</v>
      </c>
      <c r="S359">
        <f>SmtRes!AC680</f>
        <v>0</v>
      </c>
      <c r="T359">
        <f>ROUND(ROUND(Q359*Source!I511, 6)*SmtRes!AK680, 2)</f>
        <v>0</v>
      </c>
      <c r="U359">
        <v>3</v>
      </c>
      <c r="Z359">
        <f>SmtRes!X680</f>
        <v>52858058</v>
      </c>
      <c r="AA359">
        <v>1816825685</v>
      </c>
      <c r="AB359">
        <v>-1313657238</v>
      </c>
    </row>
    <row r="360" spans="1:28" x14ac:dyDescent="0.2">
      <c r="A360">
        <v>20</v>
      </c>
      <c r="B360">
        <v>679</v>
      </c>
      <c r="C360">
        <v>3</v>
      </c>
      <c r="D360">
        <v>0</v>
      </c>
      <c r="E360">
        <f>SmtRes!AV679</f>
        <v>0</v>
      </c>
      <c r="F360" t="str">
        <f>SmtRes!I679</f>
        <v>1.1-1-132</v>
      </c>
      <c r="G360" t="str">
        <f>SmtRes!K679</f>
        <v>Гвозди строительные</v>
      </c>
      <c r="H360" t="str">
        <f>SmtRes!O679</f>
        <v>т</v>
      </c>
      <c r="I360">
        <f>SmtRes!Y679*Source!I511</f>
        <v>9.0000000000000008E-4</v>
      </c>
      <c r="J360">
        <f>SmtRes!AO679</f>
        <v>1</v>
      </c>
      <c r="K360">
        <f>SmtRes!AE679</f>
        <v>6521.42</v>
      </c>
      <c r="L360">
        <f>SmtRes!DB679</f>
        <v>13.04</v>
      </c>
      <c r="M360">
        <f>ROUND(ROUND(L360*Source!I511, 6)*1, 2)</f>
        <v>5.87</v>
      </c>
      <c r="N360">
        <f>SmtRes!AA679</f>
        <v>82595.61</v>
      </c>
      <c r="O360">
        <f>ROUND(ROUND(L360*Source!I511, 6)*SmtRes!DA679, 2)</f>
        <v>74.17</v>
      </c>
      <c r="P360">
        <f>SmtRes!AG679</f>
        <v>0</v>
      </c>
      <c r="Q360">
        <f>SmtRes!DC679</f>
        <v>0</v>
      </c>
      <c r="R360">
        <f>ROUND(ROUND(Q360*Source!I511, 6)*1, 2)</f>
        <v>0</v>
      </c>
      <c r="S360">
        <f>SmtRes!AC679</f>
        <v>0</v>
      </c>
      <c r="T360">
        <f>ROUND(ROUND(Q360*Source!I511, 6)*SmtRes!AK679, 2)</f>
        <v>0</v>
      </c>
      <c r="U360">
        <v>3</v>
      </c>
      <c r="Z360">
        <f>SmtRes!X679</f>
        <v>563176784</v>
      </c>
      <c r="AA360">
        <v>138440735</v>
      </c>
      <c r="AB360">
        <v>-1462969810</v>
      </c>
    </row>
    <row r="361" spans="1:28" x14ac:dyDescent="0.2">
      <c r="A361">
        <v>20</v>
      </c>
      <c r="B361">
        <v>678</v>
      </c>
      <c r="C361">
        <v>1</v>
      </c>
      <c r="D361">
        <v>0</v>
      </c>
      <c r="E361">
        <f>SmtRes!AV678</f>
        <v>1</v>
      </c>
      <c r="F361" t="str">
        <f>SmtRes!I678</f>
        <v>9999990008</v>
      </c>
      <c r="G361" t="str">
        <f>SmtRes!K678</f>
        <v>Трудозатраты рабочих</v>
      </c>
      <c r="H361" t="str">
        <f>SmtRes!O678</f>
        <v>чел.-ч.</v>
      </c>
      <c r="I361">
        <f>SmtRes!Y678*Source!I511</f>
        <v>49.050000000000004</v>
      </c>
      <c r="J361">
        <f>SmtRes!AO678</f>
        <v>1</v>
      </c>
      <c r="K361">
        <f>SmtRes!AH678</f>
        <v>0</v>
      </c>
      <c r="L361">
        <f>SmtRes!DB678</f>
        <v>0</v>
      </c>
      <c r="M361">
        <f>ROUND(ROUND(L361*Source!I511, 6)*1, 2)</f>
        <v>0</v>
      </c>
      <c r="N361">
        <f>SmtRes!AD678</f>
        <v>0</v>
      </c>
      <c r="O361">
        <f>ROUND(ROUND(L361*Source!I511, 6)*SmtRes!DA678, 2)</f>
        <v>0</v>
      </c>
      <c r="P361">
        <f>SmtRes!AG678</f>
        <v>0</v>
      </c>
      <c r="Q361">
        <f>SmtRes!DC678</f>
        <v>0</v>
      </c>
      <c r="R361">
        <f>ROUND(ROUND(Q361*Source!I511, 6)*1, 2)</f>
        <v>0</v>
      </c>
      <c r="S361">
        <f>SmtRes!AC678</f>
        <v>0</v>
      </c>
      <c r="T361">
        <f>ROUND(ROUND(Q361*Source!I511, 6)*SmtRes!AK678, 2)</f>
        <v>0</v>
      </c>
      <c r="U361">
        <v>1</v>
      </c>
      <c r="Z361">
        <f>SmtRes!X678</f>
        <v>476480486</v>
      </c>
      <c r="AA361">
        <v>-1751963544</v>
      </c>
      <c r="AB361">
        <v>-1751963544</v>
      </c>
    </row>
    <row r="362" spans="1:28" x14ac:dyDescent="0.2">
      <c r="A362">
        <f>Source!A513</f>
        <v>18</v>
      </c>
      <c r="B362">
        <v>513</v>
      </c>
      <c r="C362">
        <v>3</v>
      </c>
      <c r="D362">
        <f>Source!BI513</f>
        <v>1</v>
      </c>
      <c r="E362">
        <f>Source!FS513</f>
        <v>0</v>
      </c>
      <c r="F362" t="str">
        <f>Source!F513</f>
        <v>1.3-1-41</v>
      </c>
      <c r="G362" t="str">
        <f>Source!G513</f>
        <v>Смесь бетонная тяжелого бетона БСТ на гранитном щебне, крупность заполнителя от 5 до 20 мм, класс прочности В25 (М350), П3, F150, W6</v>
      </c>
      <c r="H362" t="str">
        <f>Source!H513</f>
        <v>м3</v>
      </c>
      <c r="I362">
        <f>Source!I513</f>
        <v>0.1404</v>
      </c>
      <c r="J362">
        <v>1</v>
      </c>
      <c r="K362">
        <f>Source!AC513</f>
        <v>745.24</v>
      </c>
      <c r="M362">
        <f>ROUND(K362*I362, 2)</f>
        <v>104.63</v>
      </c>
      <c r="N362">
        <f>Source!AC513*IF(Source!BC513&lt;&gt; 0, Source!BC513, 1)</f>
        <v>6513.3976000000002</v>
      </c>
      <c r="O362">
        <f>ROUND(N362*I362, 2)</f>
        <v>914.48</v>
      </c>
      <c r="P362">
        <f>Source!AE513</f>
        <v>0</v>
      </c>
      <c r="R362">
        <f>ROUND(P362*I362, 2)</f>
        <v>0</v>
      </c>
      <c r="S362">
        <f>Source!AE513*IF(Source!BS513&lt;&gt; 0, Source!BS513, 1)</f>
        <v>0</v>
      </c>
      <c r="T362">
        <f>ROUND(S362*I362, 2)</f>
        <v>0</v>
      </c>
      <c r="U362">
        <v>3</v>
      </c>
      <c r="Z362">
        <f>Source!GF513</f>
        <v>-1871369451</v>
      </c>
      <c r="AA362">
        <v>434979979</v>
      </c>
      <c r="AB362">
        <v>-1282325562</v>
      </c>
    </row>
    <row r="363" spans="1:28" x14ac:dyDescent="0.2">
      <c r="A363">
        <v>20</v>
      </c>
      <c r="B363">
        <v>684</v>
      </c>
      <c r="C363">
        <v>1</v>
      </c>
      <c r="D363">
        <v>0</v>
      </c>
      <c r="E363">
        <f>SmtRes!AV684</f>
        <v>1</v>
      </c>
      <c r="F363" t="str">
        <f>SmtRes!I684</f>
        <v>9999990008</v>
      </c>
      <c r="G363" t="str">
        <f>SmtRes!K684</f>
        <v>Трудозатраты рабочих</v>
      </c>
      <c r="H363" t="str">
        <f>SmtRes!O684</f>
        <v>чел.-ч.</v>
      </c>
      <c r="I363">
        <f>SmtRes!Y684*Source!I515</f>
        <v>44.800000000000004</v>
      </c>
      <c r="J363">
        <f>SmtRes!AO684</f>
        <v>1</v>
      </c>
      <c r="K363">
        <f>SmtRes!AH684</f>
        <v>0</v>
      </c>
      <c r="L363">
        <f>SmtRes!DB684</f>
        <v>0</v>
      </c>
      <c r="M363">
        <f>ROUND(ROUND(L363*Source!I515, 6)*1, 2)</f>
        <v>0</v>
      </c>
      <c r="N363">
        <f>SmtRes!AD684</f>
        <v>0</v>
      </c>
      <c r="O363">
        <f>ROUND(ROUND(L363*Source!I515, 6)*SmtRes!DA684, 2)</f>
        <v>0</v>
      </c>
      <c r="P363">
        <f>SmtRes!AG684</f>
        <v>0</v>
      </c>
      <c r="Q363">
        <f>SmtRes!DC684</f>
        <v>0</v>
      </c>
      <c r="R363">
        <f>ROUND(ROUND(Q363*Source!I515, 6)*1, 2)</f>
        <v>0</v>
      </c>
      <c r="S363">
        <f>SmtRes!AC684</f>
        <v>0</v>
      </c>
      <c r="T363">
        <f>ROUND(ROUND(Q363*Source!I515, 6)*SmtRes!AK684, 2)</f>
        <v>0</v>
      </c>
      <c r="U363">
        <v>1</v>
      </c>
      <c r="Z363">
        <f>SmtRes!X684</f>
        <v>476480486</v>
      </c>
      <c r="AA363">
        <v>-1751963544</v>
      </c>
      <c r="AB363">
        <v>-1751963544</v>
      </c>
    </row>
    <row r="364" spans="1:28" x14ac:dyDescent="0.2">
      <c r="A364">
        <f>Source!A580</f>
        <v>3</v>
      </c>
      <c r="B364">
        <v>580</v>
      </c>
      <c r="G364" t="str">
        <f>Source!G580</f>
        <v>Пусконаладочные работы</v>
      </c>
    </row>
    <row r="365" spans="1:28" x14ac:dyDescent="0.2">
      <c r="A365">
        <f>Source!A584</f>
        <v>4</v>
      </c>
      <c r="B365">
        <v>584</v>
      </c>
      <c r="G365" t="str">
        <f>Source!G584</f>
        <v>1. ПНР</v>
      </c>
    </row>
    <row r="366" spans="1:28" x14ac:dyDescent="0.2">
      <c r="A366">
        <f>Source!A588</f>
        <v>5</v>
      </c>
      <c r="B366">
        <v>588</v>
      </c>
      <c r="G366" t="str">
        <f>Source!G588</f>
        <v>1. АПС</v>
      </c>
    </row>
    <row r="367" spans="1:28" x14ac:dyDescent="0.2">
      <c r="A367">
        <v>20</v>
      </c>
      <c r="B367">
        <v>686</v>
      </c>
      <c r="C367">
        <v>1</v>
      </c>
      <c r="D367">
        <v>0</v>
      </c>
      <c r="E367">
        <f>SmtRes!AV686</f>
        <v>1</v>
      </c>
      <c r="F367" t="str">
        <f>SmtRes!I686</f>
        <v>9999990008</v>
      </c>
      <c r="G367" t="str">
        <f>SmtRes!K686</f>
        <v>Трудозатраты рабочих</v>
      </c>
      <c r="H367" t="str">
        <f>SmtRes!O686</f>
        <v>чел.-ч.</v>
      </c>
      <c r="I367">
        <f>SmtRes!Y686*Source!I593</f>
        <v>1.3280000000000001</v>
      </c>
      <c r="J367">
        <f>SmtRes!AO686</f>
        <v>1</v>
      </c>
      <c r="K367">
        <f>SmtRes!AH686</f>
        <v>0</v>
      </c>
      <c r="L367">
        <f>SmtRes!DB686</f>
        <v>0</v>
      </c>
      <c r="M367">
        <f>ROUND(ROUND(L367*Source!I593, 6)*1, 2)</f>
        <v>0</v>
      </c>
      <c r="N367">
        <f>SmtRes!AD686</f>
        <v>0</v>
      </c>
      <c r="O367">
        <f>ROUND(ROUND(L367*Source!I593, 6)*SmtRes!DA686, 2)</f>
        <v>0</v>
      </c>
      <c r="P367">
        <f>SmtRes!AG686</f>
        <v>0</v>
      </c>
      <c r="Q367">
        <f>SmtRes!DC686</f>
        <v>0</v>
      </c>
      <c r="R367">
        <f>ROUND(ROUND(Q367*Source!I593, 6)*1, 2)</f>
        <v>0</v>
      </c>
      <c r="S367">
        <f>SmtRes!AC686</f>
        <v>0</v>
      </c>
      <c r="T367">
        <f>ROUND(ROUND(Q367*Source!I593, 6)*SmtRes!AK686, 2)</f>
        <v>0</v>
      </c>
      <c r="U367">
        <v>1</v>
      </c>
      <c r="Z367">
        <f>SmtRes!X686</f>
        <v>476480486</v>
      </c>
      <c r="AA367">
        <v>-1751963544</v>
      </c>
      <c r="AB367">
        <v>-1751963544</v>
      </c>
    </row>
    <row r="368" spans="1:28" x14ac:dyDescent="0.2">
      <c r="A368">
        <v>20</v>
      </c>
      <c r="B368">
        <v>688</v>
      </c>
      <c r="C368">
        <v>1</v>
      </c>
      <c r="D368">
        <v>0</v>
      </c>
      <c r="E368">
        <f>SmtRes!AV688</f>
        <v>1</v>
      </c>
      <c r="F368" t="str">
        <f>SmtRes!I688</f>
        <v>9999990008</v>
      </c>
      <c r="G368" t="str">
        <f>SmtRes!K688</f>
        <v>Трудозатраты рабочих</v>
      </c>
      <c r="H368" t="str">
        <f>SmtRes!O688</f>
        <v>чел.-ч.</v>
      </c>
      <c r="I368">
        <f>SmtRes!Y688*Source!I595</f>
        <v>267.20800000000003</v>
      </c>
      <c r="J368">
        <f>SmtRes!AO688</f>
        <v>1</v>
      </c>
      <c r="K368">
        <f>SmtRes!AH688</f>
        <v>0</v>
      </c>
      <c r="L368">
        <f>SmtRes!DB688</f>
        <v>0</v>
      </c>
      <c r="M368">
        <f>ROUND(ROUND(L368*Source!I595, 6)*1, 2)</f>
        <v>0</v>
      </c>
      <c r="N368">
        <f>SmtRes!AD688</f>
        <v>0</v>
      </c>
      <c r="O368">
        <f>ROUND(ROUND(L368*Source!I595, 6)*SmtRes!DA688, 2)</f>
        <v>0</v>
      </c>
      <c r="P368">
        <f>SmtRes!AG688</f>
        <v>0</v>
      </c>
      <c r="Q368">
        <f>SmtRes!DC688</f>
        <v>0</v>
      </c>
      <c r="R368">
        <f>ROUND(ROUND(Q368*Source!I595, 6)*1, 2)</f>
        <v>0</v>
      </c>
      <c r="S368">
        <f>SmtRes!AC688</f>
        <v>0</v>
      </c>
      <c r="T368">
        <f>ROUND(ROUND(Q368*Source!I595, 6)*SmtRes!AK688, 2)</f>
        <v>0</v>
      </c>
      <c r="U368">
        <v>1</v>
      </c>
      <c r="Z368">
        <f>SmtRes!X688</f>
        <v>476480486</v>
      </c>
      <c r="AA368">
        <v>-1751963544</v>
      </c>
      <c r="AB368">
        <v>-1751963544</v>
      </c>
    </row>
    <row r="369" spans="1:28" x14ac:dyDescent="0.2">
      <c r="A369">
        <v>20</v>
      </c>
      <c r="B369">
        <v>690</v>
      </c>
      <c r="C369">
        <v>1</v>
      </c>
      <c r="D369">
        <v>0</v>
      </c>
      <c r="E369">
        <f>SmtRes!AV690</f>
        <v>1</v>
      </c>
      <c r="F369" t="str">
        <f>SmtRes!I690</f>
        <v>9999990008</v>
      </c>
      <c r="G369" t="str">
        <f>SmtRes!K690</f>
        <v>Трудозатраты рабочих</v>
      </c>
      <c r="H369" t="str">
        <f>SmtRes!O690</f>
        <v>чел.-ч.</v>
      </c>
      <c r="I369">
        <f>SmtRes!Y690*Source!I597</f>
        <v>44.800000000000004</v>
      </c>
      <c r="J369">
        <f>SmtRes!AO690</f>
        <v>1</v>
      </c>
      <c r="K369">
        <f>SmtRes!AH690</f>
        <v>0</v>
      </c>
      <c r="L369">
        <f>SmtRes!DB690</f>
        <v>0</v>
      </c>
      <c r="M369">
        <f>ROUND(ROUND(L369*Source!I597, 6)*1, 2)</f>
        <v>0</v>
      </c>
      <c r="N369">
        <f>SmtRes!AD690</f>
        <v>0</v>
      </c>
      <c r="O369">
        <f>ROUND(ROUND(L369*Source!I597, 6)*SmtRes!DA690, 2)</f>
        <v>0</v>
      </c>
      <c r="P369">
        <f>SmtRes!AG690</f>
        <v>0</v>
      </c>
      <c r="Q369">
        <f>SmtRes!DC690</f>
        <v>0</v>
      </c>
      <c r="R369">
        <f>ROUND(ROUND(Q369*Source!I597, 6)*1, 2)</f>
        <v>0</v>
      </c>
      <c r="S369">
        <f>SmtRes!AC690</f>
        <v>0</v>
      </c>
      <c r="T369">
        <f>ROUND(ROUND(Q369*Source!I597, 6)*SmtRes!AK690, 2)</f>
        <v>0</v>
      </c>
      <c r="U369">
        <v>1</v>
      </c>
      <c r="Z369">
        <f>SmtRes!X690</f>
        <v>476480486</v>
      </c>
      <c r="AA369">
        <v>-1751963544</v>
      </c>
      <c r="AB369">
        <v>-1751963544</v>
      </c>
    </row>
    <row r="370" spans="1:28" x14ac:dyDescent="0.2">
      <c r="A370">
        <f>Source!A629</f>
        <v>5</v>
      </c>
      <c r="B370">
        <v>629</v>
      </c>
      <c r="G370" t="str">
        <f>Source!G629</f>
        <v>2. СОУЭ</v>
      </c>
    </row>
    <row r="371" spans="1:28" x14ac:dyDescent="0.2">
      <c r="A371">
        <v>20</v>
      </c>
      <c r="B371">
        <v>692</v>
      </c>
      <c r="C371">
        <v>1</v>
      </c>
      <c r="D371">
        <v>0</v>
      </c>
      <c r="E371">
        <f>SmtRes!AV692</f>
        <v>1</v>
      </c>
      <c r="F371" t="str">
        <f>SmtRes!I692</f>
        <v>9999990008</v>
      </c>
      <c r="G371" t="str">
        <f>SmtRes!K692</f>
        <v>Трудозатраты рабочих</v>
      </c>
      <c r="H371" t="str">
        <f>SmtRes!O692</f>
        <v>чел.-ч.</v>
      </c>
      <c r="I371">
        <f>SmtRes!Y692*Source!I634</f>
        <v>3.9200000000000004</v>
      </c>
      <c r="J371">
        <f>SmtRes!AO692</f>
        <v>1</v>
      </c>
      <c r="K371">
        <f>SmtRes!AH692</f>
        <v>0</v>
      </c>
      <c r="L371">
        <f>SmtRes!DB692</f>
        <v>0</v>
      </c>
      <c r="M371">
        <f>ROUND(ROUND(L371*Source!I634, 6)*1, 2)</f>
        <v>0</v>
      </c>
      <c r="N371">
        <f>SmtRes!AD692</f>
        <v>0</v>
      </c>
      <c r="O371">
        <f>ROUND(ROUND(L371*Source!I634, 6)*SmtRes!DA692, 2)</f>
        <v>0</v>
      </c>
      <c r="P371">
        <f>SmtRes!AG692</f>
        <v>0</v>
      </c>
      <c r="Q371">
        <f>SmtRes!DC692</f>
        <v>0</v>
      </c>
      <c r="R371">
        <f>ROUND(ROUND(Q371*Source!I634, 6)*1, 2)</f>
        <v>0</v>
      </c>
      <c r="S371">
        <f>SmtRes!AC692</f>
        <v>0</v>
      </c>
      <c r="T371">
        <f>ROUND(ROUND(Q371*Source!I634, 6)*SmtRes!AK692, 2)</f>
        <v>0</v>
      </c>
      <c r="U371">
        <v>1</v>
      </c>
      <c r="Z371">
        <f>SmtRes!X692</f>
        <v>476480486</v>
      </c>
      <c r="AA371">
        <v>-1751963544</v>
      </c>
      <c r="AB371">
        <v>-1751963544</v>
      </c>
    </row>
    <row r="372" spans="1:28" x14ac:dyDescent="0.2">
      <c r="A372">
        <v>20</v>
      </c>
      <c r="B372">
        <v>694</v>
      </c>
      <c r="C372">
        <v>1</v>
      </c>
      <c r="D372">
        <v>0</v>
      </c>
      <c r="E372">
        <f>SmtRes!AV694</f>
        <v>1</v>
      </c>
      <c r="F372" t="str">
        <f>SmtRes!I694</f>
        <v>9999990008</v>
      </c>
      <c r="G372" t="str">
        <f>SmtRes!K694</f>
        <v>Трудозатраты рабочих</v>
      </c>
      <c r="H372" t="str">
        <f>SmtRes!O694</f>
        <v>чел.-ч.</v>
      </c>
      <c r="I372">
        <f>SmtRes!Y694*Source!I636</f>
        <v>128.00000000000003</v>
      </c>
      <c r="J372">
        <f>SmtRes!AO694</f>
        <v>1</v>
      </c>
      <c r="K372">
        <f>SmtRes!AH694</f>
        <v>0</v>
      </c>
      <c r="L372">
        <f>SmtRes!DB694</f>
        <v>0</v>
      </c>
      <c r="M372">
        <f>ROUND(ROUND(L372*Source!I636, 6)*1, 2)</f>
        <v>0</v>
      </c>
      <c r="N372">
        <f>SmtRes!AD694</f>
        <v>0</v>
      </c>
      <c r="O372">
        <f>ROUND(ROUND(L372*Source!I636, 6)*SmtRes!DA694, 2)</f>
        <v>0</v>
      </c>
      <c r="P372">
        <f>SmtRes!AG694</f>
        <v>0</v>
      </c>
      <c r="Q372">
        <f>SmtRes!DC694</f>
        <v>0</v>
      </c>
      <c r="R372">
        <f>ROUND(ROUND(Q372*Source!I636, 6)*1, 2)</f>
        <v>0</v>
      </c>
      <c r="S372">
        <f>SmtRes!AC694</f>
        <v>0</v>
      </c>
      <c r="T372">
        <f>ROUND(ROUND(Q372*Source!I636, 6)*SmtRes!AK694, 2)</f>
        <v>0</v>
      </c>
      <c r="U372">
        <v>1</v>
      </c>
      <c r="Z372">
        <f>SmtRes!X694</f>
        <v>476480486</v>
      </c>
      <c r="AA372">
        <v>-1751963544</v>
      </c>
      <c r="AB372">
        <v>-1751963544</v>
      </c>
    </row>
    <row r="373" spans="1:28" x14ac:dyDescent="0.2">
      <c r="A373">
        <v>20</v>
      </c>
      <c r="B373">
        <v>696</v>
      </c>
      <c r="C373">
        <v>1</v>
      </c>
      <c r="D373">
        <v>0</v>
      </c>
      <c r="E373">
        <f>SmtRes!AV696</f>
        <v>1</v>
      </c>
      <c r="F373" t="str">
        <f>SmtRes!I696</f>
        <v>9999990008</v>
      </c>
      <c r="G373" t="str">
        <f>SmtRes!K696</f>
        <v>Трудозатраты рабочих</v>
      </c>
      <c r="H373" t="str">
        <f>SmtRes!O696</f>
        <v>чел.-ч.</v>
      </c>
      <c r="I373">
        <f>SmtRes!Y696*Source!I638</f>
        <v>44.800000000000004</v>
      </c>
      <c r="J373">
        <f>SmtRes!AO696</f>
        <v>1</v>
      </c>
      <c r="K373">
        <f>SmtRes!AH696</f>
        <v>0</v>
      </c>
      <c r="L373">
        <f>SmtRes!DB696</f>
        <v>0</v>
      </c>
      <c r="M373">
        <f>ROUND(ROUND(L373*Source!I638, 6)*1, 2)</f>
        <v>0</v>
      </c>
      <c r="N373">
        <f>SmtRes!AD696</f>
        <v>0</v>
      </c>
      <c r="O373">
        <f>ROUND(ROUND(L373*Source!I638, 6)*SmtRes!DA696, 2)</f>
        <v>0</v>
      </c>
      <c r="P373">
        <f>SmtRes!AG696</f>
        <v>0</v>
      </c>
      <c r="Q373">
        <f>SmtRes!DC696</f>
        <v>0</v>
      </c>
      <c r="R373">
        <f>ROUND(ROUND(Q373*Source!I638, 6)*1, 2)</f>
        <v>0</v>
      </c>
      <c r="S373">
        <f>SmtRes!AC696</f>
        <v>0</v>
      </c>
      <c r="T373">
        <f>ROUND(ROUND(Q373*Source!I638, 6)*SmtRes!AK696, 2)</f>
        <v>0</v>
      </c>
      <c r="U373">
        <v>1</v>
      </c>
      <c r="Z373">
        <f>SmtRes!X696</f>
        <v>476480486</v>
      </c>
      <c r="AA373">
        <v>-1751963544</v>
      </c>
      <c r="AB373">
        <v>-1751963544</v>
      </c>
    </row>
    <row r="374" spans="1:28" x14ac:dyDescent="0.2">
      <c r="A374">
        <f>Source!A670</f>
        <v>5</v>
      </c>
      <c r="B374">
        <v>670</v>
      </c>
      <c r="G374" t="str">
        <f>Source!G670</f>
        <v>3. АПТ</v>
      </c>
    </row>
    <row r="375" spans="1:28" x14ac:dyDescent="0.2">
      <c r="A375">
        <v>20</v>
      </c>
      <c r="B375">
        <v>698</v>
      </c>
      <c r="C375">
        <v>1</v>
      </c>
      <c r="D375">
        <v>0</v>
      </c>
      <c r="E375">
        <f>SmtRes!AV698</f>
        <v>1</v>
      </c>
      <c r="F375" t="str">
        <f>SmtRes!I698</f>
        <v>9999990008</v>
      </c>
      <c r="G375" t="str">
        <f>SmtRes!K698</f>
        <v>Трудозатраты рабочих</v>
      </c>
      <c r="H375" t="str">
        <f>SmtRes!O698</f>
        <v>чел.-ч.</v>
      </c>
      <c r="I375">
        <f>SmtRes!Y698*Source!I675</f>
        <v>1.3280000000000001</v>
      </c>
      <c r="J375">
        <f>SmtRes!AO698</f>
        <v>1</v>
      </c>
      <c r="K375">
        <f>SmtRes!AH698</f>
        <v>0</v>
      </c>
      <c r="L375">
        <f>SmtRes!DB698</f>
        <v>0</v>
      </c>
      <c r="M375">
        <f>ROUND(ROUND(L375*Source!I675, 6)*1, 2)</f>
        <v>0</v>
      </c>
      <c r="N375">
        <f>SmtRes!AD698</f>
        <v>0</v>
      </c>
      <c r="O375">
        <f>ROUND(ROUND(L375*Source!I675, 6)*SmtRes!DA698, 2)</f>
        <v>0</v>
      </c>
      <c r="P375">
        <f>SmtRes!AG698</f>
        <v>0</v>
      </c>
      <c r="Q375">
        <f>SmtRes!DC698</f>
        <v>0</v>
      </c>
      <c r="R375">
        <f>ROUND(ROUND(Q375*Source!I675, 6)*1, 2)</f>
        <v>0</v>
      </c>
      <c r="S375">
        <f>SmtRes!AC698</f>
        <v>0</v>
      </c>
      <c r="T375">
        <f>ROUND(ROUND(Q375*Source!I675, 6)*SmtRes!AK698, 2)</f>
        <v>0</v>
      </c>
      <c r="U375">
        <v>1</v>
      </c>
      <c r="Z375">
        <f>SmtRes!X698</f>
        <v>476480486</v>
      </c>
      <c r="AA375">
        <v>-1751963544</v>
      </c>
      <c r="AB375">
        <v>-1751963544</v>
      </c>
    </row>
    <row r="376" spans="1:28" x14ac:dyDescent="0.2">
      <c r="A376">
        <v>20</v>
      </c>
      <c r="B376">
        <v>700</v>
      </c>
      <c r="C376">
        <v>1</v>
      </c>
      <c r="D376">
        <v>0</v>
      </c>
      <c r="E376">
        <f>SmtRes!AV700</f>
        <v>1</v>
      </c>
      <c r="F376" t="str">
        <f>SmtRes!I700</f>
        <v>9999990008</v>
      </c>
      <c r="G376" t="str">
        <f>SmtRes!K700</f>
        <v>Трудозатраты рабочих</v>
      </c>
      <c r="H376" t="str">
        <f>SmtRes!O700</f>
        <v>чел.-ч.</v>
      </c>
      <c r="I376">
        <f>SmtRes!Y700*Source!I677</f>
        <v>18.288</v>
      </c>
      <c r="J376">
        <f>SmtRes!AO700</f>
        <v>1</v>
      </c>
      <c r="K376">
        <f>SmtRes!AH700</f>
        <v>0</v>
      </c>
      <c r="L376">
        <f>SmtRes!DB700</f>
        <v>0</v>
      </c>
      <c r="M376">
        <f>ROUND(ROUND(L376*Source!I677, 6)*1, 2)</f>
        <v>0</v>
      </c>
      <c r="N376">
        <f>SmtRes!AD700</f>
        <v>0</v>
      </c>
      <c r="O376">
        <f>ROUND(ROUND(L376*Source!I677, 6)*SmtRes!DA700, 2)</f>
        <v>0</v>
      </c>
      <c r="P376">
        <f>SmtRes!AG700</f>
        <v>0</v>
      </c>
      <c r="Q376">
        <f>SmtRes!DC700</f>
        <v>0</v>
      </c>
      <c r="R376">
        <f>ROUND(ROUND(Q376*Source!I677, 6)*1, 2)</f>
        <v>0</v>
      </c>
      <c r="S376">
        <f>SmtRes!AC700</f>
        <v>0</v>
      </c>
      <c r="T376">
        <f>ROUND(ROUND(Q376*Source!I677, 6)*SmtRes!AK700, 2)</f>
        <v>0</v>
      </c>
      <c r="U376">
        <v>1</v>
      </c>
      <c r="Z376">
        <f>SmtRes!X700</f>
        <v>476480486</v>
      </c>
      <c r="AA376">
        <v>-1751963544</v>
      </c>
      <c r="AB376">
        <v>-1751963544</v>
      </c>
    </row>
    <row r="377" spans="1:28" x14ac:dyDescent="0.2">
      <c r="A377">
        <v>20</v>
      </c>
      <c r="B377">
        <v>702</v>
      </c>
      <c r="C377">
        <v>1</v>
      </c>
      <c r="D377">
        <v>0</v>
      </c>
      <c r="E377">
        <f>SmtRes!AV702</f>
        <v>1</v>
      </c>
      <c r="F377" t="str">
        <f>SmtRes!I702</f>
        <v>9999990008</v>
      </c>
      <c r="G377" t="str">
        <f>SmtRes!K702</f>
        <v>Трудозатраты рабочих</v>
      </c>
      <c r="H377" t="str">
        <f>SmtRes!O702</f>
        <v>чел.-ч.</v>
      </c>
      <c r="I377">
        <f>SmtRes!Y702*Source!I679</f>
        <v>44.800000000000004</v>
      </c>
      <c r="J377">
        <f>SmtRes!AO702</f>
        <v>1</v>
      </c>
      <c r="K377">
        <f>SmtRes!AH702</f>
        <v>0</v>
      </c>
      <c r="L377">
        <f>SmtRes!DB702</f>
        <v>0</v>
      </c>
      <c r="M377">
        <f>ROUND(ROUND(L377*Source!I679, 6)*1, 2)</f>
        <v>0</v>
      </c>
      <c r="N377">
        <f>SmtRes!AD702</f>
        <v>0</v>
      </c>
      <c r="O377">
        <f>ROUND(ROUND(L377*Source!I679, 6)*SmtRes!DA702, 2)</f>
        <v>0</v>
      </c>
      <c r="P377">
        <f>SmtRes!AG702</f>
        <v>0</v>
      </c>
      <c r="Q377">
        <f>SmtRes!DC702</f>
        <v>0</v>
      </c>
      <c r="R377">
        <f>ROUND(ROUND(Q377*Source!I679, 6)*1, 2)</f>
        <v>0</v>
      </c>
      <c r="S377">
        <f>SmtRes!AC702</f>
        <v>0</v>
      </c>
      <c r="T377">
        <f>ROUND(ROUND(Q377*Source!I679, 6)*SmtRes!AK702, 2)</f>
        <v>0</v>
      </c>
      <c r="U377">
        <v>1</v>
      </c>
      <c r="Z377">
        <f>SmtRes!X702</f>
        <v>476480486</v>
      </c>
      <c r="AA377">
        <v>-1751963544</v>
      </c>
      <c r="AB377">
        <v>-1751963544</v>
      </c>
    </row>
    <row r="378" spans="1:28" x14ac:dyDescent="0.2">
      <c r="A378">
        <v>999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71D84-671C-45C7-8BEA-59771AC1A9D4}">
  <sheetPr>
    <pageSetUpPr fitToPage="1"/>
  </sheetPr>
  <dimension ref="A2:Q348"/>
  <sheetViews>
    <sheetView workbookViewId="0"/>
  </sheetViews>
  <sheetFormatPr defaultRowHeight="12.75" x14ac:dyDescent="0.2"/>
  <cols>
    <col min="1" max="1" width="18.7109375" customWidth="1"/>
    <col min="2" max="2" width="40.7109375" customWidth="1"/>
    <col min="3" max="6" width="12.7109375" customWidth="1"/>
    <col min="15" max="15" width="54.28515625" hidden="1" customWidth="1"/>
    <col min="16" max="18" width="0" hidden="1" customWidth="1"/>
  </cols>
  <sheetData>
    <row r="2" spans="1:17" ht="16.5" x14ac:dyDescent="0.2">
      <c r="A2" s="98" t="s">
        <v>929</v>
      </c>
      <c r="B2" s="99"/>
      <c r="C2" s="99"/>
      <c r="D2" s="99"/>
      <c r="E2" s="99"/>
      <c r="F2" s="99"/>
    </row>
    <row r="3" spans="1:17" ht="33" x14ac:dyDescent="0.2">
      <c r="A3" s="98" t="str">
        <f>CONCATENATE("Объект: ",IF(Source!G774&lt;&gt;"Новый объект", Source!G774, ""))</f>
        <v>Объект: на выполнение работ по замене СПС, СОУЭ и АГПТ</v>
      </c>
      <c r="B3" s="99"/>
      <c r="C3" s="99"/>
      <c r="D3" s="99"/>
      <c r="E3" s="99"/>
      <c r="F3" s="99"/>
      <c r="O3" s="63" t="s">
        <v>930</v>
      </c>
    </row>
    <row r="4" spans="1:17" x14ac:dyDescent="0.2">
      <c r="A4" s="102" t="s">
        <v>931</v>
      </c>
      <c r="B4" s="102" t="s">
        <v>932</v>
      </c>
      <c r="C4" s="102" t="s">
        <v>881</v>
      </c>
      <c r="D4" s="102" t="s">
        <v>933</v>
      </c>
      <c r="E4" s="105" t="s">
        <v>934</v>
      </c>
      <c r="F4" s="106"/>
    </row>
    <row r="5" spans="1:17" x14ac:dyDescent="0.2">
      <c r="A5" s="103"/>
      <c r="B5" s="103"/>
      <c r="C5" s="103"/>
      <c r="D5" s="103"/>
      <c r="E5" s="107"/>
      <c r="F5" s="108"/>
    </row>
    <row r="6" spans="1:17" ht="14.25" x14ac:dyDescent="0.2">
      <c r="A6" s="104"/>
      <c r="B6" s="104"/>
      <c r="C6" s="104"/>
      <c r="D6" s="104"/>
      <c r="E6" s="24" t="s">
        <v>935</v>
      </c>
      <c r="F6" s="24" t="s">
        <v>936</v>
      </c>
    </row>
    <row r="7" spans="1:17" ht="14.25" x14ac:dyDescent="0.2">
      <c r="A7" s="24">
        <v>1</v>
      </c>
      <c r="B7" s="24">
        <v>2</v>
      </c>
      <c r="C7" s="24">
        <v>3</v>
      </c>
      <c r="D7" s="24">
        <v>4</v>
      </c>
      <c r="E7" s="24">
        <v>5</v>
      </c>
      <c r="F7" s="24">
        <v>6</v>
      </c>
    </row>
    <row r="8" spans="1:17" ht="16.5" x14ac:dyDescent="0.2">
      <c r="A8" s="98" t="str">
        <f>CONCATENATE("Локальная смета: ",IF(Source!G22&lt;&gt;"Новая локальная смета", Source!G22, ""))</f>
        <v>Локальная смета: СПС</v>
      </c>
      <c r="B8" s="99"/>
      <c r="C8" s="99"/>
      <c r="D8" s="99"/>
      <c r="E8" s="99"/>
      <c r="F8" s="99"/>
    </row>
    <row r="9" spans="1:17" ht="16.5" x14ac:dyDescent="0.2">
      <c r="A9" s="98" t="str">
        <f>CONCATENATE("Раздел: ",IF(Source!G26&lt;&gt;"Новый раздел", Source!G26, ""))</f>
        <v>Раздел: 1. СПС</v>
      </c>
      <c r="B9" s="99"/>
      <c r="C9" s="99"/>
      <c r="D9" s="99"/>
      <c r="E9" s="99"/>
      <c r="F9" s="99"/>
    </row>
    <row r="10" spans="1:17" ht="14.25" x14ac:dyDescent="0.2">
      <c r="A10" s="100" t="s">
        <v>937</v>
      </c>
      <c r="B10" s="101"/>
      <c r="C10" s="101"/>
      <c r="D10" s="101"/>
      <c r="E10" s="101"/>
      <c r="F10" s="101"/>
    </row>
    <row r="11" spans="1:17" ht="14.25" x14ac:dyDescent="0.2">
      <c r="A11" s="64" t="s">
        <v>497</v>
      </c>
      <c r="B11" s="56" t="s">
        <v>498</v>
      </c>
      <c r="C11" s="56" t="s">
        <v>499</v>
      </c>
      <c r="D11" s="57">
        <f>ROUND(SUMIF(RV_DATA!AB8:AB122, -1751963544, RV_DATA!I8:I122), 6)</f>
        <v>1003.9574</v>
      </c>
      <c r="E11" s="65">
        <f>ROUND(RV_DATA!N14, 6)</f>
        <v>0</v>
      </c>
      <c r="F11" s="65">
        <f>ROUND(SUMIF(RV_DATA!AB8:AB122, -1751963544, RV_DATA!O8:O122), 6)</f>
        <v>0</v>
      </c>
      <c r="Q11">
        <v>1</v>
      </c>
    </row>
    <row r="12" spans="1:17" ht="15" x14ac:dyDescent="0.25">
      <c r="A12" s="93" t="s">
        <v>938</v>
      </c>
      <c r="B12" s="93"/>
      <c r="C12" s="93"/>
      <c r="D12" s="93"/>
      <c r="E12" s="94">
        <f>SUMIF(Q11:Q11, 1, F11:F11)</f>
        <v>0</v>
      </c>
      <c r="F12" s="93"/>
    </row>
    <row r="13" spans="1:17" ht="14.25" x14ac:dyDescent="0.2">
      <c r="A13" s="100" t="s">
        <v>939</v>
      </c>
      <c r="B13" s="101"/>
      <c r="C13" s="101"/>
      <c r="D13" s="101"/>
      <c r="E13" s="101"/>
      <c r="F13" s="101"/>
    </row>
    <row r="14" spans="1:17" ht="42.75" x14ac:dyDescent="0.2">
      <c r="A14" s="64" t="s">
        <v>591</v>
      </c>
      <c r="B14" s="56" t="s">
        <v>593</v>
      </c>
      <c r="C14" s="56" t="s">
        <v>503</v>
      </c>
      <c r="D14" s="57">
        <f>ROUND(SUMIF(RV_DATA!AB8:AB122, -1927318577, RV_DATA!I8:I122), 6)</f>
        <v>19.25319</v>
      </c>
      <c r="E14" s="65">
        <f>ROUND(RV_DATA!N78, 6)</f>
        <v>79.5</v>
      </c>
      <c r="F14" s="65">
        <f>ROUND(SUMIF(RV_DATA!AB8:AB122, -1927318577, RV_DATA!O8:O122), 6)</f>
        <v>1462.12</v>
      </c>
      <c r="Q14">
        <v>2</v>
      </c>
    </row>
    <row r="15" spans="1:17" ht="28.5" x14ac:dyDescent="0.2">
      <c r="A15" s="64" t="s">
        <v>567</v>
      </c>
      <c r="B15" s="56" t="s">
        <v>569</v>
      </c>
      <c r="C15" s="56" t="s">
        <v>503</v>
      </c>
      <c r="D15" s="57">
        <f>ROUND(SUMIF(RV_DATA!AB8:AB122, -1462868675, RV_DATA!I8:I122), 6)</f>
        <v>12.46214</v>
      </c>
      <c r="E15" s="65">
        <f>ROUND(RV_DATA!N55, 6)</f>
        <v>1118.8900000000001</v>
      </c>
      <c r="F15" s="65">
        <f>ROUND(SUMIF(RV_DATA!AB8:AB122, -1462868675, RV_DATA!O8:O122), 6)</f>
        <v>13318.52</v>
      </c>
      <c r="Q15">
        <v>2</v>
      </c>
    </row>
    <row r="16" spans="1:17" ht="14.25" x14ac:dyDescent="0.2">
      <c r="A16" s="64" t="s">
        <v>594</v>
      </c>
      <c r="B16" s="56" t="s">
        <v>596</v>
      </c>
      <c r="C16" s="56" t="s">
        <v>503</v>
      </c>
      <c r="D16" s="57">
        <f>ROUND(SUMIF(RV_DATA!AB8:AB122, 714070868, RV_DATA!I8:I122), 6)</f>
        <v>28.80499</v>
      </c>
      <c r="E16" s="65">
        <f>ROUND(RV_DATA!N76, 6)</f>
        <v>6.84</v>
      </c>
      <c r="F16" s="65">
        <f>ROUND(SUMIF(RV_DATA!AB8:AB122, 714070868, RV_DATA!O8:O122), 6)</f>
        <v>188.19</v>
      </c>
      <c r="Q16">
        <v>2</v>
      </c>
    </row>
    <row r="17" spans="1:17" ht="28.5" x14ac:dyDescent="0.2">
      <c r="A17" s="64" t="s">
        <v>570</v>
      </c>
      <c r="B17" s="56" t="s">
        <v>572</v>
      </c>
      <c r="C17" s="56" t="s">
        <v>503</v>
      </c>
      <c r="D17" s="57">
        <f>ROUND(SUMIF(RV_DATA!AB8:AB122, -711566665, RV_DATA!I8:I122), 6)</f>
        <v>2.1649999999999999E-2</v>
      </c>
      <c r="E17" s="65">
        <f>ROUND(RV_DATA!N67, 6)</f>
        <v>2149.79</v>
      </c>
      <c r="F17" s="65">
        <f>ROUND(SUMIF(RV_DATA!AB8:AB122, -711566665, RV_DATA!O8:O122), 6)</f>
        <v>44.41</v>
      </c>
      <c r="Q17">
        <v>2</v>
      </c>
    </row>
    <row r="18" spans="1:17" ht="42.75" x14ac:dyDescent="0.2">
      <c r="A18" s="64" t="s">
        <v>612</v>
      </c>
      <c r="B18" s="56" t="s">
        <v>614</v>
      </c>
      <c r="C18" s="56" t="s">
        <v>503</v>
      </c>
      <c r="D18" s="57">
        <f>ROUND(SUMIF(RV_DATA!AB8:AB122, -524523805, RV_DATA!I8:I122), 6)</f>
        <v>39.427999999999997</v>
      </c>
      <c r="E18" s="65">
        <f>ROUND(RV_DATA!N86, 6)</f>
        <v>557.83000000000004</v>
      </c>
      <c r="F18" s="65">
        <f>ROUND(SUMIF(RV_DATA!AB8:AB122, -524523805, RV_DATA!O8:O122), 6)</f>
        <v>21006.63</v>
      </c>
      <c r="Q18">
        <v>2</v>
      </c>
    </row>
    <row r="19" spans="1:17" ht="28.5" x14ac:dyDescent="0.2">
      <c r="A19" s="64" t="s">
        <v>500</v>
      </c>
      <c r="B19" s="56" t="s">
        <v>502</v>
      </c>
      <c r="C19" s="56" t="s">
        <v>503</v>
      </c>
      <c r="D19" s="57">
        <f>ROUND(SUMIF(RV_DATA!AB8:AB122, 846388292, RV_DATA!I8:I122), 6)</f>
        <v>4.5999999999999996</v>
      </c>
      <c r="E19" s="65">
        <f>ROUND(RV_DATA!N13, 6)</f>
        <v>1517.26</v>
      </c>
      <c r="F19" s="65">
        <f>ROUND(SUMIF(RV_DATA!AB8:AB122, 846388292, RV_DATA!O8:O122), 6)</f>
        <v>6666.01</v>
      </c>
      <c r="Q19">
        <v>2</v>
      </c>
    </row>
    <row r="20" spans="1:17" ht="15" x14ac:dyDescent="0.25">
      <c r="A20" s="93" t="s">
        <v>940</v>
      </c>
      <c r="B20" s="93"/>
      <c r="C20" s="93"/>
      <c r="D20" s="93"/>
      <c r="E20" s="94">
        <f>SUMIF(Q14:Q19, 2, F14:F19)</f>
        <v>42685.880000000005</v>
      </c>
      <c r="F20" s="93"/>
    </row>
    <row r="21" spans="1:17" ht="14.25" x14ac:dyDescent="0.2">
      <c r="A21" s="100" t="s">
        <v>941</v>
      </c>
      <c r="B21" s="101"/>
      <c r="C21" s="101"/>
      <c r="D21" s="101"/>
      <c r="E21" s="101"/>
      <c r="F21" s="101"/>
    </row>
    <row r="22" spans="1:17" ht="14.25" x14ac:dyDescent="0.2">
      <c r="A22" s="64" t="s">
        <v>573</v>
      </c>
      <c r="B22" s="56" t="s">
        <v>575</v>
      </c>
      <c r="C22" s="56" t="s">
        <v>507</v>
      </c>
      <c r="D22" s="57">
        <f>ROUND(SUMIF(RV_DATA!AB8:AB122, -705495717, RV_DATA!I8:I122), 6)</f>
        <v>0.93095000000000006</v>
      </c>
      <c r="E22" s="65">
        <f>ROUND(RV_DATA!N66, 6)</f>
        <v>12.58</v>
      </c>
      <c r="F22" s="65">
        <f>ROUND(SUMIF(RV_DATA!AB8:AB122, -705495717, RV_DATA!O8:O122), 6)</f>
        <v>11.76</v>
      </c>
      <c r="Q22">
        <v>3</v>
      </c>
    </row>
    <row r="23" spans="1:17" ht="14.25" x14ac:dyDescent="0.2">
      <c r="A23" s="64" t="s">
        <v>657</v>
      </c>
      <c r="B23" s="56" t="s">
        <v>659</v>
      </c>
      <c r="C23" s="56" t="s">
        <v>511</v>
      </c>
      <c r="D23" s="57">
        <f>ROUND(SUMIF(RV_DATA!AB8:AB122, -1462969810, RV_DATA!I8:I122), 6)</f>
        <v>1.0200000000000001E-3</v>
      </c>
      <c r="E23" s="65">
        <f>ROUND(RV_DATA!N119, 6)</f>
        <v>82595.61</v>
      </c>
      <c r="F23" s="65">
        <f>ROUND(SUMIF(RV_DATA!AB8:AB122, -1462969810, RV_DATA!O8:O122), 6)</f>
        <v>84.06</v>
      </c>
      <c r="Q23">
        <v>3</v>
      </c>
    </row>
    <row r="24" spans="1:17" ht="14.25" x14ac:dyDescent="0.2">
      <c r="A24" s="64" t="s">
        <v>518</v>
      </c>
      <c r="B24" s="56" t="s">
        <v>520</v>
      </c>
      <c r="C24" s="56" t="s">
        <v>511</v>
      </c>
      <c r="D24" s="57">
        <f>ROUND(SUMIF(RV_DATA!AB8:AB122, -1557696929, RV_DATA!I8:I122), 6)</f>
        <v>8.9999999999999998E-4</v>
      </c>
      <c r="E24" s="65">
        <f>ROUND(RV_DATA!N27, 6)</f>
        <v>6836.51</v>
      </c>
      <c r="F24" s="65">
        <f>ROUND(SUMIF(RV_DATA!AB8:AB122, -1557696929, RV_DATA!O8:O122), 6)</f>
        <v>6.18</v>
      </c>
      <c r="Q24">
        <v>3</v>
      </c>
    </row>
    <row r="25" spans="1:17" ht="28.5" x14ac:dyDescent="0.2">
      <c r="A25" s="64" t="s">
        <v>597</v>
      </c>
      <c r="B25" s="56" t="s">
        <v>599</v>
      </c>
      <c r="C25" s="56" t="s">
        <v>511</v>
      </c>
      <c r="D25" s="57">
        <f>ROUND(SUMIF(RV_DATA!AB8:AB122, -1987742182, RV_DATA!I8:I122), 6)</f>
        <v>3.1902E-2</v>
      </c>
      <c r="E25" s="65">
        <f>ROUND(RV_DATA!N75, 6)</f>
        <v>157580.26</v>
      </c>
      <c r="F25" s="65">
        <f>ROUND(SUMIF(RV_DATA!AB8:AB122, -1987742182, RV_DATA!O8:O122), 6)</f>
        <v>5026.6400000000003</v>
      </c>
      <c r="Q25">
        <v>3</v>
      </c>
    </row>
    <row r="26" spans="1:17" ht="28.5" x14ac:dyDescent="0.2">
      <c r="A26" s="64" t="s">
        <v>576</v>
      </c>
      <c r="B26" s="56" t="s">
        <v>578</v>
      </c>
      <c r="C26" s="56" t="s">
        <v>507</v>
      </c>
      <c r="D26" s="57">
        <f>ROUND(SUMIF(RV_DATA!AB8:AB122, -722337738, RV_DATA!I8:I122), 6)</f>
        <v>0.92800000000000005</v>
      </c>
      <c r="E26" s="65">
        <f>ROUND(RV_DATA!N65, 6)</f>
        <v>270.42</v>
      </c>
      <c r="F26" s="65">
        <f>ROUND(SUMIF(RV_DATA!AB8:AB122, -722337738, RV_DATA!O8:O122), 6)</f>
        <v>250.94</v>
      </c>
      <c r="Q26">
        <v>3</v>
      </c>
    </row>
    <row r="27" spans="1:17" ht="57" x14ac:dyDescent="0.2">
      <c r="A27" s="64" t="s">
        <v>660</v>
      </c>
      <c r="B27" s="56" t="s">
        <v>662</v>
      </c>
      <c r="C27" s="56" t="s">
        <v>220</v>
      </c>
      <c r="D27" s="57">
        <f>ROUND(SUMIF(RV_DATA!AB8:AB122, -1313657238, RV_DATA!I8:I122), 6)</f>
        <v>2.7539999999999999E-2</v>
      </c>
      <c r="E27" s="65">
        <f>ROUND(RV_DATA!N118, 6)</f>
        <v>10077.19</v>
      </c>
      <c r="F27" s="65">
        <f>ROUND(SUMIF(RV_DATA!AB8:AB122, -1313657238, RV_DATA!O8:O122), 6)</f>
        <v>276.97000000000003</v>
      </c>
      <c r="Q27">
        <v>3</v>
      </c>
    </row>
    <row r="28" spans="1:17" ht="14.25" x14ac:dyDescent="0.2">
      <c r="A28" s="64" t="s">
        <v>615</v>
      </c>
      <c r="B28" s="56" t="s">
        <v>617</v>
      </c>
      <c r="C28" s="56" t="s">
        <v>29</v>
      </c>
      <c r="D28" s="57">
        <f>ROUND(SUMIF(RV_DATA!AB8:AB122, -614974749, RV_DATA!I8:I122), 6)</f>
        <v>451.935</v>
      </c>
      <c r="E28" s="65">
        <f>ROUND(RV_DATA!N84, 6)</f>
        <v>8.4499999999999993</v>
      </c>
      <c r="F28" s="65">
        <f>ROUND(SUMIF(RV_DATA!AB8:AB122, -614974749, RV_DATA!O8:O122), 6)</f>
        <v>3820.39</v>
      </c>
      <c r="Q28">
        <v>3</v>
      </c>
    </row>
    <row r="29" spans="1:17" ht="14.25" x14ac:dyDescent="0.2">
      <c r="A29" s="64" t="s">
        <v>618</v>
      </c>
      <c r="B29" s="56" t="s">
        <v>620</v>
      </c>
      <c r="C29" s="56" t="s">
        <v>29</v>
      </c>
      <c r="D29" s="57">
        <f>ROUND(SUMIF(RV_DATA!AB8:AB122, 1523495228, RV_DATA!I8:I122), 6)</f>
        <v>27.475999999999999</v>
      </c>
      <c r="E29" s="65">
        <f>ROUND(RV_DATA!N83, 6)</f>
        <v>0.82</v>
      </c>
      <c r="F29" s="65">
        <f>ROUND(SUMIF(RV_DATA!AB8:AB122, 1523495228, RV_DATA!O8:O122), 6)</f>
        <v>22.5</v>
      </c>
      <c r="Q29">
        <v>3</v>
      </c>
    </row>
    <row r="30" spans="1:17" ht="14.25" x14ac:dyDescent="0.2">
      <c r="A30" s="64" t="s">
        <v>621</v>
      </c>
      <c r="B30" s="56" t="s">
        <v>623</v>
      </c>
      <c r="C30" s="56" t="s">
        <v>511</v>
      </c>
      <c r="D30" s="57">
        <f>ROUND(SUMIF(RV_DATA!AB8:AB122, 609349578, RV_DATA!I8:I122), 6)</f>
        <v>2.9E-4</v>
      </c>
      <c r="E30" s="65">
        <f>ROUND(RV_DATA!N82, 6)</f>
        <v>103793.65</v>
      </c>
      <c r="F30" s="65">
        <f>ROUND(SUMIF(RV_DATA!AB8:AB122, 609349578, RV_DATA!O8:O122), 6)</f>
        <v>30.22</v>
      </c>
      <c r="Q30">
        <v>3</v>
      </c>
    </row>
    <row r="31" spans="1:17" ht="28.5" x14ac:dyDescent="0.2">
      <c r="A31" s="64" t="s">
        <v>521</v>
      </c>
      <c r="B31" s="56" t="s">
        <v>523</v>
      </c>
      <c r="C31" s="56" t="s">
        <v>507</v>
      </c>
      <c r="D31" s="57">
        <f>ROUND(SUMIF(RV_DATA!AB8:AB122, -1113958799, RV_DATA!I8:I122), 6)</f>
        <v>0.09</v>
      </c>
      <c r="E31" s="65">
        <f>ROUND(RV_DATA!N26, 6)</f>
        <v>194.77</v>
      </c>
      <c r="F31" s="65">
        <f>ROUND(SUMIF(RV_DATA!AB8:AB122, -1113958799, RV_DATA!O8:O122), 6)</f>
        <v>17.399999999999999</v>
      </c>
      <c r="Q31">
        <v>3</v>
      </c>
    </row>
    <row r="32" spans="1:17" ht="14.25" x14ac:dyDescent="0.2">
      <c r="A32" s="64" t="s">
        <v>524</v>
      </c>
      <c r="B32" s="56" t="s">
        <v>526</v>
      </c>
      <c r="C32" s="56" t="s">
        <v>507</v>
      </c>
      <c r="D32" s="57">
        <f>ROUND(SUMIF(RV_DATA!AB8:AB122, 1282226774, RV_DATA!I8:I122), 6)</f>
        <v>0.03</v>
      </c>
      <c r="E32" s="65">
        <f>ROUND(RV_DATA!N25, 6)</f>
        <v>464.93</v>
      </c>
      <c r="F32" s="65">
        <f>ROUND(SUMIF(RV_DATA!AB8:AB122, 1282226774, RV_DATA!O8:O122), 6)</f>
        <v>14.2</v>
      </c>
      <c r="Q32">
        <v>3</v>
      </c>
    </row>
    <row r="33" spans="1:17" ht="28.5" x14ac:dyDescent="0.2">
      <c r="A33" s="64" t="s">
        <v>642</v>
      </c>
      <c r="B33" s="56" t="s">
        <v>644</v>
      </c>
      <c r="C33" s="56" t="s">
        <v>507</v>
      </c>
      <c r="D33" s="57">
        <f>ROUND(SUMIF(RV_DATA!AB8:AB122, -1720620010, RV_DATA!I8:I122), 6)</f>
        <v>4.7400000000000003E-3</v>
      </c>
      <c r="E33" s="65">
        <f>ROUND(RV_DATA!N106, 6)</f>
        <v>1072.27</v>
      </c>
      <c r="F33" s="65">
        <f>ROUND(SUMIF(RV_DATA!AB8:AB122, -1720620010, RV_DATA!O8:O122), 6)</f>
        <v>5.08</v>
      </c>
      <c r="Q33">
        <v>3</v>
      </c>
    </row>
    <row r="34" spans="1:17" ht="28.5" x14ac:dyDescent="0.2">
      <c r="A34" s="64" t="s">
        <v>624</v>
      </c>
      <c r="B34" s="56" t="s">
        <v>626</v>
      </c>
      <c r="C34" s="56" t="s">
        <v>511</v>
      </c>
      <c r="D34" s="57">
        <f>ROUND(SUMIF(RV_DATA!AB8:AB122, -1775504617, RV_DATA!I8:I122), 6)</f>
        <v>0.37025999999999998</v>
      </c>
      <c r="E34" s="65">
        <f>ROUND(RV_DATA!N81, 6)</f>
        <v>141029.96</v>
      </c>
      <c r="F34" s="65">
        <f>ROUND(SUMIF(RV_DATA!AB8:AB122, -1775504617, RV_DATA!O8:O122), 6)</f>
        <v>52217.53</v>
      </c>
      <c r="Q34">
        <v>3</v>
      </c>
    </row>
    <row r="35" spans="1:17" ht="42.75" x14ac:dyDescent="0.2">
      <c r="A35" s="64" t="s">
        <v>504</v>
      </c>
      <c r="B35" s="56" t="s">
        <v>506</v>
      </c>
      <c r="C35" s="56" t="s">
        <v>507</v>
      </c>
      <c r="D35" s="57">
        <f>ROUND(SUMIF(RV_DATA!AB8:AB122, -1269028055, RV_DATA!I8:I122), 6)</f>
        <v>0.02</v>
      </c>
      <c r="E35" s="65">
        <f>ROUND(RV_DATA!N12, 6)</f>
        <v>409.18</v>
      </c>
      <c r="F35" s="65">
        <f>ROUND(SUMIF(RV_DATA!AB8:AB122, -1269028055, RV_DATA!O8:O122), 6)</f>
        <v>8.15</v>
      </c>
      <c r="Q35">
        <v>3</v>
      </c>
    </row>
    <row r="36" spans="1:17" ht="156.75" x14ac:dyDescent="0.2">
      <c r="A36" s="64" t="s">
        <v>187</v>
      </c>
      <c r="B36" s="56" t="s">
        <v>760</v>
      </c>
      <c r="C36" s="56" t="s">
        <v>29</v>
      </c>
      <c r="D36" s="57">
        <f>ROUND(SUMIF(RV_DATA!AB8:AB122, 1782648284, RV_DATA!I8:I122), 6)</f>
        <v>5</v>
      </c>
      <c r="E36" s="65">
        <f>ROUND(RV_DATA!N100, 6)</f>
        <v>5327.3105999999998</v>
      </c>
      <c r="F36" s="65">
        <f>ROUND(SUMIF(RV_DATA!AB8:AB122, 1782648284, RV_DATA!O8:O122), 6)</f>
        <v>26636.55</v>
      </c>
      <c r="Q36">
        <v>3</v>
      </c>
    </row>
    <row r="37" spans="1:17" ht="28.5" x14ac:dyDescent="0.2">
      <c r="A37" s="64" t="s">
        <v>527</v>
      </c>
      <c r="B37" s="56" t="s">
        <v>529</v>
      </c>
      <c r="C37" s="56" t="s">
        <v>511</v>
      </c>
      <c r="D37" s="57">
        <f>ROUND(SUMIF(RV_DATA!AB8:AB122, 1909860070, RV_DATA!I8:I122), 6)</f>
        <v>6.0000000000000002E-5</v>
      </c>
      <c r="E37" s="65">
        <f>ROUND(RV_DATA!N24, 6)</f>
        <v>127122.59</v>
      </c>
      <c r="F37" s="65">
        <f>ROUND(SUMIF(RV_DATA!AB8:AB122, 1909860070, RV_DATA!O8:O122), 6)</f>
        <v>7.53</v>
      </c>
      <c r="Q37">
        <v>3</v>
      </c>
    </row>
    <row r="38" spans="1:17" ht="14.25" x14ac:dyDescent="0.2">
      <c r="A38" s="64" t="s">
        <v>636</v>
      </c>
      <c r="B38" s="56" t="s">
        <v>638</v>
      </c>
      <c r="C38" s="56" t="s">
        <v>511</v>
      </c>
      <c r="D38" s="57">
        <f>ROUND(SUMIF(RV_DATA!AB8:AB122, -2089330387, RV_DATA!I8:I122), 6)</f>
        <v>1.07E-4</v>
      </c>
      <c r="E38" s="65">
        <f>ROUND(RV_DATA!N105, 6)</f>
        <v>48567.24</v>
      </c>
      <c r="F38" s="65">
        <f>ROUND(SUMIF(RV_DATA!AB8:AB122, -2089330387, RV_DATA!O8:O122), 6)</f>
        <v>5.22</v>
      </c>
      <c r="Q38">
        <v>3</v>
      </c>
    </row>
    <row r="39" spans="1:17" ht="57" x14ac:dyDescent="0.2">
      <c r="A39" s="64" t="s">
        <v>663</v>
      </c>
      <c r="B39" s="56" t="s">
        <v>665</v>
      </c>
      <c r="C39" s="56" t="s">
        <v>220</v>
      </c>
      <c r="D39" s="57">
        <f>ROUND(SUMIF(RV_DATA!AB8:AB122, -1311518844, RV_DATA!I8:I122), 6)</f>
        <v>3.4169999999999999E-2</v>
      </c>
      <c r="E39" s="65">
        <f>ROUND(RV_DATA!N117, 6)</f>
        <v>8124.8</v>
      </c>
      <c r="F39" s="65">
        <f>ROUND(SUMIF(RV_DATA!AB8:AB122, -1311518844, RV_DATA!O8:O122), 6)</f>
        <v>277.07</v>
      </c>
      <c r="Q39">
        <v>3</v>
      </c>
    </row>
    <row r="40" spans="1:17" ht="42.75" x14ac:dyDescent="0.2">
      <c r="A40" s="64" t="s">
        <v>530</v>
      </c>
      <c r="B40" s="56" t="s">
        <v>532</v>
      </c>
      <c r="C40" s="56" t="s">
        <v>184</v>
      </c>
      <c r="D40" s="57">
        <f>ROUND(SUMIF(RV_DATA!AB8:AB122, 290239521, RV_DATA!I8:I122), 6)</f>
        <v>0.3</v>
      </c>
      <c r="E40" s="65">
        <f>ROUND(RV_DATA!N23, 6)</f>
        <v>1615.49</v>
      </c>
      <c r="F40" s="65">
        <f>ROUND(SUMIF(RV_DATA!AB8:AB122, 290239521, RV_DATA!O8:O122), 6)</f>
        <v>484.65</v>
      </c>
      <c r="Q40">
        <v>3</v>
      </c>
    </row>
    <row r="41" spans="1:17" ht="28.5" x14ac:dyDescent="0.2">
      <c r="A41" s="64" t="s">
        <v>508</v>
      </c>
      <c r="B41" s="56" t="s">
        <v>510</v>
      </c>
      <c r="C41" s="56" t="s">
        <v>511</v>
      </c>
      <c r="D41" s="57">
        <f>ROUND(SUMIF(RV_DATA!AB8:AB122, 1929592101, RV_DATA!I8:I122), 6)</f>
        <v>1.6000000000000001E-4</v>
      </c>
      <c r="E41" s="65">
        <f>ROUND(RV_DATA!N11, 6)</f>
        <v>1496715.3</v>
      </c>
      <c r="F41" s="65">
        <f>ROUND(SUMIF(RV_DATA!AB8:AB122, 1929592101, RV_DATA!O8:O122), 6)</f>
        <v>239.36</v>
      </c>
      <c r="Q41">
        <v>3</v>
      </c>
    </row>
    <row r="42" spans="1:17" ht="28.5" x14ac:dyDescent="0.2">
      <c r="A42" s="64" t="s">
        <v>533</v>
      </c>
      <c r="B42" s="56" t="s">
        <v>535</v>
      </c>
      <c r="C42" s="56" t="s">
        <v>511</v>
      </c>
      <c r="D42" s="57">
        <f>ROUND(SUMIF(RV_DATA!AB8:AB122, -78630505, RV_DATA!I8:I122), 6)</f>
        <v>1.8000000000000001E-4</v>
      </c>
      <c r="E42" s="65">
        <f>ROUND(RV_DATA!N22, 6)</f>
        <v>1930271.46</v>
      </c>
      <c r="F42" s="65">
        <f>ROUND(SUMIF(RV_DATA!AB8:AB122, -78630505, RV_DATA!O8:O122), 6)</f>
        <v>347.66</v>
      </c>
      <c r="Q42">
        <v>3</v>
      </c>
    </row>
    <row r="43" spans="1:17" ht="28.5" x14ac:dyDescent="0.2">
      <c r="A43" s="64" t="s">
        <v>536</v>
      </c>
      <c r="B43" s="56" t="s">
        <v>538</v>
      </c>
      <c r="C43" s="56" t="s">
        <v>511</v>
      </c>
      <c r="D43" s="57">
        <f>ROUND(SUMIF(RV_DATA!AB8:AB122, 22278637, RV_DATA!I8:I122), 6)</f>
        <v>2.9999999999999997E-4</v>
      </c>
      <c r="E43" s="65">
        <f>ROUND(RV_DATA!N21, 6)</f>
        <v>1198384.3999999999</v>
      </c>
      <c r="F43" s="65">
        <f>ROUND(SUMIF(RV_DATA!AB8:AB122, 22278637, RV_DATA!O8:O122), 6)</f>
        <v>359.31</v>
      </c>
      <c r="Q43">
        <v>3</v>
      </c>
    </row>
    <row r="44" spans="1:17" ht="57" x14ac:dyDescent="0.2">
      <c r="A44" s="64" t="s">
        <v>645</v>
      </c>
      <c r="B44" s="56" t="s">
        <v>647</v>
      </c>
      <c r="C44" s="56" t="s">
        <v>511</v>
      </c>
      <c r="D44" s="57">
        <f>ROUND(SUMIF(RV_DATA!AB8:AB122, -443132453, RV_DATA!I8:I122), 6)</f>
        <v>3.3199999999999999E-4</v>
      </c>
      <c r="E44" s="65">
        <f>ROUND(RV_DATA!N104, 6)</f>
        <v>87568.03</v>
      </c>
      <c r="F44" s="65">
        <f>ROUND(SUMIF(RV_DATA!AB8:AB122, -443132453, RV_DATA!O8:O122), 6)</f>
        <v>29.05</v>
      </c>
      <c r="Q44">
        <v>3</v>
      </c>
    </row>
    <row r="45" spans="1:17" ht="14.25" x14ac:dyDescent="0.2">
      <c r="A45" s="64" t="s">
        <v>512</v>
      </c>
      <c r="B45" s="56" t="s">
        <v>514</v>
      </c>
      <c r="C45" s="56" t="s">
        <v>515</v>
      </c>
      <c r="D45" s="57">
        <f>ROUND(SUMIF(RV_DATA!AB8:AB122, 1300462346, RV_DATA!I8:I122), 6)</f>
        <v>1</v>
      </c>
      <c r="E45" s="65">
        <f>ROUND(RV_DATA!N10, 6)</f>
        <v>0.37</v>
      </c>
      <c r="F45" s="65">
        <f>ROUND(SUMIF(RV_DATA!AB8:AB122, 1300462346, RV_DATA!O8:O122), 6)</f>
        <v>0.37</v>
      </c>
      <c r="Q45">
        <v>3</v>
      </c>
    </row>
    <row r="46" spans="1:17" ht="28.5" x14ac:dyDescent="0.2">
      <c r="A46" s="64" t="s">
        <v>539</v>
      </c>
      <c r="B46" s="56" t="s">
        <v>541</v>
      </c>
      <c r="C46" s="56" t="s">
        <v>134</v>
      </c>
      <c r="D46" s="57">
        <f>ROUND(SUMIF(RV_DATA!AB8:AB122, 1812635077, RV_DATA!I8:I122), 6)</f>
        <v>17.73</v>
      </c>
      <c r="E46" s="65">
        <f>ROUND(RV_DATA!N20, 6)</f>
        <v>4.53</v>
      </c>
      <c r="F46" s="65">
        <f>ROUND(SUMIF(RV_DATA!AB8:AB122, 1812635077, RV_DATA!O8:O122), 6)</f>
        <v>80.42</v>
      </c>
      <c r="Q46">
        <v>3</v>
      </c>
    </row>
    <row r="47" spans="1:17" ht="28.5" x14ac:dyDescent="0.2">
      <c r="A47" s="64" t="s">
        <v>174</v>
      </c>
      <c r="B47" s="56" t="s">
        <v>175</v>
      </c>
      <c r="C47" s="56" t="s">
        <v>176</v>
      </c>
      <c r="D47" s="57">
        <f>ROUND(SUMIF(RV_DATA!AB8:AB122, -1573974870, RV_DATA!I8:I122), 6)</f>
        <v>1.6160000000000001</v>
      </c>
      <c r="E47" s="65">
        <f>ROUND(RV_DATA!N9, 6)</f>
        <v>1360.08</v>
      </c>
      <c r="F47" s="65">
        <f>ROUND(SUMIF(RV_DATA!AB8:AB122, -1573974870, RV_DATA!O8:O122), 6)</f>
        <v>2197.91</v>
      </c>
      <c r="Q47">
        <v>3</v>
      </c>
    </row>
    <row r="48" spans="1:17" ht="42.75" x14ac:dyDescent="0.2">
      <c r="A48" s="64" t="s">
        <v>542</v>
      </c>
      <c r="B48" s="56" t="s">
        <v>544</v>
      </c>
      <c r="C48" s="56" t="s">
        <v>507</v>
      </c>
      <c r="D48" s="57">
        <f>ROUND(SUMIF(RV_DATA!AB8:AB122, 1282286202, RV_DATA!I8:I122), 6)</f>
        <v>0.06</v>
      </c>
      <c r="E48" s="65">
        <f>ROUND(RV_DATA!N19, 6)</f>
        <v>3047.23</v>
      </c>
      <c r="F48" s="65">
        <f>ROUND(SUMIF(RV_DATA!AB8:AB122, 1282286202, RV_DATA!O8:O122), 6)</f>
        <v>182.8</v>
      </c>
      <c r="Q48">
        <v>3</v>
      </c>
    </row>
    <row r="49" spans="1:17" ht="14.25" x14ac:dyDescent="0.2">
      <c r="A49" s="64" t="s">
        <v>579</v>
      </c>
      <c r="B49" s="56" t="s">
        <v>581</v>
      </c>
      <c r="C49" s="56" t="s">
        <v>184</v>
      </c>
      <c r="D49" s="57">
        <f>ROUND(SUMIF(RV_DATA!AB8:AB122, -760535112, RV_DATA!I8:I122), 6)</f>
        <v>0.10825</v>
      </c>
      <c r="E49" s="65">
        <f>ROUND(RV_DATA!N64, 6)</f>
        <v>939.39</v>
      </c>
      <c r="F49" s="65">
        <f>ROUND(SUMIF(RV_DATA!AB8:AB122, -760535112, RV_DATA!O8:O122), 6)</f>
        <v>101.66</v>
      </c>
      <c r="Q49">
        <v>3</v>
      </c>
    </row>
    <row r="50" spans="1:17" ht="28.5" x14ac:dyDescent="0.2">
      <c r="A50" s="64" t="s">
        <v>582</v>
      </c>
      <c r="B50" s="56" t="s">
        <v>584</v>
      </c>
      <c r="C50" s="56" t="s">
        <v>176</v>
      </c>
      <c r="D50" s="57">
        <f>ROUND(SUMIF(RV_DATA!AB8:AB122, 1321575978, RV_DATA!I8:I122), 6)</f>
        <v>2.6412999999999999E-2</v>
      </c>
      <c r="E50" s="65">
        <f>ROUND(RV_DATA!N63, 6)</f>
        <v>1250.79</v>
      </c>
      <c r="F50" s="65">
        <f>ROUND(SUMIF(RV_DATA!AB8:AB122, 1321575978, RV_DATA!O8:O122), 6)</f>
        <v>33.07</v>
      </c>
      <c r="Q50">
        <v>3</v>
      </c>
    </row>
    <row r="51" spans="1:17" ht="28.5" x14ac:dyDescent="0.2">
      <c r="A51" s="64" t="s">
        <v>648</v>
      </c>
      <c r="B51" s="56" t="s">
        <v>650</v>
      </c>
      <c r="C51" s="56" t="s">
        <v>311</v>
      </c>
      <c r="D51" s="57">
        <f>ROUND(SUMIF(RV_DATA!AB8:AB122, 719951117, RV_DATA!I8:I122), 6)</f>
        <v>0.16116</v>
      </c>
      <c r="E51" s="65">
        <f>ROUND(RV_DATA!N103, 6)</f>
        <v>42.42</v>
      </c>
      <c r="F51" s="65">
        <f>ROUND(SUMIF(RV_DATA!AB8:AB122, 719951117, RV_DATA!O8:O122), 6)</f>
        <v>6.84</v>
      </c>
      <c r="Q51">
        <v>3</v>
      </c>
    </row>
    <row r="52" spans="1:17" ht="42.75" x14ac:dyDescent="0.2">
      <c r="A52" s="64" t="s">
        <v>600</v>
      </c>
      <c r="B52" s="56" t="s">
        <v>602</v>
      </c>
      <c r="C52" s="56" t="s">
        <v>184</v>
      </c>
      <c r="D52" s="57">
        <f>ROUND(SUMIF(RV_DATA!AB8:AB122, 1413289490, RV_DATA!I8:I122), 6)</f>
        <v>1.0905</v>
      </c>
      <c r="E52" s="65">
        <f>ROUND(RV_DATA!N73, 6)</f>
        <v>2340.7800000000002</v>
      </c>
      <c r="F52" s="65">
        <f>ROUND(SUMIF(RV_DATA!AB8:AB122, 1413289490, RV_DATA!O8:O122), 6)</f>
        <v>2552.6799999999998</v>
      </c>
      <c r="Q52">
        <v>3</v>
      </c>
    </row>
    <row r="53" spans="1:17" ht="14.25" x14ac:dyDescent="0.2">
      <c r="A53" s="64" t="s">
        <v>651</v>
      </c>
      <c r="B53" s="56" t="s">
        <v>653</v>
      </c>
      <c r="C53" s="56" t="s">
        <v>29</v>
      </c>
      <c r="D53" s="57">
        <f>ROUND(SUMIF(RV_DATA!AB8:AB122, -1849667330, RV_DATA!I8:I122), 6)</f>
        <v>1.264</v>
      </c>
      <c r="E53" s="65">
        <f>ROUND(RV_DATA!N102, 6)</f>
        <v>120.67</v>
      </c>
      <c r="F53" s="65">
        <f>ROUND(SUMIF(RV_DATA!AB8:AB122, -1849667330, RV_DATA!O8:O122), 6)</f>
        <v>152.53</v>
      </c>
      <c r="Q53">
        <v>3</v>
      </c>
    </row>
    <row r="54" spans="1:17" ht="14.25" x14ac:dyDescent="0.2">
      <c r="A54" s="64" t="s">
        <v>545</v>
      </c>
      <c r="B54" s="56" t="s">
        <v>547</v>
      </c>
      <c r="C54" s="56" t="s">
        <v>184</v>
      </c>
      <c r="D54" s="57">
        <f>ROUND(SUMIF(RV_DATA!AB8:AB122, 606062180, RV_DATA!I8:I122), 6)</f>
        <v>0.12</v>
      </c>
      <c r="E54" s="65">
        <f>ROUND(RV_DATA!N18, 6)</f>
        <v>1958.38</v>
      </c>
      <c r="F54" s="65">
        <f>ROUND(SUMIF(RV_DATA!AB8:AB122, 606062180, RV_DATA!O8:O122), 6)</f>
        <v>235.05</v>
      </c>
      <c r="Q54">
        <v>3</v>
      </c>
    </row>
    <row r="55" spans="1:17" ht="42.75" x14ac:dyDescent="0.2">
      <c r="A55" s="64" t="s">
        <v>603</v>
      </c>
      <c r="B55" s="56" t="s">
        <v>605</v>
      </c>
      <c r="C55" s="56" t="s">
        <v>29</v>
      </c>
      <c r="D55" s="57">
        <f>ROUND(SUMIF(RV_DATA!AB8:AB122, 1566779205, RV_DATA!I8:I122), 6)</f>
        <v>58.16</v>
      </c>
      <c r="E55" s="65">
        <f>ROUND(RV_DATA!N72, 6)</f>
        <v>22</v>
      </c>
      <c r="F55" s="65">
        <f>ROUND(SUMIF(RV_DATA!AB8:AB122, 1566779205, RV_DATA!O8:O122), 6)</f>
        <v>1279.51</v>
      </c>
      <c r="Q55">
        <v>3</v>
      </c>
    </row>
    <row r="56" spans="1:17" ht="57" x14ac:dyDescent="0.2">
      <c r="A56" s="64" t="s">
        <v>585</v>
      </c>
      <c r="B56" s="56" t="s">
        <v>587</v>
      </c>
      <c r="C56" s="56" t="s">
        <v>29</v>
      </c>
      <c r="D56" s="57">
        <f>ROUND(SUMIF(RV_DATA!AB8:AB122, 868907553, RV_DATA!I8:I122), 6)</f>
        <v>6.7115</v>
      </c>
      <c r="E56" s="65">
        <f>ROUND(RV_DATA!N62, 6)</f>
        <v>24.78</v>
      </c>
      <c r="F56" s="65">
        <f>ROUND(SUMIF(RV_DATA!AB8:AB122, 868907553, RV_DATA!O8:O122), 6)</f>
        <v>166.25</v>
      </c>
      <c r="Q56">
        <v>3</v>
      </c>
    </row>
    <row r="57" spans="1:17" ht="28.5" x14ac:dyDescent="0.2">
      <c r="A57" s="64" t="s">
        <v>588</v>
      </c>
      <c r="B57" s="56" t="s">
        <v>590</v>
      </c>
      <c r="C57" s="56" t="s">
        <v>176</v>
      </c>
      <c r="D57" s="57">
        <f>ROUND(SUMIF(RV_DATA!AB8:AB122, 187549918, RV_DATA!I8:I122), 6)</f>
        <v>1.7319999999999999E-2</v>
      </c>
      <c r="E57" s="65">
        <f>ROUND(RV_DATA!N61, 6)</f>
        <v>669.36</v>
      </c>
      <c r="F57" s="65">
        <f>ROUND(SUMIF(RV_DATA!AB8:AB122, 187549918, RV_DATA!O8:O122), 6)</f>
        <v>11.59</v>
      </c>
      <c r="Q57">
        <v>3</v>
      </c>
    </row>
    <row r="58" spans="1:17" ht="14.25" x14ac:dyDescent="0.2">
      <c r="A58" s="64" t="s">
        <v>606</v>
      </c>
      <c r="B58" s="56" t="s">
        <v>608</v>
      </c>
      <c r="C58" s="56" t="s">
        <v>134</v>
      </c>
      <c r="D58" s="57">
        <f>ROUND(SUMIF(RV_DATA!AB8:AB122, 1138589601, RV_DATA!I8:I122), 6)</f>
        <v>19.9925</v>
      </c>
      <c r="E58" s="65">
        <f>ROUND(RV_DATA!N71, 6)</f>
        <v>4.72</v>
      </c>
      <c r="F58" s="65">
        <f>ROUND(SUMIF(RV_DATA!AB8:AB122, 1138589601, RV_DATA!O8:O122), 6)</f>
        <v>94.32</v>
      </c>
      <c r="Q58">
        <v>3</v>
      </c>
    </row>
    <row r="59" spans="1:17" ht="14.25" x14ac:dyDescent="0.2">
      <c r="A59" s="64" t="s">
        <v>609</v>
      </c>
      <c r="B59" s="56" t="s">
        <v>611</v>
      </c>
      <c r="C59" s="56" t="s">
        <v>176</v>
      </c>
      <c r="D59" s="57">
        <f>ROUND(SUMIF(RV_DATA!AB8:AB122, 1183134365, RV_DATA!I8:I122), 6)</f>
        <v>7.2700000000000001E-2</v>
      </c>
      <c r="E59" s="65">
        <f>ROUND(RV_DATA!N70, 6)</f>
        <v>212.58</v>
      </c>
      <c r="F59" s="65">
        <f>ROUND(SUMIF(RV_DATA!AB8:AB122, 1183134365, RV_DATA!O8:O122), 6)</f>
        <v>15.6</v>
      </c>
      <c r="Q59">
        <v>3</v>
      </c>
    </row>
    <row r="60" spans="1:17" ht="42.75" x14ac:dyDescent="0.2">
      <c r="A60" s="64" t="s">
        <v>654</v>
      </c>
      <c r="B60" s="56" t="s">
        <v>656</v>
      </c>
      <c r="C60" s="56" t="s">
        <v>176</v>
      </c>
      <c r="D60" s="57">
        <f>ROUND(SUMIF(RV_DATA!AB8:AB122, 1984401849, RV_DATA!I8:I122), 6)</f>
        <v>6.4780000000000003E-3</v>
      </c>
      <c r="E60" s="65">
        <f>ROUND(RV_DATA!N101, 6)</f>
        <v>2373.6</v>
      </c>
      <c r="F60" s="65">
        <f>ROUND(SUMIF(RV_DATA!AB8:AB122, 1984401849, RV_DATA!O8:O122), 6)</f>
        <v>15.38</v>
      </c>
      <c r="Q60">
        <v>3</v>
      </c>
    </row>
    <row r="61" spans="1:17" ht="28.5" x14ac:dyDescent="0.2">
      <c r="A61" s="64" t="s">
        <v>182</v>
      </c>
      <c r="B61" s="56" t="s">
        <v>183</v>
      </c>
      <c r="C61" s="56" t="s">
        <v>184</v>
      </c>
      <c r="D61" s="57">
        <f>ROUND(SUMIF(RV_DATA!AB8:AB122, 1053536925, RV_DATA!I8:I122), 6)</f>
        <v>16</v>
      </c>
      <c r="E61" s="65">
        <f>ROUND(RV_DATA!N99, 6)</f>
        <v>95.888900000000007</v>
      </c>
      <c r="F61" s="65">
        <f>ROUND(SUMIF(RV_DATA!AB8:AB122, 1053536925, RV_DATA!O8:O122), 6)</f>
        <v>1534.22</v>
      </c>
      <c r="Q61">
        <v>3</v>
      </c>
    </row>
    <row r="62" spans="1:17" ht="57" x14ac:dyDescent="0.2">
      <c r="A62" s="64" t="s">
        <v>218</v>
      </c>
      <c r="B62" s="56" t="s">
        <v>219</v>
      </c>
      <c r="C62" s="56" t="s">
        <v>220</v>
      </c>
      <c r="D62" s="57">
        <f>ROUND(SUMIF(RV_DATA!AB8:AB122, -1282325562, RV_DATA!I8:I122), 6)</f>
        <v>0.15912000000000001</v>
      </c>
      <c r="E62" s="65">
        <f>ROUND(RV_DATA!N121, 6)</f>
        <v>6513.3976000000002</v>
      </c>
      <c r="F62" s="65">
        <f>ROUND(SUMIF(RV_DATA!AB8:AB122, -1282325562, RV_DATA!O8:O122), 6)</f>
        <v>1036.4100000000001</v>
      </c>
      <c r="Q62">
        <v>3</v>
      </c>
    </row>
    <row r="63" spans="1:17" ht="14.25" x14ac:dyDescent="0.2">
      <c r="A63" s="64" t="s">
        <v>516</v>
      </c>
      <c r="B63" s="56" t="s">
        <v>517</v>
      </c>
      <c r="C63" s="56" t="s">
        <v>511</v>
      </c>
      <c r="D63" s="57">
        <f>ROUND(SUMIF(RV_DATA!AB8:AB122, 711510557, RV_DATA!I8:I122), 6)</f>
        <v>0.503</v>
      </c>
      <c r="E63" s="65">
        <f>ROUND(RV_DATA!N8, 6)</f>
        <v>0</v>
      </c>
      <c r="F63" s="65">
        <f>ROUND(SUMIF(RV_DATA!AB8:AB122, 711510557, RV_DATA!O8:O122), 6)</f>
        <v>0</v>
      </c>
      <c r="Q63">
        <v>3</v>
      </c>
    </row>
    <row r="64" spans="1:17" ht="28.5" x14ac:dyDescent="0.2">
      <c r="A64" s="64" t="s">
        <v>27</v>
      </c>
      <c r="B64" s="56" t="s">
        <v>73</v>
      </c>
      <c r="C64" s="56" t="s">
        <v>29</v>
      </c>
      <c r="D64" s="57">
        <f>ROUND(SUMIF(RV_DATA!AB8:AB122, -1852245674, RV_DATA!I8:I122), 6)</f>
        <v>1</v>
      </c>
      <c r="E64" s="65">
        <f>ROUND(RV_DATA!N48, 6)</f>
        <v>7914.1396000000004</v>
      </c>
      <c r="F64" s="65">
        <f>ROUND(SUMIF(RV_DATA!AB8:AB122, -1852245674, RV_DATA!O8:O122), 6)</f>
        <v>7914.14</v>
      </c>
      <c r="Q64">
        <v>3</v>
      </c>
    </row>
    <row r="65" spans="1:17" ht="14.25" x14ac:dyDescent="0.2">
      <c r="A65" s="64" t="s">
        <v>27</v>
      </c>
      <c r="B65" s="56" t="s">
        <v>85</v>
      </c>
      <c r="C65" s="56" t="s">
        <v>29</v>
      </c>
      <c r="D65" s="57">
        <f>ROUND(SUMIF(RV_DATA!AB8:AB122, 596623845, RV_DATA!I8:I122), 6)</f>
        <v>4</v>
      </c>
      <c r="E65" s="65">
        <f>ROUND(RV_DATA!N50, 6)</f>
        <v>3656.6882000000001</v>
      </c>
      <c r="F65" s="65">
        <f>ROUND(SUMIF(RV_DATA!AB8:AB122, 596623845, RV_DATA!O8:O122), 6)</f>
        <v>14626.75</v>
      </c>
      <c r="Q65">
        <v>3</v>
      </c>
    </row>
    <row r="66" spans="1:17" ht="42.75" x14ac:dyDescent="0.2">
      <c r="A66" s="64" t="s">
        <v>27</v>
      </c>
      <c r="B66" s="56" t="s">
        <v>96</v>
      </c>
      <c r="C66" s="56" t="s">
        <v>29</v>
      </c>
      <c r="D66" s="57">
        <f>ROUND(SUMIF(RV_DATA!AB8:AB122, 1639094343, RV_DATA!I8:I122), 6)</f>
        <v>146</v>
      </c>
      <c r="E66" s="65">
        <f>ROUND(RV_DATA!N53, 6)</f>
        <v>1557.6207999999999</v>
      </c>
      <c r="F66" s="65">
        <f>ROUND(SUMIF(RV_DATA!AB8:AB122, 1639094343, RV_DATA!O8:O122), 6)</f>
        <v>227412.64</v>
      </c>
      <c r="Q66">
        <v>3</v>
      </c>
    </row>
    <row r="67" spans="1:17" ht="57" x14ac:dyDescent="0.2">
      <c r="A67" s="64" t="s">
        <v>27</v>
      </c>
      <c r="B67" s="56" t="s">
        <v>99</v>
      </c>
      <c r="C67" s="56" t="s">
        <v>29</v>
      </c>
      <c r="D67" s="57">
        <f>ROUND(SUMIF(RV_DATA!AB8:AB122, -112771148, RV_DATA!I8:I122), 6)</f>
        <v>9</v>
      </c>
      <c r="E67" s="65">
        <f>ROUND(RV_DATA!N54, 6)</f>
        <v>1267.8558</v>
      </c>
      <c r="F67" s="65">
        <f>ROUND(SUMIF(RV_DATA!AB8:AB122, -112771148, RV_DATA!O8:O122), 6)</f>
        <v>11410.7</v>
      </c>
      <c r="Q67">
        <v>3</v>
      </c>
    </row>
    <row r="68" spans="1:17" ht="14.25" x14ac:dyDescent="0.2">
      <c r="A68" s="64" t="s">
        <v>27</v>
      </c>
      <c r="B68" s="56" t="s">
        <v>108</v>
      </c>
      <c r="C68" s="56" t="s">
        <v>29</v>
      </c>
      <c r="D68" s="57">
        <f>ROUND(SUMIF(RV_DATA!AB8:AB122, 1735525424, RV_DATA!I8:I122), 6)</f>
        <v>46</v>
      </c>
      <c r="E68" s="65">
        <f>ROUND(RV_DATA!N57, 6)</f>
        <v>1007.7978000000001</v>
      </c>
      <c r="F68" s="65">
        <f>ROUND(SUMIF(RV_DATA!AB8:AB122, 1735525424, RV_DATA!O8:O122), 6)</f>
        <v>46358.7</v>
      </c>
      <c r="Q68">
        <v>3</v>
      </c>
    </row>
    <row r="69" spans="1:17" ht="28.5" x14ac:dyDescent="0.2">
      <c r="A69" s="64" t="s">
        <v>27</v>
      </c>
      <c r="B69" s="56" t="s">
        <v>115</v>
      </c>
      <c r="C69" s="56" t="s">
        <v>29</v>
      </c>
      <c r="D69" s="57">
        <f>ROUND(SUMIF(RV_DATA!AB8:AB122, 603436998, RV_DATA!I8:I122), 6)</f>
        <v>6</v>
      </c>
      <c r="E69" s="65">
        <f>ROUND(RV_DATA!N59, 6)</f>
        <v>4930.6801999999998</v>
      </c>
      <c r="F69" s="65">
        <f>ROUND(SUMIF(RV_DATA!AB8:AB122, 603436998, RV_DATA!O8:O122), 6)</f>
        <v>29584.080000000002</v>
      </c>
      <c r="Q69">
        <v>3</v>
      </c>
    </row>
    <row r="70" spans="1:17" ht="14.25" x14ac:dyDescent="0.2">
      <c r="A70" s="64" t="s">
        <v>27</v>
      </c>
      <c r="B70" s="56" t="s">
        <v>118</v>
      </c>
      <c r="C70" s="56" t="s">
        <v>29</v>
      </c>
      <c r="D70" s="57">
        <f>ROUND(SUMIF(RV_DATA!AB8:AB122, -1735137370, RV_DATA!I8:I122), 6)</f>
        <v>7</v>
      </c>
      <c r="E70" s="65">
        <f>ROUND(RV_DATA!N60, 6)</f>
        <v>1533.076</v>
      </c>
      <c r="F70" s="65">
        <f>ROUND(SUMIF(RV_DATA!AB8:AB122, -1735137370, RV_DATA!O8:O122), 6)</f>
        <v>10731.53</v>
      </c>
      <c r="Q70">
        <v>3</v>
      </c>
    </row>
    <row r="71" spans="1:17" ht="57" x14ac:dyDescent="0.2">
      <c r="A71" s="64" t="s">
        <v>27</v>
      </c>
      <c r="B71" s="56" t="s">
        <v>133</v>
      </c>
      <c r="C71" s="56" t="s">
        <v>134</v>
      </c>
      <c r="D71" s="57">
        <f>ROUND(SUMIF(RV_DATA!AB8:AB122, 1861592327, RV_DATA!I8:I122), 6)</f>
        <v>591.6</v>
      </c>
      <c r="E71" s="65">
        <f>ROUND(RV_DATA!N80, 6)</f>
        <v>28.927800000000001</v>
      </c>
      <c r="F71" s="65">
        <f>ROUND(SUMIF(RV_DATA!AB8:AB122, 1861592327, RV_DATA!O8:O122), 6)</f>
        <v>17113.689999999999</v>
      </c>
      <c r="Q71">
        <v>3</v>
      </c>
    </row>
    <row r="72" spans="1:17" ht="28.5" x14ac:dyDescent="0.2">
      <c r="A72" s="64" t="s">
        <v>27</v>
      </c>
      <c r="B72" s="56" t="s">
        <v>141</v>
      </c>
      <c r="C72" s="56" t="s">
        <v>134</v>
      </c>
      <c r="D72" s="57">
        <f>ROUND(SUMIF(RV_DATA!AB8:AB122, -886428301, RV_DATA!I8:I122), 6)</f>
        <v>363</v>
      </c>
      <c r="E72" s="65">
        <f>ROUND(RV_DATA!N91, 6)</f>
        <v>135.6782</v>
      </c>
      <c r="F72" s="65">
        <f>ROUND(SUMIF(RV_DATA!AB8:AB122, -886428301, RV_DATA!O8:O122), 6)</f>
        <v>49251.19</v>
      </c>
      <c r="Q72">
        <v>3</v>
      </c>
    </row>
    <row r="73" spans="1:17" ht="42.75" x14ac:dyDescent="0.2">
      <c r="A73" s="64" t="s">
        <v>27</v>
      </c>
      <c r="B73" s="56" t="s">
        <v>144</v>
      </c>
      <c r="C73" s="56" t="s">
        <v>29</v>
      </c>
      <c r="D73" s="57">
        <f>ROUND(SUMIF(RV_DATA!AB8:AB122, -118211441, RV_DATA!I8:I122), 6)</f>
        <v>28</v>
      </c>
      <c r="E73" s="65">
        <f>ROUND(RV_DATA!N92, 6)</f>
        <v>150.97</v>
      </c>
      <c r="F73" s="65">
        <f>ROUND(SUMIF(RV_DATA!AB8:AB122, -118211441, RV_DATA!O8:O122), 6)</f>
        <v>4227.16</v>
      </c>
      <c r="Q73">
        <v>3</v>
      </c>
    </row>
    <row r="74" spans="1:17" ht="42.75" x14ac:dyDescent="0.2">
      <c r="A74" s="64" t="s">
        <v>27</v>
      </c>
      <c r="B74" s="56" t="s">
        <v>147</v>
      </c>
      <c r="C74" s="56" t="s">
        <v>29</v>
      </c>
      <c r="D74" s="57">
        <f>ROUND(SUMIF(RV_DATA!AB8:AB122, -1972212158, RV_DATA!I8:I122), 6)</f>
        <v>34</v>
      </c>
      <c r="E74" s="65">
        <f>ROUND(RV_DATA!N93, 6)</f>
        <v>150.97</v>
      </c>
      <c r="F74" s="65">
        <f>ROUND(SUMIF(RV_DATA!AB8:AB122, -1972212158, RV_DATA!O8:O122), 6)</f>
        <v>5132.9799999999996</v>
      </c>
      <c r="Q74">
        <v>3</v>
      </c>
    </row>
    <row r="75" spans="1:17" ht="14.25" x14ac:dyDescent="0.2">
      <c r="A75" s="64" t="s">
        <v>27</v>
      </c>
      <c r="B75" s="56" t="s">
        <v>155</v>
      </c>
      <c r="C75" s="56" t="s">
        <v>134</v>
      </c>
      <c r="D75" s="57">
        <f>ROUND(SUMIF(RV_DATA!AB8:AB122, -783600157, RV_DATA!I8:I122), 6)</f>
        <v>216.5</v>
      </c>
      <c r="E75" s="65">
        <f>ROUND(RV_DATA!N95, 6)</f>
        <v>69.446200000000005</v>
      </c>
      <c r="F75" s="65">
        <f>ROUND(SUMIF(RV_DATA!AB8:AB122, -783600157, RV_DATA!O8:O122), 6)</f>
        <v>15035.1</v>
      </c>
      <c r="Q75">
        <v>3</v>
      </c>
    </row>
    <row r="76" spans="1:17" ht="28.5" x14ac:dyDescent="0.2">
      <c r="A76" s="64" t="s">
        <v>27</v>
      </c>
      <c r="B76" s="56" t="s">
        <v>158</v>
      </c>
      <c r="C76" s="56" t="s">
        <v>29</v>
      </c>
      <c r="D76" s="57">
        <f>ROUND(SUMIF(RV_DATA!AB8:AB122, -851455426, RV_DATA!I8:I122), 6)</f>
        <v>560</v>
      </c>
      <c r="E76" s="65">
        <f>ROUND(RV_DATA!N96, 6)</f>
        <v>4.383</v>
      </c>
      <c r="F76" s="65">
        <f>ROUND(SUMIF(RV_DATA!AB8:AB122, -851455426, RV_DATA!O8:O122), 6)</f>
        <v>2454.48</v>
      </c>
      <c r="Q76">
        <v>3</v>
      </c>
    </row>
    <row r="77" spans="1:17" ht="42.75" x14ac:dyDescent="0.2">
      <c r="A77" s="64" t="s">
        <v>27</v>
      </c>
      <c r="B77" s="56" t="s">
        <v>171</v>
      </c>
      <c r="C77" s="56" t="s">
        <v>29</v>
      </c>
      <c r="D77" s="57">
        <f>ROUND(SUMIF(RV_DATA!AB8:AB122, 1905156165, RV_DATA!I8:I122), 6)</f>
        <v>12</v>
      </c>
      <c r="E77" s="65">
        <f>ROUND(RV_DATA!N97, 6)</f>
        <v>316.7448</v>
      </c>
      <c r="F77" s="65">
        <f>ROUND(SUMIF(RV_DATA!AB8:AB122, 1905156165, RV_DATA!O8:O122), 6)</f>
        <v>3800.94</v>
      </c>
      <c r="Q77">
        <v>3</v>
      </c>
    </row>
    <row r="78" spans="1:17" ht="14.25" x14ac:dyDescent="0.2">
      <c r="A78" s="64" t="s">
        <v>27</v>
      </c>
      <c r="B78" s="56" t="s">
        <v>197</v>
      </c>
      <c r="C78" s="56" t="s">
        <v>134</v>
      </c>
      <c r="D78" s="57">
        <f>ROUND(SUMIF(RV_DATA!AB8:AB122, 380467691, RV_DATA!I8:I122), 6)</f>
        <v>16.274000000000001</v>
      </c>
      <c r="E78" s="65">
        <f>ROUND(RV_DATA!N114, 6)</f>
        <v>84.640600000000006</v>
      </c>
      <c r="F78" s="65">
        <f>ROUND(SUMIF(RV_DATA!AB8:AB122, 380467691, RV_DATA!O8:O122), 6)</f>
        <v>1377.44</v>
      </c>
      <c r="Q78">
        <v>3</v>
      </c>
    </row>
    <row r="79" spans="1:17" ht="15" x14ac:dyDescent="0.25">
      <c r="A79" s="93" t="s">
        <v>942</v>
      </c>
      <c r="B79" s="93"/>
      <c r="C79" s="93"/>
      <c r="D79" s="93"/>
      <c r="E79" s="94">
        <f>SUMIF(Q22:Q78, 3, F22:F78)</f>
        <v>546306.54999999993</v>
      </c>
      <c r="F79" s="93"/>
    </row>
    <row r="80" spans="1:17" ht="14.25" x14ac:dyDescent="0.2">
      <c r="A80" s="100" t="s">
        <v>943</v>
      </c>
      <c r="B80" s="101"/>
      <c r="C80" s="101"/>
      <c r="D80" s="101"/>
      <c r="E80" s="101"/>
      <c r="F80" s="101"/>
    </row>
    <row r="81" spans="1:17" ht="42.75" x14ac:dyDescent="0.2">
      <c r="A81" s="64" t="s">
        <v>27</v>
      </c>
      <c r="B81" s="56" t="s">
        <v>28</v>
      </c>
      <c r="C81" s="56" t="s">
        <v>29</v>
      </c>
      <c r="D81" s="57">
        <f>ROUND(SUMIF(RV_DATA!AB8:AB122, -1746039687, RV_DATA!I8:I122), 6)</f>
        <v>1</v>
      </c>
      <c r="E81" s="65">
        <f>ROUND(RV_DATA!N15, 6)</f>
        <v>488227.91580000002</v>
      </c>
      <c r="F81" s="65">
        <f>ROUND(SUMIF(RV_DATA!AB8:AB122, -1746039687, RV_DATA!O8:O122), 6)</f>
        <v>488227.92</v>
      </c>
      <c r="Q81">
        <v>5</v>
      </c>
    </row>
    <row r="82" spans="1:17" ht="28.5" x14ac:dyDescent="0.2">
      <c r="A82" s="64" t="s">
        <v>27</v>
      </c>
      <c r="B82" s="56" t="s">
        <v>47</v>
      </c>
      <c r="C82" s="56" t="s">
        <v>29</v>
      </c>
      <c r="D82" s="57">
        <f>ROUND(SUMIF(RV_DATA!AB8:AB122, 84026592, RV_DATA!I8:I122), 6)</f>
        <v>1</v>
      </c>
      <c r="E82" s="65">
        <f>ROUND(RV_DATA!N30, 6)</f>
        <v>29415.420900000001</v>
      </c>
      <c r="F82" s="65">
        <f>ROUND(SUMIF(RV_DATA!AB8:AB122, 84026592, RV_DATA!O8:O122), 6)</f>
        <v>29415.42</v>
      </c>
      <c r="Q82">
        <v>5</v>
      </c>
    </row>
    <row r="83" spans="1:17" ht="42.75" x14ac:dyDescent="0.2">
      <c r="A83" s="64" t="s">
        <v>27</v>
      </c>
      <c r="B83" s="56" t="s">
        <v>54</v>
      </c>
      <c r="C83" s="56" t="s">
        <v>29</v>
      </c>
      <c r="D83" s="57">
        <f>ROUND(SUMIF(RV_DATA!AB8:AB122, -289966871, RV_DATA!I8:I122), 6)</f>
        <v>1</v>
      </c>
      <c r="E83" s="65">
        <f>ROUND(RV_DATA!N32, 6)</f>
        <v>44801.674200000001</v>
      </c>
      <c r="F83" s="65">
        <f>ROUND(SUMIF(RV_DATA!AB8:AB122, -289966871, RV_DATA!O8:O122), 6)</f>
        <v>44801.67</v>
      </c>
      <c r="Q83">
        <v>5</v>
      </c>
    </row>
    <row r="84" spans="1:17" ht="28.5" x14ac:dyDescent="0.2">
      <c r="A84" s="64" t="s">
        <v>27</v>
      </c>
      <c r="B84" s="56" t="s">
        <v>66</v>
      </c>
      <c r="C84" s="56" t="s">
        <v>29</v>
      </c>
      <c r="D84" s="57">
        <f>ROUND(SUMIF(RV_DATA!AB8:AB122, -837166025, RV_DATA!I8:I122), 6)</f>
        <v>1</v>
      </c>
      <c r="E84" s="65">
        <f>ROUND(RV_DATA!N34, 6)</f>
        <v>23177.9601</v>
      </c>
      <c r="F84" s="65">
        <f>ROUND(SUMIF(RV_DATA!AB8:AB122, -837166025, RV_DATA!O8:O122), 6)</f>
        <v>23177.96</v>
      </c>
      <c r="Q84">
        <v>5</v>
      </c>
    </row>
    <row r="85" spans="1:17" ht="28.5" x14ac:dyDescent="0.2">
      <c r="A85" s="64" t="s">
        <v>27</v>
      </c>
      <c r="B85" s="56" t="s">
        <v>77</v>
      </c>
      <c r="C85" s="56" t="s">
        <v>29</v>
      </c>
      <c r="D85" s="57">
        <f>ROUND(SUMIF(RV_DATA!AB8:AB122, 903521586, RV_DATA!I8:I122), 6)</f>
        <v>1</v>
      </c>
      <c r="E85" s="65">
        <f>ROUND(RV_DATA!N49, 6)</f>
        <v>11915.222400000001</v>
      </c>
      <c r="F85" s="65">
        <f>ROUND(SUMIF(RV_DATA!AB8:AB122, 903521586, RV_DATA!O8:O122), 6)</f>
        <v>11915.22</v>
      </c>
      <c r="Q85">
        <v>5</v>
      </c>
    </row>
    <row r="86" spans="1:17" ht="15" x14ac:dyDescent="0.25">
      <c r="A86" s="93" t="s">
        <v>944</v>
      </c>
      <c r="B86" s="93"/>
      <c r="C86" s="93"/>
      <c r="D86" s="93"/>
      <c r="E86" s="94">
        <f>SUMIF(Q81:Q85, 5, F81:F85)</f>
        <v>597538.18999999994</v>
      </c>
      <c r="F86" s="93"/>
    </row>
    <row r="88" spans="1:17" ht="16.5" x14ac:dyDescent="0.2">
      <c r="A88" s="95" t="str">
        <f>CONCATENATE("Итого по локальной смете:",IF(Source!G161&lt;&gt;"Новая локальная смета", Source!G161, ""))</f>
        <v>Итого по локальной смете:СПС</v>
      </c>
      <c r="B88" s="96"/>
      <c r="C88" s="96"/>
      <c r="D88" s="96"/>
      <c r="E88" s="96"/>
      <c r="F88" s="97"/>
    </row>
    <row r="89" spans="1:17" ht="14.25" hidden="1" customHeight="1" x14ac:dyDescent="0.25">
      <c r="A89" s="93" t="s">
        <v>938</v>
      </c>
      <c r="B89" s="93"/>
      <c r="C89" s="93"/>
      <c r="D89" s="93"/>
      <c r="E89" s="94">
        <f>SUMIF(Q1:Q88, 1, F1:F88)</f>
        <v>0</v>
      </c>
      <c r="F89" s="93"/>
    </row>
    <row r="90" spans="1:17" ht="15" x14ac:dyDescent="0.25">
      <c r="A90" s="93" t="s">
        <v>940</v>
      </c>
      <c r="B90" s="93"/>
      <c r="C90" s="93"/>
      <c r="D90" s="93"/>
      <c r="E90" s="94">
        <f>SUMIF(Q1:Q89, 2, F1:F89)</f>
        <v>42685.880000000005</v>
      </c>
      <c r="F90" s="93"/>
    </row>
    <row r="91" spans="1:17" ht="15" hidden="1" x14ac:dyDescent="0.25">
      <c r="A91" s="93" t="s">
        <v>942</v>
      </c>
      <c r="B91" s="93"/>
      <c r="C91" s="93"/>
      <c r="D91" s="93"/>
      <c r="E91" s="94">
        <f>SUMIF(Q1:Q90, 3, F1:F90)</f>
        <v>546306.54999999993</v>
      </c>
      <c r="F91" s="93"/>
    </row>
    <row r="92" spans="1:17" ht="14.25" hidden="1" customHeight="1" x14ac:dyDescent="0.25">
      <c r="A92" s="93" t="s">
        <v>945</v>
      </c>
      <c r="B92" s="93"/>
      <c r="C92" s="93"/>
      <c r="D92" s="93"/>
      <c r="E92" s="94">
        <f>SUMIF(Q1:Q91, 4, F1:F91)</f>
        <v>0</v>
      </c>
      <c r="F92" s="93"/>
    </row>
    <row r="93" spans="1:17" ht="15" hidden="1" x14ac:dyDescent="0.25">
      <c r="A93" s="93" t="s">
        <v>944</v>
      </c>
      <c r="B93" s="93"/>
      <c r="C93" s="93"/>
      <c r="D93" s="93"/>
      <c r="E93" s="94">
        <f>SUMIF(Q1:Q92, 5, F1:F92)</f>
        <v>597538.18999999994</v>
      </c>
      <c r="F93" s="93"/>
    </row>
    <row r="94" spans="1:17" ht="14.25" hidden="1" customHeight="1" x14ac:dyDescent="0.25">
      <c r="A94" s="93" t="s">
        <v>946</v>
      </c>
      <c r="B94" s="93"/>
      <c r="C94" s="93"/>
      <c r="D94" s="93"/>
      <c r="E94" s="94">
        <f>SUMIF(Q1:Q93, 6, F1:F93)</f>
        <v>0</v>
      </c>
      <c r="F94" s="93"/>
    </row>
    <row r="95" spans="1:17" ht="15" x14ac:dyDescent="0.25">
      <c r="A95" s="93" t="s">
        <v>947</v>
      </c>
      <c r="B95" s="93"/>
      <c r="C95" s="93"/>
      <c r="D95" s="93"/>
      <c r="E95" s="94">
        <f>E94+E93+E92+E91</f>
        <v>1143844.7399999998</v>
      </c>
      <c r="F95" s="94"/>
    </row>
    <row r="96" spans="1:17" ht="15" x14ac:dyDescent="0.25">
      <c r="A96" s="93" t="s">
        <v>286</v>
      </c>
      <c r="B96" s="93"/>
      <c r="C96" s="93"/>
      <c r="D96" s="93"/>
      <c r="E96" s="94">
        <f>(Source!P187)/1</f>
        <v>373019.65</v>
      </c>
      <c r="F96" s="94"/>
    </row>
    <row r="97" spans="1:17" ht="15" x14ac:dyDescent="0.25">
      <c r="A97" s="93" t="s">
        <v>948</v>
      </c>
      <c r="B97" s="93"/>
      <c r="C97" s="93"/>
      <c r="D97" s="93"/>
      <c r="E97" s="94">
        <f>(Source!P188)/1</f>
        <v>195507.02</v>
      </c>
      <c r="F97" s="94"/>
    </row>
    <row r="98" spans="1:17" ht="15" x14ac:dyDescent="0.25">
      <c r="A98" s="93" t="s">
        <v>949</v>
      </c>
      <c r="B98" s="93"/>
      <c r="C98" s="93"/>
      <c r="D98" s="93"/>
      <c r="E98" s="94">
        <f>E97+E96+E95+E90+E89</f>
        <v>1755057.2899999996</v>
      </c>
      <c r="F98" s="94"/>
    </row>
    <row r="100" spans="1:17" ht="16.5" x14ac:dyDescent="0.2">
      <c r="A100" s="98" t="str">
        <f>CONCATENATE("Локальная смета: ",IF(Source!G196&lt;&gt;"Новая локальная смета", Source!G196, ""))</f>
        <v>Локальная смета: СОУЭ</v>
      </c>
      <c r="B100" s="99"/>
      <c r="C100" s="99"/>
      <c r="D100" s="99"/>
      <c r="E100" s="99"/>
      <c r="F100" s="99"/>
    </row>
    <row r="101" spans="1:17" ht="16.5" x14ac:dyDescent="0.2">
      <c r="A101" s="98" t="str">
        <f>CONCATENATE("Раздел: ",IF(Source!G200&lt;&gt;"Новый раздел", Source!G200, ""))</f>
        <v>Раздел: 1. СОУЭ</v>
      </c>
      <c r="B101" s="99"/>
      <c r="C101" s="99"/>
      <c r="D101" s="99"/>
      <c r="E101" s="99"/>
      <c r="F101" s="99"/>
    </row>
    <row r="102" spans="1:17" ht="14.25" x14ac:dyDescent="0.2">
      <c r="A102" s="100" t="s">
        <v>937</v>
      </c>
      <c r="B102" s="101"/>
      <c r="C102" s="101"/>
      <c r="D102" s="101"/>
      <c r="E102" s="101"/>
      <c r="F102" s="101"/>
    </row>
    <row r="103" spans="1:17" ht="14.25" x14ac:dyDescent="0.2">
      <c r="A103" s="64" t="s">
        <v>497</v>
      </c>
      <c r="B103" s="56" t="s">
        <v>498</v>
      </c>
      <c r="C103" s="56" t="s">
        <v>499</v>
      </c>
      <c r="D103" s="57">
        <f>ROUND(SUMIF(RV_DATA!AB125:AB228, -1751963544, RV_DATA!I125:I228), 6)</f>
        <v>693.57917999999995</v>
      </c>
      <c r="E103" s="65">
        <f>ROUND(RV_DATA!N128, 6)</f>
        <v>0</v>
      </c>
      <c r="F103" s="65">
        <f>ROUND(SUMIF(RV_DATA!AB125:AB228, -1751963544, RV_DATA!O125:O228), 6)</f>
        <v>0</v>
      </c>
      <c r="Q103">
        <v>1</v>
      </c>
    </row>
    <row r="104" spans="1:17" ht="15" x14ac:dyDescent="0.25">
      <c r="A104" s="93" t="s">
        <v>938</v>
      </c>
      <c r="B104" s="93"/>
      <c r="C104" s="93"/>
      <c r="D104" s="93"/>
      <c r="E104" s="94">
        <f>SUMIF(Q103:Q103, 1, F103:F103)</f>
        <v>0</v>
      </c>
      <c r="F104" s="93"/>
    </row>
    <row r="105" spans="1:17" ht="14.25" x14ac:dyDescent="0.2">
      <c r="A105" s="100" t="s">
        <v>939</v>
      </c>
      <c r="B105" s="101"/>
      <c r="C105" s="101"/>
      <c r="D105" s="101"/>
      <c r="E105" s="101"/>
      <c r="F105" s="101"/>
    </row>
    <row r="106" spans="1:17" ht="42.75" x14ac:dyDescent="0.2">
      <c r="A106" s="64" t="s">
        <v>591</v>
      </c>
      <c r="B106" s="56" t="s">
        <v>593</v>
      </c>
      <c r="C106" s="56" t="s">
        <v>503</v>
      </c>
      <c r="D106" s="57">
        <f>ROUND(SUMIF(RV_DATA!AB125:AB228, -1927318577, RV_DATA!I125:I228), 6)</f>
        <v>8.3545700000000007</v>
      </c>
      <c r="E106" s="65">
        <f>ROUND(RV_DATA!N194, 6)</f>
        <v>79.5</v>
      </c>
      <c r="F106" s="65">
        <f>ROUND(SUMIF(RV_DATA!AB125:AB228, -1927318577, RV_DATA!O125:O228), 6)</f>
        <v>634.39</v>
      </c>
      <c r="Q106">
        <v>2</v>
      </c>
    </row>
    <row r="107" spans="1:17" ht="28.5" x14ac:dyDescent="0.2">
      <c r="A107" s="64" t="s">
        <v>567</v>
      </c>
      <c r="B107" s="56" t="s">
        <v>569</v>
      </c>
      <c r="C107" s="56" t="s">
        <v>503</v>
      </c>
      <c r="D107" s="57">
        <f>ROUND(SUMIF(RV_DATA!AB125:AB228, -1462868675, RV_DATA!I125:I228), 6)</f>
        <v>4.3250900000000003</v>
      </c>
      <c r="E107" s="65">
        <f>ROUND(RV_DATA!N132, 6)</f>
        <v>1118.8900000000001</v>
      </c>
      <c r="F107" s="65">
        <f>ROUND(SUMIF(RV_DATA!AB125:AB228, -1462868675, RV_DATA!O125:O228), 6)</f>
        <v>4622</v>
      </c>
      <c r="Q107">
        <v>2</v>
      </c>
    </row>
    <row r="108" spans="1:17" ht="14.25" x14ac:dyDescent="0.2">
      <c r="A108" s="64" t="s">
        <v>594</v>
      </c>
      <c r="B108" s="56" t="s">
        <v>596</v>
      </c>
      <c r="C108" s="56" t="s">
        <v>503</v>
      </c>
      <c r="D108" s="57">
        <f>ROUND(SUMIF(RV_DATA!AB125:AB228, 714070868, RV_DATA!I125:I228), 6)</f>
        <v>21.19717</v>
      </c>
      <c r="E108" s="65">
        <f>ROUND(RV_DATA!N192, 6)</f>
        <v>6.84</v>
      </c>
      <c r="F108" s="65">
        <f>ROUND(SUMIF(RV_DATA!AB125:AB228, 714070868, RV_DATA!O125:O228), 6)</f>
        <v>138.44</v>
      </c>
      <c r="Q108">
        <v>2</v>
      </c>
    </row>
    <row r="109" spans="1:17" ht="14.25" x14ac:dyDescent="0.2">
      <c r="A109" s="64" t="s">
        <v>676</v>
      </c>
      <c r="B109" s="56" t="s">
        <v>678</v>
      </c>
      <c r="C109" s="56" t="s">
        <v>503</v>
      </c>
      <c r="D109" s="57">
        <f>ROUND(SUMIF(RV_DATA!AB125:AB228, -2117371008, RV_DATA!I125:I228), 6)</f>
        <v>5.8000000000000003E-2</v>
      </c>
      <c r="E109" s="65">
        <f>ROUND(RV_DATA!N131, 6)</f>
        <v>4.21</v>
      </c>
      <c r="F109" s="65">
        <f>ROUND(SUMIF(RV_DATA!AB125:AB228, -2117371008, RV_DATA!O125:O228), 6)</f>
        <v>0.23</v>
      </c>
      <c r="Q109">
        <v>2</v>
      </c>
    </row>
    <row r="110" spans="1:17" ht="28.5" x14ac:dyDescent="0.2">
      <c r="A110" s="64" t="s">
        <v>570</v>
      </c>
      <c r="B110" s="56" t="s">
        <v>572</v>
      </c>
      <c r="C110" s="56" t="s">
        <v>503</v>
      </c>
      <c r="D110" s="57">
        <f>ROUND(SUMIF(RV_DATA!AB125:AB228, -711566665, RV_DATA!I125:I228), 6)</f>
        <v>9.8339999999999997E-2</v>
      </c>
      <c r="E110" s="65">
        <f>ROUND(RV_DATA!N172, 6)</f>
        <v>2149.79</v>
      </c>
      <c r="F110" s="65">
        <f>ROUND(SUMIF(RV_DATA!AB125:AB228, -711566665, RV_DATA!O125:O228), 6)</f>
        <v>201.72</v>
      </c>
      <c r="Q110">
        <v>2</v>
      </c>
    </row>
    <row r="111" spans="1:17" ht="42.75" x14ac:dyDescent="0.2">
      <c r="A111" s="64" t="s">
        <v>612</v>
      </c>
      <c r="B111" s="56" t="s">
        <v>614</v>
      </c>
      <c r="C111" s="56" t="s">
        <v>503</v>
      </c>
      <c r="D111" s="57">
        <f>ROUND(SUMIF(RV_DATA!AB125:AB228, -524523805, RV_DATA!I125:I228), 6)</f>
        <v>30.183900000000001</v>
      </c>
      <c r="E111" s="65">
        <f>ROUND(RV_DATA!N191, 6)</f>
        <v>557.83000000000004</v>
      </c>
      <c r="F111" s="65">
        <f>ROUND(SUMIF(RV_DATA!AB125:AB228, -524523805, RV_DATA!O125:O228), 6)</f>
        <v>16081.55</v>
      </c>
      <c r="Q111">
        <v>2</v>
      </c>
    </row>
    <row r="112" spans="1:17" ht="28.5" x14ac:dyDescent="0.2">
      <c r="A112" s="64" t="s">
        <v>500</v>
      </c>
      <c r="B112" s="56" t="s">
        <v>502</v>
      </c>
      <c r="C112" s="56" t="s">
        <v>503</v>
      </c>
      <c r="D112" s="57">
        <f>ROUND(SUMIF(RV_DATA!AB125:AB228, 846388292, RV_DATA!I125:I228), 6)</f>
        <v>0.4</v>
      </c>
      <c r="E112" s="65">
        <f>ROUND(RV_DATA!N162, 6)</f>
        <v>1517.26</v>
      </c>
      <c r="F112" s="65">
        <f>ROUND(SUMIF(RV_DATA!AB125:AB228, 846388292, RV_DATA!O125:O228), 6)</f>
        <v>579.64</v>
      </c>
      <c r="Q112">
        <v>2</v>
      </c>
    </row>
    <row r="113" spans="1:17" ht="15" x14ac:dyDescent="0.25">
      <c r="A113" s="93" t="s">
        <v>940</v>
      </c>
      <c r="B113" s="93"/>
      <c r="C113" s="93"/>
      <c r="D113" s="93"/>
      <c r="E113" s="94">
        <f>SUMIF(Q106:Q112, 2, F106:F112)</f>
        <v>22257.969999999998</v>
      </c>
      <c r="F113" s="93"/>
    </row>
    <row r="114" spans="1:17" ht="14.25" x14ac:dyDescent="0.2">
      <c r="A114" s="100" t="s">
        <v>941</v>
      </c>
      <c r="B114" s="101"/>
      <c r="C114" s="101"/>
      <c r="D114" s="101"/>
      <c r="E114" s="101"/>
      <c r="F114" s="101"/>
    </row>
    <row r="115" spans="1:17" ht="14.25" x14ac:dyDescent="0.2">
      <c r="A115" s="64" t="s">
        <v>573</v>
      </c>
      <c r="B115" s="56" t="s">
        <v>575</v>
      </c>
      <c r="C115" s="56" t="s">
        <v>507</v>
      </c>
      <c r="D115" s="57">
        <f>ROUND(SUMIF(RV_DATA!AB125:AB228, -705495717, RV_DATA!I125:I228), 6)</f>
        <v>3.1816</v>
      </c>
      <c r="E115" s="65">
        <f>ROUND(RV_DATA!N171, 6)</f>
        <v>12.58</v>
      </c>
      <c r="F115" s="65">
        <f>ROUND(SUMIF(RV_DATA!AB125:AB228, -705495717, RV_DATA!O125:O228), 6)</f>
        <v>39.92</v>
      </c>
      <c r="Q115">
        <v>3</v>
      </c>
    </row>
    <row r="116" spans="1:17" ht="14.25" x14ac:dyDescent="0.2">
      <c r="A116" s="64" t="s">
        <v>657</v>
      </c>
      <c r="B116" s="56" t="s">
        <v>659</v>
      </c>
      <c r="C116" s="56" t="s">
        <v>511</v>
      </c>
      <c r="D116" s="57">
        <f>ROUND(SUMIF(RV_DATA!AB125:AB228, -1462969810, RV_DATA!I125:I228), 6)</f>
        <v>1.56E-3</v>
      </c>
      <c r="E116" s="65">
        <f>ROUND(RV_DATA!N225, 6)</f>
        <v>82595.61</v>
      </c>
      <c r="F116" s="65">
        <f>ROUND(SUMIF(RV_DATA!AB125:AB228, -1462969810, RV_DATA!O125:O228), 6)</f>
        <v>128.56</v>
      </c>
      <c r="Q116">
        <v>3</v>
      </c>
    </row>
    <row r="117" spans="1:17" ht="14.25" x14ac:dyDescent="0.2">
      <c r="A117" s="64" t="s">
        <v>518</v>
      </c>
      <c r="B117" s="56" t="s">
        <v>520</v>
      </c>
      <c r="C117" s="56" t="s">
        <v>511</v>
      </c>
      <c r="D117" s="57">
        <f>ROUND(SUMIF(RV_DATA!AB125:AB228, -1557696929, RV_DATA!I125:I228), 6)</f>
        <v>2.9999999999999997E-4</v>
      </c>
      <c r="E117" s="65">
        <f>ROUND(RV_DATA!N161, 6)</f>
        <v>6836.51</v>
      </c>
      <c r="F117" s="65">
        <f>ROUND(SUMIF(RV_DATA!AB125:AB228, -1557696929, RV_DATA!O125:O228), 6)</f>
        <v>2.06</v>
      </c>
      <c r="Q117">
        <v>3</v>
      </c>
    </row>
    <row r="118" spans="1:17" ht="28.5" x14ac:dyDescent="0.2">
      <c r="A118" s="64" t="s">
        <v>669</v>
      </c>
      <c r="B118" s="56" t="s">
        <v>671</v>
      </c>
      <c r="C118" s="56" t="s">
        <v>511</v>
      </c>
      <c r="D118" s="57">
        <f>ROUND(SUMIF(RV_DATA!AB125:AB228, -25965450, RV_DATA!I125:I228), 6)</f>
        <v>1.0500000000000001E-2</v>
      </c>
      <c r="E118" s="65">
        <f>ROUND(RV_DATA!N127, 6)</f>
        <v>104907.58</v>
      </c>
      <c r="F118" s="65">
        <f>ROUND(SUMIF(RV_DATA!AB125:AB228, -25965450, RV_DATA!O125:O228), 6)</f>
        <v>1100.44</v>
      </c>
      <c r="Q118">
        <v>3</v>
      </c>
    </row>
    <row r="119" spans="1:17" ht="28.5" x14ac:dyDescent="0.2">
      <c r="A119" s="64" t="s">
        <v>597</v>
      </c>
      <c r="B119" s="56" t="s">
        <v>599</v>
      </c>
      <c r="C119" s="56" t="s">
        <v>511</v>
      </c>
      <c r="D119" s="57">
        <f>ROUND(SUMIF(RV_DATA!AB125:AB228, -1987742182, RV_DATA!I125:I228), 6)</f>
        <v>1.7794999999999998E-2</v>
      </c>
      <c r="E119" s="65">
        <f>ROUND(RV_DATA!N190, 6)</f>
        <v>157580.26</v>
      </c>
      <c r="F119" s="65">
        <f>ROUND(SUMIF(RV_DATA!AB125:AB228, -1987742182, RV_DATA!O125:O228), 6)</f>
        <v>2804.04</v>
      </c>
      <c r="Q119">
        <v>3</v>
      </c>
    </row>
    <row r="120" spans="1:17" ht="28.5" x14ac:dyDescent="0.2">
      <c r="A120" s="64" t="s">
        <v>576</v>
      </c>
      <c r="B120" s="56" t="s">
        <v>578</v>
      </c>
      <c r="C120" s="56" t="s">
        <v>507</v>
      </c>
      <c r="D120" s="57">
        <f>ROUND(SUMIF(RV_DATA!AB125:AB228, -722337738, RV_DATA!I125:I228), 6)</f>
        <v>0.92911999999999995</v>
      </c>
      <c r="E120" s="65">
        <f>ROUND(RV_DATA!N170, 6)</f>
        <v>270.42</v>
      </c>
      <c r="F120" s="65">
        <f>ROUND(SUMIF(RV_DATA!AB125:AB228, -722337738, RV_DATA!O125:O228), 6)</f>
        <v>251.24</v>
      </c>
      <c r="Q120">
        <v>3</v>
      </c>
    </row>
    <row r="121" spans="1:17" ht="57" x14ac:dyDescent="0.2">
      <c r="A121" s="64" t="s">
        <v>660</v>
      </c>
      <c r="B121" s="56" t="s">
        <v>662</v>
      </c>
      <c r="C121" s="56" t="s">
        <v>220</v>
      </c>
      <c r="D121" s="57">
        <f>ROUND(SUMIF(RV_DATA!AB125:AB228, -1313657238, RV_DATA!I125:I228), 6)</f>
        <v>4.2119999999999998E-2</v>
      </c>
      <c r="E121" s="65">
        <f>ROUND(RV_DATA!N224, 6)</f>
        <v>10077.19</v>
      </c>
      <c r="F121" s="65">
        <f>ROUND(SUMIF(RV_DATA!AB125:AB228, -1313657238, RV_DATA!O125:O228), 6)</f>
        <v>423.59</v>
      </c>
      <c r="Q121">
        <v>3</v>
      </c>
    </row>
    <row r="122" spans="1:17" ht="14.25" x14ac:dyDescent="0.2">
      <c r="A122" s="64" t="s">
        <v>615</v>
      </c>
      <c r="B122" s="56" t="s">
        <v>617</v>
      </c>
      <c r="C122" s="56" t="s">
        <v>29</v>
      </c>
      <c r="D122" s="57">
        <f>ROUND(SUMIF(RV_DATA!AB125:AB228, -614974749, RV_DATA!I125:I228), 6)</f>
        <v>319.21800000000002</v>
      </c>
      <c r="E122" s="65">
        <f>ROUND(RV_DATA!N189, 6)</f>
        <v>8.4499999999999993</v>
      </c>
      <c r="F122" s="65">
        <f>ROUND(SUMIF(RV_DATA!AB125:AB228, -614974749, RV_DATA!O125:O228), 6)</f>
        <v>2698.48</v>
      </c>
      <c r="Q122">
        <v>3</v>
      </c>
    </row>
    <row r="123" spans="1:17" ht="14.25" x14ac:dyDescent="0.2">
      <c r="A123" s="64" t="s">
        <v>618</v>
      </c>
      <c r="B123" s="56" t="s">
        <v>620</v>
      </c>
      <c r="C123" s="56" t="s">
        <v>29</v>
      </c>
      <c r="D123" s="57">
        <f>ROUND(SUMIF(RV_DATA!AB125:AB228, 1523495228, RV_DATA!I125:I228), 6)</f>
        <v>30.346</v>
      </c>
      <c r="E123" s="65">
        <f>ROUND(RV_DATA!N188, 6)</f>
        <v>0.82</v>
      </c>
      <c r="F123" s="65">
        <f>ROUND(SUMIF(RV_DATA!AB125:AB228, 1523495228, RV_DATA!O125:O228), 6)</f>
        <v>24.85</v>
      </c>
      <c r="Q123">
        <v>3</v>
      </c>
    </row>
    <row r="124" spans="1:17" ht="14.25" x14ac:dyDescent="0.2">
      <c r="A124" s="64" t="s">
        <v>621</v>
      </c>
      <c r="B124" s="56" t="s">
        <v>623</v>
      </c>
      <c r="C124" s="56" t="s">
        <v>511</v>
      </c>
      <c r="D124" s="57">
        <f>ROUND(SUMIF(RV_DATA!AB125:AB228, 609349578, RV_DATA!I125:I228), 6)</f>
        <v>2.14E-4</v>
      </c>
      <c r="E124" s="65">
        <f>ROUND(RV_DATA!N130, 6)</f>
        <v>103793.65</v>
      </c>
      <c r="F124" s="65">
        <f>ROUND(SUMIF(RV_DATA!AB125:AB228, 609349578, RV_DATA!O125:O228), 6)</f>
        <v>22.28</v>
      </c>
      <c r="Q124">
        <v>3</v>
      </c>
    </row>
    <row r="125" spans="1:17" ht="28.5" x14ac:dyDescent="0.2">
      <c r="A125" s="64" t="s">
        <v>521</v>
      </c>
      <c r="B125" s="56" t="s">
        <v>523</v>
      </c>
      <c r="C125" s="56" t="s">
        <v>507</v>
      </c>
      <c r="D125" s="57">
        <f>ROUND(SUMIF(RV_DATA!AB125:AB228, -1113958799, RV_DATA!I125:I228), 6)</f>
        <v>0.03</v>
      </c>
      <c r="E125" s="65">
        <f>ROUND(RV_DATA!N160, 6)</f>
        <v>194.77</v>
      </c>
      <c r="F125" s="65">
        <f>ROUND(SUMIF(RV_DATA!AB125:AB228, -1113958799, RV_DATA!O125:O228), 6)</f>
        <v>5.8</v>
      </c>
      <c r="Q125">
        <v>3</v>
      </c>
    </row>
    <row r="126" spans="1:17" ht="14.25" x14ac:dyDescent="0.2">
      <c r="A126" s="64" t="s">
        <v>524</v>
      </c>
      <c r="B126" s="56" t="s">
        <v>526</v>
      </c>
      <c r="C126" s="56" t="s">
        <v>507</v>
      </c>
      <c r="D126" s="57">
        <f>ROUND(SUMIF(RV_DATA!AB125:AB228, 1282226774, RV_DATA!I125:I228), 6)</f>
        <v>0.01</v>
      </c>
      <c r="E126" s="65">
        <f>ROUND(RV_DATA!N159, 6)</f>
        <v>464.93</v>
      </c>
      <c r="F126" s="65">
        <f>ROUND(SUMIF(RV_DATA!AB125:AB228, 1282226774, RV_DATA!O125:O228), 6)</f>
        <v>4.7300000000000004</v>
      </c>
      <c r="Q126">
        <v>3</v>
      </c>
    </row>
    <row r="127" spans="1:17" ht="28.5" x14ac:dyDescent="0.2">
      <c r="A127" s="64" t="s">
        <v>642</v>
      </c>
      <c r="B127" s="56" t="s">
        <v>644</v>
      </c>
      <c r="C127" s="56" t="s">
        <v>507</v>
      </c>
      <c r="D127" s="57">
        <f>ROUND(SUMIF(RV_DATA!AB125:AB228, -1720620010, RV_DATA!I125:I228), 6)</f>
        <v>7.3499999999999998E-3</v>
      </c>
      <c r="E127" s="65">
        <f>ROUND(RV_DATA!N210, 6)</f>
        <v>1072.27</v>
      </c>
      <c r="F127" s="65">
        <f>ROUND(SUMIF(RV_DATA!AB125:AB228, -1720620010, RV_DATA!O125:O228), 6)</f>
        <v>7.88</v>
      </c>
      <c r="Q127">
        <v>3</v>
      </c>
    </row>
    <row r="128" spans="1:17" ht="28.5" x14ac:dyDescent="0.2">
      <c r="A128" s="64" t="s">
        <v>624</v>
      </c>
      <c r="B128" s="56" t="s">
        <v>626</v>
      </c>
      <c r="C128" s="56" t="s">
        <v>511</v>
      </c>
      <c r="D128" s="57">
        <f>ROUND(SUMIF(RV_DATA!AB125:AB228, -1775504617, RV_DATA!I125:I228), 6)</f>
        <v>0.26152799999999998</v>
      </c>
      <c r="E128" s="65">
        <f>ROUND(RV_DATA!N186, 6)</f>
        <v>141029.96</v>
      </c>
      <c r="F128" s="65">
        <f>ROUND(SUMIF(RV_DATA!AB125:AB228, -1775504617, RV_DATA!O125:O228), 6)</f>
        <v>36883.129999999997</v>
      </c>
      <c r="Q128">
        <v>3</v>
      </c>
    </row>
    <row r="129" spans="1:17" ht="156.75" x14ac:dyDescent="0.2">
      <c r="A129" s="64" t="s">
        <v>187</v>
      </c>
      <c r="B129" s="56" t="s">
        <v>760</v>
      </c>
      <c r="C129" s="56" t="s">
        <v>29</v>
      </c>
      <c r="D129" s="57">
        <f>ROUND(SUMIF(RV_DATA!AB125:AB228, 1782648284, RV_DATA!I125:I228), 6)</f>
        <v>5</v>
      </c>
      <c r="E129" s="65">
        <f>ROUND(RV_DATA!N220, 6)</f>
        <v>5327.3105999999998</v>
      </c>
      <c r="F129" s="65">
        <f>ROUND(SUMIF(RV_DATA!AB125:AB228, 1782648284, RV_DATA!O125:O228), 6)</f>
        <v>26636.55</v>
      </c>
      <c r="Q129">
        <v>3</v>
      </c>
    </row>
    <row r="130" spans="1:17" ht="28.5" x14ac:dyDescent="0.2">
      <c r="A130" s="64" t="s">
        <v>527</v>
      </c>
      <c r="B130" s="56" t="s">
        <v>529</v>
      </c>
      <c r="C130" s="56" t="s">
        <v>511</v>
      </c>
      <c r="D130" s="57">
        <f>ROUND(SUMIF(RV_DATA!AB125:AB228, 1909860070, RV_DATA!I125:I228), 6)</f>
        <v>2.0000000000000002E-5</v>
      </c>
      <c r="E130" s="65">
        <f>ROUND(RV_DATA!N158, 6)</f>
        <v>127122.59</v>
      </c>
      <c r="F130" s="65">
        <f>ROUND(SUMIF(RV_DATA!AB125:AB228, 1909860070, RV_DATA!O125:O228), 6)</f>
        <v>2.5099999999999998</v>
      </c>
      <c r="Q130">
        <v>3</v>
      </c>
    </row>
    <row r="131" spans="1:17" ht="14.25" x14ac:dyDescent="0.2">
      <c r="A131" s="64" t="s">
        <v>636</v>
      </c>
      <c r="B131" s="56" t="s">
        <v>638</v>
      </c>
      <c r="C131" s="56" t="s">
        <v>511</v>
      </c>
      <c r="D131" s="57">
        <f>ROUND(SUMIF(RV_DATA!AB125:AB228, -2089330387, RV_DATA!I125:I228), 6)</f>
        <v>1.6699999999999999E-4</v>
      </c>
      <c r="E131" s="65">
        <f>ROUND(RV_DATA!N209, 6)</f>
        <v>48567.24</v>
      </c>
      <c r="F131" s="65">
        <f>ROUND(SUMIF(RV_DATA!AB125:AB228, -2089330387, RV_DATA!O125:O228), 6)</f>
        <v>8.09</v>
      </c>
      <c r="Q131">
        <v>3</v>
      </c>
    </row>
    <row r="132" spans="1:17" ht="57" x14ac:dyDescent="0.2">
      <c r="A132" s="64" t="s">
        <v>663</v>
      </c>
      <c r="B132" s="56" t="s">
        <v>665</v>
      </c>
      <c r="C132" s="56" t="s">
        <v>220</v>
      </c>
      <c r="D132" s="57">
        <f>ROUND(SUMIF(RV_DATA!AB125:AB228, -1311518844, RV_DATA!I125:I228), 6)</f>
        <v>5.2260000000000001E-2</v>
      </c>
      <c r="E132" s="65">
        <f>ROUND(RV_DATA!N223, 6)</f>
        <v>8124.8</v>
      </c>
      <c r="F132" s="65">
        <f>ROUND(SUMIF(RV_DATA!AB125:AB228, -1311518844, RV_DATA!O125:O228), 6)</f>
        <v>423.75</v>
      </c>
      <c r="Q132">
        <v>3</v>
      </c>
    </row>
    <row r="133" spans="1:17" ht="42.75" x14ac:dyDescent="0.2">
      <c r="A133" s="64" t="s">
        <v>530</v>
      </c>
      <c r="B133" s="56" t="s">
        <v>532</v>
      </c>
      <c r="C133" s="56" t="s">
        <v>184</v>
      </c>
      <c r="D133" s="57">
        <f>ROUND(SUMIF(RV_DATA!AB125:AB228, 290239521, RV_DATA!I125:I228), 6)</f>
        <v>0.1</v>
      </c>
      <c r="E133" s="65">
        <f>ROUND(RV_DATA!N157, 6)</f>
        <v>1615.49</v>
      </c>
      <c r="F133" s="65">
        <f>ROUND(SUMIF(RV_DATA!AB125:AB228, 290239521, RV_DATA!O125:O228), 6)</f>
        <v>161.55000000000001</v>
      </c>
      <c r="Q133">
        <v>3</v>
      </c>
    </row>
    <row r="134" spans="1:17" ht="28.5" x14ac:dyDescent="0.2">
      <c r="A134" s="64" t="s">
        <v>533</v>
      </c>
      <c r="B134" s="56" t="s">
        <v>535</v>
      </c>
      <c r="C134" s="56" t="s">
        <v>511</v>
      </c>
      <c r="D134" s="57">
        <f>ROUND(SUMIF(RV_DATA!AB125:AB228, -78630505, RV_DATA!I125:I228), 6)</f>
        <v>1.8000000000000001E-4</v>
      </c>
      <c r="E134" s="65">
        <f>ROUND(RV_DATA!N143, 6)</f>
        <v>1930271.46</v>
      </c>
      <c r="F134" s="65">
        <f>ROUND(SUMIF(RV_DATA!AB125:AB228, -78630505, RV_DATA!O125:O228), 6)</f>
        <v>347.06</v>
      </c>
      <c r="Q134">
        <v>3</v>
      </c>
    </row>
    <row r="135" spans="1:17" ht="28.5" x14ac:dyDescent="0.2">
      <c r="A135" s="64" t="s">
        <v>536</v>
      </c>
      <c r="B135" s="56" t="s">
        <v>538</v>
      </c>
      <c r="C135" s="56" t="s">
        <v>511</v>
      </c>
      <c r="D135" s="57">
        <f>ROUND(SUMIF(RV_DATA!AB125:AB228, 22278637, RV_DATA!I125:I228), 6)</f>
        <v>1E-4</v>
      </c>
      <c r="E135" s="65">
        <f>ROUND(RV_DATA!N155, 6)</f>
        <v>1198384.3999999999</v>
      </c>
      <c r="F135" s="65">
        <f>ROUND(SUMIF(RV_DATA!AB125:AB228, 22278637, RV_DATA!O125:O228), 6)</f>
        <v>119.77</v>
      </c>
      <c r="Q135">
        <v>3</v>
      </c>
    </row>
    <row r="136" spans="1:17" ht="57" x14ac:dyDescent="0.2">
      <c r="A136" s="64" t="s">
        <v>645</v>
      </c>
      <c r="B136" s="56" t="s">
        <v>647</v>
      </c>
      <c r="C136" s="56" t="s">
        <v>511</v>
      </c>
      <c r="D136" s="57">
        <f>ROUND(SUMIF(RV_DATA!AB125:AB228, -443132453, RV_DATA!I125:I228), 6)</f>
        <v>5.1500000000000005E-4</v>
      </c>
      <c r="E136" s="65">
        <f>ROUND(RV_DATA!N208, 6)</f>
        <v>87568.03</v>
      </c>
      <c r="F136" s="65">
        <f>ROUND(SUMIF(RV_DATA!AB125:AB228, -443132453, RV_DATA!O125:O228), 6)</f>
        <v>45.05</v>
      </c>
      <c r="Q136">
        <v>3</v>
      </c>
    </row>
    <row r="137" spans="1:17" ht="28.5" x14ac:dyDescent="0.2">
      <c r="A137" s="64" t="s">
        <v>539</v>
      </c>
      <c r="B137" s="56" t="s">
        <v>541</v>
      </c>
      <c r="C137" s="56" t="s">
        <v>134</v>
      </c>
      <c r="D137" s="57">
        <f>ROUND(SUMIF(RV_DATA!AB125:AB228, 1812635077, RV_DATA!I125:I228), 6)</f>
        <v>5.91</v>
      </c>
      <c r="E137" s="65">
        <f>ROUND(RV_DATA!N154, 6)</f>
        <v>4.53</v>
      </c>
      <c r="F137" s="65">
        <f>ROUND(SUMIF(RV_DATA!AB125:AB228, 1812635077, RV_DATA!O125:O228), 6)</f>
        <v>26.81</v>
      </c>
      <c r="Q137">
        <v>3</v>
      </c>
    </row>
    <row r="138" spans="1:17" ht="42.75" x14ac:dyDescent="0.2">
      <c r="A138" s="64" t="s">
        <v>542</v>
      </c>
      <c r="B138" s="56" t="s">
        <v>544</v>
      </c>
      <c r="C138" s="56" t="s">
        <v>507</v>
      </c>
      <c r="D138" s="57">
        <f>ROUND(SUMIF(RV_DATA!AB125:AB228, 1282286202, RV_DATA!I125:I228), 6)</f>
        <v>1.43</v>
      </c>
      <c r="E138" s="65">
        <f>ROUND(RV_DATA!N126, 6)</f>
        <v>3047.23</v>
      </c>
      <c r="F138" s="65">
        <f>ROUND(SUMIF(RV_DATA!AB125:AB228, 1282286202, RV_DATA!O125:O228), 6)</f>
        <v>4359.74</v>
      </c>
      <c r="Q138">
        <v>3</v>
      </c>
    </row>
    <row r="139" spans="1:17" ht="14.25" x14ac:dyDescent="0.2">
      <c r="A139" s="64" t="s">
        <v>579</v>
      </c>
      <c r="B139" s="56" t="s">
        <v>581</v>
      </c>
      <c r="C139" s="56" t="s">
        <v>184</v>
      </c>
      <c r="D139" s="57">
        <f>ROUND(SUMIF(RV_DATA!AB125:AB228, -760535112, RV_DATA!I125:I228), 6)</f>
        <v>8.8999999999999996E-2</v>
      </c>
      <c r="E139" s="65">
        <f>ROUND(RV_DATA!N179, 6)</f>
        <v>939.39</v>
      </c>
      <c r="F139" s="65">
        <f>ROUND(SUMIF(RV_DATA!AB125:AB228, -760535112, RV_DATA!O125:O228), 6)</f>
        <v>83.58</v>
      </c>
      <c r="Q139">
        <v>3</v>
      </c>
    </row>
    <row r="140" spans="1:17" ht="14.25" x14ac:dyDescent="0.2">
      <c r="A140" s="64" t="s">
        <v>679</v>
      </c>
      <c r="B140" s="56" t="s">
        <v>681</v>
      </c>
      <c r="C140" s="56" t="s">
        <v>184</v>
      </c>
      <c r="D140" s="57">
        <f>ROUND(SUMIF(RV_DATA!AB125:AB228, 1888591117, RV_DATA!I125:I228), 6)</f>
        <v>0.20135</v>
      </c>
      <c r="E140" s="65">
        <f>ROUND(RV_DATA!N169, 6)</f>
        <v>1884.57</v>
      </c>
      <c r="F140" s="65">
        <f>ROUND(SUMIF(RV_DATA!AB125:AB228, 1888591117, RV_DATA!O125:O228), 6)</f>
        <v>379.6</v>
      </c>
      <c r="Q140">
        <v>3</v>
      </c>
    </row>
    <row r="141" spans="1:17" ht="28.5" x14ac:dyDescent="0.2">
      <c r="A141" s="64" t="s">
        <v>582</v>
      </c>
      <c r="B141" s="56" t="s">
        <v>584</v>
      </c>
      <c r="C141" s="56" t="s">
        <v>176</v>
      </c>
      <c r="D141" s="57">
        <f>ROUND(SUMIF(RV_DATA!AB125:AB228, 1321575978, RV_DATA!I125:I228), 6)</f>
        <v>2.1715999999999999E-2</v>
      </c>
      <c r="E141" s="65">
        <f>ROUND(RV_DATA!N178, 6)</f>
        <v>1250.79</v>
      </c>
      <c r="F141" s="65">
        <f>ROUND(SUMIF(RV_DATA!AB125:AB228, 1321575978, RV_DATA!O125:O228), 6)</f>
        <v>27.19</v>
      </c>
      <c r="Q141">
        <v>3</v>
      </c>
    </row>
    <row r="142" spans="1:17" ht="28.5" x14ac:dyDescent="0.2">
      <c r="A142" s="64" t="s">
        <v>682</v>
      </c>
      <c r="B142" s="56" t="s">
        <v>684</v>
      </c>
      <c r="C142" s="56" t="s">
        <v>176</v>
      </c>
      <c r="D142" s="57">
        <f>ROUND(SUMIF(RV_DATA!AB125:AB228, 506631764, RV_DATA!I125:I228), 6)</f>
        <v>4.9128999999999999E-2</v>
      </c>
      <c r="E142" s="65">
        <f>ROUND(RV_DATA!N168, 6)</f>
        <v>1486</v>
      </c>
      <c r="F142" s="65">
        <f>ROUND(SUMIF(RV_DATA!AB125:AB228, 506631764, RV_DATA!O125:O228), 6)</f>
        <v>73.06</v>
      </c>
      <c r="Q142">
        <v>3</v>
      </c>
    </row>
    <row r="143" spans="1:17" ht="28.5" x14ac:dyDescent="0.2">
      <c r="A143" s="64" t="s">
        <v>648</v>
      </c>
      <c r="B143" s="56" t="s">
        <v>650</v>
      </c>
      <c r="C143" s="56" t="s">
        <v>311</v>
      </c>
      <c r="D143" s="57">
        <f>ROUND(SUMIF(RV_DATA!AB125:AB228, 719951117, RV_DATA!I125:I228), 6)</f>
        <v>0.24990000000000001</v>
      </c>
      <c r="E143" s="65">
        <f>ROUND(RV_DATA!N207, 6)</f>
        <v>42.42</v>
      </c>
      <c r="F143" s="65">
        <f>ROUND(SUMIF(RV_DATA!AB125:AB228, 719951117, RV_DATA!O125:O228), 6)</f>
        <v>10.6</v>
      </c>
      <c r="Q143">
        <v>3</v>
      </c>
    </row>
    <row r="144" spans="1:17" ht="14.25" x14ac:dyDescent="0.2">
      <c r="A144" s="64" t="s">
        <v>651</v>
      </c>
      <c r="B144" s="56" t="s">
        <v>653</v>
      </c>
      <c r="C144" s="56" t="s">
        <v>29</v>
      </c>
      <c r="D144" s="57">
        <f>ROUND(SUMIF(RV_DATA!AB125:AB228, -1849667330, RV_DATA!I125:I228), 6)</f>
        <v>1.96</v>
      </c>
      <c r="E144" s="65">
        <f>ROUND(RV_DATA!N206, 6)</f>
        <v>120.67</v>
      </c>
      <c r="F144" s="65">
        <f>ROUND(SUMIF(RV_DATA!AB125:AB228, -1849667330, RV_DATA!O125:O228), 6)</f>
        <v>236.51</v>
      </c>
      <c r="Q144">
        <v>3</v>
      </c>
    </row>
    <row r="145" spans="1:17" ht="14.25" x14ac:dyDescent="0.2">
      <c r="A145" s="64" t="s">
        <v>545</v>
      </c>
      <c r="B145" s="56" t="s">
        <v>547</v>
      </c>
      <c r="C145" s="56" t="s">
        <v>184</v>
      </c>
      <c r="D145" s="57">
        <f>ROUND(SUMIF(RV_DATA!AB125:AB228, 606062180, RV_DATA!I125:I228), 6)</f>
        <v>0.04</v>
      </c>
      <c r="E145" s="65">
        <f>ROUND(RV_DATA!N152, 6)</f>
        <v>1958.38</v>
      </c>
      <c r="F145" s="65">
        <f>ROUND(SUMIF(RV_DATA!AB125:AB228, 606062180, RV_DATA!O125:O228), 6)</f>
        <v>78.349999999999994</v>
      </c>
      <c r="Q145">
        <v>3</v>
      </c>
    </row>
    <row r="146" spans="1:17" ht="57" x14ac:dyDescent="0.2">
      <c r="A146" s="64" t="s">
        <v>585</v>
      </c>
      <c r="B146" s="56" t="s">
        <v>587</v>
      </c>
      <c r="C146" s="56" t="s">
        <v>29</v>
      </c>
      <c r="D146" s="57">
        <f>ROUND(SUMIF(RV_DATA!AB125:AB228, 868907553, RV_DATA!I125:I228), 6)</f>
        <v>18.0017</v>
      </c>
      <c r="E146" s="65">
        <f>ROUND(RV_DATA!N167, 6)</f>
        <v>24.78</v>
      </c>
      <c r="F146" s="65">
        <f>ROUND(SUMIF(RV_DATA!AB125:AB228, 868907553, RV_DATA!O125:O228), 6)</f>
        <v>445.93</v>
      </c>
      <c r="Q146">
        <v>3</v>
      </c>
    </row>
    <row r="147" spans="1:17" ht="28.5" x14ac:dyDescent="0.2">
      <c r="A147" s="64" t="s">
        <v>588</v>
      </c>
      <c r="B147" s="56" t="s">
        <v>590</v>
      </c>
      <c r="C147" s="56" t="s">
        <v>176</v>
      </c>
      <c r="D147" s="57">
        <f>ROUND(SUMIF(RV_DATA!AB125:AB228, 187549918, RV_DATA!I125:I228), 6)</f>
        <v>1.4239999999999999E-2</v>
      </c>
      <c r="E147" s="65">
        <f>ROUND(RV_DATA!N176, 6)</f>
        <v>669.36</v>
      </c>
      <c r="F147" s="65">
        <f>ROUND(SUMIF(RV_DATA!AB125:AB228, 187549918, RV_DATA!O125:O228), 6)</f>
        <v>9.5299999999999994</v>
      </c>
      <c r="Q147">
        <v>3</v>
      </c>
    </row>
    <row r="148" spans="1:17" ht="28.5" x14ac:dyDescent="0.2">
      <c r="A148" s="64" t="s">
        <v>685</v>
      </c>
      <c r="B148" s="56" t="s">
        <v>687</v>
      </c>
      <c r="C148" s="56" t="s">
        <v>176</v>
      </c>
      <c r="D148" s="57">
        <f>ROUND(SUMIF(RV_DATA!AB125:AB228, -1654371240, RV_DATA!I125:I228), 6)</f>
        <v>3.2216000000000002E-2</v>
      </c>
      <c r="E148" s="65">
        <f>ROUND(RV_DATA!N166, 6)</f>
        <v>1000.98</v>
      </c>
      <c r="F148" s="65">
        <f>ROUND(SUMIF(RV_DATA!AB125:AB228, -1654371240, RV_DATA!O125:O228), 6)</f>
        <v>32.229999999999997</v>
      </c>
      <c r="Q148">
        <v>3</v>
      </c>
    </row>
    <row r="149" spans="1:17" ht="42.75" x14ac:dyDescent="0.2">
      <c r="A149" s="64" t="s">
        <v>654</v>
      </c>
      <c r="B149" s="56" t="s">
        <v>656</v>
      </c>
      <c r="C149" s="56" t="s">
        <v>176</v>
      </c>
      <c r="D149" s="57">
        <f>ROUND(SUMIF(RV_DATA!AB125:AB228, 1984401849, RV_DATA!I125:I228), 6)</f>
        <v>1.0045E-2</v>
      </c>
      <c r="E149" s="65">
        <f>ROUND(RV_DATA!N205, 6)</f>
        <v>2373.6</v>
      </c>
      <c r="F149" s="65">
        <f>ROUND(SUMIF(RV_DATA!AB125:AB228, 1984401849, RV_DATA!O125:O228), 6)</f>
        <v>23.84</v>
      </c>
      <c r="Q149">
        <v>3</v>
      </c>
    </row>
    <row r="150" spans="1:17" ht="42.75" x14ac:dyDescent="0.2">
      <c r="A150" s="64" t="s">
        <v>672</v>
      </c>
      <c r="B150" s="56" t="s">
        <v>674</v>
      </c>
      <c r="C150" s="56" t="s">
        <v>675</v>
      </c>
      <c r="D150" s="57">
        <f>ROUND(SUMIF(RV_DATA!AB125:AB228, 273426588, RV_DATA!I125:I228), 6)</f>
        <v>0.35</v>
      </c>
      <c r="E150" s="65">
        <f>ROUND(RV_DATA!N125, 6)</f>
        <v>39899.5</v>
      </c>
      <c r="F150" s="65">
        <f>ROUND(SUMIF(RV_DATA!AB125:AB228, 273426588, RV_DATA!O125:O228), 6)</f>
        <v>13960.8</v>
      </c>
      <c r="Q150">
        <v>3</v>
      </c>
    </row>
    <row r="151" spans="1:17" ht="57" x14ac:dyDescent="0.2">
      <c r="A151" s="64" t="s">
        <v>218</v>
      </c>
      <c r="B151" s="56" t="s">
        <v>219</v>
      </c>
      <c r="C151" s="56" t="s">
        <v>220</v>
      </c>
      <c r="D151" s="57">
        <f>ROUND(SUMIF(RV_DATA!AB125:AB228, -1282325562, RV_DATA!I125:I228), 6)</f>
        <v>0.24335999999999999</v>
      </c>
      <c r="E151" s="65">
        <f>ROUND(RV_DATA!N227, 6)</f>
        <v>6513.3976000000002</v>
      </c>
      <c r="F151" s="65">
        <f>ROUND(SUMIF(RV_DATA!AB125:AB228, -1282325562, RV_DATA!O125:O228), 6)</f>
        <v>1585.1</v>
      </c>
      <c r="Q151">
        <v>3</v>
      </c>
    </row>
    <row r="152" spans="1:17" ht="14.25" x14ac:dyDescent="0.2">
      <c r="A152" s="64" t="s">
        <v>516</v>
      </c>
      <c r="B152" s="56" t="s">
        <v>517</v>
      </c>
      <c r="C152" s="56" t="s">
        <v>511</v>
      </c>
      <c r="D152" s="57">
        <f>ROUND(SUMIF(RV_DATA!AB125:AB228, 711510557, RV_DATA!I125:I228), 6)</f>
        <v>1E-3</v>
      </c>
      <c r="E152" s="65">
        <f>ROUND(RV_DATA!N151, 6)</f>
        <v>0</v>
      </c>
      <c r="F152" s="65">
        <f>ROUND(SUMIF(RV_DATA!AB125:AB228, 711510557, RV_DATA!O125:O228), 6)</f>
        <v>0</v>
      </c>
      <c r="Q152">
        <v>3</v>
      </c>
    </row>
    <row r="153" spans="1:17" ht="28.5" x14ac:dyDescent="0.2">
      <c r="A153" s="64" t="s">
        <v>27</v>
      </c>
      <c r="B153" s="56" t="s">
        <v>319</v>
      </c>
      <c r="C153" s="56" t="s">
        <v>29</v>
      </c>
      <c r="D153" s="57">
        <f>ROUND(SUMIF(RV_DATA!AB125:AB228, 2124810283, RV_DATA!I125:I228), 6)</f>
        <v>1</v>
      </c>
      <c r="E153" s="65">
        <f>ROUND(RV_DATA!N139, 6)</f>
        <v>6417.8807999999999</v>
      </c>
      <c r="F153" s="65">
        <f>ROUND(SUMIF(RV_DATA!AB125:AB228, 2124810283, RV_DATA!O125:O228), 6)</f>
        <v>6417.88</v>
      </c>
      <c r="Q153">
        <v>3</v>
      </c>
    </row>
    <row r="154" spans="1:17" ht="14.25" x14ac:dyDescent="0.2">
      <c r="A154" s="64" t="s">
        <v>27</v>
      </c>
      <c r="B154" s="56" t="s">
        <v>321</v>
      </c>
      <c r="C154" s="56" t="s">
        <v>29</v>
      </c>
      <c r="D154" s="57">
        <f>ROUND(SUMIF(RV_DATA!AB125:AB228, -746003254, RV_DATA!I125:I228), 6)</f>
        <v>1</v>
      </c>
      <c r="E154" s="65">
        <f>ROUND(RV_DATA!N140, 6)</f>
        <v>5937.4066000000003</v>
      </c>
      <c r="F154" s="65">
        <f>ROUND(SUMIF(RV_DATA!AB125:AB228, -746003254, RV_DATA!O125:O228), 6)</f>
        <v>5937.41</v>
      </c>
      <c r="Q154">
        <v>3</v>
      </c>
    </row>
    <row r="155" spans="1:17" ht="14.25" x14ac:dyDescent="0.2">
      <c r="A155" s="64" t="s">
        <v>27</v>
      </c>
      <c r="B155" s="56" t="s">
        <v>326</v>
      </c>
      <c r="C155" s="56" t="s">
        <v>29</v>
      </c>
      <c r="D155" s="57">
        <f>ROUND(SUMIF(RV_DATA!AB125:AB228, 2105615626, RV_DATA!I125:I228), 6)</f>
        <v>2</v>
      </c>
      <c r="E155" s="65">
        <f>ROUND(RV_DATA!N141, 6)</f>
        <v>9001.5131999999994</v>
      </c>
      <c r="F155" s="65">
        <f>ROUND(SUMIF(RV_DATA!AB125:AB228, 2105615626, RV_DATA!O125:O228), 6)</f>
        <v>18003.03</v>
      </c>
      <c r="Q155">
        <v>3</v>
      </c>
    </row>
    <row r="156" spans="1:17" ht="28.5" x14ac:dyDescent="0.2">
      <c r="A156" s="64" t="s">
        <v>27</v>
      </c>
      <c r="B156" s="56" t="s">
        <v>331</v>
      </c>
      <c r="C156" s="56" t="s">
        <v>29</v>
      </c>
      <c r="D156" s="57">
        <f>ROUND(SUMIF(RV_DATA!AB125:AB228, -642118261, RV_DATA!I125:I228), 6)</f>
        <v>24</v>
      </c>
      <c r="E156" s="65">
        <f>ROUND(RV_DATA!N145, 6)</f>
        <v>1645.2808</v>
      </c>
      <c r="F156" s="65">
        <f>ROUND(SUMIF(RV_DATA!AB125:AB228, -642118261, RV_DATA!O125:O228), 6)</f>
        <v>39486.74</v>
      </c>
      <c r="Q156">
        <v>3</v>
      </c>
    </row>
    <row r="157" spans="1:17" ht="28.5" x14ac:dyDescent="0.2">
      <c r="A157" s="64" t="s">
        <v>27</v>
      </c>
      <c r="B157" s="56" t="s">
        <v>346</v>
      </c>
      <c r="C157" s="56" t="s">
        <v>29</v>
      </c>
      <c r="D157" s="57">
        <f>ROUND(SUMIF(RV_DATA!AB125:AB228, -1870181239, RV_DATA!I125:I228), 6)</f>
        <v>2</v>
      </c>
      <c r="E157" s="65">
        <f>ROUND(RV_DATA!N165, 6)</f>
        <v>3656.6882000000001</v>
      </c>
      <c r="F157" s="65">
        <f>ROUND(SUMIF(RV_DATA!AB125:AB228, -1870181239, RV_DATA!O125:O228), 6)</f>
        <v>7313.38</v>
      </c>
      <c r="Q157">
        <v>3</v>
      </c>
    </row>
    <row r="158" spans="1:17" ht="28.5" x14ac:dyDescent="0.2">
      <c r="A158" s="64" t="s">
        <v>27</v>
      </c>
      <c r="B158" s="56" t="s">
        <v>350</v>
      </c>
      <c r="C158" s="56" t="s">
        <v>134</v>
      </c>
      <c r="D158" s="57">
        <f>ROUND(SUMIF(RV_DATA!AB125:AB228, 295088889, RV_DATA!I125:I228), 6)</f>
        <v>410.75400000000002</v>
      </c>
      <c r="E158" s="65">
        <f>ROUND(RV_DATA!N175, 6)</f>
        <v>149.02199999999999</v>
      </c>
      <c r="F158" s="65">
        <f>ROUND(SUMIF(RV_DATA!AB125:AB228, 295088889, RV_DATA!O125:O228), 6)</f>
        <v>61211.38</v>
      </c>
      <c r="Q158">
        <v>3</v>
      </c>
    </row>
    <row r="159" spans="1:17" ht="28.5" x14ac:dyDescent="0.2">
      <c r="A159" s="64" t="s">
        <v>27</v>
      </c>
      <c r="B159" s="56" t="s">
        <v>352</v>
      </c>
      <c r="C159" s="56" t="s">
        <v>134</v>
      </c>
      <c r="D159" s="57">
        <f>ROUND(SUMIF(RV_DATA!AB125:AB228, -1939431031, RV_DATA!I125:I228), 6)</f>
        <v>181.56</v>
      </c>
      <c r="E159" s="65">
        <f>ROUND(RV_DATA!N185, 6)</f>
        <v>36.330199999999998</v>
      </c>
      <c r="F159" s="65">
        <f>ROUND(SUMIF(RV_DATA!AB125:AB228, -1939431031, RV_DATA!O125:O228), 6)</f>
        <v>6596.11</v>
      </c>
      <c r="Q159">
        <v>3</v>
      </c>
    </row>
    <row r="160" spans="1:17" ht="28.5" x14ac:dyDescent="0.2">
      <c r="A160" s="64" t="s">
        <v>27</v>
      </c>
      <c r="B160" s="56" t="s">
        <v>141</v>
      </c>
      <c r="C160" s="56" t="s">
        <v>134</v>
      </c>
      <c r="D160" s="57">
        <f>ROUND(SUMIF(RV_DATA!AB125:AB228, -402755728, RV_DATA!I125:I228), 6)</f>
        <v>258.964</v>
      </c>
      <c r="E160" s="65">
        <f>ROUND(RV_DATA!N196, 6)</f>
        <v>135.09379999999999</v>
      </c>
      <c r="F160" s="65">
        <f>ROUND(SUMIF(RV_DATA!AB125:AB228, -402755728, RV_DATA!O125:O228), 6)</f>
        <v>34984.43</v>
      </c>
      <c r="Q160">
        <v>3</v>
      </c>
    </row>
    <row r="161" spans="1:17" ht="42.75" x14ac:dyDescent="0.2">
      <c r="A161" s="64" t="s">
        <v>27</v>
      </c>
      <c r="B161" s="56" t="s">
        <v>147</v>
      </c>
      <c r="C161" s="56" t="s">
        <v>29</v>
      </c>
      <c r="D161" s="57">
        <f>ROUND(SUMIF(RV_DATA!AB125:AB228, -1972212158, RV_DATA!I125:I228), 6)</f>
        <v>20</v>
      </c>
      <c r="E161" s="65">
        <f>ROUND(RV_DATA!N197, 6)</f>
        <v>150.97</v>
      </c>
      <c r="F161" s="65">
        <f>ROUND(SUMIF(RV_DATA!AB125:AB228, -1972212158, RV_DATA!O125:O228), 6)</f>
        <v>3019.4</v>
      </c>
      <c r="Q161">
        <v>3</v>
      </c>
    </row>
    <row r="162" spans="1:17" ht="14.25" x14ac:dyDescent="0.2">
      <c r="A162" s="64" t="s">
        <v>27</v>
      </c>
      <c r="B162" s="56" t="s">
        <v>155</v>
      </c>
      <c r="C162" s="56" t="s">
        <v>134</v>
      </c>
      <c r="D162" s="57">
        <f>ROUND(SUMIF(RV_DATA!AB125:AB228, -783600157, RV_DATA!I125:I228), 6)</f>
        <v>324.5</v>
      </c>
      <c r="E162" s="65">
        <f>ROUND(RV_DATA!N199, 6)</f>
        <v>69.446200000000005</v>
      </c>
      <c r="F162" s="65">
        <f>ROUND(SUMIF(RV_DATA!AB125:AB228, -783600157, RV_DATA!O125:O228), 6)</f>
        <v>22535.29</v>
      </c>
      <c r="Q162">
        <v>3</v>
      </c>
    </row>
    <row r="163" spans="1:17" ht="28.5" x14ac:dyDescent="0.2">
      <c r="A163" s="64" t="s">
        <v>27</v>
      </c>
      <c r="B163" s="56" t="s">
        <v>158</v>
      </c>
      <c r="C163" s="56" t="s">
        <v>29</v>
      </c>
      <c r="D163" s="57">
        <f>ROUND(SUMIF(RV_DATA!AB125:AB228, -851455426, RV_DATA!I125:I228), 6)</f>
        <v>815</v>
      </c>
      <c r="E163" s="65">
        <f>ROUND(RV_DATA!N200, 6)</f>
        <v>4.383</v>
      </c>
      <c r="F163" s="65">
        <f>ROUND(SUMIF(RV_DATA!AB125:AB228, -851455426, RV_DATA!O125:O228), 6)</f>
        <v>3572.15</v>
      </c>
      <c r="Q163">
        <v>3</v>
      </c>
    </row>
    <row r="164" spans="1:17" ht="42.75" x14ac:dyDescent="0.2">
      <c r="A164" s="64" t="s">
        <v>27</v>
      </c>
      <c r="B164" s="56" t="s">
        <v>144</v>
      </c>
      <c r="C164" s="56" t="s">
        <v>29</v>
      </c>
      <c r="D164" s="57">
        <f>ROUND(SUMIF(RV_DATA!AB125:AB228, -118211441, RV_DATA!I125:I228), 6)</f>
        <v>20</v>
      </c>
      <c r="E164" s="65">
        <f>ROUND(RV_DATA!N201, 6)</f>
        <v>150.97</v>
      </c>
      <c r="F164" s="65">
        <f>ROUND(SUMIF(RV_DATA!AB125:AB228, -118211441, RV_DATA!O125:O228), 6)</f>
        <v>3019.4</v>
      </c>
      <c r="Q164">
        <v>3</v>
      </c>
    </row>
    <row r="165" spans="1:17" ht="14.25" x14ac:dyDescent="0.2">
      <c r="A165" s="64" t="s">
        <v>27</v>
      </c>
      <c r="B165" s="56" t="s">
        <v>356</v>
      </c>
      <c r="C165" s="56" t="s">
        <v>29</v>
      </c>
      <c r="D165" s="57">
        <f>ROUND(SUMIF(RV_DATA!AB125:AB228, 452694738, RV_DATA!I125:I228), 6)</f>
        <v>200</v>
      </c>
      <c r="E165" s="65">
        <f>ROUND(RV_DATA!N202, 6)</f>
        <v>2.1427999999999998</v>
      </c>
      <c r="F165" s="65">
        <f>ROUND(SUMIF(RV_DATA!AB125:AB228, 452694738, RV_DATA!O125:O228), 6)</f>
        <v>428.56</v>
      </c>
      <c r="Q165">
        <v>3</v>
      </c>
    </row>
    <row r="166" spans="1:17" ht="14.25" x14ac:dyDescent="0.2">
      <c r="A166" s="64" t="s">
        <v>27</v>
      </c>
      <c r="B166" s="56" t="s">
        <v>358</v>
      </c>
      <c r="C166" s="56" t="s">
        <v>29</v>
      </c>
      <c r="D166" s="57">
        <f>ROUND(SUMIF(RV_DATA!AB125:AB228, -10016363, RV_DATA!I125:I228), 6)</f>
        <v>200</v>
      </c>
      <c r="E166" s="65">
        <f>ROUND(RV_DATA!N203, 6)</f>
        <v>0.87660000000000005</v>
      </c>
      <c r="F166" s="65">
        <f>ROUND(SUMIF(RV_DATA!AB125:AB228, -10016363, RV_DATA!O125:O228), 6)</f>
        <v>175.32</v>
      </c>
      <c r="Q166">
        <v>3</v>
      </c>
    </row>
    <row r="167" spans="1:17" ht="42.75" x14ac:dyDescent="0.2">
      <c r="A167" s="64" t="s">
        <v>27</v>
      </c>
      <c r="B167" s="56" t="s">
        <v>171</v>
      </c>
      <c r="C167" s="56" t="s">
        <v>29</v>
      </c>
      <c r="D167" s="57">
        <f>ROUND(SUMIF(RV_DATA!AB125:AB228, 1905156165, RV_DATA!I125:I228), 6)</f>
        <v>78</v>
      </c>
      <c r="E167" s="65">
        <f>ROUND(RV_DATA!N204, 6)</f>
        <v>316.7448</v>
      </c>
      <c r="F167" s="65">
        <f>ROUND(SUMIF(RV_DATA!AB125:AB228, 1905156165, RV_DATA!O125:O228), 6)</f>
        <v>24706.09</v>
      </c>
      <c r="Q167">
        <v>3</v>
      </c>
    </row>
    <row r="168" spans="1:17" ht="14.25" x14ac:dyDescent="0.2">
      <c r="A168" s="64" t="s">
        <v>27</v>
      </c>
      <c r="B168" s="56" t="s">
        <v>197</v>
      </c>
      <c r="C168" s="56" t="s">
        <v>134</v>
      </c>
      <c r="D168" s="57">
        <f>ROUND(SUMIF(RV_DATA!AB125:AB228, 380467691, RV_DATA!I125:I228), 6)</f>
        <v>25.234999999999999</v>
      </c>
      <c r="E168" s="65">
        <f>ROUND(RV_DATA!N218, 6)</f>
        <v>84.640600000000006</v>
      </c>
      <c r="F168" s="65">
        <f>ROUND(SUMIF(RV_DATA!AB125:AB228, 380467691, RV_DATA!O125:O228), 6)</f>
        <v>2135.91</v>
      </c>
      <c r="Q168">
        <v>3</v>
      </c>
    </row>
    <row r="169" spans="1:17" ht="15" x14ac:dyDescent="0.25">
      <c r="A169" s="93" t="s">
        <v>942</v>
      </c>
      <c r="B169" s="93"/>
      <c r="C169" s="93"/>
      <c r="D169" s="93"/>
      <c r="E169" s="94">
        <f>SUMIF(Q115:Q168, 3, F115:F168)</f>
        <v>333016.68000000005</v>
      </c>
      <c r="F169" s="93"/>
    </row>
    <row r="170" spans="1:17" ht="14.25" x14ac:dyDescent="0.2">
      <c r="A170" s="100" t="s">
        <v>943</v>
      </c>
      <c r="B170" s="101"/>
      <c r="C170" s="101"/>
      <c r="D170" s="101"/>
      <c r="E170" s="101"/>
      <c r="F170" s="101"/>
    </row>
    <row r="171" spans="1:17" ht="14.25" x14ac:dyDescent="0.2">
      <c r="A171" s="64" t="s">
        <v>27</v>
      </c>
      <c r="B171" s="56" t="s">
        <v>304</v>
      </c>
      <c r="C171" s="56" t="s">
        <v>29</v>
      </c>
      <c r="D171" s="57">
        <f>ROUND(SUMIF(RV_DATA!AB125:AB228, 1608486314, RV_DATA!I125:I228), 6)</f>
        <v>70</v>
      </c>
      <c r="E171" s="65">
        <f>ROUND(RV_DATA!N129, 6)</f>
        <v>4275.7407000000003</v>
      </c>
      <c r="F171" s="65">
        <f>ROUND(SUMIF(RV_DATA!AB125:AB228, 1608486314, RV_DATA!O125:O228), 6)</f>
        <v>299301.84999999998</v>
      </c>
      <c r="Q171">
        <v>5</v>
      </c>
    </row>
    <row r="172" spans="1:17" ht="28.5" x14ac:dyDescent="0.2">
      <c r="A172" s="64" t="s">
        <v>27</v>
      </c>
      <c r="B172" s="56" t="s">
        <v>315</v>
      </c>
      <c r="C172" s="56" t="s">
        <v>29</v>
      </c>
      <c r="D172" s="57">
        <f>ROUND(SUMIF(RV_DATA!AB125:AB228, 30974867, RV_DATA!I125:I228), 6)</f>
        <v>1</v>
      </c>
      <c r="E172" s="65">
        <f>ROUND(RV_DATA!N134, 6)</f>
        <v>172161.39780000001</v>
      </c>
      <c r="F172" s="65">
        <f>ROUND(SUMIF(RV_DATA!AB125:AB228, 30974867, RV_DATA!O125:O228), 6)</f>
        <v>172161.4</v>
      </c>
      <c r="Q172">
        <v>5</v>
      </c>
    </row>
    <row r="173" spans="1:17" ht="14.25" x14ac:dyDescent="0.2">
      <c r="A173" s="64" t="s">
        <v>27</v>
      </c>
      <c r="B173" s="56" t="s">
        <v>317</v>
      </c>
      <c r="C173" s="56" t="s">
        <v>29</v>
      </c>
      <c r="D173" s="57">
        <f>ROUND(SUMIF(RV_DATA!AB125:AB228, 2145033626, RV_DATA!I125:I228), 6)</f>
        <v>1</v>
      </c>
      <c r="E173" s="65">
        <f>ROUND(RV_DATA!N138, 6)</f>
        <v>40990.785300000003</v>
      </c>
      <c r="F173" s="65">
        <f>ROUND(SUMIF(RV_DATA!AB125:AB228, 2145033626, RV_DATA!O125:O228), 6)</f>
        <v>40990.79</v>
      </c>
      <c r="Q173">
        <v>5</v>
      </c>
    </row>
    <row r="174" spans="1:17" ht="14.25" x14ac:dyDescent="0.2">
      <c r="A174" s="64" t="s">
        <v>27</v>
      </c>
      <c r="B174" s="56" t="s">
        <v>339</v>
      </c>
      <c r="C174" s="56" t="s">
        <v>29</v>
      </c>
      <c r="D174" s="57">
        <f>ROUND(SUMIF(RV_DATA!AB125:AB228, -490756587, RV_DATA!I125:I228), 6)</f>
        <v>1</v>
      </c>
      <c r="E174" s="65">
        <f>ROUND(RV_DATA!N147, 6)</f>
        <v>20395.8171</v>
      </c>
      <c r="F174" s="65">
        <f>ROUND(SUMIF(RV_DATA!AB125:AB228, -490756587, RV_DATA!O125:O228), 6)</f>
        <v>20395.82</v>
      </c>
      <c r="Q174">
        <v>5</v>
      </c>
    </row>
    <row r="175" spans="1:17" ht="14.25" x14ac:dyDescent="0.2">
      <c r="A175" s="64" t="s">
        <v>27</v>
      </c>
      <c r="B175" s="56" t="s">
        <v>341</v>
      </c>
      <c r="C175" s="56" t="s">
        <v>29</v>
      </c>
      <c r="D175" s="57">
        <f>ROUND(SUMIF(RV_DATA!AB125:AB228, 1932857096, RV_DATA!I125:I228), 6)</f>
        <v>1</v>
      </c>
      <c r="E175" s="65">
        <f>ROUND(RV_DATA!N149, 6)</f>
        <v>44801.674200000001</v>
      </c>
      <c r="F175" s="65">
        <f>ROUND(SUMIF(RV_DATA!AB125:AB228, 1932857096, RV_DATA!O125:O228), 6)</f>
        <v>44801.67</v>
      </c>
      <c r="Q175">
        <v>5</v>
      </c>
    </row>
    <row r="176" spans="1:17" ht="14.25" x14ac:dyDescent="0.2">
      <c r="A176" s="64" t="s">
        <v>27</v>
      </c>
      <c r="B176" s="56" t="s">
        <v>342</v>
      </c>
      <c r="C176" s="56" t="s">
        <v>29</v>
      </c>
      <c r="D176" s="57">
        <f>ROUND(SUMIF(RV_DATA!AB125:AB228, 1959018550, RV_DATA!I125:I228), 6)</f>
        <v>1</v>
      </c>
      <c r="E176" s="65">
        <f>ROUND(RV_DATA!N150, 6)</f>
        <v>22027.1355</v>
      </c>
      <c r="F176" s="65">
        <f>ROUND(SUMIF(RV_DATA!AB125:AB228, 1959018550, RV_DATA!O125:O228), 6)</f>
        <v>22027.14</v>
      </c>
      <c r="Q176">
        <v>5</v>
      </c>
    </row>
    <row r="177" spans="1:17" ht="28.5" x14ac:dyDescent="0.2">
      <c r="A177" s="64" t="s">
        <v>27</v>
      </c>
      <c r="B177" s="56" t="s">
        <v>77</v>
      </c>
      <c r="C177" s="56" t="s">
        <v>29</v>
      </c>
      <c r="D177" s="57">
        <f>ROUND(SUMIF(RV_DATA!AB125:AB228, 903521586, RV_DATA!I125:I228), 6)</f>
        <v>1</v>
      </c>
      <c r="E177" s="65">
        <f>ROUND(RV_DATA!N164, 6)</f>
        <v>11915.222400000001</v>
      </c>
      <c r="F177" s="65">
        <f>ROUND(SUMIF(RV_DATA!AB125:AB228, 903521586, RV_DATA!O125:O228), 6)</f>
        <v>11915.22</v>
      </c>
      <c r="Q177">
        <v>5</v>
      </c>
    </row>
    <row r="178" spans="1:17" ht="15" x14ac:dyDescent="0.25">
      <c r="A178" s="93" t="s">
        <v>944</v>
      </c>
      <c r="B178" s="93"/>
      <c r="C178" s="93"/>
      <c r="D178" s="93"/>
      <c r="E178" s="94">
        <f>SUMIF(Q171:Q177, 5, F171:F177)</f>
        <v>611593.89</v>
      </c>
      <c r="F178" s="93"/>
    </row>
    <row r="180" spans="1:17" ht="16.5" x14ac:dyDescent="0.2">
      <c r="A180" s="95" t="str">
        <f>CONCATENATE("Итого по локальной смете:",IF(Source!G337&lt;&gt;"Новая локальная смета", Source!G337, ""))</f>
        <v>Итого по локальной смете:СОУЭ</v>
      </c>
      <c r="B180" s="96"/>
      <c r="C180" s="96"/>
      <c r="D180" s="96"/>
      <c r="E180" s="96"/>
      <c r="F180" s="97"/>
    </row>
    <row r="181" spans="1:17" ht="14.25" hidden="1" customHeight="1" x14ac:dyDescent="0.25">
      <c r="A181" s="93" t="s">
        <v>938</v>
      </c>
      <c r="B181" s="93"/>
      <c r="C181" s="93"/>
      <c r="D181" s="93"/>
      <c r="E181" s="94">
        <f>SUMIF(Q100:Q180, 1, F100:F180)</f>
        <v>0</v>
      </c>
      <c r="F181" s="93"/>
    </row>
    <row r="182" spans="1:17" ht="15" x14ac:dyDescent="0.25">
      <c r="A182" s="93" t="s">
        <v>940</v>
      </c>
      <c r="B182" s="93"/>
      <c r="C182" s="93"/>
      <c r="D182" s="93"/>
      <c r="E182" s="94">
        <f>SUMIF(Q100:Q181, 2, F100:F181)</f>
        <v>22257.969999999998</v>
      </c>
      <c r="F182" s="93"/>
    </row>
    <row r="183" spans="1:17" ht="15" hidden="1" x14ac:dyDescent="0.25">
      <c r="A183" s="93" t="s">
        <v>942</v>
      </c>
      <c r="B183" s="93"/>
      <c r="C183" s="93"/>
      <c r="D183" s="93"/>
      <c r="E183" s="94">
        <f>SUMIF(Q100:Q182, 3, F100:F182)</f>
        <v>333016.68000000005</v>
      </c>
      <c r="F183" s="93"/>
    </row>
    <row r="184" spans="1:17" ht="14.25" hidden="1" customHeight="1" x14ac:dyDescent="0.25">
      <c r="A184" s="93" t="s">
        <v>945</v>
      </c>
      <c r="B184" s="93"/>
      <c r="C184" s="93"/>
      <c r="D184" s="93"/>
      <c r="E184" s="94">
        <f>SUMIF(Q100:Q183, 4, F100:F183)</f>
        <v>0</v>
      </c>
      <c r="F184" s="93"/>
    </row>
    <row r="185" spans="1:17" ht="15" hidden="1" x14ac:dyDescent="0.25">
      <c r="A185" s="93" t="s">
        <v>944</v>
      </c>
      <c r="B185" s="93"/>
      <c r="C185" s="93"/>
      <c r="D185" s="93"/>
      <c r="E185" s="94">
        <f>SUMIF(Q100:Q184, 5, F100:F184)</f>
        <v>611593.89</v>
      </c>
      <c r="F185" s="93"/>
    </row>
    <row r="186" spans="1:17" ht="14.25" hidden="1" customHeight="1" x14ac:dyDescent="0.25">
      <c r="A186" s="93" t="s">
        <v>946</v>
      </c>
      <c r="B186" s="93"/>
      <c r="C186" s="93"/>
      <c r="D186" s="93"/>
      <c r="E186" s="94">
        <f>SUMIF(Q100:Q185, 6, F100:F185)</f>
        <v>0</v>
      </c>
      <c r="F186" s="93"/>
    </row>
    <row r="187" spans="1:17" ht="15" x14ac:dyDescent="0.25">
      <c r="A187" s="93" t="s">
        <v>947</v>
      </c>
      <c r="B187" s="93"/>
      <c r="C187" s="93"/>
      <c r="D187" s="93"/>
      <c r="E187" s="94">
        <f>E186+E185+E184+E183</f>
        <v>944610.57000000007</v>
      </c>
      <c r="F187" s="94"/>
    </row>
    <row r="188" spans="1:17" ht="15" x14ac:dyDescent="0.25">
      <c r="A188" s="93" t="s">
        <v>286</v>
      </c>
      <c r="B188" s="93"/>
      <c r="C188" s="93"/>
      <c r="D188" s="93"/>
      <c r="E188" s="94">
        <f>(Source!P363)/1</f>
        <v>262729.03000000003</v>
      </c>
      <c r="F188" s="94"/>
    </row>
    <row r="189" spans="1:17" ht="15" x14ac:dyDescent="0.25">
      <c r="A189" s="93" t="s">
        <v>948</v>
      </c>
      <c r="B189" s="93"/>
      <c r="C189" s="93"/>
      <c r="D189" s="93"/>
      <c r="E189" s="94">
        <f>(Source!P364)/1</f>
        <v>138539.35</v>
      </c>
      <c r="F189" s="94"/>
    </row>
    <row r="190" spans="1:17" ht="15" x14ac:dyDescent="0.25">
      <c r="A190" s="93" t="s">
        <v>949</v>
      </c>
      <c r="B190" s="93"/>
      <c r="C190" s="93"/>
      <c r="D190" s="93"/>
      <c r="E190" s="94">
        <f>E189+E188+E187+E182+E181</f>
        <v>1368136.9200000002</v>
      </c>
      <c r="F190" s="94"/>
    </row>
    <row r="192" spans="1:17" ht="16.5" x14ac:dyDescent="0.2">
      <c r="A192" s="98" t="str">
        <f>CONCATENATE("Локальная смета: ",IF(Source!G372&lt;&gt;"Новая локальная смета", Source!G372, ""))</f>
        <v>Локальная смета: АПТ</v>
      </c>
      <c r="B192" s="99"/>
      <c r="C192" s="99"/>
      <c r="D192" s="99"/>
      <c r="E192" s="99"/>
      <c r="F192" s="99"/>
    </row>
    <row r="193" spans="1:17" ht="16.5" x14ac:dyDescent="0.2">
      <c r="A193" s="98" t="str">
        <f>CONCATENATE("Раздел: ",IF(Source!G376&lt;&gt;"Новый раздел", Source!G376, ""))</f>
        <v>Раздел: 1. АПТ</v>
      </c>
      <c r="B193" s="99"/>
      <c r="C193" s="99"/>
      <c r="D193" s="99"/>
      <c r="E193" s="99"/>
      <c r="F193" s="99"/>
    </row>
    <row r="194" spans="1:17" ht="14.25" x14ac:dyDescent="0.2">
      <c r="A194" s="100" t="s">
        <v>937</v>
      </c>
      <c r="B194" s="101"/>
      <c r="C194" s="101"/>
      <c r="D194" s="101"/>
      <c r="E194" s="101"/>
      <c r="F194" s="101"/>
    </row>
    <row r="195" spans="1:17" ht="14.25" x14ac:dyDescent="0.2">
      <c r="A195" s="64" t="s">
        <v>497</v>
      </c>
      <c r="B195" s="56" t="s">
        <v>498</v>
      </c>
      <c r="C195" s="56" t="s">
        <v>499</v>
      </c>
      <c r="D195" s="57">
        <f>ROUND(SUMIF(RV_DATA!AB231:AB363, -1751963544, RV_DATA!I231:I363), 6)</f>
        <v>344.42590000000001</v>
      </c>
      <c r="E195" s="65">
        <f>ROUND(RV_DATA!N234, 6)</f>
        <v>0</v>
      </c>
      <c r="F195" s="65">
        <f>ROUND(SUMIF(RV_DATA!AB231:AB363, -1751963544, RV_DATA!O231:O363), 6)</f>
        <v>0</v>
      </c>
      <c r="Q195">
        <v>1</v>
      </c>
    </row>
    <row r="196" spans="1:17" ht="15" x14ac:dyDescent="0.25">
      <c r="A196" s="93" t="s">
        <v>938</v>
      </c>
      <c r="B196" s="93"/>
      <c r="C196" s="93"/>
      <c r="D196" s="93"/>
      <c r="E196" s="94">
        <f>SUMIF(Q195:Q195, 1, F195:F195)</f>
        <v>0</v>
      </c>
      <c r="F196" s="93"/>
    </row>
    <row r="197" spans="1:17" ht="14.25" x14ac:dyDescent="0.2">
      <c r="A197" s="100" t="s">
        <v>939</v>
      </c>
      <c r="B197" s="101"/>
      <c r="C197" s="101"/>
      <c r="D197" s="101"/>
      <c r="E197" s="101"/>
      <c r="F197" s="101"/>
    </row>
    <row r="198" spans="1:17" ht="57" x14ac:dyDescent="0.2">
      <c r="A198" s="64" t="s">
        <v>688</v>
      </c>
      <c r="B198" s="56" t="s">
        <v>690</v>
      </c>
      <c r="C198" s="56" t="s">
        <v>503</v>
      </c>
      <c r="D198" s="57">
        <f>ROUND(SUMIF(RV_DATA!AB231:AB363, 1898266314, RV_DATA!I231:I363), 6)</f>
        <v>0.19</v>
      </c>
      <c r="E198" s="65">
        <f>ROUND(RV_DATA!N241, 6)</f>
        <v>765.98</v>
      </c>
      <c r="F198" s="65">
        <f>ROUND(SUMIF(RV_DATA!AB231:AB363, 1898266314, RV_DATA!O231:O363), 6)</f>
        <v>139.08000000000001</v>
      </c>
      <c r="Q198">
        <v>2</v>
      </c>
    </row>
    <row r="199" spans="1:17" ht="42.75" x14ac:dyDescent="0.2">
      <c r="A199" s="64" t="s">
        <v>591</v>
      </c>
      <c r="B199" s="56" t="s">
        <v>593</v>
      </c>
      <c r="C199" s="56" t="s">
        <v>503</v>
      </c>
      <c r="D199" s="57">
        <f>ROUND(SUMIF(RV_DATA!AB231:AB363, -1927318577, RV_DATA!I231:I363), 6)</f>
        <v>1.7048000000000001</v>
      </c>
      <c r="E199" s="65">
        <f>ROUND(RV_DATA!N240, 6)</f>
        <v>79.5</v>
      </c>
      <c r="F199" s="65">
        <f>ROUND(SUMIF(RV_DATA!AB231:AB363, -1927318577, RV_DATA!O231:O363), 6)</f>
        <v>129.49</v>
      </c>
      <c r="Q199">
        <v>2</v>
      </c>
    </row>
    <row r="200" spans="1:17" ht="42.75" x14ac:dyDescent="0.2">
      <c r="A200" s="64" t="s">
        <v>591</v>
      </c>
      <c r="B200" s="56" t="s">
        <v>593</v>
      </c>
      <c r="C200" s="56" t="s">
        <v>503</v>
      </c>
      <c r="D200" s="57">
        <f>ROUND(SUMIF(RV_DATA!AB231:AB363, 722482468, RV_DATA!I231:I363), 6)</f>
        <v>2.86</v>
      </c>
      <c r="E200" s="65">
        <f>ROUND(RV_DATA!N288, 6)</f>
        <v>81.02</v>
      </c>
      <c r="F200" s="65">
        <f>ROUND(SUMIF(RV_DATA!AB231:AB363, 722482468, RV_DATA!O231:O363), 6)</f>
        <v>217.13</v>
      </c>
      <c r="Q200">
        <v>2</v>
      </c>
    </row>
    <row r="201" spans="1:17" ht="28.5" x14ac:dyDescent="0.2">
      <c r="A201" s="64" t="s">
        <v>697</v>
      </c>
      <c r="B201" s="56" t="s">
        <v>699</v>
      </c>
      <c r="C201" s="56" t="s">
        <v>503</v>
      </c>
      <c r="D201" s="57">
        <f>ROUND(SUMIF(RV_DATA!AB231:AB363, -1345639984, RV_DATA!I231:I363), 6)</f>
        <v>0.15</v>
      </c>
      <c r="E201" s="65">
        <f>ROUND(RV_DATA!N287, 6)</f>
        <v>2.4900000000000002</v>
      </c>
      <c r="F201" s="65">
        <f>ROUND(SUMIF(RV_DATA!AB231:AB363, -1345639984, RV_DATA!O231:O363), 6)</f>
        <v>0.33</v>
      </c>
      <c r="Q201">
        <v>2</v>
      </c>
    </row>
    <row r="202" spans="1:17" ht="28.5" x14ac:dyDescent="0.2">
      <c r="A202" s="64" t="s">
        <v>567</v>
      </c>
      <c r="B202" s="56" t="s">
        <v>569</v>
      </c>
      <c r="C202" s="56" t="s">
        <v>503</v>
      </c>
      <c r="D202" s="57">
        <f>ROUND(SUMIF(RV_DATA!AB231:AB363, -1462868675, RV_DATA!I231:I363), 6)</f>
        <v>0.59789999999999999</v>
      </c>
      <c r="E202" s="65">
        <f>ROUND(RV_DATA!N233, 6)</f>
        <v>1118.8900000000001</v>
      </c>
      <c r="F202" s="65">
        <f>ROUND(SUMIF(RV_DATA!AB231:AB363, -1462868675, RV_DATA!O231:O363), 6)</f>
        <v>639</v>
      </c>
      <c r="Q202">
        <v>2</v>
      </c>
    </row>
    <row r="203" spans="1:17" ht="28.5" x14ac:dyDescent="0.2">
      <c r="A203" s="64" t="s">
        <v>567</v>
      </c>
      <c r="B203" s="56" t="s">
        <v>569</v>
      </c>
      <c r="C203" s="56" t="s">
        <v>503</v>
      </c>
      <c r="D203" s="57">
        <f>ROUND(SUMIF(RV_DATA!AB231:AB363, -1194522833, RV_DATA!I231:I363), 6)</f>
        <v>0.04</v>
      </c>
      <c r="E203" s="65">
        <f>ROUND(RV_DATA!N286, 6)</f>
        <v>1140.27</v>
      </c>
      <c r="F203" s="65">
        <f>ROUND(SUMIF(RV_DATA!AB231:AB363, -1194522833, RV_DATA!O231:O363), 6)</f>
        <v>42.69</v>
      </c>
      <c r="Q203">
        <v>2</v>
      </c>
    </row>
    <row r="204" spans="1:17" ht="14.25" x14ac:dyDescent="0.2">
      <c r="A204" s="64" t="s">
        <v>594</v>
      </c>
      <c r="B204" s="56" t="s">
        <v>596</v>
      </c>
      <c r="C204" s="56" t="s">
        <v>503</v>
      </c>
      <c r="D204" s="57">
        <f>ROUND(SUMIF(RV_DATA!AB231:AB363, 714070868, RV_DATA!I231:I363), 6)</f>
        <v>9.2197999999999993</v>
      </c>
      <c r="E204" s="65">
        <f>ROUND(RV_DATA!N321, 6)</f>
        <v>6.84</v>
      </c>
      <c r="F204" s="65">
        <f>ROUND(SUMIF(RV_DATA!AB231:AB363, 714070868, RV_DATA!O231:O363), 6)</f>
        <v>60.22</v>
      </c>
      <c r="Q204">
        <v>2</v>
      </c>
    </row>
    <row r="205" spans="1:17" ht="28.5" x14ac:dyDescent="0.2">
      <c r="A205" s="64" t="s">
        <v>700</v>
      </c>
      <c r="B205" s="56" t="s">
        <v>702</v>
      </c>
      <c r="C205" s="56" t="s">
        <v>503</v>
      </c>
      <c r="D205" s="57">
        <f>ROUND(SUMIF(RV_DATA!AB231:AB363, 371551726, RV_DATA!I231:I363), 6)</f>
        <v>2.88</v>
      </c>
      <c r="E205" s="65">
        <f>ROUND(RV_DATA!N285, 6)</f>
        <v>3.87</v>
      </c>
      <c r="F205" s="65">
        <f>ROUND(SUMIF(RV_DATA!AB231:AB363, 371551726, RV_DATA!O231:O363), 6)</f>
        <v>10.45</v>
      </c>
      <c r="Q205">
        <v>2</v>
      </c>
    </row>
    <row r="206" spans="1:17" ht="14.25" x14ac:dyDescent="0.2">
      <c r="A206" s="64" t="s">
        <v>676</v>
      </c>
      <c r="B206" s="56" t="s">
        <v>678</v>
      </c>
      <c r="C206" s="56" t="s">
        <v>503</v>
      </c>
      <c r="D206" s="57">
        <f>ROUND(SUMIF(RV_DATA!AB231:AB363, -2117371008, RV_DATA!I231:I363), 6)</f>
        <v>5.8000000000000003E-2</v>
      </c>
      <c r="E206" s="65">
        <f>ROUND(RV_DATA!N232, 6)</f>
        <v>4.21</v>
      </c>
      <c r="F206" s="65">
        <f>ROUND(SUMIF(RV_DATA!AB231:AB363, -2117371008, RV_DATA!O231:O363), 6)</f>
        <v>0.23</v>
      </c>
      <c r="Q206">
        <v>2</v>
      </c>
    </row>
    <row r="207" spans="1:17" ht="28.5" x14ac:dyDescent="0.2">
      <c r="A207" s="64" t="s">
        <v>691</v>
      </c>
      <c r="B207" s="56" t="s">
        <v>693</v>
      </c>
      <c r="C207" s="56" t="s">
        <v>503</v>
      </c>
      <c r="D207" s="57">
        <f>ROUND(SUMIF(RV_DATA!AB231:AB363, 720724295, RV_DATA!I231:I363), 6)</f>
        <v>0.19</v>
      </c>
      <c r="E207" s="65">
        <f>ROUND(RV_DATA!N238, 6)</f>
        <v>10.09</v>
      </c>
      <c r="F207" s="65">
        <f>ROUND(SUMIF(RV_DATA!AB231:AB363, 720724295, RV_DATA!O231:O363), 6)</f>
        <v>1.84</v>
      </c>
      <c r="Q207">
        <v>2</v>
      </c>
    </row>
    <row r="208" spans="1:17" ht="28.5" x14ac:dyDescent="0.2">
      <c r="A208" s="64" t="s">
        <v>570</v>
      </c>
      <c r="B208" s="56" t="s">
        <v>572</v>
      </c>
      <c r="C208" s="56" t="s">
        <v>503</v>
      </c>
      <c r="D208" s="57">
        <f>ROUND(SUMIF(RV_DATA!AB231:AB363, -711566665, RV_DATA!I231:I363), 6)</f>
        <v>7.7000000000000002E-3</v>
      </c>
      <c r="E208" s="65">
        <f>ROUND(RV_DATA!N311, 6)</f>
        <v>2149.79</v>
      </c>
      <c r="F208" s="65">
        <f>ROUND(SUMIF(RV_DATA!AB231:AB363, -711566665, RV_DATA!O231:O363), 6)</f>
        <v>15.8</v>
      </c>
      <c r="Q208">
        <v>2</v>
      </c>
    </row>
    <row r="209" spans="1:17" ht="42.75" x14ac:dyDescent="0.2">
      <c r="A209" s="64" t="s">
        <v>612</v>
      </c>
      <c r="B209" s="56" t="s">
        <v>614</v>
      </c>
      <c r="C209" s="56" t="s">
        <v>503</v>
      </c>
      <c r="D209" s="57">
        <f>ROUND(SUMIF(RV_DATA!AB231:AB363, -524523805, RV_DATA!I231:I363), 6)</f>
        <v>3.9319999999999999</v>
      </c>
      <c r="E209" s="65">
        <f>ROUND(RV_DATA!N320, 6)</f>
        <v>557.83000000000004</v>
      </c>
      <c r="F209" s="65">
        <f>ROUND(SUMIF(RV_DATA!AB231:AB363, -524523805, RV_DATA!O231:O363), 6)</f>
        <v>2094.92</v>
      </c>
      <c r="Q209">
        <v>2</v>
      </c>
    </row>
    <row r="210" spans="1:17" ht="28.5" x14ac:dyDescent="0.2">
      <c r="A210" s="64" t="s">
        <v>500</v>
      </c>
      <c r="B210" s="56" t="s">
        <v>502</v>
      </c>
      <c r="C210" s="56" t="s">
        <v>503</v>
      </c>
      <c r="D210" s="57">
        <f>ROUND(SUMIF(RV_DATA!AB231:AB363, 846388292, RV_DATA!I231:I363), 6)</f>
        <v>0.8</v>
      </c>
      <c r="E210" s="65">
        <f>ROUND(RV_DATA!N258, 6)</f>
        <v>1517.26</v>
      </c>
      <c r="F210" s="65">
        <f>ROUND(SUMIF(RV_DATA!AB231:AB363, 846388292, RV_DATA!O231:O363), 6)</f>
        <v>1159.27</v>
      </c>
      <c r="Q210">
        <v>2</v>
      </c>
    </row>
    <row r="211" spans="1:17" ht="28.5" x14ac:dyDescent="0.2">
      <c r="A211" s="64" t="s">
        <v>709</v>
      </c>
      <c r="B211" s="56" t="s">
        <v>711</v>
      </c>
      <c r="C211" s="56" t="s">
        <v>503</v>
      </c>
      <c r="D211" s="57">
        <f>ROUND(SUMIF(RV_DATA!AB231:AB363, 1399741412, RV_DATA!I231:I363), 6)</f>
        <v>0.03</v>
      </c>
      <c r="E211" s="65">
        <f>ROUND(RV_DATA!N300, 6)</f>
        <v>21.34</v>
      </c>
      <c r="F211" s="65">
        <f>ROUND(SUMIF(RV_DATA!AB231:AB363, 1399741412, RV_DATA!O231:O363), 6)</f>
        <v>0.62</v>
      </c>
      <c r="Q211">
        <v>2</v>
      </c>
    </row>
    <row r="212" spans="1:17" ht="15" x14ac:dyDescent="0.25">
      <c r="A212" s="93" t="s">
        <v>940</v>
      </c>
      <c r="B212" s="93"/>
      <c r="C212" s="93"/>
      <c r="D212" s="93"/>
      <c r="E212" s="94">
        <f>SUMIF(Q198:Q211, 2, F198:F211)</f>
        <v>4511.0700000000006</v>
      </c>
      <c r="F212" s="93"/>
    </row>
    <row r="213" spans="1:17" ht="14.25" x14ac:dyDescent="0.2">
      <c r="A213" s="100" t="s">
        <v>941</v>
      </c>
      <c r="B213" s="101"/>
      <c r="C213" s="101"/>
      <c r="D213" s="101"/>
      <c r="E213" s="101"/>
      <c r="F213" s="101"/>
    </row>
    <row r="214" spans="1:17" ht="14.25" x14ac:dyDescent="0.2">
      <c r="A214" s="64" t="s">
        <v>712</v>
      </c>
      <c r="B214" s="56" t="s">
        <v>714</v>
      </c>
      <c r="C214" s="56" t="s">
        <v>511</v>
      </c>
      <c r="D214" s="57">
        <f>ROUND(SUMIF(RV_DATA!AB231:AB363, 633821399, RV_DATA!I231:I363), 6)</f>
        <v>2.9999999999999997E-4</v>
      </c>
      <c r="E214" s="65">
        <f>ROUND(RV_DATA!N299, 6)</f>
        <v>101488.95</v>
      </c>
      <c r="F214" s="65">
        <f>ROUND(SUMIF(RV_DATA!AB231:AB363, 633821399, RV_DATA!O231:O363), 6)</f>
        <v>29.63</v>
      </c>
      <c r="Q214">
        <v>3</v>
      </c>
    </row>
    <row r="215" spans="1:17" ht="42.75" x14ac:dyDescent="0.2">
      <c r="A215" s="64" t="s">
        <v>715</v>
      </c>
      <c r="B215" s="56" t="s">
        <v>717</v>
      </c>
      <c r="C215" s="56" t="s">
        <v>511</v>
      </c>
      <c r="D215" s="57">
        <f>ROUND(SUMIF(RV_DATA!AB231:AB363, -1296187378, RV_DATA!I231:I363), 6)</f>
        <v>2E-3</v>
      </c>
      <c r="E215" s="65">
        <f>ROUND(RV_DATA!N298, 6)</f>
        <v>68707.62</v>
      </c>
      <c r="F215" s="65">
        <f>ROUND(SUMIF(RV_DATA!AB231:AB363, -1296187378, RV_DATA!O231:O363), 6)</f>
        <v>133.71</v>
      </c>
      <c r="Q215">
        <v>3</v>
      </c>
    </row>
    <row r="216" spans="1:17" ht="14.25" x14ac:dyDescent="0.2">
      <c r="A216" s="64" t="s">
        <v>573</v>
      </c>
      <c r="B216" s="56" t="s">
        <v>575</v>
      </c>
      <c r="C216" s="56" t="s">
        <v>507</v>
      </c>
      <c r="D216" s="57">
        <f>ROUND(SUMIF(RV_DATA!AB231:AB363, -705495717, RV_DATA!I231:I363), 6)</f>
        <v>0.33110000000000001</v>
      </c>
      <c r="E216" s="65">
        <f>ROUND(RV_DATA!N310, 6)</f>
        <v>12.58</v>
      </c>
      <c r="F216" s="65">
        <f>ROUND(SUMIF(RV_DATA!AB231:AB363, -705495717, RV_DATA!O231:O363), 6)</f>
        <v>4.18</v>
      </c>
      <c r="Q216">
        <v>3</v>
      </c>
    </row>
    <row r="217" spans="1:17" ht="14.25" x14ac:dyDescent="0.2">
      <c r="A217" s="64" t="s">
        <v>657</v>
      </c>
      <c r="B217" s="56" t="s">
        <v>659</v>
      </c>
      <c r="C217" s="56" t="s">
        <v>511</v>
      </c>
      <c r="D217" s="57">
        <f>ROUND(SUMIF(RV_DATA!AB231:AB363, -1462969810, RV_DATA!I231:I363), 6)</f>
        <v>8.9999999999999998E-4</v>
      </c>
      <c r="E217" s="65">
        <f>ROUND(RV_DATA!N360, 6)</f>
        <v>82595.61</v>
      </c>
      <c r="F217" s="65">
        <f>ROUND(SUMIF(RV_DATA!AB231:AB363, -1462969810, RV_DATA!O231:O363), 6)</f>
        <v>74.17</v>
      </c>
      <c r="Q217">
        <v>3</v>
      </c>
    </row>
    <row r="218" spans="1:17" ht="14.25" x14ac:dyDescent="0.2">
      <c r="A218" s="64" t="s">
        <v>518</v>
      </c>
      <c r="B218" s="56" t="s">
        <v>520</v>
      </c>
      <c r="C218" s="56" t="s">
        <v>511</v>
      </c>
      <c r="D218" s="57">
        <f>ROUND(SUMIF(RV_DATA!AB231:AB363, -1557696929, RV_DATA!I231:I363), 6)</f>
        <v>5.9999999999999995E-4</v>
      </c>
      <c r="E218" s="65">
        <f>ROUND(RV_DATA!N257, 6)</f>
        <v>6836.51</v>
      </c>
      <c r="F218" s="65">
        <f>ROUND(SUMIF(RV_DATA!AB231:AB363, -1557696929, RV_DATA!O231:O363), 6)</f>
        <v>4.12</v>
      </c>
      <c r="Q218">
        <v>3</v>
      </c>
    </row>
    <row r="219" spans="1:17" ht="28.5" x14ac:dyDescent="0.2">
      <c r="A219" s="64" t="s">
        <v>718</v>
      </c>
      <c r="B219" s="56" t="s">
        <v>720</v>
      </c>
      <c r="C219" s="56" t="s">
        <v>511</v>
      </c>
      <c r="D219" s="57">
        <f>ROUND(SUMIF(RV_DATA!AB231:AB363, 1215776081, RV_DATA!I231:I363), 6)</f>
        <v>4.2000000000000002E-4</v>
      </c>
      <c r="E219" s="65">
        <f>ROUND(RV_DATA!N297, 6)</f>
        <v>161836.73000000001</v>
      </c>
      <c r="F219" s="65">
        <f>ROUND(SUMIF(RV_DATA!AB231:AB363, 1215776081, RV_DATA!O231:O363), 6)</f>
        <v>66.11</v>
      </c>
      <c r="Q219">
        <v>3</v>
      </c>
    </row>
    <row r="220" spans="1:17" ht="28.5" x14ac:dyDescent="0.2">
      <c r="A220" s="64" t="s">
        <v>694</v>
      </c>
      <c r="B220" s="56" t="s">
        <v>696</v>
      </c>
      <c r="C220" s="56" t="s">
        <v>507</v>
      </c>
      <c r="D220" s="57">
        <f>ROUND(SUMIF(RV_DATA!AB231:AB363, 1151827327, RV_DATA!I231:I363), 6)</f>
        <v>0.02</v>
      </c>
      <c r="E220" s="65">
        <f>ROUND(RV_DATA!N237, 6)</f>
        <v>87.61</v>
      </c>
      <c r="F220" s="65">
        <f>ROUND(SUMIF(RV_DATA!AB231:AB363, 1151827327, RV_DATA!O231:O363), 6)</f>
        <v>1.76</v>
      </c>
      <c r="Q220">
        <v>3</v>
      </c>
    </row>
    <row r="221" spans="1:17" ht="28.5" x14ac:dyDescent="0.2">
      <c r="A221" s="64" t="s">
        <v>597</v>
      </c>
      <c r="B221" s="56" t="s">
        <v>599</v>
      </c>
      <c r="C221" s="56" t="s">
        <v>511</v>
      </c>
      <c r="D221" s="57">
        <f>ROUND(SUMIF(RV_DATA!AB231:AB363, -1987742182, RV_DATA!I231:I363), 6)</f>
        <v>2.3310000000000002E-3</v>
      </c>
      <c r="E221" s="65">
        <f>ROUND(RV_DATA!N236, 6)</f>
        <v>157580.26</v>
      </c>
      <c r="F221" s="65">
        <f>ROUND(SUMIF(RV_DATA!AB231:AB363, -1987742182, RV_DATA!O231:O363), 6)</f>
        <v>367.28</v>
      </c>
      <c r="Q221">
        <v>3</v>
      </c>
    </row>
    <row r="222" spans="1:17" ht="28.5" x14ac:dyDescent="0.2">
      <c r="A222" s="64" t="s">
        <v>703</v>
      </c>
      <c r="B222" s="56" t="s">
        <v>705</v>
      </c>
      <c r="C222" s="56" t="s">
        <v>511</v>
      </c>
      <c r="D222" s="57">
        <f>ROUND(SUMIF(RV_DATA!AB231:AB363, 1027890218, RV_DATA!I231:I363), 6)</f>
        <v>3.5000000000000001E-3</v>
      </c>
      <c r="E222" s="65">
        <f>ROUND(RV_DATA!N284, 6)</f>
        <v>152792.73000000001</v>
      </c>
      <c r="F222" s="65">
        <f>ROUND(SUMIF(RV_DATA!AB231:AB363, 1027890218, RV_DATA!O231:O363), 6)</f>
        <v>520.13</v>
      </c>
      <c r="Q222">
        <v>3</v>
      </c>
    </row>
    <row r="223" spans="1:17" ht="28.5" x14ac:dyDescent="0.2">
      <c r="A223" s="64" t="s">
        <v>576</v>
      </c>
      <c r="B223" s="56" t="s">
        <v>578</v>
      </c>
      <c r="C223" s="56" t="s">
        <v>507</v>
      </c>
      <c r="D223" s="57">
        <f>ROUND(SUMIF(RV_DATA!AB231:AB363, -722337738, RV_DATA!I231:I363), 6)</f>
        <v>0.1232</v>
      </c>
      <c r="E223" s="65">
        <f>ROUND(RV_DATA!N309, 6)</f>
        <v>270.42</v>
      </c>
      <c r="F223" s="65">
        <f>ROUND(SUMIF(RV_DATA!AB231:AB363, -722337738, RV_DATA!O231:O363), 6)</f>
        <v>33.31</v>
      </c>
      <c r="Q223">
        <v>3</v>
      </c>
    </row>
    <row r="224" spans="1:17" ht="57" x14ac:dyDescent="0.2">
      <c r="A224" s="64" t="s">
        <v>660</v>
      </c>
      <c r="B224" s="56" t="s">
        <v>662</v>
      </c>
      <c r="C224" s="56" t="s">
        <v>220</v>
      </c>
      <c r="D224" s="57">
        <f>ROUND(SUMIF(RV_DATA!AB231:AB363, -1313657238, RV_DATA!I231:I363), 6)</f>
        <v>2.4299999999999999E-2</v>
      </c>
      <c r="E224" s="65">
        <f>ROUND(RV_DATA!N359, 6)</f>
        <v>10077.19</v>
      </c>
      <c r="F224" s="65">
        <f>ROUND(SUMIF(RV_DATA!AB231:AB363, -1313657238, RV_DATA!O231:O363), 6)</f>
        <v>244.38</v>
      </c>
      <c r="Q224">
        <v>3</v>
      </c>
    </row>
    <row r="225" spans="1:17" ht="14.25" x14ac:dyDescent="0.2">
      <c r="A225" s="64" t="s">
        <v>615</v>
      </c>
      <c r="B225" s="56" t="s">
        <v>617</v>
      </c>
      <c r="C225" s="56" t="s">
        <v>29</v>
      </c>
      <c r="D225" s="57">
        <f>ROUND(SUMIF(RV_DATA!AB231:AB363, -614974749, RV_DATA!I231:I363), 6)</f>
        <v>39.840000000000003</v>
      </c>
      <c r="E225" s="65">
        <f>ROUND(RV_DATA!N318, 6)</f>
        <v>8.4499999999999993</v>
      </c>
      <c r="F225" s="65">
        <f>ROUND(SUMIF(RV_DATA!AB231:AB363, -614974749, RV_DATA!O231:O363), 6)</f>
        <v>336.78</v>
      </c>
      <c r="Q225">
        <v>3</v>
      </c>
    </row>
    <row r="226" spans="1:17" ht="28.5" x14ac:dyDescent="0.2">
      <c r="A226" s="64" t="s">
        <v>721</v>
      </c>
      <c r="B226" s="56" t="s">
        <v>723</v>
      </c>
      <c r="C226" s="56" t="s">
        <v>511</v>
      </c>
      <c r="D226" s="57">
        <f>ROUND(SUMIF(RV_DATA!AB231:AB363, -413910016, RV_DATA!I231:I363), 6)</f>
        <v>1E-3</v>
      </c>
      <c r="E226" s="65">
        <f>ROUND(RV_DATA!N296, 6)</f>
        <v>118176.14</v>
      </c>
      <c r="F226" s="65">
        <f>ROUND(SUMIF(RV_DATA!AB231:AB363, -413910016, RV_DATA!O231:O363), 6)</f>
        <v>114.95</v>
      </c>
      <c r="Q226">
        <v>3</v>
      </c>
    </row>
    <row r="227" spans="1:17" ht="14.25" x14ac:dyDescent="0.2">
      <c r="A227" s="64" t="s">
        <v>618</v>
      </c>
      <c r="B227" s="56" t="s">
        <v>620</v>
      </c>
      <c r="C227" s="56" t="s">
        <v>29</v>
      </c>
      <c r="D227" s="57">
        <f>ROUND(SUMIF(RV_DATA!AB231:AB363, 1523495228, RV_DATA!I231:I363), 6)</f>
        <v>4.5599999999999996</v>
      </c>
      <c r="E227" s="65">
        <f>ROUND(RV_DATA!N317, 6)</f>
        <v>0.82</v>
      </c>
      <c r="F227" s="65">
        <f>ROUND(SUMIF(RV_DATA!AB231:AB363, 1523495228, RV_DATA!O231:O363), 6)</f>
        <v>3.74</v>
      </c>
      <c r="Q227">
        <v>3</v>
      </c>
    </row>
    <row r="228" spans="1:17" ht="14.25" x14ac:dyDescent="0.2">
      <c r="A228" s="64" t="s">
        <v>724</v>
      </c>
      <c r="B228" s="56" t="s">
        <v>726</v>
      </c>
      <c r="C228" s="56" t="s">
        <v>511</v>
      </c>
      <c r="D228" s="57">
        <f>ROUND(SUMIF(RV_DATA!AB231:AB363, -1035417614, RV_DATA!I231:I363), 6)</f>
        <v>2.0000000000000001E-4</v>
      </c>
      <c r="E228" s="65">
        <f>ROUND(RV_DATA!N295, 6)</f>
        <v>127636.4</v>
      </c>
      <c r="F228" s="65">
        <f>ROUND(SUMIF(RV_DATA!AB231:AB363, -1035417614, RV_DATA!O231:O363), 6)</f>
        <v>24.83</v>
      </c>
      <c r="Q228">
        <v>3</v>
      </c>
    </row>
    <row r="229" spans="1:17" ht="14.25" x14ac:dyDescent="0.2">
      <c r="A229" s="64" t="s">
        <v>621</v>
      </c>
      <c r="B229" s="56" t="s">
        <v>623</v>
      </c>
      <c r="C229" s="56" t="s">
        <v>511</v>
      </c>
      <c r="D229" s="57">
        <f>ROUND(SUMIF(RV_DATA!AB231:AB363, 609349578, RV_DATA!I231:I363), 6)</f>
        <v>3.4999999999999997E-5</v>
      </c>
      <c r="E229" s="65">
        <f>ROUND(RV_DATA!N231, 6)</f>
        <v>103793.65</v>
      </c>
      <c r="F229" s="65">
        <f>ROUND(SUMIF(RV_DATA!AB231:AB363, 609349578, RV_DATA!O231:O363), 6)</f>
        <v>3.59</v>
      </c>
      <c r="Q229">
        <v>3</v>
      </c>
    </row>
    <row r="230" spans="1:17" ht="14.25" x14ac:dyDescent="0.2">
      <c r="A230" s="64" t="s">
        <v>633</v>
      </c>
      <c r="B230" s="56" t="s">
        <v>635</v>
      </c>
      <c r="C230" s="56" t="s">
        <v>507</v>
      </c>
      <c r="D230" s="57">
        <f>ROUND(SUMIF(RV_DATA!AB231:AB363, -691555653, RV_DATA!I231:I363), 6)</f>
        <v>0.24</v>
      </c>
      <c r="E230" s="65">
        <f>ROUND(RV_DATA!N283, 6)</f>
        <v>65.42</v>
      </c>
      <c r="F230" s="65">
        <f>ROUND(SUMIF(RV_DATA!AB231:AB363, -691555653, RV_DATA!O231:O363), 6)</f>
        <v>15.23</v>
      </c>
      <c r="Q230">
        <v>3</v>
      </c>
    </row>
    <row r="231" spans="1:17" ht="28.5" x14ac:dyDescent="0.2">
      <c r="A231" s="64" t="s">
        <v>521</v>
      </c>
      <c r="B231" s="56" t="s">
        <v>523</v>
      </c>
      <c r="C231" s="56" t="s">
        <v>507</v>
      </c>
      <c r="D231" s="57">
        <f>ROUND(SUMIF(RV_DATA!AB231:AB363, -1113958799, RV_DATA!I231:I363), 6)</f>
        <v>0.06</v>
      </c>
      <c r="E231" s="65">
        <f>ROUND(RV_DATA!N256, 6)</f>
        <v>194.77</v>
      </c>
      <c r="F231" s="65">
        <f>ROUND(SUMIF(RV_DATA!AB231:AB363, -1113958799, RV_DATA!O231:O363), 6)</f>
        <v>11.6</v>
      </c>
      <c r="Q231">
        <v>3</v>
      </c>
    </row>
    <row r="232" spans="1:17" ht="14.25" x14ac:dyDescent="0.2">
      <c r="A232" s="64" t="s">
        <v>524</v>
      </c>
      <c r="B232" s="56" t="s">
        <v>526</v>
      </c>
      <c r="C232" s="56" t="s">
        <v>507</v>
      </c>
      <c r="D232" s="57">
        <f>ROUND(SUMIF(RV_DATA!AB231:AB363, 1282226774, RV_DATA!I231:I363), 6)</f>
        <v>0.02</v>
      </c>
      <c r="E232" s="65">
        <f>ROUND(RV_DATA!N255, 6)</f>
        <v>464.93</v>
      </c>
      <c r="F232" s="65">
        <f>ROUND(SUMIF(RV_DATA!AB231:AB363, 1282226774, RV_DATA!O231:O363), 6)</f>
        <v>9.4700000000000006</v>
      </c>
      <c r="Q232">
        <v>3</v>
      </c>
    </row>
    <row r="233" spans="1:17" ht="28.5" x14ac:dyDescent="0.2">
      <c r="A233" s="64" t="s">
        <v>642</v>
      </c>
      <c r="B233" s="56" t="s">
        <v>644</v>
      </c>
      <c r="C233" s="56" t="s">
        <v>507</v>
      </c>
      <c r="D233" s="57">
        <f>ROUND(SUMIF(RV_DATA!AB231:AB363, -1720620010, RV_DATA!I231:I363), 6)</f>
        <v>1.1999999999999999E-3</v>
      </c>
      <c r="E233" s="65">
        <f>ROUND(RV_DATA!N342, 6)</f>
        <v>1072.27</v>
      </c>
      <c r="F233" s="65">
        <f>ROUND(SUMIF(RV_DATA!AB231:AB363, -1720620010, RV_DATA!O231:O363), 6)</f>
        <v>1.29</v>
      </c>
      <c r="Q233">
        <v>3</v>
      </c>
    </row>
    <row r="234" spans="1:17" ht="28.5" x14ac:dyDescent="0.2">
      <c r="A234" s="64" t="s">
        <v>624</v>
      </c>
      <c r="B234" s="56" t="s">
        <v>626</v>
      </c>
      <c r="C234" s="56" t="s">
        <v>511</v>
      </c>
      <c r="D234" s="57">
        <f>ROUND(SUMIF(RV_DATA!AB231:AB363, -1775504617, RV_DATA!I231:I363), 6)</f>
        <v>3.2640000000000002E-2</v>
      </c>
      <c r="E234" s="65">
        <f>ROUND(RV_DATA!N315, 6)</f>
        <v>141029.96</v>
      </c>
      <c r="F234" s="65">
        <f>ROUND(SUMIF(RV_DATA!AB231:AB363, -1775504617, RV_DATA!O231:O363), 6)</f>
        <v>4603.2</v>
      </c>
      <c r="Q234">
        <v>3</v>
      </c>
    </row>
    <row r="235" spans="1:17" ht="14.25" x14ac:dyDescent="0.2">
      <c r="A235" s="64" t="s">
        <v>706</v>
      </c>
      <c r="B235" s="56" t="s">
        <v>708</v>
      </c>
      <c r="C235" s="56" t="s">
        <v>220</v>
      </c>
      <c r="D235" s="57">
        <f>ROUND(SUMIF(RV_DATA!AB231:AB363, -1171968733, RV_DATA!I231:I363), 6)</f>
        <v>1.44</v>
      </c>
      <c r="E235" s="65">
        <f>ROUND(RV_DATA!N282, 6)</f>
        <v>94.23</v>
      </c>
      <c r="F235" s="65">
        <f>ROUND(SUMIF(RV_DATA!AB231:AB363, -1171968733, RV_DATA!O231:O363), 6)</f>
        <v>131.99</v>
      </c>
      <c r="Q235">
        <v>3</v>
      </c>
    </row>
    <row r="236" spans="1:17" ht="156.75" x14ac:dyDescent="0.2">
      <c r="A236" s="64" t="s">
        <v>187</v>
      </c>
      <c r="B236" s="56" t="s">
        <v>760</v>
      </c>
      <c r="C236" s="56" t="s">
        <v>29</v>
      </c>
      <c r="D236" s="57">
        <f>ROUND(SUMIF(RV_DATA!AB231:AB363, 1782648284, RV_DATA!I231:I363), 6)</f>
        <v>5</v>
      </c>
      <c r="E236" s="65">
        <f>ROUND(RV_DATA!N336, 6)</f>
        <v>5327.3105999999998</v>
      </c>
      <c r="F236" s="65">
        <f>ROUND(SUMIF(RV_DATA!AB231:AB363, 1782648284, RV_DATA!O231:O363), 6)</f>
        <v>26636.55</v>
      </c>
      <c r="Q236">
        <v>3</v>
      </c>
    </row>
    <row r="237" spans="1:17" ht="28.5" x14ac:dyDescent="0.2">
      <c r="A237" s="64" t="s">
        <v>527</v>
      </c>
      <c r="B237" s="56" t="s">
        <v>529</v>
      </c>
      <c r="C237" s="56" t="s">
        <v>511</v>
      </c>
      <c r="D237" s="57">
        <f>ROUND(SUMIF(RV_DATA!AB231:AB363, 1909860070, RV_DATA!I231:I363), 6)</f>
        <v>4.0000000000000003E-5</v>
      </c>
      <c r="E237" s="65">
        <f>ROUND(RV_DATA!N254, 6)</f>
        <v>127122.59</v>
      </c>
      <c r="F237" s="65">
        <f>ROUND(SUMIF(RV_DATA!AB231:AB363, 1909860070, RV_DATA!O231:O363), 6)</f>
        <v>5.0199999999999996</v>
      </c>
      <c r="Q237">
        <v>3</v>
      </c>
    </row>
    <row r="238" spans="1:17" ht="14.25" x14ac:dyDescent="0.2">
      <c r="A238" s="64" t="s">
        <v>636</v>
      </c>
      <c r="B238" s="56" t="s">
        <v>638</v>
      </c>
      <c r="C238" s="56" t="s">
        <v>511</v>
      </c>
      <c r="D238" s="57">
        <f>ROUND(SUMIF(RV_DATA!AB231:AB363, -2089330387, RV_DATA!I231:I363), 6)</f>
        <v>2.6999999999999999E-5</v>
      </c>
      <c r="E238" s="65">
        <f>ROUND(RV_DATA!N341, 6)</f>
        <v>48567.24</v>
      </c>
      <c r="F238" s="65">
        <f>ROUND(SUMIF(RV_DATA!AB231:AB363, -2089330387, RV_DATA!O231:O363), 6)</f>
        <v>1.32</v>
      </c>
      <c r="Q238">
        <v>3</v>
      </c>
    </row>
    <row r="239" spans="1:17" ht="57" x14ac:dyDescent="0.2">
      <c r="A239" s="64" t="s">
        <v>663</v>
      </c>
      <c r="B239" s="56" t="s">
        <v>665</v>
      </c>
      <c r="C239" s="56" t="s">
        <v>220</v>
      </c>
      <c r="D239" s="57">
        <f>ROUND(SUMIF(RV_DATA!AB231:AB363, -1311518844, RV_DATA!I231:I363), 6)</f>
        <v>3.015E-2</v>
      </c>
      <c r="E239" s="65">
        <f>ROUND(RV_DATA!N358, 6)</f>
        <v>8124.8</v>
      </c>
      <c r="F239" s="65">
        <f>ROUND(SUMIF(RV_DATA!AB231:AB363, -1311518844, RV_DATA!O231:O363), 6)</f>
        <v>244.47</v>
      </c>
      <c r="Q239">
        <v>3</v>
      </c>
    </row>
    <row r="240" spans="1:17" ht="42.75" x14ac:dyDescent="0.2">
      <c r="A240" s="64" t="s">
        <v>530</v>
      </c>
      <c r="B240" s="56" t="s">
        <v>532</v>
      </c>
      <c r="C240" s="56" t="s">
        <v>184</v>
      </c>
      <c r="D240" s="57">
        <f>ROUND(SUMIF(RV_DATA!AB231:AB363, 290239521, RV_DATA!I231:I363), 6)</f>
        <v>0.2</v>
      </c>
      <c r="E240" s="65">
        <f>ROUND(RV_DATA!N253, 6)</f>
        <v>1615.49</v>
      </c>
      <c r="F240" s="65">
        <f>ROUND(SUMIF(RV_DATA!AB231:AB363, 290239521, RV_DATA!O231:O363), 6)</f>
        <v>323.10000000000002</v>
      </c>
      <c r="Q240">
        <v>3</v>
      </c>
    </row>
    <row r="241" spans="1:17" ht="28.5" x14ac:dyDescent="0.2">
      <c r="A241" s="64" t="s">
        <v>533</v>
      </c>
      <c r="B241" s="56" t="s">
        <v>535</v>
      </c>
      <c r="C241" s="56" t="s">
        <v>511</v>
      </c>
      <c r="D241" s="57">
        <f>ROUND(SUMIF(RV_DATA!AB231:AB363, -78630505, RV_DATA!I231:I363), 6)</f>
        <v>1.3999999999999999E-4</v>
      </c>
      <c r="E241" s="65">
        <f>ROUND(RV_DATA!N252, 6)</f>
        <v>1930271.46</v>
      </c>
      <c r="F241" s="65">
        <f>ROUND(SUMIF(RV_DATA!AB231:AB363, -78630505, RV_DATA!O231:O363), 6)</f>
        <v>270.3</v>
      </c>
      <c r="Q241">
        <v>3</v>
      </c>
    </row>
    <row r="242" spans="1:17" ht="28.5" x14ac:dyDescent="0.2">
      <c r="A242" s="64" t="s">
        <v>536</v>
      </c>
      <c r="B242" s="56" t="s">
        <v>538</v>
      </c>
      <c r="C242" s="56" t="s">
        <v>511</v>
      </c>
      <c r="D242" s="57">
        <f>ROUND(SUMIF(RV_DATA!AB231:AB363, 22278637, RV_DATA!I231:I363), 6)</f>
        <v>2.0000000000000001E-4</v>
      </c>
      <c r="E242" s="65">
        <f>ROUND(RV_DATA!N251, 6)</f>
        <v>1198384.3999999999</v>
      </c>
      <c r="F242" s="65">
        <f>ROUND(SUMIF(RV_DATA!AB231:AB363, 22278637, RV_DATA!O231:O363), 6)</f>
        <v>239.54</v>
      </c>
      <c r="Q242">
        <v>3</v>
      </c>
    </row>
    <row r="243" spans="1:17" ht="57" x14ac:dyDescent="0.2">
      <c r="A243" s="64" t="s">
        <v>645</v>
      </c>
      <c r="B243" s="56" t="s">
        <v>647</v>
      </c>
      <c r="C243" s="56" t="s">
        <v>511</v>
      </c>
      <c r="D243" s="57">
        <f>ROUND(SUMIF(RV_DATA!AB231:AB363, -443132453, RV_DATA!I231:I363), 6)</f>
        <v>8.3999999999999995E-5</v>
      </c>
      <c r="E243" s="65">
        <f>ROUND(RV_DATA!N340, 6)</f>
        <v>87568.03</v>
      </c>
      <c r="F243" s="65">
        <f>ROUND(SUMIF(RV_DATA!AB231:AB363, -443132453, RV_DATA!O231:O363), 6)</f>
        <v>7.35</v>
      </c>
      <c r="Q243">
        <v>3</v>
      </c>
    </row>
    <row r="244" spans="1:17" ht="28.5" x14ac:dyDescent="0.2">
      <c r="A244" s="64" t="s">
        <v>539</v>
      </c>
      <c r="B244" s="56" t="s">
        <v>541</v>
      </c>
      <c r="C244" s="56" t="s">
        <v>134</v>
      </c>
      <c r="D244" s="57">
        <f>ROUND(SUMIF(RV_DATA!AB231:AB363, 1812635077, RV_DATA!I231:I363), 6)</f>
        <v>11.82</v>
      </c>
      <c r="E244" s="65">
        <f>ROUND(RV_DATA!N250, 6)</f>
        <v>4.53</v>
      </c>
      <c r="F244" s="65">
        <f>ROUND(SUMIF(RV_DATA!AB231:AB363, 1812635077, RV_DATA!O231:O363), 6)</f>
        <v>53.61</v>
      </c>
      <c r="Q244">
        <v>3</v>
      </c>
    </row>
    <row r="245" spans="1:17" ht="42.75" x14ac:dyDescent="0.2">
      <c r="A245" s="64" t="s">
        <v>542</v>
      </c>
      <c r="B245" s="56" t="s">
        <v>544</v>
      </c>
      <c r="C245" s="56" t="s">
        <v>507</v>
      </c>
      <c r="D245" s="57">
        <f>ROUND(SUMIF(RV_DATA!AB231:AB363, 1282286202, RV_DATA!I231:I363), 6)</f>
        <v>0.1</v>
      </c>
      <c r="E245" s="65">
        <f>ROUND(RV_DATA!N249, 6)</f>
        <v>3047.23</v>
      </c>
      <c r="F245" s="65">
        <f>ROUND(SUMIF(RV_DATA!AB231:AB363, 1282286202, RV_DATA!O231:O363), 6)</f>
        <v>304.8</v>
      </c>
      <c r="Q245">
        <v>3</v>
      </c>
    </row>
    <row r="246" spans="1:17" ht="14.25" x14ac:dyDescent="0.2">
      <c r="A246" s="64" t="s">
        <v>579</v>
      </c>
      <c r="B246" s="56" t="s">
        <v>581</v>
      </c>
      <c r="C246" s="56" t="s">
        <v>184</v>
      </c>
      <c r="D246" s="57">
        <f>ROUND(SUMIF(RV_DATA!AB231:AB363, -760535112, RV_DATA!I231:I363), 6)</f>
        <v>3.85E-2</v>
      </c>
      <c r="E246" s="65">
        <f>ROUND(RV_DATA!N308, 6)</f>
        <v>939.39</v>
      </c>
      <c r="F246" s="65">
        <f>ROUND(SUMIF(RV_DATA!AB231:AB363, -760535112, RV_DATA!O231:O363), 6)</f>
        <v>36.159999999999997</v>
      </c>
      <c r="Q246">
        <v>3</v>
      </c>
    </row>
    <row r="247" spans="1:17" ht="28.5" x14ac:dyDescent="0.2">
      <c r="A247" s="64" t="s">
        <v>582</v>
      </c>
      <c r="B247" s="56" t="s">
        <v>584</v>
      </c>
      <c r="C247" s="56" t="s">
        <v>176</v>
      </c>
      <c r="D247" s="57">
        <f>ROUND(SUMIF(RV_DATA!AB231:AB363, 1321575978, RV_DATA!I231:I363), 6)</f>
        <v>9.3939999999999996E-3</v>
      </c>
      <c r="E247" s="65">
        <f>ROUND(RV_DATA!N307, 6)</f>
        <v>1250.79</v>
      </c>
      <c r="F247" s="65">
        <f>ROUND(SUMIF(RV_DATA!AB231:AB363, 1321575978, RV_DATA!O231:O363), 6)</f>
        <v>11.76</v>
      </c>
      <c r="Q247">
        <v>3</v>
      </c>
    </row>
    <row r="248" spans="1:17" ht="28.5" x14ac:dyDescent="0.2">
      <c r="A248" s="64" t="s">
        <v>648</v>
      </c>
      <c r="B248" s="56" t="s">
        <v>650</v>
      </c>
      <c r="C248" s="56" t="s">
        <v>311</v>
      </c>
      <c r="D248" s="57">
        <f>ROUND(SUMIF(RV_DATA!AB231:AB363, 719951117, RV_DATA!I231:I363), 6)</f>
        <v>4.0800000000000003E-2</v>
      </c>
      <c r="E248" s="65">
        <f>ROUND(RV_DATA!N339, 6)</f>
        <v>42.42</v>
      </c>
      <c r="F248" s="65">
        <f>ROUND(SUMIF(RV_DATA!AB231:AB363, 719951117, RV_DATA!O231:O363), 6)</f>
        <v>1.73</v>
      </c>
      <c r="Q248">
        <v>3</v>
      </c>
    </row>
    <row r="249" spans="1:17" ht="14.25" x14ac:dyDescent="0.2">
      <c r="A249" s="64" t="s">
        <v>651</v>
      </c>
      <c r="B249" s="56" t="s">
        <v>653</v>
      </c>
      <c r="C249" s="56" t="s">
        <v>29</v>
      </c>
      <c r="D249" s="57">
        <f>ROUND(SUMIF(RV_DATA!AB231:AB363, -1849667330, RV_DATA!I231:I363), 6)</f>
        <v>0.32</v>
      </c>
      <c r="E249" s="65">
        <f>ROUND(RV_DATA!N338, 6)</f>
        <v>120.67</v>
      </c>
      <c r="F249" s="65">
        <f>ROUND(SUMIF(RV_DATA!AB231:AB363, -1849667330, RV_DATA!O231:O363), 6)</f>
        <v>38.61</v>
      </c>
      <c r="Q249">
        <v>3</v>
      </c>
    </row>
    <row r="250" spans="1:17" ht="14.25" x14ac:dyDescent="0.2">
      <c r="A250" s="64" t="s">
        <v>545</v>
      </c>
      <c r="B250" s="56" t="s">
        <v>547</v>
      </c>
      <c r="C250" s="56" t="s">
        <v>184</v>
      </c>
      <c r="D250" s="57">
        <f>ROUND(SUMIF(RV_DATA!AB231:AB363, 606062180, RV_DATA!I231:I363), 6)</f>
        <v>0.08</v>
      </c>
      <c r="E250" s="65">
        <f>ROUND(RV_DATA!N248, 6)</f>
        <v>1958.38</v>
      </c>
      <c r="F250" s="65">
        <f>ROUND(SUMIF(RV_DATA!AB231:AB363, 606062180, RV_DATA!O231:O363), 6)</f>
        <v>156.69999999999999</v>
      </c>
      <c r="Q250">
        <v>3</v>
      </c>
    </row>
    <row r="251" spans="1:17" ht="57" x14ac:dyDescent="0.2">
      <c r="A251" s="64" t="s">
        <v>585</v>
      </c>
      <c r="B251" s="56" t="s">
        <v>587</v>
      </c>
      <c r="C251" s="56" t="s">
        <v>29</v>
      </c>
      <c r="D251" s="57">
        <f>ROUND(SUMIF(RV_DATA!AB231:AB363, 868907553, RV_DATA!I231:I363), 6)</f>
        <v>2.387</v>
      </c>
      <c r="E251" s="65">
        <f>ROUND(RV_DATA!N306, 6)</f>
        <v>24.78</v>
      </c>
      <c r="F251" s="65">
        <f>ROUND(SUMIF(RV_DATA!AB231:AB363, 868907553, RV_DATA!O231:O363), 6)</f>
        <v>59.13</v>
      </c>
      <c r="Q251">
        <v>3</v>
      </c>
    </row>
    <row r="252" spans="1:17" ht="28.5" x14ac:dyDescent="0.2">
      <c r="A252" s="64" t="s">
        <v>588</v>
      </c>
      <c r="B252" s="56" t="s">
        <v>590</v>
      </c>
      <c r="C252" s="56" t="s">
        <v>176</v>
      </c>
      <c r="D252" s="57">
        <f>ROUND(SUMIF(RV_DATA!AB231:AB363, 187549918, RV_DATA!I231:I363), 6)</f>
        <v>6.1599999999999997E-3</v>
      </c>
      <c r="E252" s="65">
        <f>ROUND(RV_DATA!N305, 6)</f>
        <v>669.36</v>
      </c>
      <c r="F252" s="65">
        <f>ROUND(SUMIF(RV_DATA!AB231:AB363, 187549918, RV_DATA!O231:O363), 6)</f>
        <v>4.12</v>
      </c>
      <c r="Q252">
        <v>3</v>
      </c>
    </row>
    <row r="253" spans="1:17" ht="42.75" x14ac:dyDescent="0.2">
      <c r="A253" s="64" t="s">
        <v>654</v>
      </c>
      <c r="B253" s="56" t="s">
        <v>656</v>
      </c>
      <c r="C253" s="56" t="s">
        <v>176</v>
      </c>
      <c r="D253" s="57">
        <f>ROUND(SUMIF(RV_DATA!AB231:AB363, 1984401849, RV_DATA!I231:I363), 6)</f>
        <v>1.64E-3</v>
      </c>
      <c r="E253" s="65">
        <f>ROUND(RV_DATA!N337, 6)</f>
        <v>2373.6</v>
      </c>
      <c r="F253" s="65">
        <f>ROUND(SUMIF(RV_DATA!AB231:AB363, 1984401849, RV_DATA!O231:O363), 6)</f>
        <v>3.89</v>
      </c>
      <c r="Q253">
        <v>3</v>
      </c>
    </row>
    <row r="254" spans="1:17" ht="57" x14ac:dyDescent="0.2">
      <c r="A254" s="64" t="s">
        <v>218</v>
      </c>
      <c r="B254" s="56" t="s">
        <v>219</v>
      </c>
      <c r="C254" s="56" t="s">
        <v>220</v>
      </c>
      <c r="D254" s="57">
        <f>ROUND(SUMIF(RV_DATA!AB231:AB363, -1282325562, RV_DATA!I231:I363), 6)</f>
        <v>0.1404</v>
      </c>
      <c r="E254" s="65">
        <f>ROUND(RV_DATA!N362, 6)</f>
        <v>6513.3976000000002</v>
      </c>
      <c r="F254" s="65">
        <f>ROUND(SUMIF(RV_DATA!AB231:AB363, -1282325562, RV_DATA!O231:O363), 6)</f>
        <v>914.48</v>
      </c>
      <c r="Q254">
        <v>3</v>
      </c>
    </row>
    <row r="255" spans="1:17" ht="28.5" x14ac:dyDescent="0.2">
      <c r="A255" s="64" t="s">
        <v>444</v>
      </c>
      <c r="B255" s="56" t="s">
        <v>445</v>
      </c>
      <c r="C255" s="56" t="s">
        <v>134</v>
      </c>
      <c r="D255" s="57">
        <f>ROUND(SUMIF(RV_DATA!AB231:AB363, -1199347112, RV_DATA!I231:I363), 6)</f>
        <v>4.12</v>
      </c>
      <c r="E255" s="65">
        <f>ROUND(RV_DATA!N350, 6)</f>
        <v>0</v>
      </c>
      <c r="F255" s="65">
        <f>ROUND(SUMIF(RV_DATA!AB231:AB363, -1199347112, RV_DATA!O231:O363), 6)</f>
        <v>0</v>
      </c>
      <c r="Q255">
        <v>3</v>
      </c>
    </row>
    <row r="256" spans="1:17" ht="28.5" x14ac:dyDescent="0.2">
      <c r="A256" s="64" t="s">
        <v>447</v>
      </c>
      <c r="B256" s="56" t="s">
        <v>448</v>
      </c>
      <c r="C256" s="56" t="s">
        <v>29</v>
      </c>
      <c r="D256" s="57">
        <f>ROUND(SUMIF(RV_DATA!AB231:AB363, -634946542, RV_DATA!I231:I363), 6)</f>
        <v>0.68</v>
      </c>
      <c r="E256" s="65">
        <f>ROUND(RV_DATA!N351, 6)</f>
        <v>0</v>
      </c>
      <c r="F256" s="65">
        <f>ROUND(SUMIF(RV_DATA!AB231:AB363, -634946542, RV_DATA!O231:O363), 6)</f>
        <v>0</v>
      </c>
      <c r="Q256">
        <v>3</v>
      </c>
    </row>
    <row r="257" spans="1:17" ht="28.5" x14ac:dyDescent="0.2">
      <c r="A257" s="64" t="s">
        <v>426</v>
      </c>
      <c r="B257" s="56" t="s">
        <v>427</v>
      </c>
      <c r="C257" s="56" t="s">
        <v>134</v>
      </c>
      <c r="D257" s="57">
        <f>ROUND(SUMIF(RV_DATA!AB231:AB363, -55959848, RV_DATA!I231:I363), 6)</f>
        <v>28.56</v>
      </c>
      <c r="E257" s="65">
        <f>ROUND(RV_DATA!N329, 6)</f>
        <v>0</v>
      </c>
      <c r="F257" s="65">
        <f>ROUND(SUMIF(RV_DATA!AB231:AB363, -55959848, RV_DATA!O231:O363), 6)</f>
        <v>0</v>
      </c>
      <c r="Q257">
        <v>3</v>
      </c>
    </row>
    <row r="258" spans="1:17" ht="14.25" x14ac:dyDescent="0.2">
      <c r="A258" s="64" t="s">
        <v>429</v>
      </c>
      <c r="B258" s="56" t="s">
        <v>430</v>
      </c>
      <c r="C258" s="56" t="s">
        <v>29</v>
      </c>
      <c r="D258" s="57">
        <f>ROUND(SUMIF(RV_DATA!AB231:AB363, -1956833738, RV_DATA!I231:I363), 6)</f>
        <v>0</v>
      </c>
      <c r="E258" s="65">
        <f>ROUND(RV_DATA!N330, 6)</f>
        <v>0</v>
      </c>
      <c r="F258" s="65">
        <f>ROUND(SUMIF(RV_DATA!AB231:AB363, -1956833738, RV_DATA!O231:O363), 6)</f>
        <v>0</v>
      </c>
      <c r="Q258">
        <v>3</v>
      </c>
    </row>
    <row r="259" spans="1:17" ht="14.25" x14ac:dyDescent="0.2">
      <c r="A259" s="64" t="s">
        <v>432</v>
      </c>
      <c r="B259" s="56" t="s">
        <v>433</v>
      </c>
      <c r="C259" s="56" t="s">
        <v>29</v>
      </c>
      <c r="D259" s="57">
        <f>ROUND(SUMIF(RV_DATA!AB231:AB363, -2015880350, RV_DATA!I231:I363), 6)</f>
        <v>0</v>
      </c>
      <c r="E259" s="65">
        <f>ROUND(RV_DATA!N331, 6)</f>
        <v>0</v>
      </c>
      <c r="F259" s="65">
        <f>ROUND(SUMIF(RV_DATA!AB231:AB363, -2015880350, RV_DATA!O231:O363), 6)</f>
        <v>0</v>
      </c>
      <c r="Q259">
        <v>3</v>
      </c>
    </row>
    <row r="260" spans="1:17" ht="14.25" x14ac:dyDescent="0.2">
      <c r="A260" s="64" t="s">
        <v>450</v>
      </c>
      <c r="B260" s="56" t="s">
        <v>451</v>
      </c>
      <c r="C260" s="56" t="s">
        <v>184</v>
      </c>
      <c r="D260" s="57">
        <f>ROUND(SUMIF(RV_DATA!AB231:AB363, -374475158, RV_DATA!I231:I363), 6)</f>
        <v>2.5999999999999999E-2</v>
      </c>
      <c r="E260" s="65">
        <f>ROUND(RV_DATA!N352, 6)</f>
        <v>0</v>
      </c>
      <c r="F260" s="65">
        <f>ROUND(SUMIF(RV_DATA!AB231:AB363, -374475158, RV_DATA!O231:O363), 6)</f>
        <v>0</v>
      </c>
      <c r="Q260">
        <v>3</v>
      </c>
    </row>
    <row r="261" spans="1:17" ht="42.75" x14ac:dyDescent="0.2">
      <c r="A261" s="64" t="s">
        <v>453</v>
      </c>
      <c r="B261" s="56" t="s">
        <v>454</v>
      </c>
      <c r="C261" s="56" t="s">
        <v>29</v>
      </c>
      <c r="D261" s="57">
        <f>ROUND(SUMIF(RV_DATA!AB231:AB363, 1881670003, RV_DATA!I231:I363), 6)</f>
        <v>0.32</v>
      </c>
      <c r="E261" s="65">
        <f>ROUND(RV_DATA!N353, 6)</f>
        <v>0</v>
      </c>
      <c r="F261" s="65">
        <f>ROUND(SUMIF(RV_DATA!AB231:AB363, 1881670003, RV_DATA!O231:O363), 6)</f>
        <v>0</v>
      </c>
      <c r="Q261">
        <v>3</v>
      </c>
    </row>
    <row r="262" spans="1:17" ht="28.5" x14ac:dyDescent="0.2">
      <c r="A262" s="64" t="s">
        <v>456</v>
      </c>
      <c r="B262" s="56" t="s">
        <v>457</v>
      </c>
      <c r="C262" s="56" t="s">
        <v>29</v>
      </c>
      <c r="D262" s="57">
        <f>ROUND(SUMIF(RV_DATA!AB231:AB363, -1892205585, RV_DATA!I231:I363), 6)</f>
        <v>0</v>
      </c>
      <c r="E262" s="65">
        <f>ROUND(RV_DATA!N354, 6)</f>
        <v>0</v>
      </c>
      <c r="F262" s="65">
        <f>ROUND(SUMIF(RV_DATA!AB231:AB363, -1892205585, RV_DATA!O231:O363), 6)</f>
        <v>0</v>
      </c>
      <c r="Q262">
        <v>3</v>
      </c>
    </row>
    <row r="263" spans="1:17" ht="14.25" x14ac:dyDescent="0.2">
      <c r="A263" s="64" t="s">
        <v>516</v>
      </c>
      <c r="B263" s="56" t="s">
        <v>517</v>
      </c>
      <c r="C263" s="56" t="s">
        <v>511</v>
      </c>
      <c r="D263" s="57">
        <f>ROUND(SUMIF(RV_DATA!AB231:AB363, 711510557, RV_DATA!I231:I363), 6)</f>
        <v>3.2160000000000001E-2</v>
      </c>
      <c r="E263" s="65">
        <f>ROUND(RV_DATA!N247, 6)</f>
        <v>0</v>
      </c>
      <c r="F263" s="65">
        <f>ROUND(SUMIF(RV_DATA!AB231:AB363, 711510557, RV_DATA!O231:O363), 6)</f>
        <v>0</v>
      </c>
      <c r="Q263">
        <v>3</v>
      </c>
    </row>
    <row r="264" spans="1:17" ht="28.5" x14ac:dyDescent="0.2">
      <c r="A264" s="64" t="s">
        <v>27</v>
      </c>
      <c r="B264" s="56" t="s">
        <v>383</v>
      </c>
      <c r="C264" s="56" t="s">
        <v>29</v>
      </c>
      <c r="D264" s="57">
        <f>ROUND(SUMIF(RV_DATA!AB231:AB363, 523063122, RV_DATA!I231:I363), 6)</f>
        <v>1</v>
      </c>
      <c r="E264" s="65">
        <f>ROUND(RV_DATA!N262, 6)</f>
        <v>5631.4732000000004</v>
      </c>
      <c r="F264" s="65">
        <f>ROUND(SUMIF(RV_DATA!AB231:AB363, 523063122, RV_DATA!O231:O363), 6)</f>
        <v>5631.47</v>
      </c>
      <c r="Q264">
        <v>3</v>
      </c>
    </row>
    <row r="265" spans="1:17" ht="28.5" x14ac:dyDescent="0.2">
      <c r="A265" s="64" t="s">
        <v>27</v>
      </c>
      <c r="B265" s="56" t="s">
        <v>385</v>
      </c>
      <c r="C265" s="56" t="s">
        <v>29</v>
      </c>
      <c r="D265" s="57">
        <f>ROUND(SUMIF(RV_DATA!AB231:AB363, 377364347, RV_DATA!I231:I363), 6)</f>
        <v>2</v>
      </c>
      <c r="E265" s="65">
        <f>ROUND(RV_DATA!N263, 6)</f>
        <v>1195.4875999999999</v>
      </c>
      <c r="F265" s="65">
        <f>ROUND(SUMIF(RV_DATA!AB231:AB363, 377364347, RV_DATA!O231:O363), 6)</f>
        <v>2390.98</v>
      </c>
      <c r="Q265">
        <v>3</v>
      </c>
    </row>
    <row r="266" spans="1:17" ht="28.5" x14ac:dyDescent="0.2">
      <c r="A266" s="64" t="s">
        <v>27</v>
      </c>
      <c r="B266" s="56" t="s">
        <v>387</v>
      </c>
      <c r="C266" s="56" t="s">
        <v>29</v>
      </c>
      <c r="D266" s="57">
        <f>ROUND(SUMIF(RV_DATA!AB231:AB363, -1879795714, RV_DATA!I231:I363), 6)</f>
        <v>4</v>
      </c>
      <c r="E266" s="65">
        <f>ROUND(RV_DATA!N264, 6)</f>
        <v>3656.6882000000001</v>
      </c>
      <c r="F266" s="65">
        <f>ROUND(SUMIF(RV_DATA!AB231:AB363, -1879795714, RV_DATA!O231:O363), 6)</f>
        <v>14626.75</v>
      </c>
      <c r="Q266">
        <v>3</v>
      </c>
    </row>
    <row r="267" spans="1:17" ht="42.75" x14ac:dyDescent="0.2">
      <c r="A267" s="64" t="s">
        <v>27</v>
      </c>
      <c r="B267" s="56" t="s">
        <v>388</v>
      </c>
      <c r="C267" s="56" t="s">
        <v>29</v>
      </c>
      <c r="D267" s="57">
        <f>ROUND(SUMIF(RV_DATA!AB231:AB363, 271499620, RV_DATA!I231:I363), 6)</f>
        <v>3</v>
      </c>
      <c r="E267" s="65">
        <f>ROUND(RV_DATA!N267, 6)</f>
        <v>1557.6207999999999</v>
      </c>
      <c r="F267" s="65">
        <f>ROUND(SUMIF(RV_DATA!AB231:AB363, 271499620, RV_DATA!O231:O363), 6)</f>
        <v>4672.8599999999997</v>
      </c>
      <c r="Q267">
        <v>3</v>
      </c>
    </row>
    <row r="268" spans="1:17" ht="57" x14ac:dyDescent="0.2">
      <c r="A268" s="64" t="s">
        <v>27</v>
      </c>
      <c r="B268" s="56" t="s">
        <v>392</v>
      </c>
      <c r="C268" s="56" t="s">
        <v>29</v>
      </c>
      <c r="D268" s="57">
        <f>ROUND(SUMIF(RV_DATA!AB231:AB363, 881900858, RV_DATA!I231:I363), 6)</f>
        <v>1</v>
      </c>
      <c r="E268" s="65">
        <f>ROUND(RV_DATA!N270, 6)</f>
        <v>1218.8635999999999</v>
      </c>
      <c r="F268" s="65">
        <f>ROUND(SUMIF(RV_DATA!AB231:AB363, 881900858, RV_DATA!O231:O363), 6)</f>
        <v>1218.8599999999999</v>
      </c>
      <c r="Q268">
        <v>3</v>
      </c>
    </row>
    <row r="269" spans="1:17" ht="14.25" x14ac:dyDescent="0.2">
      <c r="A269" s="64" t="s">
        <v>27</v>
      </c>
      <c r="B269" s="56" t="s">
        <v>394</v>
      </c>
      <c r="C269" s="56" t="s">
        <v>29</v>
      </c>
      <c r="D269" s="57">
        <f>ROUND(SUMIF(RV_DATA!AB231:AB363, 1548999988, RV_DATA!I231:I363), 6)</f>
        <v>2</v>
      </c>
      <c r="E269" s="65">
        <f>ROUND(RV_DATA!N272, 6)</f>
        <v>1007.7978000000001</v>
      </c>
      <c r="F269" s="65">
        <f>ROUND(SUMIF(RV_DATA!AB231:AB363, 1548999988, RV_DATA!O231:O363), 6)</f>
        <v>2015.6</v>
      </c>
      <c r="Q269">
        <v>3</v>
      </c>
    </row>
    <row r="270" spans="1:17" ht="28.5" x14ac:dyDescent="0.2">
      <c r="A270" s="64" t="s">
        <v>27</v>
      </c>
      <c r="B270" s="56" t="s">
        <v>398</v>
      </c>
      <c r="C270" s="56" t="s">
        <v>29</v>
      </c>
      <c r="D270" s="57">
        <f>ROUND(SUMIF(RV_DATA!AB231:AB363, -1434317239, RV_DATA!I231:I363), 6)</f>
        <v>1</v>
      </c>
      <c r="E270" s="65">
        <f>ROUND(RV_DATA!N274, 6)</f>
        <v>200.93620000000001</v>
      </c>
      <c r="F270" s="65">
        <f>ROUND(SUMIF(RV_DATA!AB231:AB363, -1434317239, RV_DATA!O231:O363), 6)</f>
        <v>200.94</v>
      </c>
      <c r="Q270">
        <v>3</v>
      </c>
    </row>
    <row r="271" spans="1:17" ht="42.75" x14ac:dyDescent="0.2">
      <c r="A271" s="64" t="s">
        <v>27</v>
      </c>
      <c r="B271" s="56" t="s">
        <v>400</v>
      </c>
      <c r="C271" s="56" t="s">
        <v>29</v>
      </c>
      <c r="D271" s="57">
        <f>ROUND(SUMIF(RV_DATA!AB231:AB363, -1596110307, RV_DATA!I231:I363), 6)</f>
        <v>1</v>
      </c>
      <c r="E271" s="65">
        <f>ROUND(RV_DATA!N278, 6)</f>
        <v>4262.6135999999997</v>
      </c>
      <c r="F271" s="65">
        <f>ROUND(SUMIF(RV_DATA!AB231:AB363, -1596110307, RV_DATA!O231:O363), 6)</f>
        <v>4262.6099999999997</v>
      </c>
      <c r="Q271">
        <v>3</v>
      </c>
    </row>
    <row r="272" spans="1:17" ht="42.75" x14ac:dyDescent="0.2">
      <c r="A272" s="64" t="s">
        <v>27</v>
      </c>
      <c r="B272" s="56" t="s">
        <v>402</v>
      </c>
      <c r="C272" s="56" t="s">
        <v>29</v>
      </c>
      <c r="D272" s="57">
        <f>ROUND(SUMIF(RV_DATA!AB231:AB363, -1874544204, RV_DATA!I231:I363), 6)</f>
        <v>1</v>
      </c>
      <c r="E272" s="65">
        <f>ROUND(RV_DATA!N279, 6)</f>
        <v>1645.2808</v>
      </c>
      <c r="F272" s="65">
        <f>ROUND(SUMIF(RV_DATA!AB231:AB363, -1874544204, RV_DATA!O231:O363), 6)</f>
        <v>1645.28</v>
      </c>
      <c r="Q272">
        <v>3</v>
      </c>
    </row>
    <row r="273" spans="1:17" ht="42.75" x14ac:dyDescent="0.2">
      <c r="A273" s="64" t="s">
        <v>27</v>
      </c>
      <c r="B273" s="56" t="s">
        <v>403</v>
      </c>
      <c r="C273" s="56" t="s">
        <v>29</v>
      </c>
      <c r="D273" s="57">
        <f>ROUND(SUMIF(RV_DATA!AB231:AB363, -1257539293, RV_DATA!I231:I363), 6)</f>
        <v>1</v>
      </c>
      <c r="E273" s="65">
        <f>ROUND(RV_DATA!N280, 6)</f>
        <v>1645.2808</v>
      </c>
      <c r="F273" s="65">
        <f>ROUND(SUMIF(RV_DATA!AB231:AB363, -1257539293, RV_DATA!O231:O363), 6)</f>
        <v>1645.28</v>
      </c>
      <c r="Q273">
        <v>3</v>
      </c>
    </row>
    <row r="274" spans="1:17" ht="57" x14ac:dyDescent="0.2">
      <c r="A274" s="64" t="s">
        <v>27</v>
      </c>
      <c r="B274" s="56" t="s">
        <v>404</v>
      </c>
      <c r="C274" s="56" t="s">
        <v>29</v>
      </c>
      <c r="D274" s="57">
        <f>ROUND(SUMIF(RV_DATA!AB231:AB363, 1589764595, RV_DATA!I231:I363), 6)</f>
        <v>1</v>
      </c>
      <c r="E274" s="65">
        <f>ROUND(RV_DATA!N281, 6)</f>
        <v>1645.2808</v>
      </c>
      <c r="F274" s="65">
        <f>ROUND(SUMIF(RV_DATA!AB231:AB363, 1589764595, RV_DATA!O231:O363), 6)</f>
        <v>1645.28</v>
      </c>
      <c r="Q274">
        <v>3</v>
      </c>
    </row>
    <row r="275" spans="1:17" ht="71.25" x14ac:dyDescent="0.2">
      <c r="A275" s="64" t="s">
        <v>27</v>
      </c>
      <c r="B275" s="56" t="s">
        <v>412</v>
      </c>
      <c r="C275" s="56" t="s">
        <v>29</v>
      </c>
      <c r="D275" s="57">
        <f>ROUND(SUMIF(RV_DATA!AB231:AB363, -464340761, RV_DATA!I231:I363), 6)</f>
        <v>1</v>
      </c>
      <c r="E275" s="65">
        <f>ROUND(RV_DATA!N291, 6)</f>
        <v>4336.0532000000003</v>
      </c>
      <c r="F275" s="65">
        <f>ROUND(SUMIF(RV_DATA!AB231:AB363, -464340761, RV_DATA!O231:O363), 6)</f>
        <v>4336.05</v>
      </c>
      <c r="Q275">
        <v>3</v>
      </c>
    </row>
    <row r="276" spans="1:17" ht="14.25" x14ac:dyDescent="0.2">
      <c r="A276" s="64" t="s">
        <v>27</v>
      </c>
      <c r="B276" s="56" t="s">
        <v>414</v>
      </c>
      <c r="C276" s="56" t="s">
        <v>29</v>
      </c>
      <c r="D276" s="57">
        <f>ROUND(SUMIF(RV_DATA!AB231:AB363, 382638077, RV_DATA!I231:I363), 6)</f>
        <v>1</v>
      </c>
      <c r="E276" s="65">
        <f>ROUND(RV_DATA!N292, 6)</f>
        <v>18061.174200000001</v>
      </c>
      <c r="F276" s="65">
        <f>ROUND(SUMIF(RV_DATA!AB231:AB363, 382638077, RV_DATA!O231:O363), 6)</f>
        <v>18061.169999999998</v>
      </c>
      <c r="Q276">
        <v>3</v>
      </c>
    </row>
    <row r="277" spans="1:17" ht="57" x14ac:dyDescent="0.2">
      <c r="A277" s="64" t="s">
        <v>27</v>
      </c>
      <c r="B277" s="56" t="s">
        <v>133</v>
      </c>
      <c r="C277" s="56" t="s">
        <v>134</v>
      </c>
      <c r="D277" s="57">
        <f>ROUND(SUMIF(RV_DATA!AB231:AB363, 862141001, RV_DATA!I231:I363), 6)</f>
        <v>78.540000000000006</v>
      </c>
      <c r="E277" s="65">
        <f>ROUND(RV_DATA!N314, 6)</f>
        <v>36.330199999999998</v>
      </c>
      <c r="F277" s="65">
        <f>ROUND(SUMIF(RV_DATA!AB231:AB363, 862141001, RV_DATA!O231:O363), 6)</f>
        <v>2853.37</v>
      </c>
      <c r="Q277">
        <v>3</v>
      </c>
    </row>
    <row r="278" spans="1:17" ht="28.5" x14ac:dyDescent="0.2">
      <c r="A278" s="64" t="s">
        <v>27</v>
      </c>
      <c r="B278" s="56" t="s">
        <v>141</v>
      </c>
      <c r="C278" s="56" t="s">
        <v>134</v>
      </c>
      <c r="D278" s="57">
        <f>ROUND(SUMIF(RV_DATA!AB231:AB363, -886428301, RV_DATA!I231:I363), 6)</f>
        <v>32.32</v>
      </c>
      <c r="E278" s="65">
        <f>ROUND(RV_DATA!N325, 6)</f>
        <v>135.6782</v>
      </c>
      <c r="F278" s="65">
        <f>ROUND(SUMIF(RV_DATA!AB231:AB363, -886428301, RV_DATA!O231:O363), 6)</f>
        <v>4385.12</v>
      </c>
      <c r="Q278">
        <v>3</v>
      </c>
    </row>
    <row r="279" spans="1:17" ht="42.75" x14ac:dyDescent="0.2">
      <c r="A279" s="64" t="s">
        <v>27</v>
      </c>
      <c r="B279" s="56" t="s">
        <v>144</v>
      </c>
      <c r="C279" s="56" t="s">
        <v>29</v>
      </c>
      <c r="D279" s="57">
        <f>ROUND(SUMIF(RV_DATA!AB231:AB363, -118211441, RV_DATA!I231:I363), 6)</f>
        <v>12</v>
      </c>
      <c r="E279" s="65">
        <f>ROUND(RV_DATA!N326, 6)</f>
        <v>150.97</v>
      </c>
      <c r="F279" s="65">
        <f>ROUND(SUMIF(RV_DATA!AB231:AB363, -118211441, RV_DATA!O231:O363), 6)</f>
        <v>1811.64</v>
      </c>
      <c r="Q279">
        <v>3</v>
      </c>
    </row>
    <row r="280" spans="1:17" ht="42.75" x14ac:dyDescent="0.2">
      <c r="A280" s="64" t="s">
        <v>27</v>
      </c>
      <c r="B280" s="56" t="s">
        <v>147</v>
      </c>
      <c r="C280" s="56" t="s">
        <v>29</v>
      </c>
      <c r="D280" s="57">
        <f>ROUND(SUMIF(RV_DATA!AB231:AB363, -1972212158, RV_DATA!I231:I363), 6)</f>
        <v>15</v>
      </c>
      <c r="E280" s="65">
        <f>ROUND(RV_DATA!N327, 6)</f>
        <v>150.97</v>
      </c>
      <c r="F280" s="65">
        <f>ROUND(SUMIF(RV_DATA!AB231:AB363, -1972212158, RV_DATA!O231:O363), 6)</f>
        <v>2264.5500000000002</v>
      </c>
      <c r="Q280">
        <v>3</v>
      </c>
    </row>
    <row r="281" spans="1:17" ht="14.25" x14ac:dyDescent="0.2">
      <c r="A281" s="64" t="s">
        <v>27</v>
      </c>
      <c r="B281" s="56" t="s">
        <v>155</v>
      </c>
      <c r="C281" s="56" t="s">
        <v>134</v>
      </c>
      <c r="D281" s="57">
        <f>ROUND(SUMIF(RV_DATA!AB231:AB363, -783600157, RV_DATA!I231:I363), 6)</f>
        <v>28.56</v>
      </c>
      <c r="E281" s="65">
        <f>ROUND(RV_DATA!N332, 6)</f>
        <v>69.446200000000005</v>
      </c>
      <c r="F281" s="65">
        <f>ROUND(SUMIF(RV_DATA!AB231:AB363, -783600157, RV_DATA!O231:O363), 6)</f>
        <v>1983.38</v>
      </c>
      <c r="Q281">
        <v>3</v>
      </c>
    </row>
    <row r="282" spans="1:17" ht="28.5" x14ac:dyDescent="0.2">
      <c r="A282" s="64" t="s">
        <v>27</v>
      </c>
      <c r="B282" s="56" t="s">
        <v>436</v>
      </c>
      <c r="C282" s="56" t="s">
        <v>29</v>
      </c>
      <c r="D282" s="57">
        <f>ROUND(SUMIF(RV_DATA!AB231:AB363, 97201074, RV_DATA!I231:I363), 6)</f>
        <v>70</v>
      </c>
      <c r="E282" s="65">
        <f>ROUND(RV_DATA!N333, 6)</f>
        <v>1.8506</v>
      </c>
      <c r="F282" s="65">
        <f>ROUND(SUMIF(RV_DATA!AB231:AB363, 97201074, RV_DATA!O231:O363), 6)</f>
        <v>129.54</v>
      </c>
      <c r="Q282">
        <v>3</v>
      </c>
    </row>
    <row r="283" spans="1:17" ht="28.5" x14ac:dyDescent="0.2">
      <c r="A283" s="64" t="s">
        <v>27</v>
      </c>
      <c r="B283" s="56" t="s">
        <v>158</v>
      </c>
      <c r="C283" s="56" t="s">
        <v>29</v>
      </c>
      <c r="D283" s="57">
        <f>ROUND(SUMIF(RV_DATA!AB231:AB363, -851455426, RV_DATA!I231:I363), 6)</f>
        <v>70</v>
      </c>
      <c r="E283" s="65">
        <f>ROUND(RV_DATA!N334, 6)</f>
        <v>4.383</v>
      </c>
      <c r="F283" s="65">
        <f>ROUND(SUMIF(RV_DATA!AB231:AB363, -851455426, RV_DATA!O231:O363), 6)</f>
        <v>306.81</v>
      </c>
      <c r="Q283">
        <v>3</v>
      </c>
    </row>
    <row r="284" spans="1:17" ht="42.75" x14ac:dyDescent="0.2">
      <c r="A284" s="64" t="s">
        <v>27</v>
      </c>
      <c r="B284" s="56" t="s">
        <v>171</v>
      </c>
      <c r="C284" s="56" t="s">
        <v>29</v>
      </c>
      <c r="D284" s="57">
        <f>ROUND(SUMIF(RV_DATA!AB231:AB363, 115361146, RV_DATA!I231:I363), 6)</f>
        <v>6</v>
      </c>
      <c r="E284" s="65">
        <f>ROUND(RV_DATA!N335, 6)</f>
        <v>316.35520000000002</v>
      </c>
      <c r="F284" s="65">
        <f>ROUND(SUMIF(RV_DATA!AB231:AB363, 115361146, RV_DATA!O231:O363), 6)</f>
        <v>1898.13</v>
      </c>
      <c r="Q284">
        <v>3</v>
      </c>
    </row>
    <row r="285" spans="1:17" ht="14.25" x14ac:dyDescent="0.2">
      <c r="A285" s="64" t="s">
        <v>27</v>
      </c>
      <c r="B285" s="56" t="s">
        <v>197</v>
      </c>
      <c r="C285" s="56" t="s">
        <v>134</v>
      </c>
      <c r="D285" s="57">
        <f>ROUND(SUMIF(RV_DATA!AB231:AB363, 380467691, RV_DATA!I231:I363), 6)</f>
        <v>4.12</v>
      </c>
      <c r="E285" s="65">
        <f>ROUND(RV_DATA!N355, 6)</f>
        <v>84.640600000000006</v>
      </c>
      <c r="F285" s="65">
        <f>ROUND(SUMIF(RV_DATA!AB231:AB363, 380467691, RV_DATA!O231:O363), 6)</f>
        <v>348.72</v>
      </c>
      <c r="Q285">
        <v>3</v>
      </c>
    </row>
    <row r="286" spans="1:17" ht="15" x14ac:dyDescent="0.25">
      <c r="A286" s="93" t="s">
        <v>942</v>
      </c>
      <c r="B286" s="93"/>
      <c r="C286" s="93"/>
      <c r="D286" s="93"/>
      <c r="E286" s="94">
        <f>SUMIF(Q214:Q285, 3, F214:F285)</f>
        <v>114382.48000000001</v>
      </c>
      <c r="F286" s="93"/>
    </row>
    <row r="287" spans="1:17" ht="14.25" x14ac:dyDescent="0.2">
      <c r="A287" s="100" t="s">
        <v>943</v>
      </c>
      <c r="B287" s="101"/>
      <c r="C287" s="101"/>
      <c r="D287" s="101"/>
      <c r="E287" s="101"/>
      <c r="F287" s="101"/>
    </row>
    <row r="288" spans="1:17" ht="28.5" x14ac:dyDescent="0.2">
      <c r="A288" s="64" t="s">
        <v>27</v>
      </c>
      <c r="B288" s="56" t="s">
        <v>366</v>
      </c>
      <c r="C288" s="56" t="s">
        <v>29</v>
      </c>
      <c r="D288" s="57">
        <f>ROUND(SUMIF(RV_DATA!AB231:AB363, 1896142749, RV_DATA!I231:I363), 6)</f>
        <v>1</v>
      </c>
      <c r="E288" s="65">
        <f>ROUND(RV_DATA!N235, 6)</f>
        <v>7707.1688999999997</v>
      </c>
      <c r="F288" s="65">
        <f>ROUND(SUMIF(RV_DATA!AB231:AB363, 1896142749, RV_DATA!O231:O363), 6)</f>
        <v>7707.17</v>
      </c>
      <c r="Q288">
        <v>5</v>
      </c>
    </row>
    <row r="289" spans="1:17" ht="28.5" x14ac:dyDescent="0.2">
      <c r="A289" s="64" t="s">
        <v>27</v>
      </c>
      <c r="B289" s="56" t="s">
        <v>377</v>
      </c>
      <c r="C289" s="56" t="s">
        <v>29</v>
      </c>
      <c r="D289" s="57">
        <f>ROUND(SUMIF(RV_DATA!AB231:AB363, -860846614, RV_DATA!I231:I363), 6)</f>
        <v>1</v>
      </c>
      <c r="E289" s="65">
        <f>ROUND(RV_DATA!N243, 6)</f>
        <v>22027.1355</v>
      </c>
      <c r="F289" s="65">
        <f>ROUND(SUMIF(RV_DATA!AB231:AB363, -860846614, RV_DATA!O231:O363), 6)</f>
        <v>22027.14</v>
      </c>
      <c r="Q289">
        <v>5</v>
      </c>
    </row>
    <row r="290" spans="1:17" ht="28.5" x14ac:dyDescent="0.2">
      <c r="A290" s="64" t="s">
        <v>27</v>
      </c>
      <c r="B290" s="56" t="s">
        <v>378</v>
      </c>
      <c r="C290" s="56" t="s">
        <v>29</v>
      </c>
      <c r="D290" s="57">
        <f>ROUND(SUMIF(RV_DATA!AB231:AB363, -970327437, RV_DATA!I231:I363), 6)</f>
        <v>1</v>
      </c>
      <c r="E290" s="65">
        <f>ROUND(RV_DATA!N246, 6)</f>
        <v>44801.674200000001</v>
      </c>
      <c r="F290" s="65">
        <f>ROUND(SUMIF(RV_DATA!AB231:AB363, -970327437, RV_DATA!O231:O363), 6)</f>
        <v>44801.67</v>
      </c>
      <c r="Q290">
        <v>5</v>
      </c>
    </row>
    <row r="291" spans="1:17" ht="42.75" x14ac:dyDescent="0.2">
      <c r="A291" s="64" t="s">
        <v>27</v>
      </c>
      <c r="B291" s="56" t="s">
        <v>379</v>
      </c>
      <c r="C291" s="56" t="s">
        <v>29</v>
      </c>
      <c r="D291" s="57">
        <f>ROUND(SUMIF(RV_DATA!AB231:AB363, 949379492, RV_DATA!I231:I363), 6)</f>
        <v>1</v>
      </c>
      <c r="E291" s="65">
        <f>ROUND(RV_DATA!N260, 6)</f>
        <v>9936.8649000000005</v>
      </c>
      <c r="F291" s="65">
        <f>ROUND(SUMIF(RV_DATA!AB231:AB363, 949379492, RV_DATA!O231:O363), 6)</f>
        <v>9936.86</v>
      </c>
      <c r="Q291">
        <v>5</v>
      </c>
    </row>
    <row r="292" spans="1:17" ht="42.75" x14ac:dyDescent="0.2">
      <c r="A292" s="64" t="s">
        <v>27</v>
      </c>
      <c r="B292" s="56" t="s">
        <v>381</v>
      </c>
      <c r="C292" s="56" t="s">
        <v>29</v>
      </c>
      <c r="D292" s="57">
        <f>ROUND(SUMIF(RV_DATA!AB231:AB363, 97754957, RV_DATA!I231:I363), 6)</f>
        <v>1</v>
      </c>
      <c r="E292" s="65">
        <f>ROUND(RV_DATA!N261, 6)</f>
        <v>7830.2430000000004</v>
      </c>
      <c r="F292" s="65">
        <f>ROUND(SUMIF(RV_DATA!AB231:AB363, 97754957, RV_DATA!O231:O363), 6)</f>
        <v>7830.24</v>
      </c>
      <c r="Q292">
        <v>5</v>
      </c>
    </row>
    <row r="293" spans="1:17" ht="57" x14ac:dyDescent="0.2">
      <c r="A293" s="64" t="s">
        <v>27</v>
      </c>
      <c r="B293" s="56" t="s">
        <v>410</v>
      </c>
      <c r="C293" s="56" t="s">
        <v>29</v>
      </c>
      <c r="D293" s="57">
        <f>ROUND(SUMIF(RV_DATA!AB231:AB363, 433229847, RV_DATA!I231:I363), 6)</f>
        <v>2</v>
      </c>
      <c r="E293" s="65">
        <f>ROUND(RV_DATA!N290, 6)</f>
        <v>224107.41329999999</v>
      </c>
      <c r="F293" s="65">
        <f>ROUND(SUMIF(RV_DATA!AB231:AB363, 433229847, RV_DATA!O231:O363), 6)</f>
        <v>448214.83</v>
      </c>
      <c r="Q293">
        <v>5</v>
      </c>
    </row>
    <row r="294" spans="1:17" ht="42.75" x14ac:dyDescent="0.2">
      <c r="A294" s="64" t="s">
        <v>27</v>
      </c>
      <c r="B294" s="56" t="s">
        <v>416</v>
      </c>
      <c r="C294" s="56" t="s">
        <v>29</v>
      </c>
      <c r="D294" s="57">
        <f>ROUND(SUMIF(RV_DATA!AB231:AB363, 1625372957, RV_DATA!I231:I363), 6)</f>
        <v>1</v>
      </c>
      <c r="E294" s="65">
        <f>ROUND(RV_DATA!N293, 6)</f>
        <v>52430.633099999999</v>
      </c>
      <c r="F294" s="65">
        <f>ROUND(SUMIF(RV_DATA!AB231:AB363, 1625372957, RV_DATA!O231:O363), 6)</f>
        <v>52430.63</v>
      </c>
      <c r="Q294">
        <v>5</v>
      </c>
    </row>
    <row r="295" spans="1:17" ht="42.75" x14ac:dyDescent="0.2">
      <c r="A295" s="64" t="s">
        <v>27</v>
      </c>
      <c r="B295" s="56" t="s">
        <v>423</v>
      </c>
      <c r="C295" s="56" t="s">
        <v>29</v>
      </c>
      <c r="D295" s="57">
        <f>ROUND(SUMIF(RV_DATA!AB231:AB363, -904879093, RV_DATA!I231:I363), 6)</f>
        <v>1</v>
      </c>
      <c r="E295" s="65">
        <f>ROUND(RV_DATA!N304, 6)</f>
        <v>31270.775399999999</v>
      </c>
      <c r="F295" s="65">
        <f>ROUND(SUMIF(RV_DATA!AB231:AB363, -904879093, RV_DATA!O231:O363), 6)</f>
        <v>31270.78</v>
      </c>
      <c r="Q295">
        <v>5</v>
      </c>
    </row>
    <row r="296" spans="1:17" ht="15" x14ac:dyDescent="0.25">
      <c r="A296" s="93" t="s">
        <v>944</v>
      </c>
      <c r="B296" s="93"/>
      <c r="C296" s="93"/>
      <c r="D296" s="93"/>
      <c r="E296" s="94">
        <f>SUMIF(Q288:Q295, 5, F288:F295)</f>
        <v>624219.32000000007</v>
      </c>
      <c r="F296" s="93"/>
    </row>
    <row r="298" spans="1:17" ht="16.5" x14ac:dyDescent="0.2">
      <c r="A298" s="95" t="str">
        <f>CONCATENATE("Итого по локальной смете:",IF(Source!G547&lt;&gt;"Новая локальная смета", Source!G547, ""))</f>
        <v>Итого по локальной смете:АПТ</v>
      </c>
      <c r="B298" s="96"/>
      <c r="C298" s="96"/>
      <c r="D298" s="96"/>
      <c r="E298" s="96"/>
      <c r="F298" s="97"/>
    </row>
    <row r="299" spans="1:17" ht="14.25" hidden="1" customHeight="1" x14ac:dyDescent="0.25">
      <c r="A299" s="93" t="s">
        <v>938</v>
      </c>
      <c r="B299" s="93"/>
      <c r="C299" s="93"/>
      <c r="D299" s="93"/>
      <c r="E299" s="94">
        <f>SUMIF(Q192:Q298, 1, F192:F298)</f>
        <v>0</v>
      </c>
      <c r="F299" s="93"/>
    </row>
    <row r="300" spans="1:17" ht="15" x14ac:dyDescent="0.25">
      <c r="A300" s="93" t="s">
        <v>940</v>
      </c>
      <c r="B300" s="93"/>
      <c r="C300" s="93"/>
      <c r="D300" s="93"/>
      <c r="E300" s="94">
        <f>SUMIF(Q192:Q299, 2, F192:F299)</f>
        <v>4511.0700000000006</v>
      </c>
      <c r="F300" s="93"/>
    </row>
    <row r="301" spans="1:17" ht="15" hidden="1" x14ac:dyDescent="0.25">
      <c r="A301" s="93" t="s">
        <v>942</v>
      </c>
      <c r="B301" s="93"/>
      <c r="C301" s="93"/>
      <c r="D301" s="93"/>
      <c r="E301" s="94">
        <f>SUMIF(Q192:Q300, 3, F192:F300)</f>
        <v>114382.48000000001</v>
      </c>
      <c r="F301" s="93"/>
    </row>
    <row r="302" spans="1:17" ht="14.25" hidden="1" customHeight="1" x14ac:dyDescent="0.25">
      <c r="A302" s="93" t="s">
        <v>945</v>
      </c>
      <c r="B302" s="93"/>
      <c r="C302" s="93"/>
      <c r="D302" s="93"/>
      <c r="E302" s="94">
        <f>SUMIF(Q192:Q301, 4, F192:F301)</f>
        <v>0</v>
      </c>
      <c r="F302" s="93"/>
    </row>
    <row r="303" spans="1:17" ht="15" hidden="1" x14ac:dyDescent="0.25">
      <c r="A303" s="93" t="s">
        <v>944</v>
      </c>
      <c r="B303" s="93"/>
      <c r="C303" s="93"/>
      <c r="D303" s="93"/>
      <c r="E303" s="94">
        <f>SUMIF(Q192:Q302, 5, F192:F302)</f>
        <v>624219.32000000007</v>
      </c>
      <c r="F303" s="93"/>
    </row>
    <row r="304" spans="1:17" ht="14.25" hidden="1" customHeight="1" x14ac:dyDescent="0.25">
      <c r="A304" s="93" t="s">
        <v>946</v>
      </c>
      <c r="B304" s="93"/>
      <c r="C304" s="93"/>
      <c r="D304" s="93"/>
      <c r="E304" s="94">
        <f>SUMIF(Q192:Q303, 6, F192:F303)</f>
        <v>0</v>
      </c>
      <c r="F304" s="93"/>
    </row>
    <row r="305" spans="1:17" ht="15" x14ac:dyDescent="0.25">
      <c r="A305" s="93" t="s">
        <v>947</v>
      </c>
      <c r="B305" s="93"/>
      <c r="C305" s="93"/>
      <c r="D305" s="93"/>
      <c r="E305" s="94">
        <f>E304+E303+E302+E301</f>
        <v>738601.8</v>
      </c>
      <c r="F305" s="94"/>
    </row>
    <row r="306" spans="1:17" ht="15" x14ac:dyDescent="0.25">
      <c r="A306" s="93" t="s">
        <v>286</v>
      </c>
      <c r="B306" s="93"/>
      <c r="C306" s="93"/>
      <c r="D306" s="93"/>
      <c r="E306" s="94">
        <f>(Source!P573)/1</f>
        <v>148666.69</v>
      </c>
      <c r="F306" s="94"/>
    </row>
    <row r="307" spans="1:17" ht="15" x14ac:dyDescent="0.25">
      <c r="A307" s="93" t="s">
        <v>948</v>
      </c>
      <c r="B307" s="93"/>
      <c r="C307" s="93"/>
      <c r="D307" s="93"/>
      <c r="E307" s="94">
        <f>(Source!P574)/1</f>
        <v>79500.95</v>
      </c>
      <c r="F307" s="94"/>
    </row>
    <row r="308" spans="1:17" ht="15" x14ac:dyDescent="0.25">
      <c r="A308" s="93" t="s">
        <v>949</v>
      </c>
      <c r="B308" s="93"/>
      <c r="C308" s="93"/>
      <c r="D308" s="93"/>
      <c r="E308" s="94">
        <f>E307+E306+E305+E300+E299</f>
        <v>971280.51</v>
      </c>
      <c r="F308" s="94"/>
    </row>
    <row r="310" spans="1:17" ht="16.5" x14ac:dyDescent="0.2">
      <c r="A310" s="98" t="str">
        <f>CONCATENATE("Локальная смета: ",IF(Source!G582&lt;&gt;"Новая локальная смета", Source!G582, ""))</f>
        <v>Локальная смета: Пусконаладочные работы</v>
      </c>
      <c r="B310" s="99"/>
      <c r="C310" s="99"/>
      <c r="D310" s="99"/>
      <c r="E310" s="99"/>
      <c r="F310" s="99"/>
    </row>
    <row r="311" spans="1:17" ht="16.5" x14ac:dyDescent="0.2">
      <c r="A311" s="98" t="str">
        <f>CONCATENATE("Раздел: ",IF(Source!G586&lt;&gt;"Новый раздел", Source!G586, ""))</f>
        <v>Раздел: 1. ПНР</v>
      </c>
      <c r="B311" s="99"/>
      <c r="C311" s="99"/>
      <c r="D311" s="99"/>
      <c r="E311" s="99"/>
      <c r="F311" s="99"/>
    </row>
    <row r="312" spans="1:17" ht="16.5" x14ac:dyDescent="0.2">
      <c r="A312" s="98" t="str">
        <f>CONCATENATE("Подраздел: ",IF(Source!G590&lt;&gt;"Новый подраздел", Source!G590, ""))</f>
        <v>Подраздел: 1. АПС</v>
      </c>
      <c r="B312" s="99"/>
      <c r="C312" s="99"/>
      <c r="D312" s="99"/>
      <c r="E312" s="99"/>
      <c r="F312" s="99"/>
    </row>
    <row r="313" spans="1:17" ht="14.25" x14ac:dyDescent="0.2">
      <c r="A313" s="100" t="s">
        <v>937</v>
      </c>
      <c r="B313" s="101"/>
      <c r="C313" s="101"/>
      <c r="D313" s="101"/>
      <c r="E313" s="101"/>
      <c r="F313" s="101"/>
    </row>
    <row r="314" spans="1:17" ht="14.25" x14ac:dyDescent="0.2">
      <c r="A314" s="64" t="s">
        <v>497</v>
      </c>
      <c r="B314" s="56" t="s">
        <v>498</v>
      </c>
      <c r="C314" s="56" t="s">
        <v>499</v>
      </c>
      <c r="D314" s="57">
        <f>ROUND(SUMIF(RV_DATA!AB367:AB369, -1751963544, RV_DATA!I367:I369), 6)</f>
        <v>313.33600000000001</v>
      </c>
      <c r="E314" s="65">
        <f>ROUND(RV_DATA!N367, 6)</f>
        <v>0</v>
      </c>
      <c r="F314" s="65">
        <f>ROUND(SUMIF(RV_DATA!AB367:AB369, -1751963544, RV_DATA!O367:O369), 6)</f>
        <v>0</v>
      </c>
      <c r="Q314">
        <v>1</v>
      </c>
    </row>
    <row r="315" spans="1:17" ht="15" x14ac:dyDescent="0.25">
      <c r="A315" s="93" t="s">
        <v>938</v>
      </c>
      <c r="B315" s="93"/>
      <c r="C315" s="93"/>
      <c r="D315" s="93"/>
      <c r="E315" s="94">
        <f>SUMIF(Q314:Q314, 1, F314:F314)</f>
        <v>0</v>
      </c>
      <c r="F315" s="93"/>
    </row>
    <row r="316" spans="1:17" ht="16.5" x14ac:dyDescent="0.2">
      <c r="A316" s="98" t="str">
        <f>CONCATENATE("Подраздел: ",IF(Source!G631&lt;&gt;"Новый подраздел", Source!G631, ""))</f>
        <v>Подраздел: 2. СОУЭ</v>
      </c>
      <c r="B316" s="99"/>
      <c r="C316" s="99"/>
      <c r="D316" s="99"/>
      <c r="E316" s="99"/>
      <c r="F316" s="99"/>
    </row>
    <row r="317" spans="1:17" ht="14.25" x14ac:dyDescent="0.2">
      <c r="A317" s="100" t="s">
        <v>937</v>
      </c>
      <c r="B317" s="101"/>
      <c r="C317" s="101"/>
      <c r="D317" s="101"/>
      <c r="E317" s="101"/>
      <c r="F317" s="101"/>
    </row>
    <row r="318" spans="1:17" ht="14.25" x14ac:dyDescent="0.2">
      <c r="A318" s="64" t="s">
        <v>497</v>
      </c>
      <c r="B318" s="56" t="s">
        <v>498</v>
      </c>
      <c r="C318" s="56" t="s">
        <v>499</v>
      </c>
      <c r="D318" s="57">
        <f>ROUND(SUMIF(RV_DATA!AB371:AB373, -1751963544, RV_DATA!I371:I373), 6)</f>
        <v>176.72</v>
      </c>
      <c r="E318" s="65">
        <f>ROUND(RV_DATA!N371, 6)</f>
        <v>0</v>
      </c>
      <c r="F318" s="65">
        <f>ROUND(SUMIF(RV_DATA!AB371:AB373, -1751963544, RV_DATA!O371:O373), 6)</f>
        <v>0</v>
      </c>
      <c r="Q318">
        <v>1</v>
      </c>
    </row>
    <row r="319" spans="1:17" ht="15" x14ac:dyDescent="0.25">
      <c r="A319" s="93" t="s">
        <v>938</v>
      </c>
      <c r="B319" s="93"/>
      <c r="C319" s="93"/>
      <c r="D319" s="93"/>
      <c r="E319" s="94">
        <f>SUMIF(Q318:Q318, 1, F318:F318)</f>
        <v>0</v>
      </c>
      <c r="F319" s="93"/>
    </row>
    <row r="320" spans="1:17" ht="16.5" x14ac:dyDescent="0.2">
      <c r="A320" s="98" t="str">
        <f>CONCATENATE("Подраздел: ",IF(Source!G672&lt;&gt;"Новый подраздел", Source!G672, ""))</f>
        <v>Подраздел: 3. АПТ</v>
      </c>
      <c r="B320" s="99"/>
      <c r="C320" s="99"/>
      <c r="D320" s="99"/>
      <c r="E320" s="99"/>
      <c r="F320" s="99"/>
    </row>
    <row r="321" spans="1:17" ht="14.25" x14ac:dyDescent="0.2">
      <c r="A321" s="100" t="s">
        <v>937</v>
      </c>
      <c r="B321" s="101"/>
      <c r="C321" s="101"/>
      <c r="D321" s="101"/>
      <c r="E321" s="101"/>
      <c r="F321" s="101"/>
    </row>
    <row r="322" spans="1:17" ht="14.25" x14ac:dyDescent="0.2">
      <c r="A322" s="64" t="s">
        <v>497</v>
      </c>
      <c r="B322" s="56" t="s">
        <v>498</v>
      </c>
      <c r="C322" s="56" t="s">
        <v>499</v>
      </c>
      <c r="D322" s="57">
        <f>ROUND(SUMIF(RV_DATA!AB375:AB377, -1751963544, RV_DATA!I375:I377), 6)</f>
        <v>64.415999999999997</v>
      </c>
      <c r="E322" s="65">
        <f>ROUND(RV_DATA!N375, 6)</f>
        <v>0</v>
      </c>
      <c r="F322" s="65">
        <f>ROUND(SUMIF(RV_DATA!AB375:AB377, -1751963544, RV_DATA!O375:O377), 6)</f>
        <v>0</v>
      </c>
      <c r="Q322">
        <v>1</v>
      </c>
    </row>
    <row r="323" spans="1:17" ht="15" x14ac:dyDescent="0.25">
      <c r="A323" s="93" t="s">
        <v>938</v>
      </c>
      <c r="B323" s="93"/>
      <c r="C323" s="93"/>
      <c r="D323" s="93"/>
      <c r="E323" s="94">
        <f>SUMIF(Q322:Q322, 1, F322:F322)</f>
        <v>0</v>
      </c>
      <c r="F323" s="93"/>
    </row>
    <row r="325" spans="1:17" ht="16.5" x14ac:dyDescent="0.2">
      <c r="A325" s="95" t="str">
        <f>CONCATENATE("Итого по локальной смете:",IF(Source!G741&lt;&gt;"Новая локальная смета", Source!G741, ""))</f>
        <v>Итого по локальной смете:Пусконаладочные работы</v>
      </c>
      <c r="B325" s="96"/>
      <c r="C325" s="96"/>
      <c r="D325" s="96"/>
      <c r="E325" s="96"/>
      <c r="F325" s="97"/>
    </row>
    <row r="326" spans="1:17" ht="14.25" hidden="1" customHeight="1" x14ac:dyDescent="0.25">
      <c r="A326" s="93" t="s">
        <v>938</v>
      </c>
      <c r="B326" s="93"/>
      <c r="C326" s="93"/>
      <c r="D326" s="93"/>
      <c r="E326" s="94">
        <f>SUMIF(Q310:Q325, 1, F310:F325)</f>
        <v>0</v>
      </c>
      <c r="F326" s="93"/>
    </row>
    <row r="327" spans="1:17" ht="14.25" hidden="1" customHeight="1" x14ac:dyDescent="0.25">
      <c r="A327" s="93" t="s">
        <v>940</v>
      </c>
      <c r="B327" s="93"/>
      <c r="C327" s="93"/>
      <c r="D327" s="93"/>
      <c r="E327" s="94">
        <f>SUMIF(Q310:Q326, 2, F310:F326)</f>
        <v>0</v>
      </c>
      <c r="F327" s="93"/>
    </row>
    <row r="328" spans="1:17" ht="14.25" hidden="1" customHeight="1" x14ac:dyDescent="0.25">
      <c r="A328" s="93" t="s">
        <v>942</v>
      </c>
      <c r="B328" s="93"/>
      <c r="C328" s="93"/>
      <c r="D328" s="93"/>
      <c r="E328" s="94">
        <f>SUMIF(Q310:Q327, 3, F310:F327)</f>
        <v>0</v>
      </c>
      <c r="F328" s="93"/>
    </row>
    <row r="329" spans="1:17" ht="14.25" hidden="1" customHeight="1" x14ac:dyDescent="0.25">
      <c r="A329" s="93" t="s">
        <v>945</v>
      </c>
      <c r="B329" s="93"/>
      <c r="C329" s="93"/>
      <c r="D329" s="93"/>
      <c r="E329" s="94">
        <f>SUMIF(Q310:Q328, 4, F310:F328)</f>
        <v>0</v>
      </c>
      <c r="F329" s="93"/>
    </row>
    <row r="330" spans="1:17" ht="14.25" hidden="1" customHeight="1" x14ac:dyDescent="0.25">
      <c r="A330" s="93" t="s">
        <v>944</v>
      </c>
      <c r="B330" s="93"/>
      <c r="C330" s="93"/>
      <c r="D330" s="93"/>
      <c r="E330" s="94">
        <f>SUMIF(Q310:Q329, 5, F310:F329)</f>
        <v>0</v>
      </c>
      <c r="F330" s="93"/>
    </row>
    <row r="331" spans="1:17" ht="14.25" hidden="1" customHeight="1" x14ac:dyDescent="0.25">
      <c r="A331" s="93" t="s">
        <v>946</v>
      </c>
      <c r="B331" s="93"/>
      <c r="C331" s="93"/>
      <c r="D331" s="93"/>
      <c r="E331" s="94">
        <f>SUMIF(Q310:Q330, 6, F310:F330)</f>
        <v>0</v>
      </c>
      <c r="F331" s="93"/>
    </row>
    <row r="332" spans="1:17" ht="14.25" hidden="1" customHeight="1" x14ac:dyDescent="0.25">
      <c r="A332" s="93" t="s">
        <v>947</v>
      </c>
      <c r="B332" s="93"/>
      <c r="C332" s="93"/>
      <c r="D332" s="93"/>
      <c r="E332" s="94">
        <f>E331+E330+E329+E328</f>
        <v>0</v>
      </c>
      <c r="F332" s="94"/>
    </row>
    <row r="333" spans="1:17" ht="15" x14ac:dyDescent="0.25">
      <c r="A333" s="93" t="s">
        <v>286</v>
      </c>
      <c r="B333" s="93"/>
      <c r="C333" s="93"/>
      <c r="D333" s="93"/>
      <c r="E333" s="94">
        <f>(Source!P767)/1</f>
        <v>223602.52</v>
      </c>
      <c r="F333" s="94"/>
    </row>
    <row r="334" spans="1:17" ht="15" x14ac:dyDescent="0.25">
      <c r="A334" s="93" t="s">
        <v>948</v>
      </c>
      <c r="B334" s="93"/>
      <c r="C334" s="93"/>
      <c r="D334" s="93"/>
      <c r="E334" s="94">
        <f>(Source!P768)/1</f>
        <v>130967.17</v>
      </c>
      <c r="F334" s="94"/>
    </row>
    <row r="335" spans="1:17" ht="15" x14ac:dyDescent="0.25">
      <c r="A335" s="93" t="s">
        <v>949</v>
      </c>
      <c r="B335" s="93"/>
      <c r="C335" s="93"/>
      <c r="D335" s="93"/>
      <c r="E335" s="94">
        <f>E334+E333+E332+E327+E326</f>
        <v>354569.69</v>
      </c>
      <c r="F335" s="94"/>
    </row>
    <row r="338" spans="1:6" ht="16.5" x14ac:dyDescent="0.2">
      <c r="A338" s="95" t="str">
        <f>CONCATENATE("Итого по объекту: ",IF(Source!G774&lt;&gt;"Новый объект", Source!G774, ""))</f>
        <v>Итого по объекту: на выполнение работ по замене СПС, СОУЭ и АГПТ</v>
      </c>
      <c r="B338" s="96"/>
      <c r="C338" s="96"/>
      <c r="D338" s="96"/>
      <c r="E338" s="96"/>
      <c r="F338" s="97"/>
    </row>
    <row r="339" spans="1:6" ht="14.25" hidden="1" customHeight="1" x14ac:dyDescent="0.25">
      <c r="A339" s="93" t="s">
        <v>938</v>
      </c>
      <c r="B339" s="93"/>
      <c r="C339" s="93"/>
      <c r="D339" s="93"/>
      <c r="E339" s="94">
        <f>SUMIF(Q1:Q338, 1, F1:F338)</f>
        <v>0</v>
      </c>
      <c r="F339" s="93"/>
    </row>
    <row r="340" spans="1:6" ht="15" x14ac:dyDescent="0.25">
      <c r="A340" s="93" t="s">
        <v>940</v>
      </c>
      <c r="B340" s="93"/>
      <c r="C340" s="93"/>
      <c r="D340" s="93"/>
      <c r="E340" s="94">
        <f>SUMIF(Q1:Q339, 2, F1:F339)</f>
        <v>69454.92</v>
      </c>
      <c r="F340" s="93"/>
    </row>
    <row r="341" spans="1:6" ht="15" hidden="1" x14ac:dyDescent="0.25">
      <c r="A341" s="93" t="s">
        <v>942</v>
      </c>
      <c r="B341" s="93"/>
      <c r="C341" s="93"/>
      <c r="D341" s="93"/>
      <c r="E341" s="94">
        <f>SUMIF(Q1:Q340, 3, F1:F340)</f>
        <v>993705.71000000054</v>
      </c>
      <c r="F341" s="93"/>
    </row>
    <row r="342" spans="1:6" ht="14.25" hidden="1" customHeight="1" x14ac:dyDescent="0.25">
      <c r="A342" s="93" t="s">
        <v>945</v>
      </c>
      <c r="B342" s="93"/>
      <c r="C342" s="93"/>
      <c r="D342" s="93"/>
      <c r="E342" s="94">
        <f>SUMIF(Q1:Q341, 4, F1:F341)</f>
        <v>0</v>
      </c>
      <c r="F342" s="93"/>
    </row>
    <row r="343" spans="1:6" ht="15" hidden="1" x14ac:dyDescent="0.25">
      <c r="A343" s="93" t="s">
        <v>944</v>
      </c>
      <c r="B343" s="93"/>
      <c r="C343" s="93"/>
      <c r="D343" s="93"/>
      <c r="E343" s="94">
        <f>SUMIF(Q1:Q342, 5, F1:F342)</f>
        <v>1833351.3999999997</v>
      </c>
      <c r="F343" s="93"/>
    </row>
    <row r="344" spans="1:6" ht="14.25" hidden="1" customHeight="1" x14ac:dyDescent="0.25">
      <c r="A344" s="93" t="s">
        <v>946</v>
      </c>
      <c r="B344" s="93"/>
      <c r="C344" s="93"/>
      <c r="D344" s="93"/>
      <c r="E344" s="94">
        <f>SUMIF(Q1:Q343, 6, F1:F343)</f>
        <v>0</v>
      </c>
      <c r="F344" s="93"/>
    </row>
    <row r="345" spans="1:6" ht="15" x14ac:dyDescent="0.25">
      <c r="A345" s="93" t="s">
        <v>947</v>
      </c>
      <c r="B345" s="93"/>
      <c r="C345" s="93"/>
      <c r="D345" s="93"/>
      <c r="E345" s="94">
        <f>E344+E343+E342+E341</f>
        <v>2827057.1100000003</v>
      </c>
      <c r="F345" s="94"/>
    </row>
    <row r="346" spans="1:6" ht="15" x14ac:dyDescent="0.25">
      <c r="A346" s="93" t="s">
        <v>286</v>
      </c>
      <c r="B346" s="93"/>
      <c r="C346" s="93"/>
      <c r="D346" s="93"/>
      <c r="E346" s="94">
        <f>(Source!P800)/1</f>
        <v>1008017.89</v>
      </c>
      <c r="F346" s="94"/>
    </row>
    <row r="347" spans="1:6" ht="15" x14ac:dyDescent="0.25">
      <c r="A347" s="93" t="s">
        <v>948</v>
      </c>
      <c r="B347" s="93"/>
      <c r="C347" s="93"/>
      <c r="D347" s="93"/>
      <c r="E347" s="94">
        <f>(Source!P801)/1</f>
        <v>544514.49</v>
      </c>
      <c r="F347" s="94"/>
    </row>
    <row r="348" spans="1:6" ht="15" x14ac:dyDescent="0.25">
      <c r="A348" s="93" t="s">
        <v>949</v>
      </c>
      <c r="B348" s="93"/>
      <c r="C348" s="93"/>
      <c r="D348" s="93"/>
      <c r="E348" s="94">
        <f>E347+E346+E345+E340+E339</f>
        <v>4449044.41</v>
      </c>
      <c r="F348" s="94"/>
    </row>
  </sheetData>
  <sortState ref="A322:R322">
    <sortCondition ref="A322"/>
  </sortState>
  <mergeCells count="168">
    <mergeCell ref="A2:F2"/>
    <mergeCell ref="A3:F3"/>
    <mergeCell ref="A4:A6"/>
    <mergeCell ref="B4:B6"/>
    <mergeCell ref="C4:C6"/>
    <mergeCell ref="D4:D6"/>
    <mergeCell ref="E4:F5"/>
    <mergeCell ref="A20:D20"/>
    <mergeCell ref="E20:F20"/>
    <mergeCell ref="A21:F21"/>
    <mergeCell ref="A79:D79"/>
    <mergeCell ref="E79:F79"/>
    <mergeCell ref="A80:F80"/>
    <mergeCell ref="A8:F8"/>
    <mergeCell ref="A9:F9"/>
    <mergeCell ref="A10:F10"/>
    <mergeCell ref="A12:D12"/>
    <mergeCell ref="E12:F12"/>
    <mergeCell ref="A13:F13"/>
    <mergeCell ref="A91:D91"/>
    <mergeCell ref="E91:F91"/>
    <mergeCell ref="A92:D92"/>
    <mergeCell ref="E92:F92"/>
    <mergeCell ref="A93:D93"/>
    <mergeCell ref="E93:F93"/>
    <mergeCell ref="A86:D86"/>
    <mergeCell ref="E86:F86"/>
    <mergeCell ref="A88:F88"/>
    <mergeCell ref="A89:D89"/>
    <mergeCell ref="E89:F89"/>
    <mergeCell ref="A90:D90"/>
    <mergeCell ref="E90:F90"/>
    <mergeCell ref="A97:D97"/>
    <mergeCell ref="E97:F97"/>
    <mergeCell ref="A98:D98"/>
    <mergeCell ref="E98:F98"/>
    <mergeCell ref="A100:F100"/>
    <mergeCell ref="A101:F101"/>
    <mergeCell ref="A94:D94"/>
    <mergeCell ref="E94:F94"/>
    <mergeCell ref="A95:D95"/>
    <mergeCell ref="E95:F95"/>
    <mergeCell ref="A96:D96"/>
    <mergeCell ref="E96:F96"/>
    <mergeCell ref="A114:F114"/>
    <mergeCell ref="A169:D169"/>
    <mergeCell ref="E169:F169"/>
    <mergeCell ref="A170:F170"/>
    <mergeCell ref="A178:D178"/>
    <mergeCell ref="E178:F178"/>
    <mergeCell ref="A102:F102"/>
    <mergeCell ref="A104:D104"/>
    <mergeCell ref="E104:F104"/>
    <mergeCell ref="A105:F105"/>
    <mergeCell ref="A113:D113"/>
    <mergeCell ref="E113:F113"/>
    <mergeCell ref="A184:D184"/>
    <mergeCell ref="E184:F184"/>
    <mergeCell ref="A185:D185"/>
    <mergeCell ref="E185:F185"/>
    <mergeCell ref="A186:D186"/>
    <mergeCell ref="E186:F186"/>
    <mergeCell ref="A180:F180"/>
    <mergeCell ref="A181:D181"/>
    <mergeCell ref="E181:F181"/>
    <mergeCell ref="A182:D182"/>
    <mergeCell ref="E182:F182"/>
    <mergeCell ref="A183:D183"/>
    <mergeCell ref="E183:F183"/>
    <mergeCell ref="A190:D190"/>
    <mergeCell ref="E190:F190"/>
    <mergeCell ref="A192:F192"/>
    <mergeCell ref="A193:F193"/>
    <mergeCell ref="A194:F194"/>
    <mergeCell ref="A196:D196"/>
    <mergeCell ref="E196:F196"/>
    <mergeCell ref="A187:D187"/>
    <mergeCell ref="E187:F187"/>
    <mergeCell ref="A188:D188"/>
    <mergeCell ref="E188:F188"/>
    <mergeCell ref="A189:D189"/>
    <mergeCell ref="E189:F189"/>
    <mergeCell ref="A287:F287"/>
    <mergeCell ref="A296:D296"/>
    <mergeCell ref="E296:F296"/>
    <mergeCell ref="A298:F298"/>
    <mergeCell ref="A299:D299"/>
    <mergeCell ref="E299:F299"/>
    <mergeCell ref="A197:F197"/>
    <mergeCell ref="A212:D212"/>
    <mergeCell ref="E212:F212"/>
    <mergeCell ref="A213:F213"/>
    <mergeCell ref="A286:D286"/>
    <mergeCell ref="E286:F286"/>
    <mergeCell ref="A303:D303"/>
    <mergeCell ref="E303:F303"/>
    <mergeCell ref="A304:D304"/>
    <mergeCell ref="E304:F304"/>
    <mergeCell ref="A305:D305"/>
    <mergeCell ref="E305:F305"/>
    <mergeCell ref="A300:D300"/>
    <mergeCell ref="E300:F300"/>
    <mergeCell ref="A301:D301"/>
    <mergeCell ref="E301:F301"/>
    <mergeCell ref="A302:D302"/>
    <mergeCell ref="E302:F302"/>
    <mergeCell ref="A310:F310"/>
    <mergeCell ref="A311:F311"/>
    <mergeCell ref="A312:F312"/>
    <mergeCell ref="A313:F313"/>
    <mergeCell ref="A315:D315"/>
    <mergeCell ref="E315:F315"/>
    <mergeCell ref="A306:D306"/>
    <mergeCell ref="E306:F306"/>
    <mergeCell ref="A307:D307"/>
    <mergeCell ref="E307:F307"/>
    <mergeCell ref="A308:D308"/>
    <mergeCell ref="E308:F308"/>
    <mergeCell ref="A323:D323"/>
    <mergeCell ref="E323:F323"/>
    <mergeCell ref="A325:F325"/>
    <mergeCell ref="A326:D326"/>
    <mergeCell ref="E326:F326"/>
    <mergeCell ref="A327:D327"/>
    <mergeCell ref="E327:F327"/>
    <mergeCell ref="A316:F316"/>
    <mergeCell ref="A317:F317"/>
    <mergeCell ref="A319:D319"/>
    <mergeCell ref="E319:F319"/>
    <mergeCell ref="A320:F320"/>
    <mergeCell ref="A321:F321"/>
    <mergeCell ref="A331:D331"/>
    <mergeCell ref="E331:F331"/>
    <mergeCell ref="A332:D332"/>
    <mergeCell ref="E332:F332"/>
    <mergeCell ref="A333:D333"/>
    <mergeCell ref="E333:F333"/>
    <mergeCell ref="A328:D328"/>
    <mergeCell ref="E328:F328"/>
    <mergeCell ref="A329:D329"/>
    <mergeCell ref="E329:F329"/>
    <mergeCell ref="A330:D330"/>
    <mergeCell ref="E330:F330"/>
    <mergeCell ref="A340:D340"/>
    <mergeCell ref="E340:F340"/>
    <mergeCell ref="A341:D341"/>
    <mergeCell ref="E341:F341"/>
    <mergeCell ref="A342:D342"/>
    <mergeCell ref="E342:F342"/>
    <mergeCell ref="A334:D334"/>
    <mergeCell ref="E334:F334"/>
    <mergeCell ref="A335:D335"/>
    <mergeCell ref="E335:F335"/>
    <mergeCell ref="A338:F338"/>
    <mergeCell ref="A339:D339"/>
    <mergeCell ref="E339:F339"/>
    <mergeCell ref="A346:D346"/>
    <mergeCell ref="E346:F346"/>
    <mergeCell ref="A347:D347"/>
    <mergeCell ref="E347:F347"/>
    <mergeCell ref="A348:D348"/>
    <mergeCell ref="E348:F348"/>
    <mergeCell ref="A343:D343"/>
    <mergeCell ref="E343:F343"/>
    <mergeCell ref="A344:D344"/>
    <mergeCell ref="E344:F344"/>
    <mergeCell ref="A345:D345"/>
    <mergeCell ref="E345:F345"/>
  </mergeCells>
  <pageMargins left="0.6" right="0.4" top="0.65" bottom="0.4" header="0.4" footer="0.4"/>
  <pageSetup paperSize="9" scale="85" fitToHeight="0" orientation="portrait" verticalDpi="0" r:id="rId1"/>
  <headerFooter>
    <oddHeader>&amp;C&amp;P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U827"/>
  <sheetViews>
    <sheetView tabSelected="1" workbookViewId="0">
      <selection activeCell="N1" sqref="N1:FD1048576"/>
    </sheetView>
  </sheetViews>
  <sheetFormatPr defaultColWidth="9.140625" defaultRowHeight="12.75" x14ac:dyDescent="0.2"/>
  <cols>
    <col min="1" max="13" width="9.140625" customWidth="1"/>
    <col min="14" max="160" width="9.140625" hidden="1" customWidth="1"/>
    <col min="16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1</v>
      </c>
      <c r="L1">
        <v>46812</v>
      </c>
      <c r="M1">
        <v>97460402</v>
      </c>
      <c r="N1">
        <v>11</v>
      </c>
      <c r="O1">
        <v>8</v>
      </c>
      <c r="P1">
        <v>0</v>
      </c>
      <c r="Q1">
        <v>1</v>
      </c>
    </row>
    <row r="12" spans="1:133" x14ac:dyDescent="0.2">
      <c r="A12" s="1">
        <v>1</v>
      </c>
      <c r="B12" s="1">
        <v>821</v>
      </c>
      <c r="C12" s="1">
        <v>0</v>
      </c>
      <c r="D12" s="1">
        <f>ROW(A774)</f>
        <v>774</v>
      </c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>
        <v>0</v>
      </c>
      <c r="M12" s="1">
        <v>2</v>
      </c>
      <c r="N12" s="1"/>
      <c r="O12" s="1">
        <v>0</v>
      </c>
      <c r="P12" s="1">
        <v>0</v>
      </c>
      <c r="Q12" s="1">
        <v>0</v>
      </c>
      <c r="R12" s="1">
        <v>175</v>
      </c>
      <c r="S12" s="1">
        <v>160</v>
      </c>
      <c r="T12" s="1">
        <v>1</v>
      </c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>
        <v>0</v>
      </c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11</v>
      </c>
      <c r="CF12" s="1">
        <v>0</v>
      </c>
      <c r="CG12" s="1">
        <v>0</v>
      </c>
      <c r="CH12" s="1">
        <v>16785416</v>
      </c>
      <c r="CI12" s="1" t="s">
        <v>3</v>
      </c>
      <c r="CJ12" s="1" t="s">
        <v>3</v>
      </c>
      <c r="CK12" s="1">
        <v>73</v>
      </c>
      <c r="CL12" s="1"/>
      <c r="CM12" s="1"/>
      <c r="CN12" s="1"/>
      <c r="CO12" s="1"/>
      <c r="CP12" s="1"/>
      <c r="CQ12" s="1" t="s">
        <v>12</v>
      </c>
      <c r="CR12" s="1" t="s">
        <v>13</v>
      </c>
      <c r="CS12" s="1">
        <v>41660</v>
      </c>
      <c r="CT12" s="1">
        <v>1</v>
      </c>
      <c r="CU12" s="1">
        <v>72</v>
      </c>
      <c r="CV12" s="1"/>
      <c r="CW12" s="1"/>
      <c r="CX12" s="1"/>
      <c r="CY12" s="1">
        <v>0</v>
      </c>
      <c r="CZ12" s="1" t="s">
        <v>3</v>
      </c>
      <c r="DA12" s="1" t="s">
        <v>3</v>
      </c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55" x14ac:dyDescent="0.2">
      <c r="A18" s="3">
        <v>52</v>
      </c>
      <c r="B18" s="3">
        <f t="shared" ref="B18:G18" si="0">B774</f>
        <v>821</v>
      </c>
      <c r="C18" s="3">
        <f t="shared" si="0"/>
        <v>1</v>
      </c>
      <c r="D18" s="3">
        <f t="shared" si="0"/>
        <v>12</v>
      </c>
      <c r="E18" s="3">
        <f t="shared" si="0"/>
        <v>0</v>
      </c>
      <c r="F18" s="3" t="str">
        <f t="shared" si="0"/>
        <v>Новый объект</v>
      </c>
      <c r="G18" s="3" t="str">
        <f t="shared" si="0"/>
        <v>на выполнение работ по замене СПС, СОУЭ и АГПТ</v>
      </c>
      <c r="H18" s="3"/>
      <c r="I18" s="3"/>
      <c r="J18" s="3"/>
      <c r="K18" s="3"/>
      <c r="L18" s="3"/>
      <c r="M18" s="3"/>
      <c r="N18" s="3"/>
      <c r="O18" s="3">
        <f t="shared" ref="O18:AT18" si="1">O774</f>
        <v>409724.94</v>
      </c>
      <c r="P18" s="3">
        <f t="shared" si="1"/>
        <v>366141.82</v>
      </c>
      <c r="Q18" s="3">
        <f t="shared" si="1"/>
        <v>5099.08</v>
      </c>
      <c r="R18" s="3">
        <f t="shared" si="1"/>
        <v>1302.26</v>
      </c>
      <c r="S18" s="3">
        <f t="shared" si="1"/>
        <v>38484.04</v>
      </c>
      <c r="T18" s="3">
        <f t="shared" si="1"/>
        <v>0</v>
      </c>
      <c r="U18" s="3">
        <f t="shared" si="1"/>
        <v>2596.4344799999999</v>
      </c>
      <c r="V18" s="3">
        <f t="shared" si="1"/>
        <v>0</v>
      </c>
      <c r="W18" s="3">
        <f t="shared" si="1"/>
        <v>0</v>
      </c>
      <c r="X18" s="3">
        <f t="shared" si="1"/>
        <v>38539.519999999997</v>
      </c>
      <c r="Y18" s="3">
        <f t="shared" si="1"/>
        <v>26213.57</v>
      </c>
      <c r="Z18" s="3">
        <f t="shared" si="1"/>
        <v>0</v>
      </c>
      <c r="AA18" s="3">
        <f t="shared" si="1"/>
        <v>0</v>
      </c>
      <c r="AB18" s="3">
        <f t="shared" si="1"/>
        <v>0</v>
      </c>
      <c r="AC18" s="3">
        <f t="shared" si="1"/>
        <v>0</v>
      </c>
      <c r="AD18" s="3">
        <f t="shared" si="1"/>
        <v>0</v>
      </c>
      <c r="AE18" s="3">
        <f t="shared" si="1"/>
        <v>0</v>
      </c>
      <c r="AF18" s="3">
        <f t="shared" si="1"/>
        <v>0</v>
      </c>
      <c r="AG18" s="3">
        <f t="shared" si="1"/>
        <v>0</v>
      </c>
      <c r="AH18" s="3">
        <f t="shared" si="1"/>
        <v>0</v>
      </c>
      <c r="AI18" s="3">
        <f t="shared" si="1"/>
        <v>0</v>
      </c>
      <c r="AJ18" s="3">
        <f t="shared" si="1"/>
        <v>0</v>
      </c>
      <c r="AK18" s="3">
        <f t="shared" si="1"/>
        <v>0</v>
      </c>
      <c r="AL18" s="3">
        <f t="shared" si="1"/>
        <v>0</v>
      </c>
      <c r="AM18" s="3">
        <f t="shared" si="1"/>
        <v>0</v>
      </c>
      <c r="AN18" s="3">
        <f t="shared" si="1"/>
        <v>0</v>
      </c>
      <c r="AO18" s="3">
        <f t="shared" si="1"/>
        <v>0</v>
      </c>
      <c r="AP18" s="3">
        <f t="shared" si="1"/>
        <v>257855.33</v>
      </c>
      <c r="AQ18" s="3">
        <f t="shared" si="1"/>
        <v>0</v>
      </c>
      <c r="AR18" s="3">
        <f t="shared" si="1"/>
        <v>476757.06</v>
      </c>
      <c r="AS18" s="3">
        <f t="shared" si="1"/>
        <v>21992.9</v>
      </c>
      <c r="AT18" s="3">
        <f t="shared" si="1"/>
        <v>167841.69</v>
      </c>
      <c r="AU18" s="3">
        <f t="shared" ref="AU18:BZ18" si="2">AU774</f>
        <v>29067.14</v>
      </c>
      <c r="AV18" s="3">
        <f t="shared" si="2"/>
        <v>366141.82</v>
      </c>
      <c r="AW18" s="3">
        <f t="shared" si="2"/>
        <v>108286.49</v>
      </c>
      <c r="AX18" s="3">
        <f t="shared" si="2"/>
        <v>0</v>
      </c>
      <c r="AY18" s="3">
        <f t="shared" si="2"/>
        <v>108286.49</v>
      </c>
      <c r="AZ18" s="3">
        <f t="shared" si="2"/>
        <v>257855.33</v>
      </c>
      <c r="BA18" s="3">
        <f t="shared" si="2"/>
        <v>0</v>
      </c>
      <c r="BB18" s="3">
        <f t="shared" si="2"/>
        <v>0</v>
      </c>
      <c r="BC18" s="3">
        <f t="shared" si="2"/>
        <v>0</v>
      </c>
      <c r="BD18" s="3">
        <f t="shared" si="2"/>
        <v>0</v>
      </c>
      <c r="BE18" s="3">
        <f t="shared" si="2"/>
        <v>0</v>
      </c>
      <c r="BF18" s="3">
        <f t="shared" si="2"/>
        <v>0</v>
      </c>
      <c r="BG18" s="3">
        <f t="shared" si="2"/>
        <v>0</v>
      </c>
      <c r="BH18" s="3">
        <f t="shared" si="2"/>
        <v>0</v>
      </c>
      <c r="BI18" s="3">
        <f t="shared" si="2"/>
        <v>0</v>
      </c>
      <c r="BJ18" s="3">
        <f t="shared" si="2"/>
        <v>0</v>
      </c>
      <c r="BK18" s="3">
        <f t="shared" si="2"/>
        <v>0</v>
      </c>
      <c r="BL18" s="3">
        <f t="shared" si="2"/>
        <v>0</v>
      </c>
      <c r="BM18" s="3">
        <f t="shared" si="2"/>
        <v>0</v>
      </c>
      <c r="BN18" s="3">
        <f t="shared" si="2"/>
        <v>0</v>
      </c>
      <c r="BO18" s="3">
        <f t="shared" si="2"/>
        <v>0</v>
      </c>
      <c r="BP18" s="3">
        <f t="shared" si="2"/>
        <v>0</v>
      </c>
      <c r="BQ18" s="3">
        <f t="shared" si="2"/>
        <v>0</v>
      </c>
      <c r="BR18" s="3">
        <f t="shared" si="2"/>
        <v>0</v>
      </c>
      <c r="BS18" s="3">
        <f t="shared" si="2"/>
        <v>0</v>
      </c>
      <c r="BT18" s="3">
        <f t="shared" si="2"/>
        <v>0</v>
      </c>
      <c r="BU18" s="3">
        <f t="shared" si="2"/>
        <v>0</v>
      </c>
      <c r="BV18" s="3">
        <f t="shared" si="2"/>
        <v>0</v>
      </c>
      <c r="BW18" s="3">
        <f t="shared" si="2"/>
        <v>0</v>
      </c>
      <c r="BX18" s="3">
        <f t="shared" si="2"/>
        <v>0</v>
      </c>
      <c r="BY18" s="3">
        <f t="shared" si="2"/>
        <v>0</v>
      </c>
      <c r="BZ18" s="3">
        <f t="shared" si="2"/>
        <v>0</v>
      </c>
      <c r="CA18" s="3">
        <f t="shared" ref="CA18:DF18" si="3">CA774</f>
        <v>0</v>
      </c>
      <c r="CB18" s="3">
        <f t="shared" si="3"/>
        <v>0</v>
      </c>
      <c r="CC18" s="3">
        <f t="shared" si="3"/>
        <v>0</v>
      </c>
      <c r="CD18" s="3">
        <f t="shared" si="3"/>
        <v>0</v>
      </c>
      <c r="CE18" s="3">
        <f t="shared" si="3"/>
        <v>0</v>
      </c>
      <c r="CF18" s="3">
        <f t="shared" si="3"/>
        <v>0</v>
      </c>
      <c r="CG18" s="3">
        <f t="shared" si="3"/>
        <v>0</v>
      </c>
      <c r="CH18" s="3">
        <f t="shared" si="3"/>
        <v>0</v>
      </c>
      <c r="CI18" s="3">
        <f t="shared" si="3"/>
        <v>0</v>
      </c>
      <c r="CJ18" s="3">
        <f t="shared" si="3"/>
        <v>0</v>
      </c>
      <c r="CK18" s="3">
        <f t="shared" si="3"/>
        <v>0</v>
      </c>
      <c r="CL18" s="3">
        <f t="shared" si="3"/>
        <v>0</v>
      </c>
      <c r="CM18" s="3">
        <f t="shared" si="3"/>
        <v>0</v>
      </c>
      <c r="CN18" s="3">
        <f t="shared" si="3"/>
        <v>0</v>
      </c>
      <c r="CO18" s="3">
        <f t="shared" si="3"/>
        <v>0</v>
      </c>
      <c r="CP18" s="3">
        <f t="shared" si="3"/>
        <v>0</v>
      </c>
      <c r="CQ18" s="3">
        <f t="shared" si="3"/>
        <v>0</v>
      </c>
      <c r="CR18" s="3">
        <f t="shared" si="3"/>
        <v>0</v>
      </c>
      <c r="CS18" s="3">
        <f t="shared" si="3"/>
        <v>0</v>
      </c>
      <c r="CT18" s="3">
        <f t="shared" si="3"/>
        <v>0</v>
      </c>
      <c r="CU18" s="3">
        <f t="shared" si="3"/>
        <v>0</v>
      </c>
      <c r="CV18" s="3">
        <f t="shared" si="3"/>
        <v>0</v>
      </c>
      <c r="CW18" s="3">
        <f t="shared" si="3"/>
        <v>0</v>
      </c>
      <c r="CX18" s="3">
        <f t="shared" si="3"/>
        <v>0</v>
      </c>
      <c r="CY18" s="3">
        <f t="shared" si="3"/>
        <v>0</v>
      </c>
      <c r="CZ18" s="3">
        <f t="shared" si="3"/>
        <v>0</v>
      </c>
      <c r="DA18" s="3">
        <f t="shared" si="3"/>
        <v>0</v>
      </c>
      <c r="DB18" s="3">
        <f t="shared" si="3"/>
        <v>0</v>
      </c>
      <c r="DC18" s="3">
        <f t="shared" si="3"/>
        <v>0</v>
      </c>
      <c r="DD18" s="3">
        <f t="shared" si="3"/>
        <v>0</v>
      </c>
      <c r="DE18" s="3">
        <f t="shared" si="3"/>
        <v>0</v>
      </c>
      <c r="DF18" s="3">
        <f t="shared" si="3"/>
        <v>0</v>
      </c>
      <c r="DG18" s="4">
        <f t="shared" ref="DG18:EL18" si="4">DG774</f>
        <v>4260167.74</v>
      </c>
      <c r="DH18" s="4">
        <f t="shared" si="4"/>
        <v>2852267.72</v>
      </c>
      <c r="DI18" s="4">
        <f t="shared" si="4"/>
        <v>79815.81</v>
      </c>
      <c r="DJ18" s="4">
        <f t="shared" si="4"/>
        <v>44941.04</v>
      </c>
      <c r="DK18" s="4">
        <f t="shared" si="4"/>
        <v>1328084.21</v>
      </c>
      <c r="DL18" s="4">
        <f t="shared" si="4"/>
        <v>0</v>
      </c>
      <c r="DM18" s="4">
        <f t="shared" si="4"/>
        <v>2596.4344799999999</v>
      </c>
      <c r="DN18" s="4">
        <f t="shared" si="4"/>
        <v>0</v>
      </c>
      <c r="DO18" s="4">
        <f t="shared" si="4"/>
        <v>0</v>
      </c>
      <c r="DP18" s="4">
        <f t="shared" si="4"/>
        <v>1008017.89</v>
      </c>
      <c r="DQ18" s="4">
        <f t="shared" si="4"/>
        <v>544514.49</v>
      </c>
      <c r="DR18" s="4">
        <f t="shared" si="4"/>
        <v>0</v>
      </c>
      <c r="DS18" s="4">
        <f t="shared" si="4"/>
        <v>0</v>
      </c>
      <c r="DT18" s="4">
        <f t="shared" si="4"/>
        <v>0</v>
      </c>
      <c r="DU18" s="4">
        <f t="shared" si="4"/>
        <v>0</v>
      </c>
      <c r="DV18" s="4">
        <f t="shared" si="4"/>
        <v>0</v>
      </c>
      <c r="DW18" s="4">
        <f t="shared" si="4"/>
        <v>0</v>
      </c>
      <c r="DX18" s="4">
        <f t="shared" si="4"/>
        <v>0</v>
      </c>
      <c r="DY18" s="4">
        <f t="shared" si="4"/>
        <v>0</v>
      </c>
      <c r="DZ18" s="4">
        <f t="shared" si="4"/>
        <v>0</v>
      </c>
      <c r="EA18" s="4">
        <f t="shared" si="4"/>
        <v>0</v>
      </c>
      <c r="EB18" s="4">
        <f t="shared" si="4"/>
        <v>0</v>
      </c>
      <c r="EC18" s="4">
        <f t="shared" si="4"/>
        <v>0</v>
      </c>
      <c r="ED18" s="4">
        <f t="shared" si="4"/>
        <v>0</v>
      </c>
      <c r="EE18" s="4">
        <f t="shared" si="4"/>
        <v>0</v>
      </c>
      <c r="EF18" s="4">
        <f t="shared" si="4"/>
        <v>0</v>
      </c>
      <c r="EG18" s="4">
        <f t="shared" si="4"/>
        <v>0</v>
      </c>
      <c r="EH18" s="4">
        <f t="shared" si="4"/>
        <v>1833351.4</v>
      </c>
      <c r="EI18" s="4">
        <f t="shared" si="4"/>
        <v>0</v>
      </c>
      <c r="EJ18" s="4">
        <f t="shared" si="4"/>
        <v>5884605.7599999998</v>
      </c>
      <c r="EK18" s="4">
        <f t="shared" si="4"/>
        <v>304178.5</v>
      </c>
      <c r="EL18" s="4">
        <f t="shared" si="4"/>
        <v>2883176.92</v>
      </c>
      <c r="EM18" s="4">
        <f t="shared" ref="EM18:FR18" si="5">EM774</f>
        <v>863898.94</v>
      </c>
      <c r="EN18" s="4">
        <f t="shared" si="5"/>
        <v>2852267.72</v>
      </c>
      <c r="EO18" s="4">
        <f t="shared" si="5"/>
        <v>1018916.32</v>
      </c>
      <c r="EP18" s="4">
        <f t="shared" si="5"/>
        <v>0</v>
      </c>
      <c r="EQ18" s="4">
        <f t="shared" si="5"/>
        <v>1018916.32</v>
      </c>
      <c r="ER18" s="4">
        <f t="shared" si="5"/>
        <v>1833351.4</v>
      </c>
      <c r="ES18" s="4">
        <f t="shared" si="5"/>
        <v>0</v>
      </c>
      <c r="ET18" s="4">
        <f t="shared" si="5"/>
        <v>0</v>
      </c>
      <c r="EU18" s="4">
        <f t="shared" si="5"/>
        <v>0</v>
      </c>
      <c r="EV18" s="4">
        <f t="shared" si="5"/>
        <v>0</v>
      </c>
      <c r="EW18" s="4">
        <f t="shared" si="5"/>
        <v>0</v>
      </c>
      <c r="EX18" s="4">
        <f t="shared" si="5"/>
        <v>0</v>
      </c>
      <c r="EY18" s="4">
        <f t="shared" si="5"/>
        <v>0</v>
      </c>
      <c r="EZ18" s="4">
        <f t="shared" si="5"/>
        <v>0</v>
      </c>
      <c r="FA18" s="4">
        <f t="shared" si="5"/>
        <v>0</v>
      </c>
      <c r="FB18" s="4">
        <f t="shared" si="5"/>
        <v>0</v>
      </c>
      <c r="FC18" s="4">
        <f t="shared" si="5"/>
        <v>0</v>
      </c>
      <c r="FD18" s="4">
        <f t="shared" si="5"/>
        <v>0</v>
      </c>
      <c r="FE18" s="4">
        <f t="shared" si="5"/>
        <v>0</v>
      </c>
      <c r="FF18" s="4">
        <f t="shared" si="5"/>
        <v>0</v>
      </c>
      <c r="FG18" s="4">
        <f t="shared" si="5"/>
        <v>0</v>
      </c>
      <c r="FH18" s="4">
        <f t="shared" si="5"/>
        <v>0</v>
      </c>
      <c r="FI18" s="4">
        <f t="shared" si="5"/>
        <v>0</v>
      </c>
      <c r="FJ18" s="4">
        <f t="shared" si="5"/>
        <v>0</v>
      </c>
      <c r="FK18" s="4">
        <f t="shared" si="5"/>
        <v>0</v>
      </c>
      <c r="FL18" s="4">
        <f t="shared" si="5"/>
        <v>0</v>
      </c>
      <c r="FM18" s="4">
        <f t="shared" si="5"/>
        <v>0</v>
      </c>
      <c r="FN18" s="4">
        <f t="shared" si="5"/>
        <v>0</v>
      </c>
      <c r="FO18" s="4">
        <f t="shared" si="5"/>
        <v>0</v>
      </c>
      <c r="FP18" s="4">
        <f t="shared" si="5"/>
        <v>0</v>
      </c>
      <c r="FQ18" s="4">
        <f t="shared" si="5"/>
        <v>0</v>
      </c>
      <c r="FR18" s="4">
        <f t="shared" si="5"/>
        <v>0</v>
      </c>
      <c r="FS18" s="4">
        <f t="shared" ref="FS18:GX18" si="6">FS774</f>
        <v>0</v>
      </c>
      <c r="FT18" s="4">
        <f t="shared" si="6"/>
        <v>0</v>
      </c>
      <c r="FU18" s="4">
        <f t="shared" si="6"/>
        <v>0</v>
      </c>
      <c r="FV18" s="4">
        <f t="shared" si="6"/>
        <v>0</v>
      </c>
      <c r="FW18" s="4">
        <f t="shared" si="6"/>
        <v>0</v>
      </c>
      <c r="FX18" s="4">
        <f t="shared" si="6"/>
        <v>0</v>
      </c>
      <c r="FY18" s="4">
        <f t="shared" si="6"/>
        <v>0</v>
      </c>
      <c r="FZ18" s="4">
        <f t="shared" si="6"/>
        <v>0</v>
      </c>
      <c r="GA18" s="4">
        <f t="shared" si="6"/>
        <v>0</v>
      </c>
      <c r="GB18" s="4">
        <f t="shared" si="6"/>
        <v>0</v>
      </c>
      <c r="GC18" s="4">
        <f t="shared" si="6"/>
        <v>0</v>
      </c>
      <c r="GD18" s="4">
        <f t="shared" si="6"/>
        <v>0</v>
      </c>
      <c r="GE18" s="4">
        <f t="shared" si="6"/>
        <v>0</v>
      </c>
      <c r="GF18" s="4">
        <f t="shared" si="6"/>
        <v>0</v>
      </c>
      <c r="GG18" s="4">
        <f t="shared" si="6"/>
        <v>0</v>
      </c>
      <c r="GH18" s="4">
        <f t="shared" si="6"/>
        <v>0</v>
      </c>
      <c r="GI18" s="4">
        <f t="shared" si="6"/>
        <v>0</v>
      </c>
      <c r="GJ18" s="4">
        <f t="shared" si="6"/>
        <v>0</v>
      </c>
      <c r="GK18" s="4">
        <f t="shared" si="6"/>
        <v>0</v>
      </c>
      <c r="GL18" s="4">
        <f t="shared" si="6"/>
        <v>0</v>
      </c>
      <c r="GM18" s="4">
        <f t="shared" si="6"/>
        <v>0</v>
      </c>
      <c r="GN18" s="4">
        <f t="shared" si="6"/>
        <v>0</v>
      </c>
      <c r="GO18" s="4">
        <f t="shared" si="6"/>
        <v>0</v>
      </c>
      <c r="GP18" s="4">
        <f t="shared" si="6"/>
        <v>0</v>
      </c>
      <c r="GQ18" s="4">
        <f t="shared" si="6"/>
        <v>0</v>
      </c>
      <c r="GR18" s="4">
        <f t="shared" si="6"/>
        <v>0</v>
      </c>
      <c r="GS18" s="4">
        <f t="shared" si="6"/>
        <v>0</v>
      </c>
      <c r="GT18" s="4">
        <f t="shared" si="6"/>
        <v>0</v>
      </c>
      <c r="GU18" s="4">
        <f t="shared" si="6"/>
        <v>0</v>
      </c>
      <c r="GV18" s="4">
        <f t="shared" si="6"/>
        <v>0</v>
      </c>
      <c r="GW18" s="4">
        <f t="shared" si="6"/>
        <v>0</v>
      </c>
      <c r="GX18" s="4">
        <f t="shared" si="6"/>
        <v>0</v>
      </c>
    </row>
    <row r="20" spans="1:255" x14ac:dyDescent="0.2">
      <c r="A20" s="1">
        <v>3</v>
      </c>
      <c r="B20" s="1">
        <v>1</v>
      </c>
      <c r="C20" s="1"/>
      <c r="D20" s="1">
        <f>ROW(A161)</f>
        <v>161</v>
      </c>
      <c r="E20" s="1"/>
      <c r="F20" s="1" t="s">
        <v>14</v>
      </c>
      <c r="G20" s="1" t="s">
        <v>15</v>
      </c>
      <c r="H20" s="1" t="s">
        <v>3</v>
      </c>
      <c r="I20" s="1">
        <v>0</v>
      </c>
      <c r="J20" s="1" t="s">
        <v>3</v>
      </c>
      <c r="K20" s="1">
        <v>-1</v>
      </c>
      <c r="L20" s="1" t="s">
        <v>16</v>
      </c>
      <c r="M20" s="1" t="s">
        <v>3</v>
      </c>
      <c r="N20" s="1"/>
      <c r="O20" s="1"/>
      <c r="P20" s="1"/>
      <c r="Q20" s="1"/>
      <c r="R20" s="1"/>
      <c r="S20" s="1">
        <v>0</v>
      </c>
      <c r="T20" s="1">
        <v>0</v>
      </c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  <c r="CK20" t="s">
        <v>3</v>
      </c>
      <c r="CL20" t="s">
        <v>3</v>
      </c>
      <c r="CM20" t="s">
        <v>3</v>
      </c>
      <c r="CN20" t="s">
        <v>3</v>
      </c>
      <c r="CO20" t="s">
        <v>3</v>
      </c>
      <c r="CP20" t="s">
        <v>3</v>
      </c>
      <c r="CQ20" t="s">
        <v>3</v>
      </c>
    </row>
    <row r="22" spans="1:255" x14ac:dyDescent="0.2">
      <c r="A22" s="3">
        <v>52</v>
      </c>
      <c r="B22" s="3">
        <f t="shared" ref="B22:G22" si="7">B161</f>
        <v>1</v>
      </c>
      <c r="C22" s="3">
        <f t="shared" si="7"/>
        <v>3</v>
      </c>
      <c r="D22" s="3">
        <f t="shared" si="7"/>
        <v>20</v>
      </c>
      <c r="E22" s="3">
        <f t="shared" si="7"/>
        <v>0</v>
      </c>
      <c r="F22" s="3" t="str">
        <f t="shared" si="7"/>
        <v>1.</v>
      </c>
      <c r="G22" s="3" t="str">
        <f t="shared" si="7"/>
        <v>СПС</v>
      </c>
      <c r="H22" s="3"/>
      <c r="I22" s="3"/>
      <c r="J22" s="3"/>
      <c r="K22" s="3"/>
      <c r="L22" s="3"/>
      <c r="M22" s="3"/>
      <c r="N22" s="3"/>
      <c r="O22" s="3">
        <f t="shared" ref="O22:AT22" si="8">O161</f>
        <v>160193.66</v>
      </c>
      <c r="P22" s="3">
        <f t="shared" si="8"/>
        <v>142942.04999999999</v>
      </c>
      <c r="Q22" s="3">
        <f t="shared" si="8"/>
        <v>3433.98</v>
      </c>
      <c r="R22" s="3">
        <f t="shared" si="8"/>
        <v>768.42</v>
      </c>
      <c r="S22" s="3">
        <f t="shared" si="8"/>
        <v>13817.63</v>
      </c>
      <c r="T22" s="3">
        <f t="shared" si="8"/>
        <v>0</v>
      </c>
      <c r="U22" s="3">
        <f t="shared" si="8"/>
        <v>1003.9573999999999</v>
      </c>
      <c r="V22" s="3">
        <f t="shared" si="8"/>
        <v>0</v>
      </c>
      <c r="W22" s="3">
        <f t="shared" si="8"/>
        <v>0</v>
      </c>
      <c r="X22" s="3">
        <f t="shared" si="8"/>
        <v>15248.28</v>
      </c>
      <c r="Y22" s="3">
        <f t="shared" si="8"/>
        <v>9305.3799999999992</v>
      </c>
      <c r="Z22" s="3">
        <f t="shared" si="8"/>
        <v>0</v>
      </c>
      <c r="AA22" s="3">
        <f t="shared" si="8"/>
        <v>0</v>
      </c>
      <c r="AB22" s="3">
        <f t="shared" si="8"/>
        <v>0</v>
      </c>
      <c r="AC22" s="3">
        <f t="shared" si="8"/>
        <v>0</v>
      </c>
      <c r="AD22" s="3">
        <f t="shared" si="8"/>
        <v>0</v>
      </c>
      <c r="AE22" s="3">
        <f t="shared" si="8"/>
        <v>0</v>
      </c>
      <c r="AF22" s="3">
        <f t="shared" si="8"/>
        <v>0</v>
      </c>
      <c r="AG22" s="3">
        <f t="shared" si="8"/>
        <v>0</v>
      </c>
      <c r="AH22" s="3">
        <f t="shared" si="8"/>
        <v>0</v>
      </c>
      <c r="AI22" s="3">
        <f t="shared" si="8"/>
        <v>0</v>
      </c>
      <c r="AJ22" s="3">
        <f t="shared" si="8"/>
        <v>0</v>
      </c>
      <c r="AK22" s="3">
        <f t="shared" si="8"/>
        <v>0</v>
      </c>
      <c r="AL22" s="3">
        <f t="shared" si="8"/>
        <v>0</v>
      </c>
      <c r="AM22" s="3">
        <f t="shared" si="8"/>
        <v>0</v>
      </c>
      <c r="AN22" s="3">
        <f t="shared" si="8"/>
        <v>0</v>
      </c>
      <c r="AO22" s="3">
        <f t="shared" si="8"/>
        <v>0</v>
      </c>
      <c r="AP22" s="3">
        <f t="shared" si="8"/>
        <v>84041.94</v>
      </c>
      <c r="AQ22" s="3">
        <f t="shared" si="8"/>
        <v>0</v>
      </c>
      <c r="AR22" s="3">
        <f t="shared" si="8"/>
        <v>186092.08</v>
      </c>
      <c r="AS22" s="3">
        <f t="shared" si="8"/>
        <v>7558.38</v>
      </c>
      <c r="AT22" s="3">
        <f t="shared" si="8"/>
        <v>92361.97</v>
      </c>
      <c r="AU22" s="3">
        <f t="shared" ref="AU22:BZ22" si="9">AU161</f>
        <v>2129.79</v>
      </c>
      <c r="AV22" s="3">
        <f t="shared" si="9"/>
        <v>142942.04999999999</v>
      </c>
      <c r="AW22" s="3">
        <f t="shared" si="9"/>
        <v>58900.11</v>
      </c>
      <c r="AX22" s="3">
        <f t="shared" si="9"/>
        <v>0</v>
      </c>
      <c r="AY22" s="3">
        <f t="shared" si="9"/>
        <v>58900.11</v>
      </c>
      <c r="AZ22" s="3">
        <f t="shared" si="9"/>
        <v>84041.94</v>
      </c>
      <c r="BA22" s="3">
        <f t="shared" si="9"/>
        <v>0</v>
      </c>
      <c r="BB22" s="3">
        <f t="shared" si="9"/>
        <v>0</v>
      </c>
      <c r="BC22" s="3">
        <f t="shared" si="9"/>
        <v>0</v>
      </c>
      <c r="BD22" s="3">
        <f t="shared" si="9"/>
        <v>0</v>
      </c>
      <c r="BE22" s="3">
        <f t="shared" si="9"/>
        <v>0</v>
      </c>
      <c r="BF22" s="3">
        <f t="shared" si="9"/>
        <v>0</v>
      </c>
      <c r="BG22" s="3">
        <f t="shared" si="9"/>
        <v>0</v>
      </c>
      <c r="BH22" s="3">
        <f t="shared" si="9"/>
        <v>0</v>
      </c>
      <c r="BI22" s="3">
        <f t="shared" si="9"/>
        <v>0</v>
      </c>
      <c r="BJ22" s="3">
        <f t="shared" si="9"/>
        <v>0</v>
      </c>
      <c r="BK22" s="3">
        <f t="shared" si="9"/>
        <v>0</v>
      </c>
      <c r="BL22" s="3">
        <f t="shared" si="9"/>
        <v>0</v>
      </c>
      <c r="BM22" s="3">
        <f t="shared" si="9"/>
        <v>0</v>
      </c>
      <c r="BN22" s="3">
        <f t="shared" si="9"/>
        <v>0</v>
      </c>
      <c r="BO22" s="3">
        <f t="shared" si="9"/>
        <v>0</v>
      </c>
      <c r="BP22" s="3">
        <f t="shared" si="9"/>
        <v>0</v>
      </c>
      <c r="BQ22" s="3">
        <f t="shared" si="9"/>
        <v>0</v>
      </c>
      <c r="BR22" s="3">
        <f t="shared" si="9"/>
        <v>0</v>
      </c>
      <c r="BS22" s="3">
        <f t="shared" si="9"/>
        <v>0</v>
      </c>
      <c r="BT22" s="3">
        <f t="shared" si="9"/>
        <v>0</v>
      </c>
      <c r="BU22" s="3">
        <f t="shared" si="9"/>
        <v>0</v>
      </c>
      <c r="BV22" s="3">
        <f t="shared" si="9"/>
        <v>0</v>
      </c>
      <c r="BW22" s="3">
        <f t="shared" si="9"/>
        <v>0</v>
      </c>
      <c r="BX22" s="3">
        <f t="shared" si="9"/>
        <v>0</v>
      </c>
      <c r="BY22" s="3">
        <f t="shared" si="9"/>
        <v>0</v>
      </c>
      <c r="BZ22" s="3">
        <f t="shared" si="9"/>
        <v>0</v>
      </c>
      <c r="CA22" s="3">
        <f t="shared" ref="CA22:DF22" si="10">CA161</f>
        <v>0</v>
      </c>
      <c r="CB22" s="3">
        <f t="shared" si="10"/>
        <v>0</v>
      </c>
      <c r="CC22" s="3">
        <f t="shared" si="10"/>
        <v>0</v>
      </c>
      <c r="CD22" s="3">
        <f t="shared" si="10"/>
        <v>0</v>
      </c>
      <c r="CE22" s="3">
        <f t="shared" si="10"/>
        <v>0</v>
      </c>
      <c r="CF22" s="3">
        <f t="shared" si="10"/>
        <v>0</v>
      </c>
      <c r="CG22" s="3">
        <f t="shared" si="10"/>
        <v>0</v>
      </c>
      <c r="CH22" s="3">
        <f t="shared" si="10"/>
        <v>0</v>
      </c>
      <c r="CI22" s="3">
        <f t="shared" si="10"/>
        <v>0</v>
      </c>
      <c r="CJ22" s="3">
        <f t="shared" si="10"/>
        <v>0</v>
      </c>
      <c r="CK22" s="3">
        <f t="shared" si="10"/>
        <v>0</v>
      </c>
      <c r="CL22" s="3">
        <f t="shared" si="10"/>
        <v>0</v>
      </c>
      <c r="CM22" s="3">
        <f t="shared" si="10"/>
        <v>0</v>
      </c>
      <c r="CN22" s="3">
        <f t="shared" si="10"/>
        <v>0</v>
      </c>
      <c r="CO22" s="3">
        <f t="shared" si="10"/>
        <v>0</v>
      </c>
      <c r="CP22" s="3">
        <f t="shared" si="10"/>
        <v>0</v>
      </c>
      <c r="CQ22" s="3">
        <f t="shared" si="10"/>
        <v>0</v>
      </c>
      <c r="CR22" s="3">
        <f t="shared" si="10"/>
        <v>0</v>
      </c>
      <c r="CS22" s="3">
        <f t="shared" si="10"/>
        <v>0</v>
      </c>
      <c r="CT22" s="3">
        <f t="shared" si="10"/>
        <v>0</v>
      </c>
      <c r="CU22" s="3">
        <f t="shared" si="10"/>
        <v>0</v>
      </c>
      <c r="CV22" s="3">
        <f t="shared" si="10"/>
        <v>0</v>
      </c>
      <c r="CW22" s="3">
        <f t="shared" si="10"/>
        <v>0</v>
      </c>
      <c r="CX22" s="3">
        <f t="shared" si="10"/>
        <v>0</v>
      </c>
      <c r="CY22" s="3">
        <f t="shared" si="10"/>
        <v>0</v>
      </c>
      <c r="CZ22" s="3">
        <f t="shared" si="10"/>
        <v>0</v>
      </c>
      <c r="DA22" s="3">
        <f t="shared" si="10"/>
        <v>0</v>
      </c>
      <c r="DB22" s="3">
        <f t="shared" si="10"/>
        <v>0</v>
      </c>
      <c r="DC22" s="3">
        <f t="shared" si="10"/>
        <v>0</v>
      </c>
      <c r="DD22" s="3">
        <f t="shared" si="10"/>
        <v>0</v>
      </c>
      <c r="DE22" s="3">
        <f t="shared" si="10"/>
        <v>0</v>
      </c>
      <c r="DF22" s="3">
        <f t="shared" si="10"/>
        <v>0</v>
      </c>
      <c r="DG22" s="4">
        <f t="shared" ref="DG22:EL22" si="11">DG161</f>
        <v>1683101.98</v>
      </c>
      <c r="DH22" s="4">
        <f t="shared" si="11"/>
        <v>1155129.82</v>
      </c>
      <c r="DI22" s="4">
        <f t="shared" si="11"/>
        <v>51125.75</v>
      </c>
      <c r="DJ22" s="4">
        <f t="shared" si="11"/>
        <v>26518.19</v>
      </c>
      <c r="DK22" s="4">
        <f t="shared" si="11"/>
        <v>476846.41</v>
      </c>
      <c r="DL22" s="4">
        <f t="shared" si="11"/>
        <v>0</v>
      </c>
      <c r="DM22" s="4">
        <f t="shared" si="11"/>
        <v>1003.9573999999999</v>
      </c>
      <c r="DN22" s="4">
        <f t="shared" si="11"/>
        <v>0</v>
      </c>
      <c r="DO22" s="4">
        <f t="shared" si="11"/>
        <v>0</v>
      </c>
      <c r="DP22" s="4">
        <f t="shared" si="11"/>
        <v>373019.65</v>
      </c>
      <c r="DQ22" s="4">
        <f t="shared" si="11"/>
        <v>195507.02</v>
      </c>
      <c r="DR22" s="4">
        <f t="shared" si="11"/>
        <v>0</v>
      </c>
      <c r="DS22" s="4">
        <f t="shared" si="11"/>
        <v>0</v>
      </c>
      <c r="DT22" s="4">
        <f t="shared" si="11"/>
        <v>0</v>
      </c>
      <c r="DU22" s="4">
        <f t="shared" si="11"/>
        <v>0</v>
      </c>
      <c r="DV22" s="4">
        <f t="shared" si="11"/>
        <v>0</v>
      </c>
      <c r="DW22" s="4">
        <f t="shared" si="11"/>
        <v>0</v>
      </c>
      <c r="DX22" s="4">
        <f t="shared" si="11"/>
        <v>0</v>
      </c>
      <c r="DY22" s="4">
        <f t="shared" si="11"/>
        <v>0</v>
      </c>
      <c r="DZ22" s="4">
        <f t="shared" si="11"/>
        <v>0</v>
      </c>
      <c r="EA22" s="4">
        <f t="shared" si="11"/>
        <v>0</v>
      </c>
      <c r="EB22" s="4">
        <f t="shared" si="11"/>
        <v>0</v>
      </c>
      <c r="EC22" s="4">
        <f t="shared" si="11"/>
        <v>0</v>
      </c>
      <c r="ED22" s="4">
        <f t="shared" si="11"/>
        <v>0</v>
      </c>
      <c r="EE22" s="4">
        <f t="shared" si="11"/>
        <v>0</v>
      </c>
      <c r="EF22" s="4">
        <f t="shared" si="11"/>
        <v>0</v>
      </c>
      <c r="EG22" s="4">
        <f t="shared" si="11"/>
        <v>0</v>
      </c>
      <c r="EH22" s="4">
        <f t="shared" si="11"/>
        <v>597538.18999999994</v>
      </c>
      <c r="EI22" s="4">
        <f t="shared" si="11"/>
        <v>0</v>
      </c>
      <c r="EJ22" s="4">
        <f t="shared" si="11"/>
        <v>2294057.75</v>
      </c>
      <c r="EK22" s="4">
        <f t="shared" si="11"/>
        <v>98896.13</v>
      </c>
      <c r="EL22" s="4">
        <f t="shared" si="11"/>
        <v>1534324.4</v>
      </c>
      <c r="EM22" s="4">
        <f t="shared" ref="EM22:FR22" si="12">EM161</f>
        <v>63299.03</v>
      </c>
      <c r="EN22" s="4">
        <f t="shared" si="12"/>
        <v>1155129.82</v>
      </c>
      <c r="EO22" s="4">
        <f t="shared" si="12"/>
        <v>557591.63</v>
      </c>
      <c r="EP22" s="4">
        <f t="shared" si="12"/>
        <v>0</v>
      </c>
      <c r="EQ22" s="4">
        <f t="shared" si="12"/>
        <v>557591.63</v>
      </c>
      <c r="ER22" s="4">
        <f t="shared" si="12"/>
        <v>597538.18999999994</v>
      </c>
      <c r="ES22" s="4">
        <f t="shared" si="12"/>
        <v>0</v>
      </c>
      <c r="ET22" s="4">
        <f t="shared" si="12"/>
        <v>0</v>
      </c>
      <c r="EU22" s="4">
        <f t="shared" si="12"/>
        <v>0</v>
      </c>
      <c r="EV22" s="4">
        <f t="shared" si="12"/>
        <v>0</v>
      </c>
      <c r="EW22" s="4">
        <f t="shared" si="12"/>
        <v>0</v>
      </c>
      <c r="EX22" s="4">
        <f t="shared" si="12"/>
        <v>0</v>
      </c>
      <c r="EY22" s="4">
        <f t="shared" si="12"/>
        <v>0</v>
      </c>
      <c r="EZ22" s="4">
        <f t="shared" si="12"/>
        <v>0</v>
      </c>
      <c r="FA22" s="4">
        <f t="shared" si="12"/>
        <v>0</v>
      </c>
      <c r="FB22" s="4">
        <f t="shared" si="12"/>
        <v>0</v>
      </c>
      <c r="FC22" s="4">
        <f t="shared" si="12"/>
        <v>0</v>
      </c>
      <c r="FD22" s="4">
        <f t="shared" si="12"/>
        <v>0</v>
      </c>
      <c r="FE22" s="4">
        <f t="shared" si="12"/>
        <v>0</v>
      </c>
      <c r="FF22" s="4">
        <f t="shared" si="12"/>
        <v>0</v>
      </c>
      <c r="FG22" s="4">
        <f t="shared" si="12"/>
        <v>0</v>
      </c>
      <c r="FH22" s="4">
        <f t="shared" si="12"/>
        <v>0</v>
      </c>
      <c r="FI22" s="4">
        <f t="shared" si="12"/>
        <v>0</v>
      </c>
      <c r="FJ22" s="4">
        <f t="shared" si="12"/>
        <v>0</v>
      </c>
      <c r="FK22" s="4">
        <f t="shared" si="12"/>
        <v>0</v>
      </c>
      <c r="FL22" s="4">
        <f t="shared" si="12"/>
        <v>0</v>
      </c>
      <c r="FM22" s="4">
        <f t="shared" si="12"/>
        <v>0</v>
      </c>
      <c r="FN22" s="4">
        <f t="shared" si="12"/>
        <v>0</v>
      </c>
      <c r="FO22" s="4">
        <f t="shared" si="12"/>
        <v>0</v>
      </c>
      <c r="FP22" s="4">
        <f t="shared" si="12"/>
        <v>0</v>
      </c>
      <c r="FQ22" s="4">
        <f t="shared" si="12"/>
        <v>0</v>
      </c>
      <c r="FR22" s="4">
        <f t="shared" si="12"/>
        <v>0</v>
      </c>
      <c r="FS22" s="4">
        <f t="shared" ref="FS22:GX22" si="13">FS161</f>
        <v>0</v>
      </c>
      <c r="FT22" s="4">
        <f t="shared" si="13"/>
        <v>0</v>
      </c>
      <c r="FU22" s="4">
        <f t="shared" si="13"/>
        <v>0</v>
      </c>
      <c r="FV22" s="4">
        <f t="shared" si="13"/>
        <v>0</v>
      </c>
      <c r="FW22" s="4">
        <f t="shared" si="13"/>
        <v>0</v>
      </c>
      <c r="FX22" s="4">
        <f t="shared" si="13"/>
        <v>0</v>
      </c>
      <c r="FY22" s="4">
        <f t="shared" si="13"/>
        <v>0</v>
      </c>
      <c r="FZ22" s="4">
        <f t="shared" si="13"/>
        <v>0</v>
      </c>
      <c r="GA22" s="4">
        <f t="shared" si="13"/>
        <v>0</v>
      </c>
      <c r="GB22" s="4">
        <f t="shared" si="13"/>
        <v>0</v>
      </c>
      <c r="GC22" s="4">
        <f t="shared" si="13"/>
        <v>0</v>
      </c>
      <c r="GD22" s="4">
        <f t="shared" si="13"/>
        <v>0</v>
      </c>
      <c r="GE22" s="4">
        <f t="shared" si="13"/>
        <v>0</v>
      </c>
      <c r="GF22" s="4">
        <f t="shared" si="13"/>
        <v>0</v>
      </c>
      <c r="GG22" s="4">
        <f t="shared" si="13"/>
        <v>0</v>
      </c>
      <c r="GH22" s="4">
        <f t="shared" si="13"/>
        <v>0</v>
      </c>
      <c r="GI22" s="4">
        <f t="shared" si="13"/>
        <v>0</v>
      </c>
      <c r="GJ22" s="4">
        <f t="shared" si="13"/>
        <v>0</v>
      </c>
      <c r="GK22" s="4">
        <f t="shared" si="13"/>
        <v>0</v>
      </c>
      <c r="GL22" s="4">
        <f t="shared" si="13"/>
        <v>0</v>
      </c>
      <c r="GM22" s="4">
        <f t="shared" si="13"/>
        <v>0</v>
      </c>
      <c r="GN22" s="4">
        <f t="shared" si="13"/>
        <v>0</v>
      </c>
      <c r="GO22" s="4">
        <f t="shared" si="13"/>
        <v>0</v>
      </c>
      <c r="GP22" s="4">
        <f t="shared" si="13"/>
        <v>0</v>
      </c>
      <c r="GQ22" s="4">
        <f t="shared" si="13"/>
        <v>0</v>
      </c>
      <c r="GR22" s="4">
        <f t="shared" si="13"/>
        <v>0</v>
      </c>
      <c r="GS22" s="4">
        <f t="shared" si="13"/>
        <v>0</v>
      </c>
      <c r="GT22" s="4">
        <f t="shared" si="13"/>
        <v>0</v>
      </c>
      <c r="GU22" s="4">
        <f t="shared" si="13"/>
        <v>0</v>
      </c>
      <c r="GV22" s="4">
        <f t="shared" si="13"/>
        <v>0</v>
      </c>
      <c r="GW22" s="4">
        <f t="shared" si="13"/>
        <v>0</v>
      </c>
      <c r="GX22" s="4">
        <f t="shared" si="13"/>
        <v>0</v>
      </c>
    </row>
    <row r="24" spans="1:255" x14ac:dyDescent="0.2">
      <c r="A24" s="1">
        <v>4</v>
      </c>
      <c r="B24" s="1">
        <v>1</v>
      </c>
      <c r="C24" s="1"/>
      <c r="D24" s="1">
        <f>ROW(A131)</f>
        <v>131</v>
      </c>
      <c r="E24" s="1"/>
      <c r="F24" s="1" t="s">
        <v>17</v>
      </c>
      <c r="G24" s="1" t="s">
        <v>16</v>
      </c>
      <c r="H24" s="1" t="s">
        <v>3</v>
      </c>
      <c r="I24" s="1">
        <v>0</v>
      </c>
      <c r="J24" s="1"/>
      <c r="K24" s="1">
        <v>0</v>
      </c>
      <c r="L24" s="1"/>
      <c r="M24" s="1" t="s">
        <v>3</v>
      </c>
      <c r="N24" s="1"/>
      <c r="O24" s="1"/>
      <c r="P24" s="1"/>
      <c r="Q24" s="1"/>
      <c r="R24" s="1"/>
      <c r="S24" s="1">
        <v>0</v>
      </c>
      <c r="T24" s="1">
        <v>0</v>
      </c>
      <c r="U24" s="1" t="s">
        <v>3</v>
      </c>
      <c r="V24" s="1">
        <v>0</v>
      </c>
      <c r="W24" s="1"/>
      <c r="X24" s="1"/>
      <c r="Y24" s="1"/>
      <c r="Z24" s="1"/>
      <c r="AA24" s="1"/>
      <c r="AB24" s="1" t="s">
        <v>3</v>
      </c>
      <c r="AC24" s="1" t="s">
        <v>3</v>
      </c>
      <c r="AD24" s="1" t="s">
        <v>3</v>
      </c>
      <c r="AE24" s="1" t="s">
        <v>3</v>
      </c>
      <c r="AF24" s="1" t="s">
        <v>3</v>
      </c>
      <c r="AG24" s="1" t="s">
        <v>3</v>
      </c>
      <c r="AH24" s="1"/>
      <c r="AI24" s="1"/>
      <c r="AJ24" s="1"/>
      <c r="AK24" s="1"/>
      <c r="AL24" s="1"/>
      <c r="AM24" s="1"/>
      <c r="AN24" s="1"/>
      <c r="AO24" s="1"/>
      <c r="AP24" s="1" t="s">
        <v>3</v>
      </c>
      <c r="AQ24" s="1" t="s">
        <v>3</v>
      </c>
      <c r="AR24" s="1" t="s">
        <v>3</v>
      </c>
      <c r="AS24" s="1"/>
      <c r="AT24" s="1"/>
      <c r="AU24" s="1"/>
      <c r="AV24" s="1"/>
      <c r="AW24" s="1"/>
      <c r="AX24" s="1"/>
      <c r="AY24" s="1"/>
      <c r="AZ24" s="1" t="s">
        <v>3</v>
      </c>
      <c r="BA24" s="1"/>
      <c r="BB24" s="1" t="s">
        <v>3</v>
      </c>
      <c r="BC24" s="1" t="s">
        <v>3</v>
      </c>
      <c r="BD24" s="1" t="s">
        <v>3</v>
      </c>
      <c r="BE24" s="1" t="s">
        <v>3</v>
      </c>
      <c r="BF24" s="1" t="s">
        <v>3</v>
      </c>
      <c r="BG24" s="1" t="s">
        <v>3</v>
      </c>
      <c r="BH24" s="1" t="s">
        <v>3</v>
      </c>
      <c r="BI24" s="1" t="s">
        <v>3</v>
      </c>
      <c r="BJ24" s="1" t="s">
        <v>3</v>
      </c>
      <c r="BK24" s="1" t="s">
        <v>3</v>
      </c>
      <c r="BL24" s="1" t="s">
        <v>3</v>
      </c>
      <c r="BM24" s="1" t="s">
        <v>3</v>
      </c>
      <c r="BN24" s="1" t="s">
        <v>3</v>
      </c>
      <c r="BO24" s="1" t="s">
        <v>3</v>
      </c>
      <c r="BP24" s="1" t="s">
        <v>3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55" x14ac:dyDescent="0.2">
      <c r="A26" s="3">
        <v>52</v>
      </c>
      <c r="B26" s="3">
        <f t="shared" ref="B26:G26" si="14">B131</f>
        <v>1</v>
      </c>
      <c r="C26" s="3">
        <f t="shared" si="14"/>
        <v>4</v>
      </c>
      <c r="D26" s="3">
        <f t="shared" si="14"/>
        <v>24</v>
      </c>
      <c r="E26" s="3">
        <f t="shared" si="14"/>
        <v>0</v>
      </c>
      <c r="F26" s="3" t="str">
        <f t="shared" si="14"/>
        <v>Новый раздел</v>
      </c>
      <c r="G26" s="3" t="str">
        <f t="shared" si="14"/>
        <v>1. СПС</v>
      </c>
      <c r="H26" s="3"/>
      <c r="I26" s="3"/>
      <c r="J26" s="3"/>
      <c r="K26" s="3"/>
      <c r="L26" s="3"/>
      <c r="M26" s="3"/>
      <c r="N26" s="3"/>
      <c r="O26" s="3">
        <f t="shared" ref="O26:AT26" si="15">O131</f>
        <v>160193.66</v>
      </c>
      <c r="P26" s="3">
        <f t="shared" si="15"/>
        <v>142942.04999999999</v>
      </c>
      <c r="Q26" s="3">
        <f t="shared" si="15"/>
        <v>3433.98</v>
      </c>
      <c r="R26" s="3">
        <f t="shared" si="15"/>
        <v>768.42</v>
      </c>
      <c r="S26" s="3">
        <f t="shared" si="15"/>
        <v>13817.63</v>
      </c>
      <c r="T26" s="3">
        <f t="shared" si="15"/>
        <v>0</v>
      </c>
      <c r="U26" s="3">
        <f t="shared" si="15"/>
        <v>1003.9573999999999</v>
      </c>
      <c r="V26" s="3">
        <f t="shared" si="15"/>
        <v>0</v>
      </c>
      <c r="W26" s="3">
        <f t="shared" si="15"/>
        <v>0</v>
      </c>
      <c r="X26" s="3">
        <f t="shared" si="15"/>
        <v>15248.28</v>
      </c>
      <c r="Y26" s="3">
        <f t="shared" si="15"/>
        <v>9305.3799999999992</v>
      </c>
      <c r="Z26" s="3">
        <f t="shared" si="15"/>
        <v>0</v>
      </c>
      <c r="AA26" s="3">
        <f t="shared" si="15"/>
        <v>0</v>
      </c>
      <c r="AB26" s="3">
        <f t="shared" si="15"/>
        <v>160193.66</v>
      </c>
      <c r="AC26" s="3">
        <f t="shared" si="15"/>
        <v>142942.04999999999</v>
      </c>
      <c r="AD26" s="3">
        <f t="shared" si="15"/>
        <v>3433.98</v>
      </c>
      <c r="AE26" s="3">
        <f t="shared" si="15"/>
        <v>768.42</v>
      </c>
      <c r="AF26" s="3">
        <f t="shared" si="15"/>
        <v>13817.63</v>
      </c>
      <c r="AG26" s="3">
        <f t="shared" si="15"/>
        <v>0</v>
      </c>
      <c r="AH26" s="3">
        <f t="shared" si="15"/>
        <v>1003.9573999999999</v>
      </c>
      <c r="AI26" s="3">
        <f t="shared" si="15"/>
        <v>0</v>
      </c>
      <c r="AJ26" s="3">
        <f t="shared" si="15"/>
        <v>0</v>
      </c>
      <c r="AK26" s="3">
        <f t="shared" si="15"/>
        <v>15248.28</v>
      </c>
      <c r="AL26" s="3">
        <f t="shared" si="15"/>
        <v>9305.3799999999992</v>
      </c>
      <c r="AM26" s="3">
        <f t="shared" si="15"/>
        <v>0</v>
      </c>
      <c r="AN26" s="3">
        <f t="shared" si="15"/>
        <v>0</v>
      </c>
      <c r="AO26" s="3">
        <f t="shared" si="15"/>
        <v>0</v>
      </c>
      <c r="AP26" s="3">
        <f t="shared" si="15"/>
        <v>84041.94</v>
      </c>
      <c r="AQ26" s="3">
        <f t="shared" si="15"/>
        <v>0</v>
      </c>
      <c r="AR26" s="3">
        <f t="shared" si="15"/>
        <v>186092.08</v>
      </c>
      <c r="AS26" s="3">
        <f t="shared" si="15"/>
        <v>7558.38</v>
      </c>
      <c r="AT26" s="3">
        <f t="shared" si="15"/>
        <v>92361.97</v>
      </c>
      <c r="AU26" s="3">
        <f t="shared" ref="AU26:BZ26" si="16">AU131</f>
        <v>2129.79</v>
      </c>
      <c r="AV26" s="3">
        <f t="shared" si="16"/>
        <v>142942.04999999999</v>
      </c>
      <c r="AW26" s="3">
        <f t="shared" si="16"/>
        <v>58900.11</v>
      </c>
      <c r="AX26" s="3">
        <f t="shared" si="16"/>
        <v>0</v>
      </c>
      <c r="AY26" s="3">
        <f t="shared" si="16"/>
        <v>58900.11</v>
      </c>
      <c r="AZ26" s="3">
        <f t="shared" si="16"/>
        <v>84041.94</v>
      </c>
      <c r="BA26" s="3">
        <f t="shared" si="16"/>
        <v>0</v>
      </c>
      <c r="BB26" s="3">
        <f t="shared" si="16"/>
        <v>0</v>
      </c>
      <c r="BC26" s="3">
        <f t="shared" si="16"/>
        <v>0</v>
      </c>
      <c r="BD26" s="3">
        <f t="shared" si="16"/>
        <v>0</v>
      </c>
      <c r="BE26" s="3">
        <f t="shared" si="16"/>
        <v>0</v>
      </c>
      <c r="BF26" s="3">
        <f t="shared" si="16"/>
        <v>0</v>
      </c>
      <c r="BG26" s="3">
        <f t="shared" si="16"/>
        <v>0</v>
      </c>
      <c r="BH26" s="3">
        <f t="shared" si="16"/>
        <v>0</v>
      </c>
      <c r="BI26" s="3">
        <f t="shared" si="16"/>
        <v>0</v>
      </c>
      <c r="BJ26" s="3">
        <f t="shared" si="16"/>
        <v>0</v>
      </c>
      <c r="BK26" s="3">
        <f t="shared" si="16"/>
        <v>0</v>
      </c>
      <c r="BL26" s="3">
        <f t="shared" si="16"/>
        <v>0</v>
      </c>
      <c r="BM26" s="3">
        <f t="shared" si="16"/>
        <v>0</v>
      </c>
      <c r="BN26" s="3">
        <f t="shared" si="16"/>
        <v>0</v>
      </c>
      <c r="BO26" s="3">
        <f t="shared" si="16"/>
        <v>0</v>
      </c>
      <c r="BP26" s="3">
        <f t="shared" si="16"/>
        <v>0</v>
      </c>
      <c r="BQ26" s="3">
        <f t="shared" si="16"/>
        <v>0</v>
      </c>
      <c r="BR26" s="3">
        <f t="shared" si="16"/>
        <v>0</v>
      </c>
      <c r="BS26" s="3">
        <f t="shared" si="16"/>
        <v>0</v>
      </c>
      <c r="BT26" s="3">
        <f t="shared" si="16"/>
        <v>0</v>
      </c>
      <c r="BU26" s="3">
        <f t="shared" si="16"/>
        <v>0</v>
      </c>
      <c r="BV26" s="3">
        <f t="shared" si="16"/>
        <v>0</v>
      </c>
      <c r="BW26" s="3">
        <f t="shared" si="16"/>
        <v>0</v>
      </c>
      <c r="BX26" s="3">
        <f t="shared" si="16"/>
        <v>0</v>
      </c>
      <c r="BY26" s="3">
        <f t="shared" si="16"/>
        <v>84041.94</v>
      </c>
      <c r="BZ26" s="3">
        <f t="shared" si="16"/>
        <v>0</v>
      </c>
      <c r="CA26" s="3">
        <f t="shared" ref="CA26:DF26" si="17">CA131</f>
        <v>186092.08</v>
      </c>
      <c r="CB26" s="3">
        <f t="shared" si="17"/>
        <v>7558.38</v>
      </c>
      <c r="CC26" s="3">
        <f t="shared" si="17"/>
        <v>92361.97</v>
      </c>
      <c r="CD26" s="3">
        <f t="shared" si="17"/>
        <v>2129.79</v>
      </c>
      <c r="CE26" s="3">
        <f t="shared" si="17"/>
        <v>142942.04999999999</v>
      </c>
      <c r="CF26" s="3">
        <f t="shared" si="17"/>
        <v>58900.109999999986</v>
      </c>
      <c r="CG26" s="3">
        <f t="shared" si="17"/>
        <v>0</v>
      </c>
      <c r="CH26" s="3">
        <f t="shared" si="17"/>
        <v>58900.109999999986</v>
      </c>
      <c r="CI26" s="3">
        <f t="shared" si="17"/>
        <v>84041.94</v>
      </c>
      <c r="CJ26" s="3">
        <f t="shared" si="17"/>
        <v>0</v>
      </c>
      <c r="CK26" s="3">
        <f t="shared" si="17"/>
        <v>0</v>
      </c>
      <c r="CL26" s="3">
        <f t="shared" si="17"/>
        <v>0</v>
      </c>
      <c r="CM26" s="3">
        <f t="shared" si="17"/>
        <v>0</v>
      </c>
      <c r="CN26" s="3">
        <f t="shared" si="17"/>
        <v>0</v>
      </c>
      <c r="CO26" s="3">
        <f t="shared" si="17"/>
        <v>0</v>
      </c>
      <c r="CP26" s="3">
        <f t="shared" si="17"/>
        <v>0</v>
      </c>
      <c r="CQ26" s="3">
        <f t="shared" si="17"/>
        <v>0</v>
      </c>
      <c r="CR26" s="3">
        <f t="shared" si="17"/>
        <v>0</v>
      </c>
      <c r="CS26" s="3">
        <f t="shared" si="17"/>
        <v>0</v>
      </c>
      <c r="CT26" s="3">
        <f t="shared" si="17"/>
        <v>0</v>
      </c>
      <c r="CU26" s="3">
        <f t="shared" si="17"/>
        <v>0</v>
      </c>
      <c r="CV26" s="3">
        <f t="shared" si="17"/>
        <v>0</v>
      </c>
      <c r="CW26" s="3">
        <f t="shared" si="17"/>
        <v>0</v>
      </c>
      <c r="CX26" s="3">
        <f t="shared" si="17"/>
        <v>0</v>
      </c>
      <c r="CY26" s="3">
        <f t="shared" si="17"/>
        <v>0</v>
      </c>
      <c r="CZ26" s="3">
        <f t="shared" si="17"/>
        <v>0</v>
      </c>
      <c r="DA26" s="3">
        <f t="shared" si="17"/>
        <v>0</v>
      </c>
      <c r="DB26" s="3">
        <f t="shared" si="17"/>
        <v>0</v>
      </c>
      <c r="DC26" s="3">
        <f t="shared" si="17"/>
        <v>0</v>
      </c>
      <c r="DD26" s="3">
        <f t="shared" si="17"/>
        <v>0</v>
      </c>
      <c r="DE26" s="3">
        <f t="shared" si="17"/>
        <v>0</v>
      </c>
      <c r="DF26" s="3">
        <f t="shared" si="17"/>
        <v>0</v>
      </c>
      <c r="DG26" s="4">
        <f t="shared" ref="DG26:EL26" si="18">DG131</f>
        <v>1683101.98</v>
      </c>
      <c r="DH26" s="4">
        <f t="shared" si="18"/>
        <v>1155129.82</v>
      </c>
      <c r="DI26" s="4">
        <f t="shared" si="18"/>
        <v>51125.75</v>
      </c>
      <c r="DJ26" s="4">
        <f t="shared" si="18"/>
        <v>26518.19</v>
      </c>
      <c r="DK26" s="4">
        <f t="shared" si="18"/>
        <v>476846.41</v>
      </c>
      <c r="DL26" s="4">
        <f t="shared" si="18"/>
        <v>0</v>
      </c>
      <c r="DM26" s="4">
        <f t="shared" si="18"/>
        <v>1003.9573999999999</v>
      </c>
      <c r="DN26" s="4">
        <f t="shared" si="18"/>
        <v>0</v>
      </c>
      <c r="DO26" s="4">
        <f t="shared" si="18"/>
        <v>0</v>
      </c>
      <c r="DP26" s="4">
        <f t="shared" si="18"/>
        <v>373019.65</v>
      </c>
      <c r="DQ26" s="4">
        <f t="shared" si="18"/>
        <v>195507.02</v>
      </c>
      <c r="DR26" s="4">
        <f t="shared" si="18"/>
        <v>0</v>
      </c>
      <c r="DS26" s="4">
        <f t="shared" si="18"/>
        <v>0</v>
      </c>
      <c r="DT26" s="4">
        <f t="shared" si="18"/>
        <v>1683101.98</v>
      </c>
      <c r="DU26" s="4">
        <f t="shared" si="18"/>
        <v>1155129.82</v>
      </c>
      <c r="DV26" s="4">
        <f t="shared" si="18"/>
        <v>51125.75</v>
      </c>
      <c r="DW26" s="4">
        <f t="shared" si="18"/>
        <v>26518.19</v>
      </c>
      <c r="DX26" s="4">
        <f t="shared" si="18"/>
        <v>476846.41</v>
      </c>
      <c r="DY26" s="4">
        <f t="shared" si="18"/>
        <v>0</v>
      </c>
      <c r="DZ26" s="4">
        <f t="shared" si="18"/>
        <v>1003.9573999999999</v>
      </c>
      <c r="EA26" s="4">
        <f t="shared" si="18"/>
        <v>0</v>
      </c>
      <c r="EB26" s="4">
        <f t="shared" si="18"/>
        <v>0</v>
      </c>
      <c r="EC26" s="4">
        <f t="shared" si="18"/>
        <v>373019.65</v>
      </c>
      <c r="ED26" s="4">
        <f t="shared" si="18"/>
        <v>195507.02</v>
      </c>
      <c r="EE26" s="4">
        <f t="shared" si="18"/>
        <v>0</v>
      </c>
      <c r="EF26" s="4">
        <f t="shared" si="18"/>
        <v>0</v>
      </c>
      <c r="EG26" s="4">
        <f t="shared" si="18"/>
        <v>0</v>
      </c>
      <c r="EH26" s="4">
        <f t="shared" si="18"/>
        <v>597538.18999999994</v>
      </c>
      <c r="EI26" s="4">
        <f t="shared" si="18"/>
        <v>0</v>
      </c>
      <c r="EJ26" s="4">
        <f t="shared" si="18"/>
        <v>2294057.75</v>
      </c>
      <c r="EK26" s="4">
        <f t="shared" si="18"/>
        <v>98896.13</v>
      </c>
      <c r="EL26" s="4">
        <f t="shared" si="18"/>
        <v>1534324.4</v>
      </c>
      <c r="EM26" s="4">
        <f t="shared" ref="EM26:FR26" si="19">EM131</f>
        <v>63299.03</v>
      </c>
      <c r="EN26" s="4">
        <f t="shared" si="19"/>
        <v>1155129.82</v>
      </c>
      <c r="EO26" s="4">
        <f t="shared" si="19"/>
        <v>557591.63</v>
      </c>
      <c r="EP26" s="4">
        <f t="shared" si="19"/>
        <v>0</v>
      </c>
      <c r="EQ26" s="4">
        <f t="shared" si="19"/>
        <v>557591.63</v>
      </c>
      <c r="ER26" s="4">
        <f t="shared" si="19"/>
        <v>597538.18999999994</v>
      </c>
      <c r="ES26" s="4">
        <f t="shared" si="19"/>
        <v>0</v>
      </c>
      <c r="ET26" s="4">
        <f t="shared" si="19"/>
        <v>0</v>
      </c>
      <c r="EU26" s="4">
        <f t="shared" si="19"/>
        <v>0</v>
      </c>
      <c r="EV26" s="4">
        <f t="shared" si="19"/>
        <v>0</v>
      </c>
      <c r="EW26" s="4">
        <f t="shared" si="19"/>
        <v>0</v>
      </c>
      <c r="EX26" s="4">
        <f t="shared" si="19"/>
        <v>0</v>
      </c>
      <c r="EY26" s="4">
        <f t="shared" si="19"/>
        <v>0</v>
      </c>
      <c r="EZ26" s="4">
        <f t="shared" si="19"/>
        <v>0</v>
      </c>
      <c r="FA26" s="4">
        <f t="shared" si="19"/>
        <v>0</v>
      </c>
      <c r="FB26" s="4">
        <f t="shared" si="19"/>
        <v>0</v>
      </c>
      <c r="FC26" s="4">
        <f t="shared" si="19"/>
        <v>0</v>
      </c>
      <c r="FD26" s="4">
        <f t="shared" si="19"/>
        <v>0</v>
      </c>
      <c r="FE26" s="4">
        <f t="shared" si="19"/>
        <v>0</v>
      </c>
      <c r="FF26" s="4">
        <f t="shared" si="19"/>
        <v>0</v>
      </c>
      <c r="FG26" s="4">
        <f t="shared" si="19"/>
        <v>0</v>
      </c>
      <c r="FH26" s="4">
        <f t="shared" si="19"/>
        <v>0</v>
      </c>
      <c r="FI26" s="4">
        <f t="shared" si="19"/>
        <v>0</v>
      </c>
      <c r="FJ26" s="4">
        <f t="shared" si="19"/>
        <v>0</v>
      </c>
      <c r="FK26" s="4">
        <f t="shared" si="19"/>
        <v>0</v>
      </c>
      <c r="FL26" s="4">
        <f t="shared" si="19"/>
        <v>0</v>
      </c>
      <c r="FM26" s="4">
        <f t="shared" si="19"/>
        <v>0</v>
      </c>
      <c r="FN26" s="4">
        <f t="shared" si="19"/>
        <v>0</v>
      </c>
      <c r="FO26" s="4">
        <f t="shared" si="19"/>
        <v>0</v>
      </c>
      <c r="FP26" s="4">
        <f t="shared" si="19"/>
        <v>0</v>
      </c>
      <c r="FQ26" s="4">
        <f t="shared" si="19"/>
        <v>597538.18999999994</v>
      </c>
      <c r="FR26" s="4">
        <f t="shared" si="19"/>
        <v>0</v>
      </c>
      <c r="FS26" s="4">
        <f t="shared" ref="FS26:GX26" si="20">FS131</f>
        <v>2294057.75</v>
      </c>
      <c r="FT26" s="4">
        <f t="shared" si="20"/>
        <v>98896.13</v>
      </c>
      <c r="FU26" s="4">
        <f t="shared" si="20"/>
        <v>1534324.4</v>
      </c>
      <c r="FV26" s="4">
        <f t="shared" si="20"/>
        <v>63299.03</v>
      </c>
      <c r="FW26" s="4">
        <f t="shared" si="20"/>
        <v>1155129.82</v>
      </c>
      <c r="FX26" s="4">
        <f t="shared" si="20"/>
        <v>557591.63000000012</v>
      </c>
      <c r="FY26" s="4">
        <f t="shared" si="20"/>
        <v>0</v>
      </c>
      <c r="FZ26" s="4">
        <f t="shared" si="20"/>
        <v>557591.63000000012</v>
      </c>
      <c r="GA26" s="4">
        <f t="shared" si="20"/>
        <v>597538.18999999994</v>
      </c>
      <c r="GB26" s="4">
        <f t="shared" si="20"/>
        <v>0</v>
      </c>
      <c r="GC26" s="4">
        <f t="shared" si="20"/>
        <v>0</v>
      </c>
      <c r="GD26" s="4">
        <f t="shared" si="20"/>
        <v>0</v>
      </c>
      <c r="GE26" s="4">
        <f t="shared" si="20"/>
        <v>0</v>
      </c>
      <c r="GF26" s="4">
        <f t="shared" si="20"/>
        <v>0</v>
      </c>
      <c r="GG26" s="4">
        <f t="shared" si="20"/>
        <v>0</v>
      </c>
      <c r="GH26" s="4">
        <f t="shared" si="20"/>
        <v>0</v>
      </c>
      <c r="GI26" s="4">
        <f t="shared" si="20"/>
        <v>0</v>
      </c>
      <c r="GJ26" s="4">
        <f t="shared" si="20"/>
        <v>0</v>
      </c>
      <c r="GK26" s="4">
        <f t="shared" si="20"/>
        <v>0</v>
      </c>
      <c r="GL26" s="4">
        <f t="shared" si="20"/>
        <v>0</v>
      </c>
      <c r="GM26" s="4">
        <f t="shared" si="20"/>
        <v>0</v>
      </c>
      <c r="GN26" s="4">
        <f t="shared" si="20"/>
        <v>0</v>
      </c>
      <c r="GO26" s="4">
        <f t="shared" si="20"/>
        <v>0</v>
      </c>
      <c r="GP26" s="4">
        <f t="shared" si="20"/>
        <v>0</v>
      </c>
      <c r="GQ26" s="4">
        <f t="shared" si="20"/>
        <v>0</v>
      </c>
      <c r="GR26" s="4">
        <f t="shared" si="20"/>
        <v>0</v>
      </c>
      <c r="GS26" s="4">
        <f t="shared" si="20"/>
        <v>0</v>
      </c>
      <c r="GT26" s="4">
        <f t="shared" si="20"/>
        <v>0</v>
      </c>
      <c r="GU26" s="4">
        <f t="shared" si="20"/>
        <v>0</v>
      </c>
      <c r="GV26" s="4">
        <f t="shared" si="20"/>
        <v>0</v>
      </c>
      <c r="GW26" s="4">
        <f t="shared" si="20"/>
        <v>0</v>
      </c>
      <c r="GX26" s="4">
        <f t="shared" si="20"/>
        <v>0</v>
      </c>
    </row>
    <row r="28" spans="1:255" x14ac:dyDescent="0.2">
      <c r="A28" s="2">
        <v>17</v>
      </c>
      <c r="B28" s="2">
        <v>1</v>
      </c>
      <c r="C28" s="2">
        <f>ROW(SmtRes!A7)</f>
        <v>7</v>
      </c>
      <c r="D28" s="2">
        <f>ROW(EtalonRes!A9)</f>
        <v>9</v>
      </c>
      <c r="E28" s="2" t="s">
        <v>18</v>
      </c>
      <c r="F28" s="2" t="s">
        <v>19</v>
      </c>
      <c r="G28" s="2" t="s">
        <v>20</v>
      </c>
      <c r="H28" s="2" t="s">
        <v>21</v>
      </c>
      <c r="I28" s="2">
        <v>1</v>
      </c>
      <c r="J28" s="2">
        <v>0</v>
      </c>
      <c r="K28" s="2">
        <v>1</v>
      </c>
      <c r="L28" s="2"/>
      <c r="M28" s="2"/>
      <c r="N28" s="2"/>
      <c r="O28" s="2">
        <f t="shared" ref="O28:O59" si="21">ROUND(CP28,2)</f>
        <v>1263.02</v>
      </c>
      <c r="P28" s="2">
        <f t="shared" ref="P28:P59" si="22">ROUND((ROUND((AC28*AW28*I28),2)*BC28),2)</f>
        <v>14.44</v>
      </c>
      <c r="Q28" s="2">
        <f t="shared" ref="Q28:Q59" si="23">(ROUND((ROUND(((ET28)*AV28*I28),2)*BB28),2)+ROUND((ROUND(((AE28-(EU28))*AV28*I28),2)*BS28),2))</f>
        <v>390.42</v>
      </c>
      <c r="R28" s="2">
        <f t="shared" ref="R28:R59" si="24">ROUND((ROUND((AE28*AV28*I28),2)*BS28),2)</f>
        <v>42.91</v>
      </c>
      <c r="S28" s="2">
        <f t="shared" ref="S28:S59" si="25">ROUND((ROUND((AF28*AV28*I28),2)*BA28),2)</f>
        <v>858.16</v>
      </c>
      <c r="T28" s="2">
        <f t="shared" ref="T28:T59" si="26">ROUND(CU28*I28,2)</f>
        <v>0</v>
      </c>
      <c r="U28" s="2">
        <f t="shared" ref="U28:U59" si="27">CV28*I28</f>
        <v>68</v>
      </c>
      <c r="V28" s="2">
        <f t="shared" ref="V28:V59" si="28">CW28*I28</f>
        <v>0</v>
      </c>
      <c r="W28" s="2">
        <f t="shared" ref="W28:W59" si="29">ROUND(CX28*I28,2)</f>
        <v>0</v>
      </c>
      <c r="X28" s="2">
        <f t="shared" ref="X28:X59" si="30">ROUND(CY28,2)</f>
        <v>978.3</v>
      </c>
      <c r="Y28" s="2">
        <f t="shared" ref="Y28:Y59" si="31">ROUND(CZ28,2)</f>
        <v>574.97</v>
      </c>
      <c r="Z28" s="2"/>
      <c r="AA28" s="2">
        <v>151751237</v>
      </c>
      <c r="AB28" s="2">
        <f t="shared" ref="AB28:AB59" si="32">ROUND((AC28+AD28+AF28),6)</f>
        <v>1263.02</v>
      </c>
      <c r="AC28" s="2">
        <f t="shared" ref="AC28:AC59" si="33">ROUND((ES28),6)</f>
        <v>14.44</v>
      </c>
      <c r="AD28" s="2">
        <f t="shared" ref="AD28:AD59" si="34">ROUND((((ET28)-(EU28))+AE28),6)</f>
        <v>390.42</v>
      </c>
      <c r="AE28" s="2">
        <f t="shared" ref="AE28:AE59" si="35">ROUND((EU28),6)</f>
        <v>42.91</v>
      </c>
      <c r="AF28" s="2">
        <f t="shared" ref="AF28:AF59" si="36">ROUND((EV28),6)</f>
        <v>858.16</v>
      </c>
      <c r="AG28" s="2">
        <f t="shared" ref="AG28:AG59" si="37">ROUND((AP28),6)</f>
        <v>0</v>
      </c>
      <c r="AH28" s="2">
        <f t="shared" ref="AH28:AH59" si="38">(EW28)</f>
        <v>68</v>
      </c>
      <c r="AI28" s="2">
        <f t="shared" ref="AI28:AI59" si="39">(EX28)</f>
        <v>0</v>
      </c>
      <c r="AJ28" s="2">
        <f t="shared" ref="AJ28:AJ59" si="40">(AS28)</f>
        <v>0</v>
      </c>
      <c r="AK28" s="2">
        <v>1263.02</v>
      </c>
      <c r="AL28" s="2">
        <v>14.44</v>
      </c>
      <c r="AM28" s="2">
        <v>390.42</v>
      </c>
      <c r="AN28" s="2">
        <v>42.91</v>
      </c>
      <c r="AO28" s="2">
        <v>858.16</v>
      </c>
      <c r="AP28" s="2">
        <v>0</v>
      </c>
      <c r="AQ28" s="2">
        <v>68</v>
      </c>
      <c r="AR28" s="2">
        <v>0</v>
      </c>
      <c r="AS28" s="2">
        <v>0</v>
      </c>
      <c r="AT28" s="2">
        <v>114</v>
      </c>
      <c r="AU28" s="2">
        <v>67</v>
      </c>
      <c r="AV28" s="2">
        <v>1</v>
      </c>
      <c r="AW28" s="2">
        <v>1</v>
      </c>
      <c r="AX28" s="2"/>
      <c r="AY28" s="2"/>
      <c r="AZ28" s="2">
        <v>1</v>
      </c>
      <c r="BA28" s="2">
        <v>1</v>
      </c>
      <c r="BB28" s="2">
        <v>1</v>
      </c>
      <c r="BC28" s="2">
        <v>1</v>
      </c>
      <c r="BD28" s="2" t="s">
        <v>3</v>
      </c>
      <c r="BE28" s="2" t="s">
        <v>3</v>
      </c>
      <c r="BF28" s="2" t="s">
        <v>3</v>
      </c>
      <c r="BG28" s="2" t="s">
        <v>3</v>
      </c>
      <c r="BH28" s="2">
        <v>0</v>
      </c>
      <c r="BI28" s="2">
        <v>2</v>
      </c>
      <c r="BJ28" s="2" t="s">
        <v>22</v>
      </c>
      <c r="BK28" s="2"/>
      <c r="BL28" s="2"/>
      <c r="BM28" s="2">
        <v>336</v>
      </c>
      <c r="BN28" s="2">
        <v>0</v>
      </c>
      <c r="BO28" s="2" t="s">
        <v>3</v>
      </c>
      <c r="BP28" s="2">
        <v>0</v>
      </c>
      <c r="BQ28" s="2">
        <v>40</v>
      </c>
      <c r="BR28" s="2">
        <v>0</v>
      </c>
      <c r="BS28" s="2">
        <v>1</v>
      </c>
      <c r="BT28" s="2">
        <v>1</v>
      </c>
      <c r="BU28" s="2">
        <v>1</v>
      </c>
      <c r="BV28" s="2">
        <v>1</v>
      </c>
      <c r="BW28" s="2">
        <v>1</v>
      </c>
      <c r="BX28" s="2">
        <v>1</v>
      </c>
      <c r="BY28" s="2" t="s">
        <v>3</v>
      </c>
      <c r="BZ28" s="2">
        <v>114</v>
      </c>
      <c r="CA28" s="2">
        <v>67</v>
      </c>
      <c r="CB28" s="2" t="s">
        <v>3</v>
      </c>
      <c r="CC28" s="2"/>
      <c r="CD28" s="2"/>
      <c r="CE28" s="2">
        <v>30</v>
      </c>
      <c r="CF28" s="2">
        <v>0</v>
      </c>
      <c r="CG28" s="2">
        <v>0</v>
      </c>
      <c r="CH28" s="2"/>
      <c r="CI28" s="2"/>
      <c r="CJ28" s="2"/>
      <c r="CK28" s="2"/>
      <c r="CL28" s="2"/>
      <c r="CM28" s="2">
        <v>0</v>
      </c>
      <c r="CN28" s="2" t="s">
        <v>3</v>
      </c>
      <c r="CO28" s="2">
        <v>0</v>
      </c>
      <c r="CP28" s="2">
        <f t="shared" ref="CP28:CP59" si="41">(P28+Q28+S28)</f>
        <v>1263.02</v>
      </c>
      <c r="CQ28" s="2">
        <f t="shared" ref="CQ28:CQ59" si="42">ROUND((ROUND((AC28*AW28*1),2)*BC28),2)</f>
        <v>14.44</v>
      </c>
      <c r="CR28" s="2">
        <f t="shared" ref="CR28:CR59" si="43">(ROUND((ROUND(((ET28)*AV28*1),2)*BB28),2)+ROUND((ROUND(((AE28-(EU28))*AV28*1),2)*BS28),2))</f>
        <v>390.42</v>
      </c>
      <c r="CS28" s="2">
        <f t="shared" ref="CS28:CS59" si="44">ROUND((ROUND((AE28*AV28*1),2)*BS28),2)</f>
        <v>42.91</v>
      </c>
      <c r="CT28" s="2">
        <f t="shared" ref="CT28:CT59" si="45">ROUND((ROUND((AF28*AV28*1),2)*BA28),2)</f>
        <v>858.16</v>
      </c>
      <c r="CU28" s="2">
        <f t="shared" ref="CU28:CU59" si="46">AG28</f>
        <v>0</v>
      </c>
      <c r="CV28" s="2">
        <f t="shared" ref="CV28:CV59" si="47">(AH28*AV28)</f>
        <v>68</v>
      </c>
      <c r="CW28" s="2">
        <f t="shared" ref="CW28:CW59" si="48">AI28</f>
        <v>0</v>
      </c>
      <c r="CX28" s="2">
        <f t="shared" ref="CX28:CX59" si="49">AJ28</f>
        <v>0</v>
      </c>
      <c r="CY28" s="2">
        <f>((S28*BZ28)/100)</f>
        <v>978.30239999999992</v>
      </c>
      <c r="CZ28" s="2">
        <f>((S28*CA28)/100)</f>
        <v>574.96720000000005</v>
      </c>
      <c r="DA28" s="2"/>
      <c r="DB28" s="2"/>
      <c r="DC28" s="2" t="s">
        <v>3</v>
      </c>
      <c r="DD28" s="2" t="s">
        <v>3</v>
      </c>
      <c r="DE28" s="2" t="s">
        <v>3</v>
      </c>
      <c r="DF28" s="2" t="s">
        <v>3</v>
      </c>
      <c r="DG28" s="2" t="s">
        <v>3</v>
      </c>
      <c r="DH28" s="2" t="s">
        <v>3</v>
      </c>
      <c r="DI28" s="2" t="s">
        <v>3</v>
      </c>
      <c r="DJ28" s="2" t="s">
        <v>3</v>
      </c>
      <c r="DK28" s="2" t="s">
        <v>3</v>
      </c>
      <c r="DL28" s="2" t="s">
        <v>3</v>
      </c>
      <c r="DM28" s="2" t="s">
        <v>3</v>
      </c>
      <c r="DN28" s="2">
        <v>0</v>
      </c>
      <c r="DO28" s="2">
        <v>0</v>
      </c>
      <c r="DP28" s="2">
        <v>1</v>
      </c>
      <c r="DQ28" s="2">
        <v>1</v>
      </c>
      <c r="DR28" s="2"/>
      <c r="DS28" s="2"/>
      <c r="DT28" s="2"/>
      <c r="DU28" s="2">
        <v>1013</v>
      </c>
      <c r="DV28" s="2" t="s">
        <v>21</v>
      </c>
      <c r="DW28" s="2" t="s">
        <v>21</v>
      </c>
      <c r="DX28" s="2">
        <v>1</v>
      </c>
      <c r="DY28" s="2"/>
      <c r="DZ28" s="2" t="s">
        <v>3</v>
      </c>
      <c r="EA28" s="2" t="s">
        <v>3</v>
      </c>
      <c r="EB28" s="2" t="s">
        <v>3</v>
      </c>
      <c r="EC28" s="2" t="s">
        <v>3</v>
      </c>
      <c r="ED28" s="2"/>
      <c r="EE28" s="2">
        <v>151030334</v>
      </c>
      <c r="EF28" s="2">
        <v>40</v>
      </c>
      <c r="EG28" s="2" t="s">
        <v>23</v>
      </c>
      <c r="EH28" s="2">
        <v>0</v>
      </c>
      <c r="EI28" s="2" t="s">
        <v>3</v>
      </c>
      <c r="EJ28" s="2">
        <v>2</v>
      </c>
      <c r="EK28" s="2">
        <v>336</v>
      </c>
      <c r="EL28" s="2" t="s">
        <v>24</v>
      </c>
      <c r="EM28" s="2" t="s">
        <v>25</v>
      </c>
      <c r="EN28" s="2"/>
      <c r="EO28" s="2" t="s">
        <v>3</v>
      </c>
      <c r="EP28" s="2"/>
      <c r="EQ28" s="2">
        <v>0</v>
      </c>
      <c r="ER28" s="2">
        <v>1263.02</v>
      </c>
      <c r="ES28" s="2">
        <v>14.44</v>
      </c>
      <c r="ET28" s="2">
        <v>390.42</v>
      </c>
      <c r="EU28" s="2">
        <v>42.91</v>
      </c>
      <c r="EV28" s="2">
        <v>858.16</v>
      </c>
      <c r="EW28" s="2">
        <v>68</v>
      </c>
      <c r="EX28" s="2">
        <v>0</v>
      </c>
      <c r="EY28" s="2">
        <v>0</v>
      </c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>
        <v>0</v>
      </c>
      <c r="FR28" s="2">
        <f t="shared" ref="FR28:FR59" si="50">ROUND(IF(BI28=3,GM28,0),2)</f>
        <v>0</v>
      </c>
      <c r="FS28" s="2">
        <v>0</v>
      </c>
      <c r="FT28" s="2"/>
      <c r="FU28" s="2"/>
      <c r="FV28" s="2"/>
      <c r="FW28" s="2"/>
      <c r="FX28" s="2">
        <v>114</v>
      </c>
      <c r="FY28" s="2">
        <v>67</v>
      </c>
      <c r="FZ28" s="2"/>
      <c r="GA28" s="2" t="s">
        <v>3</v>
      </c>
      <c r="GB28" s="2"/>
      <c r="GC28" s="2"/>
      <c r="GD28" s="2">
        <v>0</v>
      </c>
      <c r="GE28" s="2"/>
      <c r="GF28" s="2">
        <v>-1110256639</v>
      </c>
      <c r="GG28" s="2">
        <v>2</v>
      </c>
      <c r="GH28" s="2">
        <v>1</v>
      </c>
      <c r="GI28" s="2">
        <v>-2</v>
      </c>
      <c r="GJ28" s="2">
        <v>0</v>
      </c>
      <c r="GK28" s="2">
        <f>ROUND(R28*(R12)/100,2)</f>
        <v>75.09</v>
      </c>
      <c r="GL28" s="2">
        <f t="shared" ref="GL28:GL59" si="51">ROUND(IF(AND(BH28=3,BI28=3,FS28&lt;&gt;0),P28,0),2)</f>
        <v>0</v>
      </c>
      <c r="GM28" s="2">
        <f t="shared" ref="GM28:GM59" si="52">ROUND(O28+X28+Y28+GK28,2)+GX28</f>
        <v>2891.38</v>
      </c>
      <c r="GN28" s="2">
        <f t="shared" ref="GN28:GN59" si="53">IF(OR(BI28=0,BI28=1),GM28,0)</f>
        <v>0</v>
      </c>
      <c r="GO28" s="2">
        <f t="shared" ref="GO28:GO59" si="54">IF(BI28=2,GM28,0)</f>
        <v>2891.38</v>
      </c>
      <c r="GP28" s="2">
        <f t="shared" ref="GP28:GP59" si="55">IF(BI28=4,GM28+GX28,0)</f>
        <v>0</v>
      </c>
      <c r="GQ28" s="2"/>
      <c r="GR28" s="2">
        <v>0</v>
      </c>
      <c r="GS28" s="2">
        <v>0</v>
      </c>
      <c r="GT28" s="2">
        <v>0</v>
      </c>
      <c r="GU28" s="2" t="s">
        <v>3</v>
      </c>
      <c r="GV28" s="2">
        <f t="shared" ref="GV28:GV59" si="56">ROUND((GT28),6)</f>
        <v>0</v>
      </c>
      <c r="GW28" s="2">
        <v>1</v>
      </c>
      <c r="GX28" s="2">
        <f t="shared" ref="GX28:GX59" si="57">ROUND(HC28*I28,2)</f>
        <v>0</v>
      </c>
      <c r="GY28" s="2"/>
      <c r="GZ28" s="2"/>
      <c r="HA28" s="2">
        <v>0</v>
      </c>
      <c r="HB28" s="2">
        <v>0</v>
      </c>
      <c r="HC28" s="2">
        <f t="shared" ref="HC28:HC59" si="58">GV28*GW28</f>
        <v>0</v>
      </c>
      <c r="HD28" s="2"/>
      <c r="HE28" s="2" t="s">
        <v>3</v>
      </c>
      <c r="HF28" s="2" t="s">
        <v>3</v>
      </c>
      <c r="HG28" s="2"/>
      <c r="HH28" s="2"/>
      <c r="HI28" s="2"/>
      <c r="HJ28" s="2"/>
      <c r="HK28" s="2"/>
      <c r="HL28" s="2"/>
      <c r="HM28" s="2" t="s">
        <v>3</v>
      </c>
      <c r="HN28" s="2" t="s">
        <v>3</v>
      </c>
      <c r="HO28" s="2" t="s">
        <v>3</v>
      </c>
      <c r="HP28" s="2" t="s">
        <v>3</v>
      </c>
      <c r="HQ28" s="2" t="s">
        <v>3</v>
      </c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>
        <v>0</v>
      </c>
      <c r="IL28" s="2"/>
      <c r="IM28" s="2"/>
      <c r="IN28" s="2"/>
      <c r="IO28" s="2"/>
      <c r="IP28" s="2"/>
      <c r="IQ28" s="2"/>
      <c r="IR28" s="2"/>
      <c r="IS28" s="2"/>
      <c r="IT28" s="2"/>
      <c r="IU28" s="2"/>
    </row>
    <row r="29" spans="1:255" x14ac:dyDescent="0.2">
      <c r="A29">
        <v>17</v>
      </c>
      <c r="B29">
        <v>1</v>
      </c>
      <c r="C29">
        <f>ROW(SmtRes!A14)</f>
        <v>14</v>
      </c>
      <c r="D29">
        <f>ROW(EtalonRes!A18)</f>
        <v>18</v>
      </c>
      <c r="E29" t="s">
        <v>18</v>
      </c>
      <c r="F29" t="s">
        <v>19</v>
      </c>
      <c r="G29" t="s">
        <v>20</v>
      </c>
      <c r="H29" t="s">
        <v>21</v>
      </c>
      <c r="I29">
        <v>1</v>
      </c>
      <c r="J29">
        <v>0</v>
      </c>
      <c r="K29">
        <v>1</v>
      </c>
      <c r="O29">
        <f t="shared" si="21"/>
        <v>34811.94</v>
      </c>
      <c r="P29">
        <f t="shared" si="22"/>
        <v>269.74</v>
      </c>
      <c r="Q29">
        <f t="shared" si="23"/>
        <v>4927.1000000000004</v>
      </c>
      <c r="R29">
        <f t="shared" si="24"/>
        <v>1480.82</v>
      </c>
      <c r="S29">
        <f t="shared" si="25"/>
        <v>29615.1</v>
      </c>
      <c r="T29">
        <f t="shared" si="26"/>
        <v>0</v>
      </c>
      <c r="U29">
        <f t="shared" si="27"/>
        <v>68</v>
      </c>
      <c r="V29">
        <f t="shared" si="28"/>
        <v>0</v>
      </c>
      <c r="W29">
        <f t="shared" si="29"/>
        <v>0</v>
      </c>
      <c r="X29">
        <f t="shared" si="30"/>
        <v>23395.93</v>
      </c>
      <c r="Y29">
        <f t="shared" si="31"/>
        <v>12142.19</v>
      </c>
      <c r="AA29">
        <v>151751235</v>
      </c>
      <c r="AB29">
        <f t="shared" si="32"/>
        <v>1263.02</v>
      </c>
      <c r="AC29">
        <f t="shared" si="33"/>
        <v>14.44</v>
      </c>
      <c r="AD29">
        <f t="shared" si="34"/>
        <v>390.42</v>
      </c>
      <c r="AE29">
        <f t="shared" si="35"/>
        <v>42.91</v>
      </c>
      <c r="AF29">
        <f t="shared" si="36"/>
        <v>858.16</v>
      </c>
      <c r="AG29">
        <f t="shared" si="37"/>
        <v>0</v>
      </c>
      <c r="AH29">
        <f t="shared" si="38"/>
        <v>68</v>
      </c>
      <c r="AI29">
        <f t="shared" si="39"/>
        <v>0</v>
      </c>
      <c r="AJ29">
        <f t="shared" si="40"/>
        <v>0</v>
      </c>
      <c r="AK29">
        <v>1263.02</v>
      </c>
      <c r="AL29">
        <v>14.44</v>
      </c>
      <c r="AM29">
        <v>390.42</v>
      </c>
      <c r="AN29">
        <v>42.91</v>
      </c>
      <c r="AO29">
        <v>858.16</v>
      </c>
      <c r="AP29">
        <v>0</v>
      </c>
      <c r="AQ29">
        <v>68</v>
      </c>
      <c r="AR29">
        <v>0</v>
      </c>
      <c r="AS29">
        <v>0</v>
      </c>
      <c r="AT29">
        <v>79</v>
      </c>
      <c r="AU29">
        <v>41</v>
      </c>
      <c r="AV29">
        <v>1</v>
      </c>
      <c r="AW29">
        <v>1</v>
      </c>
      <c r="AZ29">
        <v>1</v>
      </c>
      <c r="BA29">
        <v>34.51</v>
      </c>
      <c r="BB29">
        <v>12.62</v>
      </c>
      <c r="BC29">
        <v>18.68</v>
      </c>
      <c r="BD29" t="s">
        <v>3</v>
      </c>
      <c r="BE29" t="s">
        <v>3</v>
      </c>
      <c r="BF29" t="s">
        <v>3</v>
      </c>
      <c r="BG29" t="s">
        <v>3</v>
      </c>
      <c r="BH29">
        <v>0</v>
      </c>
      <c r="BI29">
        <v>2</v>
      </c>
      <c r="BJ29" t="s">
        <v>22</v>
      </c>
      <c r="BM29">
        <v>336</v>
      </c>
      <c r="BN29">
        <v>0</v>
      </c>
      <c r="BO29" t="s">
        <v>19</v>
      </c>
      <c r="BP29">
        <v>1</v>
      </c>
      <c r="BQ29">
        <v>40</v>
      </c>
      <c r="BR29">
        <v>0</v>
      </c>
      <c r="BS29">
        <v>34.51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3</v>
      </c>
      <c r="BZ29">
        <v>79</v>
      </c>
      <c r="CA29">
        <v>41</v>
      </c>
      <c r="CB29" t="s">
        <v>3</v>
      </c>
      <c r="CE29">
        <v>30</v>
      </c>
      <c r="CF29">
        <v>0</v>
      </c>
      <c r="CG29">
        <v>0</v>
      </c>
      <c r="CM29">
        <v>0</v>
      </c>
      <c r="CN29" t="s">
        <v>3</v>
      </c>
      <c r="CO29">
        <v>0</v>
      </c>
      <c r="CP29">
        <f t="shared" si="41"/>
        <v>34811.94</v>
      </c>
      <c r="CQ29">
        <f t="shared" si="42"/>
        <v>269.74</v>
      </c>
      <c r="CR29">
        <f t="shared" si="43"/>
        <v>4927.1000000000004</v>
      </c>
      <c r="CS29">
        <f t="shared" si="44"/>
        <v>1480.82</v>
      </c>
      <c r="CT29">
        <f t="shared" si="45"/>
        <v>29615.1</v>
      </c>
      <c r="CU29">
        <f t="shared" si="46"/>
        <v>0</v>
      </c>
      <c r="CV29">
        <f t="shared" si="47"/>
        <v>68</v>
      </c>
      <c r="CW29">
        <f t="shared" si="48"/>
        <v>0</v>
      </c>
      <c r="CX29">
        <f t="shared" si="49"/>
        <v>0</v>
      </c>
      <c r="CY29">
        <f>S29*(BZ29/100)</f>
        <v>23395.929</v>
      </c>
      <c r="CZ29">
        <f>S29*(CA29/100)</f>
        <v>12142.190999999999</v>
      </c>
      <c r="DC29" t="s">
        <v>3</v>
      </c>
      <c r="DD29" t="s">
        <v>3</v>
      </c>
      <c r="DE29" t="s">
        <v>3</v>
      </c>
      <c r="DF29" t="s">
        <v>3</v>
      </c>
      <c r="DG29" t="s">
        <v>3</v>
      </c>
      <c r="DH29" t="s">
        <v>3</v>
      </c>
      <c r="DI29" t="s">
        <v>3</v>
      </c>
      <c r="DJ29" t="s">
        <v>3</v>
      </c>
      <c r="DK29" t="s">
        <v>3</v>
      </c>
      <c r="DL29" t="s">
        <v>3</v>
      </c>
      <c r="DM29" t="s">
        <v>3</v>
      </c>
      <c r="DN29">
        <v>114</v>
      </c>
      <c r="DO29">
        <v>67</v>
      </c>
      <c r="DP29">
        <v>1</v>
      </c>
      <c r="DQ29">
        <v>1</v>
      </c>
      <c r="DU29">
        <v>1013</v>
      </c>
      <c r="DV29" t="s">
        <v>21</v>
      </c>
      <c r="DW29" t="s">
        <v>21</v>
      </c>
      <c r="DX29">
        <v>1</v>
      </c>
      <c r="DZ29" t="s">
        <v>3</v>
      </c>
      <c r="EA29" t="s">
        <v>3</v>
      </c>
      <c r="EB29" t="s">
        <v>3</v>
      </c>
      <c r="EC29" t="s">
        <v>3</v>
      </c>
      <c r="EE29">
        <v>151030334</v>
      </c>
      <c r="EF29">
        <v>40</v>
      </c>
      <c r="EG29" t="s">
        <v>23</v>
      </c>
      <c r="EH29">
        <v>0</v>
      </c>
      <c r="EI29" t="s">
        <v>3</v>
      </c>
      <c r="EJ29">
        <v>2</v>
      </c>
      <c r="EK29">
        <v>336</v>
      </c>
      <c r="EL29" t="s">
        <v>24</v>
      </c>
      <c r="EM29" t="s">
        <v>25</v>
      </c>
      <c r="EO29" t="s">
        <v>3</v>
      </c>
      <c r="EQ29">
        <v>0</v>
      </c>
      <c r="ER29">
        <v>1263.02</v>
      </c>
      <c r="ES29">
        <v>14.44</v>
      </c>
      <c r="ET29">
        <v>390.42</v>
      </c>
      <c r="EU29">
        <v>42.91</v>
      </c>
      <c r="EV29">
        <v>858.16</v>
      </c>
      <c r="EW29">
        <v>68</v>
      </c>
      <c r="EX29">
        <v>0</v>
      </c>
      <c r="EY29">
        <v>0</v>
      </c>
      <c r="FQ29">
        <v>0</v>
      </c>
      <c r="FR29">
        <f t="shared" si="50"/>
        <v>0</v>
      </c>
      <c r="FS29">
        <v>0</v>
      </c>
      <c r="FX29">
        <v>114</v>
      </c>
      <c r="FY29">
        <v>67</v>
      </c>
      <c r="GA29" t="s">
        <v>3</v>
      </c>
      <c r="GD29">
        <v>0</v>
      </c>
      <c r="GF29">
        <v>-1110256639</v>
      </c>
      <c r="GG29">
        <v>2</v>
      </c>
      <c r="GH29">
        <v>1</v>
      </c>
      <c r="GI29">
        <v>2</v>
      </c>
      <c r="GJ29">
        <v>0</v>
      </c>
      <c r="GK29">
        <f>ROUND(R29*(S12)/100,2)</f>
        <v>2369.31</v>
      </c>
      <c r="GL29">
        <f t="shared" si="51"/>
        <v>0</v>
      </c>
      <c r="GM29">
        <f t="shared" si="52"/>
        <v>72719.37</v>
      </c>
      <c r="GN29">
        <f t="shared" si="53"/>
        <v>0</v>
      </c>
      <c r="GO29">
        <f t="shared" si="54"/>
        <v>72719.37</v>
      </c>
      <c r="GP29">
        <f t="shared" si="55"/>
        <v>0</v>
      </c>
      <c r="GR29">
        <v>0</v>
      </c>
      <c r="GS29">
        <v>3</v>
      </c>
      <c r="GT29">
        <v>0</v>
      </c>
      <c r="GU29" t="s">
        <v>3</v>
      </c>
      <c r="GV29">
        <f t="shared" si="56"/>
        <v>0</v>
      </c>
      <c r="GW29">
        <v>1</v>
      </c>
      <c r="GX29">
        <f t="shared" si="57"/>
        <v>0</v>
      </c>
      <c r="HA29">
        <v>0</v>
      </c>
      <c r="HB29">
        <v>0</v>
      </c>
      <c r="HC29">
        <f t="shared" si="58"/>
        <v>0</v>
      </c>
      <c r="HE29" t="s">
        <v>3</v>
      </c>
      <c r="HF29" t="s">
        <v>3</v>
      </c>
      <c r="HM29" t="s">
        <v>3</v>
      </c>
      <c r="HN29" t="s">
        <v>3</v>
      </c>
      <c r="HO29" t="s">
        <v>3</v>
      </c>
      <c r="HP29" t="s">
        <v>3</v>
      </c>
      <c r="HQ29" t="s">
        <v>3</v>
      </c>
      <c r="IK29">
        <v>0</v>
      </c>
    </row>
    <row r="30" spans="1:255" x14ac:dyDescent="0.2">
      <c r="A30" s="2">
        <v>17</v>
      </c>
      <c r="B30" s="2">
        <v>1</v>
      </c>
      <c r="C30" s="2"/>
      <c r="D30" s="2"/>
      <c r="E30" s="2" t="s">
        <v>26</v>
      </c>
      <c r="F30" s="2" t="s">
        <v>27</v>
      </c>
      <c r="G30" s="2" t="s">
        <v>28</v>
      </c>
      <c r="H30" s="2" t="s">
        <v>29</v>
      </c>
      <c r="I30" s="2">
        <v>1</v>
      </c>
      <c r="J30" s="2">
        <v>0</v>
      </c>
      <c r="K30" s="2">
        <v>1</v>
      </c>
      <c r="L30" s="2"/>
      <c r="M30" s="2"/>
      <c r="N30" s="2"/>
      <c r="O30" s="2">
        <f t="shared" si="21"/>
        <v>68667.78</v>
      </c>
      <c r="P30" s="2">
        <f t="shared" si="22"/>
        <v>68667.78</v>
      </c>
      <c r="Q30" s="2">
        <f t="shared" si="23"/>
        <v>0</v>
      </c>
      <c r="R30" s="2">
        <f t="shared" si="24"/>
        <v>0</v>
      </c>
      <c r="S30" s="2">
        <f t="shared" si="25"/>
        <v>0</v>
      </c>
      <c r="T30" s="2">
        <f t="shared" si="26"/>
        <v>0</v>
      </c>
      <c r="U30" s="2">
        <f t="shared" si="27"/>
        <v>0</v>
      </c>
      <c r="V30" s="2">
        <f t="shared" si="28"/>
        <v>0</v>
      </c>
      <c r="W30" s="2">
        <f t="shared" si="29"/>
        <v>0</v>
      </c>
      <c r="X30" s="2">
        <f t="shared" si="30"/>
        <v>0</v>
      </c>
      <c r="Y30" s="2">
        <f t="shared" si="31"/>
        <v>0</v>
      </c>
      <c r="Z30" s="2"/>
      <c r="AA30" s="2">
        <v>151751237</v>
      </c>
      <c r="AB30" s="2">
        <f t="shared" si="32"/>
        <v>68667.78</v>
      </c>
      <c r="AC30" s="2">
        <f t="shared" si="33"/>
        <v>68667.78</v>
      </c>
      <c r="AD30" s="2">
        <f t="shared" si="34"/>
        <v>0</v>
      </c>
      <c r="AE30" s="2">
        <f t="shared" si="35"/>
        <v>0</v>
      </c>
      <c r="AF30" s="2">
        <f t="shared" si="36"/>
        <v>0</v>
      </c>
      <c r="AG30" s="2">
        <f t="shared" si="37"/>
        <v>0</v>
      </c>
      <c r="AH30" s="2">
        <f t="shared" si="38"/>
        <v>0</v>
      </c>
      <c r="AI30" s="2">
        <f t="shared" si="39"/>
        <v>0</v>
      </c>
      <c r="AJ30" s="2">
        <f t="shared" si="40"/>
        <v>0</v>
      </c>
      <c r="AK30" s="2">
        <v>68667.78</v>
      </c>
      <c r="AL30" s="2">
        <v>68667.78</v>
      </c>
      <c r="AM30" s="2">
        <v>0</v>
      </c>
      <c r="AN30" s="2">
        <v>0</v>
      </c>
      <c r="AO30" s="2">
        <v>0</v>
      </c>
      <c r="AP30" s="2">
        <v>0</v>
      </c>
      <c r="AQ30" s="2">
        <v>0</v>
      </c>
      <c r="AR30" s="2">
        <v>0</v>
      </c>
      <c r="AS30" s="2">
        <v>0</v>
      </c>
      <c r="AT30" s="2">
        <v>0</v>
      </c>
      <c r="AU30" s="2">
        <v>0</v>
      </c>
      <c r="AV30" s="2">
        <v>1</v>
      </c>
      <c r="AW30" s="2">
        <v>1</v>
      </c>
      <c r="AX30" s="2"/>
      <c r="AY30" s="2"/>
      <c r="AZ30" s="2">
        <v>1</v>
      </c>
      <c r="BA30" s="2">
        <v>1</v>
      </c>
      <c r="BB30" s="2">
        <v>1</v>
      </c>
      <c r="BC30" s="2">
        <v>1</v>
      </c>
      <c r="BD30" s="2" t="s">
        <v>3</v>
      </c>
      <c r="BE30" s="2" t="s">
        <v>3</v>
      </c>
      <c r="BF30" s="2" t="s">
        <v>3</v>
      </c>
      <c r="BG30" s="2" t="s">
        <v>3</v>
      </c>
      <c r="BH30" s="2">
        <v>3</v>
      </c>
      <c r="BI30" s="2">
        <v>3</v>
      </c>
      <c r="BJ30" s="2" t="s">
        <v>3</v>
      </c>
      <c r="BK30" s="2"/>
      <c r="BL30" s="2"/>
      <c r="BM30" s="2">
        <v>700010</v>
      </c>
      <c r="BN30" s="2">
        <v>0</v>
      </c>
      <c r="BO30" s="2" t="s">
        <v>3</v>
      </c>
      <c r="BP30" s="2">
        <v>0</v>
      </c>
      <c r="BQ30" s="2">
        <v>202</v>
      </c>
      <c r="BR30" s="2">
        <v>0</v>
      </c>
      <c r="BS30" s="2">
        <v>1</v>
      </c>
      <c r="BT30" s="2">
        <v>1</v>
      </c>
      <c r="BU30" s="2">
        <v>1</v>
      </c>
      <c r="BV30" s="2">
        <v>1</v>
      </c>
      <c r="BW30" s="2">
        <v>1</v>
      </c>
      <c r="BX30" s="2">
        <v>1</v>
      </c>
      <c r="BY30" s="2" t="s">
        <v>3</v>
      </c>
      <c r="BZ30" s="2">
        <v>0</v>
      </c>
      <c r="CA30" s="2">
        <v>0</v>
      </c>
      <c r="CB30" s="2" t="s">
        <v>3</v>
      </c>
      <c r="CC30" s="2"/>
      <c r="CD30" s="2"/>
      <c r="CE30" s="2">
        <v>30</v>
      </c>
      <c r="CF30" s="2">
        <v>0</v>
      </c>
      <c r="CG30" s="2">
        <v>0</v>
      </c>
      <c r="CH30" s="2"/>
      <c r="CI30" s="2"/>
      <c r="CJ30" s="2"/>
      <c r="CK30" s="2"/>
      <c r="CL30" s="2"/>
      <c r="CM30" s="2">
        <v>0</v>
      </c>
      <c r="CN30" s="2" t="s">
        <v>3</v>
      </c>
      <c r="CO30" s="2">
        <v>0</v>
      </c>
      <c r="CP30" s="2">
        <f t="shared" si="41"/>
        <v>68667.78</v>
      </c>
      <c r="CQ30" s="2">
        <f t="shared" si="42"/>
        <v>68667.78</v>
      </c>
      <c r="CR30" s="2">
        <f t="shared" si="43"/>
        <v>0</v>
      </c>
      <c r="CS30" s="2">
        <f t="shared" si="44"/>
        <v>0</v>
      </c>
      <c r="CT30" s="2">
        <f t="shared" si="45"/>
        <v>0</v>
      </c>
      <c r="CU30" s="2">
        <f t="shared" si="46"/>
        <v>0</v>
      </c>
      <c r="CV30" s="2">
        <f t="shared" si="47"/>
        <v>0</v>
      </c>
      <c r="CW30" s="2">
        <f t="shared" si="48"/>
        <v>0</v>
      </c>
      <c r="CX30" s="2">
        <f t="shared" si="49"/>
        <v>0</v>
      </c>
      <c r="CY30" s="2">
        <f>((S30*BZ30)/100)</f>
        <v>0</v>
      </c>
      <c r="CZ30" s="2">
        <f>((S30*CA30)/100)</f>
        <v>0</v>
      </c>
      <c r="DA30" s="2"/>
      <c r="DB30" s="2"/>
      <c r="DC30" s="2" t="s">
        <v>3</v>
      </c>
      <c r="DD30" s="2" t="s">
        <v>3</v>
      </c>
      <c r="DE30" s="2" t="s">
        <v>3</v>
      </c>
      <c r="DF30" s="2" t="s">
        <v>3</v>
      </c>
      <c r="DG30" s="2" t="s">
        <v>3</v>
      </c>
      <c r="DH30" s="2" t="s">
        <v>3</v>
      </c>
      <c r="DI30" s="2" t="s">
        <v>3</v>
      </c>
      <c r="DJ30" s="2" t="s">
        <v>3</v>
      </c>
      <c r="DK30" s="2" t="s">
        <v>3</v>
      </c>
      <c r="DL30" s="2" t="s">
        <v>3</v>
      </c>
      <c r="DM30" s="2" t="s">
        <v>3</v>
      </c>
      <c r="DN30" s="2">
        <v>0</v>
      </c>
      <c r="DO30" s="2">
        <v>0</v>
      </c>
      <c r="DP30" s="2">
        <v>1</v>
      </c>
      <c r="DQ30" s="2">
        <v>1</v>
      </c>
      <c r="DR30" s="2"/>
      <c r="DS30" s="2"/>
      <c r="DT30" s="2"/>
      <c r="DU30" s="2">
        <v>1010</v>
      </c>
      <c r="DV30" s="2" t="s">
        <v>29</v>
      </c>
      <c r="DW30" s="2" t="s">
        <v>29</v>
      </c>
      <c r="DX30" s="2">
        <v>1</v>
      </c>
      <c r="DY30" s="2"/>
      <c r="DZ30" s="2" t="s">
        <v>3</v>
      </c>
      <c r="EA30" s="2" t="s">
        <v>3</v>
      </c>
      <c r="EB30" s="2" t="s">
        <v>3</v>
      </c>
      <c r="EC30" s="2" t="s">
        <v>3</v>
      </c>
      <c r="ED30" s="2"/>
      <c r="EE30" s="2">
        <v>151748510</v>
      </c>
      <c r="EF30" s="2">
        <v>202</v>
      </c>
      <c r="EG30" s="2" t="s">
        <v>30</v>
      </c>
      <c r="EH30" s="2">
        <v>0</v>
      </c>
      <c r="EI30" s="2" t="s">
        <v>3</v>
      </c>
      <c r="EJ30" s="2">
        <v>1</v>
      </c>
      <c r="EK30" s="2">
        <v>700010</v>
      </c>
      <c r="EL30" s="2" t="s">
        <v>31</v>
      </c>
      <c r="EM30" s="2" t="s">
        <v>30</v>
      </c>
      <c r="EN30" s="2"/>
      <c r="EO30" s="2" t="s">
        <v>3</v>
      </c>
      <c r="EP30" s="2"/>
      <c r="EQ30" s="2">
        <v>0</v>
      </c>
      <c r="ER30" s="2">
        <v>72330.06</v>
      </c>
      <c r="ES30" s="2">
        <v>68667.78</v>
      </c>
      <c r="ET30" s="2">
        <v>0</v>
      </c>
      <c r="EU30" s="2">
        <v>0</v>
      </c>
      <c r="EV30" s="2">
        <v>0</v>
      </c>
      <c r="EW30" s="2">
        <v>0</v>
      </c>
      <c r="EX30" s="2">
        <v>0</v>
      </c>
      <c r="EY30" s="2">
        <v>0</v>
      </c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>
        <v>0</v>
      </c>
      <c r="FR30" s="2">
        <f t="shared" si="50"/>
        <v>68667.78</v>
      </c>
      <c r="FS30" s="2">
        <v>0</v>
      </c>
      <c r="FT30" s="2"/>
      <c r="FU30" s="2"/>
      <c r="FV30" s="2"/>
      <c r="FW30" s="2"/>
      <c r="FX30" s="2">
        <v>0</v>
      </c>
      <c r="FY30" s="2">
        <v>0</v>
      </c>
      <c r="FZ30" s="2"/>
      <c r="GA30" s="2" t="s">
        <v>32</v>
      </c>
      <c r="GB30" s="2"/>
      <c r="GC30" s="2"/>
      <c r="GD30" s="2">
        <v>0</v>
      </c>
      <c r="GE30" s="2"/>
      <c r="GF30" s="2">
        <v>1274654728</v>
      </c>
      <c r="GG30" s="2">
        <v>2</v>
      </c>
      <c r="GH30" s="2">
        <v>4</v>
      </c>
      <c r="GI30" s="2">
        <v>-2</v>
      </c>
      <c r="GJ30" s="2">
        <v>0</v>
      </c>
      <c r="GK30" s="2">
        <f>ROUND(R30*(R12)/100,2)</f>
        <v>0</v>
      </c>
      <c r="GL30" s="2">
        <f t="shared" si="51"/>
        <v>0</v>
      </c>
      <c r="GM30" s="2">
        <f t="shared" si="52"/>
        <v>68667.78</v>
      </c>
      <c r="GN30" s="2">
        <f t="shared" si="53"/>
        <v>0</v>
      </c>
      <c r="GO30" s="2">
        <f t="shared" si="54"/>
        <v>0</v>
      </c>
      <c r="GP30" s="2">
        <f t="shared" si="55"/>
        <v>0</v>
      </c>
      <c r="GQ30" s="2"/>
      <c r="GR30" s="2">
        <v>0</v>
      </c>
      <c r="GS30" s="2">
        <v>2</v>
      </c>
      <c r="GT30" s="2">
        <v>0</v>
      </c>
      <c r="GU30" s="2" t="s">
        <v>3</v>
      </c>
      <c r="GV30" s="2">
        <f t="shared" si="56"/>
        <v>0</v>
      </c>
      <c r="GW30" s="2">
        <v>1</v>
      </c>
      <c r="GX30" s="2">
        <f t="shared" si="57"/>
        <v>0</v>
      </c>
      <c r="GY30" s="2"/>
      <c r="GZ30" s="2"/>
      <c r="HA30" s="2">
        <v>0</v>
      </c>
      <c r="HB30" s="2">
        <v>0</v>
      </c>
      <c r="HC30" s="2">
        <f t="shared" si="58"/>
        <v>0</v>
      </c>
      <c r="HD30" s="2"/>
      <c r="HE30" s="2" t="s">
        <v>33</v>
      </c>
      <c r="HF30" s="2" t="s">
        <v>34</v>
      </c>
      <c r="HG30" s="2"/>
      <c r="HH30" s="2"/>
      <c r="HI30" s="2"/>
      <c r="HJ30" s="2"/>
      <c r="HK30" s="2"/>
      <c r="HL30" s="2"/>
      <c r="HM30" s="2" t="s">
        <v>3</v>
      </c>
      <c r="HN30" s="2" t="s">
        <v>3</v>
      </c>
      <c r="HO30" s="2" t="s">
        <v>3</v>
      </c>
      <c r="HP30" s="2" t="s">
        <v>3</v>
      </c>
      <c r="HQ30" s="2" t="s">
        <v>3</v>
      </c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>
        <v>0</v>
      </c>
      <c r="IL30" s="2"/>
      <c r="IM30" s="2"/>
      <c r="IN30" s="2"/>
      <c r="IO30" s="2"/>
      <c r="IP30" s="2"/>
      <c r="IQ30" s="2"/>
      <c r="IR30" s="2"/>
      <c r="IS30" s="2"/>
      <c r="IT30" s="2"/>
      <c r="IU30" s="2"/>
    </row>
    <row r="31" spans="1:255" x14ac:dyDescent="0.2">
      <c r="A31">
        <v>17</v>
      </c>
      <c r="B31">
        <v>1</v>
      </c>
      <c r="E31" t="s">
        <v>26</v>
      </c>
      <c r="F31" t="s">
        <v>27</v>
      </c>
      <c r="G31" t="s">
        <v>28</v>
      </c>
      <c r="H31" t="s">
        <v>29</v>
      </c>
      <c r="I31">
        <v>1</v>
      </c>
      <c r="J31">
        <v>0</v>
      </c>
      <c r="K31">
        <v>1</v>
      </c>
      <c r="O31">
        <f t="shared" si="21"/>
        <v>488227.92</v>
      </c>
      <c r="P31">
        <f t="shared" si="22"/>
        <v>488227.92</v>
      </c>
      <c r="Q31">
        <f t="shared" si="23"/>
        <v>0</v>
      </c>
      <c r="R31">
        <f t="shared" si="24"/>
        <v>0</v>
      </c>
      <c r="S31">
        <f t="shared" si="25"/>
        <v>0</v>
      </c>
      <c r="T31">
        <f t="shared" si="26"/>
        <v>0</v>
      </c>
      <c r="U31">
        <f t="shared" si="27"/>
        <v>0</v>
      </c>
      <c r="V31">
        <f t="shared" si="28"/>
        <v>0</v>
      </c>
      <c r="W31">
        <f t="shared" si="29"/>
        <v>0</v>
      </c>
      <c r="X31">
        <f t="shared" si="30"/>
        <v>0</v>
      </c>
      <c r="Y31">
        <f t="shared" si="31"/>
        <v>0</v>
      </c>
      <c r="AA31">
        <v>151751235</v>
      </c>
      <c r="AB31">
        <f t="shared" si="32"/>
        <v>68667.78</v>
      </c>
      <c r="AC31">
        <f t="shared" si="33"/>
        <v>68667.78</v>
      </c>
      <c r="AD31">
        <f t="shared" si="34"/>
        <v>0</v>
      </c>
      <c r="AE31">
        <f t="shared" si="35"/>
        <v>0</v>
      </c>
      <c r="AF31">
        <f t="shared" si="36"/>
        <v>0</v>
      </c>
      <c r="AG31">
        <f t="shared" si="37"/>
        <v>0</v>
      </c>
      <c r="AH31">
        <f t="shared" si="38"/>
        <v>0</v>
      </c>
      <c r="AI31">
        <f t="shared" si="39"/>
        <v>0</v>
      </c>
      <c r="AJ31">
        <f t="shared" si="40"/>
        <v>0</v>
      </c>
      <c r="AK31">
        <v>68667.78</v>
      </c>
      <c r="AL31">
        <v>68667.78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1</v>
      </c>
      <c r="AW31">
        <v>1</v>
      </c>
      <c r="AZ31">
        <v>1</v>
      </c>
      <c r="BA31">
        <v>1</v>
      </c>
      <c r="BB31">
        <v>1</v>
      </c>
      <c r="BC31">
        <v>7.11</v>
      </c>
      <c r="BD31" t="s">
        <v>3</v>
      </c>
      <c r="BE31" t="s">
        <v>3</v>
      </c>
      <c r="BF31" t="s">
        <v>3</v>
      </c>
      <c r="BG31" t="s">
        <v>3</v>
      </c>
      <c r="BH31">
        <v>3</v>
      </c>
      <c r="BI31">
        <v>3</v>
      </c>
      <c r="BJ31" t="s">
        <v>3</v>
      </c>
      <c r="BM31">
        <v>700010</v>
      </c>
      <c r="BN31">
        <v>0</v>
      </c>
      <c r="BO31" t="s">
        <v>3</v>
      </c>
      <c r="BP31">
        <v>0</v>
      </c>
      <c r="BQ31">
        <v>202</v>
      </c>
      <c r="BR31">
        <v>0</v>
      </c>
      <c r="BS31">
        <v>1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3</v>
      </c>
      <c r="BZ31">
        <v>0</v>
      </c>
      <c r="CA31">
        <v>0</v>
      </c>
      <c r="CB31" t="s">
        <v>3</v>
      </c>
      <c r="CE31">
        <v>30</v>
      </c>
      <c r="CF31">
        <v>0</v>
      </c>
      <c r="CG31">
        <v>0</v>
      </c>
      <c r="CM31">
        <v>0</v>
      </c>
      <c r="CN31" t="s">
        <v>3</v>
      </c>
      <c r="CO31">
        <v>0</v>
      </c>
      <c r="CP31">
        <f t="shared" si="41"/>
        <v>488227.92</v>
      </c>
      <c r="CQ31">
        <f t="shared" si="42"/>
        <v>488227.92</v>
      </c>
      <c r="CR31">
        <f t="shared" si="43"/>
        <v>0</v>
      </c>
      <c r="CS31">
        <f t="shared" si="44"/>
        <v>0</v>
      </c>
      <c r="CT31">
        <f t="shared" si="45"/>
        <v>0</v>
      </c>
      <c r="CU31">
        <f t="shared" si="46"/>
        <v>0</v>
      </c>
      <c r="CV31">
        <f t="shared" si="47"/>
        <v>0</v>
      </c>
      <c r="CW31">
        <f t="shared" si="48"/>
        <v>0</v>
      </c>
      <c r="CX31">
        <f t="shared" si="49"/>
        <v>0</v>
      </c>
      <c r="CY31">
        <f>S31*(BZ31/100)</f>
        <v>0</v>
      </c>
      <c r="CZ31">
        <f>S31*(CA31/100)</f>
        <v>0</v>
      </c>
      <c r="DC31" t="s">
        <v>3</v>
      </c>
      <c r="DD31" t="s">
        <v>3</v>
      </c>
      <c r="DE31" t="s">
        <v>3</v>
      </c>
      <c r="DF31" t="s">
        <v>3</v>
      </c>
      <c r="DG31" t="s">
        <v>3</v>
      </c>
      <c r="DH31" t="s">
        <v>3</v>
      </c>
      <c r="DI31" t="s">
        <v>3</v>
      </c>
      <c r="DJ31" t="s">
        <v>3</v>
      </c>
      <c r="DK31" t="s">
        <v>3</v>
      </c>
      <c r="DL31" t="s">
        <v>3</v>
      </c>
      <c r="DM31" t="s">
        <v>3</v>
      </c>
      <c r="DN31">
        <v>0</v>
      </c>
      <c r="DO31">
        <v>0</v>
      </c>
      <c r="DP31">
        <v>1</v>
      </c>
      <c r="DQ31">
        <v>1</v>
      </c>
      <c r="DU31">
        <v>1010</v>
      </c>
      <c r="DV31" t="s">
        <v>29</v>
      </c>
      <c r="DW31" t="s">
        <v>29</v>
      </c>
      <c r="DX31">
        <v>1</v>
      </c>
      <c r="DZ31" t="s">
        <v>3</v>
      </c>
      <c r="EA31" t="s">
        <v>3</v>
      </c>
      <c r="EB31" t="s">
        <v>3</v>
      </c>
      <c r="EC31" t="s">
        <v>3</v>
      </c>
      <c r="EE31">
        <v>151748510</v>
      </c>
      <c r="EF31">
        <v>202</v>
      </c>
      <c r="EG31" t="s">
        <v>30</v>
      </c>
      <c r="EH31">
        <v>0</v>
      </c>
      <c r="EI31" t="s">
        <v>3</v>
      </c>
      <c r="EJ31">
        <v>1</v>
      </c>
      <c r="EK31">
        <v>700010</v>
      </c>
      <c r="EL31" t="s">
        <v>31</v>
      </c>
      <c r="EM31" t="s">
        <v>30</v>
      </c>
      <c r="EO31" t="s">
        <v>3</v>
      </c>
      <c r="EQ31">
        <v>0</v>
      </c>
      <c r="ER31">
        <v>72330.06</v>
      </c>
      <c r="ES31">
        <v>68667.78</v>
      </c>
      <c r="ET31">
        <v>0</v>
      </c>
      <c r="EU31">
        <v>0</v>
      </c>
      <c r="EV31">
        <v>0</v>
      </c>
      <c r="EW31">
        <v>0</v>
      </c>
      <c r="EX31">
        <v>0</v>
      </c>
      <c r="EY31">
        <v>0</v>
      </c>
      <c r="EZ31">
        <v>5</v>
      </c>
      <c r="FC31">
        <v>1</v>
      </c>
      <c r="FD31">
        <v>18</v>
      </c>
      <c r="FF31">
        <v>562064.4</v>
      </c>
      <c r="FQ31">
        <v>0</v>
      </c>
      <c r="FR31">
        <f t="shared" si="50"/>
        <v>488227.92</v>
      </c>
      <c r="FS31">
        <v>0</v>
      </c>
      <c r="FX31">
        <v>0</v>
      </c>
      <c r="FY31">
        <v>0</v>
      </c>
      <c r="GA31" t="s">
        <v>32</v>
      </c>
      <c r="GD31">
        <v>0</v>
      </c>
      <c r="GF31">
        <v>1274654728</v>
      </c>
      <c r="GG31">
        <v>2</v>
      </c>
      <c r="GH31">
        <v>3</v>
      </c>
      <c r="GI31">
        <v>5</v>
      </c>
      <c r="GJ31">
        <v>0</v>
      </c>
      <c r="GK31">
        <f>ROUND(R31*(S12)/100,2)</f>
        <v>0</v>
      </c>
      <c r="GL31">
        <f t="shared" si="51"/>
        <v>0</v>
      </c>
      <c r="GM31">
        <f t="shared" si="52"/>
        <v>488227.92</v>
      </c>
      <c r="GN31">
        <f t="shared" si="53"/>
        <v>0</v>
      </c>
      <c r="GO31">
        <f t="shared" si="54"/>
        <v>0</v>
      </c>
      <c r="GP31">
        <f t="shared" si="55"/>
        <v>0</v>
      </c>
      <c r="GR31">
        <v>1</v>
      </c>
      <c r="GS31">
        <v>1</v>
      </c>
      <c r="GT31">
        <v>0</v>
      </c>
      <c r="GU31" t="s">
        <v>3</v>
      </c>
      <c r="GV31">
        <f t="shared" si="56"/>
        <v>0</v>
      </c>
      <c r="GW31">
        <v>1</v>
      </c>
      <c r="GX31">
        <f t="shared" si="57"/>
        <v>0</v>
      </c>
      <c r="HA31">
        <v>0</v>
      </c>
      <c r="HB31">
        <v>0</v>
      </c>
      <c r="HC31">
        <f t="shared" si="58"/>
        <v>0</v>
      </c>
      <c r="HE31" t="s">
        <v>33</v>
      </c>
      <c r="HF31" t="s">
        <v>34</v>
      </c>
      <c r="HM31" t="s">
        <v>3</v>
      </c>
      <c r="HN31" t="s">
        <v>3</v>
      </c>
      <c r="HO31" t="s">
        <v>3</v>
      </c>
      <c r="HP31" t="s">
        <v>3</v>
      </c>
      <c r="HQ31" t="s">
        <v>3</v>
      </c>
      <c r="IK31">
        <v>0</v>
      </c>
    </row>
    <row r="32" spans="1:255" x14ac:dyDescent="0.2">
      <c r="A32" s="2">
        <v>17</v>
      </c>
      <c r="B32" s="2">
        <v>1</v>
      </c>
      <c r="C32" s="2">
        <f>ROW(SmtRes!A15)</f>
        <v>15</v>
      </c>
      <c r="D32" s="2">
        <f>ROW(EtalonRes!A19)</f>
        <v>19</v>
      </c>
      <c r="E32" s="2" t="s">
        <v>34</v>
      </c>
      <c r="F32" s="2" t="s">
        <v>35</v>
      </c>
      <c r="G32" s="2" t="s">
        <v>36</v>
      </c>
      <c r="H32" s="2" t="s">
        <v>37</v>
      </c>
      <c r="I32" s="2">
        <v>1</v>
      </c>
      <c r="J32" s="2">
        <v>0</v>
      </c>
      <c r="K32" s="2">
        <v>1</v>
      </c>
      <c r="L32" s="2"/>
      <c r="M32" s="2"/>
      <c r="N32" s="2"/>
      <c r="O32" s="2">
        <f t="shared" si="21"/>
        <v>2827.55</v>
      </c>
      <c r="P32" s="2">
        <f t="shared" si="22"/>
        <v>0</v>
      </c>
      <c r="Q32" s="2">
        <f t="shared" si="23"/>
        <v>0</v>
      </c>
      <c r="R32" s="2">
        <f t="shared" si="24"/>
        <v>0</v>
      </c>
      <c r="S32" s="2">
        <f t="shared" si="25"/>
        <v>2827.55</v>
      </c>
      <c r="T32" s="2">
        <f t="shared" si="26"/>
        <v>0</v>
      </c>
      <c r="U32" s="2">
        <f t="shared" si="27"/>
        <v>145.6</v>
      </c>
      <c r="V32" s="2">
        <f t="shared" si="28"/>
        <v>0</v>
      </c>
      <c r="W32" s="2">
        <f t="shared" si="29"/>
        <v>0</v>
      </c>
      <c r="X32" s="2">
        <f t="shared" si="30"/>
        <v>3223.41</v>
      </c>
      <c r="Y32" s="2">
        <f t="shared" si="31"/>
        <v>1894.46</v>
      </c>
      <c r="Z32" s="2"/>
      <c r="AA32" s="2">
        <v>151751237</v>
      </c>
      <c r="AB32" s="2">
        <f t="shared" si="32"/>
        <v>2827.55</v>
      </c>
      <c r="AC32" s="2">
        <f t="shared" si="33"/>
        <v>0</v>
      </c>
      <c r="AD32" s="2">
        <f t="shared" si="34"/>
        <v>0</v>
      </c>
      <c r="AE32" s="2">
        <f t="shared" si="35"/>
        <v>0</v>
      </c>
      <c r="AF32" s="2">
        <f t="shared" si="36"/>
        <v>2827.55</v>
      </c>
      <c r="AG32" s="2">
        <f t="shared" si="37"/>
        <v>0</v>
      </c>
      <c r="AH32" s="2">
        <f t="shared" si="38"/>
        <v>145.6</v>
      </c>
      <c r="AI32" s="2">
        <f t="shared" si="39"/>
        <v>0</v>
      </c>
      <c r="AJ32" s="2">
        <f t="shared" si="40"/>
        <v>0</v>
      </c>
      <c r="AK32" s="2">
        <v>2827.55</v>
      </c>
      <c r="AL32" s="2">
        <v>0</v>
      </c>
      <c r="AM32" s="2">
        <v>0</v>
      </c>
      <c r="AN32" s="2">
        <v>0</v>
      </c>
      <c r="AO32" s="2">
        <v>2827.55</v>
      </c>
      <c r="AP32" s="2">
        <v>0</v>
      </c>
      <c r="AQ32" s="2">
        <v>145.6</v>
      </c>
      <c r="AR32" s="2">
        <v>0</v>
      </c>
      <c r="AS32" s="2">
        <v>0</v>
      </c>
      <c r="AT32" s="2">
        <v>114</v>
      </c>
      <c r="AU32" s="2">
        <v>67</v>
      </c>
      <c r="AV32" s="2">
        <v>1</v>
      </c>
      <c r="AW32" s="2">
        <v>1</v>
      </c>
      <c r="AX32" s="2"/>
      <c r="AY32" s="2"/>
      <c r="AZ32" s="2">
        <v>1</v>
      </c>
      <c r="BA32" s="2">
        <v>1</v>
      </c>
      <c r="BB32" s="2">
        <v>1</v>
      </c>
      <c r="BC32" s="2">
        <v>1</v>
      </c>
      <c r="BD32" s="2" t="s">
        <v>3</v>
      </c>
      <c r="BE32" s="2" t="s">
        <v>3</v>
      </c>
      <c r="BF32" s="2" t="s">
        <v>3</v>
      </c>
      <c r="BG32" s="2" t="s">
        <v>3</v>
      </c>
      <c r="BH32" s="2">
        <v>0</v>
      </c>
      <c r="BI32" s="2">
        <v>2</v>
      </c>
      <c r="BJ32" s="2" t="s">
        <v>38</v>
      </c>
      <c r="BK32" s="2"/>
      <c r="BL32" s="2"/>
      <c r="BM32" s="2">
        <v>352</v>
      </c>
      <c r="BN32" s="2">
        <v>0</v>
      </c>
      <c r="BO32" s="2" t="s">
        <v>3</v>
      </c>
      <c r="BP32" s="2">
        <v>0</v>
      </c>
      <c r="BQ32" s="2">
        <v>40</v>
      </c>
      <c r="BR32" s="2">
        <v>0</v>
      </c>
      <c r="BS32" s="2">
        <v>1</v>
      </c>
      <c r="BT32" s="2">
        <v>1</v>
      </c>
      <c r="BU32" s="2">
        <v>1</v>
      </c>
      <c r="BV32" s="2">
        <v>1</v>
      </c>
      <c r="BW32" s="2">
        <v>1</v>
      </c>
      <c r="BX32" s="2">
        <v>1</v>
      </c>
      <c r="BY32" s="2" t="s">
        <v>3</v>
      </c>
      <c r="BZ32" s="2">
        <v>114</v>
      </c>
      <c r="CA32" s="2">
        <v>67</v>
      </c>
      <c r="CB32" s="2" t="s">
        <v>3</v>
      </c>
      <c r="CC32" s="2"/>
      <c r="CD32" s="2"/>
      <c r="CE32" s="2">
        <v>30</v>
      </c>
      <c r="CF32" s="2">
        <v>0</v>
      </c>
      <c r="CG32" s="2">
        <v>0</v>
      </c>
      <c r="CH32" s="2"/>
      <c r="CI32" s="2"/>
      <c r="CJ32" s="2"/>
      <c r="CK32" s="2"/>
      <c r="CL32" s="2"/>
      <c r="CM32" s="2">
        <v>0</v>
      </c>
      <c r="CN32" s="2" t="s">
        <v>3</v>
      </c>
      <c r="CO32" s="2">
        <v>0</v>
      </c>
      <c r="CP32" s="2">
        <f t="shared" si="41"/>
        <v>2827.55</v>
      </c>
      <c r="CQ32" s="2">
        <f t="shared" si="42"/>
        <v>0</v>
      </c>
      <c r="CR32" s="2">
        <f t="shared" si="43"/>
        <v>0</v>
      </c>
      <c r="CS32" s="2">
        <f t="shared" si="44"/>
        <v>0</v>
      </c>
      <c r="CT32" s="2">
        <f t="shared" si="45"/>
        <v>2827.55</v>
      </c>
      <c r="CU32" s="2">
        <f t="shared" si="46"/>
        <v>0</v>
      </c>
      <c r="CV32" s="2">
        <f t="shared" si="47"/>
        <v>145.6</v>
      </c>
      <c r="CW32" s="2">
        <f t="shared" si="48"/>
        <v>0</v>
      </c>
      <c r="CX32" s="2">
        <f t="shared" si="49"/>
        <v>0</v>
      </c>
      <c r="CY32" s="2">
        <f>((S32*BZ32)/100)</f>
        <v>3223.4070000000002</v>
      </c>
      <c r="CZ32" s="2">
        <f>((S32*CA32)/100)</f>
        <v>1894.4585</v>
      </c>
      <c r="DA32" s="2"/>
      <c r="DB32" s="2"/>
      <c r="DC32" s="2" t="s">
        <v>3</v>
      </c>
      <c r="DD32" s="2" t="s">
        <v>3</v>
      </c>
      <c r="DE32" s="2" t="s">
        <v>3</v>
      </c>
      <c r="DF32" s="2" t="s">
        <v>3</v>
      </c>
      <c r="DG32" s="2" t="s">
        <v>3</v>
      </c>
      <c r="DH32" s="2" t="s">
        <v>3</v>
      </c>
      <c r="DI32" s="2" t="s">
        <v>3</v>
      </c>
      <c r="DJ32" s="2" t="s">
        <v>3</v>
      </c>
      <c r="DK32" s="2" t="s">
        <v>3</v>
      </c>
      <c r="DL32" s="2" t="s">
        <v>3</v>
      </c>
      <c r="DM32" s="2" t="s">
        <v>3</v>
      </c>
      <c r="DN32" s="2">
        <v>0</v>
      </c>
      <c r="DO32" s="2">
        <v>0</v>
      </c>
      <c r="DP32" s="2">
        <v>1</v>
      </c>
      <c r="DQ32" s="2">
        <v>1</v>
      </c>
      <c r="DR32" s="2"/>
      <c r="DS32" s="2"/>
      <c r="DT32" s="2"/>
      <c r="DU32" s="2">
        <v>1013</v>
      </c>
      <c r="DV32" s="2" t="s">
        <v>37</v>
      </c>
      <c r="DW32" s="2" t="s">
        <v>37</v>
      </c>
      <c r="DX32" s="2">
        <v>1</v>
      </c>
      <c r="DY32" s="2"/>
      <c r="DZ32" s="2" t="s">
        <v>3</v>
      </c>
      <c r="EA32" s="2" t="s">
        <v>3</v>
      </c>
      <c r="EB32" s="2" t="s">
        <v>3</v>
      </c>
      <c r="EC32" s="2" t="s">
        <v>3</v>
      </c>
      <c r="ED32" s="2"/>
      <c r="EE32" s="2">
        <v>151030350</v>
      </c>
      <c r="EF32" s="2">
        <v>40</v>
      </c>
      <c r="EG32" s="2" t="s">
        <v>23</v>
      </c>
      <c r="EH32" s="2">
        <v>0</v>
      </c>
      <c r="EI32" s="2" t="s">
        <v>3</v>
      </c>
      <c r="EJ32" s="2">
        <v>2</v>
      </c>
      <c r="EK32" s="2">
        <v>352</v>
      </c>
      <c r="EL32" s="2" t="s">
        <v>39</v>
      </c>
      <c r="EM32" s="2" t="s">
        <v>40</v>
      </c>
      <c r="EN32" s="2"/>
      <c r="EO32" s="2" t="s">
        <v>3</v>
      </c>
      <c r="EP32" s="2"/>
      <c r="EQ32" s="2">
        <v>0</v>
      </c>
      <c r="ER32" s="2">
        <v>2827.55</v>
      </c>
      <c r="ES32" s="2">
        <v>0</v>
      </c>
      <c r="ET32" s="2">
        <v>0</v>
      </c>
      <c r="EU32" s="2">
        <v>0</v>
      </c>
      <c r="EV32" s="2">
        <v>2827.55</v>
      </c>
      <c r="EW32" s="2">
        <v>145.6</v>
      </c>
      <c r="EX32" s="2">
        <v>0</v>
      </c>
      <c r="EY32" s="2">
        <v>0</v>
      </c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>
        <v>0</v>
      </c>
      <c r="FR32" s="2">
        <f t="shared" si="50"/>
        <v>0</v>
      </c>
      <c r="FS32" s="2">
        <v>0</v>
      </c>
      <c r="FT32" s="2"/>
      <c r="FU32" s="2"/>
      <c r="FV32" s="2"/>
      <c r="FW32" s="2"/>
      <c r="FX32" s="2">
        <v>114</v>
      </c>
      <c r="FY32" s="2">
        <v>67</v>
      </c>
      <c r="FZ32" s="2"/>
      <c r="GA32" s="2" t="s">
        <v>3</v>
      </c>
      <c r="GB32" s="2"/>
      <c r="GC32" s="2"/>
      <c r="GD32" s="2">
        <v>0</v>
      </c>
      <c r="GE32" s="2"/>
      <c r="GF32" s="2">
        <v>294234689</v>
      </c>
      <c r="GG32" s="2">
        <v>2</v>
      </c>
      <c r="GH32" s="2">
        <v>1</v>
      </c>
      <c r="GI32" s="2">
        <v>-2</v>
      </c>
      <c r="GJ32" s="2">
        <v>0</v>
      </c>
      <c r="GK32" s="2">
        <f>ROUND(R32*(R12)/100,2)</f>
        <v>0</v>
      </c>
      <c r="GL32" s="2">
        <f t="shared" si="51"/>
        <v>0</v>
      </c>
      <c r="GM32" s="2">
        <f t="shared" si="52"/>
        <v>7945.42</v>
      </c>
      <c r="GN32" s="2">
        <f t="shared" si="53"/>
        <v>0</v>
      </c>
      <c r="GO32" s="2">
        <f t="shared" si="54"/>
        <v>7945.42</v>
      </c>
      <c r="GP32" s="2">
        <f t="shared" si="55"/>
        <v>0</v>
      </c>
      <c r="GQ32" s="2"/>
      <c r="GR32" s="2">
        <v>0</v>
      </c>
      <c r="GS32" s="2">
        <v>0</v>
      </c>
      <c r="GT32" s="2">
        <v>0</v>
      </c>
      <c r="GU32" s="2" t="s">
        <v>3</v>
      </c>
      <c r="GV32" s="2">
        <f t="shared" si="56"/>
        <v>0</v>
      </c>
      <c r="GW32" s="2">
        <v>1</v>
      </c>
      <c r="GX32" s="2">
        <f t="shared" si="57"/>
        <v>0</v>
      </c>
      <c r="GY32" s="2"/>
      <c r="GZ32" s="2"/>
      <c r="HA32" s="2">
        <v>0</v>
      </c>
      <c r="HB32" s="2">
        <v>0</v>
      </c>
      <c r="HC32" s="2">
        <f t="shared" si="58"/>
        <v>0</v>
      </c>
      <c r="HD32" s="2"/>
      <c r="HE32" s="2" t="s">
        <v>3</v>
      </c>
      <c r="HF32" s="2" t="s">
        <v>3</v>
      </c>
      <c r="HG32" s="2"/>
      <c r="HH32" s="2"/>
      <c r="HI32" s="2"/>
      <c r="HJ32" s="2"/>
      <c r="HK32" s="2"/>
      <c r="HL32" s="2"/>
      <c r="HM32" s="2" t="s">
        <v>3</v>
      </c>
      <c r="HN32" s="2" t="s">
        <v>3</v>
      </c>
      <c r="HO32" s="2" t="s">
        <v>3</v>
      </c>
      <c r="HP32" s="2" t="s">
        <v>3</v>
      </c>
      <c r="HQ32" s="2" t="s">
        <v>3</v>
      </c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>
        <v>0</v>
      </c>
      <c r="IL32" s="2"/>
      <c r="IM32" s="2"/>
      <c r="IN32" s="2"/>
      <c r="IO32" s="2"/>
      <c r="IP32" s="2"/>
      <c r="IQ32" s="2"/>
      <c r="IR32" s="2"/>
      <c r="IS32" s="2"/>
      <c r="IT32" s="2"/>
      <c r="IU32" s="2"/>
    </row>
    <row r="33" spans="1:255" x14ac:dyDescent="0.2">
      <c r="A33">
        <v>17</v>
      </c>
      <c r="B33">
        <v>1</v>
      </c>
      <c r="C33">
        <f>ROW(SmtRes!A16)</f>
        <v>16</v>
      </c>
      <c r="D33">
        <f>ROW(EtalonRes!A20)</f>
        <v>20</v>
      </c>
      <c r="E33" t="s">
        <v>34</v>
      </c>
      <c r="F33" t="s">
        <v>35</v>
      </c>
      <c r="G33" t="s">
        <v>36</v>
      </c>
      <c r="H33" t="s">
        <v>37</v>
      </c>
      <c r="I33">
        <v>1</v>
      </c>
      <c r="J33">
        <v>0</v>
      </c>
      <c r="K33">
        <v>1</v>
      </c>
      <c r="O33">
        <f t="shared" si="21"/>
        <v>97578.75</v>
      </c>
      <c r="P33">
        <f t="shared" si="22"/>
        <v>0</v>
      </c>
      <c r="Q33">
        <f t="shared" si="23"/>
        <v>0</v>
      </c>
      <c r="R33">
        <f t="shared" si="24"/>
        <v>0</v>
      </c>
      <c r="S33">
        <f t="shared" si="25"/>
        <v>97578.75</v>
      </c>
      <c r="T33">
        <f t="shared" si="26"/>
        <v>0</v>
      </c>
      <c r="U33">
        <f t="shared" si="27"/>
        <v>145.6</v>
      </c>
      <c r="V33">
        <f t="shared" si="28"/>
        <v>0</v>
      </c>
      <c r="W33">
        <f t="shared" si="29"/>
        <v>0</v>
      </c>
      <c r="X33">
        <f t="shared" si="30"/>
        <v>77087.210000000006</v>
      </c>
      <c r="Y33">
        <f t="shared" si="31"/>
        <v>40007.29</v>
      </c>
      <c r="AA33">
        <v>151751235</v>
      </c>
      <c r="AB33">
        <f t="shared" si="32"/>
        <v>2827.55</v>
      </c>
      <c r="AC33">
        <f t="shared" si="33"/>
        <v>0</v>
      </c>
      <c r="AD33">
        <f t="shared" si="34"/>
        <v>0</v>
      </c>
      <c r="AE33">
        <f t="shared" si="35"/>
        <v>0</v>
      </c>
      <c r="AF33">
        <f t="shared" si="36"/>
        <v>2827.55</v>
      </c>
      <c r="AG33">
        <f t="shared" si="37"/>
        <v>0</v>
      </c>
      <c r="AH33">
        <f t="shared" si="38"/>
        <v>145.6</v>
      </c>
      <c r="AI33">
        <f t="shared" si="39"/>
        <v>0</v>
      </c>
      <c r="AJ33">
        <f t="shared" si="40"/>
        <v>0</v>
      </c>
      <c r="AK33">
        <v>2827.55</v>
      </c>
      <c r="AL33">
        <v>0</v>
      </c>
      <c r="AM33">
        <v>0</v>
      </c>
      <c r="AN33">
        <v>0</v>
      </c>
      <c r="AO33">
        <v>2827.55</v>
      </c>
      <c r="AP33">
        <v>0</v>
      </c>
      <c r="AQ33">
        <v>145.6</v>
      </c>
      <c r="AR33">
        <v>0</v>
      </c>
      <c r="AS33">
        <v>0</v>
      </c>
      <c r="AT33">
        <v>79</v>
      </c>
      <c r="AU33">
        <v>41</v>
      </c>
      <c r="AV33">
        <v>1</v>
      </c>
      <c r="AW33">
        <v>1</v>
      </c>
      <c r="AZ33">
        <v>1</v>
      </c>
      <c r="BA33">
        <v>34.51</v>
      </c>
      <c r="BB33">
        <v>1</v>
      </c>
      <c r="BC33">
        <v>1</v>
      </c>
      <c r="BD33" t="s">
        <v>3</v>
      </c>
      <c r="BE33" t="s">
        <v>3</v>
      </c>
      <c r="BF33" t="s">
        <v>3</v>
      </c>
      <c r="BG33" t="s">
        <v>3</v>
      </c>
      <c r="BH33">
        <v>0</v>
      </c>
      <c r="BI33">
        <v>2</v>
      </c>
      <c r="BJ33" t="s">
        <v>38</v>
      </c>
      <c r="BM33">
        <v>352</v>
      </c>
      <c r="BN33">
        <v>0</v>
      </c>
      <c r="BO33" t="s">
        <v>35</v>
      </c>
      <c r="BP33">
        <v>1</v>
      </c>
      <c r="BQ33">
        <v>40</v>
      </c>
      <c r="BR33">
        <v>0</v>
      </c>
      <c r="BS33">
        <v>34.51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3</v>
      </c>
      <c r="BZ33">
        <v>79</v>
      </c>
      <c r="CA33">
        <v>41</v>
      </c>
      <c r="CB33" t="s">
        <v>3</v>
      </c>
      <c r="CE33">
        <v>30</v>
      </c>
      <c r="CF33">
        <v>0</v>
      </c>
      <c r="CG33">
        <v>0</v>
      </c>
      <c r="CM33">
        <v>0</v>
      </c>
      <c r="CN33" t="s">
        <v>3</v>
      </c>
      <c r="CO33">
        <v>0</v>
      </c>
      <c r="CP33">
        <f t="shared" si="41"/>
        <v>97578.75</v>
      </c>
      <c r="CQ33">
        <f t="shared" si="42"/>
        <v>0</v>
      </c>
      <c r="CR33">
        <f t="shared" si="43"/>
        <v>0</v>
      </c>
      <c r="CS33">
        <f t="shared" si="44"/>
        <v>0</v>
      </c>
      <c r="CT33">
        <f t="shared" si="45"/>
        <v>97578.75</v>
      </c>
      <c r="CU33">
        <f t="shared" si="46"/>
        <v>0</v>
      </c>
      <c r="CV33">
        <f t="shared" si="47"/>
        <v>145.6</v>
      </c>
      <c r="CW33">
        <f t="shared" si="48"/>
        <v>0</v>
      </c>
      <c r="CX33">
        <f t="shared" si="49"/>
        <v>0</v>
      </c>
      <c r="CY33">
        <f>S33*(BZ33/100)</f>
        <v>77087.212500000009</v>
      </c>
      <c r="CZ33">
        <f>S33*(CA33/100)</f>
        <v>40007.287499999999</v>
      </c>
      <c r="DC33" t="s">
        <v>3</v>
      </c>
      <c r="DD33" t="s">
        <v>3</v>
      </c>
      <c r="DE33" t="s">
        <v>3</v>
      </c>
      <c r="DF33" t="s">
        <v>3</v>
      </c>
      <c r="DG33" t="s">
        <v>3</v>
      </c>
      <c r="DH33" t="s">
        <v>3</v>
      </c>
      <c r="DI33" t="s">
        <v>3</v>
      </c>
      <c r="DJ33" t="s">
        <v>3</v>
      </c>
      <c r="DK33" t="s">
        <v>3</v>
      </c>
      <c r="DL33" t="s">
        <v>3</v>
      </c>
      <c r="DM33" t="s">
        <v>3</v>
      </c>
      <c r="DN33">
        <v>114</v>
      </c>
      <c r="DO33">
        <v>67</v>
      </c>
      <c r="DP33">
        <v>1</v>
      </c>
      <c r="DQ33">
        <v>1</v>
      </c>
      <c r="DU33">
        <v>1013</v>
      </c>
      <c r="DV33" t="s">
        <v>37</v>
      </c>
      <c r="DW33" t="s">
        <v>37</v>
      </c>
      <c r="DX33">
        <v>1</v>
      </c>
      <c r="DZ33" t="s">
        <v>3</v>
      </c>
      <c r="EA33" t="s">
        <v>3</v>
      </c>
      <c r="EB33" t="s">
        <v>3</v>
      </c>
      <c r="EC33" t="s">
        <v>3</v>
      </c>
      <c r="EE33">
        <v>151030350</v>
      </c>
      <c r="EF33">
        <v>40</v>
      </c>
      <c r="EG33" t="s">
        <v>23</v>
      </c>
      <c r="EH33">
        <v>0</v>
      </c>
      <c r="EI33" t="s">
        <v>3</v>
      </c>
      <c r="EJ33">
        <v>2</v>
      </c>
      <c r="EK33">
        <v>352</v>
      </c>
      <c r="EL33" t="s">
        <v>39</v>
      </c>
      <c r="EM33" t="s">
        <v>40</v>
      </c>
      <c r="EO33" t="s">
        <v>3</v>
      </c>
      <c r="EQ33">
        <v>0</v>
      </c>
      <c r="ER33">
        <v>2827.55</v>
      </c>
      <c r="ES33">
        <v>0</v>
      </c>
      <c r="ET33">
        <v>0</v>
      </c>
      <c r="EU33">
        <v>0</v>
      </c>
      <c r="EV33">
        <v>2827.55</v>
      </c>
      <c r="EW33">
        <v>145.6</v>
      </c>
      <c r="EX33">
        <v>0</v>
      </c>
      <c r="EY33">
        <v>0</v>
      </c>
      <c r="FQ33">
        <v>0</v>
      </c>
      <c r="FR33">
        <f t="shared" si="50"/>
        <v>0</v>
      </c>
      <c r="FS33">
        <v>0</v>
      </c>
      <c r="FX33">
        <v>114</v>
      </c>
      <c r="FY33">
        <v>67</v>
      </c>
      <c r="GA33" t="s">
        <v>3</v>
      </c>
      <c r="GD33">
        <v>0</v>
      </c>
      <c r="GF33">
        <v>294234689</v>
      </c>
      <c r="GG33">
        <v>2</v>
      </c>
      <c r="GH33">
        <v>1</v>
      </c>
      <c r="GI33">
        <v>2</v>
      </c>
      <c r="GJ33">
        <v>0</v>
      </c>
      <c r="GK33">
        <f>ROUND(R33*(S12)/100,2)</f>
        <v>0</v>
      </c>
      <c r="GL33">
        <f t="shared" si="51"/>
        <v>0</v>
      </c>
      <c r="GM33">
        <f t="shared" si="52"/>
        <v>214673.25</v>
      </c>
      <c r="GN33">
        <f t="shared" si="53"/>
        <v>0</v>
      </c>
      <c r="GO33">
        <f t="shared" si="54"/>
        <v>214673.25</v>
      </c>
      <c r="GP33">
        <f t="shared" si="55"/>
        <v>0</v>
      </c>
      <c r="GR33">
        <v>0</v>
      </c>
      <c r="GS33">
        <v>3</v>
      </c>
      <c r="GT33">
        <v>0</v>
      </c>
      <c r="GU33" t="s">
        <v>3</v>
      </c>
      <c r="GV33">
        <f t="shared" si="56"/>
        <v>0</v>
      </c>
      <c r="GW33">
        <v>1</v>
      </c>
      <c r="GX33">
        <f t="shared" si="57"/>
        <v>0</v>
      </c>
      <c r="HA33">
        <v>0</v>
      </c>
      <c r="HB33">
        <v>0</v>
      </c>
      <c r="HC33">
        <f t="shared" si="58"/>
        <v>0</v>
      </c>
      <c r="HE33" t="s">
        <v>3</v>
      </c>
      <c r="HF33" t="s">
        <v>3</v>
      </c>
      <c r="HM33" t="s">
        <v>3</v>
      </c>
      <c r="HN33" t="s">
        <v>3</v>
      </c>
      <c r="HO33" t="s">
        <v>3</v>
      </c>
      <c r="HP33" t="s">
        <v>3</v>
      </c>
      <c r="HQ33" t="s">
        <v>3</v>
      </c>
      <c r="IK33">
        <v>0</v>
      </c>
    </row>
    <row r="34" spans="1:255" x14ac:dyDescent="0.2">
      <c r="A34" s="2">
        <v>17</v>
      </c>
      <c r="B34" s="2">
        <v>1</v>
      </c>
      <c r="C34" s="2">
        <f>ROW(SmtRes!A29)</f>
        <v>29</v>
      </c>
      <c r="D34" s="2">
        <f>ROW(EtalonRes!A36)</f>
        <v>36</v>
      </c>
      <c r="E34" s="2" t="s">
        <v>41</v>
      </c>
      <c r="F34" s="2" t="s">
        <v>42</v>
      </c>
      <c r="G34" s="2" t="s">
        <v>43</v>
      </c>
      <c r="H34" s="2" t="s">
        <v>44</v>
      </c>
      <c r="I34" s="2">
        <v>1</v>
      </c>
      <c r="J34" s="2">
        <v>0</v>
      </c>
      <c r="K34" s="2">
        <v>1</v>
      </c>
      <c r="L34" s="2"/>
      <c r="M34" s="2"/>
      <c r="N34" s="2"/>
      <c r="O34" s="2">
        <f t="shared" si="21"/>
        <v>236.95</v>
      </c>
      <c r="P34" s="2">
        <f t="shared" si="22"/>
        <v>55.8</v>
      </c>
      <c r="Q34" s="2">
        <f t="shared" si="23"/>
        <v>45.93</v>
      </c>
      <c r="R34" s="2">
        <f t="shared" si="24"/>
        <v>5.05</v>
      </c>
      <c r="S34" s="2">
        <f t="shared" si="25"/>
        <v>135.22</v>
      </c>
      <c r="T34" s="2">
        <f t="shared" si="26"/>
        <v>0</v>
      </c>
      <c r="U34" s="2">
        <f t="shared" si="27"/>
        <v>9.3000000000000007</v>
      </c>
      <c r="V34" s="2">
        <f t="shared" si="28"/>
        <v>0</v>
      </c>
      <c r="W34" s="2">
        <f t="shared" si="29"/>
        <v>0</v>
      </c>
      <c r="X34" s="2">
        <f t="shared" si="30"/>
        <v>154.15</v>
      </c>
      <c r="Y34" s="2">
        <f t="shared" si="31"/>
        <v>90.6</v>
      </c>
      <c r="Z34" s="2"/>
      <c r="AA34" s="2">
        <v>151751237</v>
      </c>
      <c r="AB34" s="2">
        <f t="shared" si="32"/>
        <v>236.95</v>
      </c>
      <c r="AC34" s="2">
        <f t="shared" si="33"/>
        <v>55.8</v>
      </c>
      <c r="AD34" s="2">
        <f t="shared" si="34"/>
        <v>45.93</v>
      </c>
      <c r="AE34" s="2">
        <f t="shared" si="35"/>
        <v>5.05</v>
      </c>
      <c r="AF34" s="2">
        <f t="shared" si="36"/>
        <v>135.22</v>
      </c>
      <c r="AG34" s="2">
        <f t="shared" si="37"/>
        <v>0</v>
      </c>
      <c r="AH34" s="2">
        <f t="shared" si="38"/>
        <v>9.3000000000000007</v>
      </c>
      <c r="AI34" s="2">
        <f t="shared" si="39"/>
        <v>0</v>
      </c>
      <c r="AJ34" s="2">
        <f t="shared" si="40"/>
        <v>0</v>
      </c>
      <c r="AK34" s="2">
        <v>236.95</v>
      </c>
      <c r="AL34" s="2">
        <v>55.8</v>
      </c>
      <c r="AM34" s="2">
        <v>45.93</v>
      </c>
      <c r="AN34" s="2">
        <v>5.05</v>
      </c>
      <c r="AO34" s="2">
        <v>135.22</v>
      </c>
      <c r="AP34" s="2">
        <v>0</v>
      </c>
      <c r="AQ34" s="2">
        <v>9.3000000000000007</v>
      </c>
      <c r="AR34" s="2">
        <v>0</v>
      </c>
      <c r="AS34" s="2">
        <v>0</v>
      </c>
      <c r="AT34" s="2">
        <v>114</v>
      </c>
      <c r="AU34" s="2">
        <v>67</v>
      </c>
      <c r="AV34" s="2">
        <v>1</v>
      </c>
      <c r="AW34" s="2">
        <v>1</v>
      </c>
      <c r="AX34" s="2"/>
      <c r="AY34" s="2"/>
      <c r="AZ34" s="2">
        <v>1</v>
      </c>
      <c r="BA34" s="2">
        <v>1</v>
      </c>
      <c r="BB34" s="2">
        <v>1</v>
      </c>
      <c r="BC34" s="2">
        <v>1</v>
      </c>
      <c r="BD34" s="2" t="s">
        <v>3</v>
      </c>
      <c r="BE34" s="2" t="s">
        <v>3</v>
      </c>
      <c r="BF34" s="2" t="s">
        <v>3</v>
      </c>
      <c r="BG34" s="2" t="s">
        <v>3</v>
      </c>
      <c r="BH34" s="2">
        <v>0</v>
      </c>
      <c r="BI34" s="2">
        <v>2</v>
      </c>
      <c r="BJ34" s="2" t="s">
        <v>45</v>
      </c>
      <c r="BK34" s="2"/>
      <c r="BL34" s="2"/>
      <c r="BM34" s="2">
        <v>336</v>
      </c>
      <c r="BN34" s="2">
        <v>0</v>
      </c>
      <c r="BO34" s="2" t="s">
        <v>3</v>
      </c>
      <c r="BP34" s="2">
        <v>0</v>
      </c>
      <c r="BQ34" s="2">
        <v>40</v>
      </c>
      <c r="BR34" s="2">
        <v>0</v>
      </c>
      <c r="BS34" s="2">
        <v>1</v>
      </c>
      <c r="BT34" s="2">
        <v>1</v>
      </c>
      <c r="BU34" s="2">
        <v>1</v>
      </c>
      <c r="BV34" s="2">
        <v>1</v>
      </c>
      <c r="BW34" s="2">
        <v>1</v>
      </c>
      <c r="BX34" s="2">
        <v>1</v>
      </c>
      <c r="BY34" s="2" t="s">
        <v>3</v>
      </c>
      <c r="BZ34" s="2">
        <v>114</v>
      </c>
      <c r="CA34" s="2">
        <v>67</v>
      </c>
      <c r="CB34" s="2" t="s">
        <v>3</v>
      </c>
      <c r="CC34" s="2"/>
      <c r="CD34" s="2"/>
      <c r="CE34" s="2">
        <v>30</v>
      </c>
      <c r="CF34" s="2">
        <v>0</v>
      </c>
      <c r="CG34" s="2">
        <v>0</v>
      </c>
      <c r="CH34" s="2"/>
      <c r="CI34" s="2"/>
      <c r="CJ34" s="2"/>
      <c r="CK34" s="2"/>
      <c r="CL34" s="2"/>
      <c r="CM34" s="2">
        <v>0</v>
      </c>
      <c r="CN34" s="2" t="s">
        <v>3</v>
      </c>
      <c r="CO34" s="2">
        <v>0</v>
      </c>
      <c r="CP34" s="2">
        <f t="shared" si="41"/>
        <v>236.95</v>
      </c>
      <c r="CQ34" s="2">
        <f t="shared" si="42"/>
        <v>55.8</v>
      </c>
      <c r="CR34" s="2">
        <f t="shared" si="43"/>
        <v>45.93</v>
      </c>
      <c r="CS34" s="2">
        <f t="shared" si="44"/>
        <v>5.05</v>
      </c>
      <c r="CT34" s="2">
        <f t="shared" si="45"/>
        <v>135.22</v>
      </c>
      <c r="CU34" s="2">
        <f t="shared" si="46"/>
        <v>0</v>
      </c>
      <c r="CV34" s="2">
        <f t="shared" si="47"/>
        <v>9.3000000000000007</v>
      </c>
      <c r="CW34" s="2">
        <f t="shared" si="48"/>
        <v>0</v>
      </c>
      <c r="CX34" s="2">
        <f t="shared" si="49"/>
        <v>0</v>
      </c>
      <c r="CY34" s="2">
        <f>((S34*BZ34)/100)</f>
        <v>154.1508</v>
      </c>
      <c r="CZ34" s="2">
        <f>((S34*CA34)/100)</f>
        <v>90.597399999999993</v>
      </c>
      <c r="DA34" s="2"/>
      <c r="DB34" s="2"/>
      <c r="DC34" s="2" t="s">
        <v>3</v>
      </c>
      <c r="DD34" s="2" t="s">
        <v>3</v>
      </c>
      <c r="DE34" s="2" t="s">
        <v>3</v>
      </c>
      <c r="DF34" s="2" t="s">
        <v>3</v>
      </c>
      <c r="DG34" s="2" t="s">
        <v>3</v>
      </c>
      <c r="DH34" s="2" t="s">
        <v>3</v>
      </c>
      <c r="DI34" s="2" t="s">
        <v>3</v>
      </c>
      <c r="DJ34" s="2" t="s">
        <v>3</v>
      </c>
      <c r="DK34" s="2" t="s">
        <v>3</v>
      </c>
      <c r="DL34" s="2" t="s">
        <v>3</v>
      </c>
      <c r="DM34" s="2" t="s">
        <v>3</v>
      </c>
      <c r="DN34" s="2">
        <v>0</v>
      </c>
      <c r="DO34" s="2">
        <v>0</v>
      </c>
      <c r="DP34" s="2">
        <v>1</v>
      </c>
      <c r="DQ34" s="2">
        <v>1</v>
      </c>
      <c r="DR34" s="2"/>
      <c r="DS34" s="2"/>
      <c r="DT34" s="2"/>
      <c r="DU34" s="2">
        <v>1013</v>
      </c>
      <c r="DV34" s="2" t="s">
        <v>44</v>
      </c>
      <c r="DW34" s="2" t="s">
        <v>44</v>
      </c>
      <c r="DX34" s="2">
        <v>1</v>
      </c>
      <c r="DY34" s="2"/>
      <c r="DZ34" s="2" t="s">
        <v>3</v>
      </c>
      <c r="EA34" s="2" t="s">
        <v>3</v>
      </c>
      <c r="EB34" s="2" t="s">
        <v>3</v>
      </c>
      <c r="EC34" s="2" t="s">
        <v>3</v>
      </c>
      <c r="ED34" s="2"/>
      <c r="EE34" s="2">
        <v>151030334</v>
      </c>
      <c r="EF34" s="2">
        <v>40</v>
      </c>
      <c r="EG34" s="2" t="s">
        <v>23</v>
      </c>
      <c r="EH34" s="2">
        <v>0</v>
      </c>
      <c r="EI34" s="2" t="s">
        <v>3</v>
      </c>
      <c r="EJ34" s="2">
        <v>2</v>
      </c>
      <c r="EK34" s="2">
        <v>336</v>
      </c>
      <c r="EL34" s="2" t="s">
        <v>24</v>
      </c>
      <c r="EM34" s="2" t="s">
        <v>25</v>
      </c>
      <c r="EN34" s="2"/>
      <c r="EO34" s="2" t="s">
        <v>3</v>
      </c>
      <c r="EP34" s="2"/>
      <c r="EQ34" s="2">
        <v>0</v>
      </c>
      <c r="ER34" s="2">
        <v>236.95</v>
      </c>
      <c r="ES34" s="2">
        <v>55.8</v>
      </c>
      <c r="ET34" s="2">
        <v>45.93</v>
      </c>
      <c r="EU34" s="2">
        <v>5.05</v>
      </c>
      <c r="EV34" s="2">
        <v>135.22</v>
      </c>
      <c r="EW34" s="2">
        <v>9.3000000000000007</v>
      </c>
      <c r="EX34" s="2">
        <v>0</v>
      </c>
      <c r="EY34" s="2">
        <v>0</v>
      </c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>
        <v>0</v>
      </c>
      <c r="FR34" s="2">
        <f t="shared" si="50"/>
        <v>0</v>
      </c>
      <c r="FS34" s="2">
        <v>0</v>
      </c>
      <c r="FT34" s="2"/>
      <c r="FU34" s="2"/>
      <c r="FV34" s="2"/>
      <c r="FW34" s="2"/>
      <c r="FX34" s="2">
        <v>114</v>
      </c>
      <c r="FY34" s="2">
        <v>67</v>
      </c>
      <c r="FZ34" s="2"/>
      <c r="GA34" s="2" t="s">
        <v>3</v>
      </c>
      <c r="GB34" s="2"/>
      <c r="GC34" s="2"/>
      <c r="GD34" s="2">
        <v>0</v>
      </c>
      <c r="GE34" s="2"/>
      <c r="GF34" s="2">
        <v>-1929981830</v>
      </c>
      <c r="GG34" s="2">
        <v>2</v>
      </c>
      <c r="GH34" s="2">
        <v>1</v>
      </c>
      <c r="GI34" s="2">
        <v>-2</v>
      </c>
      <c r="GJ34" s="2">
        <v>0</v>
      </c>
      <c r="GK34" s="2">
        <f>ROUND(R34*(R12)/100,2)</f>
        <v>8.84</v>
      </c>
      <c r="GL34" s="2">
        <f t="shared" si="51"/>
        <v>0</v>
      </c>
      <c r="GM34" s="2">
        <f t="shared" si="52"/>
        <v>490.54</v>
      </c>
      <c r="GN34" s="2">
        <f t="shared" si="53"/>
        <v>0</v>
      </c>
      <c r="GO34" s="2">
        <f t="shared" si="54"/>
        <v>490.54</v>
      </c>
      <c r="GP34" s="2">
        <f t="shared" si="55"/>
        <v>0</v>
      </c>
      <c r="GQ34" s="2"/>
      <c r="GR34" s="2">
        <v>0</v>
      </c>
      <c r="GS34" s="2">
        <v>0</v>
      </c>
      <c r="GT34" s="2">
        <v>0</v>
      </c>
      <c r="GU34" s="2" t="s">
        <v>3</v>
      </c>
      <c r="GV34" s="2">
        <f t="shared" si="56"/>
        <v>0</v>
      </c>
      <c r="GW34" s="2">
        <v>1</v>
      </c>
      <c r="GX34" s="2">
        <f t="shared" si="57"/>
        <v>0</v>
      </c>
      <c r="GY34" s="2"/>
      <c r="GZ34" s="2"/>
      <c r="HA34" s="2">
        <v>0</v>
      </c>
      <c r="HB34" s="2">
        <v>0</v>
      </c>
      <c r="HC34" s="2">
        <f t="shared" si="58"/>
        <v>0</v>
      </c>
      <c r="HD34" s="2"/>
      <c r="HE34" s="2" t="s">
        <v>3</v>
      </c>
      <c r="HF34" s="2" t="s">
        <v>3</v>
      </c>
      <c r="HG34" s="2"/>
      <c r="HH34" s="2"/>
      <c r="HI34" s="2"/>
      <c r="HJ34" s="2"/>
      <c r="HK34" s="2"/>
      <c r="HL34" s="2"/>
      <c r="HM34" s="2" t="s">
        <v>3</v>
      </c>
      <c r="HN34" s="2" t="s">
        <v>3</v>
      </c>
      <c r="HO34" s="2" t="s">
        <v>3</v>
      </c>
      <c r="HP34" s="2" t="s">
        <v>3</v>
      </c>
      <c r="HQ34" s="2" t="s">
        <v>3</v>
      </c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>
        <v>0</v>
      </c>
      <c r="IL34" s="2"/>
      <c r="IM34" s="2"/>
      <c r="IN34" s="2"/>
      <c r="IO34" s="2"/>
      <c r="IP34" s="2"/>
      <c r="IQ34" s="2"/>
      <c r="IR34" s="2"/>
      <c r="IS34" s="2"/>
      <c r="IT34" s="2"/>
      <c r="IU34" s="2"/>
    </row>
    <row r="35" spans="1:255" x14ac:dyDescent="0.2">
      <c r="A35">
        <v>17</v>
      </c>
      <c r="B35">
        <v>1</v>
      </c>
      <c r="C35">
        <f>ROW(SmtRes!A42)</f>
        <v>42</v>
      </c>
      <c r="D35">
        <f>ROW(EtalonRes!A52)</f>
        <v>52</v>
      </c>
      <c r="E35" t="s">
        <v>41</v>
      </c>
      <c r="F35" t="s">
        <v>42</v>
      </c>
      <c r="G35" t="s">
        <v>43</v>
      </c>
      <c r="H35" t="s">
        <v>44</v>
      </c>
      <c r="I35">
        <v>1</v>
      </c>
      <c r="J35">
        <v>0</v>
      </c>
      <c r="K35">
        <v>1</v>
      </c>
      <c r="O35">
        <f t="shared" si="21"/>
        <v>5824.73</v>
      </c>
      <c r="P35">
        <f t="shared" si="22"/>
        <v>578.65</v>
      </c>
      <c r="Q35">
        <f t="shared" si="23"/>
        <v>579.64</v>
      </c>
      <c r="R35">
        <f t="shared" si="24"/>
        <v>174.28</v>
      </c>
      <c r="S35">
        <f t="shared" si="25"/>
        <v>4666.4399999999996</v>
      </c>
      <c r="T35">
        <f t="shared" si="26"/>
        <v>0</v>
      </c>
      <c r="U35">
        <f t="shared" si="27"/>
        <v>9.3000000000000007</v>
      </c>
      <c r="V35">
        <f t="shared" si="28"/>
        <v>0</v>
      </c>
      <c r="W35">
        <f t="shared" si="29"/>
        <v>0</v>
      </c>
      <c r="X35">
        <f t="shared" si="30"/>
        <v>3686.49</v>
      </c>
      <c r="Y35">
        <f t="shared" si="31"/>
        <v>1913.24</v>
      </c>
      <c r="AA35">
        <v>151751235</v>
      </c>
      <c r="AB35">
        <f t="shared" si="32"/>
        <v>236.95</v>
      </c>
      <c r="AC35">
        <f t="shared" si="33"/>
        <v>55.8</v>
      </c>
      <c r="AD35">
        <f t="shared" si="34"/>
        <v>45.93</v>
      </c>
      <c r="AE35">
        <f t="shared" si="35"/>
        <v>5.05</v>
      </c>
      <c r="AF35">
        <f t="shared" si="36"/>
        <v>135.22</v>
      </c>
      <c r="AG35">
        <f t="shared" si="37"/>
        <v>0</v>
      </c>
      <c r="AH35">
        <f t="shared" si="38"/>
        <v>9.3000000000000007</v>
      </c>
      <c r="AI35">
        <f t="shared" si="39"/>
        <v>0</v>
      </c>
      <c r="AJ35">
        <f t="shared" si="40"/>
        <v>0</v>
      </c>
      <c r="AK35">
        <v>236.95</v>
      </c>
      <c r="AL35">
        <v>55.8</v>
      </c>
      <c r="AM35">
        <v>45.93</v>
      </c>
      <c r="AN35">
        <v>5.05</v>
      </c>
      <c r="AO35">
        <v>135.22</v>
      </c>
      <c r="AP35">
        <v>0</v>
      </c>
      <c r="AQ35">
        <v>9.3000000000000007</v>
      </c>
      <c r="AR35">
        <v>0</v>
      </c>
      <c r="AS35">
        <v>0</v>
      </c>
      <c r="AT35">
        <v>79</v>
      </c>
      <c r="AU35">
        <v>41</v>
      </c>
      <c r="AV35">
        <v>1</v>
      </c>
      <c r="AW35">
        <v>1</v>
      </c>
      <c r="AZ35">
        <v>1</v>
      </c>
      <c r="BA35">
        <v>34.51</v>
      </c>
      <c r="BB35">
        <v>12.62</v>
      </c>
      <c r="BC35">
        <v>10.37</v>
      </c>
      <c r="BD35" t="s">
        <v>3</v>
      </c>
      <c r="BE35" t="s">
        <v>3</v>
      </c>
      <c r="BF35" t="s">
        <v>3</v>
      </c>
      <c r="BG35" t="s">
        <v>3</v>
      </c>
      <c r="BH35">
        <v>0</v>
      </c>
      <c r="BI35">
        <v>2</v>
      </c>
      <c r="BJ35" t="s">
        <v>45</v>
      </c>
      <c r="BM35">
        <v>336</v>
      </c>
      <c r="BN35">
        <v>0</v>
      </c>
      <c r="BO35" t="s">
        <v>42</v>
      </c>
      <c r="BP35">
        <v>1</v>
      </c>
      <c r="BQ35">
        <v>40</v>
      </c>
      <c r="BR35">
        <v>0</v>
      </c>
      <c r="BS35">
        <v>34.51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3</v>
      </c>
      <c r="BZ35">
        <v>79</v>
      </c>
      <c r="CA35">
        <v>41</v>
      </c>
      <c r="CB35" t="s">
        <v>3</v>
      </c>
      <c r="CE35">
        <v>30</v>
      </c>
      <c r="CF35">
        <v>0</v>
      </c>
      <c r="CG35">
        <v>0</v>
      </c>
      <c r="CM35">
        <v>0</v>
      </c>
      <c r="CN35" t="s">
        <v>3</v>
      </c>
      <c r="CO35">
        <v>0</v>
      </c>
      <c r="CP35">
        <f t="shared" si="41"/>
        <v>5824.73</v>
      </c>
      <c r="CQ35">
        <f t="shared" si="42"/>
        <v>578.65</v>
      </c>
      <c r="CR35">
        <f t="shared" si="43"/>
        <v>579.64</v>
      </c>
      <c r="CS35">
        <f t="shared" si="44"/>
        <v>174.28</v>
      </c>
      <c r="CT35">
        <f t="shared" si="45"/>
        <v>4666.4399999999996</v>
      </c>
      <c r="CU35">
        <f t="shared" si="46"/>
        <v>0</v>
      </c>
      <c r="CV35">
        <f t="shared" si="47"/>
        <v>9.3000000000000007</v>
      </c>
      <c r="CW35">
        <f t="shared" si="48"/>
        <v>0</v>
      </c>
      <c r="CX35">
        <f t="shared" si="49"/>
        <v>0</v>
      </c>
      <c r="CY35">
        <f>S35*(BZ35/100)</f>
        <v>3686.4875999999999</v>
      </c>
      <c r="CZ35">
        <f>S35*(CA35/100)</f>
        <v>1913.2403999999997</v>
      </c>
      <c r="DC35" t="s">
        <v>3</v>
      </c>
      <c r="DD35" t="s">
        <v>3</v>
      </c>
      <c r="DE35" t="s">
        <v>3</v>
      </c>
      <c r="DF35" t="s">
        <v>3</v>
      </c>
      <c r="DG35" t="s">
        <v>3</v>
      </c>
      <c r="DH35" t="s">
        <v>3</v>
      </c>
      <c r="DI35" t="s">
        <v>3</v>
      </c>
      <c r="DJ35" t="s">
        <v>3</v>
      </c>
      <c r="DK35" t="s">
        <v>3</v>
      </c>
      <c r="DL35" t="s">
        <v>3</v>
      </c>
      <c r="DM35" t="s">
        <v>3</v>
      </c>
      <c r="DN35">
        <v>114</v>
      </c>
      <c r="DO35">
        <v>67</v>
      </c>
      <c r="DP35">
        <v>1</v>
      </c>
      <c r="DQ35">
        <v>1</v>
      </c>
      <c r="DU35">
        <v>1013</v>
      </c>
      <c r="DV35" t="s">
        <v>44</v>
      </c>
      <c r="DW35" t="s">
        <v>44</v>
      </c>
      <c r="DX35">
        <v>1</v>
      </c>
      <c r="DZ35" t="s">
        <v>3</v>
      </c>
      <c r="EA35" t="s">
        <v>3</v>
      </c>
      <c r="EB35" t="s">
        <v>3</v>
      </c>
      <c r="EC35" t="s">
        <v>3</v>
      </c>
      <c r="EE35">
        <v>151030334</v>
      </c>
      <c r="EF35">
        <v>40</v>
      </c>
      <c r="EG35" t="s">
        <v>23</v>
      </c>
      <c r="EH35">
        <v>0</v>
      </c>
      <c r="EI35" t="s">
        <v>3</v>
      </c>
      <c r="EJ35">
        <v>2</v>
      </c>
      <c r="EK35">
        <v>336</v>
      </c>
      <c r="EL35" t="s">
        <v>24</v>
      </c>
      <c r="EM35" t="s">
        <v>25</v>
      </c>
      <c r="EO35" t="s">
        <v>3</v>
      </c>
      <c r="EQ35">
        <v>0</v>
      </c>
      <c r="ER35">
        <v>236.95</v>
      </c>
      <c r="ES35">
        <v>55.8</v>
      </c>
      <c r="ET35">
        <v>45.93</v>
      </c>
      <c r="EU35">
        <v>5.05</v>
      </c>
      <c r="EV35">
        <v>135.22</v>
      </c>
      <c r="EW35">
        <v>9.3000000000000007</v>
      </c>
      <c r="EX35">
        <v>0</v>
      </c>
      <c r="EY35">
        <v>0</v>
      </c>
      <c r="FQ35">
        <v>0</v>
      </c>
      <c r="FR35">
        <f t="shared" si="50"/>
        <v>0</v>
      </c>
      <c r="FS35">
        <v>0</v>
      </c>
      <c r="FX35">
        <v>114</v>
      </c>
      <c r="FY35">
        <v>67</v>
      </c>
      <c r="GA35" t="s">
        <v>3</v>
      </c>
      <c r="GD35">
        <v>0</v>
      </c>
      <c r="GF35">
        <v>-1929981830</v>
      </c>
      <c r="GG35">
        <v>2</v>
      </c>
      <c r="GH35">
        <v>1</v>
      </c>
      <c r="GI35">
        <v>2</v>
      </c>
      <c r="GJ35">
        <v>0</v>
      </c>
      <c r="GK35">
        <f>ROUND(R35*(S12)/100,2)</f>
        <v>278.85000000000002</v>
      </c>
      <c r="GL35">
        <f t="shared" si="51"/>
        <v>0</v>
      </c>
      <c r="GM35">
        <f t="shared" si="52"/>
        <v>11703.31</v>
      </c>
      <c r="GN35">
        <f t="shared" si="53"/>
        <v>0</v>
      </c>
      <c r="GO35">
        <f t="shared" si="54"/>
        <v>11703.31</v>
      </c>
      <c r="GP35">
        <f t="shared" si="55"/>
        <v>0</v>
      </c>
      <c r="GR35">
        <v>0</v>
      </c>
      <c r="GS35">
        <v>3</v>
      </c>
      <c r="GT35">
        <v>0</v>
      </c>
      <c r="GU35" t="s">
        <v>3</v>
      </c>
      <c r="GV35">
        <f t="shared" si="56"/>
        <v>0</v>
      </c>
      <c r="GW35">
        <v>1</v>
      </c>
      <c r="GX35">
        <f t="shared" si="57"/>
        <v>0</v>
      </c>
      <c r="HA35">
        <v>0</v>
      </c>
      <c r="HB35">
        <v>0</v>
      </c>
      <c r="HC35">
        <f t="shared" si="58"/>
        <v>0</v>
      </c>
      <c r="HE35" t="s">
        <v>3</v>
      </c>
      <c r="HF35" t="s">
        <v>3</v>
      </c>
      <c r="HM35" t="s">
        <v>3</v>
      </c>
      <c r="HN35" t="s">
        <v>3</v>
      </c>
      <c r="HO35" t="s">
        <v>3</v>
      </c>
      <c r="HP35" t="s">
        <v>3</v>
      </c>
      <c r="HQ35" t="s">
        <v>3</v>
      </c>
      <c r="IK35">
        <v>0</v>
      </c>
    </row>
    <row r="36" spans="1:255" x14ac:dyDescent="0.2">
      <c r="A36" s="2">
        <v>17</v>
      </c>
      <c r="B36" s="2">
        <v>1</v>
      </c>
      <c r="C36" s="2"/>
      <c r="D36" s="2"/>
      <c r="E36" s="2" t="s">
        <v>46</v>
      </c>
      <c r="F36" s="2" t="s">
        <v>27</v>
      </c>
      <c r="G36" s="2" t="s">
        <v>47</v>
      </c>
      <c r="H36" s="2" t="s">
        <v>29</v>
      </c>
      <c r="I36" s="2">
        <v>1</v>
      </c>
      <c r="J36" s="2">
        <v>0</v>
      </c>
      <c r="K36" s="2">
        <v>1</v>
      </c>
      <c r="L36" s="2"/>
      <c r="M36" s="2"/>
      <c r="N36" s="2"/>
      <c r="O36" s="2">
        <f t="shared" si="21"/>
        <v>4137.1899999999996</v>
      </c>
      <c r="P36" s="2">
        <f t="shared" si="22"/>
        <v>4137.1899999999996</v>
      </c>
      <c r="Q36" s="2">
        <f t="shared" si="23"/>
        <v>0</v>
      </c>
      <c r="R36" s="2">
        <f t="shared" si="24"/>
        <v>0</v>
      </c>
      <c r="S36" s="2">
        <f t="shared" si="25"/>
        <v>0</v>
      </c>
      <c r="T36" s="2">
        <f t="shared" si="26"/>
        <v>0</v>
      </c>
      <c r="U36" s="2">
        <f t="shared" si="27"/>
        <v>0</v>
      </c>
      <c r="V36" s="2">
        <f t="shared" si="28"/>
        <v>0</v>
      </c>
      <c r="W36" s="2">
        <f t="shared" si="29"/>
        <v>0</v>
      </c>
      <c r="X36" s="2">
        <f t="shared" si="30"/>
        <v>0</v>
      </c>
      <c r="Y36" s="2">
        <f t="shared" si="31"/>
        <v>0</v>
      </c>
      <c r="Z36" s="2"/>
      <c r="AA36" s="2">
        <v>151751237</v>
      </c>
      <c r="AB36" s="2">
        <f t="shared" si="32"/>
        <v>4137.1899999999996</v>
      </c>
      <c r="AC36" s="2">
        <f t="shared" si="33"/>
        <v>4137.1899999999996</v>
      </c>
      <c r="AD36" s="2">
        <f t="shared" si="34"/>
        <v>0</v>
      </c>
      <c r="AE36" s="2">
        <f t="shared" si="35"/>
        <v>0</v>
      </c>
      <c r="AF36" s="2">
        <f t="shared" si="36"/>
        <v>0</v>
      </c>
      <c r="AG36" s="2">
        <f t="shared" si="37"/>
        <v>0</v>
      </c>
      <c r="AH36" s="2">
        <f t="shared" si="38"/>
        <v>0</v>
      </c>
      <c r="AI36" s="2">
        <f t="shared" si="39"/>
        <v>0</v>
      </c>
      <c r="AJ36" s="2">
        <f t="shared" si="40"/>
        <v>0</v>
      </c>
      <c r="AK36" s="2">
        <v>4137.1900000000005</v>
      </c>
      <c r="AL36" s="2">
        <v>4137.1900000000005</v>
      </c>
      <c r="AM36" s="2">
        <v>0</v>
      </c>
      <c r="AN36" s="2">
        <v>0</v>
      </c>
      <c r="AO36" s="2">
        <v>0</v>
      </c>
      <c r="AP36" s="2">
        <v>0</v>
      </c>
      <c r="AQ36" s="2">
        <v>0</v>
      </c>
      <c r="AR36" s="2">
        <v>0</v>
      </c>
      <c r="AS36" s="2">
        <v>0</v>
      </c>
      <c r="AT36" s="2">
        <v>0</v>
      </c>
      <c r="AU36" s="2">
        <v>0</v>
      </c>
      <c r="AV36" s="2">
        <v>1</v>
      </c>
      <c r="AW36" s="2">
        <v>1</v>
      </c>
      <c r="AX36" s="2"/>
      <c r="AY36" s="2"/>
      <c r="AZ36" s="2">
        <v>1</v>
      </c>
      <c r="BA36" s="2">
        <v>1</v>
      </c>
      <c r="BB36" s="2">
        <v>1</v>
      </c>
      <c r="BC36" s="2">
        <v>1</v>
      </c>
      <c r="BD36" s="2" t="s">
        <v>3</v>
      </c>
      <c r="BE36" s="2" t="s">
        <v>3</v>
      </c>
      <c r="BF36" s="2" t="s">
        <v>3</v>
      </c>
      <c r="BG36" s="2" t="s">
        <v>3</v>
      </c>
      <c r="BH36" s="2">
        <v>3</v>
      </c>
      <c r="BI36" s="2">
        <v>3</v>
      </c>
      <c r="BJ36" s="2" t="s">
        <v>3</v>
      </c>
      <c r="BK36" s="2"/>
      <c r="BL36" s="2"/>
      <c r="BM36" s="2">
        <v>700010</v>
      </c>
      <c r="BN36" s="2">
        <v>0</v>
      </c>
      <c r="BO36" s="2" t="s">
        <v>3</v>
      </c>
      <c r="BP36" s="2">
        <v>0</v>
      </c>
      <c r="BQ36" s="2">
        <v>202</v>
      </c>
      <c r="BR36" s="2">
        <v>0</v>
      </c>
      <c r="BS36" s="2">
        <v>1</v>
      </c>
      <c r="BT36" s="2">
        <v>1</v>
      </c>
      <c r="BU36" s="2">
        <v>1</v>
      </c>
      <c r="BV36" s="2">
        <v>1</v>
      </c>
      <c r="BW36" s="2">
        <v>1</v>
      </c>
      <c r="BX36" s="2">
        <v>1</v>
      </c>
      <c r="BY36" s="2" t="s">
        <v>3</v>
      </c>
      <c r="BZ36" s="2">
        <v>0</v>
      </c>
      <c r="CA36" s="2">
        <v>0</v>
      </c>
      <c r="CB36" s="2" t="s">
        <v>3</v>
      </c>
      <c r="CC36" s="2"/>
      <c r="CD36" s="2"/>
      <c r="CE36" s="2">
        <v>30</v>
      </c>
      <c r="CF36" s="2">
        <v>0</v>
      </c>
      <c r="CG36" s="2">
        <v>0</v>
      </c>
      <c r="CH36" s="2"/>
      <c r="CI36" s="2"/>
      <c r="CJ36" s="2"/>
      <c r="CK36" s="2"/>
      <c r="CL36" s="2"/>
      <c r="CM36" s="2">
        <v>0</v>
      </c>
      <c r="CN36" s="2" t="s">
        <v>3</v>
      </c>
      <c r="CO36" s="2">
        <v>0</v>
      </c>
      <c r="CP36" s="2">
        <f t="shared" si="41"/>
        <v>4137.1899999999996</v>
      </c>
      <c r="CQ36" s="2">
        <f t="shared" si="42"/>
        <v>4137.1899999999996</v>
      </c>
      <c r="CR36" s="2">
        <f t="shared" si="43"/>
        <v>0</v>
      </c>
      <c r="CS36" s="2">
        <f t="shared" si="44"/>
        <v>0</v>
      </c>
      <c r="CT36" s="2">
        <f t="shared" si="45"/>
        <v>0</v>
      </c>
      <c r="CU36" s="2">
        <f t="shared" si="46"/>
        <v>0</v>
      </c>
      <c r="CV36" s="2">
        <f t="shared" si="47"/>
        <v>0</v>
      </c>
      <c r="CW36" s="2">
        <f t="shared" si="48"/>
        <v>0</v>
      </c>
      <c r="CX36" s="2">
        <f t="shared" si="49"/>
        <v>0</v>
      </c>
      <c r="CY36" s="2">
        <f>((S36*BZ36)/100)</f>
        <v>0</v>
      </c>
      <c r="CZ36" s="2">
        <f>((S36*CA36)/100)</f>
        <v>0</v>
      </c>
      <c r="DA36" s="2"/>
      <c r="DB36" s="2"/>
      <c r="DC36" s="2" t="s">
        <v>3</v>
      </c>
      <c r="DD36" s="2" t="s">
        <v>3</v>
      </c>
      <c r="DE36" s="2" t="s">
        <v>3</v>
      </c>
      <c r="DF36" s="2" t="s">
        <v>3</v>
      </c>
      <c r="DG36" s="2" t="s">
        <v>3</v>
      </c>
      <c r="DH36" s="2" t="s">
        <v>3</v>
      </c>
      <c r="DI36" s="2" t="s">
        <v>3</v>
      </c>
      <c r="DJ36" s="2" t="s">
        <v>3</v>
      </c>
      <c r="DK36" s="2" t="s">
        <v>3</v>
      </c>
      <c r="DL36" s="2" t="s">
        <v>3</v>
      </c>
      <c r="DM36" s="2" t="s">
        <v>3</v>
      </c>
      <c r="DN36" s="2">
        <v>0</v>
      </c>
      <c r="DO36" s="2">
        <v>0</v>
      </c>
      <c r="DP36" s="2">
        <v>1</v>
      </c>
      <c r="DQ36" s="2">
        <v>1</v>
      </c>
      <c r="DR36" s="2"/>
      <c r="DS36" s="2"/>
      <c r="DT36" s="2"/>
      <c r="DU36" s="2">
        <v>1010</v>
      </c>
      <c r="DV36" s="2" t="s">
        <v>29</v>
      </c>
      <c r="DW36" s="2" t="s">
        <v>29</v>
      </c>
      <c r="DX36" s="2">
        <v>1</v>
      </c>
      <c r="DY36" s="2"/>
      <c r="DZ36" s="2" t="s">
        <v>3</v>
      </c>
      <c r="EA36" s="2" t="s">
        <v>3</v>
      </c>
      <c r="EB36" s="2" t="s">
        <v>3</v>
      </c>
      <c r="EC36" s="2" t="s">
        <v>3</v>
      </c>
      <c r="ED36" s="2"/>
      <c r="EE36" s="2">
        <v>151748510</v>
      </c>
      <c r="EF36" s="2">
        <v>202</v>
      </c>
      <c r="EG36" s="2" t="s">
        <v>30</v>
      </c>
      <c r="EH36" s="2">
        <v>0</v>
      </c>
      <c r="EI36" s="2" t="s">
        <v>3</v>
      </c>
      <c r="EJ36" s="2">
        <v>1</v>
      </c>
      <c r="EK36" s="2">
        <v>700010</v>
      </c>
      <c r="EL36" s="2" t="s">
        <v>31</v>
      </c>
      <c r="EM36" s="2" t="s">
        <v>30</v>
      </c>
      <c r="EN36" s="2"/>
      <c r="EO36" s="2" t="s">
        <v>3</v>
      </c>
      <c r="EP36" s="2"/>
      <c r="EQ36" s="2">
        <v>0</v>
      </c>
      <c r="ER36" s="2">
        <v>3149.28</v>
      </c>
      <c r="ES36" s="2">
        <v>4137.1900000000005</v>
      </c>
      <c r="ET36" s="2">
        <v>0</v>
      </c>
      <c r="EU36" s="2">
        <v>0</v>
      </c>
      <c r="EV36" s="2">
        <v>0</v>
      </c>
      <c r="EW36" s="2">
        <v>0</v>
      </c>
      <c r="EX36" s="2">
        <v>0</v>
      </c>
      <c r="EY36" s="2">
        <v>0</v>
      </c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>
        <v>0</v>
      </c>
      <c r="FR36" s="2">
        <f t="shared" si="50"/>
        <v>4137.1899999999996</v>
      </c>
      <c r="FS36" s="2">
        <v>0</v>
      </c>
      <c r="FT36" s="2"/>
      <c r="FU36" s="2"/>
      <c r="FV36" s="2"/>
      <c r="FW36" s="2"/>
      <c r="FX36" s="2">
        <v>0</v>
      </c>
      <c r="FY36" s="2">
        <v>0</v>
      </c>
      <c r="FZ36" s="2"/>
      <c r="GA36" s="2" t="s">
        <v>48</v>
      </c>
      <c r="GB36" s="2"/>
      <c r="GC36" s="2"/>
      <c r="GD36" s="2">
        <v>0</v>
      </c>
      <c r="GE36" s="2"/>
      <c r="GF36" s="2">
        <v>-769494491</v>
      </c>
      <c r="GG36" s="2">
        <v>2</v>
      </c>
      <c r="GH36" s="2">
        <v>4</v>
      </c>
      <c r="GI36" s="2">
        <v>-2</v>
      </c>
      <c r="GJ36" s="2">
        <v>0</v>
      </c>
      <c r="GK36" s="2">
        <f>ROUND(R36*(R12)/100,2)</f>
        <v>0</v>
      </c>
      <c r="GL36" s="2">
        <f t="shared" si="51"/>
        <v>0</v>
      </c>
      <c r="GM36" s="2">
        <f t="shared" si="52"/>
        <v>4137.1899999999996</v>
      </c>
      <c r="GN36" s="2">
        <f t="shared" si="53"/>
        <v>0</v>
      </c>
      <c r="GO36" s="2">
        <f t="shared" si="54"/>
        <v>0</v>
      </c>
      <c r="GP36" s="2">
        <f t="shared" si="55"/>
        <v>0</v>
      </c>
      <c r="GQ36" s="2"/>
      <c r="GR36" s="2">
        <v>0</v>
      </c>
      <c r="GS36" s="2">
        <v>2</v>
      </c>
      <c r="GT36" s="2">
        <v>0</v>
      </c>
      <c r="GU36" s="2" t="s">
        <v>3</v>
      </c>
      <c r="GV36" s="2">
        <f t="shared" si="56"/>
        <v>0</v>
      </c>
      <c r="GW36" s="2">
        <v>1</v>
      </c>
      <c r="GX36" s="2">
        <f t="shared" si="57"/>
        <v>0</v>
      </c>
      <c r="GY36" s="2"/>
      <c r="GZ36" s="2"/>
      <c r="HA36" s="2">
        <v>0</v>
      </c>
      <c r="HB36" s="2">
        <v>0</v>
      </c>
      <c r="HC36" s="2">
        <f t="shared" si="58"/>
        <v>0</v>
      </c>
      <c r="HD36" s="2"/>
      <c r="HE36" s="2" t="s">
        <v>33</v>
      </c>
      <c r="HF36" s="2" t="s">
        <v>34</v>
      </c>
      <c r="HG36" s="2"/>
      <c r="HH36" s="2"/>
      <c r="HI36" s="2"/>
      <c r="HJ36" s="2"/>
      <c r="HK36" s="2"/>
      <c r="HL36" s="2"/>
      <c r="HM36" s="2" t="s">
        <v>3</v>
      </c>
      <c r="HN36" s="2" t="s">
        <v>3</v>
      </c>
      <c r="HO36" s="2" t="s">
        <v>3</v>
      </c>
      <c r="HP36" s="2" t="s">
        <v>3</v>
      </c>
      <c r="HQ36" s="2" t="s">
        <v>3</v>
      </c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>
        <v>0</v>
      </c>
      <c r="IL36" s="2"/>
      <c r="IM36" s="2"/>
      <c r="IN36" s="2"/>
      <c r="IO36" s="2"/>
      <c r="IP36" s="2"/>
      <c r="IQ36" s="2"/>
      <c r="IR36" s="2"/>
      <c r="IS36" s="2"/>
      <c r="IT36" s="2"/>
      <c r="IU36" s="2"/>
    </row>
    <row r="37" spans="1:255" x14ac:dyDescent="0.2">
      <c r="A37">
        <v>17</v>
      </c>
      <c r="B37">
        <v>1</v>
      </c>
      <c r="E37" t="s">
        <v>46</v>
      </c>
      <c r="F37" t="s">
        <v>27</v>
      </c>
      <c r="G37" t="s">
        <v>47</v>
      </c>
      <c r="H37" t="s">
        <v>29</v>
      </c>
      <c r="I37">
        <v>1</v>
      </c>
      <c r="J37">
        <v>0</v>
      </c>
      <c r="K37">
        <v>1</v>
      </c>
      <c r="O37">
        <f t="shared" si="21"/>
        <v>29415.42</v>
      </c>
      <c r="P37">
        <f t="shared" si="22"/>
        <v>29415.42</v>
      </c>
      <c r="Q37">
        <f t="shared" si="23"/>
        <v>0</v>
      </c>
      <c r="R37">
        <f t="shared" si="24"/>
        <v>0</v>
      </c>
      <c r="S37">
        <f t="shared" si="25"/>
        <v>0</v>
      </c>
      <c r="T37">
        <f t="shared" si="26"/>
        <v>0</v>
      </c>
      <c r="U37">
        <f t="shared" si="27"/>
        <v>0</v>
      </c>
      <c r="V37">
        <f t="shared" si="28"/>
        <v>0</v>
      </c>
      <c r="W37">
        <f t="shared" si="29"/>
        <v>0</v>
      </c>
      <c r="X37">
        <f t="shared" si="30"/>
        <v>0</v>
      </c>
      <c r="Y37">
        <f t="shared" si="31"/>
        <v>0</v>
      </c>
      <c r="AA37">
        <v>151751235</v>
      </c>
      <c r="AB37">
        <f t="shared" si="32"/>
        <v>4137.1899999999996</v>
      </c>
      <c r="AC37">
        <f t="shared" si="33"/>
        <v>4137.1899999999996</v>
      </c>
      <c r="AD37">
        <f t="shared" si="34"/>
        <v>0</v>
      </c>
      <c r="AE37">
        <f t="shared" si="35"/>
        <v>0</v>
      </c>
      <c r="AF37">
        <f t="shared" si="36"/>
        <v>0</v>
      </c>
      <c r="AG37">
        <f t="shared" si="37"/>
        <v>0</v>
      </c>
      <c r="AH37">
        <f t="shared" si="38"/>
        <v>0</v>
      </c>
      <c r="AI37">
        <f t="shared" si="39"/>
        <v>0</v>
      </c>
      <c r="AJ37">
        <f t="shared" si="40"/>
        <v>0</v>
      </c>
      <c r="AK37">
        <v>4137.1900000000005</v>
      </c>
      <c r="AL37">
        <v>4137.1900000000005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1</v>
      </c>
      <c r="AW37">
        <v>1</v>
      </c>
      <c r="AZ37">
        <v>1</v>
      </c>
      <c r="BA37">
        <v>1</v>
      </c>
      <c r="BB37">
        <v>1</v>
      </c>
      <c r="BC37">
        <v>7.11</v>
      </c>
      <c r="BD37" t="s">
        <v>3</v>
      </c>
      <c r="BE37" t="s">
        <v>3</v>
      </c>
      <c r="BF37" t="s">
        <v>3</v>
      </c>
      <c r="BG37" t="s">
        <v>3</v>
      </c>
      <c r="BH37">
        <v>3</v>
      </c>
      <c r="BI37">
        <v>3</v>
      </c>
      <c r="BJ37" t="s">
        <v>3</v>
      </c>
      <c r="BM37">
        <v>700010</v>
      </c>
      <c r="BN37">
        <v>0</v>
      </c>
      <c r="BO37" t="s">
        <v>3</v>
      </c>
      <c r="BP37">
        <v>0</v>
      </c>
      <c r="BQ37">
        <v>202</v>
      </c>
      <c r="BR37">
        <v>0</v>
      </c>
      <c r="BS37">
        <v>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3</v>
      </c>
      <c r="BZ37">
        <v>0</v>
      </c>
      <c r="CA37">
        <v>0</v>
      </c>
      <c r="CB37" t="s">
        <v>3</v>
      </c>
      <c r="CE37">
        <v>30</v>
      </c>
      <c r="CF37">
        <v>0</v>
      </c>
      <c r="CG37">
        <v>0</v>
      </c>
      <c r="CM37">
        <v>0</v>
      </c>
      <c r="CN37" t="s">
        <v>3</v>
      </c>
      <c r="CO37">
        <v>0</v>
      </c>
      <c r="CP37">
        <f t="shared" si="41"/>
        <v>29415.42</v>
      </c>
      <c r="CQ37">
        <f t="shared" si="42"/>
        <v>29415.42</v>
      </c>
      <c r="CR37">
        <f t="shared" si="43"/>
        <v>0</v>
      </c>
      <c r="CS37">
        <f t="shared" si="44"/>
        <v>0</v>
      </c>
      <c r="CT37">
        <f t="shared" si="45"/>
        <v>0</v>
      </c>
      <c r="CU37">
        <f t="shared" si="46"/>
        <v>0</v>
      </c>
      <c r="CV37">
        <f t="shared" si="47"/>
        <v>0</v>
      </c>
      <c r="CW37">
        <f t="shared" si="48"/>
        <v>0</v>
      </c>
      <c r="CX37">
        <f t="shared" si="49"/>
        <v>0</v>
      </c>
      <c r="CY37">
        <f>S37*(BZ37/100)</f>
        <v>0</v>
      </c>
      <c r="CZ37">
        <f>S37*(CA37/100)</f>
        <v>0</v>
      </c>
      <c r="DC37" t="s">
        <v>3</v>
      </c>
      <c r="DD37" t="s">
        <v>3</v>
      </c>
      <c r="DE37" t="s">
        <v>3</v>
      </c>
      <c r="DF37" t="s">
        <v>3</v>
      </c>
      <c r="DG37" t="s">
        <v>3</v>
      </c>
      <c r="DH37" t="s">
        <v>3</v>
      </c>
      <c r="DI37" t="s">
        <v>3</v>
      </c>
      <c r="DJ37" t="s">
        <v>3</v>
      </c>
      <c r="DK37" t="s">
        <v>3</v>
      </c>
      <c r="DL37" t="s">
        <v>3</v>
      </c>
      <c r="DM37" t="s">
        <v>3</v>
      </c>
      <c r="DN37">
        <v>0</v>
      </c>
      <c r="DO37">
        <v>0</v>
      </c>
      <c r="DP37">
        <v>1</v>
      </c>
      <c r="DQ37">
        <v>1</v>
      </c>
      <c r="DU37">
        <v>1010</v>
      </c>
      <c r="DV37" t="s">
        <v>29</v>
      </c>
      <c r="DW37" t="s">
        <v>29</v>
      </c>
      <c r="DX37">
        <v>1</v>
      </c>
      <c r="DZ37" t="s">
        <v>3</v>
      </c>
      <c r="EA37" t="s">
        <v>3</v>
      </c>
      <c r="EB37" t="s">
        <v>3</v>
      </c>
      <c r="EC37" t="s">
        <v>3</v>
      </c>
      <c r="EE37">
        <v>151748510</v>
      </c>
      <c r="EF37">
        <v>202</v>
      </c>
      <c r="EG37" t="s">
        <v>30</v>
      </c>
      <c r="EH37">
        <v>0</v>
      </c>
      <c r="EI37" t="s">
        <v>3</v>
      </c>
      <c r="EJ37">
        <v>1</v>
      </c>
      <c r="EK37">
        <v>700010</v>
      </c>
      <c r="EL37" t="s">
        <v>31</v>
      </c>
      <c r="EM37" t="s">
        <v>30</v>
      </c>
      <c r="EO37" t="s">
        <v>3</v>
      </c>
      <c r="EQ37">
        <v>0</v>
      </c>
      <c r="ER37">
        <v>3149.28</v>
      </c>
      <c r="ES37">
        <v>4137.1900000000005</v>
      </c>
      <c r="ET37">
        <v>0</v>
      </c>
      <c r="EU37">
        <v>0</v>
      </c>
      <c r="EV37">
        <v>0</v>
      </c>
      <c r="EW37">
        <v>0</v>
      </c>
      <c r="EX37">
        <v>0</v>
      </c>
      <c r="EY37">
        <v>0</v>
      </c>
      <c r="EZ37">
        <v>5</v>
      </c>
      <c r="FC37">
        <v>1</v>
      </c>
      <c r="FD37">
        <v>18</v>
      </c>
      <c r="FF37">
        <v>33864</v>
      </c>
      <c r="FQ37">
        <v>0</v>
      </c>
      <c r="FR37">
        <f t="shared" si="50"/>
        <v>29415.42</v>
      </c>
      <c r="FS37">
        <v>0</v>
      </c>
      <c r="FX37">
        <v>0</v>
      </c>
      <c r="FY37">
        <v>0</v>
      </c>
      <c r="GA37" t="s">
        <v>48</v>
      </c>
      <c r="GD37">
        <v>0</v>
      </c>
      <c r="GF37">
        <v>-769494491</v>
      </c>
      <c r="GG37">
        <v>2</v>
      </c>
      <c r="GH37">
        <v>3</v>
      </c>
      <c r="GI37">
        <v>5</v>
      </c>
      <c r="GJ37">
        <v>0</v>
      </c>
      <c r="GK37">
        <f>ROUND(R37*(S12)/100,2)</f>
        <v>0</v>
      </c>
      <c r="GL37">
        <f t="shared" si="51"/>
        <v>0</v>
      </c>
      <c r="GM37">
        <f t="shared" si="52"/>
        <v>29415.42</v>
      </c>
      <c r="GN37">
        <f t="shared" si="53"/>
        <v>0</v>
      </c>
      <c r="GO37">
        <f t="shared" si="54"/>
        <v>0</v>
      </c>
      <c r="GP37">
        <f t="shared" si="55"/>
        <v>0</v>
      </c>
      <c r="GR37">
        <v>1</v>
      </c>
      <c r="GS37">
        <v>1</v>
      </c>
      <c r="GT37">
        <v>0</v>
      </c>
      <c r="GU37" t="s">
        <v>3</v>
      </c>
      <c r="GV37">
        <f t="shared" si="56"/>
        <v>0</v>
      </c>
      <c r="GW37">
        <v>1</v>
      </c>
      <c r="GX37">
        <f t="shared" si="57"/>
        <v>0</v>
      </c>
      <c r="HA37">
        <v>0</v>
      </c>
      <c r="HB37">
        <v>0</v>
      </c>
      <c r="HC37">
        <f t="shared" si="58"/>
        <v>0</v>
      </c>
      <c r="HE37" t="s">
        <v>33</v>
      </c>
      <c r="HF37" t="s">
        <v>34</v>
      </c>
      <c r="HM37" t="s">
        <v>3</v>
      </c>
      <c r="HN37" t="s">
        <v>3</v>
      </c>
      <c r="HO37" t="s">
        <v>3</v>
      </c>
      <c r="HP37" t="s">
        <v>3</v>
      </c>
      <c r="HQ37" t="s">
        <v>3</v>
      </c>
      <c r="IK37">
        <v>0</v>
      </c>
    </row>
    <row r="38" spans="1:255" x14ac:dyDescent="0.2">
      <c r="A38" s="2">
        <v>17</v>
      </c>
      <c r="B38" s="2">
        <v>1</v>
      </c>
      <c r="C38" s="2">
        <f>ROW(SmtRes!A43)</f>
        <v>43</v>
      </c>
      <c r="D38" s="2">
        <f>ROW(EtalonRes!A53)</f>
        <v>53</v>
      </c>
      <c r="E38" s="2" t="s">
        <v>49</v>
      </c>
      <c r="F38" s="2" t="s">
        <v>50</v>
      </c>
      <c r="G38" s="2" t="s">
        <v>51</v>
      </c>
      <c r="H38" s="2" t="s">
        <v>44</v>
      </c>
      <c r="I38" s="2">
        <v>1</v>
      </c>
      <c r="J38" s="2">
        <v>0</v>
      </c>
      <c r="K38" s="2">
        <v>1</v>
      </c>
      <c r="L38" s="2"/>
      <c r="M38" s="2"/>
      <c r="N38" s="2"/>
      <c r="O38" s="2">
        <f t="shared" si="21"/>
        <v>175.43</v>
      </c>
      <c r="P38" s="2">
        <f t="shared" si="22"/>
        <v>20.93</v>
      </c>
      <c r="Q38" s="2">
        <f t="shared" si="23"/>
        <v>0.06</v>
      </c>
      <c r="R38" s="2">
        <f t="shared" si="24"/>
        <v>0.01</v>
      </c>
      <c r="S38" s="2">
        <f t="shared" si="25"/>
        <v>154.44</v>
      </c>
      <c r="T38" s="2">
        <f t="shared" si="26"/>
        <v>0</v>
      </c>
      <c r="U38" s="2">
        <f t="shared" si="27"/>
        <v>11.7</v>
      </c>
      <c r="V38" s="2">
        <f t="shared" si="28"/>
        <v>0</v>
      </c>
      <c r="W38" s="2">
        <f t="shared" si="29"/>
        <v>0</v>
      </c>
      <c r="X38" s="2">
        <f t="shared" si="30"/>
        <v>176.06</v>
      </c>
      <c r="Y38" s="2">
        <f t="shared" si="31"/>
        <v>103.47</v>
      </c>
      <c r="Z38" s="2"/>
      <c r="AA38" s="2">
        <v>151751237</v>
      </c>
      <c r="AB38" s="2">
        <f t="shared" si="32"/>
        <v>175.43</v>
      </c>
      <c r="AC38" s="2">
        <f t="shared" si="33"/>
        <v>20.93</v>
      </c>
      <c r="AD38" s="2">
        <f t="shared" si="34"/>
        <v>0.06</v>
      </c>
      <c r="AE38" s="2">
        <f t="shared" si="35"/>
        <v>0.01</v>
      </c>
      <c r="AF38" s="2">
        <f t="shared" si="36"/>
        <v>154.44</v>
      </c>
      <c r="AG38" s="2">
        <f t="shared" si="37"/>
        <v>0</v>
      </c>
      <c r="AH38" s="2">
        <f t="shared" si="38"/>
        <v>11.7</v>
      </c>
      <c r="AI38" s="2">
        <f t="shared" si="39"/>
        <v>0</v>
      </c>
      <c r="AJ38" s="2">
        <f t="shared" si="40"/>
        <v>0</v>
      </c>
      <c r="AK38" s="2">
        <v>175.43</v>
      </c>
      <c r="AL38" s="2">
        <v>20.93</v>
      </c>
      <c r="AM38" s="2">
        <v>0.06</v>
      </c>
      <c r="AN38" s="2">
        <v>0.01</v>
      </c>
      <c r="AO38" s="2">
        <v>154.44</v>
      </c>
      <c r="AP38" s="2">
        <v>0</v>
      </c>
      <c r="AQ38" s="2">
        <v>11.7</v>
      </c>
      <c r="AR38" s="2">
        <v>0</v>
      </c>
      <c r="AS38" s="2">
        <v>0</v>
      </c>
      <c r="AT38" s="2">
        <v>114</v>
      </c>
      <c r="AU38" s="2">
        <v>67</v>
      </c>
      <c r="AV38" s="2">
        <v>1</v>
      </c>
      <c r="AW38" s="2">
        <v>1</v>
      </c>
      <c r="AX38" s="2"/>
      <c r="AY38" s="2"/>
      <c r="AZ38" s="2">
        <v>1</v>
      </c>
      <c r="BA38" s="2">
        <v>1</v>
      </c>
      <c r="BB38" s="2">
        <v>1</v>
      </c>
      <c r="BC38" s="2">
        <v>1</v>
      </c>
      <c r="BD38" s="2" t="s">
        <v>3</v>
      </c>
      <c r="BE38" s="2" t="s">
        <v>3</v>
      </c>
      <c r="BF38" s="2" t="s">
        <v>3</v>
      </c>
      <c r="BG38" s="2" t="s">
        <v>3</v>
      </c>
      <c r="BH38" s="2">
        <v>0</v>
      </c>
      <c r="BI38" s="2">
        <v>2</v>
      </c>
      <c r="BJ38" s="2" t="s">
        <v>52</v>
      </c>
      <c r="BK38" s="2"/>
      <c r="BL38" s="2"/>
      <c r="BM38" s="2">
        <v>336</v>
      </c>
      <c r="BN38" s="2">
        <v>0</v>
      </c>
      <c r="BO38" s="2" t="s">
        <v>3</v>
      </c>
      <c r="BP38" s="2">
        <v>0</v>
      </c>
      <c r="BQ38" s="2">
        <v>40</v>
      </c>
      <c r="BR38" s="2">
        <v>0</v>
      </c>
      <c r="BS38" s="2">
        <v>1</v>
      </c>
      <c r="BT38" s="2">
        <v>1</v>
      </c>
      <c r="BU38" s="2">
        <v>1</v>
      </c>
      <c r="BV38" s="2">
        <v>1</v>
      </c>
      <c r="BW38" s="2">
        <v>1</v>
      </c>
      <c r="BX38" s="2">
        <v>1</v>
      </c>
      <c r="BY38" s="2" t="s">
        <v>3</v>
      </c>
      <c r="BZ38" s="2">
        <v>114</v>
      </c>
      <c r="CA38" s="2">
        <v>67</v>
      </c>
      <c r="CB38" s="2" t="s">
        <v>3</v>
      </c>
      <c r="CC38" s="2"/>
      <c r="CD38" s="2"/>
      <c r="CE38" s="2">
        <v>30</v>
      </c>
      <c r="CF38" s="2">
        <v>0</v>
      </c>
      <c r="CG38" s="2">
        <v>0</v>
      </c>
      <c r="CH38" s="2"/>
      <c r="CI38" s="2"/>
      <c r="CJ38" s="2"/>
      <c r="CK38" s="2"/>
      <c r="CL38" s="2"/>
      <c r="CM38" s="2">
        <v>0</v>
      </c>
      <c r="CN38" s="2" t="s">
        <v>3</v>
      </c>
      <c r="CO38" s="2">
        <v>0</v>
      </c>
      <c r="CP38" s="2">
        <f t="shared" si="41"/>
        <v>175.43</v>
      </c>
      <c r="CQ38" s="2">
        <f t="shared" si="42"/>
        <v>20.93</v>
      </c>
      <c r="CR38" s="2">
        <f t="shared" si="43"/>
        <v>0.06</v>
      </c>
      <c r="CS38" s="2">
        <f t="shared" si="44"/>
        <v>0.01</v>
      </c>
      <c r="CT38" s="2">
        <f t="shared" si="45"/>
        <v>154.44</v>
      </c>
      <c r="CU38" s="2">
        <f t="shared" si="46"/>
        <v>0</v>
      </c>
      <c r="CV38" s="2">
        <f t="shared" si="47"/>
        <v>11.7</v>
      </c>
      <c r="CW38" s="2">
        <f t="shared" si="48"/>
        <v>0</v>
      </c>
      <c r="CX38" s="2">
        <f t="shared" si="49"/>
        <v>0</v>
      </c>
      <c r="CY38" s="2">
        <f>((S38*BZ38)/100)</f>
        <v>176.0616</v>
      </c>
      <c r="CZ38" s="2">
        <f>((S38*CA38)/100)</f>
        <v>103.4748</v>
      </c>
      <c r="DA38" s="2"/>
      <c r="DB38" s="2"/>
      <c r="DC38" s="2" t="s">
        <v>3</v>
      </c>
      <c r="DD38" s="2" t="s">
        <v>3</v>
      </c>
      <c r="DE38" s="2" t="s">
        <v>3</v>
      </c>
      <c r="DF38" s="2" t="s">
        <v>3</v>
      </c>
      <c r="DG38" s="2" t="s">
        <v>3</v>
      </c>
      <c r="DH38" s="2" t="s">
        <v>3</v>
      </c>
      <c r="DI38" s="2" t="s">
        <v>3</v>
      </c>
      <c r="DJ38" s="2" t="s">
        <v>3</v>
      </c>
      <c r="DK38" s="2" t="s">
        <v>3</v>
      </c>
      <c r="DL38" s="2" t="s">
        <v>3</v>
      </c>
      <c r="DM38" s="2" t="s">
        <v>3</v>
      </c>
      <c r="DN38" s="2">
        <v>0</v>
      </c>
      <c r="DO38" s="2">
        <v>0</v>
      </c>
      <c r="DP38" s="2">
        <v>1</v>
      </c>
      <c r="DQ38" s="2">
        <v>1</v>
      </c>
      <c r="DR38" s="2"/>
      <c r="DS38" s="2"/>
      <c r="DT38" s="2"/>
      <c r="DU38" s="2">
        <v>1013</v>
      </c>
      <c r="DV38" s="2" t="s">
        <v>44</v>
      </c>
      <c r="DW38" s="2" t="s">
        <v>44</v>
      </c>
      <c r="DX38" s="2">
        <v>1</v>
      </c>
      <c r="DY38" s="2"/>
      <c r="DZ38" s="2" t="s">
        <v>3</v>
      </c>
      <c r="EA38" s="2" t="s">
        <v>3</v>
      </c>
      <c r="EB38" s="2" t="s">
        <v>3</v>
      </c>
      <c r="EC38" s="2" t="s">
        <v>3</v>
      </c>
      <c r="ED38" s="2"/>
      <c r="EE38" s="2">
        <v>151030334</v>
      </c>
      <c r="EF38" s="2">
        <v>40</v>
      </c>
      <c r="EG38" s="2" t="s">
        <v>23</v>
      </c>
      <c r="EH38" s="2">
        <v>0</v>
      </c>
      <c r="EI38" s="2" t="s">
        <v>3</v>
      </c>
      <c r="EJ38" s="2">
        <v>2</v>
      </c>
      <c r="EK38" s="2">
        <v>336</v>
      </c>
      <c r="EL38" s="2" t="s">
        <v>24</v>
      </c>
      <c r="EM38" s="2" t="s">
        <v>25</v>
      </c>
      <c r="EN38" s="2"/>
      <c r="EO38" s="2" t="s">
        <v>3</v>
      </c>
      <c r="EP38" s="2"/>
      <c r="EQ38" s="2">
        <v>0</v>
      </c>
      <c r="ER38" s="2">
        <v>175.43</v>
      </c>
      <c r="ES38" s="2">
        <v>20.93</v>
      </c>
      <c r="ET38" s="2">
        <v>0.06</v>
      </c>
      <c r="EU38" s="2">
        <v>0.01</v>
      </c>
      <c r="EV38" s="2">
        <v>154.44</v>
      </c>
      <c r="EW38" s="2">
        <v>11.7</v>
      </c>
      <c r="EX38" s="2">
        <v>0</v>
      </c>
      <c r="EY38" s="2">
        <v>0</v>
      </c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>
        <v>0</v>
      </c>
      <c r="FR38" s="2">
        <f t="shared" si="50"/>
        <v>0</v>
      </c>
      <c r="FS38" s="2">
        <v>0</v>
      </c>
      <c r="FT38" s="2"/>
      <c r="FU38" s="2"/>
      <c r="FV38" s="2"/>
      <c r="FW38" s="2"/>
      <c r="FX38" s="2">
        <v>114</v>
      </c>
      <c r="FY38" s="2">
        <v>67</v>
      </c>
      <c r="FZ38" s="2"/>
      <c r="GA38" s="2" t="s">
        <v>3</v>
      </c>
      <c r="GB38" s="2"/>
      <c r="GC38" s="2"/>
      <c r="GD38" s="2">
        <v>0</v>
      </c>
      <c r="GE38" s="2"/>
      <c r="GF38" s="2">
        <v>-898872175</v>
      </c>
      <c r="GG38" s="2">
        <v>2</v>
      </c>
      <c r="GH38" s="2">
        <v>1</v>
      </c>
      <c r="GI38" s="2">
        <v>-2</v>
      </c>
      <c r="GJ38" s="2">
        <v>0</v>
      </c>
      <c r="GK38" s="2">
        <f>ROUND(R38*(R12)/100,2)</f>
        <v>0.02</v>
      </c>
      <c r="GL38" s="2">
        <f t="shared" si="51"/>
        <v>0</v>
      </c>
      <c r="GM38" s="2">
        <f t="shared" si="52"/>
        <v>454.98</v>
      </c>
      <c r="GN38" s="2">
        <f t="shared" si="53"/>
        <v>0</v>
      </c>
      <c r="GO38" s="2">
        <f t="shared" si="54"/>
        <v>454.98</v>
      </c>
      <c r="GP38" s="2">
        <f t="shared" si="55"/>
        <v>0</v>
      </c>
      <c r="GQ38" s="2"/>
      <c r="GR38" s="2">
        <v>0</v>
      </c>
      <c r="GS38" s="2">
        <v>0</v>
      </c>
      <c r="GT38" s="2">
        <v>0</v>
      </c>
      <c r="GU38" s="2" t="s">
        <v>3</v>
      </c>
      <c r="GV38" s="2">
        <f t="shared" si="56"/>
        <v>0</v>
      </c>
      <c r="GW38" s="2">
        <v>1</v>
      </c>
      <c r="GX38" s="2">
        <f t="shared" si="57"/>
        <v>0</v>
      </c>
      <c r="GY38" s="2"/>
      <c r="GZ38" s="2"/>
      <c r="HA38" s="2">
        <v>0</v>
      </c>
      <c r="HB38" s="2">
        <v>0</v>
      </c>
      <c r="HC38" s="2">
        <f t="shared" si="58"/>
        <v>0</v>
      </c>
      <c r="HD38" s="2"/>
      <c r="HE38" s="2" t="s">
        <v>3</v>
      </c>
      <c r="HF38" s="2" t="s">
        <v>3</v>
      </c>
      <c r="HG38" s="2"/>
      <c r="HH38" s="2"/>
      <c r="HI38" s="2"/>
      <c r="HJ38" s="2"/>
      <c r="HK38" s="2"/>
      <c r="HL38" s="2"/>
      <c r="HM38" s="2" t="s">
        <v>3</v>
      </c>
      <c r="HN38" s="2" t="s">
        <v>3</v>
      </c>
      <c r="HO38" s="2" t="s">
        <v>3</v>
      </c>
      <c r="HP38" s="2" t="s">
        <v>3</v>
      </c>
      <c r="HQ38" s="2" t="s">
        <v>3</v>
      </c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>
        <v>0</v>
      </c>
      <c r="IL38" s="2"/>
      <c r="IM38" s="2"/>
      <c r="IN38" s="2"/>
      <c r="IO38" s="2"/>
      <c r="IP38" s="2"/>
      <c r="IQ38" s="2"/>
      <c r="IR38" s="2"/>
      <c r="IS38" s="2"/>
      <c r="IT38" s="2"/>
      <c r="IU38" s="2"/>
    </row>
    <row r="39" spans="1:255" x14ac:dyDescent="0.2">
      <c r="A39">
        <v>17</v>
      </c>
      <c r="B39">
        <v>1</v>
      </c>
      <c r="C39">
        <f>ROW(SmtRes!A44)</f>
        <v>44</v>
      </c>
      <c r="D39">
        <f>ROW(EtalonRes!A54)</f>
        <v>54</v>
      </c>
      <c r="E39" t="s">
        <v>49</v>
      </c>
      <c r="F39" t="s">
        <v>50</v>
      </c>
      <c r="G39" t="s">
        <v>51</v>
      </c>
      <c r="H39" t="s">
        <v>44</v>
      </c>
      <c r="I39">
        <v>1</v>
      </c>
      <c r="J39">
        <v>0</v>
      </c>
      <c r="K39">
        <v>1</v>
      </c>
      <c r="O39">
        <f t="shared" si="21"/>
        <v>5534.4</v>
      </c>
      <c r="P39">
        <f t="shared" si="22"/>
        <v>203.86</v>
      </c>
      <c r="Q39">
        <f t="shared" si="23"/>
        <v>0.82</v>
      </c>
      <c r="R39">
        <f t="shared" si="24"/>
        <v>0.35</v>
      </c>
      <c r="S39">
        <f t="shared" si="25"/>
        <v>5329.72</v>
      </c>
      <c r="T39">
        <f t="shared" si="26"/>
        <v>0</v>
      </c>
      <c r="U39">
        <f t="shared" si="27"/>
        <v>11.7</v>
      </c>
      <c r="V39">
        <f t="shared" si="28"/>
        <v>0</v>
      </c>
      <c r="W39">
        <f t="shared" si="29"/>
        <v>0</v>
      </c>
      <c r="X39">
        <f t="shared" si="30"/>
        <v>4210.4799999999996</v>
      </c>
      <c r="Y39">
        <f t="shared" si="31"/>
        <v>2185.19</v>
      </c>
      <c r="AA39">
        <v>151751235</v>
      </c>
      <c r="AB39">
        <f t="shared" si="32"/>
        <v>175.43</v>
      </c>
      <c r="AC39">
        <f t="shared" si="33"/>
        <v>20.93</v>
      </c>
      <c r="AD39">
        <f t="shared" si="34"/>
        <v>0.06</v>
      </c>
      <c r="AE39">
        <f t="shared" si="35"/>
        <v>0.01</v>
      </c>
      <c r="AF39">
        <f t="shared" si="36"/>
        <v>154.44</v>
      </c>
      <c r="AG39">
        <f t="shared" si="37"/>
        <v>0</v>
      </c>
      <c r="AH39">
        <f t="shared" si="38"/>
        <v>11.7</v>
      </c>
      <c r="AI39">
        <f t="shared" si="39"/>
        <v>0</v>
      </c>
      <c r="AJ39">
        <f t="shared" si="40"/>
        <v>0</v>
      </c>
      <c r="AK39">
        <v>175.43</v>
      </c>
      <c r="AL39">
        <v>20.93</v>
      </c>
      <c r="AM39">
        <v>0.06</v>
      </c>
      <c r="AN39">
        <v>0.01</v>
      </c>
      <c r="AO39">
        <v>154.44</v>
      </c>
      <c r="AP39">
        <v>0</v>
      </c>
      <c r="AQ39">
        <v>11.7</v>
      </c>
      <c r="AR39">
        <v>0</v>
      </c>
      <c r="AS39">
        <v>0</v>
      </c>
      <c r="AT39">
        <v>79</v>
      </c>
      <c r="AU39">
        <v>41</v>
      </c>
      <c r="AV39">
        <v>1</v>
      </c>
      <c r="AW39">
        <v>1</v>
      </c>
      <c r="AZ39">
        <v>1</v>
      </c>
      <c r="BA39">
        <v>34.51</v>
      </c>
      <c r="BB39">
        <v>13.67</v>
      </c>
      <c r="BC39">
        <v>9.74</v>
      </c>
      <c r="BD39" t="s">
        <v>3</v>
      </c>
      <c r="BE39" t="s">
        <v>3</v>
      </c>
      <c r="BF39" t="s">
        <v>3</v>
      </c>
      <c r="BG39" t="s">
        <v>3</v>
      </c>
      <c r="BH39">
        <v>0</v>
      </c>
      <c r="BI39">
        <v>2</v>
      </c>
      <c r="BJ39" t="s">
        <v>52</v>
      </c>
      <c r="BM39">
        <v>336</v>
      </c>
      <c r="BN39">
        <v>0</v>
      </c>
      <c r="BO39" t="s">
        <v>50</v>
      </c>
      <c r="BP39">
        <v>1</v>
      </c>
      <c r="BQ39">
        <v>40</v>
      </c>
      <c r="BR39">
        <v>0</v>
      </c>
      <c r="BS39">
        <v>34.51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3</v>
      </c>
      <c r="BZ39">
        <v>79</v>
      </c>
      <c r="CA39">
        <v>41</v>
      </c>
      <c r="CB39" t="s">
        <v>3</v>
      </c>
      <c r="CE39">
        <v>30</v>
      </c>
      <c r="CF39">
        <v>0</v>
      </c>
      <c r="CG39">
        <v>0</v>
      </c>
      <c r="CM39">
        <v>0</v>
      </c>
      <c r="CN39" t="s">
        <v>3</v>
      </c>
      <c r="CO39">
        <v>0</v>
      </c>
      <c r="CP39">
        <f t="shared" si="41"/>
        <v>5534.4000000000005</v>
      </c>
      <c r="CQ39">
        <f t="shared" si="42"/>
        <v>203.86</v>
      </c>
      <c r="CR39">
        <f t="shared" si="43"/>
        <v>0.82</v>
      </c>
      <c r="CS39">
        <f t="shared" si="44"/>
        <v>0.35</v>
      </c>
      <c r="CT39">
        <f t="shared" si="45"/>
        <v>5329.72</v>
      </c>
      <c r="CU39">
        <f t="shared" si="46"/>
        <v>0</v>
      </c>
      <c r="CV39">
        <f t="shared" si="47"/>
        <v>11.7</v>
      </c>
      <c r="CW39">
        <f t="shared" si="48"/>
        <v>0</v>
      </c>
      <c r="CX39">
        <f t="shared" si="49"/>
        <v>0</v>
      </c>
      <c r="CY39">
        <f>S39*(BZ39/100)</f>
        <v>4210.4788000000008</v>
      </c>
      <c r="CZ39">
        <f>S39*(CA39/100)</f>
        <v>2185.1851999999999</v>
      </c>
      <c r="DC39" t="s">
        <v>3</v>
      </c>
      <c r="DD39" t="s">
        <v>3</v>
      </c>
      <c r="DE39" t="s">
        <v>3</v>
      </c>
      <c r="DF39" t="s">
        <v>3</v>
      </c>
      <c r="DG39" t="s">
        <v>3</v>
      </c>
      <c r="DH39" t="s">
        <v>3</v>
      </c>
      <c r="DI39" t="s">
        <v>3</v>
      </c>
      <c r="DJ39" t="s">
        <v>3</v>
      </c>
      <c r="DK39" t="s">
        <v>3</v>
      </c>
      <c r="DL39" t="s">
        <v>3</v>
      </c>
      <c r="DM39" t="s">
        <v>3</v>
      </c>
      <c r="DN39">
        <v>114</v>
      </c>
      <c r="DO39">
        <v>67</v>
      </c>
      <c r="DP39">
        <v>1</v>
      </c>
      <c r="DQ39">
        <v>1</v>
      </c>
      <c r="DU39">
        <v>1013</v>
      </c>
      <c r="DV39" t="s">
        <v>44</v>
      </c>
      <c r="DW39" t="s">
        <v>44</v>
      </c>
      <c r="DX39">
        <v>1</v>
      </c>
      <c r="DZ39" t="s">
        <v>3</v>
      </c>
      <c r="EA39" t="s">
        <v>3</v>
      </c>
      <c r="EB39" t="s">
        <v>3</v>
      </c>
      <c r="EC39" t="s">
        <v>3</v>
      </c>
      <c r="EE39">
        <v>151030334</v>
      </c>
      <c r="EF39">
        <v>40</v>
      </c>
      <c r="EG39" t="s">
        <v>23</v>
      </c>
      <c r="EH39">
        <v>0</v>
      </c>
      <c r="EI39" t="s">
        <v>3</v>
      </c>
      <c r="EJ39">
        <v>2</v>
      </c>
      <c r="EK39">
        <v>336</v>
      </c>
      <c r="EL39" t="s">
        <v>24</v>
      </c>
      <c r="EM39" t="s">
        <v>25</v>
      </c>
      <c r="EO39" t="s">
        <v>3</v>
      </c>
      <c r="EQ39">
        <v>0</v>
      </c>
      <c r="ER39">
        <v>175.43</v>
      </c>
      <c r="ES39">
        <v>20.93</v>
      </c>
      <c r="ET39">
        <v>0.06</v>
      </c>
      <c r="EU39">
        <v>0.01</v>
      </c>
      <c r="EV39">
        <v>154.44</v>
      </c>
      <c r="EW39">
        <v>11.7</v>
      </c>
      <c r="EX39">
        <v>0</v>
      </c>
      <c r="EY39">
        <v>0</v>
      </c>
      <c r="FQ39">
        <v>0</v>
      </c>
      <c r="FR39">
        <f t="shared" si="50"/>
        <v>0</v>
      </c>
      <c r="FS39">
        <v>0</v>
      </c>
      <c r="FX39">
        <v>114</v>
      </c>
      <c r="FY39">
        <v>67</v>
      </c>
      <c r="GA39" t="s">
        <v>3</v>
      </c>
      <c r="GD39">
        <v>0</v>
      </c>
      <c r="GF39">
        <v>-898872175</v>
      </c>
      <c r="GG39">
        <v>2</v>
      </c>
      <c r="GH39">
        <v>1</v>
      </c>
      <c r="GI39">
        <v>2</v>
      </c>
      <c r="GJ39">
        <v>0</v>
      </c>
      <c r="GK39">
        <f>ROUND(R39*(S12)/100,2)</f>
        <v>0.56000000000000005</v>
      </c>
      <c r="GL39">
        <f t="shared" si="51"/>
        <v>0</v>
      </c>
      <c r="GM39">
        <f t="shared" si="52"/>
        <v>11930.63</v>
      </c>
      <c r="GN39">
        <f t="shared" si="53"/>
        <v>0</v>
      </c>
      <c r="GO39">
        <f t="shared" si="54"/>
        <v>11930.63</v>
      </c>
      <c r="GP39">
        <f t="shared" si="55"/>
        <v>0</v>
      </c>
      <c r="GR39">
        <v>0</v>
      </c>
      <c r="GS39">
        <v>3</v>
      </c>
      <c r="GT39">
        <v>0</v>
      </c>
      <c r="GU39" t="s">
        <v>3</v>
      </c>
      <c r="GV39">
        <f t="shared" si="56"/>
        <v>0</v>
      </c>
      <c r="GW39">
        <v>1</v>
      </c>
      <c r="GX39">
        <f t="shared" si="57"/>
        <v>0</v>
      </c>
      <c r="HA39">
        <v>0</v>
      </c>
      <c r="HB39">
        <v>0</v>
      </c>
      <c r="HC39">
        <f t="shared" si="58"/>
        <v>0</v>
      </c>
      <c r="HE39" t="s">
        <v>3</v>
      </c>
      <c r="HF39" t="s">
        <v>3</v>
      </c>
      <c r="HM39" t="s">
        <v>3</v>
      </c>
      <c r="HN39" t="s">
        <v>3</v>
      </c>
      <c r="HO39" t="s">
        <v>3</v>
      </c>
      <c r="HP39" t="s">
        <v>3</v>
      </c>
      <c r="HQ39" t="s">
        <v>3</v>
      </c>
      <c r="IK39">
        <v>0</v>
      </c>
    </row>
    <row r="40" spans="1:255" x14ac:dyDescent="0.2">
      <c r="A40" s="2">
        <v>17</v>
      </c>
      <c r="B40" s="2">
        <v>1</v>
      </c>
      <c r="C40" s="2"/>
      <c r="D40" s="2"/>
      <c r="E40" s="2" t="s">
        <v>53</v>
      </c>
      <c r="F40" s="2" t="s">
        <v>27</v>
      </c>
      <c r="G40" s="2" t="s">
        <v>54</v>
      </c>
      <c r="H40" s="2" t="s">
        <v>29</v>
      </c>
      <c r="I40" s="2">
        <v>1</v>
      </c>
      <c r="J40" s="2">
        <v>0</v>
      </c>
      <c r="K40" s="2">
        <v>1</v>
      </c>
      <c r="L40" s="2"/>
      <c r="M40" s="2"/>
      <c r="N40" s="2"/>
      <c r="O40" s="2">
        <f t="shared" si="21"/>
        <v>6301.22</v>
      </c>
      <c r="P40" s="2">
        <f t="shared" si="22"/>
        <v>6301.22</v>
      </c>
      <c r="Q40" s="2">
        <f t="shared" si="23"/>
        <v>0</v>
      </c>
      <c r="R40" s="2">
        <f t="shared" si="24"/>
        <v>0</v>
      </c>
      <c r="S40" s="2">
        <f t="shared" si="25"/>
        <v>0</v>
      </c>
      <c r="T40" s="2">
        <f t="shared" si="26"/>
        <v>0</v>
      </c>
      <c r="U40" s="2">
        <f t="shared" si="27"/>
        <v>0</v>
      </c>
      <c r="V40" s="2">
        <f t="shared" si="28"/>
        <v>0</v>
      </c>
      <c r="W40" s="2">
        <f t="shared" si="29"/>
        <v>0</v>
      </c>
      <c r="X40" s="2">
        <f t="shared" si="30"/>
        <v>0</v>
      </c>
      <c r="Y40" s="2">
        <f t="shared" si="31"/>
        <v>0</v>
      </c>
      <c r="Z40" s="2"/>
      <c r="AA40" s="2">
        <v>151751237</v>
      </c>
      <c r="AB40" s="2">
        <f t="shared" si="32"/>
        <v>6301.22</v>
      </c>
      <c r="AC40" s="2">
        <f t="shared" si="33"/>
        <v>6301.22</v>
      </c>
      <c r="AD40" s="2">
        <f t="shared" si="34"/>
        <v>0</v>
      </c>
      <c r="AE40" s="2">
        <f t="shared" si="35"/>
        <v>0</v>
      </c>
      <c r="AF40" s="2">
        <f t="shared" si="36"/>
        <v>0</v>
      </c>
      <c r="AG40" s="2">
        <f t="shared" si="37"/>
        <v>0</v>
      </c>
      <c r="AH40" s="2">
        <f t="shared" si="38"/>
        <v>0</v>
      </c>
      <c r="AI40" s="2">
        <f t="shared" si="39"/>
        <v>0</v>
      </c>
      <c r="AJ40" s="2">
        <f t="shared" si="40"/>
        <v>0</v>
      </c>
      <c r="AK40" s="2">
        <v>6301.2199999999993</v>
      </c>
      <c r="AL40" s="2">
        <v>6301.2199999999993</v>
      </c>
      <c r="AM40" s="2">
        <v>0</v>
      </c>
      <c r="AN40" s="2">
        <v>0</v>
      </c>
      <c r="AO40" s="2">
        <v>0</v>
      </c>
      <c r="AP40" s="2">
        <v>0</v>
      </c>
      <c r="AQ40" s="2">
        <v>0</v>
      </c>
      <c r="AR40" s="2">
        <v>0</v>
      </c>
      <c r="AS40" s="2">
        <v>0</v>
      </c>
      <c r="AT40" s="2">
        <v>0</v>
      </c>
      <c r="AU40" s="2">
        <v>0</v>
      </c>
      <c r="AV40" s="2">
        <v>1</v>
      </c>
      <c r="AW40" s="2">
        <v>1</v>
      </c>
      <c r="AX40" s="2"/>
      <c r="AY40" s="2"/>
      <c r="AZ40" s="2">
        <v>1</v>
      </c>
      <c r="BA40" s="2">
        <v>1</v>
      </c>
      <c r="BB40" s="2">
        <v>1</v>
      </c>
      <c r="BC40" s="2">
        <v>1</v>
      </c>
      <c r="BD40" s="2" t="s">
        <v>3</v>
      </c>
      <c r="BE40" s="2" t="s">
        <v>3</v>
      </c>
      <c r="BF40" s="2" t="s">
        <v>3</v>
      </c>
      <c r="BG40" s="2" t="s">
        <v>3</v>
      </c>
      <c r="BH40" s="2">
        <v>3</v>
      </c>
      <c r="BI40" s="2">
        <v>3</v>
      </c>
      <c r="BJ40" s="2" t="s">
        <v>3</v>
      </c>
      <c r="BK40" s="2"/>
      <c r="BL40" s="2"/>
      <c r="BM40" s="2">
        <v>700010</v>
      </c>
      <c r="BN40" s="2">
        <v>0</v>
      </c>
      <c r="BO40" s="2" t="s">
        <v>3</v>
      </c>
      <c r="BP40" s="2">
        <v>0</v>
      </c>
      <c r="BQ40" s="2">
        <v>202</v>
      </c>
      <c r="BR40" s="2">
        <v>0</v>
      </c>
      <c r="BS40" s="2">
        <v>1</v>
      </c>
      <c r="BT40" s="2">
        <v>1</v>
      </c>
      <c r="BU40" s="2">
        <v>1</v>
      </c>
      <c r="BV40" s="2">
        <v>1</v>
      </c>
      <c r="BW40" s="2">
        <v>1</v>
      </c>
      <c r="BX40" s="2">
        <v>1</v>
      </c>
      <c r="BY40" s="2" t="s">
        <v>3</v>
      </c>
      <c r="BZ40" s="2">
        <v>0</v>
      </c>
      <c r="CA40" s="2">
        <v>0</v>
      </c>
      <c r="CB40" s="2" t="s">
        <v>3</v>
      </c>
      <c r="CC40" s="2"/>
      <c r="CD40" s="2"/>
      <c r="CE40" s="2">
        <v>30</v>
      </c>
      <c r="CF40" s="2">
        <v>0</v>
      </c>
      <c r="CG40" s="2">
        <v>0</v>
      </c>
      <c r="CH40" s="2"/>
      <c r="CI40" s="2"/>
      <c r="CJ40" s="2"/>
      <c r="CK40" s="2"/>
      <c r="CL40" s="2"/>
      <c r="CM40" s="2">
        <v>0</v>
      </c>
      <c r="CN40" s="2" t="s">
        <v>3</v>
      </c>
      <c r="CO40" s="2">
        <v>0</v>
      </c>
      <c r="CP40" s="2">
        <f t="shared" si="41"/>
        <v>6301.22</v>
      </c>
      <c r="CQ40" s="2">
        <f t="shared" si="42"/>
        <v>6301.22</v>
      </c>
      <c r="CR40" s="2">
        <f t="shared" si="43"/>
        <v>0</v>
      </c>
      <c r="CS40" s="2">
        <f t="shared" si="44"/>
        <v>0</v>
      </c>
      <c r="CT40" s="2">
        <f t="shared" si="45"/>
        <v>0</v>
      </c>
      <c r="CU40" s="2">
        <f t="shared" si="46"/>
        <v>0</v>
      </c>
      <c r="CV40" s="2">
        <f t="shared" si="47"/>
        <v>0</v>
      </c>
      <c r="CW40" s="2">
        <f t="shared" si="48"/>
        <v>0</v>
      </c>
      <c r="CX40" s="2">
        <f t="shared" si="49"/>
        <v>0</v>
      </c>
      <c r="CY40" s="2">
        <f>((S40*BZ40)/100)</f>
        <v>0</v>
      </c>
      <c r="CZ40" s="2">
        <f>((S40*CA40)/100)</f>
        <v>0</v>
      </c>
      <c r="DA40" s="2"/>
      <c r="DB40" s="2"/>
      <c r="DC40" s="2" t="s">
        <v>3</v>
      </c>
      <c r="DD40" s="2" t="s">
        <v>3</v>
      </c>
      <c r="DE40" s="2" t="s">
        <v>3</v>
      </c>
      <c r="DF40" s="2" t="s">
        <v>3</v>
      </c>
      <c r="DG40" s="2" t="s">
        <v>3</v>
      </c>
      <c r="DH40" s="2" t="s">
        <v>3</v>
      </c>
      <c r="DI40" s="2" t="s">
        <v>3</v>
      </c>
      <c r="DJ40" s="2" t="s">
        <v>3</v>
      </c>
      <c r="DK40" s="2" t="s">
        <v>3</v>
      </c>
      <c r="DL40" s="2" t="s">
        <v>3</v>
      </c>
      <c r="DM40" s="2" t="s">
        <v>3</v>
      </c>
      <c r="DN40" s="2">
        <v>0</v>
      </c>
      <c r="DO40" s="2">
        <v>0</v>
      </c>
      <c r="DP40" s="2">
        <v>1</v>
      </c>
      <c r="DQ40" s="2">
        <v>1</v>
      </c>
      <c r="DR40" s="2"/>
      <c r="DS40" s="2"/>
      <c r="DT40" s="2"/>
      <c r="DU40" s="2">
        <v>1010</v>
      </c>
      <c r="DV40" s="2" t="s">
        <v>29</v>
      </c>
      <c r="DW40" s="2" t="s">
        <v>29</v>
      </c>
      <c r="DX40" s="2">
        <v>1</v>
      </c>
      <c r="DY40" s="2"/>
      <c r="DZ40" s="2" t="s">
        <v>3</v>
      </c>
      <c r="EA40" s="2" t="s">
        <v>3</v>
      </c>
      <c r="EB40" s="2" t="s">
        <v>3</v>
      </c>
      <c r="EC40" s="2" t="s">
        <v>3</v>
      </c>
      <c r="ED40" s="2"/>
      <c r="EE40" s="2">
        <v>151748510</v>
      </c>
      <c r="EF40" s="2">
        <v>202</v>
      </c>
      <c r="EG40" s="2" t="s">
        <v>30</v>
      </c>
      <c r="EH40" s="2">
        <v>0</v>
      </c>
      <c r="EI40" s="2" t="s">
        <v>3</v>
      </c>
      <c r="EJ40" s="2">
        <v>1</v>
      </c>
      <c r="EK40" s="2">
        <v>700010</v>
      </c>
      <c r="EL40" s="2" t="s">
        <v>31</v>
      </c>
      <c r="EM40" s="2" t="s">
        <v>30</v>
      </c>
      <c r="EN40" s="2"/>
      <c r="EO40" s="2" t="s">
        <v>3</v>
      </c>
      <c r="EP40" s="2"/>
      <c r="EQ40" s="2">
        <v>0</v>
      </c>
      <c r="ER40" s="2">
        <v>6637.29</v>
      </c>
      <c r="ES40" s="2">
        <v>6301.2199999999993</v>
      </c>
      <c r="ET40" s="2">
        <v>0</v>
      </c>
      <c r="EU40" s="2">
        <v>0</v>
      </c>
      <c r="EV40" s="2">
        <v>0</v>
      </c>
      <c r="EW40" s="2">
        <v>0</v>
      </c>
      <c r="EX40" s="2">
        <v>0</v>
      </c>
      <c r="EY40" s="2">
        <v>0</v>
      </c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>
        <v>0</v>
      </c>
      <c r="FR40" s="2">
        <f t="shared" si="50"/>
        <v>6301.22</v>
      </c>
      <c r="FS40" s="2">
        <v>0</v>
      </c>
      <c r="FT40" s="2"/>
      <c r="FU40" s="2"/>
      <c r="FV40" s="2"/>
      <c r="FW40" s="2"/>
      <c r="FX40" s="2">
        <v>0</v>
      </c>
      <c r="FY40" s="2">
        <v>0</v>
      </c>
      <c r="FZ40" s="2"/>
      <c r="GA40" s="2" t="s">
        <v>55</v>
      </c>
      <c r="GB40" s="2"/>
      <c r="GC40" s="2"/>
      <c r="GD40" s="2">
        <v>0</v>
      </c>
      <c r="GE40" s="2"/>
      <c r="GF40" s="2">
        <v>1755136305</v>
      </c>
      <c r="GG40" s="2">
        <v>2</v>
      </c>
      <c r="GH40" s="2">
        <v>4</v>
      </c>
      <c r="GI40" s="2">
        <v>-2</v>
      </c>
      <c r="GJ40" s="2">
        <v>0</v>
      </c>
      <c r="GK40" s="2">
        <f>ROUND(R40*(R12)/100,2)</f>
        <v>0</v>
      </c>
      <c r="GL40" s="2">
        <f t="shared" si="51"/>
        <v>0</v>
      </c>
      <c r="GM40" s="2">
        <f t="shared" si="52"/>
        <v>6301.22</v>
      </c>
      <c r="GN40" s="2">
        <f t="shared" si="53"/>
        <v>0</v>
      </c>
      <c r="GO40" s="2">
        <f t="shared" si="54"/>
        <v>0</v>
      </c>
      <c r="GP40" s="2">
        <f t="shared" si="55"/>
        <v>0</v>
      </c>
      <c r="GQ40" s="2"/>
      <c r="GR40" s="2">
        <v>0</v>
      </c>
      <c r="GS40" s="2">
        <v>2</v>
      </c>
      <c r="GT40" s="2">
        <v>0</v>
      </c>
      <c r="GU40" s="2" t="s">
        <v>3</v>
      </c>
      <c r="GV40" s="2">
        <f t="shared" si="56"/>
        <v>0</v>
      </c>
      <c r="GW40" s="2">
        <v>1</v>
      </c>
      <c r="GX40" s="2">
        <f t="shared" si="57"/>
        <v>0</v>
      </c>
      <c r="GY40" s="2"/>
      <c r="GZ40" s="2"/>
      <c r="HA40" s="2">
        <v>0</v>
      </c>
      <c r="HB40" s="2">
        <v>0</v>
      </c>
      <c r="HC40" s="2">
        <f t="shared" si="58"/>
        <v>0</v>
      </c>
      <c r="HD40" s="2"/>
      <c r="HE40" s="2" t="s">
        <v>33</v>
      </c>
      <c r="HF40" s="2" t="s">
        <v>34</v>
      </c>
      <c r="HG40" s="2"/>
      <c r="HH40" s="2"/>
      <c r="HI40" s="2"/>
      <c r="HJ40" s="2"/>
      <c r="HK40" s="2"/>
      <c r="HL40" s="2"/>
      <c r="HM40" s="2" t="s">
        <v>3</v>
      </c>
      <c r="HN40" s="2" t="s">
        <v>3</v>
      </c>
      <c r="HO40" s="2" t="s">
        <v>3</v>
      </c>
      <c r="HP40" s="2" t="s">
        <v>3</v>
      </c>
      <c r="HQ40" s="2" t="s">
        <v>3</v>
      </c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>
        <v>0</v>
      </c>
      <c r="IL40" s="2"/>
      <c r="IM40" s="2"/>
      <c r="IN40" s="2"/>
      <c r="IO40" s="2"/>
      <c r="IP40" s="2"/>
      <c r="IQ40" s="2"/>
      <c r="IR40" s="2"/>
      <c r="IS40" s="2"/>
      <c r="IT40" s="2"/>
      <c r="IU40" s="2"/>
    </row>
    <row r="41" spans="1:255" x14ac:dyDescent="0.2">
      <c r="A41">
        <v>17</v>
      </c>
      <c r="B41">
        <v>1</v>
      </c>
      <c r="E41" t="s">
        <v>53</v>
      </c>
      <c r="F41" t="s">
        <v>27</v>
      </c>
      <c r="G41" t="s">
        <v>54</v>
      </c>
      <c r="H41" t="s">
        <v>29</v>
      </c>
      <c r="I41">
        <v>1</v>
      </c>
      <c r="J41">
        <v>0</v>
      </c>
      <c r="K41">
        <v>1</v>
      </c>
      <c r="O41">
        <f t="shared" si="21"/>
        <v>44801.67</v>
      </c>
      <c r="P41">
        <f t="shared" si="22"/>
        <v>44801.67</v>
      </c>
      <c r="Q41">
        <f t="shared" si="23"/>
        <v>0</v>
      </c>
      <c r="R41">
        <f t="shared" si="24"/>
        <v>0</v>
      </c>
      <c r="S41">
        <f t="shared" si="25"/>
        <v>0</v>
      </c>
      <c r="T41">
        <f t="shared" si="26"/>
        <v>0</v>
      </c>
      <c r="U41">
        <f t="shared" si="27"/>
        <v>0</v>
      </c>
      <c r="V41">
        <f t="shared" si="28"/>
        <v>0</v>
      </c>
      <c r="W41">
        <f t="shared" si="29"/>
        <v>0</v>
      </c>
      <c r="X41">
        <f t="shared" si="30"/>
        <v>0</v>
      </c>
      <c r="Y41">
        <f t="shared" si="31"/>
        <v>0</v>
      </c>
      <c r="AA41">
        <v>151751235</v>
      </c>
      <c r="AB41">
        <f t="shared" si="32"/>
        <v>6301.22</v>
      </c>
      <c r="AC41">
        <f t="shared" si="33"/>
        <v>6301.22</v>
      </c>
      <c r="AD41">
        <f t="shared" si="34"/>
        <v>0</v>
      </c>
      <c r="AE41">
        <f t="shared" si="35"/>
        <v>0</v>
      </c>
      <c r="AF41">
        <f t="shared" si="36"/>
        <v>0</v>
      </c>
      <c r="AG41">
        <f t="shared" si="37"/>
        <v>0</v>
      </c>
      <c r="AH41">
        <f t="shared" si="38"/>
        <v>0</v>
      </c>
      <c r="AI41">
        <f t="shared" si="39"/>
        <v>0</v>
      </c>
      <c r="AJ41">
        <f t="shared" si="40"/>
        <v>0</v>
      </c>
      <c r="AK41">
        <v>6301.2199999999993</v>
      </c>
      <c r="AL41">
        <v>6301.2199999999993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1</v>
      </c>
      <c r="AW41">
        <v>1</v>
      </c>
      <c r="AZ41">
        <v>1</v>
      </c>
      <c r="BA41">
        <v>1</v>
      </c>
      <c r="BB41">
        <v>1</v>
      </c>
      <c r="BC41">
        <v>7.11</v>
      </c>
      <c r="BD41" t="s">
        <v>3</v>
      </c>
      <c r="BE41" t="s">
        <v>3</v>
      </c>
      <c r="BF41" t="s">
        <v>3</v>
      </c>
      <c r="BG41" t="s">
        <v>3</v>
      </c>
      <c r="BH41">
        <v>3</v>
      </c>
      <c r="BI41">
        <v>3</v>
      </c>
      <c r="BJ41" t="s">
        <v>3</v>
      </c>
      <c r="BM41">
        <v>700010</v>
      </c>
      <c r="BN41">
        <v>0</v>
      </c>
      <c r="BO41" t="s">
        <v>3</v>
      </c>
      <c r="BP41">
        <v>0</v>
      </c>
      <c r="BQ41">
        <v>202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3</v>
      </c>
      <c r="BZ41">
        <v>0</v>
      </c>
      <c r="CA41">
        <v>0</v>
      </c>
      <c r="CB41" t="s">
        <v>3</v>
      </c>
      <c r="CE41">
        <v>30</v>
      </c>
      <c r="CF41">
        <v>0</v>
      </c>
      <c r="CG41">
        <v>0</v>
      </c>
      <c r="CM41">
        <v>0</v>
      </c>
      <c r="CN41" t="s">
        <v>3</v>
      </c>
      <c r="CO41">
        <v>0</v>
      </c>
      <c r="CP41">
        <f t="shared" si="41"/>
        <v>44801.67</v>
      </c>
      <c r="CQ41">
        <f t="shared" si="42"/>
        <v>44801.67</v>
      </c>
      <c r="CR41">
        <f t="shared" si="43"/>
        <v>0</v>
      </c>
      <c r="CS41">
        <f t="shared" si="44"/>
        <v>0</v>
      </c>
      <c r="CT41">
        <f t="shared" si="45"/>
        <v>0</v>
      </c>
      <c r="CU41">
        <f t="shared" si="46"/>
        <v>0</v>
      </c>
      <c r="CV41">
        <f t="shared" si="47"/>
        <v>0</v>
      </c>
      <c r="CW41">
        <f t="shared" si="48"/>
        <v>0</v>
      </c>
      <c r="CX41">
        <f t="shared" si="49"/>
        <v>0</v>
      </c>
      <c r="CY41">
        <f>S41*(BZ41/100)</f>
        <v>0</v>
      </c>
      <c r="CZ41">
        <f>S41*(CA41/100)</f>
        <v>0</v>
      </c>
      <c r="DC41" t="s">
        <v>3</v>
      </c>
      <c r="DD41" t="s">
        <v>3</v>
      </c>
      <c r="DE41" t="s">
        <v>3</v>
      </c>
      <c r="DF41" t="s">
        <v>3</v>
      </c>
      <c r="DG41" t="s">
        <v>3</v>
      </c>
      <c r="DH41" t="s">
        <v>3</v>
      </c>
      <c r="DI41" t="s">
        <v>3</v>
      </c>
      <c r="DJ41" t="s">
        <v>3</v>
      </c>
      <c r="DK41" t="s">
        <v>3</v>
      </c>
      <c r="DL41" t="s">
        <v>3</v>
      </c>
      <c r="DM41" t="s">
        <v>3</v>
      </c>
      <c r="DN41">
        <v>0</v>
      </c>
      <c r="DO41">
        <v>0</v>
      </c>
      <c r="DP41">
        <v>1</v>
      </c>
      <c r="DQ41">
        <v>1</v>
      </c>
      <c r="DU41">
        <v>1010</v>
      </c>
      <c r="DV41" t="s">
        <v>29</v>
      </c>
      <c r="DW41" t="s">
        <v>29</v>
      </c>
      <c r="DX41">
        <v>1</v>
      </c>
      <c r="DZ41" t="s">
        <v>3</v>
      </c>
      <c r="EA41" t="s">
        <v>3</v>
      </c>
      <c r="EB41" t="s">
        <v>3</v>
      </c>
      <c r="EC41" t="s">
        <v>3</v>
      </c>
      <c r="EE41">
        <v>151748510</v>
      </c>
      <c r="EF41">
        <v>202</v>
      </c>
      <c r="EG41" t="s">
        <v>30</v>
      </c>
      <c r="EH41">
        <v>0</v>
      </c>
      <c r="EI41" t="s">
        <v>3</v>
      </c>
      <c r="EJ41">
        <v>1</v>
      </c>
      <c r="EK41">
        <v>700010</v>
      </c>
      <c r="EL41" t="s">
        <v>31</v>
      </c>
      <c r="EM41" t="s">
        <v>30</v>
      </c>
      <c r="EO41" t="s">
        <v>3</v>
      </c>
      <c r="EQ41">
        <v>0</v>
      </c>
      <c r="ER41">
        <v>6637.29</v>
      </c>
      <c r="ES41">
        <v>6301.2199999999993</v>
      </c>
      <c r="ET41">
        <v>0</v>
      </c>
      <c r="EU41">
        <v>0</v>
      </c>
      <c r="EV41">
        <v>0</v>
      </c>
      <c r="EW41">
        <v>0</v>
      </c>
      <c r="EX41">
        <v>0</v>
      </c>
      <c r="EY41">
        <v>0</v>
      </c>
      <c r="EZ41">
        <v>5</v>
      </c>
      <c r="FC41">
        <v>1</v>
      </c>
      <c r="FD41">
        <v>18</v>
      </c>
      <c r="FF41">
        <v>51577.2</v>
      </c>
      <c r="FQ41">
        <v>0</v>
      </c>
      <c r="FR41">
        <f t="shared" si="50"/>
        <v>44801.67</v>
      </c>
      <c r="FS41">
        <v>0</v>
      </c>
      <c r="FX41">
        <v>0</v>
      </c>
      <c r="FY41">
        <v>0</v>
      </c>
      <c r="GA41" t="s">
        <v>55</v>
      </c>
      <c r="GD41">
        <v>0</v>
      </c>
      <c r="GF41">
        <v>1755136305</v>
      </c>
      <c r="GG41">
        <v>2</v>
      </c>
      <c r="GH41">
        <v>3</v>
      </c>
      <c r="GI41">
        <v>5</v>
      </c>
      <c r="GJ41">
        <v>0</v>
      </c>
      <c r="GK41">
        <f>ROUND(R41*(S12)/100,2)</f>
        <v>0</v>
      </c>
      <c r="GL41">
        <f t="shared" si="51"/>
        <v>0</v>
      </c>
      <c r="GM41">
        <f t="shared" si="52"/>
        <v>44801.67</v>
      </c>
      <c r="GN41">
        <f t="shared" si="53"/>
        <v>0</v>
      </c>
      <c r="GO41">
        <f t="shared" si="54"/>
        <v>0</v>
      </c>
      <c r="GP41">
        <f t="shared" si="55"/>
        <v>0</v>
      </c>
      <c r="GR41">
        <v>1</v>
      </c>
      <c r="GS41">
        <v>1</v>
      </c>
      <c r="GT41">
        <v>0</v>
      </c>
      <c r="GU41" t="s">
        <v>3</v>
      </c>
      <c r="GV41">
        <f t="shared" si="56"/>
        <v>0</v>
      </c>
      <c r="GW41">
        <v>1</v>
      </c>
      <c r="GX41">
        <f t="shared" si="57"/>
        <v>0</v>
      </c>
      <c r="HA41">
        <v>0</v>
      </c>
      <c r="HB41">
        <v>0</v>
      </c>
      <c r="HC41">
        <f t="shared" si="58"/>
        <v>0</v>
      </c>
      <c r="HE41" t="s">
        <v>33</v>
      </c>
      <c r="HF41" t="s">
        <v>34</v>
      </c>
      <c r="HM41" t="s">
        <v>3</v>
      </c>
      <c r="HN41" t="s">
        <v>3</v>
      </c>
      <c r="HO41" t="s">
        <v>3</v>
      </c>
      <c r="HP41" t="s">
        <v>3</v>
      </c>
      <c r="HQ41" t="s">
        <v>3</v>
      </c>
      <c r="IK41">
        <v>0</v>
      </c>
    </row>
    <row r="42" spans="1:255" x14ac:dyDescent="0.2">
      <c r="A42" s="2">
        <v>17</v>
      </c>
      <c r="B42" s="2">
        <v>1</v>
      </c>
      <c r="C42" s="2">
        <f>ROW(SmtRes!A48)</f>
        <v>48</v>
      </c>
      <c r="D42" s="2">
        <f>ROW(EtalonRes!A59)</f>
        <v>59</v>
      </c>
      <c r="E42" s="2" t="s">
        <v>3</v>
      </c>
      <c r="F42" s="2" t="s">
        <v>56</v>
      </c>
      <c r="G42" s="2" t="s">
        <v>57</v>
      </c>
      <c r="H42" s="2" t="s">
        <v>44</v>
      </c>
      <c r="I42" s="2">
        <v>1</v>
      </c>
      <c r="J42" s="2">
        <v>0</v>
      </c>
      <c r="K42" s="2">
        <v>1</v>
      </c>
      <c r="L42" s="2"/>
      <c r="M42" s="2"/>
      <c r="N42" s="2"/>
      <c r="O42" s="2">
        <f t="shared" si="21"/>
        <v>35.81</v>
      </c>
      <c r="P42" s="2">
        <f t="shared" si="22"/>
        <v>2.34</v>
      </c>
      <c r="Q42" s="2">
        <f t="shared" si="23"/>
        <v>0</v>
      </c>
      <c r="R42" s="2">
        <f t="shared" si="24"/>
        <v>0</v>
      </c>
      <c r="S42" s="2">
        <f t="shared" si="25"/>
        <v>33.47</v>
      </c>
      <c r="T42" s="2">
        <f t="shared" si="26"/>
        <v>0</v>
      </c>
      <c r="U42" s="2">
        <f t="shared" si="27"/>
        <v>2.65</v>
      </c>
      <c r="V42" s="2">
        <f t="shared" si="28"/>
        <v>0</v>
      </c>
      <c r="W42" s="2">
        <f t="shared" si="29"/>
        <v>0</v>
      </c>
      <c r="X42" s="2">
        <f t="shared" si="30"/>
        <v>38.159999999999997</v>
      </c>
      <c r="Y42" s="2">
        <f t="shared" si="31"/>
        <v>22.42</v>
      </c>
      <c r="Z42" s="2"/>
      <c r="AA42" s="2">
        <v>-1</v>
      </c>
      <c r="AB42" s="2">
        <f t="shared" si="32"/>
        <v>35.81</v>
      </c>
      <c r="AC42" s="2">
        <f t="shared" si="33"/>
        <v>2.34</v>
      </c>
      <c r="AD42" s="2">
        <f t="shared" si="34"/>
        <v>0</v>
      </c>
      <c r="AE42" s="2">
        <f t="shared" si="35"/>
        <v>0</v>
      </c>
      <c r="AF42" s="2">
        <f t="shared" si="36"/>
        <v>33.47</v>
      </c>
      <c r="AG42" s="2">
        <f t="shared" si="37"/>
        <v>0</v>
      </c>
      <c r="AH42" s="2">
        <f t="shared" si="38"/>
        <v>2.65</v>
      </c>
      <c r="AI42" s="2">
        <f t="shared" si="39"/>
        <v>0</v>
      </c>
      <c r="AJ42" s="2">
        <f t="shared" si="40"/>
        <v>0</v>
      </c>
      <c r="AK42" s="2">
        <v>35.81</v>
      </c>
      <c r="AL42" s="2">
        <v>2.34</v>
      </c>
      <c r="AM42" s="2">
        <v>0</v>
      </c>
      <c r="AN42" s="2">
        <v>0</v>
      </c>
      <c r="AO42" s="2">
        <v>33.47</v>
      </c>
      <c r="AP42" s="2">
        <v>0</v>
      </c>
      <c r="AQ42" s="2">
        <v>2.65</v>
      </c>
      <c r="AR42" s="2">
        <v>0</v>
      </c>
      <c r="AS42" s="2">
        <v>0</v>
      </c>
      <c r="AT42" s="2">
        <v>114</v>
      </c>
      <c r="AU42" s="2">
        <v>67</v>
      </c>
      <c r="AV42" s="2">
        <v>1</v>
      </c>
      <c r="AW42" s="2">
        <v>1</v>
      </c>
      <c r="AX42" s="2"/>
      <c r="AY42" s="2"/>
      <c r="AZ42" s="2">
        <v>1</v>
      </c>
      <c r="BA42" s="2">
        <v>1</v>
      </c>
      <c r="BB42" s="2">
        <v>1</v>
      </c>
      <c r="BC42" s="2">
        <v>1</v>
      </c>
      <c r="BD42" s="2" t="s">
        <v>3</v>
      </c>
      <c r="BE42" s="2" t="s">
        <v>3</v>
      </c>
      <c r="BF42" s="2" t="s">
        <v>3</v>
      </c>
      <c r="BG42" s="2" t="s">
        <v>3</v>
      </c>
      <c r="BH42" s="2">
        <v>0</v>
      </c>
      <c r="BI42" s="2">
        <v>2</v>
      </c>
      <c r="BJ42" s="2" t="s">
        <v>58</v>
      </c>
      <c r="BK42" s="2"/>
      <c r="BL42" s="2"/>
      <c r="BM42" s="2">
        <v>1352</v>
      </c>
      <c r="BN42" s="2">
        <v>0</v>
      </c>
      <c r="BO42" s="2" t="s">
        <v>3</v>
      </c>
      <c r="BP42" s="2">
        <v>0</v>
      </c>
      <c r="BQ42" s="2">
        <v>40</v>
      </c>
      <c r="BR42" s="2">
        <v>0</v>
      </c>
      <c r="BS42" s="2">
        <v>1</v>
      </c>
      <c r="BT42" s="2">
        <v>1</v>
      </c>
      <c r="BU42" s="2">
        <v>1</v>
      </c>
      <c r="BV42" s="2">
        <v>1</v>
      </c>
      <c r="BW42" s="2">
        <v>1</v>
      </c>
      <c r="BX42" s="2">
        <v>1</v>
      </c>
      <c r="BY42" s="2" t="s">
        <v>3</v>
      </c>
      <c r="BZ42" s="2">
        <v>114</v>
      </c>
      <c r="CA42" s="2">
        <v>67</v>
      </c>
      <c r="CB42" s="2" t="s">
        <v>3</v>
      </c>
      <c r="CC42" s="2"/>
      <c r="CD42" s="2"/>
      <c r="CE42" s="2">
        <v>30</v>
      </c>
      <c r="CF42" s="2">
        <v>0</v>
      </c>
      <c r="CG42" s="2">
        <v>0</v>
      </c>
      <c r="CH42" s="2"/>
      <c r="CI42" s="2"/>
      <c r="CJ42" s="2"/>
      <c r="CK42" s="2"/>
      <c r="CL42" s="2"/>
      <c r="CM42" s="2">
        <v>0</v>
      </c>
      <c r="CN42" s="2" t="s">
        <v>3</v>
      </c>
      <c r="CO42" s="2">
        <v>0</v>
      </c>
      <c r="CP42" s="2">
        <f t="shared" si="41"/>
        <v>35.81</v>
      </c>
      <c r="CQ42" s="2">
        <f t="shared" si="42"/>
        <v>2.34</v>
      </c>
      <c r="CR42" s="2">
        <f t="shared" si="43"/>
        <v>0</v>
      </c>
      <c r="CS42" s="2">
        <f t="shared" si="44"/>
        <v>0</v>
      </c>
      <c r="CT42" s="2">
        <f t="shared" si="45"/>
        <v>33.47</v>
      </c>
      <c r="CU42" s="2">
        <f t="shared" si="46"/>
        <v>0</v>
      </c>
      <c r="CV42" s="2">
        <f t="shared" si="47"/>
        <v>2.65</v>
      </c>
      <c r="CW42" s="2">
        <f t="shared" si="48"/>
        <v>0</v>
      </c>
      <c r="CX42" s="2">
        <f t="shared" si="49"/>
        <v>0</v>
      </c>
      <c r="CY42" s="2">
        <f>((S42*BZ42)/100)</f>
        <v>38.155799999999999</v>
      </c>
      <c r="CZ42" s="2">
        <f>((S42*CA42)/100)</f>
        <v>22.424899999999997</v>
      </c>
      <c r="DA42" s="2"/>
      <c r="DB42" s="2"/>
      <c r="DC42" s="2" t="s">
        <v>3</v>
      </c>
      <c r="DD42" s="2" t="s">
        <v>3</v>
      </c>
      <c r="DE42" s="2" t="s">
        <v>3</v>
      </c>
      <c r="DF42" s="2" t="s">
        <v>3</v>
      </c>
      <c r="DG42" s="2" t="s">
        <v>3</v>
      </c>
      <c r="DH42" s="2" t="s">
        <v>3</v>
      </c>
      <c r="DI42" s="2" t="s">
        <v>3</v>
      </c>
      <c r="DJ42" s="2" t="s">
        <v>3</v>
      </c>
      <c r="DK42" s="2" t="s">
        <v>3</v>
      </c>
      <c r="DL42" s="2" t="s">
        <v>3</v>
      </c>
      <c r="DM42" s="2" t="s">
        <v>3</v>
      </c>
      <c r="DN42" s="2">
        <v>0</v>
      </c>
      <c r="DO42" s="2">
        <v>0</v>
      </c>
      <c r="DP42" s="2">
        <v>1</v>
      </c>
      <c r="DQ42" s="2">
        <v>1</v>
      </c>
      <c r="DR42" s="2"/>
      <c r="DS42" s="2"/>
      <c r="DT42" s="2"/>
      <c r="DU42" s="2">
        <v>1013</v>
      </c>
      <c r="DV42" s="2" t="s">
        <v>44</v>
      </c>
      <c r="DW42" s="2" t="s">
        <v>44</v>
      </c>
      <c r="DX42" s="2">
        <v>1</v>
      </c>
      <c r="DY42" s="2"/>
      <c r="DZ42" s="2" t="s">
        <v>3</v>
      </c>
      <c r="EA42" s="2" t="s">
        <v>3</v>
      </c>
      <c r="EB42" s="2" t="s">
        <v>3</v>
      </c>
      <c r="EC42" s="2" t="s">
        <v>3</v>
      </c>
      <c r="ED42" s="2"/>
      <c r="EE42" s="2">
        <v>151031350</v>
      </c>
      <c r="EF42" s="2">
        <v>40</v>
      </c>
      <c r="EG42" s="2" t="s">
        <v>23</v>
      </c>
      <c r="EH42" s="2">
        <v>0</v>
      </c>
      <c r="EI42" s="2" t="s">
        <v>3</v>
      </c>
      <c r="EJ42" s="2">
        <v>2</v>
      </c>
      <c r="EK42" s="2">
        <v>1352</v>
      </c>
      <c r="EL42" s="2" t="s">
        <v>59</v>
      </c>
      <c r="EM42" s="2" t="s">
        <v>60</v>
      </c>
      <c r="EN42" s="2"/>
      <c r="EO42" s="2" t="s">
        <v>3</v>
      </c>
      <c r="EP42" s="2"/>
      <c r="EQ42" s="2">
        <v>1024</v>
      </c>
      <c r="ER42" s="2">
        <v>35.81</v>
      </c>
      <c r="ES42" s="2">
        <v>2.34</v>
      </c>
      <c r="ET42" s="2">
        <v>0</v>
      </c>
      <c r="EU42" s="2">
        <v>0</v>
      </c>
      <c r="EV42" s="2">
        <v>33.47</v>
      </c>
      <c r="EW42" s="2">
        <v>2.65</v>
      </c>
      <c r="EX42" s="2">
        <v>0</v>
      </c>
      <c r="EY42" s="2">
        <v>0</v>
      </c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>
        <v>0</v>
      </c>
      <c r="FR42" s="2">
        <f t="shared" si="50"/>
        <v>0</v>
      </c>
      <c r="FS42" s="2">
        <v>0</v>
      </c>
      <c r="FT42" s="2"/>
      <c r="FU42" s="2"/>
      <c r="FV42" s="2"/>
      <c r="FW42" s="2"/>
      <c r="FX42" s="2">
        <v>114</v>
      </c>
      <c r="FY42" s="2">
        <v>67</v>
      </c>
      <c r="FZ42" s="2"/>
      <c r="GA42" s="2" t="s">
        <v>3</v>
      </c>
      <c r="GB42" s="2"/>
      <c r="GC42" s="2"/>
      <c r="GD42" s="2">
        <v>0</v>
      </c>
      <c r="GE42" s="2"/>
      <c r="GF42" s="2">
        <v>-948986523</v>
      </c>
      <c r="GG42" s="2">
        <v>2</v>
      </c>
      <c r="GH42" s="2">
        <v>1</v>
      </c>
      <c r="GI42" s="2">
        <v>-2</v>
      </c>
      <c r="GJ42" s="2">
        <v>0</v>
      </c>
      <c r="GK42" s="2">
        <f>ROUND(R42*(R12)/100,2)</f>
        <v>0</v>
      </c>
      <c r="GL42" s="2">
        <f t="shared" si="51"/>
        <v>0</v>
      </c>
      <c r="GM42" s="2">
        <f t="shared" si="52"/>
        <v>96.39</v>
      </c>
      <c r="GN42" s="2">
        <f t="shared" si="53"/>
        <v>0</v>
      </c>
      <c r="GO42" s="2">
        <f t="shared" si="54"/>
        <v>96.39</v>
      </c>
      <c r="GP42" s="2">
        <f t="shared" si="55"/>
        <v>0</v>
      </c>
      <c r="GQ42" s="2"/>
      <c r="GR42" s="2">
        <v>0</v>
      </c>
      <c r="GS42" s="2">
        <v>0</v>
      </c>
      <c r="GT42" s="2">
        <v>0</v>
      </c>
      <c r="GU42" s="2" t="s">
        <v>3</v>
      </c>
      <c r="GV42" s="2">
        <f t="shared" si="56"/>
        <v>0</v>
      </c>
      <c r="GW42" s="2">
        <v>1</v>
      </c>
      <c r="GX42" s="2">
        <f t="shared" si="57"/>
        <v>0</v>
      </c>
      <c r="GY42" s="2"/>
      <c r="GZ42" s="2"/>
      <c r="HA42" s="2">
        <v>0</v>
      </c>
      <c r="HB42" s="2">
        <v>0</v>
      </c>
      <c r="HC42" s="2">
        <f t="shared" si="58"/>
        <v>0</v>
      </c>
      <c r="HD42" s="2"/>
      <c r="HE42" s="2" t="s">
        <v>3</v>
      </c>
      <c r="HF42" s="2" t="s">
        <v>3</v>
      </c>
      <c r="HG42" s="2"/>
      <c r="HH42" s="2"/>
      <c r="HI42" s="2"/>
      <c r="HJ42" s="2"/>
      <c r="HK42" s="2"/>
      <c r="HL42" s="2"/>
      <c r="HM42" s="2" t="s">
        <v>3</v>
      </c>
      <c r="HN42" s="2" t="s">
        <v>3</v>
      </c>
      <c r="HO42" s="2" t="s">
        <v>3</v>
      </c>
      <c r="HP42" s="2" t="s">
        <v>3</v>
      </c>
      <c r="HQ42" s="2" t="s">
        <v>3</v>
      </c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>
        <v>0</v>
      </c>
      <c r="IL42" s="2"/>
      <c r="IM42" s="2"/>
      <c r="IN42" s="2"/>
      <c r="IO42" s="2"/>
      <c r="IP42" s="2"/>
      <c r="IQ42" s="2"/>
      <c r="IR42" s="2"/>
      <c r="IS42" s="2"/>
      <c r="IT42" s="2"/>
      <c r="IU42" s="2"/>
    </row>
    <row r="43" spans="1:255" x14ac:dyDescent="0.2">
      <c r="A43">
        <v>17</v>
      </c>
      <c r="B43">
        <v>1</v>
      </c>
      <c r="C43">
        <f>ROW(SmtRes!A52)</f>
        <v>52</v>
      </c>
      <c r="D43">
        <f>ROW(EtalonRes!A64)</f>
        <v>64</v>
      </c>
      <c r="E43" t="s">
        <v>3</v>
      </c>
      <c r="F43" t="s">
        <v>56</v>
      </c>
      <c r="G43" t="s">
        <v>57</v>
      </c>
      <c r="H43" t="s">
        <v>44</v>
      </c>
      <c r="I43">
        <v>1</v>
      </c>
      <c r="J43">
        <v>0</v>
      </c>
      <c r="K43">
        <v>1</v>
      </c>
      <c r="O43">
        <f t="shared" si="21"/>
        <v>1179.06</v>
      </c>
      <c r="P43">
        <f t="shared" si="22"/>
        <v>24.01</v>
      </c>
      <c r="Q43">
        <f t="shared" si="23"/>
        <v>0</v>
      </c>
      <c r="R43">
        <f t="shared" si="24"/>
        <v>0</v>
      </c>
      <c r="S43">
        <f t="shared" si="25"/>
        <v>1155.05</v>
      </c>
      <c r="T43">
        <f t="shared" si="26"/>
        <v>0</v>
      </c>
      <c r="U43">
        <f t="shared" si="27"/>
        <v>2.65</v>
      </c>
      <c r="V43">
        <f t="shared" si="28"/>
        <v>0</v>
      </c>
      <c r="W43">
        <f t="shared" si="29"/>
        <v>0</v>
      </c>
      <c r="X43">
        <f t="shared" si="30"/>
        <v>912.49</v>
      </c>
      <c r="Y43">
        <f t="shared" si="31"/>
        <v>473.57</v>
      </c>
      <c r="AA43">
        <v>-1</v>
      </c>
      <c r="AB43">
        <f t="shared" si="32"/>
        <v>35.81</v>
      </c>
      <c r="AC43">
        <f t="shared" si="33"/>
        <v>2.34</v>
      </c>
      <c r="AD43">
        <f t="shared" si="34"/>
        <v>0</v>
      </c>
      <c r="AE43">
        <f t="shared" si="35"/>
        <v>0</v>
      </c>
      <c r="AF43">
        <f t="shared" si="36"/>
        <v>33.47</v>
      </c>
      <c r="AG43">
        <f t="shared" si="37"/>
        <v>0</v>
      </c>
      <c r="AH43">
        <f t="shared" si="38"/>
        <v>2.65</v>
      </c>
      <c r="AI43">
        <f t="shared" si="39"/>
        <v>0</v>
      </c>
      <c r="AJ43">
        <f t="shared" si="40"/>
        <v>0</v>
      </c>
      <c r="AK43">
        <v>35.81</v>
      </c>
      <c r="AL43">
        <v>2.34</v>
      </c>
      <c r="AM43">
        <v>0</v>
      </c>
      <c r="AN43">
        <v>0</v>
      </c>
      <c r="AO43">
        <v>33.47</v>
      </c>
      <c r="AP43">
        <v>0</v>
      </c>
      <c r="AQ43">
        <v>2.65</v>
      </c>
      <c r="AR43">
        <v>0</v>
      </c>
      <c r="AS43">
        <v>0</v>
      </c>
      <c r="AT43">
        <v>79</v>
      </c>
      <c r="AU43">
        <v>41</v>
      </c>
      <c r="AV43">
        <v>1</v>
      </c>
      <c r="AW43">
        <v>1</v>
      </c>
      <c r="AZ43">
        <v>1</v>
      </c>
      <c r="BA43">
        <v>34.51</v>
      </c>
      <c r="BB43">
        <v>1</v>
      </c>
      <c r="BC43">
        <v>10.26</v>
      </c>
      <c r="BD43" t="s">
        <v>3</v>
      </c>
      <c r="BE43" t="s">
        <v>3</v>
      </c>
      <c r="BF43" t="s">
        <v>3</v>
      </c>
      <c r="BG43" t="s">
        <v>3</v>
      </c>
      <c r="BH43">
        <v>0</v>
      </c>
      <c r="BI43">
        <v>2</v>
      </c>
      <c r="BJ43" t="s">
        <v>58</v>
      </c>
      <c r="BM43">
        <v>1352</v>
      </c>
      <c r="BN43">
        <v>0</v>
      </c>
      <c r="BO43" t="s">
        <v>56</v>
      </c>
      <c r="BP43">
        <v>1</v>
      </c>
      <c r="BQ43">
        <v>40</v>
      </c>
      <c r="BR43">
        <v>0</v>
      </c>
      <c r="BS43">
        <v>34.51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3</v>
      </c>
      <c r="BZ43">
        <v>79</v>
      </c>
      <c r="CA43">
        <v>41</v>
      </c>
      <c r="CB43" t="s">
        <v>3</v>
      </c>
      <c r="CE43">
        <v>30</v>
      </c>
      <c r="CF43">
        <v>0</v>
      </c>
      <c r="CG43">
        <v>0</v>
      </c>
      <c r="CM43">
        <v>0</v>
      </c>
      <c r="CN43" t="s">
        <v>3</v>
      </c>
      <c r="CO43">
        <v>0</v>
      </c>
      <c r="CP43">
        <f t="shared" si="41"/>
        <v>1179.06</v>
      </c>
      <c r="CQ43">
        <f t="shared" si="42"/>
        <v>24.01</v>
      </c>
      <c r="CR43">
        <f t="shared" si="43"/>
        <v>0</v>
      </c>
      <c r="CS43">
        <f t="shared" si="44"/>
        <v>0</v>
      </c>
      <c r="CT43">
        <f t="shared" si="45"/>
        <v>1155.05</v>
      </c>
      <c r="CU43">
        <f t="shared" si="46"/>
        <v>0</v>
      </c>
      <c r="CV43">
        <f t="shared" si="47"/>
        <v>2.65</v>
      </c>
      <c r="CW43">
        <f t="shared" si="48"/>
        <v>0</v>
      </c>
      <c r="CX43">
        <f t="shared" si="49"/>
        <v>0</v>
      </c>
      <c r="CY43">
        <f>S43*(BZ43/100)</f>
        <v>912.48950000000002</v>
      </c>
      <c r="CZ43">
        <f>S43*(CA43/100)</f>
        <v>473.57049999999998</v>
      </c>
      <c r="DC43" t="s">
        <v>3</v>
      </c>
      <c r="DD43" t="s">
        <v>3</v>
      </c>
      <c r="DE43" t="s">
        <v>3</v>
      </c>
      <c r="DF43" t="s">
        <v>3</v>
      </c>
      <c r="DG43" t="s">
        <v>3</v>
      </c>
      <c r="DH43" t="s">
        <v>3</v>
      </c>
      <c r="DI43" t="s">
        <v>3</v>
      </c>
      <c r="DJ43" t="s">
        <v>3</v>
      </c>
      <c r="DK43" t="s">
        <v>3</v>
      </c>
      <c r="DL43" t="s">
        <v>3</v>
      </c>
      <c r="DM43" t="s">
        <v>3</v>
      </c>
      <c r="DN43">
        <v>114</v>
      </c>
      <c r="DO43">
        <v>67</v>
      </c>
      <c r="DP43">
        <v>1</v>
      </c>
      <c r="DQ43">
        <v>1</v>
      </c>
      <c r="DU43">
        <v>1013</v>
      </c>
      <c r="DV43" t="s">
        <v>44</v>
      </c>
      <c r="DW43" t="s">
        <v>44</v>
      </c>
      <c r="DX43">
        <v>1</v>
      </c>
      <c r="DZ43" t="s">
        <v>3</v>
      </c>
      <c r="EA43" t="s">
        <v>3</v>
      </c>
      <c r="EB43" t="s">
        <v>3</v>
      </c>
      <c r="EC43" t="s">
        <v>3</v>
      </c>
      <c r="EE43">
        <v>151031350</v>
      </c>
      <c r="EF43">
        <v>40</v>
      </c>
      <c r="EG43" t="s">
        <v>23</v>
      </c>
      <c r="EH43">
        <v>0</v>
      </c>
      <c r="EI43" t="s">
        <v>3</v>
      </c>
      <c r="EJ43">
        <v>2</v>
      </c>
      <c r="EK43">
        <v>1352</v>
      </c>
      <c r="EL43" t="s">
        <v>59</v>
      </c>
      <c r="EM43" t="s">
        <v>60</v>
      </c>
      <c r="EO43" t="s">
        <v>3</v>
      </c>
      <c r="EQ43">
        <v>1024</v>
      </c>
      <c r="ER43">
        <v>35.81</v>
      </c>
      <c r="ES43">
        <v>2.34</v>
      </c>
      <c r="ET43">
        <v>0</v>
      </c>
      <c r="EU43">
        <v>0</v>
      </c>
      <c r="EV43">
        <v>33.47</v>
      </c>
      <c r="EW43">
        <v>2.65</v>
      </c>
      <c r="EX43">
        <v>0</v>
      </c>
      <c r="EY43">
        <v>0</v>
      </c>
      <c r="FQ43">
        <v>0</v>
      </c>
      <c r="FR43">
        <f t="shared" si="50"/>
        <v>0</v>
      </c>
      <c r="FS43">
        <v>0</v>
      </c>
      <c r="FX43">
        <v>114</v>
      </c>
      <c r="FY43">
        <v>67</v>
      </c>
      <c r="GA43" t="s">
        <v>3</v>
      </c>
      <c r="GD43">
        <v>0</v>
      </c>
      <c r="GF43">
        <v>-948986523</v>
      </c>
      <c r="GG43">
        <v>2</v>
      </c>
      <c r="GH43">
        <v>1</v>
      </c>
      <c r="GI43">
        <v>2</v>
      </c>
      <c r="GJ43">
        <v>0</v>
      </c>
      <c r="GK43">
        <f>ROUND(R43*(S12)/100,2)</f>
        <v>0</v>
      </c>
      <c r="GL43">
        <f t="shared" si="51"/>
        <v>0</v>
      </c>
      <c r="GM43">
        <f t="shared" si="52"/>
        <v>2565.12</v>
      </c>
      <c r="GN43">
        <f t="shared" si="53"/>
        <v>0</v>
      </c>
      <c r="GO43">
        <f t="shared" si="54"/>
        <v>2565.12</v>
      </c>
      <c r="GP43">
        <f t="shared" si="55"/>
        <v>0</v>
      </c>
      <c r="GR43">
        <v>0</v>
      </c>
      <c r="GS43">
        <v>3</v>
      </c>
      <c r="GT43">
        <v>0</v>
      </c>
      <c r="GU43" t="s">
        <v>3</v>
      </c>
      <c r="GV43">
        <f t="shared" si="56"/>
        <v>0</v>
      </c>
      <c r="GW43">
        <v>1</v>
      </c>
      <c r="GX43">
        <f t="shared" si="57"/>
        <v>0</v>
      </c>
      <c r="HA43">
        <v>0</v>
      </c>
      <c r="HB43">
        <v>0</v>
      </c>
      <c r="HC43">
        <f t="shared" si="58"/>
        <v>0</v>
      </c>
      <c r="HE43" t="s">
        <v>3</v>
      </c>
      <c r="HF43" t="s">
        <v>3</v>
      </c>
      <c r="HM43" t="s">
        <v>3</v>
      </c>
      <c r="HN43" t="s">
        <v>3</v>
      </c>
      <c r="HO43" t="s">
        <v>3</v>
      </c>
      <c r="HP43" t="s">
        <v>3</v>
      </c>
      <c r="HQ43" t="s">
        <v>3</v>
      </c>
      <c r="IK43">
        <v>0</v>
      </c>
    </row>
    <row r="44" spans="1:255" x14ac:dyDescent="0.2">
      <c r="A44" s="2">
        <v>17</v>
      </c>
      <c r="B44" s="2">
        <v>1</v>
      </c>
      <c r="C44" s="2">
        <f>ROW(SmtRes!A53)</f>
        <v>53</v>
      </c>
      <c r="D44" s="2">
        <f>ROW(EtalonRes!A65)</f>
        <v>65</v>
      </c>
      <c r="E44" s="2" t="s">
        <v>61</v>
      </c>
      <c r="F44" s="2" t="s">
        <v>62</v>
      </c>
      <c r="G44" s="2" t="s">
        <v>63</v>
      </c>
      <c r="H44" s="2" t="s">
        <v>44</v>
      </c>
      <c r="I44" s="2">
        <v>1</v>
      </c>
      <c r="J44" s="2">
        <v>0</v>
      </c>
      <c r="K44" s="2">
        <v>1</v>
      </c>
      <c r="L44" s="2"/>
      <c r="M44" s="2"/>
      <c r="N44" s="2"/>
      <c r="O44" s="2">
        <f t="shared" si="21"/>
        <v>18.079999999999998</v>
      </c>
      <c r="P44" s="2">
        <f t="shared" si="22"/>
        <v>1.96</v>
      </c>
      <c r="Q44" s="2">
        <f t="shared" si="23"/>
        <v>0.05</v>
      </c>
      <c r="R44" s="2">
        <f t="shared" si="24"/>
        <v>0.01</v>
      </c>
      <c r="S44" s="2">
        <f t="shared" si="25"/>
        <v>16.07</v>
      </c>
      <c r="T44" s="2">
        <f t="shared" si="26"/>
        <v>0</v>
      </c>
      <c r="U44" s="2">
        <f t="shared" si="27"/>
        <v>1.2</v>
      </c>
      <c r="V44" s="2">
        <f t="shared" si="28"/>
        <v>0</v>
      </c>
      <c r="W44" s="2">
        <f t="shared" si="29"/>
        <v>0</v>
      </c>
      <c r="X44" s="2">
        <f t="shared" si="30"/>
        <v>18.32</v>
      </c>
      <c r="Y44" s="2">
        <f t="shared" si="31"/>
        <v>10.77</v>
      </c>
      <c r="Z44" s="2"/>
      <c r="AA44" s="2">
        <v>151751237</v>
      </c>
      <c r="AB44" s="2">
        <f t="shared" si="32"/>
        <v>18.079999999999998</v>
      </c>
      <c r="AC44" s="2">
        <f t="shared" si="33"/>
        <v>1.96</v>
      </c>
      <c r="AD44" s="2">
        <f t="shared" si="34"/>
        <v>0.05</v>
      </c>
      <c r="AE44" s="2">
        <f t="shared" si="35"/>
        <v>0.01</v>
      </c>
      <c r="AF44" s="2">
        <f t="shared" si="36"/>
        <v>16.07</v>
      </c>
      <c r="AG44" s="2">
        <f t="shared" si="37"/>
        <v>0</v>
      </c>
      <c r="AH44" s="2">
        <f t="shared" si="38"/>
        <v>1.2</v>
      </c>
      <c r="AI44" s="2">
        <f t="shared" si="39"/>
        <v>0</v>
      </c>
      <c r="AJ44" s="2">
        <f t="shared" si="40"/>
        <v>0</v>
      </c>
      <c r="AK44" s="2">
        <v>18.079999999999998</v>
      </c>
      <c r="AL44" s="2">
        <v>1.96</v>
      </c>
      <c r="AM44" s="2">
        <v>0.05</v>
      </c>
      <c r="AN44" s="2">
        <v>0.01</v>
      </c>
      <c r="AO44" s="2">
        <v>16.07</v>
      </c>
      <c r="AP44" s="2">
        <v>0</v>
      </c>
      <c r="AQ44" s="2">
        <v>1.2</v>
      </c>
      <c r="AR44" s="2">
        <v>0</v>
      </c>
      <c r="AS44" s="2">
        <v>0</v>
      </c>
      <c r="AT44" s="2">
        <v>114</v>
      </c>
      <c r="AU44" s="2">
        <v>67</v>
      </c>
      <c r="AV44" s="2">
        <v>1</v>
      </c>
      <c r="AW44" s="2">
        <v>1</v>
      </c>
      <c r="AX44" s="2"/>
      <c r="AY44" s="2"/>
      <c r="AZ44" s="2">
        <v>1</v>
      </c>
      <c r="BA44" s="2">
        <v>1</v>
      </c>
      <c r="BB44" s="2">
        <v>1</v>
      </c>
      <c r="BC44" s="2">
        <v>1</v>
      </c>
      <c r="BD44" s="2" t="s">
        <v>3</v>
      </c>
      <c r="BE44" s="2" t="s">
        <v>3</v>
      </c>
      <c r="BF44" s="2" t="s">
        <v>3</v>
      </c>
      <c r="BG44" s="2" t="s">
        <v>3</v>
      </c>
      <c r="BH44" s="2">
        <v>0</v>
      </c>
      <c r="BI44" s="2">
        <v>2</v>
      </c>
      <c r="BJ44" s="2" t="s">
        <v>64</v>
      </c>
      <c r="BK44" s="2"/>
      <c r="BL44" s="2"/>
      <c r="BM44" s="2">
        <v>336</v>
      </c>
      <c r="BN44" s="2">
        <v>0</v>
      </c>
      <c r="BO44" s="2" t="s">
        <v>3</v>
      </c>
      <c r="BP44" s="2">
        <v>0</v>
      </c>
      <c r="BQ44" s="2">
        <v>40</v>
      </c>
      <c r="BR44" s="2">
        <v>0</v>
      </c>
      <c r="BS44" s="2">
        <v>1</v>
      </c>
      <c r="BT44" s="2">
        <v>1</v>
      </c>
      <c r="BU44" s="2">
        <v>1</v>
      </c>
      <c r="BV44" s="2">
        <v>1</v>
      </c>
      <c r="BW44" s="2">
        <v>1</v>
      </c>
      <c r="BX44" s="2">
        <v>1</v>
      </c>
      <c r="BY44" s="2" t="s">
        <v>3</v>
      </c>
      <c r="BZ44" s="2">
        <v>114</v>
      </c>
      <c r="CA44" s="2">
        <v>67</v>
      </c>
      <c r="CB44" s="2" t="s">
        <v>3</v>
      </c>
      <c r="CC44" s="2"/>
      <c r="CD44" s="2"/>
      <c r="CE44" s="2">
        <v>30</v>
      </c>
      <c r="CF44" s="2">
        <v>0</v>
      </c>
      <c r="CG44" s="2">
        <v>0</v>
      </c>
      <c r="CH44" s="2"/>
      <c r="CI44" s="2"/>
      <c r="CJ44" s="2"/>
      <c r="CK44" s="2"/>
      <c r="CL44" s="2"/>
      <c r="CM44" s="2">
        <v>0</v>
      </c>
      <c r="CN44" s="2" t="s">
        <v>3</v>
      </c>
      <c r="CO44" s="2">
        <v>0</v>
      </c>
      <c r="CP44" s="2">
        <f t="shared" si="41"/>
        <v>18.079999999999998</v>
      </c>
      <c r="CQ44" s="2">
        <f t="shared" si="42"/>
        <v>1.96</v>
      </c>
      <c r="CR44" s="2">
        <f t="shared" si="43"/>
        <v>0.05</v>
      </c>
      <c r="CS44" s="2">
        <f t="shared" si="44"/>
        <v>0.01</v>
      </c>
      <c r="CT44" s="2">
        <f t="shared" si="45"/>
        <v>16.07</v>
      </c>
      <c r="CU44" s="2">
        <f t="shared" si="46"/>
        <v>0</v>
      </c>
      <c r="CV44" s="2">
        <f t="shared" si="47"/>
        <v>1.2</v>
      </c>
      <c r="CW44" s="2">
        <f t="shared" si="48"/>
        <v>0</v>
      </c>
      <c r="CX44" s="2">
        <f t="shared" si="49"/>
        <v>0</v>
      </c>
      <c r="CY44" s="2">
        <f>((S44*BZ44)/100)</f>
        <v>18.319800000000001</v>
      </c>
      <c r="CZ44" s="2">
        <f>((S44*CA44)/100)</f>
        <v>10.7669</v>
      </c>
      <c r="DA44" s="2"/>
      <c r="DB44" s="2"/>
      <c r="DC44" s="2" t="s">
        <v>3</v>
      </c>
      <c r="DD44" s="2" t="s">
        <v>3</v>
      </c>
      <c r="DE44" s="2" t="s">
        <v>3</v>
      </c>
      <c r="DF44" s="2" t="s">
        <v>3</v>
      </c>
      <c r="DG44" s="2" t="s">
        <v>3</v>
      </c>
      <c r="DH44" s="2" t="s">
        <v>3</v>
      </c>
      <c r="DI44" s="2" t="s">
        <v>3</v>
      </c>
      <c r="DJ44" s="2" t="s">
        <v>3</v>
      </c>
      <c r="DK44" s="2" t="s">
        <v>3</v>
      </c>
      <c r="DL44" s="2" t="s">
        <v>3</v>
      </c>
      <c r="DM44" s="2" t="s">
        <v>3</v>
      </c>
      <c r="DN44" s="2">
        <v>0</v>
      </c>
      <c r="DO44" s="2">
        <v>0</v>
      </c>
      <c r="DP44" s="2">
        <v>1</v>
      </c>
      <c r="DQ44" s="2">
        <v>1</v>
      </c>
      <c r="DR44" s="2"/>
      <c r="DS44" s="2"/>
      <c r="DT44" s="2"/>
      <c r="DU44" s="2">
        <v>1013</v>
      </c>
      <c r="DV44" s="2" t="s">
        <v>44</v>
      </c>
      <c r="DW44" s="2" t="s">
        <v>44</v>
      </c>
      <c r="DX44" s="2">
        <v>1</v>
      </c>
      <c r="DY44" s="2"/>
      <c r="DZ44" s="2" t="s">
        <v>3</v>
      </c>
      <c r="EA44" s="2" t="s">
        <v>3</v>
      </c>
      <c r="EB44" s="2" t="s">
        <v>3</v>
      </c>
      <c r="EC44" s="2" t="s">
        <v>3</v>
      </c>
      <c r="ED44" s="2"/>
      <c r="EE44" s="2">
        <v>151030334</v>
      </c>
      <c r="EF44" s="2">
        <v>40</v>
      </c>
      <c r="EG44" s="2" t="s">
        <v>23</v>
      </c>
      <c r="EH44" s="2">
        <v>0</v>
      </c>
      <c r="EI44" s="2" t="s">
        <v>3</v>
      </c>
      <c r="EJ44" s="2">
        <v>2</v>
      </c>
      <c r="EK44" s="2">
        <v>336</v>
      </c>
      <c r="EL44" s="2" t="s">
        <v>24</v>
      </c>
      <c r="EM44" s="2" t="s">
        <v>25</v>
      </c>
      <c r="EN44" s="2"/>
      <c r="EO44" s="2" t="s">
        <v>3</v>
      </c>
      <c r="EP44" s="2"/>
      <c r="EQ44" s="2">
        <v>0</v>
      </c>
      <c r="ER44" s="2">
        <v>18.079999999999998</v>
      </c>
      <c r="ES44" s="2">
        <v>1.96</v>
      </c>
      <c r="ET44" s="2">
        <v>0.05</v>
      </c>
      <c r="EU44" s="2">
        <v>0.01</v>
      </c>
      <c r="EV44" s="2">
        <v>16.07</v>
      </c>
      <c r="EW44" s="2">
        <v>1.2</v>
      </c>
      <c r="EX44" s="2">
        <v>0</v>
      </c>
      <c r="EY44" s="2">
        <v>0</v>
      </c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>
        <v>0</v>
      </c>
      <c r="FR44" s="2">
        <f t="shared" si="50"/>
        <v>0</v>
      </c>
      <c r="FS44" s="2">
        <v>0</v>
      </c>
      <c r="FT44" s="2"/>
      <c r="FU44" s="2"/>
      <c r="FV44" s="2"/>
      <c r="FW44" s="2"/>
      <c r="FX44" s="2">
        <v>114</v>
      </c>
      <c r="FY44" s="2">
        <v>67</v>
      </c>
      <c r="FZ44" s="2"/>
      <c r="GA44" s="2" t="s">
        <v>3</v>
      </c>
      <c r="GB44" s="2"/>
      <c r="GC44" s="2"/>
      <c r="GD44" s="2">
        <v>0</v>
      </c>
      <c r="GE44" s="2"/>
      <c r="GF44" s="2">
        <v>1026676790</v>
      </c>
      <c r="GG44" s="2">
        <v>2</v>
      </c>
      <c r="GH44" s="2">
        <v>1</v>
      </c>
      <c r="GI44" s="2">
        <v>-2</v>
      </c>
      <c r="GJ44" s="2">
        <v>0</v>
      </c>
      <c r="GK44" s="2">
        <f>ROUND(R44*(R12)/100,2)</f>
        <v>0.02</v>
      </c>
      <c r="GL44" s="2">
        <f t="shared" si="51"/>
        <v>0</v>
      </c>
      <c r="GM44" s="2">
        <f t="shared" si="52"/>
        <v>47.19</v>
      </c>
      <c r="GN44" s="2">
        <f t="shared" si="53"/>
        <v>0</v>
      </c>
      <c r="GO44" s="2">
        <f t="shared" si="54"/>
        <v>47.19</v>
      </c>
      <c r="GP44" s="2">
        <f t="shared" si="55"/>
        <v>0</v>
      </c>
      <c r="GQ44" s="2"/>
      <c r="GR44" s="2">
        <v>0</v>
      </c>
      <c r="GS44" s="2">
        <v>0</v>
      </c>
      <c r="GT44" s="2">
        <v>0</v>
      </c>
      <c r="GU44" s="2" t="s">
        <v>3</v>
      </c>
      <c r="GV44" s="2">
        <f t="shared" si="56"/>
        <v>0</v>
      </c>
      <c r="GW44" s="2">
        <v>1</v>
      </c>
      <c r="GX44" s="2">
        <f t="shared" si="57"/>
        <v>0</v>
      </c>
      <c r="GY44" s="2"/>
      <c r="GZ44" s="2"/>
      <c r="HA44" s="2">
        <v>0</v>
      </c>
      <c r="HB44" s="2">
        <v>0</v>
      </c>
      <c r="HC44" s="2">
        <f t="shared" si="58"/>
        <v>0</v>
      </c>
      <c r="HD44" s="2"/>
      <c r="HE44" s="2" t="s">
        <v>3</v>
      </c>
      <c r="HF44" s="2" t="s">
        <v>3</v>
      </c>
      <c r="HG44" s="2"/>
      <c r="HH44" s="2"/>
      <c r="HI44" s="2"/>
      <c r="HJ44" s="2"/>
      <c r="HK44" s="2"/>
      <c r="HL44" s="2"/>
      <c r="HM44" s="2" t="s">
        <v>3</v>
      </c>
      <c r="HN44" s="2" t="s">
        <v>3</v>
      </c>
      <c r="HO44" s="2" t="s">
        <v>3</v>
      </c>
      <c r="HP44" s="2" t="s">
        <v>3</v>
      </c>
      <c r="HQ44" s="2" t="s">
        <v>3</v>
      </c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>
        <v>0</v>
      </c>
      <c r="IL44" s="2"/>
      <c r="IM44" s="2"/>
      <c r="IN44" s="2"/>
      <c r="IO44" s="2"/>
      <c r="IP44" s="2"/>
      <c r="IQ44" s="2"/>
      <c r="IR44" s="2"/>
      <c r="IS44" s="2"/>
      <c r="IT44" s="2"/>
      <c r="IU44" s="2"/>
    </row>
    <row r="45" spans="1:255" x14ac:dyDescent="0.2">
      <c r="A45">
        <v>17</v>
      </c>
      <c r="B45">
        <v>1</v>
      </c>
      <c r="C45">
        <f>ROW(SmtRes!A54)</f>
        <v>54</v>
      </c>
      <c r="D45">
        <f>ROW(EtalonRes!A66)</f>
        <v>66</v>
      </c>
      <c r="E45" t="s">
        <v>61</v>
      </c>
      <c r="F45" t="s">
        <v>62</v>
      </c>
      <c r="G45" t="s">
        <v>63</v>
      </c>
      <c r="H45" t="s">
        <v>44</v>
      </c>
      <c r="I45">
        <v>1</v>
      </c>
      <c r="J45">
        <v>0</v>
      </c>
      <c r="K45">
        <v>1</v>
      </c>
      <c r="O45">
        <f t="shared" si="21"/>
        <v>574.39</v>
      </c>
      <c r="P45">
        <f t="shared" si="22"/>
        <v>19.09</v>
      </c>
      <c r="Q45">
        <f t="shared" si="23"/>
        <v>0.72</v>
      </c>
      <c r="R45">
        <f t="shared" si="24"/>
        <v>0.35</v>
      </c>
      <c r="S45">
        <f t="shared" si="25"/>
        <v>554.58000000000004</v>
      </c>
      <c r="T45">
        <f t="shared" si="26"/>
        <v>0</v>
      </c>
      <c r="U45">
        <f t="shared" si="27"/>
        <v>1.2</v>
      </c>
      <c r="V45">
        <f t="shared" si="28"/>
        <v>0</v>
      </c>
      <c r="W45">
        <f t="shared" si="29"/>
        <v>0</v>
      </c>
      <c r="X45">
        <f t="shared" si="30"/>
        <v>438.12</v>
      </c>
      <c r="Y45">
        <f t="shared" si="31"/>
        <v>227.38</v>
      </c>
      <c r="AA45">
        <v>151751235</v>
      </c>
      <c r="AB45">
        <f t="shared" si="32"/>
        <v>18.079999999999998</v>
      </c>
      <c r="AC45">
        <f t="shared" si="33"/>
        <v>1.96</v>
      </c>
      <c r="AD45">
        <f t="shared" si="34"/>
        <v>0.05</v>
      </c>
      <c r="AE45">
        <f t="shared" si="35"/>
        <v>0.01</v>
      </c>
      <c r="AF45">
        <f t="shared" si="36"/>
        <v>16.07</v>
      </c>
      <c r="AG45">
        <f t="shared" si="37"/>
        <v>0</v>
      </c>
      <c r="AH45">
        <f t="shared" si="38"/>
        <v>1.2</v>
      </c>
      <c r="AI45">
        <f t="shared" si="39"/>
        <v>0</v>
      </c>
      <c r="AJ45">
        <f t="shared" si="40"/>
        <v>0</v>
      </c>
      <c r="AK45">
        <v>18.079999999999998</v>
      </c>
      <c r="AL45">
        <v>1.96</v>
      </c>
      <c r="AM45">
        <v>0.05</v>
      </c>
      <c r="AN45">
        <v>0.01</v>
      </c>
      <c r="AO45">
        <v>16.07</v>
      </c>
      <c r="AP45">
        <v>0</v>
      </c>
      <c r="AQ45">
        <v>1.2</v>
      </c>
      <c r="AR45">
        <v>0</v>
      </c>
      <c r="AS45">
        <v>0</v>
      </c>
      <c r="AT45">
        <v>79</v>
      </c>
      <c r="AU45">
        <v>41</v>
      </c>
      <c r="AV45">
        <v>1</v>
      </c>
      <c r="AW45">
        <v>1</v>
      </c>
      <c r="AZ45">
        <v>1</v>
      </c>
      <c r="BA45">
        <v>34.51</v>
      </c>
      <c r="BB45">
        <v>14.4</v>
      </c>
      <c r="BC45">
        <v>9.74</v>
      </c>
      <c r="BD45" t="s">
        <v>3</v>
      </c>
      <c r="BE45" t="s">
        <v>3</v>
      </c>
      <c r="BF45" t="s">
        <v>3</v>
      </c>
      <c r="BG45" t="s">
        <v>3</v>
      </c>
      <c r="BH45">
        <v>0</v>
      </c>
      <c r="BI45">
        <v>2</v>
      </c>
      <c r="BJ45" t="s">
        <v>64</v>
      </c>
      <c r="BM45">
        <v>336</v>
      </c>
      <c r="BN45">
        <v>0</v>
      </c>
      <c r="BO45" t="s">
        <v>62</v>
      </c>
      <c r="BP45">
        <v>1</v>
      </c>
      <c r="BQ45">
        <v>40</v>
      </c>
      <c r="BR45">
        <v>0</v>
      </c>
      <c r="BS45">
        <v>34.51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3</v>
      </c>
      <c r="BZ45">
        <v>79</v>
      </c>
      <c r="CA45">
        <v>41</v>
      </c>
      <c r="CB45" t="s">
        <v>3</v>
      </c>
      <c r="CE45">
        <v>30</v>
      </c>
      <c r="CF45">
        <v>0</v>
      </c>
      <c r="CG45">
        <v>0</v>
      </c>
      <c r="CM45">
        <v>0</v>
      </c>
      <c r="CN45" t="s">
        <v>3</v>
      </c>
      <c r="CO45">
        <v>0</v>
      </c>
      <c r="CP45">
        <f t="shared" si="41"/>
        <v>574.39</v>
      </c>
      <c r="CQ45">
        <f t="shared" si="42"/>
        <v>19.09</v>
      </c>
      <c r="CR45">
        <f t="shared" si="43"/>
        <v>0.72</v>
      </c>
      <c r="CS45">
        <f t="shared" si="44"/>
        <v>0.35</v>
      </c>
      <c r="CT45">
        <f t="shared" si="45"/>
        <v>554.58000000000004</v>
      </c>
      <c r="CU45">
        <f t="shared" si="46"/>
        <v>0</v>
      </c>
      <c r="CV45">
        <f t="shared" si="47"/>
        <v>1.2</v>
      </c>
      <c r="CW45">
        <f t="shared" si="48"/>
        <v>0</v>
      </c>
      <c r="CX45">
        <f t="shared" si="49"/>
        <v>0</v>
      </c>
      <c r="CY45">
        <f>S45*(BZ45/100)</f>
        <v>438.11820000000006</v>
      </c>
      <c r="CZ45">
        <f>S45*(CA45/100)</f>
        <v>227.37780000000001</v>
      </c>
      <c r="DC45" t="s">
        <v>3</v>
      </c>
      <c r="DD45" t="s">
        <v>3</v>
      </c>
      <c r="DE45" t="s">
        <v>3</v>
      </c>
      <c r="DF45" t="s">
        <v>3</v>
      </c>
      <c r="DG45" t="s">
        <v>3</v>
      </c>
      <c r="DH45" t="s">
        <v>3</v>
      </c>
      <c r="DI45" t="s">
        <v>3</v>
      </c>
      <c r="DJ45" t="s">
        <v>3</v>
      </c>
      <c r="DK45" t="s">
        <v>3</v>
      </c>
      <c r="DL45" t="s">
        <v>3</v>
      </c>
      <c r="DM45" t="s">
        <v>3</v>
      </c>
      <c r="DN45">
        <v>114</v>
      </c>
      <c r="DO45">
        <v>67</v>
      </c>
      <c r="DP45">
        <v>1</v>
      </c>
      <c r="DQ45">
        <v>1</v>
      </c>
      <c r="DU45">
        <v>1013</v>
      </c>
      <c r="DV45" t="s">
        <v>44</v>
      </c>
      <c r="DW45" t="s">
        <v>44</v>
      </c>
      <c r="DX45">
        <v>1</v>
      </c>
      <c r="DZ45" t="s">
        <v>3</v>
      </c>
      <c r="EA45" t="s">
        <v>3</v>
      </c>
      <c r="EB45" t="s">
        <v>3</v>
      </c>
      <c r="EC45" t="s">
        <v>3</v>
      </c>
      <c r="EE45">
        <v>151030334</v>
      </c>
      <c r="EF45">
        <v>40</v>
      </c>
      <c r="EG45" t="s">
        <v>23</v>
      </c>
      <c r="EH45">
        <v>0</v>
      </c>
      <c r="EI45" t="s">
        <v>3</v>
      </c>
      <c r="EJ45">
        <v>2</v>
      </c>
      <c r="EK45">
        <v>336</v>
      </c>
      <c r="EL45" t="s">
        <v>24</v>
      </c>
      <c r="EM45" t="s">
        <v>25</v>
      </c>
      <c r="EO45" t="s">
        <v>3</v>
      </c>
      <c r="EQ45">
        <v>0</v>
      </c>
      <c r="ER45">
        <v>18.079999999999998</v>
      </c>
      <c r="ES45">
        <v>1.96</v>
      </c>
      <c r="ET45">
        <v>0.05</v>
      </c>
      <c r="EU45">
        <v>0.01</v>
      </c>
      <c r="EV45">
        <v>16.07</v>
      </c>
      <c r="EW45">
        <v>1.2</v>
      </c>
      <c r="EX45">
        <v>0</v>
      </c>
      <c r="EY45">
        <v>0</v>
      </c>
      <c r="FQ45">
        <v>0</v>
      </c>
      <c r="FR45">
        <f t="shared" si="50"/>
        <v>0</v>
      </c>
      <c r="FS45">
        <v>0</v>
      </c>
      <c r="FX45">
        <v>114</v>
      </c>
      <c r="FY45">
        <v>67</v>
      </c>
      <c r="GA45" t="s">
        <v>3</v>
      </c>
      <c r="GD45">
        <v>0</v>
      </c>
      <c r="GF45">
        <v>1026676790</v>
      </c>
      <c r="GG45">
        <v>2</v>
      </c>
      <c r="GH45">
        <v>1</v>
      </c>
      <c r="GI45">
        <v>2</v>
      </c>
      <c r="GJ45">
        <v>0</v>
      </c>
      <c r="GK45">
        <f>ROUND(R45*(S12)/100,2)</f>
        <v>0.56000000000000005</v>
      </c>
      <c r="GL45">
        <f t="shared" si="51"/>
        <v>0</v>
      </c>
      <c r="GM45">
        <f t="shared" si="52"/>
        <v>1240.45</v>
      </c>
      <c r="GN45">
        <f t="shared" si="53"/>
        <v>0</v>
      </c>
      <c r="GO45">
        <f t="shared" si="54"/>
        <v>1240.45</v>
      </c>
      <c r="GP45">
        <f t="shared" si="55"/>
        <v>0</v>
      </c>
      <c r="GR45">
        <v>0</v>
      </c>
      <c r="GS45">
        <v>3</v>
      </c>
      <c r="GT45">
        <v>0</v>
      </c>
      <c r="GU45" t="s">
        <v>3</v>
      </c>
      <c r="GV45">
        <f t="shared" si="56"/>
        <v>0</v>
      </c>
      <c r="GW45">
        <v>1</v>
      </c>
      <c r="GX45">
        <f t="shared" si="57"/>
        <v>0</v>
      </c>
      <c r="HA45">
        <v>0</v>
      </c>
      <c r="HB45">
        <v>0</v>
      </c>
      <c r="HC45">
        <f t="shared" si="58"/>
        <v>0</v>
      </c>
      <c r="HE45" t="s">
        <v>3</v>
      </c>
      <c r="HF45" t="s">
        <v>3</v>
      </c>
      <c r="HM45" t="s">
        <v>3</v>
      </c>
      <c r="HN45" t="s">
        <v>3</v>
      </c>
      <c r="HO45" t="s">
        <v>3</v>
      </c>
      <c r="HP45" t="s">
        <v>3</v>
      </c>
      <c r="HQ45" t="s">
        <v>3</v>
      </c>
      <c r="IK45">
        <v>0</v>
      </c>
    </row>
    <row r="46" spans="1:255" x14ac:dyDescent="0.2">
      <c r="A46" s="2">
        <v>17</v>
      </c>
      <c r="B46" s="2">
        <v>1</v>
      </c>
      <c r="C46" s="2"/>
      <c r="D46" s="2"/>
      <c r="E46" s="2" t="s">
        <v>65</v>
      </c>
      <c r="F46" s="2" t="s">
        <v>27</v>
      </c>
      <c r="G46" s="2" t="s">
        <v>66</v>
      </c>
      <c r="H46" s="2" t="s">
        <v>29</v>
      </c>
      <c r="I46" s="2">
        <v>1</v>
      </c>
      <c r="J46" s="2">
        <v>0</v>
      </c>
      <c r="K46" s="2">
        <v>1</v>
      </c>
      <c r="L46" s="2"/>
      <c r="M46" s="2"/>
      <c r="N46" s="2"/>
      <c r="O46" s="2">
        <f t="shared" si="21"/>
        <v>3259.91</v>
      </c>
      <c r="P46" s="2">
        <f t="shared" si="22"/>
        <v>3259.91</v>
      </c>
      <c r="Q46" s="2">
        <f t="shared" si="23"/>
        <v>0</v>
      </c>
      <c r="R46" s="2">
        <f t="shared" si="24"/>
        <v>0</v>
      </c>
      <c r="S46" s="2">
        <f t="shared" si="25"/>
        <v>0</v>
      </c>
      <c r="T46" s="2">
        <f t="shared" si="26"/>
        <v>0</v>
      </c>
      <c r="U46" s="2">
        <f t="shared" si="27"/>
        <v>0</v>
      </c>
      <c r="V46" s="2">
        <f t="shared" si="28"/>
        <v>0</v>
      </c>
      <c r="W46" s="2">
        <f t="shared" si="29"/>
        <v>0</v>
      </c>
      <c r="X46" s="2">
        <f t="shared" si="30"/>
        <v>0</v>
      </c>
      <c r="Y46" s="2">
        <f t="shared" si="31"/>
        <v>0</v>
      </c>
      <c r="Z46" s="2"/>
      <c r="AA46" s="2">
        <v>151751237</v>
      </c>
      <c r="AB46" s="2">
        <f t="shared" si="32"/>
        <v>3259.91</v>
      </c>
      <c r="AC46" s="2">
        <f t="shared" si="33"/>
        <v>3259.91</v>
      </c>
      <c r="AD46" s="2">
        <f t="shared" si="34"/>
        <v>0</v>
      </c>
      <c r="AE46" s="2">
        <f t="shared" si="35"/>
        <v>0</v>
      </c>
      <c r="AF46" s="2">
        <f t="shared" si="36"/>
        <v>0</v>
      </c>
      <c r="AG46" s="2">
        <f t="shared" si="37"/>
        <v>0</v>
      </c>
      <c r="AH46" s="2">
        <f t="shared" si="38"/>
        <v>0</v>
      </c>
      <c r="AI46" s="2">
        <f t="shared" si="39"/>
        <v>0</v>
      </c>
      <c r="AJ46" s="2">
        <f t="shared" si="40"/>
        <v>0</v>
      </c>
      <c r="AK46" s="2">
        <v>3259.91</v>
      </c>
      <c r="AL46" s="2">
        <v>3259.91</v>
      </c>
      <c r="AM46" s="2">
        <v>0</v>
      </c>
      <c r="AN46" s="2">
        <v>0</v>
      </c>
      <c r="AO46" s="2">
        <v>0</v>
      </c>
      <c r="AP46" s="2">
        <v>0</v>
      </c>
      <c r="AQ46" s="2">
        <v>0</v>
      </c>
      <c r="AR46" s="2">
        <v>0</v>
      </c>
      <c r="AS46" s="2">
        <v>0</v>
      </c>
      <c r="AT46" s="2">
        <v>0</v>
      </c>
      <c r="AU46" s="2">
        <v>0</v>
      </c>
      <c r="AV46" s="2">
        <v>1</v>
      </c>
      <c r="AW46" s="2">
        <v>1</v>
      </c>
      <c r="AX46" s="2"/>
      <c r="AY46" s="2"/>
      <c r="AZ46" s="2">
        <v>1</v>
      </c>
      <c r="BA46" s="2">
        <v>1</v>
      </c>
      <c r="BB46" s="2">
        <v>1</v>
      </c>
      <c r="BC46" s="2">
        <v>1</v>
      </c>
      <c r="BD46" s="2" t="s">
        <v>3</v>
      </c>
      <c r="BE46" s="2" t="s">
        <v>3</v>
      </c>
      <c r="BF46" s="2" t="s">
        <v>3</v>
      </c>
      <c r="BG46" s="2" t="s">
        <v>3</v>
      </c>
      <c r="BH46" s="2">
        <v>3</v>
      </c>
      <c r="BI46" s="2">
        <v>3</v>
      </c>
      <c r="BJ46" s="2" t="s">
        <v>3</v>
      </c>
      <c r="BK46" s="2"/>
      <c r="BL46" s="2"/>
      <c r="BM46" s="2">
        <v>700010</v>
      </c>
      <c r="BN46" s="2">
        <v>0</v>
      </c>
      <c r="BO46" s="2" t="s">
        <v>3</v>
      </c>
      <c r="BP46" s="2">
        <v>0</v>
      </c>
      <c r="BQ46" s="2">
        <v>202</v>
      </c>
      <c r="BR46" s="2">
        <v>0</v>
      </c>
      <c r="BS46" s="2">
        <v>1</v>
      </c>
      <c r="BT46" s="2">
        <v>1</v>
      </c>
      <c r="BU46" s="2">
        <v>1</v>
      </c>
      <c r="BV46" s="2">
        <v>1</v>
      </c>
      <c r="BW46" s="2">
        <v>1</v>
      </c>
      <c r="BX46" s="2">
        <v>1</v>
      </c>
      <c r="BY46" s="2" t="s">
        <v>3</v>
      </c>
      <c r="BZ46" s="2">
        <v>0</v>
      </c>
      <c r="CA46" s="2">
        <v>0</v>
      </c>
      <c r="CB46" s="2" t="s">
        <v>3</v>
      </c>
      <c r="CC46" s="2"/>
      <c r="CD46" s="2"/>
      <c r="CE46" s="2">
        <v>30</v>
      </c>
      <c r="CF46" s="2">
        <v>0</v>
      </c>
      <c r="CG46" s="2">
        <v>0</v>
      </c>
      <c r="CH46" s="2"/>
      <c r="CI46" s="2"/>
      <c r="CJ46" s="2"/>
      <c r="CK46" s="2"/>
      <c r="CL46" s="2"/>
      <c r="CM46" s="2">
        <v>0</v>
      </c>
      <c r="CN46" s="2" t="s">
        <v>3</v>
      </c>
      <c r="CO46" s="2">
        <v>0</v>
      </c>
      <c r="CP46" s="2">
        <f t="shared" si="41"/>
        <v>3259.91</v>
      </c>
      <c r="CQ46" s="2">
        <f t="shared" si="42"/>
        <v>3259.91</v>
      </c>
      <c r="CR46" s="2">
        <f t="shared" si="43"/>
        <v>0</v>
      </c>
      <c r="CS46" s="2">
        <f t="shared" si="44"/>
        <v>0</v>
      </c>
      <c r="CT46" s="2">
        <f t="shared" si="45"/>
        <v>0</v>
      </c>
      <c r="CU46" s="2">
        <f t="shared" si="46"/>
        <v>0</v>
      </c>
      <c r="CV46" s="2">
        <f t="shared" si="47"/>
        <v>0</v>
      </c>
      <c r="CW46" s="2">
        <f t="shared" si="48"/>
        <v>0</v>
      </c>
      <c r="CX46" s="2">
        <f t="shared" si="49"/>
        <v>0</v>
      </c>
      <c r="CY46" s="2">
        <f>((S46*BZ46)/100)</f>
        <v>0</v>
      </c>
      <c r="CZ46" s="2">
        <f>((S46*CA46)/100)</f>
        <v>0</v>
      </c>
      <c r="DA46" s="2"/>
      <c r="DB46" s="2"/>
      <c r="DC46" s="2" t="s">
        <v>3</v>
      </c>
      <c r="DD46" s="2" t="s">
        <v>3</v>
      </c>
      <c r="DE46" s="2" t="s">
        <v>3</v>
      </c>
      <c r="DF46" s="2" t="s">
        <v>3</v>
      </c>
      <c r="DG46" s="2" t="s">
        <v>3</v>
      </c>
      <c r="DH46" s="2" t="s">
        <v>3</v>
      </c>
      <c r="DI46" s="2" t="s">
        <v>3</v>
      </c>
      <c r="DJ46" s="2" t="s">
        <v>3</v>
      </c>
      <c r="DK46" s="2" t="s">
        <v>3</v>
      </c>
      <c r="DL46" s="2" t="s">
        <v>3</v>
      </c>
      <c r="DM46" s="2" t="s">
        <v>3</v>
      </c>
      <c r="DN46" s="2">
        <v>0</v>
      </c>
      <c r="DO46" s="2">
        <v>0</v>
      </c>
      <c r="DP46" s="2">
        <v>1</v>
      </c>
      <c r="DQ46" s="2">
        <v>1</v>
      </c>
      <c r="DR46" s="2"/>
      <c r="DS46" s="2"/>
      <c r="DT46" s="2"/>
      <c r="DU46" s="2">
        <v>1010</v>
      </c>
      <c r="DV46" s="2" t="s">
        <v>29</v>
      </c>
      <c r="DW46" s="2" t="s">
        <v>29</v>
      </c>
      <c r="DX46" s="2">
        <v>1</v>
      </c>
      <c r="DY46" s="2"/>
      <c r="DZ46" s="2" t="s">
        <v>3</v>
      </c>
      <c r="EA46" s="2" t="s">
        <v>3</v>
      </c>
      <c r="EB46" s="2" t="s">
        <v>3</v>
      </c>
      <c r="EC46" s="2" t="s">
        <v>3</v>
      </c>
      <c r="ED46" s="2"/>
      <c r="EE46" s="2">
        <v>151748510</v>
      </c>
      <c r="EF46" s="2">
        <v>202</v>
      </c>
      <c r="EG46" s="2" t="s">
        <v>30</v>
      </c>
      <c r="EH46" s="2">
        <v>0</v>
      </c>
      <c r="EI46" s="2" t="s">
        <v>3</v>
      </c>
      <c r="EJ46" s="2">
        <v>1</v>
      </c>
      <c r="EK46" s="2">
        <v>700010</v>
      </c>
      <c r="EL46" s="2" t="s">
        <v>31</v>
      </c>
      <c r="EM46" s="2" t="s">
        <v>30</v>
      </c>
      <c r="EN46" s="2"/>
      <c r="EO46" s="2" t="s">
        <v>3</v>
      </c>
      <c r="EP46" s="2"/>
      <c r="EQ46" s="2">
        <v>0</v>
      </c>
      <c r="ER46" s="2">
        <v>3433.76</v>
      </c>
      <c r="ES46" s="2">
        <v>3259.91</v>
      </c>
      <c r="ET46" s="2">
        <v>0</v>
      </c>
      <c r="EU46" s="2">
        <v>0</v>
      </c>
      <c r="EV46" s="2">
        <v>0</v>
      </c>
      <c r="EW46" s="2">
        <v>0</v>
      </c>
      <c r="EX46" s="2">
        <v>0</v>
      </c>
      <c r="EY46" s="2">
        <v>0</v>
      </c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>
        <v>0</v>
      </c>
      <c r="FR46" s="2">
        <f t="shared" si="50"/>
        <v>3259.91</v>
      </c>
      <c r="FS46" s="2">
        <v>0</v>
      </c>
      <c r="FT46" s="2"/>
      <c r="FU46" s="2"/>
      <c r="FV46" s="2"/>
      <c r="FW46" s="2"/>
      <c r="FX46" s="2">
        <v>0</v>
      </c>
      <c r="FY46" s="2">
        <v>0</v>
      </c>
      <c r="FZ46" s="2"/>
      <c r="GA46" s="2" t="s">
        <v>67</v>
      </c>
      <c r="GB46" s="2"/>
      <c r="GC46" s="2"/>
      <c r="GD46" s="2">
        <v>0</v>
      </c>
      <c r="GE46" s="2"/>
      <c r="GF46" s="2">
        <v>6704842</v>
      </c>
      <c r="GG46" s="2">
        <v>2</v>
      </c>
      <c r="GH46" s="2">
        <v>4</v>
      </c>
      <c r="GI46" s="2">
        <v>-2</v>
      </c>
      <c r="GJ46" s="2">
        <v>0</v>
      </c>
      <c r="GK46" s="2">
        <f>ROUND(R46*(R12)/100,2)</f>
        <v>0</v>
      </c>
      <c r="GL46" s="2">
        <f t="shared" si="51"/>
        <v>0</v>
      </c>
      <c r="GM46" s="2">
        <f t="shared" si="52"/>
        <v>3259.91</v>
      </c>
      <c r="GN46" s="2">
        <f t="shared" si="53"/>
        <v>0</v>
      </c>
      <c r="GO46" s="2">
        <f t="shared" si="54"/>
        <v>0</v>
      </c>
      <c r="GP46" s="2">
        <f t="shared" si="55"/>
        <v>0</v>
      </c>
      <c r="GQ46" s="2"/>
      <c r="GR46" s="2">
        <v>0</v>
      </c>
      <c r="GS46" s="2">
        <v>2</v>
      </c>
      <c r="GT46" s="2">
        <v>0</v>
      </c>
      <c r="GU46" s="2" t="s">
        <v>3</v>
      </c>
      <c r="GV46" s="2">
        <f t="shared" si="56"/>
        <v>0</v>
      </c>
      <c r="GW46" s="2">
        <v>1</v>
      </c>
      <c r="GX46" s="2">
        <f t="shared" si="57"/>
        <v>0</v>
      </c>
      <c r="GY46" s="2"/>
      <c r="GZ46" s="2"/>
      <c r="HA46" s="2">
        <v>0</v>
      </c>
      <c r="HB46" s="2">
        <v>0</v>
      </c>
      <c r="HC46" s="2">
        <f t="shared" si="58"/>
        <v>0</v>
      </c>
      <c r="HD46" s="2"/>
      <c r="HE46" s="2" t="s">
        <v>33</v>
      </c>
      <c r="HF46" s="2" t="s">
        <v>34</v>
      </c>
      <c r="HG46" s="2"/>
      <c r="HH46" s="2"/>
      <c r="HI46" s="2"/>
      <c r="HJ46" s="2"/>
      <c r="HK46" s="2"/>
      <c r="HL46" s="2"/>
      <c r="HM46" s="2" t="s">
        <v>3</v>
      </c>
      <c r="HN46" s="2" t="s">
        <v>3</v>
      </c>
      <c r="HO46" s="2" t="s">
        <v>3</v>
      </c>
      <c r="HP46" s="2" t="s">
        <v>3</v>
      </c>
      <c r="HQ46" s="2" t="s">
        <v>3</v>
      </c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>
        <v>0</v>
      </c>
      <c r="IL46" s="2"/>
      <c r="IM46" s="2"/>
      <c r="IN46" s="2"/>
      <c r="IO46" s="2"/>
      <c r="IP46" s="2"/>
      <c r="IQ46" s="2"/>
      <c r="IR46" s="2"/>
      <c r="IS46" s="2"/>
      <c r="IT46" s="2"/>
      <c r="IU46" s="2"/>
    </row>
    <row r="47" spans="1:255" x14ac:dyDescent="0.2">
      <c r="A47">
        <v>17</v>
      </c>
      <c r="B47">
        <v>1</v>
      </c>
      <c r="E47" t="s">
        <v>65</v>
      </c>
      <c r="F47" t="s">
        <v>27</v>
      </c>
      <c r="G47" t="s">
        <v>66</v>
      </c>
      <c r="H47" t="s">
        <v>29</v>
      </c>
      <c r="I47">
        <v>1</v>
      </c>
      <c r="J47">
        <v>0</v>
      </c>
      <c r="K47">
        <v>1</v>
      </c>
      <c r="O47">
        <f t="shared" si="21"/>
        <v>23177.96</v>
      </c>
      <c r="P47">
        <f t="shared" si="22"/>
        <v>23177.96</v>
      </c>
      <c r="Q47">
        <f t="shared" si="23"/>
        <v>0</v>
      </c>
      <c r="R47">
        <f t="shared" si="24"/>
        <v>0</v>
      </c>
      <c r="S47">
        <f t="shared" si="25"/>
        <v>0</v>
      </c>
      <c r="T47">
        <f t="shared" si="26"/>
        <v>0</v>
      </c>
      <c r="U47">
        <f t="shared" si="27"/>
        <v>0</v>
      </c>
      <c r="V47">
        <f t="shared" si="28"/>
        <v>0</v>
      </c>
      <c r="W47">
        <f t="shared" si="29"/>
        <v>0</v>
      </c>
      <c r="X47">
        <f t="shared" si="30"/>
        <v>0</v>
      </c>
      <c r="Y47">
        <f t="shared" si="31"/>
        <v>0</v>
      </c>
      <c r="AA47">
        <v>151751235</v>
      </c>
      <c r="AB47">
        <f t="shared" si="32"/>
        <v>3259.91</v>
      </c>
      <c r="AC47">
        <f t="shared" si="33"/>
        <v>3259.91</v>
      </c>
      <c r="AD47">
        <f t="shared" si="34"/>
        <v>0</v>
      </c>
      <c r="AE47">
        <f t="shared" si="35"/>
        <v>0</v>
      </c>
      <c r="AF47">
        <f t="shared" si="36"/>
        <v>0</v>
      </c>
      <c r="AG47">
        <f t="shared" si="37"/>
        <v>0</v>
      </c>
      <c r="AH47">
        <f t="shared" si="38"/>
        <v>0</v>
      </c>
      <c r="AI47">
        <f t="shared" si="39"/>
        <v>0</v>
      </c>
      <c r="AJ47">
        <f t="shared" si="40"/>
        <v>0</v>
      </c>
      <c r="AK47">
        <v>3259.91</v>
      </c>
      <c r="AL47">
        <v>3259.91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1</v>
      </c>
      <c r="AW47">
        <v>1</v>
      </c>
      <c r="AZ47">
        <v>1</v>
      </c>
      <c r="BA47">
        <v>1</v>
      </c>
      <c r="BB47">
        <v>1</v>
      </c>
      <c r="BC47">
        <v>7.11</v>
      </c>
      <c r="BD47" t="s">
        <v>3</v>
      </c>
      <c r="BE47" t="s">
        <v>3</v>
      </c>
      <c r="BF47" t="s">
        <v>3</v>
      </c>
      <c r="BG47" t="s">
        <v>3</v>
      </c>
      <c r="BH47">
        <v>3</v>
      </c>
      <c r="BI47">
        <v>3</v>
      </c>
      <c r="BJ47" t="s">
        <v>3</v>
      </c>
      <c r="BM47">
        <v>700010</v>
      </c>
      <c r="BN47">
        <v>0</v>
      </c>
      <c r="BO47" t="s">
        <v>3</v>
      </c>
      <c r="BP47">
        <v>0</v>
      </c>
      <c r="BQ47">
        <v>202</v>
      </c>
      <c r="BR47">
        <v>0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3</v>
      </c>
      <c r="BZ47">
        <v>0</v>
      </c>
      <c r="CA47">
        <v>0</v>
      </c>
      <c r="CB47" t="s">
        <v>3</v>
      </c>
      <c r="CE47">
        <v>30</v>
      </c>
      <c r="CF47">
        <v>0</v>
      </c>
      <c r="CG47">
        <v>0</v>
      </c>
      <c r="CM47">
        <v>0</v>
      </c>
      <c r="CN47" t="s">
        <v>3</v>
      </c>
      <c r="CO47">
        <v>0</v>
      </c>
      <c r="CP47">
        <f t="shared" si="41"/>
        <v>23177.96</v>
      </c>
      <c r="CQ47">
        <f t="shared" si="42"/>
        <v>23177.96</v>
      </c>
      <c r="CR47">
        <f t="shared" si="43"/>
        <v>0</v>
      </c>
      <c r="CS47">
        <f t="shared" si="44"/>
        <v>0</v>
      </c>
      <c r="CT47">
        <f t="shared" si="45"/>
        <v>0</v>
      </c>
      <c r="CU47">
        <f t="shared" si="46"/>
        <v>0</v>
      </c>
      <c r="CV47">
        <f t="shared" si="47"/>
        <v>0</v>
      </c>
      <c r="CW47">
        <f t="shared" si="48"/>
        <v>0</v>
      </c>
      <c r="CX47">
        <f t="shared" si="49"/>
        <v>0</v>
      </c>
      <c r="CY47">
        <f>S47*(BZ47/100)</f>
        <v>0</v>
      </c>
      <c r="CZ47">
        <f>S47*(CA47/100)</f>
        <v>0</v>
      </c>
      <c r="DC47" t="s">
        <v>3</v>
      </c>
      <c r="DD47" t="s">
        <v>3</v>
      </c>
      <c r="DE47" t="s">
        <v>3</v>
      </c>
      <c r="DF47" t="s">
        <v>3</v>
      </c>
      <c r="DG47" t="s">
        <v>3</v>
      </c>
      <c r="DH47" t="s">
        <v>3</v>
      </c>
      <c r="DI47" t="s">
        <v>3</v>
      </c>
      <c r="DJ47" t="s">
        <v>3</v>
      </c>
      <c r="DK47" t="s">
        <v>3</v>
      </c>
      <c r="DL47" t="s">
        <v>3</v>
      </c>
      <c r="DM47" t="s">
        <v>3</v>
      </c>
      <c r="DN47">
        <v>0</v>
      </c>
      <c r="DO47">
        <v>0</v>
      </c>
      <c r="DP47">
        <v>1</v>
      </c>
      <c r="DQ47">
        <v>1</v>
      </c>
      <c r="DU47">
        <v>1010</v>
      </c>
      <c r="DV47" t="s">
        <v>29</v>
      </c>
      <c r="DW47" t="s">
        <v>29</v>
      </c>
      <c r="DX47">
        <v>1</v>
      </c>
      <c r="DZ47" t="s">
        <v>3</v>
      </c>
      <c r="EA47" t="s">
        <v>3</v>
      </c>
      <c r="EB47" t="s">
        <v>3</v>
      </c>
      <c r="EC47" t="s">
        <v>3</v>
      </c>
      <c r="EE47">
        <v>151748510</v>
      </c>
      <c r="EF47">
        <v>202</v>
      </c>
      <c r="EG47" t="s">
        <v>30</v>
      </c>
      <c r="EH47">
        <v>0</v>
      </c>
      <c r="EI47" t="s">
        <v>3</v>
      </c>
      <c r="EJ47">
        <v>1</v>
      </c>
      <c r="EK47">
        <v>700010</v>
      </c>
      <c r="EL47" t="s">
        <v>31</v>
      </c>
      <c r="EM47" t="s">
        <v>30</v>
      </c>
      <c r="EO47" t="s">
        <v>3</v>
      </c>
      <c r="EQ47">
        <v>0</v>
      </c>
      <c r="ER47">
        <v>3433.76</v>
      </c>
      <c r="ES47">
        <v>3259.91</v>
      </c>
      <c r="ET47">
        <v>0</v>
      </c>
      <c r="EU47">
        <v>0</v>
      </c>
      <c r="EV47">
        <v>0</v>
      </c>
      <c r="EW47">
        <v>0</v>
      </c>
      <c r="EX47">
        <v>0</v>
      </c>
      <c r="EY47">
        <v>0</v>
      </c>
      <c r="EZ47">
        <v>5</v>
      </c>
      <c r="FC47">
        <v>1</v>
      </c>
      <c r="FD47">
        <v>18</v>
      </c>
      <c r="FF47">
        <v>26683.200000000001</v>
      </c>
      <c r="FQ47">
        <v>0</v>
      </c>
      <c r="FR47">
        <f t="shared" si="50"/>
        <v>23177.96</v>
      </c>
      <c r="FS47">
        <v>0</v>
      </c>
      <c r="FX47">
        <v>0</v>
      </c>
      <c r="FY47">
        <v>0</v>
      </c>
      <c r="GA47" t="s">
        <v>67</v>
      </c>
      <c r="GD47">
        <v>0</v>
      </c>
      <c r="GF47">
        <v>6704842</v>
      </c>
      <c r="GG47">
        <v>2</v>
      </c>
      <c r="GH47">
        <v>3</v>
      </c>
      <c r="GI47">
        <v>5</v>
      </c>
      <c r="GJ47">
        <v>0</v>
      </c>
      <c r="GK47">
        <f>ROUND(R47*(S12)/100,2)</f>
        <v>0</v>
      </c>
      <c r="GL47">
        <f t="shared" si="51"/>
        <v>0</v>
      </c>
      <c r="GM47">
        <f t="shared" si="52"/>
        <v>23177.96</v>
      </c>
      <c r="GN47">
        <f t="shared" si="53"/>
        <v>0</v>
      </c>
      <c r="GO47">
        <f t="shared" si="54"/>
        <v>0</v>
      </c>
      <c r="GP47">
        <f t="shared" si="55"/>
        <v>0</v>
      </c>
      <c r="GR47">
        <v>1</v>
      </c>
      <c r="GS47">
        <v>1</v>
      </c>
      <c r="GT47">
        <v>0</v>
      </c>
      <c r="GU47" t="s">
        <v>3</v>
      </c>
      <c r="GV47">
        <f t="shared" si="56"/>
        <v>0</v>
      </c>
      <c r="GW47">
        <v>1</v>
      </c>
      <c r="GX47">
        <f t="shared" si="57"/>
        <v>0</v>
      </c>
      <c r="HA47">
        <v>0</v>
      </c>
      <c r="HB47">
        <v>0</v>
      </c>
      <c r="HC47">
        <f t="shared" si="58"/>
        <v>0</v>
      </c>
      <c r="HE47" t="s">
        <v>33</v>
      </c>
      <c r="HF47" t="s">
        <v>34</v>
      </c>
      <c r="HM47" t="s">
        <v>3</v>
      </c>
      <c r="HN47" t="s">
        <v>3</v>
      </c>
      <c r="HO47" t="s">
        <v>3</v>
      </c>
      <c r="HP47" t="s">
        <v>3</v>
      </c>
      <c r="HQ47" t="s">
        <v>3</v>
      </c>
      <c r="IK47">
        <v>0</v>
      </c>
    </row>
    <row r="48" spans="1:255" x14ac:dyDescent="0.2">
      <c r="A48" s="2">
        <v>17</v>
      </c>
      <c r="B48" s="2">
        <v>1</v>
      </c>
      <c r="C48" s="2">
        <f>ROW(SmtRes!A55)</f>
        <v>55</v>
      </c>
      <c r="D48" s="2">
        <f>ROW(EtalonRes!A67)</f>
        <v>67</v>
      </c>
      <c r="E48" s="2" t="s">
        <v>3</v>
      </c>
      <c r="F48" s="2" t="s">
        <v>68</v>
      </c>
      <c r="G48" s="2" t="s">
        <v>69</v>
      </c>
      <c r="H48" s="2" t="s">
        <v>44</v>
      </c>
      <c r="I48" s="2">
        <v>3</v>
      </c>
      <c r="J48" s="2">
        <v>0</v>
      </c>
      <c r="K48" s="2">
        <v>3</v>
      </c>
      <c r="L48" s="2"/>
      <c r="M48" s="2"/>
      <c r="N48" s="2"/>
      <c r="O48" s="2">
        <f t="shared" si="21"/>
        <v>1305.03</v>
      </c>
      <c r="P48" s="2">
        <f t="shared" si="22"/>
        <v>0</v>
      </c>
      <c r="Q48" s="2">
        <f t="shared" si="23"/>
        <v>0</v>
      </c>
      <c r="R48" s="2">
        <f t="shared" si="24"/>
        <v>0</v>
      </c>
      <c r="S48" s="2">
        <f t="shared" si="25"/>
        <v>1305.03</v>
      </c>
      <c r="T48" s="2">
        <f t="shared" si="26"/>
        <v>0</v>
      </c>
      <c r="U48" s="2">
        <f t="shared" si="27"/>
        <v>67.199999999999989</v>
      </c>
      <c r="V48" s="2">
        <f t="shared" si="28"/>
        <v>0</v>
      </c>
      <c r="W48" s="2">
        <f t="shared" si="29"/>
        <v>0</v>
      </c>
      <c r="X48" s="2">
        <f t="shared" si="30"/>
        <v>1487.73</v>
      </c>
      <c r="Y48" s="2">
        <f t="shared" si="31"/>
        <v>874.37</v>
      </c>
      <c r="Z48" s="2"/>
      <c r="AA48" s="2">
        <v>-1</v>
      </c>
      <c r="AB48" s="2">
        <f t="shared" si="32"/>
        <v>435.01</v>
      </c>
      <c r="AC48" s="2">
        <f t="shared" si="33"/>
        <v>0</v>
      </c>
      <c r="AD48" s="2">
        <f t="shared" si="34"/>
        <v>0</v>
      </c>
      <c r="AE48" s="2">
        <f t="shared" si="35"/>
        <v>0</v>
      </c>
      <c r="AF48" s="2">
        <f t="shared" si="36"/>
        <v>435.01</v>
      </c>
      <c r="AG48" s="2">
        <f t="shared" si="37"/>
        <v>0</v>
      </c>
      <c r="AH48" s="2">
        <f t="shared" si="38"/>
        <v>22.4</v>
      </c>
      <c r="AI48" s="2">
        <f t="shared" si="39"/>
        <v>0</v>
      </c>
      <c r="AJ48" s="2">
        <f t="shared" si="40"/>
        <v>0</v>
      </c>
      <c r="AK48" s="2">
        <v>435.01</v>
      </c>
      <c r="AL48" s="2">
        <v>0</v>
      </c>
      <c r="AM48" s="2">
        <v>0</v>
      </c>
      <c r="AN48" s="2">
        <v>0</v>
      </c>
      <c r="AO48" s="2">
        <v>435.01</v>
      </c>
      <c r="AP48" s="2">
        <v>0</v>
      </c>
      <c r="AQ48" s="2">
        <v>22.4</v>
      </c>
      <c r="AR48" s="2">
        <v>0</v>
      </c>
      <c r="AS48" s="2">
        <v>0</v>
      </c>
      <c r="AT48" s="2">
        <v>114</v>
      </c>
      <c r="AU48" s="2">
        <v>67</v>
      </c>
      <c r="AV48" s="2">
        <v>1</v>
      </c>
      <c r="AW48" s="2">
        <v>1</v>
      </c>
      <c r="AX48" s="2"/>
      <c r="AY48" s="2"/>
      <c r="AZ48" s="2">
        <v>1</v>
      </c>
      <c r="BA48" s="2">
        <v>1</v>
      </c>
      <c r="BB48" s="2">
        <v>1</v>
      </c>
      <c r="BC48" s="2">
        <v>1</v>
      </c>
      <c r="BD48" s="2" t="s">
        <v>3</v>
      </c>
      <c r="BE48" s="2" t="s">
        <v>3</v>
      </c>
      <c r="BF48" s="2" t="s">
        <v>3</v>
      </c>
      <c r="BG48" s="2" t="s">
        <v>3</v>
      </c>
      <c r="BH48" s="2">
        <v>0</v>
      </c>
      <c r="BI48" s="2">
        <v>2</v>
      </c>
      <c r="BJ48" s="2" t="s">
        <v>70</v>
      </c>
      <c r="BK48" s="2"/>
      <c r="BL48" s="2"/>
      <c r="BM48" s="2">
        <v>352</v>
      </c>
      <c r="BN48" s="2">
        <v>0</v>
      </c>
      <c r="BO48" s="2" t="s">
        <v>3</v>
      </c>
      <c r="BP48" s="2">
        <v>0</v>
      </c>
      <c r="BQ48" s="2">
        <v>40</v>
      </c>
      <c r="BR48" s="2">
        <v>0</v>
      </c>
      <c r="BS48" s="2">
        <v>1</v>
      </c>
      <c r="BT48" s="2">
        <v>1</v>
      </c>
      <c r="BU48" s="2">
        <v>1</v>
      </c>
      <c r="BV48" s="2">
        <v>1</v>
      </c>
      <c r="BW48" s="2">
        <v>1</v>
      </c>
      <c r="BX48" s="2">
        <v>1</v>
      </c>
      <c r="BY48" s="2" t="s">
        <v>3</v>
      </c>
      <c r="BZ48" s="2">
        <v>114</v>
      </c>
      <c r="CA48" s="2">
        <v>67</v>
      </c>
      <c r="CB48" s="2" t="s">
        <v>3</v>
      </c>
      <c r="CC48" s="2"/>
      <c r="CD48" s="2"/>
      <c r="CE48" s="2">
        <v>30</v>
      </c>
      <c r="CF48" s="2">
        <v>0</v>
      </c>
      <c r="CG48" s="2">
        <v>0</v>
      </c>
      <c r="CH48" s="2"/>
      <c r="CI48" s="2"/>
      <c r="CJ48" s="2"/>
      <c r="CK48" s="2"/>
      <c r="CL48" s="2"/>
      <c r="CM48" s="2">
        <v>0</v>
      </c>
      <c r="CN48" s="2" t="s">
        <v>3</v>
      </c>
      <c r="CO48" s="2">
        <v>0</v>
      </c>
      <c r="CP48" s="2">
        <f t="shared" si="41"/>
        <v>1305.03</v>
      </c>
      <c r="CQ48" s="2">
        <f t="shared" si="42"/>
        <v>0</v>
      </c>
      <c r="CR48" s="2">
        <f t="shared" si="43"/>
        <v>0</v>
      </c>
      <c r="CS48" s="2">
        <f t="shared" si="44"/>
        <v>0</v>
      </c>
      <c r="CT48" s="2">
        <f t="shared" si="45"/>
        <v>435.01</v>
      </c>
      <c r="CU48" s="2">
        <f t="shared" si="46"/>
        <v>0</v>
      </c>
      <c r="CV48" s="2">
        <f t="shared" si="47"/>
        <v>22.4</v>
      </c>
      <c r="CW48" s="2">
        <f t="shared" si="48"/>
        <v>0</v>
      </c>
      <c r="CX48" s="2">
        <f t="shared" si="49"/>
        <v>0</v>
      </c>
      <c r="CY48" s="2">
        <f>((S48*BZ48)/100)</f>
        <v>1487.7341999999999</v>
      </c>
      <c r="CZ48" s="2">
        <f>((S48*CA48)/100)</f>
        <v>874.37009999999998</v>
      </c>
      <c r="DA48" s="2"/>
      <c r="DB48" s="2"/>
      <c r="DC48" s="2" t="s">
        <v>3</v>
      </c>
      <c r="DD48" s="2" t="s">
        <v>3</v>
      </c>
      <c r="DE48" s="2" t="s">
        <v>3</v>
      </c>
      <c r="DF48" s="2" t="s">
        <v>3</v>
      </c>
      <c r="DG48" s="2" t="s">
        <v>3</v>
      </c>
      <c r="DH48" s="2" t="s">
        <v>3</v>
      </c>
      <c r="DI48" s="2" t="s">
        <v>3</v>
      </c>
      <c r="DJ48" s="2" t="s">
        <v>3</v>
      </c>
      <c r="DK48" s="2" t="s">
        <v>3</v>
      </c>
      <c r="DL48" s="2" t="s">
        <v>3</v>
      </c>
      <c r="DM48" s="2" t="s">
        <v>3</v>
      </c>
      <c r="DN48" s="2">
        <v>0</v>
      </c>
      <c r="DO48" s="2">
        <v>0</v>
      </c>
      <c r="DP48" s="2">
        <v>1</v>
      </c>
      <c r="DQ48" s="2">
        <v>1</v>
      </c>
      <c r="DR48" s="2"/>
      <c r="DS48" s="2"/>
      <c r="DT48" s="2"/>
      <c r="DU48" s="2">
        <v>1013</v>
      </c>
      <c r="DV48" s="2" t="s">
        <v>44</v>
      </c>
      <c r="DW48" s="2" t="s">
        <v>44</v>
      </c>
      <c r="DX48" s="2">
        <v>1</v>
      </c>
      <c r="DY48" s="2"/>
      <c r="DZ48" s="2" t="s">
        <v>3</v>
      </c>
      <c r="EA48" s="2" t="s">
        <v>3</v>
      </c>
      <c r="EB48" s="2" t="s">
        <v>3</v>
      </c>
      <c r="EC48" s="2" t="s">
        <v>3</v>
      </c>
      <c r="ED48" s="2"/>
      <c r="EE48" s="2">
        <v>151030350</v>
      </c>
      <c r="EF48" s="2">
        <v>40</v>
      </c>
      <c r="EG48" s="2" t="s">
        <v>23</v>
      </c>
      <c r="EH48" s="2">
        <v>0</v>
      </c>
      <c r="EI48" s="2" t="s">
        <v>3</v>
      </c>
      <c r="EJ48" s="2">
        <v>2</v>
      </c>
      <c r="EK48" s="2">
        <v>352</v>
      </c>
      <c r="EL48" s="2" t="s">
        <v>39</v>
      </c>
      <c r="EM48" s="2" t="s">
        <v>40</v>
      </c>
      <c r="EN48" s="2"/>
      <c r="EO48" s="2" t="s">
        <v>3</v>
      </c>
      <c r="EP48" s="2"/>
      <c r="EQ48" s="2">
        <v>1024</v>
      </c>
      <c r="ER48" s="2">
        <v>435.01</v>
      </c>
      <c r="ES48" s="2">
        <v>0</v>
      </c>
      <c r="ET48" s="2">
        <v>0</v>
      </c>
      <c r="EU48" s="2">
        <v>0</v>
      </c>
      <c r="EV48" s="2">
        <v>435.01</v>
      </c>
      <c r="EW48" s="2">
        <v>22.4</v>
      </c>
      <c r="EX48" s="2">
        <v>0</v>
      </c>
      <c r="EY48" s="2">
        <v>0</v>
      </c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>
        <v>0</v>
      </c>
      <c r="FR48" s="2">
        <f t="shared" si="50"/>
        <v>0</v>
      </c>
      <c r="FS48" s="2">
        <v>0</v>
      </c>
      <c r="FT48" s="2"/>
      <c r="FU48" s="2"/>
      <c r="FV48" s="2"/>
      <c r="FW48" s="2"/>
      <c r="FX48" s="2">
        <v>114</v>
      </c>
      <c r="FY48" s="2">
        <v>67</v>
      </c>
      <c r="FZ48" s="2"/>
      <c r="GA48" s="2" t="s">
        <v>3</v>
      </c>
      <c r="GB48" s="2"/>
      <c r="GC48" s="2"/>
      <c r="GD48" s="2">
        <v>0</v>
      </c>
      <c r="GE48" s="2"/>
      <c r="GF48" s="2">
        <v>-163610357</v>
      </c>
      <c r="GG48" s="2">
        <v>2</v>
      </c>
      <c r="GH48" s="2">
        <v>1</v>
      </c>
      <c r="GI48" s="2">
        <v>-2</v>
      </c>
      <c r="GJ48" s="2">
        <v>0</v>
      </c>
      <c r="GK48" s="2">
        <f>ROUND(R48*(R12)/100,2)</f>
        <v>0</v>
      </c>
      <c r="GL48" s="2">
        <f t="shared" si="51"/>
        <v>0</v>
      </c>
      <c r="GM48" s="2">
        <f t="shared" si="52"/>
        <v>3667.13</v>
      </c>
      <c r="GN48" s="2">
        <f t="shared" si="53"/>
        <v>0</v>
      </c>
      <c r="GO48" s="2">
        <f t="shared" si="54"/>
        <v>3667.13</v>
      </c>
      <c r="GP48" s="2">
        <f t="shared" si="55"/>
        <v>0</v>
      </c>
      <c r="GQ48" s="2"/>
      <c r="GR48" s="2">
        <v>0</v>
      </c>
      <c r="GS48" s="2">
        <v>0</v>
      </c>
      <c r="GT48" s="2">
        <v>0</v>
      </c>
      <c r="GU48" s="2" t="s">
        <v>3</v>
      </c>
      <c r="GV48" s="2">
        <f t="shared" si="56"/>
        <v>0</v>
      </c>
      <c r="GW48" s="2">
        <v>1</v>
      </c>
      <c r="GX48" s="2">
        <f t="shared" si="57"/>
        <v>0</v>
      </c>
      <c r="GY48" s="2"/>
      <c r="GZ48" s="2"/>
      <c r="HA48" s="2">
        <v>0</v>
      </c>
      <c r="HB48" s="2">
        <v>0</v>
      </c>
      <c r="HC48" s="2">
        <f t="shared" si="58"/>
        <v>0</v>
      </c>
      <c r="HD48" s="2"/>
      <c r="HE48" s="2" t="s">
        <v>3</v>
      </c>
      <c r="HF48" s="2" t="s">
        <v>3</v>
      </c>
      <c r="HG48" s="2"/>
      <c r="HH48" s="2"/>
      <c r="HI48" s="2"/>
      <c r="HJ48" s="2"/>
      <c r="HK48" s="2"/>
      <c r="HL48" s="2"/>
      <c r="HM48" s="2" t="s">
        <v>3</v>
      </c>
      <c r="HN48" s="2" t="s">
        <v>3</v>
      </c>
      <c r="HO48" s="2" t="s">
        <v>3</v>
      </c>
      <c r="HP48" s="2" t="s">
        <v>3</v>
      </c>
      <c r="HQ48" s="2" t="s">
        <v>3</v>
      </c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>
        <v>0</v>
      </c>
      <c r="IL48" s="2"/>
      <c r="IM48" s="2"/>
      <c r="IN48" s="2"/>
      <c r="IO48" s="2"/>
      <c r="IP48" s="2"/>
      <c r="IQ48" s="2"/>
      <c r="IR48" s="2"/>
      <c r="IS48" s="2"/>
      <c r="IT48" s="2"/>
      <c r="IU48" s="2"/>
    </row>
    <row r="49" spans="1:255" x14ac:dyDescent="0.2">
      <c r="A49">
        <v>17</v>
      </c>
      <c r="B49">
        <v>1</v>
      </c>
      <c r="C49">
        <f>ROW(SmtRes!A56)</f>
        <v>56</v>
      </c>
      <c r="D49">
        <f>ROW(EtalonRes!A68)</f>
        <v>68</v>
      </c>
      <c r="E49" t="s">
        <v>3</v>
      </c>
      <c r="F49" t="s">
        <v>68</v>
      </c>
      <c r="G49" t="s">
        <v>69</v>
      </c>
      <c r="H49" t="s">
        <v>44</v>
      </c>
      <c r="I49">
        <v>3</v>
      </c>
      <c r="J49">
        <v>0</v>
      </c>
      <c r="K49">
        <v>3</v>
      </c>
      <c r="O49">
        <f t="shared" si="21"/>
        <v>45036.59</v>
      </c>
      <c r="P49">
        <f t="shared" si="22"/>
        <v>0</v>
      </c>
      <c r="Q49">
        <f t="shared" si="23"/>
        <v>0</v>
      </c>
      <c r="R49">
        <f t="shared" si="24"/>
        <v>0</v>
      </c>
      <c r="S49">
        <f t="shared" si="25"/>
        <v>45036.59</v>
      </c>
      <c r="T49">
        <f t="shared" si="26"/>
        <v>0</v>
      </c>
      <c r="U49">
        <f t="shared" si="27"/>
        <v>67.199999999999989</v>
      </c>
      <c r="V49">
        <f t="shared" si="28"/>
        <v>0</v>
      </c>
      <c r="W49">
        <f t="shared" si="29"/>
        <v>0</v>
      </c>
      <c r="X49">
        <f t="shared" si="30"/>
        <v>35578.910000000003</v>
      </c>
      <c r="Y49">
        <f t="shared" si="31"/>
        <v>18465</v>
      </c>
      <c r="AA49">
        <v>-1</v>
      </c>
      <c r="AB49">
        <f t="shared" si="32"/>
        <v>435.01</v>
      </c>
      <c r="AC49">
        <f t="shared" si="33"/>
        <v>0</v>
      </c>
      <c r="AD49">
        <f t="shared" si="34"/>
        <v>0</v>
      </c>
      <c r="AE49">
        <f t="shared" si="35"/>
        <v>0</v>
      </c>
      <c r="AF49">
        <f t="shared" si="36"/>
        <v>435.01</v>
      </c>
      <c r="AG49">
        <f t="shared" si="37"/>
        <v>0</v>
      </c>
      <c r="AH49">
        <f t="shared" si="38"/>
        <v>22.4</v>
      </c>
      <c r="AI49">
        <f t="shared" si="39"/>
        <v>0</v>
      </c>
      <c r="AJ49">
        <f t="shared" si="40"/>
        <v>0</v>
      </c>
      <c r="AK49">
        <v>435.01</v>
      </c>
      <c r="AL49">
        <v>0</v>
      </c>
      <c r="AM49">
        <v>0</v>
      </c>
      <c r="AN49">
        <v>0</v>
      </c>
      <c r="AO49">
        <v>435.01</v>
      </c>
      <c r="AP49">
        <v>0</v>
      </c>
      <c r="AQ49">
        <v>22.4</v>
      </c>
      <c r="AR49">
        <v>0</v>
      </c>
      <c r="AS49">
        <v>0</v>
      </c>
      <c r="AT49">
        <v>79</v>
      </c>
      <c r="AU49">
        <v>41</v>
      </c>
      <c r="AV49">
        <v>1</v>
      </c>
      <c r="AW49">
        <v>1</v>
      </c>
      <c r="AZ49">
        <v>1</v>
      </c>
      <c r="BA49">
        <v>34.51</v>
      </c>
      <c r="BB49">
        <v>1</v>
      </c>
      <c r="BC49">
        <v>1</v>
      </c>
      <c r="BD49" t="s">
        <v>3</v>
      </c>
      <c r="BE49" t="s">
        <v>3</v>
      </c>
      <c r="BF49" t="s">
        <v>3</v>
      </c>
      <c r="BG49" t="s">
        <v>3</v>
      </c>
      <c r="BH49">
        <v>0</v>
      </c>
      <c r="BI49">
        <v>2</v>
      </c>
      <c r="BJ49" t="s">
        <v>70</v>
      </c>
      <c r="BM49">
        <v>352</v>
      </c>
      <c r="BN49">
        <v>0</v>
      </c>
      <c r="BO49" t="s">
        <v>68</v>
      </c>
      <c r="BP49">
        <v>1</v>
      </c>
      <c r="BQ49">
        <v>40</v>
      </c>
      <c r="BR49">
        <v>0</v>
      </c>
      <c r="BS49">
        <v>34.51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3</v>
      </c>
      <c r="BZ49">
        <v>79</v>
      </c>
      <c r="CA49">
        <v>41</v>
      </c>
      <c r="CB49" t="s">
        <v>3</v>
      </c>
      <c r="CE49">
        <v>30</v>
      </c>
      <c r="CF49">
        <v>0</v>
      </c>
      <c r="CG49">
        <v>0</v>
      </c>
      <c r="CM49">
        <v>0</v>
      </c>
      <c r="CN49" t="s">
        <v>3</v>
      </c>
      <c r="CO49">
        <v>0</v>
      </c>
      <c r="CP49">
        <f t="shared" si="41"/>
        <v>45036.59</v>
      </c>
      <c r="CQ49">
        <f t="shared" si="42"/>
        <v>0</v>
      </c>
      <c r="CR49">
        <f t="shared" si="43"/>
        <v>0</v>
      </c>
      <c r="CS49">
        <f t="shared" si="44"/>
        <v>0</v>
      </c>
      <c r="CT49">
        <f t="shared" si="45"/>
        <v>15012.2</v>
      </c>
      <c r="CU49">
        <f t="shared" si="46"/>
        <v>0</v>
      </c>
      <c r="CV49">
        <f t="shared" si="47"/>
        <v>22.4</v>
      </c>
      <c r="CW49">
        <f t="shared" si="48"/>
        <v>0</v>
      </c>
      <c r="CX49">
        <f t="shared" si="49"/>
        <v>0</v>
      </c>
      <c r="CY49">
        <f>S49*(BZ49/100)</f>
        <v>35578.9061</v>
      </c>
      <c r="CZ49">
        <f>S49*(CA49/100)</f>
        <v>18465.001899999996</v>
      </c>
      <c r="DC49" t="s">
        <v>3</v>
      </c>
      <c r="DD49" t="s">
        <v>3</v>
      </c>
      <c r="DE49" t="s">
        <v>3</v>
      </c>
      <c r="DF49" t="s">
        <v>3</v>
      </c>
      <c r="DG49" t="s">
        <v>3</v>
      </c>
      <c r="DH49" t="s">
        <v>3</v>
      </c>
      <c r="DI49" t="s">
        <v>3</v>
      </c>
      <c r="DJ49" t="s">
        <v>3</v>
      </c>
      <c r="DK49" t="s">
        <v>3</v>
      </c>
      <c r="DL49" t="s">
        <v>3</v>
      </c>
      <c r="DM49" t="s">
        <v>3</v>
      </c>
      <c r="DN49">
        <v>114</v>
      </c>
      <c r="DO49">
        <v>67</v>
      </c>
      <c r="DP49">
        <v>1</v>
      </c>
      <c r="DQ49">
        <v>1</v>
      </c>
      <c r="DU49">
        <v>1013</v>
      </c>
      <c r="DV49" t="s">
        <v>44</v>
      </c>
      <c r="DW49" t="s">
        <v>44</v>
      </c>
      <c r="DX49">
        <v>1</v>
      </c>
      <c r="DZ49" t="s">
        <v>3</v>
      </c>
      <c r="EA49" t="s">
        <v>3</v>
      </c>
      <c r="EB49" t="s">
        <v>3</v>
      </c>
      <c r="EC49" t="s">
        <v>3</v>
      </c>
      <c r="EE49">
        <v>151030350</v>
      </c>
      <c r="EF49">
        <v>40</v>
      </c>
      <c r="EG49" t="s">
        <v>23</v>
      </c>
      <c r="EH49">
        <v>0</v>
      </c>
      <c r="EI49" t="s">
        <v>3</v>
      </c>
      <c r="EJ49">
        <v>2</v>
      </c>
      <c r="EK49">
        <v>352</v>
      </c>
      <c r="EL49" t="s">
        <v>39</v>
      </c>
      <c r="EM49" t="s">
        <v>40</v>
      </c>
      <c r="EO49" t="s">
        <v>3</v>
      </c>
      <c r="EQ49">
        <v>1024</v>
      </c>
      <c r="ER49">
        <v>435.01</v>
      </c>
      <c r="ES49">
        <v>0</v>
      </c>
      <c r="ET49">
        <v>0</v>
      </c>
      <c r="EU49">
        <v>0</v>
      </c>
      <c r="EV49">
        <v>435.01</v>
      </c>
      <c r="EW49">
        <v>22.4</v>
      </c>
      <c r="EX49">
        <v>0</v>
      </c>
      <c r="EY49">
        <v>0</v>
      </c>
      <c r="FQ49">
        <v>0</v>
      </c>
      <c r="FR49">
        <f t="shared" si="50"/>
        <v>0</v>
      </c>
      <c r="FS49">
        <v>0</v>
      </c>
      <c r="FX49">
        <v>114</v>
      </c>
      <c r="FY49">
        <v>67</v>
      </c>
      <c r="GA49" t="s">
        <v>3</v>
      </c>
      <c r="GD49">
        <v>0</v>
      </c>
      <c r="GF49">
        <v>-163610357</v>
      </c>
      <c r="GG49">
        <v>2</v>
      </c>
      <c r="GH49">
        <v>1</v>
      </c>
      <c r="GI49">
        <v>2</v>
      </c>
      <c r="GJ49">
        <v>0</v>
      </c>
      <c r="GK49">
        <f>ROUND(R49*(S12)/100,2)</f>
        <v>0</v>
      </c>
      <c r="GL49">
        <f t="shared" si="51"/>
        <v>0</v>
      </c>
      <c r="GM49">
        <f t="shared" si="52"/>
        <v>99080.5</v>
      </c>
      <c r="GN49">
        <f t="shared" si="53"/>
        <v>0</v>
      </c>
      <c r="GO49">
        <f t="shared" si="54"/>
        <v>99080.5</v>
      </c>
      <c r="GP49">
        <f t="shared" si="55"/>
        <v>0</v>
      </c>
      <c r="GR49">
        <v>0</v>
      </c>
      <c r="GS49">
        <v>3</v>
      </c>
      <c r="GT49">
        <v>0</v>
      </c>
      <c r="GU49" t="s">
        <v>3</v>
      </c>
      <c r="GV49">
        <f t="shared" si="56"/>
        <v>0</v>
      </c>
      <c r="GW49">
        <v>1</v>
      </c>
      <c r="GX49">
        <f t="shared" si="57"/>
        <v>0</v>
      </c>
      <c r="HA49">
        <v>0</v>
      </c>
      <c r="HB49">
        <v>0</v>
      </c>
      <c r="HC49">
        <f t="shared" si="58"/>
        <v>0</v>
      </c>
      <c r="HE49" t="s">
        <v>3</v>
      </c>
      <c r="HF49" t="s">
        <v>3</v>
      </c>
      <c r="HM49" t="s">
        <v>3</v>
      </c>
      <c r="HN49" t="s">
        <v>3</v>
      </c>
      <c r="HO49" t="s">
        <v>3</v>
      </c>
      <c r="HP49" t="s">
        <v>3</v>
      </c>
      <c r="HQ49" t="s">
        <v>3</v>
      </c>
      <c r="IK49">
        <v>0</v>
      </c>
    </row>
    <row r="50" spans="1:255" x14ac:dyDescent="0.2">
      <c r="A50" s="2">
        <v>17</v>
      </c>
      <c r="B50" s="2">
        <v>1</v>
      </c>
      <c r="C50" s="2">
        <f>ROW(SmtRes!A69)</f>
        <v>69</v>
      </c>
      <c r="D50" s="2">
        <f>ROW(EtalonRes!A84)</f>
        <v>84</v>
      </c>
      <c r="E50" s="2" t="s">
        <v>71</v>
      </c>
      <c r="F50" s="2" t="s">
        <v>42</v>
      </c>
      <c r="G50" s="2" t="s">
        <v>43</v>
      </c>
      <c r="H50" s="2" t="s">
        <v>44</v>
      </c>
      <c r="I50" s="2">
        <v>2</v>
      </c>
      <c r="J50" s="2">
        <v>0</v>
      </c>
      <c r="K50" s="2">
        <v>2</v>
      </c>
      <c r="L50" s="2"/>
      <c r="M50" s="2"/>
      <c r="N50" s="2"/>
      <c r="O50" s="2">
        <f t="shared" si="21"/>
        <v>473.9</v>
      </c>
      <c r="P50" s="2">
        <f t="shared" si="22"/>
        <v>111.6</v>
      </c>
      <c r="Q50" s="2">
        <f t="shared" si="23"/>
        <v>91.86</v>
      </c>
      <c r="R50" s="2">
        <f t="shared" si="24"/>
        <v>10.1</v>
      </c>
      <c r="S50" s="2">
        <f t="shared" si="25"/>
        <v>270.44</v>
      </c>
      <c r="T50" s="2">
        <f t="shared" si="26"/>
        <v>0</v>
      </c>
      <c r="U50" s="2">
        <f t="shared" si="27"/>
        <v>18.600000000000001</v>
      </c>
      <c r="V50" s="2">
        <f t="shared" si="28"/>
        <v>0</v>
      </c>
      <c r="W50" s="2">
        <f t="shared" si="29"/>
        <v>0</v>
      </c>
      <c r="X50" s="2">
        <f t="shared" si="30"/>
        <v>308.3</v>
      </c>
      <c r="Y50" s="2">
        <f t="shared" si="31"/>
        <v>181.19</v>
      </c>
      <c r="Z50" s="2"/>
      <c r="AA50" s="2">
        <v>151751237</v>
      </c>
      <c r="AB50" s="2">
        <f t="shared" si="32"/>
        <v>236.95</v>
      </c>
      <c r="AC50" s="2">
        <f t="shared" si="33"/>
        <v>55.8</v>
      </c>
      <c r="AD50" s="2">
        <f t="shared" si="34"/>
        <v>45.93</v>
      </c>
      <c r="AE50" s="2">
        <f t="shared" si="35"/>
        <v>5.05</v>
      </c>
      <c r="AF50" s="2">
        <f t="shared" si="36"/>
        <v>135.22</v>
      </c>
      <c r="AG50" s="2">
        <f t="shared" si="37"/>
        <v>0</v>
      </c>
      <c r="AH50" s="2">
        <f t="shared" si="38"/>
        <v>9.3000000000000007</v>
      </c>
      <c r="AI50" s="2">
        <f t="shared" si="39"/>
        <v>0</v>
      </c>
      <c r="AJ50" s="2">
        <f t="shared" si="40"/>
        <v>0</v>
      </c>
      <c r="AK50" s="2">
        <v>236.95</v>
      </c>
      <c r="AL50" s="2">
        <v>55.8</v>
      </c>
      <c r="AM50" s="2">
        <v>45.93</v>
      </c>
      <c r="AN50" s="2">
        <v>5.05</v>
      </c>
      <c r="AO50" s="2">
        <v>135.22</v>
      </c>
      <c r="AP50" s="2">
        <v>0</v>
      </c>
      <c r="AQ50" s="2">
        <v>9.3000000000000007</v>
      </c>
      <c r="AR50" s="2">
        <v>0</v>
      </c>
      <c r="AS50" s="2">
        <v>0</v>
      </c>
      <c r="AT50" s="2">
        <v>114</v>
      </c>
      <c r="AU50" s="2">
        <v>67</v>
      </c>
      <c r="AV50" s="2">
        <v>1</v>
      </c>
      <c r="AW50" s="2">
        <v>1</v>
      </c>
      <c r="AX50" s="2"/>
      <c r="AY50" s="2"/>
      <c r="AZ50" s="2">
        <v>1</v>
      </c>
      <c r="BA50" s="2">
        <v>1</v>
      </c>
      <c r="BB50" s="2">
        <v>1</v>
      </c>
      <c r="BC50" s="2">
        <v>1</v>
      </c>
      <c r="BD50" s="2" t="s">
        <v>3</v>
      </c>
      <c r="BE50" s="2" t="s">
        <v>3</v>
      </c>
      <c r="BF50" s="2" t="s">
        <v>3</v>
      </c>
      <c r="BG50" s="2" t="s">
        <v>3</v>
      </c>
      <c r="BH50" s="2">
        <v>0</v>
      </c>
      <c r="BI50" s="2">
        <v>2</v>
      </c>
      <c r="BJ50" s="2" t="s">
        <v>45</v>
      </c>
      <c r="BK50" s="2"/>
      <c r="BL50" s="2"/>
      <c r="BM50" s="2">
        <v>336</v>
      </c>
      <c r="BN50" s="2">
        <v>0</v>
      </c>
      <c r="BO50" s="2" t="s">
        <v>3</v>
      </c>
      <c r="BP50" s="2">
        <v>0</v>
      </c>
      <c r="BQ50" s="2">
        <v>40</v>
      </c>
      <c r="BR50" s="2">
        <v>0</v>
      </c>
      <c r="BS50" s="2">
        <v>1</v>
      </c>
      <c r="BT50" s="2">
        <v>1</v>
      </c>
      <c r="BU50" s="2">
        <v>1</v>
      </c>
      <c r="BV50" s="2">
        <v>1</v>
      </c>
      <c r="BW50" s="2">
        <v>1</v>
      </c>
      <c r="BX50" s="2">
        <v>1</v>
      </c>
      <c r="BY50" s="2" t="s">
        <v>3</v>
      </c>
      <c r="BZ50" s="2">
        <v>114</v>
      </c>
      <c r="CA50" s="2">
        <v>67</v>
      </c>
      <c r="CB50" s="2" t="s">
        <v>3</v>
      </c>
      <c r="CC50" s="2"/>
      <c r="CD50" s="2"/>
      <c r="CE50" s="2">
        <v>30</v>
      </c>
      <c r="CF50" s="2">
        <v>0</v>
      </c>
      <c r="CG50" s="2">
        <v>0</v>
      </c>
      <c r="CH50" s="2"/>
      <c r="CI50" s="2"/>
      <c r="CJ50" s="2"/>
      <c r="CK50" s="2"/>
      <c r="CL50" s="2"/>
      <c r="CM50" s="2">
        <v>0</v>
      </c>
      <c r="CN50" s="2" t="s">
        <v>3</v>
      </c>
      <c r="CO50" s="2">
        <v>0</v>
      </c>
      <c r="CP50" s="2">
        <f t="shared" si="41"/>
        <v>473.9</v>
      </c>
      <c r="CQ50" s="2">
        <f t="shared" si="42"/>
        <v>55.8</v>
      </c>
      <c r="CR50" s="2">
        <f t="shared" si="43"/>
        <v>45.93</v>
      </c>
      <c r="CS50" s="2">
        <f t="shared" si="44"/>
        <v>5.05</v>
      </c>
      <c r="CT50" s="2">
        <f t="shared" si="45"/>
        <v>135.22</v>
      </c>
      <c r="CU50" s="2">
        <f t="shared" si="46"/>
        <v>0</v>
      </c>
      <c r="CV50" s="2">
        <f t="shared" si="47"/>
        <v>9.3000000000000007</v>
      </c>
      <c r="CW50" s="2">
        <f t="shared" si="48"/>
        <v>0</v>
      </c>
      <c r="CX50" s="2">
        <f t="shared" si="49"/>
        <v>0</v>
      </c>
      <c r="CY50" s="2">
        <f>((S50*BZ50)/100)</f>
        <v>308.30160000000001</v>
      </c>
      <c r="CZ50" s="2">
        <f>((S50*CA50)/100)</f>
        <v>181.19479999999999</v>
      </c>
      <c r="DA50" s="2"/>
      <c r="DB50" s="2"/>
      <c r="DC50" s="2" t="s">
        <v>3</v>
      </c>
      <c r="DD50" s="2" t="s">
        <v>3</v>
      </c>
      <c r="DE50" s="2" t="s">
        <v>3</v>
      </c>
      <c r="DF50" s="2" t="s">
        <v>3</v>
      </c>
      <c r="DG50" s="2" t="s">
        <v>3</v>
      </c>
      <c r="DH50" s="2" t="s">
        <v>3</v>
      </c>
      <c r="DI50" s="2" t="s">
        <v>3</v>
      </c>
      <c r="DJ50" s="2" t="s">
        <v>3</v>
      </c>
      <c r="DK50" s="2" t="s">
        <v>3</v>
      </c>
      <c r="DL50" s="2" t="s">
        <v>3</v>
      </c>
      <c r="DM50" s="2" t="s">
        <v>3</v>
      </c>
      <c r="DN50" s="2">
        <v>0</v>
      </c>
      <c r="DO50" s="2">
        <v>0</v>
      </c>
      <c r="DP50" s="2">
        <v>1</v>
      </c>
      <c r="DQ50" s="2">
        <v>1</v>
      </c>
      <c r="DR50" s="2"/>
      <c r="DS50" s="2"/>
      <c r="DT50" s="2"/>
      <c r="DU50" s="2">
        <v>1013</v>
      </c>
      <c r="DV50" s="2" t="s">
        <v>44</v>
      </c>
      <c r="DW50" s="2" t="s">
        <v>44</v>
      </c>
      <c r="DX50" s="2">
        <v>1</v>
      </c>
      <c r="DY50" s="2"/>
      <c r="DZ50" s="2" t="s">
        <v>3</v>
      </c>
      <c r="EA50" s="2" t="s">
        <v>3</v>
      </c>
      <c r="EB50" s="2" t="s">
        <v>3</v>
      </c>
      <c r="EC50" s="2" t="s">
        <v>3</v>
      </c>
      <c r="ED50" s="2"/>
      <c r="EE50" s="2">
        <v>151030334</v>
      </c>
      <c r="EF50" s="2">
        <v>40</v>
      </c>
      <c r="EG50" s="2" t="s">
        <v>23</v>
      </c>
      <c r="EH50" s="2">
        <v>0</v>
      </c>
      <c r="EI50" s="2" t="s">
        <v>3</v>
      </c>
      <c r="EJ50" s="2">
        <v>2</v>
      </c>
      <c r="EK50" s="2">
        <v>336</v>
      </c>
      <c r="EL50" s="2" t="s">
        <v>24</v>
      </c>
      <c r="EM50" s="2" t="s">
        <v>25</v>
      </c>
      <c r="EN50" s="2"/>
      <c r="EO50" s="2" t="s">
        <v>3</v>
      </c>
      <c r="EP50" s="2"/>
      <c r="EQ50" s="2">
        <v>0</v>
      </c>
      <c r="ER50" s="2">
        <v>236.95</v>
      </c>
      <c r="ES50" s="2">
        <v>55.8</v>
      </c>
      <c r="ET50" s="2">
        <v>45.93</v>
      </c>
      <c r="EU50" s="2">
        <v>5.05</v>
      </c>
      <c r="EV50" s="2">
        <v>135.22</v>
      </c>
      <c r="EW50" s="2">
        <v>9.3000000000000007</v>
      </c>
      <c r="EX50" s="2">
        <v>0</v>
      </c>
      <c r="EY50" s="2">
        <v>0</v>
      </c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>
        <v>0</v>
      </c>
      <c r="FR50" s="2">
        <f t="shared" si="50"/>
        <v>0</v>
      </c>
      <c r="FS50" s="2">
        <v>0</v>
      </c>
      <c r="FT50" s="2"/>
      <c r="FU50" s="2"/>
      <c r="FV50" s="2"/>
      <c r="FW50" s="2"/>
      <c r="FX50" s="2">
        <v>114</v>
      </c>
      <c r="FY50" s="2">
        <v>67</v>
      </c>
      <c r="FZ50" s="2"/>
      <c r="GA50" s="2" t="s">
        <v>3</v>
      </c>
      <c r="GB50" s="2"/>
      <c r="GC50" s="2"/>
      <c r="GD50" s="2">
        <v>0</v>
      </c>
      <c r="GE50" s="2"/>
      <c r="GF50" s="2">
        <v>-1929981830</v>
      </c>
      <c r="GG50" s="2">
        <v>2</v>
      </c>
      <c r="GH50" s="2">
        <v>1</v>
      </c>
      <c r="GI50" s="2">
        <v>-2</v>
      </c>
      <c r="GJ50" s="2">
        <v>0</v>
      </c>
      <c r="GK50" s="2">
        <f>ROUND(R50*(R12)/100,2)</f>
        <v>17.68</v>
      </c>
      <c r="GL50" s="2">
        <f t="shared" si="51"/>
        <v>0</v>
      </c>
      <c r="GM50" s="2">
        <f t="shared" si="52"/>
        <v>981.07</v>
      </c>
      <c r="GN50" s="2">
        <f t="shared" si="53"/>
        <v>0</v>
      </c>
      <c r="GO50" s="2">
        <f t="shared" si="54"/>
        <v>981.07</v>
      </c>
      <c r="GP50" s="2">
        <f t="shared" si="55"/>
        <v>0</v>
      </c>
      <c r="GQ50" s="2"/>
      <c r="GR50" s="2">
        <v>0</v>
      </c>
      <c r="GS50" s="2">
        <v>0</v>
      </c>
      <c r="GT50" s="2">
        <v>0</v>
      </c>
      <c r="GU50" s="2" t="s">
        <v>3</v>
      </c>
      <c r="GV50" s="2">
        <f t="shared" si="56"/>
        <v>0</v>
      </c>
      <c r="GW50" s="2">
        <v>1</v>
      </c>
      <c r="GX50" s="2">
        <f t="shared" si="57"/>
        <v>0</v>
      </c>
      <c r="GY50" s="2"/>
      <c r="GZ50" s="2"/>
      <c r="HA50" s="2">
        <v>0</v>
      </c>
      <c r="HB50" s="2">
        <v>0</v>
      </c>
      <c r="HC50" s="2">
        <f t="shared" si="58"/>
        <v>0</v>
      </c>
      <c r="HD50" s="2"/>
      <c r="HE50" s="2" t="s">
        <v>3</v>
      </c>
      <c r="HF50" s="2" t="s">
        <v>3</v>
      </c>
      <c r="HG50" s="2"/>
      <c r="HH50" s="2"/>
      <c r="HI50" s="2"/>
      <c r="HJ50" s="2"/>
      <c r="HK50" s="2"/>
      <c r="HL50" s="2"/>
      <c r="HM50" s="2" t="s">
        <v>3</v>
      </c>
      <c r="HN50" s="2" t="s">
        <v>3</v>
      </c>
      <c r="HO50" s="2" t="s">
        <v>3</v>
      </c>
      <c r="HP50" s="2" t="s">
        <v>3</v>
      </c>
      <c r="HQ50" s="2" t="s">
        <v>3</v>
      </c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>
        <v>0</v>
      </c>
      <c r="IL50" s="2"/>
      <c r="IM50" s="2"/>
      <c r="IN50" s="2"/>
      <c r="IO50" s="2"/>
      <c r="IP50" s="2"/>
      <c r="IQ50" s="2"/>
      <c r="IR50" s="2"/>
      <c r="IS50" s="2"/>
      <c r="IT50" s="2"/>
      <c r="IU50" s="2"/>
    </row>
    <row r="51" spans="1:255" x14ac:dyDescent="0.2">
      <c r="A51">
        <v>17</v>
      </c>
      <c r="B51">
        <v>1</v>
      </c>
      <c r="C51">
        <f>ROW(SmtRes!A82)</f>
        <v>82</v>
      </c>
      <c r="D51">
        <f>ROW(EtalonRes!A100)</f>
        <v>100</v>
      </c>
      <c r="E51" t="s">
        <v>71</v>
      </c>
      <c r="F51" t="s">
        <v>42</v>
      </c>
      <c r="G51" t="s">
        <v>43</v>
      </c>
      <c r="H51" t="s">
        <v>44</v>
      </c>
      <c r="I51">
        <v>2</v>
      </c>
      <c r="J51">
        <v>0</v>
      </c>
      <c r="K51">
        <v>2</v>
      </c>
      <c r="O51">
        <f t="shared" si="21"/>
        <v>11649.44</v>
      </c>
      <c r="P51">
        <f t="shared" si="22"/>
        <v>1157.29</v>
      </c>
      <c r="Q51">
        <f t="shared" si="23"/>
        <v>1159.27</v>
      </c>
      <c r="R51">
        <f t="shared" si="24"/>
        <v>348.55</v>
      </c>
      <c r="S51">
        <f t="shared" si="25"/>
        <v>9332.8799999999992</v>
      </c>
      <c r="T51">
        <f t="shared" si="26"/>
        <v>0</v>
      </c>
      <c r="U51">
        <f t="shared" si="27"/>
        <v>18.600000000000001</v>
      </c>
      <c r="V51">
        <f t="shared" si="28"/>
        <v>0</v>
      </c>
      <c r="W51">
        <f t="shared" si="29"/>
        <v>0</v>
      </c>
      <c r="X51">
        <f t="shared" si="30"/>
        <v>7372.98</v>
      </c>
      <c r="Y51">
        <f t="shared" si="31"/>
        <v>3826.48</v>
      </c>
      <c r="AA51">
        <v>151751235</v>
      </c>
      <c r="AB51">
        <f t="shared" si="32"/>
        <v>236.95</v>
      </c>
      <c r="AC51">
        <f t="shared" si="33"/>
        <v>55.8</v>
      </c>
      <c r="AD51">
        <f t="shared" si="34"/>
        <v>45.93</v>
      </c>
      <c r="AE51">
        <f t="shared" si="35"/>
        <v>5.05</v>
      </c>
      <c r="AF51">
        <f t="shared" si="36"/>
        <v>135.22</v>
      </c>
      <c r="AG51">
        <f t="shared" si="37"/>
        <v>0</v>
      </c>
      <c r="AH51">
        <f t="shared" si="38"/>
        <v>9.3000000000000007</v>
      </c>
      <c r="AI51">
        <f t="shared" si="39"/>
        <v>0</v>
      </c>
      <c r="AJ51">
        <f t="shared" si="40"/>
        <v>0</v>
      </c>
      <c r="AK51">
        <v>236.95</v>
      </c>
      <c r="AL51">
        <v>55.8</v>
      </c>
      <c r="AM51">
        <v>45.93</v>
      </c>
      <c r="AN51">
        <v>5.05</v>
      </c>
      <c r="AO51">
        <v>135.22</v>
      </c>
      <c r="AP51">
        <v>0</v>
      </c>
      <c r="AQ51">
        <v>9.3000000000000007</v>
      </c>
      <c r="AR51">
        <v>0</v>
      </c>
      <c r="AS51">
        <v>0</v>
      </c>
      <c r="AT51">
        <v>79</v>
      </c>
      <c r="AU51">
        <v>41</v>
      </c>
      <c r="AV51">
        <v>1</v>
      </c>
      <c r="AW51">
        <v>1</v>
      </c>
      <c r="AZ51">
        <v>1</v>
      </c>
      <c r="BA51">
        <v>34.51</v>
      </c>
      <c r="BB51">
        <v>12.62</v>
      </c>
      <c r="BC51">
        <v>10.37</v>
      </c>
      <c r="BD51" t="s">
        <v>3</v>
      </c>
      <c r="BE51" t="s">
        <v>3</v>
      </c>
      <c r="BF51" t="s">
        <v>3</v>
      </c>
      <c r="BG51" t="s">
        <v>3</v>
      </c>
      <c r="BH51">
        <v>0</v>
      </c>
      <c r="BI51">
        <v>2</v>
      </c>
      <c r="BJ51" t="s">
        <v>45</v>
      </c>
      <c r="BM51">
        <v>336</v>
      </c>
      <c r="BN51">
        <v>0</v>
      </c>
      <c r="BO51" t="s">
        <v>42</v>
      </c>
      <c r="BP51">
        <v>1</v>
      </c>
      <c r="BQ51">
        <v>40</v>
      </c>
      <c r="BR51">
        <v>0</v>
      </c>
      <c r="BS51">
        <v>34.51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3</v>
      </c>
      <c r="BZ51">
        <v>79</v>
      </c>
      <c r="CA51">
        <v>41</v>
      </c>
      <c r="CB51" t="s">
        <v>3</v>
      </c>
      <c r="CE51">
        <v>30</v>
      </c>
      <c r="CF51">
        <v>0</v>
      </c>
      <c r="CG51">
        <v>0</v>
      </c>
      <c r="CM51">
        <v>0</v>
      </c>
      <c r="CN51" t="s">
        <v>3</v>
      </c>
      <c r="CO51">
        <v>0</v>
      </c>
      <c r="CP51">
        <f t="shared" si="41"/>
        <v>11649.439999999999</v>
      </c>
      <c r="CQ51">
        <f t="shared" si="42"/>
        <v>578.65</v>
      </c>
      <c r="CR51">
        <f t="shared" si="43"/>
        <v>579.64</v>
      </c>
      <c r="CS51">
        <f t="shared" si="44"/>
        <v>174.28</v>
      </c>
      <c r="CT51">
        <f t="shared" si="45"/>
        <v>4666.4399999999996</v>
      </c>
      <c r="CU51">
        <f t="shared" si="46"/>
        <v>0</v>
      </c>
      <c r="CV51">
        <f t="shared" si="47"/>
        <v>9.3000000000000007</v>
      </c>
      <c r="CW51">
        <f t="shared" si="48"/>
        <v>0</v>
      </c>
      <c r="CX51">
        <f t="shared" si="49"/>
        <v>0</v>
      </c>
      <c r="CY51">
        <f>S51*(BZ51/100)</f>
        <v>7372.9751999999999</v>
      </c>
      <c r="CZ51">
        <f>S51*(CA51/100)</f>
        <v>3826.4807999999994</v>
      </c>
      <c r="DC51" t="s">
        <v>3</v>
      </c>
      <c r="DD51" t="s">
        <v>3</v>
      </c>
      <c r="DE51" t="s">
        <v>3</v>
      </c>
      <c r="DF51" t="s">
        <v>3</v>
      </c>
      <c r="DG51" t="s">
        <v>3</v>
      </c>
      <c r="DH51" t="s">
        <v>3</v>
      </c>
      <c r="DI51" t="s">
        <v>3</v>
      </c>
      <c r="DJ51" t="s">
        <v>3</v>
      </c>
      <c r="DK51" t="s">
        <v>3</v>
      </c>
      <c r="DL51" t="s">
        <v>3</v>
      </c>
      <c r="DM51" t="s">
        <v>3</v>
      </c>
      <c r="DN51">
        <v>114</v>
      </c>
      <c r="DO51">
        <v>67</v>
      </c>
      <c r="DP51">
        <v>1</v>
      </c>
      <c r="DQ51">
        <v>1</v>
      </c>
      <c r="DU51">
        <v>1013</v>
      </c>
      <c r="DV51" t="s">
        <v>44</v>
      </c>
      <c r="DW51" t="s">
        <v>44</v>
      </c>
      <c r="DX51">
        <v>1</v>
      </c>
      <c r="DZ51" t="s">
        <v>3</v>
      </c>
      <c r="EA51" t="s">
        <v>3</v>
      </c>
      <c r="EB51" t="s">
        <v>3</v>
      </c>
      <c r="EC51" t="s">
        <v>3</v>
      </c>
      <c r="EE51">
        <v>151030334</v>
      </c>
      <c r="EF51">
        <v>40</v>
      </c>
      <c r="EG51" t="s">
        <v>23</v>
      </c>
      <c r="EH51">
        <v>0</v>
      </c>
      <c r="EI51" t="s">
        <v>3</v>
      </c>
      <c r="EJ51">
        <v>2</v>
      </c>
      <c r="EK51">
        <v>336</v>
      </c>
      <c r="EL51" t="s">
        <v>24</v>
      </c>
      <c r="EM51" t="s">
        <v>25</v>
      </c>
      <c r="EO51" t="s">
        <v>3</v>
      </c>
      <c r="EQ51">
        <v>0</v>
      </c>
      <c r="ER51">
        <v>236.95</v>
      </c>
      <c r="ES51">
        <v>55.8</v>
      </c>
      <c r="ET51">
        <v>45.93</v>
      </c>
      <c r="EU51">
        <v>5.05</v>
      </c>
      <c r="EV51">
        <v>135.22</v>
      </c>
      <c r="EW51">
        <v>9.3000000000000007</v>
      </c>
      <c r="EX51">
        <v>0</v>
      </c>
      <c r="EY51">
        <v>0</v>
      </c>
      <c r="FQ51">
        <v>0</v>
      </c>
      <c r="FR51">
        <f t="shared" si="50"/>
        <v>0</v>
      </c>
      <c r="FS51">
        <v>0</v>
      </c>
      <c r="FX51">
        <v>114</v>
      </c>
      <c r="FY51">
        <v>67</v>
      </c>
      <c r="GA51" t="s">
        <v>3</v>
      </c>
      <c r="GD51">
        <v>0</v>
      </c>
      <c r="GF51">
        <v>-1929981830</v>
      </c>
      <c r="GG51">
        <v>2</v>
      </c>
      <c r="GH51">
        <v>1</v>
      </c>
      <c r="GI51">
        <v>2</v>
      </c>
      <c r="GJ51">
        <v>0</v>
      </c>
      <c r="GK51">
        <f>ROUND(R51*(S12)/100,2)</f>
        <v>557.67999999999995</v>
      </c>
      <c r="GL51">
        <f t="shared" si="51"/>
        <v>0</v>
      </c>
      <c r="GM51">
        <f t="shared" si="52"/>
        <v>23406.58</v>
      </c>
      <c r="GN51">
        <f t="shared" si="53"/>
        <v>0</v>
      </c>
      <c r="GO51">
        <f t="shared" si="54"/>
        <v>23406.58</v>
      </c>
      <c r="GP51">
        <f t="shared" si="55"/>
        <v>0</v>
      </c>
      <c r="GR51">
        <v>0</v>
      </c>
      <c r="GS51">
        <v>3</v>
      </c>
      <c r="GT51">
        <v>0</v>
      </c>
      <c r="GU51" t="s">
        <v>3</v>
      </c>
      <c r="GV51">
        <f t="shared" si="56"/>
        <v>0</v>
      </c>
      <c r="GW51">
        <v>1</v>
      </c>
      <c r="GX51">
        <f t="shared" si="57"/>
        <v>0</v>
      </c>
      <c r="HA51">
        <v>0</v>
      </c>
      <c r="HB51">
        <v>0</v>
      </c>
      <c r="HC51">
        <f t="shared" si="58"/>
        <v>0</v>
      </c>
      <c r="HE51" t="s">
        <v>3</v>
      </c>
      <c r="HF51" t="s">
        <v>3</v>
      </c>
      <c r="HM51" t="s">
        <v>3</v>
      </c>
      <c r="HN51" t="s">
        <v>3</v>
      </c>
      <c r="HO51" t="s">
        <v>3</v>
      </c>
      <c r="HP51" t="s">
        <v>3</v>
      </c>
      <c r="HQ51" t="s">
        <v>3</v>
      </c>
      <c r="IK51">
        <v>0</v>
      </c>
    </row>
    <row r="52" spans="1:255" x14ac:dyDescent="0.2">
      <c r="A52" s="2">
        <v>17</v>
      </c>
      <c r="B52" s="2">
        <v>1</v>
      </c>
      <c r="C52" s="2"/>
      <c r="D52" s="2"/>
      <c r="E52" s="2" t="s">
        <v>72</v>
      </c>
      <c r="F52" s="2" t="s">
        <v>27</v>
      </c>
      <c r="G52" s="2" t="s">
        <v>73</v>
      </c>
      <c r="H52" s="2" t="s">
        <v>29</v>
      </c>
      <c r="I52" s="2">
        <v>1</v>
      </c>
      <c r="J52" s="2">
        <v>0</v>
      </c>
      <c r="K52" s="2">
        <v>1</v>
      </c>
      <c r="L52" s="2"/>
      <c r="M52" s="2"/>
      <c r="N52" s="2"/>
      <c r="O52" s="2">
        <f t="shared" si="21"/>
        <v>812.54</v>
      </c>
      <c r="P52" s="2">
        <f t="shared" si="22"/>
        <v>812.54</v>
      </c>
      <c r="Q52" s="2">
        <f t="shared" si="23"/>
        <v>0</v>
      </c>
      <c r="R52" s="2">
        <f t="shared" si="24"/>
        <v>0</v>
      </c>
      <c r="S52" s="2">
        <f t="shared" si="25"/>
        <v>0</v>
      </c>
      <c r="T52" s="2">
        <f t="shared" si="26"/>
        <v>0</v>
      </c>
      <c r="U52" s="2">
        <f t="shared" si="27"/>
        <v>0</v>
      </c>
      <c r="V52" s="2">
        <f t="shared" si="28"/>
        <v>0</v>
      </c>
      <c r="W52" s="2">
        <f t="shared" si="29"/>
        <v>0</v>
      </c>
      <c r="X52" s="2">
        <f t="shared" si="30"/>
        <v>0</v>
      </c>
      <c r="Y52" s="2">
        <f t="shared" si="31"/>
        <v>0</v>
      </c>
      <c r="Z52" s="2"/>
      <c r="AA52" s="2">
        <v>151751237</v>
      </c>
      <c r="AB52" s="2">
        <f t="shared" si="32"/>
        <v>812.54</v>
      </c>
      <c r="AC52" s="2">
        <f t="shared" si="33"/>
        <v>812.54</v>
      </c>
      <c r="AD52" s="2">
        <f t="shared" si="34"/>
        <v>0</v>
      </c>
      <c r="AE52" s="2">
        <f t="shared" si="35"/>
        <v>0</v>
      </c>
      <c r="AF52" s="2">
        <f t="shared" si="36"/>
        <v>0</v>
      </c>
      <c r="AG52" s="2">
        <f t="shared" si="37"/>
        <v>0</v>
      </c>
      <c r="AH52" s="2">
        <f t="shared" si="38"/>
        <v>0</v>
      </c>
      <c r="AI52" s="2">
        <f t="shared" si="39"/>
        <v>0</v>
      </c>
      <c r="AJ52" s="2">
        <f t="shared" si="40"/>
        <v>0</v>
      </c>
      <c r="AK52" s="2">
        <v>812.54</v>
      </c>
      <c r="AL52" s="2">
        <v>812.54</v>
      </c>
      <c r="AM52" s="2">
        <v>0</v>
      </c>
      <c r="AN52" s="2">
        <v>0</v>
      </c>
      <c r="AO52" s="2">
        <v>0</v>
      </c>
      <c r="AP52" s="2">
        <v>0</v>
      </c>
      <c r="AQ52" s="2">
        <v>0</v>
      </c>
      <c r="AR52" s="2">
        <v>0</v>
      </c>
      <c r="AS52" s="2">
        <v>0</v>
      </c>
      <c r="AT52" s="2">
        <v>0</v>
      </c>
      <c r="AU52" s="2">
        <v>0</v>
      </c>
      <c r="AV52" s="2">
        <v>1</v>
      </c>
      <c r="AW52" s="2">
        <v>1</v>
      </c>
      <c r="AX52" s="2"/>
      <c r="AY52" s="2"/>
      <c r="AZ52" s="2">
        <v>1</v>
      </c>
      <c r="BA52" s="2">
        <v>1</v>
      </c>
      <c r="BB52" s="2">
        <v>1</v>
      </c>
      <c r="BC52" s="2">
        <v>1</v>
      </c>
      <c r="BD52" s="2" t="s">
        <v>3</v>
      </c>
      <c r="BE52" s="2" t="s">
        <v>3</v>
      </c>
      <c r="BF52" s="2" t="s">
        <v>3</v>
      </c>
      <c r="BG52" s="2" t="s">
        <v>3</v>
      </c>
      <c r="BH52" s="2">
        <v>3</v>
      </c>
      <c r="BI52" s="2">
        <v>2</v>
      </c>
      <c r="BJ52" s="2" t="s">
        <v>3</v>
      </c>
      <c r="BK52" s="2"/>
      <c r="BL52" s="2"/>
      <c r="BM52" s="2">
        <v>700010</v>
      </c>
      <c r="BN52" s="2">
        <v>0</v>
      </c>
      <c r="BO52" s="2" t="s">
        <v>3</v>
      </c>
      <c r="BP52" s="2">
        <v>0</v>
      </c>
      <c r="BQ52" s="2">
        <v>202</v>
      </c>
      <c r="BR52" s="2">
        <v>0</v>
      </c>
      <c r="BS52" s="2">
        <v>1</v>
      </c>
      <c r="BT52" s="2">
        <v>1</v>
      </c>
      <c r="BU52" s="2">
        <v>1</v>
      </c>
      <c r="BV52" s="2">
        <v>1</v>
      </c>
      <c r="BW52" s="2">
        <v>1</v>
      </c>
      <c r="BX52" s="2">
        <v>1</v>
      </c>
      <c r="BY52" s="2" t="s">
        <v>3</v>
      </c>
      <c r="BZ52" s="2">
        <v>0</v>
      </c>
      <c r="CA52" s="2">
        <v>0</v>
      </c>
      <c r="CB52" s="2" t="s">
        <v>3</v>
      </c>
      <c r="CC52" s="2"/>
      <c r="CD52" s="2"/>
      <c r="CE52" s="2">
        <v>30</v>
      </c>
      <c r="CF52" s="2">
        <v>0</v>
      </c>
      <c r="CG52" s="2">
        <v>0</v>
      </c>
      <c r="CH52" s="2"/>
      <c r="CI52" s="2"/>
      <c r="CJ52" s="2"/>
      <c r="CK52" s="2"/>
      <c r="CL52" s="2"/>
      <c r="CM52" s="2">
        <v>0</v>
      </c>
      <c r="CN52" s="2" t="s">
        <v>3</v>
      </c>
      <c r="CO52" s="2">
        <v>0</v>
      </c>
      <c r="CP52" s="2">
        <f t="shared" si="41"/>
        <v>812.54</v>
      </c>
      <c r="CQ52" s="2">
        <f t="shared" si="42"/>
        <v>812.54</v>
      </c>
      <c r="CR52" s="2">
        <f t="shared" si="43"/>
        <v>0</v>
      </c>
      <c r="CS52" s="2">
        <f t="shared" si="44"/>
        <v>0</v>
      </c>
      <c r="CT52" s="2">
        <f t="shared" si="45"/>
        <v>0</v>
      </c>
      <c r="CU52" s="2">
        <f t="shared" si="46"/>
        <v>0</v>
      </c>
      <c r="CV52" s="2">
        <f t="shared" si="47"/>
        <v>0</v>
      </c>
      <c r="CW52" s="2">
        <f t="shared" si="48"/>
        <v>0</v>
      </c>
      <c r="CX52" s="2">
        <f t="shared" si="49"/>
        <v>0</v>
      </c>
      <c r="CY52" s="2">
        <f>((S52*BZ52)/100)</f>
        <v>0</v>
      </c>
      <c r="CZ52" s="2">
        <f>((S52*CA52)/100)</f>
        <v>0</v>
      </c>
      <c r="DA52" s="2"/>
      <c r="DB52" s="2"/>
      <c r="DC52" s="2" t="s">
        <v>3</v>
      </c>
      <c r="DD52" s="2" t="s">
        <v>3</v>
      </c>
      <c r="DE52" s="2" t="s">
        <v>3</v>
      </c>
      <c r="DF52" s="2" t="s">
        <v>3</v>
      </c>
      <c r="DG52" s="2" t="s">
        <v>3</v>
      </c>
      <c r="DH52" s="2" t="s">
        <v>3</v>
      </c>
      <c r="DI52" s="2" t="s">
        <v>3</v>
      </c>
      <c r="DJ52" s="2" t="s">
        <v>3</v>
      </c>
      <c r="DK52" s="2" t="s">
        <v>3</v>
      </c>
      <c r="DL52" s="2" t="s">
        <v>3</v>
      </c>
      <c r="DM52" s="2" t="s">
        <v>3</v>
      </c>
      <c r="DN52" s="2">
        <v>0</v>
      </c>
      <c r="DO52" s="2">
        <v>0</v>
      </c>
      <c r="DP52" s="2">
        <v>1</v>
      </c>
      <c r="DQ52" s="2">
        <v>1</v>
      </c>
      <c r="DR52" s="2"/>
      <c r="DS52" s="2"/>
      <c r="DT52" s="2"/>
      <c r="DU52" s="2">
        <v>1010</v>
      </c>
      <c r="DV52" s="2" t="s">
        <v>29</v>
      </c>
      <c r="DW52" s="2" t="s">
        <v>29</v>
      </c>
      <c r="DX52" s="2">
        <v>1</v>
      </c>
      <c r="DY52" s="2"/>
      <c r="DZ52" s="2" t="s">
        <v>3</v>
      </c>
      <c r="EA52" s="2" t="s">
        <v>3</v>
      </c>
      <c r="EB52" s="2" t="s">
        <v>3</v>
      </c>
      <c r="EC52" s="2" t="s">
        <v>3</v>
      </c>
      <c r="ED52" s="2"/>
      <c r="EE52" s="2">
        <v>151748510</v>
      </c>
      <c r="EF52" s="2">
        <v>202</v>
      </c>
      <c r="EG52" s="2" t="s">
        <v>30</v>
      </c>
      <c r="EH52" s="2">
        <v>0</v>
      </c>
      <c r="EI52" s="2" t="s">
        <v>3</v>
      </c>
      <c r="EJ52" s="2">
        <v>1</v>
      </c>
      <c r="EK52" s="2">
        <v>700010</v>
      </c>
      <c r="EL52" s="2" t="s">
        <v>31</v>
      </c>
      <c r="EM52" s="2" t="s">
        <v>30</v>
      </c>
      <c r="EN52" s="2"/>
      <c r="EO52" s="2" t="s">
        <v>3</v>
      </c>
      <c r="EP52" s="2"/>
      <c r="EQ52" s="2">
        <v>0</v>
      </c>
      <c r="ER52" s="2">
        <v>865.89</v>
      </c>
      <c r="ES52" s="2">
        <v>812.54</v>
      </c>
      <c r="ET52" s="2">
        <v>0</v>
      </c>
      <c r="EU52" s="2">
        <v>0</v>
      </c>
      <c r="EV52" s="2">
        <v>0</v>
      </c>
      <c r="EW52" s="2">
        <v>0</v>
      </c>
      <c r="EX52" s="2">
        <v>0</v>
      </c>
      <c r="EY52" s="2">
        <v>0</v>
      </c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>
        <v>0</v>
      </c>
      <c r="FR52" s="2">
        <f t="shared" si="50"/>
        <v>0</v>
      </c>
      <c r="FS52" s="2">
        <v>0</v>
      </c>
      <c r="FT52" s="2"/>
      <c r="FU52" s="2"/>
      <c r="FV52" s="2"/>
      <c r="FW52" s="2"/>
      <c r="FX52" s="2">
        <v>0</v>
      </c>
      <c r="FY52" s="2">
        <v>0</v>
      </c>
      <c r="FZ52" s="2"/>
      <c r="GA52" s="2" t="s">
        <v>74</v>
      </c>
      <c r="GB52" s="2"/>
      <c r="GC52" s="2"/>
      <c r="GD52" s="2">
        <v>0</v>
      </c>
      <c r="GE52" s="2"/>
      <c r="GF52" s="2">
        <v>-1097217638</v>
      </c>
      <c r="GG52" s="2">
        <v>2</v>
      </c>
      <c r="GH52" s="2">
        <v>4</v>
      </c>
      <c r="GI52" s="2">
        <v>-2</v>
      </c>
      <c r="GJ52" s="2">
        <v>0</v>
      </c>
      <c r="GK52" s="2">
        <f>ROUND(R52*(R12)/100,2)</f>
        <v>0</v>
      </c>
      <c r="GL52" s="2">
        <f t="shared" si="51"/>
        <v>0</v>
      </c>
      <c r="GM52" s="2">
        <f t="shared" si="52"/>
        <v>812.54</v>
      </c>
      <c r="GN52" s="2">
        <f t="shared" si="53"/>
        <v>0</v>
      </c>
      <c r="GO52" s="2">
        <f t="shared" si="54"/>
        <v>812.54</v>
      </c>
      <c r="GP52" s="2">
        <f t="shared" si="55"/>
        <v>0</v>
      </c>
      <c r="GQ52" s="2"/>
      <c r="GR52" s="2">
        <v>0</v>
      </c>
      <c r="GS52" s="2">
        <v>2</v>
      </c>
      <c r="GT52" s="2">
        <v>0</v>
      </c>
      <c r="GU52" s="2" t="s">
        <v>3</v>
      </c>
      <c r="GV52" s="2">
        <f t="shared" si="56"/>
        <v>0</v>
      </c>
      <c r="GW52" s="2">
        <v>1</v>
      </c>
      <c r="GX52" s="2">
        <f t="shared" si="57"/>
        <v>0</v>
      </c>
      <c r="GY52" s="2"/>
      <c r="GZ52" s="2"/>
      <c r="HA52" s="2">
        <v>0</v>
      </c>
      <c r="HB52" s="2">
        <v>0</v>
      </c>
      <c r="HC52" s="2">
        <f t="shared" si="58"/>
        <v>0</v>
      </c>
      <c r="HD52" s="2"/>
      <c r="HE52" s="2" t="s">
        <v>26</v>
      </c>
      <c r="HF52" s="2" t="s">
        <v>75</v>
      </c>
      <c r="HG52" s="2"/>
      <c r="HH52" s="2"/>
      <c r="HI52" s="2"/>
      <c r="HJ52" s="2"/>
      <c r="HK52" s="2"/>
      <c r="HL52" s="2"/>
      <c r="HM52" s="2" t="s">
        <v>3</v>
      </c>
      <c r="HN52" s="2" t="s">
        <v>3</v>
      </c>
      <c r="HO52" s="2" t="s">
        <v>3</v>
      </c>
      <c r="HP52" s="2" t="s">
        <v>3</v>
      </c>
      <c r="HQ52" s="2" t="s">
        <v>3</v>
      </c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>
        <v>0</v>
      </c>
      <c r="IL52" s="2"/>
      <c r="IM52" s="2"/>
      <c r="IN52" s="2"/>
      <c r="IO52" s="2"/>
      <c r="IP52" s="2"/>
      <c r="IQ52" s="2"/>
      <c r="IR52" s="2"/>
      <c r="IS52" s="2"/>
      <c r="IT52" s="2"/>
      <c r="IU52" s="2"/>
    </row>
    <row r="53" spans="1:255" x14ac:dyDescent="0.2">
      <c r="A53">
        <v>17</v>
      </c>
      <c r="B53">
        <v>1</v>
      </c>
      <c r="E53" t="s">
        <v>72</v>
      </c>
      <c r="F53" t="s">
        <v>27</v>
      </c>
      <c r="G53" t="s">
        <v>73</v>
      </c>
      <c r="H53" t="s">
        <v>29</v>
      </c>
      <c r="I53">
        <v>1</v>
      </c>
      <c r="J53">
        <v>0</v>
      </c>
      <c r="K53">
        <v>1</v>
      </c>
      <c r="O53">
        <f t="shared" si="21"/>
        <v>7914.14</v>
      </c>
      <c r="P53">
        <f t="shared" si="22"/>
        <v>7914.14</v>
      </c>
      <c r="Q53">
        <f t="shared" si="23"/>
        <v>0</v>
      </c>
      <c r="R53">
        <f t="shared" si="24"/>
        <v>0</v>
      </c>
      <c r="S53">
        <f t="shared" si="25"/>
        <v>0</v>
      </c>
      <c r="T53">
        <f t="shared" si="26"/>
        <v>0</v>
      </c>
      <c r="U53">
        <f t="shared" si="27"/>
        <v>0</v>
      </c>
      <c r="V53">
        <f t="shared" si="28"/>
        <v>0</v>
      </c>
      <c r="W53">
        <f t="shared" si="29"/>
        <v>0</v>
      </c>
      <c r="X53">
        <f t="shared" si="30"/>
        <v>0</v>
      </c>
      <c r="Y53">
        <f t="shared" si="31"/>
        <v>0</v>
      </c>
      <c r="AA53">
        <v>151751235</v>
      </c>
      <c r="AB53">
        <f t="shared" si="32"/>
        <v>812.54</v>
      </c>
      <c r="AC53">
        <f t="shared" si="33"/>
        <v>812.54</v>
      </c>
      <c r="AD53">
        <f t="shared" si="34"/>
        <v>0</v>
      </c>
      <c r="AE53">
        <f t="shared" si="35"/>
        <v>0</v>
      </c>
      <c r="AF53">
        <f t="shared" si="36"/>
        <v>0</v>
      </c>
      <c r="AG53">
        <f t="shared" si="37"/>
        <v>0</v>
      </c>
      <c r="AH53">
        <f t="shared" si="38"/>
        <v>0</v>
      </c>
      <c r="AI53">
        <f t="shared" si="39"/>
        <v>0</v>
      </c>
      <c r="AJ53">
        <f t="shared" si="40"/>
        <v>0</v>
      </c>
      <c r="AK53">
        <v>812.54</v>
      </c>
      <c r="AL53">
        <v>812.54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1</v>
      </c>
      <c r="AW53">
        <v>1</v>
      </c>
      <c r="AZ53">
        <v>1</v>
      </c>
      <c r="BA53">
        <v>1</v>
      </c>
      <c r="BB53">
        <v>1</v>
      </c>
      <c r="BC53">
        <v>9.74</v>
      </c>
      <c r="BD53" t="s">
        <v>3</v>
      </c>
      <c r="BE53" t="s">
        <v>3</v>
      </c>
      <c r="BF53" t="s">
        <v>3</v>
      </c>
      <c r="BG53" t="s">
        <v>3</v>
      </c>
      <c r="BH53">
        <v>3</v>
      </c>
      <c r="BI53">
        <v>2</v>
      </c>
      <c r="BJ53" t="s">
        <v>3</v>
      </c>
      <c r="BM53">
        <v>700010</v>
      </c>
      <c r="BN53">
        <v>0</v>
      </c>
      <c r="BO53" t="s">
        <v>3</v>
      </c>
      <c r="BP53">
        <v>0</v>
      </c>
      <c r="BQ53">
        <v>202</v>
      </c>
      <c r="BR53">
        <v>0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3</v>
      </c>
      <c r="BZ53">
        <v>0</v>
      </c>
      <c r="CA53">
        <v>0</v>
      </c>
      <c r="CB53" t="s">
        <v>3</v>
      </c>
      <c r="CE53">
        <v>30</v>
      </c>
      <c r="CF53">
        <v>0</v>
      </c>
      <c r="CG53">
        <v>0</v>
      </c>
      <c r="CM53">
        <v>0</v>
      </c>
      <c r="CN53" t="s">
        <v>3</v>
      </c>
      <c r="CO53">
        <v>0</v>
      </c>
      <c r="CP53">
        <f t="shared" si="41"/>
        <v>7914.14</v>
      </c>
      <c r="CQ53">
        <f t="shared" si="42"/>
        <v>7914.14</v>
      </c>
      <c r="CR53">
        <f t="shared" si="43"/>
        <v>0</v>
      </c>
      <c r="CS53">
        <f t="shared" si="44"/>
        <v>0</v>
      </c>
      <c r="CT53">
        <f t="shared" si="45"/>
        <v>0</v>
      </c>
      <c r="CU53">
        <f t="shared" si="46"/>
        <v>0</v>
      </c>
      <c r="CV53">
        <f t="shared" si="47"/>
        <v>0</v>
      </c>
      <c r="CW53">
        <f t="shared" si="48"/>
        <v>0</v>
      </c>
      <c r="CX53">
        <f t="shared" si="49"/>
        <v>0</v>
      </c>
      <c r="CY53">
        <f>S53*(BZ53/100)</f>
        <v>0</v>
      </c>
      <c r="CZ53">
        <f>S53*(CA53/100)</f>
        <v>0</v>
      </c>
      <c r="DC53" t="s">
        <v>3</v>
      </c>
      <c r="DD53" t="s">
        <v>3</v>
      </c>
      <c r="DE53" t="s">
        <v>3</v>
      </c>
      <c r="DF53" t="s">
        <v>3</v>
      </c>
      <c r="DG53" t="s">
        <v>3</v>
      </c>
      <c r="DH53" t="s">
        <v>3</v>
      </c>
      <c r="DI53" t="s">
        <v>3</v>
      </c>
      <c r="DJ53" t="s">
        <v>3</v>
      </c>
      <c r="DK53" t="s">
        <v>3</v>
      </c>
      <c r="DL53" t="s">
        <v>3</v>
      </c>
      <c r="DM53" t="s">
        <v>3</v>
      </c>
      <c r="DN53">
        <v>0</v>
      </c>
      <c r="DO53">
        <v>0</v>
      </c>
      <c r="DP53">
        <v>1</v>
      </c>
      <c r="DQ53">
        <v>1</v>
      </c>
      <c r="DU53">
        <v>1010</v>
      </c>
      <c r="DV53" t="s">
        <v>29</v>
      </c>
      <c r="DW53" t="s">
        <v>29</v>
      </c>
      <c r="DX53">
        <v>1</v>
      </c>
      <c r="DZ53" t="s">
        <v>3</v>
      </c>
      <c r="EA53" t="s">
        <v>3</v>
      </c>
      <c r="EB53" t="s">
        <v>3</v>
      </c>
      <c r="EC53" t="s">
        <v>3</v>
      </c>
      <c r="EE53">
        <v>151748510</v>
      </c>
      <c r="EF53">
        <v>202</v>
      </c>
      <c r="EG53" t="s">
        <v>30</v>
      </c>
      <c r="EH53">
        <v>0</v>
      </c>
      <c r="EI53" t="s">
        <v>3</v>
      </c>
      <c r="EJ53">
        <v>1</v>
      </c>
      <c r="EK53">
        <v>700010</v>
      </c>
      <c r="EL53" t="s">
        <v>31</v>
      </c>
      <c r="EM53" t="s">
        <v>30</v>
      </c>
      <c r="EO53" t="s">
        <v>3</v>
      </c>
      <c r="EQ53">
        <v>0</v>
      </c>
      <c r="ER53">
        <v>865.89</v>
      </c>
      <c r="ES53">
        <v>812.54</v>
      </c>
      <c r="ET53">
        <v>0</v>
      </c>
      <c r="EU53">
        <v>0</v>
      </c>
      <c r="EV53">
        <v>0</v>
      </c>
      <c r="EW53">
        <v>0</v>
      </c>
      <c r="EX53">
        <v>0</v>
      </c>
      <c r="EY53">
        <v>0</v>
      </c>
      <c r="EZ53">
        <v>5</v>
      </c>
      <c r="FC53">
        <v>1</v>
      </c>
      <c r="FD53">
        <v>18</v>
      </c>
      <c r="FF53">
        <v>9310.7999999999993</v>
      </c>
      <c r="FQ53">
        <v>0</v>
      </c>
      <c r="FR53">
        <f t="shared" si="50"/>
        <v>0</v>
      </c>
      <c r="FS53">
        <v>0</v>
      </c>
      <c r="FX53">
        <v>0</v>
      </c>
      <c r="FY53">
        <v>0</v>
      </c>
      <c r="GA53" t="s">
        <v>74</v>
      </c>
      <c r="GD53">
        <v>0</v>
      </c>
      <c r="GF53">
        <v>-1097217638</v>
      </c>
      <c r="GG53">
        <v>2</v>
      </c>
      <c r="GH53">
        <v>3</v>
      </c>
      <c r="GI53">
        <v>5</v>
      </c>
      <c r="GJ53">
        <v>0</v>
      </c>
      <c r="GK53">
        <f>ROUND(R53*(S12)/100,2)</f>
        <v>0</v>
      </c>
      <c r="GL53">
        <f t="shared" si="51"/>
        <v>0</v>
      </c>
      <c r="GM53">
        <f t="shared" si="52"/>
        <v>7914.14</v>
      </c>
      <c r="GN53">
        <f t="shared" si="53"/>
        <v>0</v>
      </c>
      <c r="GO53">
        <f t="shared" si="54"/>
        <v>7914.14</v>
      </c>
      <c r="GP53">
        <f t="shared" si="55"/>
        <v>0</v>
      </c>
      <c r="GR53">
        <v>1</v>
      </c>
      <c r="GS53">
        <v>1</v>
      </c>
      <c r="GT53">
        <v>0</v>
      </c>
      <c r="GU53" t="s">
        <v>3</v>
      </c>
      <c r="GV53">
        <f t="shared" si="56"/>
        <v>0</v>
      </c>
      <c r="GW53">
        <v>1</v>
      </c>
      <c r="GX53">
        <f t="shared" si="57"/>
        <v>0</v>
      </c>
      <c r="HA53">
        <v>0</v>
      </c>
      <c r="HB53">
        <v>0</v>
      </c>
      <c r="HC53">
        <f t="shared" si="58"/>
        <v>0</v>
      </c>
      <c r="HE53" t="s">
        <v>26</v>
      </c>
      <c r="HF53" t="s">
        <v>75</v>
      </c>
      <c r="HM53" t="s">
        <v>3</v>
      </c>
      <c r="HN53" t="s">
        <v>3</v>
      </c>
      <c r="HO53" t="s">
        <v>3</v>
      </c>
      <c r="HP53" t="s">
        <v>3</v>
      </c>
      <c r="HQ53" t="s">
        <v>3</v>
      </c>
      <c r="IK53">
        <v>0</v>
      </c>
    </row>
    <row r="54" spans="1:255" x14ac:dyDescent="0.2">
      <c r="A54" s="2">
        <v>17</v>
      </c>
      <c r="B54" s="2">
        <v>1</v>
      </c>
      <c r="C54" s="2"/>
      <c r="D54" s="2"/>
      <c r="E54" s="2" t="s">
        <v>76</v>
      </c>
      <c r="F54" s="2" t="s">
        <v>27</v>
      </c>
      <c r="G54" s="2" t="s">
        <v>77</v>
      </c>
      <c r="H54" s="2" t="s">
        <v>29</v>
      </c>
      <c r="I54" s="2">
        <v>1</v>
      </c>
      <c r="J54" s="2">
        <v>0</v>
      </c>
      <c r="K54" s="2">
        <v>1</v>
      </c>
      <c r="L54" s="2"/>
      <c r="M54" s="2"/>
      <c r="N54" s="2"/>
      <c r="O54" s="2">
        <f t="shared" si="21"/>
        <v>1675.84</v>
      </c>
      <c r="P54" s="2">
        <f t="shared" si="22"/>
        <v>1675.84</v>
      </c>
      <c r="Q54" s="2">
        <f t="shared" si="23"/>
        <v>0</v>
      </c>
      <c r="R54" s="2">
        <f t="shared" si="24"/>
        <v>0</v>
      </c>
      <c r="S54" s="2">
        <f t="shared" si="25"/>
        <v>0</v>
      </c>
      <c r="T54" s="2">
        <f t="shared" si="26"/>
        <v>0</v>
      </c>
      <c r="U54" s="2">
        <f t="shared" si="27"/>
        <v>0</v>
      </c>
      <c r="V54" s="2">
        <f t="shared" si="28"/>
        <v>0</v>
      </c>
      <c r="W54" s="2">
        <f t="shared" si="29"/>
        <v>0</v>
      </c>
      <c r="X54" s="2">
        <f t="shared" si="30"/>
        <v>0</v>
      </c>
      <c r="Y54" s="2">
        <f t="shared" si="31"/>
        <v>0</v>
      </c>
      <c r="Z54" s="2"/>
      <c r="AA54" s="2">
        <v>151751237</v>
      </c>
      <c r="AB54" s="2">
        <f t="shared" si="32"/>
        <v>1675.84</v>
      </c>
      <c r="AC54" s="2">
        <f t="shared" si="33"/>
        <v>1675.84</v>
      </c>
      <c r="AD54" s="2">
        <f t="shared" si="34"/>
        <v>0</v>
      </c>
      <c r="AE54" s="2">
        <f t="shared" si="35"/>
        <v>0</v>
      </c>
      <c r="AF54" s="2">
        <f t="shared" si="36"/>
        <v>0</v>
      </c>
      <c r="AG54" s="2">
        <f t="shared" si="37"/>
        <v>0</v>
      </c>
      <c r="AH54" s="2">
        <f t="shared" si="38"/>
        <v>0</v>
      </c>
      <c r="AI54" s="2">
        <f t="shared" si="39"/>
        <v>0</v>
      </c>
      <c r="AJ54" s="2">
        <f t="shared" si="40"/>
        <v>0</v>
      </c>
      <c r="AK54" s="2">
        <v>1675.84</v>
      </c>
      <c r="AL54" s="2">
        <v>1675.84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 s="2">
        <v>0</v>
      </c>
      <c r="AT54" s="2">
        <v>0</v>
      </c>
      <c r="AU54" s="2">
        <v>0</v>
      </c>
      <c r="AV54" s="2">
        <v>1</v>
      </c>
      <c r="AW54" s="2">
        <v>1</v>
      </c>
      <c r="AX54" s="2"/>
      <c r="AY54" s="2"/>
      <c r="AZ54" s="2">
        <v>1</v>
      </c>
      <c r="BA54" s="2">
        <v>1</v>
      </c>
      <c r="BB54" s="2">
        <v>1</v>
      </c>
      <c r="BC54" s="2">
        <v>1</v>
      </c>
      <c r="BD54" s="2" t="s">
        <v>3</v>
      </c>
      <c r="BE54" s="2" t="s">
        <v>3</v>
      </c>
      <c r="BF54" s="2" t="s">
        <v>3</v>
      </c>
      <c r="BG54" s="2" t="s">
        <v>3</v>
      </c>
      <c r="BH54" s="2">
        <v>3</v>
      </c>
      <c r="BI54" s="2">
        <v>3</v>
      </c>
      <c r="BJ54" s="2" t="s">
        <v>3</v>
      </c>
      <c r="BK54" s="2"/>
      <c r="BL54" s="2"/>
      <c r="BM54" s="2">
        <v>700010</v>
      </c>
      <c r="BN54" s="2">
        <v>0</v>
      </c>
      <c r="BO54" s="2" t="s">
        <v>3</v>
      </c>
      <c r="BP54" s="2">
        <v>0</v>
      </c>
      <c r="BQ54" s="2">
        <v>202</v>
      </c>
      <c r="BR54" s="2">
        <v>0</v>
      </c>
      <c r="BS54" s="2">
        <v>1</v>
      </c>
      <c r="BT54" s="2">
        <v>1</v>
      </c>
      <c r="BU54" s="2">
        <v>1</v>
      </c>
      <c r="BV54" s="2">
        <v>1</v>
      </c>
      <c r="BW54" s="2">
        <v>1</v>
      </c>
      <c r="BX54" s="2">
        <v>1</v>
      </c>
      <c r="BY54" s="2" t="s">
        <v>3</v>
      </c>
      <c r="BZ54" s="2">
        <v>0</v>
      </c>
      <c r="CA54" s="2">
        <v>0</v>
      </c>
      <c r="CB54" s="2" t="s">
        <v>3</v>
      </c>
      <c r="CC54" s="2"/>
      <c r="CD54" s="2"/>
      <c r="CE54" s="2">
        <v>30</v>
      </c>
      <c r="CF54" s="2">
        <v>0</v>
      </c>
      <c r="CG54" s="2">
        <v>0</v>
      </c>
      <c r="CH54" s="2"/>
      <c r="CI54" s="2"/>
      <c r="CJ54" s="2"/>
      <c r="CK54" s="2"/>
      <c r="CL54" s="2"/>
      <c r="CM54" s="2">
        <v>0</v>
      </c>
      <c r="CN54" s="2" t="s">
        <v>3</v>
      </c>
      <c r="CO54" s="2">
        <v>0</v>
      </c>
      <c r="CP54" s="2">
        <f t="shared" si="41"/>
        <v>1675.84</v>
      </c>
      <c r="CQ54" s="2">
        <f t="shared" si="42"/>
        <v>1675.84</v>
      </c>
      <c r="CR54" s="2">
        <f t="shared" si="43"/>
        <v>0</v>
      </c>
      <c r="CS54" s="2">
        <f t="shared" si="44"/>
        <v>0</v>
      </c>
      <c r="CT54" s="2">
        <f t="shared" si="45"/>
        <v>0</v>
      </c>
      <c r="CU54" s="2">
        <f t="shared" si="46"/>
        <v>0</v>
      </c>
      <c r="CV54" s="2">
        <f t="shared" si="47"/>
        <v>0</v>
      </c>
      <c r="CW54" s="2">
        <f t="shared" si="48"/>
        <v>0</v>
      </c>
      <c r="CX54" s="2">
        <f t="shared" si="49"/>
        <v>0</v>
      </c>
      <c r="CY54" s="2">
        <f>((S54*BZ54)/100)</f>
        <v>0</v>
      </c>
      <c r="CZ54" s="2">
        <f>((S54*CA54)/100)</f>
        <v>0</v>
      </c>
      <c r="DA54" s="2"/>
      <c r="DB54" s="2"/>
      <c r="DC54" s="2" t="s">
        <v>3</v>
      </c>
      <c r="DD54" s="2" t="s">
        <v>3</v>
      </c>
      <c r="DE54" s="2" t="s">
        <v>3</v>
      </c>
      <c r="DF54" s="2" t="s">
        <v>3</v>
      </c>
      <c r="DG54" s="2" t="s">
        <v>3</v>
      </c>
      <c r="DH54" s="2" t="s">
        <v>3</v>
      </c>
      <c r="DI54" s="2" t="s">
        <v>3</v>
      </c>
      <c r="DJ54" s="2" t="s">
        <v>3</v>
      </c>
      <c r="DK54" s="2" t="s">
        <v>3</v>
      </c>
      <c r="DL54" s="2" t="s">
        <v>3</v>
      </c>
      <c r="DM54" s="2" t="s">
        <v>3</v>
      </c>
      <c r="DN54" s="2">
        <v>0</v>
      </c>
      <c r="DO54" s="2">
        <v>0</v>
      </c>
      <c r="DP54" s="2">
        <v>1</v>
      </c>
      <c r="DQ54" s="2">
        <v>1</v>
      </c>
      <c r="DR54" s="2"/>
      <c r="DS54" s="2"/>
      <c r="DT54" s="2"/>
      <c r="DU54" s="2">
        <v>1010</v>
      </c>
      <c r="DV54" s="2" t="s">
        <v>29</v>
      </c>
      <c r="DW54" s="2" t="s">
        <v>29</v>
      </c>
      <c r="DX54" s="2">
        <v>1</v>
      </c>
      <c r="DY54" s="2"/>
      <c r="DZ54" s="2" t="s">
        <v>3</v>
      </c>
      <c r="EA54" s="2" t="s">
        <v>3</v>
      </c>
      <c r="EB54" s="2" t="s">
        <v>3</v>
      </c>
      <c r="EC54" s="2" t="s">
        <v>3</v>
      </c>
      <c r="ED54" s="2"/>
      <c r="EE54" s="2">
        <v>151748510</v>
      </c>
      <c r="EF54" s="2">
        <v>202</v>
      </c>
      <c r="EG54" s="2" t="s">
        <v>30</v>
      </c>
      <c r="EH54" s="2">
        <v>0</v>
      </c>
      <c r="EI54" s="2" t="s">
        <v>3</v>
      </c>
      <c r="EJ54" s="2">
        <v>1</v>
      </c>
      <c r="EK54" s="2">
        <v>700010</v>
      </c>
      <c r="EL54" s="2" t="s">
        <v>31</v>
      </c>
      <c r="EM54" s="2" t="s">
        <v>30</v>
      </c>
      <c r="EN54" s="2"/>
      <c r="EO54" s="2" t="s">
        <v>3</v>
      </c>
      <c r="EP54" s="2"/>
      <c r="EQ54" s="2">
        <v>0</v>
      </c>
      <c r="ER54" s="2">
        <v>1765.21</v>
      </c>
      <c r="ES54" s="2">
        <v>1675.84</v>
      </c>
      <c r="ET54" s="2">
        <v>0</v>
      </c>
      <c r="EU54" s="2">
        <v>0</v>
      </c>
      <c r="EV54" s="2">
        <v>0</v>
      </c>
      <c r="EW54" s="2">
        <v>0</v>
      </c>
      <c r="EX54" s="2">
        <v>0</v>
      </c>
      <c r="EY54" s="2">
        <v>0</v>
      </c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>
        <v>0</v>
      </c>
      <c r="FR54" s="2">
        <f t="shared" si="50"/>
        <v>1675.84</v>
      </c>
      <c r="FS54" s="2">
        <v>0</v>
      </c>
      <c r="FT54" s="2"/>
      <c r="FU54" s="2"/>
      <c r="FV54" s="2"/>
      <c r="FW54" s="2"/>
      <c r="FX54" s="2">
        <v>0</v>
      </c>
      <c r="FY54" s="2">
        <v>0</v>
      </c>
      <c r="FZ54" s="2"/>
      <c r="GA54" s="2" t="s">
        <v>78</v>
      </c>
      <c r="GB54" s="2"/>
      <c r="GC54" s="2"/>
      <c r="GD54" s="2">
        <v>0</v>
      </c>
      <c r="GE54" s="2"/>
      <c r="GF54" s="2">
        <v>-1447420557</v>
      </c>
      <c r="GG54" s="2">
        <v>2</v>
      </c>
      <c r="GH54" s="2">
        <v>4</v>
      </c>
      <c r="GI54" s="2">
        <v>-2</v>
      </c>
      <c r="GJ54" s="2">
        <v>0</v>
      </c>
      <c r="GK54" s="2">
        <f>ROUND(R54*(R12)/100,2)</f>
        <v>0</v>
      </c>
      <c r="GL54" s="2">
        <f t="shared" si="51"/>
        <v>0</v>
      </c>
      <c r="GM54" s="2">
        <f t="shared" si="52"/>
        <v>1675.84</v>
      </c>
      <c r="GN54" s="2">
        <f t="shared" si="53"/>
        <v>0</v>
      </c>
      <c r="GO54" s="2">
        <f t="shared" si="54"/>
        <v>0</v>
      </c>
      <c r="GP54" s="2">
        <f t="shared" si="55"/>
        <v>0</v>
      </c>
      <c r="GQ54" s="2"/>
      <c r="GR54" s="2">
        <v>0</v>
      </c>
      <c r="GS54" s="2">
        <v>2</v>
      </c>
      <c r="GT54" s="2">
        <v>0</v>
      </c>
      <c r="GU54" s="2" t="s">
        <v>3</v>
      </c>
      <c r="GV54" s="2">
        <f t="shared" si="56"/>
        <v>0</v>
      </c>
      <c r="GW54" s="2">
        <v>1</v>
      </c>
      <c r="GX54" s="2">
        <f t="shared" si="57"/>
        <v>0</v>
      </c>
      <c r="GY54" s="2"/>
      <c r="GZ54" s="2"/>
      <c r="HA54" s="2">
        <v>0</v>
      </c>
      <c r="HB54" s="2">
        <v>0</v>
      </c>
      <c r="HC54" s="2">
        <f t="shared" si="58"/>
        <v>0</v>
      </c>
      <c r="HD54" s="2"/>
      <c r="HE54" s="2" t="s">
        <v>33</v>
      </c>
      <c r="HF54" s="2" t="s">
        <v>34</v>
      </c>
      <c r="HG54" s="2"/>
      <c r="HH54" s="2"/>
      <c r="HI54" s="2"/>
      <c r="HJ54" s="2"/>
      <c r="HK54" s="2"/>
      <c r="HL54" s="2"/>
      <c r="HM54" s="2" t="s">
        <v>3</v>
      </c>
      <c r="HN54" s="2" t="s">
        <v>3</v>
      </c>
      <c r="HO54" s="2" t="s">
        <v>3</v>
      </c>
      <c r="HP54" s="2" t="s">
        <v>3</v>
      </c>
      <c r="HQ54" s="2" t="s">
        <v>3</v>
      </c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>
        <v>0</v>
      </c>
      <c r="IL54" s="2"/>
      <c r="IM54" s="2"/>
      <c r="IN54" s="2"/>
      <c r="IO54" s="2"/>
      <c r="IP54" s="2"/>
      <c r="IQ54" s="2"/>
      <c r="IR54" s="2"/>
      <c r="IS54" s="2"/>
      <c r="IT54" s="2"/>
      <c r="IU54" s="2"/>
    </row>
    <row r="55" spans="1:255" x14ac:dyDescent="0.2">
      <c r="A55">
        <v>17</v>
      </c>
      <c r="B55">
        <v>1</v>
      </c>
      <c r="E55" t="s">
        <v>76</v>
      </c>
      <c r="F55" t="s">
        <v>27</v>
      </c>
      <c r="G55" t="s">
        <v>77</v>
      </c>
      <c r="H55" t="s">
        <v>29</v>
      </c>
      <c r="I55">
        <v>1</v>
      </c>
      <c r="J55">
        <v>0</v>
      </c>
      <c r="K55">
        <v>1</v>
      </c>
      <c r="O55">
        <f t="shared" si="21"/>
        <v>11915.22</v>
      </c>
      <c r="P55">
        <f t="shared" si="22"/>
        <v>11915.22</v>
      </c>
      <c r="Q55">
        <f t="shared" si="23"/>
        <v>0</v>
      </c>
      <c r="R55">
        <f t="shared" si="24"/>
        <v>0</v>
      </c>
      <c r="S55">
        <f t="shared" si="25"/>
        <v>0</v>
      </c>
      <c r="T55">
        <f t="shared" si="26"/>
        <v>0</v>
      </c>
      <c r="U55">
        <f t="shared" si="27"/>
        <v>0</v>
      </c>
      <c r="V55">
        <f t="shared" si="28"/>
        <v>0</v>
      </c>
      <c r="W55">
        <f t="shared" si="29"/>
        <v>0</v>
      </c>
      <c r="X55">
        <f t="shared" si="30"/>
        <v>0</v>
      </c>
      <c r="Y55">
        <f t="shared" si="31"/>
        <v>0</v>
      </c>
      <c r="AA55">
        <v>151751235</v>
      </c>
      <c r="AB55">
        <f t="shared" si="32"/>
        <v>1675.84</v>
      </c>
      <c r="AC55">
        <f t="shared" si="33"/>
        <v>1675.84</v>
      </c>
      <c r="AD55">
        <f t="shared" si="34"/>
        <v>0</v>
      </c>
      <c r="AE55">
        <f t="shared" si="35"/>
        <v>0</v>
      </c>
      <c r="AF55">
        <f t="shared" si="36"/>
        <v>0</v>
      </c>
      <c r="AG55">
        <f t="shared" si="37"/>
        <v>0</v>
      </c>
      <c r="AH55">
        <f t="shared" si="38"/>
        <v>0</v>
      </c>
      <c r="AI55">
        <f t="shared" si="39"/>
        <v>0</v>
      </c>
      <c r="AJ55">
        <f t="shared" si="40"/>
        <v>0</v>
      </c>
      <c r="AK55">
        <v>1675.84</v>
      </c>
      <c r="AL55">
        <v>1675.84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1</v>
      </c>
      <c r="AW55">
        <v>1</v>
      </c>
      <c r="AZ55">
        <v>1</v>
      </c>
      <c r="BA55">
        <v>1</v>
      </c>
      <c r="BB55">
        <v>1</v>
      </c>
      <c r="BC55">
        <v>7.11</v>
      </c>
      <c r="BD55" t="s">
        <v>3</v>
      </c>
      <c r="BE55" t="s">
        <v>3</v>
      </c>
      <c r="BF55" t="s">
        <v>3</v>
      </c>
      <c r="BG55" t="s">
        <v>3</v>
      </c>
      <c r="BH55">
        <v>3</v>
      </c>
      <c r="BI55">
        <v>3</v>
      </c>
      <c r="BJ55" t="s">
        <v>3</v>
      </c>
      <c r="BM55">
        <v>700010</v>
      </c>
      <c r="BN55">
        <v>0</v>
      </c>
      <c r="BO55" t="s">
        <v>3</v>
      </c>
      <c r="BP55">
        <v>0</v>
      </c>
      <c r="BQ55">
        <v>202</v>
      </c>
      <c r="BR55">
        <v>0</v>
      </c>
      <c r="BS55">
        <v>1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3</v>
      </c>
      <c r="BZ55">
        <v>0</v>
      </c>
      <c r="CA55">
        <v>0</v>
      </c>
      <c r="CB55" t="s">
        <v>3</v>
      </c>
      <c r="CE55">
        <v>30</v>
      </c>
      <c r="CF55">
        <v>0</v>
      </c>
      <c r="CG55">
        <v>0</v>
      </c>
      <c r="CM55">
        <v>0</v>
      </c>
      <c r="CN55" t="s">
        <v>3</v>
      </c>
      <c r="CO55">
        <v>0</v>
      </c>
      <c r="CP55">
        <f t="shared" si="41"/>
        <v>11915.22</v>
      </c>
      <c r="CQ55">
        <f t="shared" si="42"/>
        <v>11915.22</v>
      </c>
      <c r="CR55">
        <f t="shared" si="43"/>
        <v>0</v>
      </c>
      <c r="CS55">
        <f t="shared" si="44"/>
        <v>0</v>
      </c>
      <c r="CT55">
        <f t="shared" si="45"/>
        <v>0</v>
      </c>
      <c r="CU55">
        <f t="shared" si="46"/>
        <v>0</v>
      </c>
      <c r="CV55">
        <f t="shared" si="47"/>
        <v>0</v>
      </c>
      <c r="CW55">
        <f t="shared" si="48"/>
        <v>0</v>
      </c>
      <c r="CX55">
        <f t="shared" si="49"/>
        <v>0</v>
      </c>
      <c r="CY55">
        <f>S55*(BZ55/100)</f>
        <v>0</v>
      </c>
      <c r="CZ55">
        <f>S55*(CA55/100)</f>
        <v>0</v>
      </c>
      <c r="DC55" t="s">
        <v>3</v>
      </c>
      <c r="DD55" t="s">
        <v>3</v>
      </c>
      <c r="DE55" t="s">
        <v>3</v>
      </c>
      <c r="DF55" t="s">
        <v>3</v>
      </c>
      <c r="DG55" t="s">
        <v>3</v>
      </c>
      <c r="DH55" t="s">
        <v>3</v>
      </c>
      <c r="DI55" t="s">
        <v>3</v>
      </c>
      <c r="DJ55" t="s">
        <v>3</v>
      </c>
      <c r="DK55" t="s">
        <v>3</v>
      </c>
      <c r="DL55" t="s">
        <v>3</v>
      </c>
      <c r="DM55" t="s">
        <v>3</v>
      </c>
      <c r="DN55">
        <v>0</v>
      </c>
      <c r="DO55">
        <v>0</v>
      </c>
      <c r="DP55">
        <v>1</v>
      </c>
      <c r="DQ55">
        <v>1</v>
      </c>
      <c r="DU55">
        <v>1010</v>
      </c>
      <c r="DV55" t="s">
        <v>29</v>
      </c>
      <c r="DW55" t="s">
        <v>29</v>
      </c>
      <c r="DX55">
        <v>1</v>
      </c>
      <c r="DZ55" t="s">
        <v>3</v>
      </c>
      <c r="EA55" t="s">
        <v>3</v>
      </c>
      <c r="EB55" t="s">
        <v>3</v>
      </c>
      <c r="EC55" t="s">
        <v>3</v>
      </c>
      <c r="EE55">
        <v>151748510</v>
      </c>
      <c r="EF55">
        <v>202</v>
      </c>
      <c r="EG55" t="s">
        <v>30</v>
      </c>
      <c r="EH55">
        <v>0</v>
      </c>
      <c r="EI55" t="s">
        <v>3</v>
      </c>
      <c r="EJ55">
        <v>1</v>
      </c>
      <c r="EK55">
        <v>700010</v>
      </c>
      <c r="EL55" t="s">
        <v>31</v>
      </c>
      <c r="EM55" t="s">
        <v>30</v>
      </c>
      <c r="EO55" t="s">
        <v>3</v>
      </c>
      <c r="EQ55">
        <v>0</v>
      </c>
      <c r="ER55">
        <v>1765.21</v>
      </c>
      <c r="ES55">
        <v>1675.84</v>
      </c>
      <c r="ET55">
        <v>0</v>
      </c>
      <c r="EU55">
        <v>0</v>
      </c>
      <c r="EV55">
        <v>0</v>
      </c>
      <c r="EW55">
        <v>0</v>
      </c>
      <c r="EX55">
        <v>0</v>
      </c>
      <c r="EY55">
        <v>0</v>
      </c>
      <c r="EZ55">
        <v>5</v>
      </c>
      <c r="FC55">
        <v>1</v>
      </c>
      <c r="FD55">
        <v>18</v>
      </c>
      <c r="FF55">
        <v>13717.2</v>
      </c>
      <c r="FQ55">
        <v>0</v>
      </c>
      <c r="FR55">
        <f t="shared" si="50"/>
        <v>11915.22</v>
      </c>
      <c r="FS55">
        <v>0</v>
      </c>
      <c r="FX55">
        <v>0</v>
      </c>
      <c r="FY55">
        <v>0</v>
      </c>
      <c r="GA55" t="s">
        <v>78</v>
      </c>
      <c r="GD55">
        <v>0</v>
      </c>
      <c r="GF55">
        <v>-1447420557</v>
      </c>
      <c r="GG55">
        <v>2</v>
      </c>
      <c r="GH55">
        <v>3</v>
      </c>
      <c r="GI55">
        <v>5</v>
      </c>
      <c r="GJ55">
        <v>0</v>
      </c>
      <c r="GK55">
        <f>ROUND(R55*(S12)/100,2)</f>
        <v>0</v>
      </c>
      <c r="GL55">
        <f t="shared" si="51"/>
        <v>0</v>
      </c>
      <c r="GM55">
        <f t="shared" si="52"/>
        <v>11915.22</v>
      </c>
      <c r="GN55">
        <f t="shared" si="53"/>
        <v>0</v>
      </c>
      <c r="GO55">
        <f t="shared" si="54"/>
        <v>0</v>
      </c>
      <c r="GP55">
        <f t="shared" si="55"/>
        <v>0</v>
      </c>
      <c r="GR55">
        <v>1</v>
      </c>
      <c r="GS55">
        <v>1</v>
      </c>
      <c r="GT55">
        <v>0</v>
      </c>
      <c r="GU55" t="s">
        <v>3</v>
      </c>
      <c r="GV55">
        <f t="shared" si="56"/>
        <v>0</v>
      </c>
      <c r="GW55">
        <v>1</v>
      </c>
      <c r="GX55">
        <f t="shared" si="57"/>
        <v>0</v>
      </c>
      <c r="HA55">
        <v>0</v>
      </c>
      <c r="HB55">
        <v>0</v>
      </c>
      <c r="HC55">
        <f t="shared" si="58"/>
        <v>0</v>
      </c>
      <c r="HE55" t="s">
        <v>33</v>
      </c>
      <c r="HF55" t="s">
        <v>34</v>
      </c>
      <c r="HM55" t="s">
        <v>3</v>
      </c>
      <c r="HN55" t="s">
        <v>3</v>
      </c>
      <c r="HO55" t="s">
        <v>3</v>
      </c>
      <c r="HP55" t="s">
        <v>3</v>
      </c>
      <c r="HQ55" t="s">
        <v>3</v>
      </c>
      <c r="IK55">
        <v>0</v>
      </c>
    </row>
    <row r="56" spans="1:255" x14ac:dyDescent="0.2">
      <c r="A56" s="2">
        <v>17</v>
      </c>
      <c r="B56" s="2">
        <v>1</v>
      </c>
      <c r="C56" s="2">
        <f>ROW(SmtRes!A87)</f>
        <v>87</v>
      </c>
      <c r="D56" s="2">
        <f>ROW(EtalonRes!A106)</f>
        <v>106</v>
      </c>
      <c r="E56" s="2" t="s">
        <v>3</v>
      </c>
      <c r="F56" s="2" t="s">
        <v>79</v>
      </c>
      <c r="G56" s="2" t="s">
        <v>80</v>
      </c>
      <c r="H56" s="2" t="s">
        <v>44</v>
      </c>
      <c r="I56" s="2">
        <v>4</v>
      </c>
      <c r="J56" s="2">
        <v>0</v>
      </c>
      <c r="K56" s="2">
        <v>4</v>
      </c>
      <c r="L56" s="2"/>
      <c r="M56" s="2"/>
      <c r="N56" s="2"/>
      <c r="O56" s="2">
        <f t="shared" si="21"/>
        <v>196.32</v>
      </c>
      <c r="P56" s="2">
        <f t="shared" si="22"/>
        <v>92.32</v>
      </c>
      <c r="Q56" s="2">
        <f t="shared" si="23"/>
        <v>0</v>
      </c>
      <c r="R56" s="2">
        <f t="shared" si="24"/>
        <v>0</v>
      </c>
      <c r="S56" s="2">
        <f t="shared" si="25"/>
        <v>104</v>
      </c>
      <c r="T56" s="2">
        <f t="shared" si="26"/>
        <v>0</v>
      </c>
      <c r="U56" s="2">
        <f t="shared" si="27"/>
        <v>8.24</v>
      </c>
      <c r="V56" s="2">
        <f t="shared" si="28"/>
        <v>0</v>
      </c>
      <c r="W56" s="2">
        <f t="shared" si="29"/>
        <v>0</v>
      </c>
      <c r="X56" s="2">
        <f t="shared" si="30"/>
        <v>118.56</v>
      </c>
      <c r="Y56" s="2">
        <f t="shared" si="31"/>
        <v>69.680000000000007</v>
      </c>
      <c r="Z56" s="2"/>
      <c r="AA56" s="2">
        <v>-1</v>
      </c>
      <c r="AB56" s="2">
        <f t="shared" si="32"/>
        <v>49.08</v>
      </c>
      <c r="AC56" s="2">
        <f t="shared" si="33"/>
        <v>23.08</v>
      </c>
      <c r="AD56" s="2">
        <f t="shared" si="34"/>
        <v>0</v>
      </c>
      <c r="AE56" s="2">
        <f t="shared" si="35"/>
        <v>0</v>
      </c>
      <c r="AF56" s="2">
        <f t="shared" si="36"/>
        <v>26</v>
      </c>
      <c r="AG56" s="2">
        <f t="shared" si="37"/>
        <v>0</v>
      </c>
      <c r="AH56" s="2">
        <f t="shared" si="38"/>
        <v>2.06</v>
      </c>
      <c r="AI56" s="2">
        <f t="shared" si="39"/>
        <v>0</v>
      </c>
      <c r="AJ56" s="2">
        <f t="shared" si="40"/>
        <v>0</v>
      </c>
      <c r="AK56" s="2">
        <v>49.08</v>
      </c>
      <c r="AL56" s="2">
        <v>23.08</v>
      </c>
      <c r="AM56" s="2">
        <v>0</v>
      </c>
      <c r="AN56" s="2">
        <v>0</v>
      </c>
      <c r="AO56" s="2">
        <v>26</v>
      </c>
      <c r="AP56" s="2">
        <v>0</v>
      </c>
      <c r="AQ56" s="2">
        <v>2.06</v>
      </c>
      <c r="AR56" s="2">
        <v>0</v>
      </c>
      <c r="AS56" s="2">
        <v>0</v>
      </c>
      <c r="AT56" s="2">
        <v>114</v>
      </c>
      <c r="AU56" s="2">
        <v>67</v>
      </c>
      <c r="AV56" s="2">
        <v>1</v>
      </c>
      <c r="AW56" s="2">
        <v>1</v>
      </c>
      <c r="AX56" s="2"/>
      <c r="AY56" s="2"/>
      <c r="AZ56" s="2">
        <v>1</v>
      </c>
      <c r="BA56" s="2">
        <v>1</v>
      </c>
      <c r="BB56" s="2">
        <v>1</v>
      </c>
      <c r="BC56" s="2">
        <v>1</v>
      </c>
      <c r="BD56" s="2" t="s">
        <v>3</v>
      </c>
      <c r="BE56" s="2" t="s">
        <v>3</v>
      </c>
      <c r="BF56" s="2" t="s">
        <v>3</v>
      </c>
      <c r="BG56" s="2" t="s">
        <v>3</v>
      </c>
      <c r="BH56" s="2">
        <v>0</v>
      </c>
      <c r="BI56" s="2">
        <v>2</v>
      </c>
      <c r="BJ56" s="2" t="s">
        <v>81</v>
      </c>
      <c r="BK56" s="2"/>
      <c r="BL56" s="2"/>
      <c r="BM56" s="2">
        <v>317</v>
      </c>
      <c r="BN56" s="2">
        <v>0</v>
      </c>
      <c r="BO56" s="2" t="s">
        <v>3</v>
      </c>
      <c r="BP56" s="2">
        <v>0</v>
      </c>
      <c r="BQ56" s="2">
        <v>40</v>
      </c>
      <c r="BR56" s="2">
        <v>0</v>
      </c>
      <c r="BS56" s="2">
        <v>1</v>
      </c>
      <c r="BT56" s="2">
        <v>1</v>
      </c>
      <c r="BU56" s="2">
        <v>1</v>
      </c>
      <c r="BV56" s="2">
        <v>1</v>
      </c>
      <c r="BW56" s="2">
        <v>1</v>
      </c>
      <c r="BX56" s="2">
        <v>1</v>
      </c>
      <c r="BY56" s="2" t="s">
        <v>3</v>
      </c>
      <c r="BZ56" s="2">
        <v>114</v>
      </c>
      <c r="CA56" s="2">
        <v>67</v>
      </c>
      <c r="CB56" s="2" t="s">
        <v>3</v>
      </c>
      <c r="CC56" s="2"/>
      <c r="CD56" s="2"/>
      <c r="CE56" s="2">
        <v>30</v>
      </c>
      <c r="CF56" s="2">
        <v>0</v>
      </c>
      <c r="CG56" s="2">
        <v>0</v>
      </c>
      <c r="CH56" s="2"/>
      <c r="CI56" s="2"/>
      <c r="CJ56" s="2"/>
      <c r="CK56" s="2"/>
      <c r="CL56" s="2"/>
      <c r="CM56" s="2">
        <v>0</v>
      </c>
      <c r="CN56" s="2" t="s">
        <v>3</v>
      </c>
      <c r="CO56" s="2">
        <v>0</v>
      </c>
      <c r="CP56" s="2">
        <f t="shared" si="41"/>
        <v>196.32</v>
      </c>
      <c r="CQ56" s="2">
        <f t="shared" si="42"/>
        <v>23.08</v>
      </c>
      <c r="CR56" s="2">
        <f t="shared" si="43"/>
        <v>0</v>
      </c>
      <c r="CS56" s="2">
        <f t="shared" si="44"/>
        <v>0</v>
      </c>
      <c r="CT56" s="2">
        <f t="shared" si="45"/>
        <v>26</v>
      </c>
      <c r="CU56" s="2">
        <f t="shared" si="46"/>
        <v>0</v>
      </c>
      <c r="CV56" s="2">
        <f t="shared" si="47"/>
        <v>2.06</v>
      </c>
      <c r="CW56" s="2">
        <f t="shared" si="48"/>
        <v>0</v>
      </c>
      <c r="CX56" s="2">
        <f t="shared" si="49"/>
        <v>0</v>
      </c>
      <c r="CY56" s="2">
        <f>((S56*BZ56)/100)</f>
        <v>118.56</v>
      </c>
      <c r="CZ56" s="2">
        <f>((S56*CA56)/100)</f>
        <v>69.680000000000007</v>
      </c>
      <c r="DA56" s="2"/>
      <c r="DB56" s="2"/>
      <c r="DC56" s="2" t="s">
        <v>3</v>
      </c>
      <c r="DD56" s="2" t="s">
        <v>3</v>
      </c>
      <c r="DE56" s="2" t="s">
        <v>3</v>
      </c>
      <c r="DF56" s="2" t="s">
        <v>3</v>
      </c>
      <c r="DG56" s="2" t="s">
        <v>3</v>
      </c>
      <c r="DH56" s="2" t="s">
        <v>3</v>
      </c>
      <c r="DI56" s="2" t="s">
        <v>3</v>
      </c>
      <c r="DJ56" s="2" t="s">
        <v>3</v>
      </c>
      <c r="DK56" s="2" t="s">
        <v>3</v>
      </c>
      <c r="DL56" s="2" t="s">
        <v>3</v>
      </c>
      <c r="DM56" s="2" t="s">
        <v>3</v>
      </c>
      <c r="DN56" s="2">
        <v>0</v>
      </c>
      <c r="DO56" s="2">
        <v>0</v>
      </c>
      <c r="DP56" s="2">
        <v>1</v>
      </c>
      <c r="DQ56" s="2">
        <v>1</v>
      </c>
      <c r="DR56" s="2"/>
      <c r="DS56" s="2"/>
      <c r="DT56" s="2"/>
      <c r="DU56" s="2">
        <v>1013</v>
      </c>
      <c r="DV56" s="2" t="s">
        <v>44</v>
      </c>
      <c r="DW56" s="2" t="s">
        <v>44</v>
      </c>
      <c r="DX56" s="2">
        <v>1</v>
      </c>
      <c r="DY56" s="2"/>
      <c r="DZ56" s="2" t="s">
        <v>3</v>
      </c>
      <c r="EA56" s="2" t="s">
        <v>3</v>
      </c>
      <c r="EB56" s="2" t="s">
        <v>3</v>
      </c>
      <c r="EC56" s="2" t="s">
        <v>3</v>
      </c>
      <c r="ED56" s="2"/>
      <c r="EE56" s="2">
        <v>151030315</v>
      </c>
      <c r="EF56" s="2">
        <v>40</v>
      </c>
      <c r="EG56" s="2" t="s">
        <v>23</v>
      </c>
      <c r="EH56" s="2">
        <v>0</v>
      </c>
      <c r="EI56" s="2" t="s">
        <v>3</v>
      </c>
      <c r="EJ56" s="2">
        <v>2</v>
      </c>
      <c r="EK56" s="2">
        <v>317</v>
      </c>
      <c r="EL56" s="2" t="s">
        <v>82</v>
      </c>
      <c r="EM56" s="2" t="s">
        <v>83</v>
      </c>
      <c r="EN56" s="2"/>
      <c r="EO56" s="2" t="s">
        <v>3</v>
      </c>
      <c r="EP56" s="2"/>
      <c r="EQ56" s="2">
        <v>1024</v>
      </c>
      <c r="ER56" s="2">
        <v>49.08</v>
      </c>
      <c r="ES56" s="2">
        <v>23.08</v>
      </c>
      <c r="ET56" s="2">
        <v>0</v>
      </c>
      <c r="EU56" s="2">
        <v>0</v>
      </c>
      <c r="EV56" s="2">
        <v>26</v>
      </c>
      <c r="EW56" s="2">
        <v>2.06</v>
      </c>
      <c r="EX56" s="2">
        <v>0</v>
      </c>
      <c r="EY56" s="2">
        <v>0</v>
      </c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>
        <v>0</v>
      </c>
      <c r="FR56" s="2">
        <f t="shared" si="50"/>
        <v>0</v>
      </c>
      <c r="FS56" s="2">
        <v>0</v>
      </c>
      <c r="FT56" s="2"/>
      <c r="FU56" s="2"/>
      <c r="FV56" s="2"/>
      <c r="FW56" s="2"/>
      <c r="FX56" s="2">
        <v>114</v>
      </c>
      <c r="FY56" s="2">
        <v>67</v>
      </c>
      <c r="FZ56" s="2"/>
      <c r="GA56" s="2" t="s">
        <v>3</v>
      </c>
      <c r="GB56" s="2"/>
      <c r="GC56" s="2"/>
      <c r="GD56" s="2">
        <v>0</v>
      </c>
      <c r="GE56" s="2"/>
      <c r="GF56" s="2">
        <v>111718777</v>
      </c>
      <c r="GG56" s="2">
        <v>2</v>
      </c>
      <c r="GH56" s="2">
        <v>1</v>
      </c>
      <c r="GI56" s="2">
        <v>-2</v>
      </c>
      <c r="GJ56" s="2">
        <v>0</v>
      </c>
      <c r="GK56" s="2">
        <f>ROUND(R56*(R12)/100,2)</f>
        <v>0</v>
      </c>
      <c r="GL56" s="2">
        <f t="shared" si="51"/>
        <v>0</v>
      </c>
      <c r="GM56" s="2">
        <f t="shared" si="52"/>
        <v>384.56</v>
      </c>
      <c r="GN56" s="2">
        <f t="shared" si="53"/>
        <v>0</v>
      </c>
      <c r="GO56" s="2">
        <f t="shared" si="54"/>
        <v>384.56</v>
      </c>
      <c r="GP56" s="2">
        <f t="shared" si="55"/>
        <v>0</v>
      </c>
      <c r="GQ56" s="2"/>
      <c r="GR56" s="2">
        <v>0</v>
      </c>
      <c r="GS56" s="2">
        <v>0</v>
      </c>
      <c r="GT56" s="2">
        <v>0</v>
      </c>
      <c r="GU56" s="2" t="s">
        <v>3</v>
      </c>
      <c r="GV56" s="2">
        <f t="shared" si="56"/>
        <v>0</v>
      </c>
      <c r="GW56" s="2">
        <v>1</v>
      </c>
      <c r="GX56" s="2">
        <f t="shared" si="57"/>
        <v>0</v>
      </c>
      <c r="GY56" s="2"/>
      <c r="GZ56" s="2"/>
      <c r="HA56" s="2">
        <v>0</v>
      </c>
      <c r="HB56" s="2">
        <v>0</v>
      </c>
      <c r="HC56" s="2">
        <f t="shared" si="58"/>
        <v>0</v>
      </c>
      <c r="HD56" s="2"/>
      <c r="HE56" s="2" t="s">
        <v>3</v>
      </c>
      <c r="HF56" s="2" t="s">
        <v>3</v>
      </c>
      <c r="HG56" s="2"/>
      <c r="HH56" s="2"/>
      <c r="HI56" s="2"/>
      <c r="HJ56" s="2"/>
      <c r="HK56" s="2"/>
      <c r="HL56" s="2"/>
      <c r="HM56" s="2" t="s">
        <v>3</v>
      </c>
      <c r="HN56" s="2" t="s">
        <v>3</v>
      </c>
      <c r="HO56" s="2" t="s">
        <v>3</v>
      </c>
      <c r="HP56" s="2" t="s">
        <v>3</v>
      </c>
      <c r="HQ56" s="2" t="s">
        <v>3</v>
      </c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>
        <v>0</v>
      </c>
      <c r="IL56" s="2"/>
      <c r="IM56" s="2"/>
      <c r="IN56" s="2"/>
      <c r="IO56" s="2"/>
      <c r="IP56" s="2"/>
      <c r="IQ56" s="2"/>
      <c r="IR56" s="2"/>
      <c r="IS56" s="2"/>
      <c r="IT56" s="2"/>
      <c r="IU56" s="2"/>
    </row>
    <row r="57" spans="1:255" x14ac:dyDescent="0.2">
      <c r="A57">
        <v>17</v>
      </c>
      <c r="B57">
        <v>1</v>
      </c>
      <c r="C57">
        <f>ROW(SmtRes!A92)</f>
        <v>92</v>
      </c>
      <c r="D57">
        <f>ROW(EtalonRes!A112)</f>
        <v>112</v>
      </c>
      <c r="E57" t="s">
        <v>3</v>
      </c>
      <c r="F57" t="s">
        <v>79</v>
      </c>
      <c r="G57" t="s">
        <v>80</v>
      </c>
      <c r="H57" t="s">
        <v>44</v>
      </c>
      <c r="I57">
        <v>4</v>
      </c>
      <c r="J57">
        <v>0</v>
      </c>
      <c r="K57">
        <v>4</v>
      </c>
      <c r="O57">
        <f t="shared" si="21"/>
        <v>3938.93</v>
      </c>
      <c r="P57">
        <f t="shared" si="22"/>
        <v>349.89</v>
      </c>
      <c r="Q57">
        <f t="shared" si="23"/>
        <v>0</v>
      </c>
      <c r="R57">
        <f t="shared" si="24"/>
        <v>0</v>
      </c>
      <c r="S57">
        <f t="shared" si="25"/>
        <v>3589.04</v>
      </c>
      <c r="T57">
        <f t="shared" si="26"/>
        <v>0</v>
      </c>
      <c r="U57">
        <f t="shared" si="27"/>
        <v>8.24</v>
      </c>
      <c r="V57">
        <f t="shared" si="28"/>
        <v>0</v>
      </c>
      <c r="W57">
        <f t="shared" si="29"/>
        <v>0</v>
      </c>
      <c r="X57">
        <f t="shared" si="30"/>
        <v>2835.34</v>
      </c>
      <c r="Y57">
        <f t="shared" si="31"/>
        <v>1471.51</v>
      </c>
      <c r="AA57">
        <v>-1</v>
      </c>
      <c r="AB57">
        <f t="shared" si="32"/>
        <v>49.08</v>
      </c>
      <c r="AC57">
        <f t="shared" si="33"/>
        <v>23.08</v>
      </c>
      <c r="AD57">
        <f t="shared" si="34"/>
        <v>0</v>
      </c>
      <c r="AE57">
        <f t="shared" si="35"/>
        <v>0</v>
      </c>
      <c r="AF57">
        <f t="shared" si="36"/>
        <v>26</v>
      </c>
      <c r="AG57">
        <f t="shared" si="37"/>
        <v>0</v>
      </c>
      <c r="AH57">
        <f t="shared" si="38"/>
        <v>2.06</v>
      </c>
      <c r="AI57">
        <f t="shared" si="39"/>
        <v>0</v>
      </c>
      <c r="AJ57">
        <f t="shared" si="40"/>
        <v>0</v>
      </c>
      <c r="AK57">
        <v>49.08</v>
      </c>
      <c r="AL57">
        <v>23.08</v>
      </c>
      <c r="AM57">
        <v>0</v>
      </c>
      <c r="AN57">
        <v>0</v>
      </c>
      <c r="AO57">
        <v>26</v>
      </c>
      <c r="AP57">
        <v>0</v>
      </c>
      <c r="AQ57">
        <v>2.06</v>
      </c>
      <c r="AR57">
        <v>0</v>
      </c>
      <c r="AS57">
        <v>0</v>
      </c>
      <c r="AT57">
        <v>79</v>
      </c>
      <c r="AU57">
        <v>41</v>
      </c>
      <c r="AV57">
        <v>1</v>
      </c>
      <c r="AW57">
        <v>1</v>
      </c>
      <c r="AZ57">
        <v>1</v>
      </c>
      <c r="BA57">
        <v>34.51</v>
      </c>
      <c r="BB57">
        <v>1</v>
      </c>
      <c r="BC57">
        <v>3.79</v>
      </c>
      <c r="BD57" t="s">
        <v>3</v>
      </c>
      <c r="BE57" t="s">
        <v>3</v>
      </c>
      <c r="BF57" t="s">
        <v>3</v>
      </c>
      <c r="BG57" t="s">
        <v>3</v>
      </c>
      <c r="BH57">
        <v>0</v>
      </c>
      <c r="BI57">
        <v>2</v>
      </c>
      <c r="BJ57" t="s">
        <v>81</v>
      </c>
      <c r="BM57">
        <v>317</v>
      </c>
      <c r="BN57">
        <v>0</v>
      </c>
      <c r="BO57" t="s">
        <v>79</v>
      </c>
      <c r="BP57">
        <v>1</v>
      </c>
      <c r="BQ57">
        <v>40</v>
      </c>
      <c r="BR57">
        <v>0</v>
      </c>
      <c r="BS57">
        <v>34.51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3</v>
      </c>
      <c r="BZ57">
        <v>79</v>
      </c>
      <c r="CA57">
        <v>41</v>
      </c>
      <c r="CB57" t="s">
        <v>3</v>
      </c>
      <c r="CE57">
        <v>30</v>
      </c>
      <c r="CF57">
        <v>0</v>
      </c>
      <c r="CG57">
        <v>0</v>
      </c>
      <c r="CM57">
        <v>0</v>
      </c>
      <c r="CN57" t="s">
        <v>3</v>
      </c>
      <c r="CO57">
        <v>0</v>
      </c>
      <c r="CP57">
        <f t="shared" si="41"/>
        <v>3938.93</v>
      </c>
      <c r="CQ57">
        <f t="shared" si="42"/>
        <v>87.47</v>
      </c>
      <c r="CR57">
        <f t="shared" si="43"/>
        <v>0</v>
      </c>
      <c r="CS57">
        <f t="shared" si="44"/>
        <v>0</v>
      </c>
      <c r="CT57">
        <f t="shared" si="45"/>
        <v>897.26</v>
      </c>
      <c r="CU57">
        <f t="shared" si="46"/>
        <v>0</v>
      </c>
      <c r="CV57">
        <f t="shared" si="47"/>
        <v>2.06</v>
      </c>
      <c r="CW57">
        <f t="shared" si="48"/>
        <v>0</v>
      </c>
      <c r="CX57">
        <f t="shared" si="49"/>
        <v>0</v>
      </c>
      <c r="CY57">
        <f>S57*(BZ57/100)</f>
        <v>2835.3416000000002</v>
      </c>
      <c r="CZ57">
        <f>S57*(CA57/100)</f>
        <v>1471.5064</v>
      </c>
      <c r="DC57" t="s">
        <v>3</v>
      </c>
      <c r="DD57" t="s">
        <v>3</v>
      </c>
      <c r="DE57" t="s">
        <v>3</v>
      </c>
      <c r="DF57" t="s">
        <v>3</v>
      </c>
      <c r="DG57" t="s">
        <v>3</v>
      </c>
      <c r="DH57" t="s">
        <v>3</v>
      </c>
      <c r="DI57" t="s">
        <v>3</v>
      </c>
      <c r="DJ57" t="s">
        <v>3</v>
      </c>
      <c r="DK57" t="s">
        <v>3</v>
      </c>
      <c r="DL57" t="s">
        <v>3</v>
      </c>
      <c r="DM57" t="s">
        <v>3</v>
      </c>
      <c r="DN57">
        <v>114</v>
      </c>
      <c r="DO57">
        <v>67</v>
      </c>
      <c r="DP57">
        <v>1</v>
      </c>
      <c r="DQ57">
        <v>1</v>
      </c>
      <c r="DU57">
        <v>1013</v>
      </c>
      <c r="DV57" t="s">
        <v>44</v>
      </c>
      <c r="DW57" t="s">
        <v>44</v>
      </c>
      <c r="DX57">
        <v>1</v>
      </c>
      <c r="DZ57" t="s">
        <v>3</v>
      </c>
      <c r="EA57" t="s">
        <v>3</v>
      </c>
      <c r="EB57" t="s">
        <v>3</v>
      </c>
      <c r="EC57" t="s">
        <v>3</v>
      </c>
      <c r="EE57">
        <v>151030315</v>
      </c>
      <c r="EF57">
        <v>40</v>
      </c>
      <c r="EG57" t="s">
        <v>23</v>
      </c>
      <c r="EH57">
        <v>0</v>
      </c>
      <c r="EI57" t="s">
        <v>3</v>
      </c>
      <c r="EJ57">
        <v>2</v>
      </c>
      <c r="EK57">
        <v>317</v>
      </c>
      <c r="EL57" t="s">
        <v>82</v>
      </c>
      <c r="EM57" t="s">
        <v>83</v>
      </c>
      <c r="EO57" t="s">
        <v>3</v>
      </c>
      <c r="EQ57">
        <v>1024</v>
      </c>
      <c r="ER57">
        <v>49.08</v>
      </c>
      <c r="ES57">
        <v>23.08</v>
      </c>
      <c r="ET57">
        <v>0</v>
      </c>
      <c r="EU57">
        <v>0</v>
      </c>
      <c r="EV57">
        <v>26</v>
      </c>
      <c r="EW57">
        <v>2.06</v>
      </c>
      <c r="EX57">
        <v>0</v>
      </c>
      <c r="EY57">
        <v>0</v>
      </c>
      <c r="FQ57">
        <v>0</v>
      </c>
      <c r="FR57">
        <f t="shared" si="50"/>
        <v>0</v>
      </c>
      <c r="FS57">
        <v>0</v>
      </c>
      <c r="FX57">
        <v>114</v>
      </c>
      <c r="FY57">
        <v>67</v>
      </c>
      <c r="GA57" t="s">
        <v>3</v>
      </c>
      <c r="GD57">
        <v>0</v>
      </c>
      <c r="GF57">
        <v>111718777</v>
      </c>
      <c r="GG57">
        <v>2</v>
      </c>
      <c r="GH57">
        <v>1</v>
      </c>
      <c r="GI57">
        <v>2</v>
      </c>
      <c r="GJ57">
        <v>0</v>
      </c>
      <c r="GK57">
        <f>ROUND(R57*(S12)/100,2)</f>
        <v>0</v>
      </c>
      <c r="GL57">
        <f t="shared" si="51"/>
        <v>0</v>
      </c>
      <c r="GM57">
        <f t="shared" si="52"/>
        <v>8245.7800000000007</v>
      </c>
      <c r="GN57">
        <f t="shared" si="53"/>
        <v>0</v>
      </c>
      <c r="GO57">
        <f t="shared" si="54"/>
        <v>8245.7800000000007</v>
      </c>
      <c r="GP57">
        <f t="shared" si="55"/>
        <v>0</v>
      </c>
      <c r="GR57">
        <v>0</v>
      </c>
      <c r="GS57">
        <v>3</v>
      </c>
      <c r="GT57">
        <v>0</v>
      </c>
      <c r="GU57" t="s">
        <v>3</v>
      </c>
      <c r="GV57">
        <f t="shared" si="56"/>
        <v>0</v>
      </c>
      <c r="GW57">
        <v>1</v>
      </c>
      <c r="GX57">
        <f t="shared" si="57"/>
        <v>0</v>
      </c>
      <c r="HA57">
        <v>0</v>
      </c>
      <c r="HB57">
        <v>0</v>
      </c>
      <c r="HC57">
        <f t="shared" si="58"/>
        <v>0</v>
      </c>
      <c r="HE57" t="s">
        <v>3</v>
      </c>
      <c r="HF57" t="s">
        <v>3</v>
      </c>
      <c r="HM57" t="s">
        <v>3</v>
      </c>
      <c r="HN57" t="s">
        <v>3</v>
      </c>
      <c r="HO57" t="s">
        <v>3</v>
      </c>
      <c r="HP57" t="s">
        <v>3</v>
      </c>
      <c r="HQ57" t="s">
        <v>3</v>
      </c>
      <c r="IK57">
        <v>0</v>
      </c>
    </row>
    <row r="58" spans="1:255" x14ac:dyDescent="0.2">
      <c r="A58" s="2">
        <v>17</v>
      </c>
      <c r="B58" s="2">
        <v>1</v>
      </c>
      <c r="C58" s="2"/>
      <c r="D58" s="2"/>
      <c r="E58" s="2" t="s">
        <v>84</v>
      </c>
      <c r="F58" s="2" t="s">
        <v>27</v>
      </c>
      <c r="G58" s="2" t="s">
        <v>85</v>
      </c>
      <c r="H58" s="2" t="s">
        <v>29</v>
      </c>
      <c r="I58" s="2">
        <v>4</v>
      </c>
      <c r="J58" s="2">
        <v>0</v>
      </c>
      <c r="K58" s="2">
        <v>4</v>
      </c>
      <c r="L58" s="2"/>
      <c r="M58" s="2"/>
      <c r="N58" s="2"/>
      <c r="O58" s="2">
        <f t="shared" si="21"/>
        <v>1501.72</v>
      </c>
      <c r="P58" s="2">
        <f t="shared" si="22"/>
        <v>1501.72</v>
      </c>
      <c r="Q58" s="2">
        <f t="shared" si="23"/>
        <v>0</v>
      </c>
      <c r="R58" s="2">
        <f t="shared" si="24"/>
        <v>0</v>
      </c>
      <c r="S58" s="2">
        <f t="shared" si="25"/>
        <v>0</v>
      </c>
      <c r="T58" s="2">
        <f t="shared" si="26"/>
        <v>0</v>
      </c>
      <c r="U58" s="2">
        <f t="shared" si="27"/>
        <v>0</v>
      </c>
      <c r="V58" s="2">
        <f t="shared" si="28"/>
        <v>0</v>
      </c>
      <c r="W58" s="2">
        <f t="shared" si="29"/>
        <v>0</v>
      </c>
      <c r="X58" s="2">
        <f t="shared" si="30"/>
        <v>0</v>
      </c>
      <c r="Y58" s="2">
        <f t="shared" si="31"/>
        <v>0</v>
      </c>
      <c r="Z58" s="2"/>
      <c r="AA58" s="2">
        <v>151751237</v>
      </c>
      <c r="AB58" s="2">
        <f t="shared" si="32"/>
        <v>375.43</v>
      </c>
      <c r="AC58" s="2">
        <f t="shared" si="33"/>
        <v>375.43</v>
      </c>
      <c r="AD58" s="2">
        <f t="shared" si="34"/>
        <v>0</v>
      </c>
      <c r="AE58" s="2">
        <f t="shared" si="35"/>
        <v>0</v>
      </c>
      <c r="AF58" s="2">
        <f t="shared" si="36"/>
        <v>0</v>
      </c>
      <c r="AG58" s="2">
        <f t="shared" si="37"/>
        <v>0</v>
      </c>
      <c r="AH58" s="2">
        <f t="shared" si="38"/>
        <v>0</v>
      </c>
      <c r="AI58" s="2">
        <f t="shared" si="39"/>
        <v>0</v>
      </c>
      <c r="AJ58" s="2">
        <f t="shared" si="40"/>
        <v>0</v>
      </c>
      <c r="AK58" s="2">
        <v>375.43</v>
      </c>
      <c r="AL58" s="2">
        <v>375.43</v>
      </c>
      <c r="AM58" s="2">
        <v>0</v>
      </c>
      <c r="AN58" s="2">
        <v>0</v>
      </c>
      <c r="AO58" s="2">
        <v>0</v>
      </c>
      <c r="AP58" s="2">
        <v>0</v>
      </c>
      <c r="AQ58" s="2">
        <v>0</v>
      </c>
      <c r="AR58" s="2">
        <v>0</v>
      </c>
      <c r="AS58" s="2">
        <v>0</v>
      </c>
      <c r="AT58" s="2">
        <v>0</v>
      </c>
      <c r="AU58" s="2">
        <v>0</v>
      </c>
      <c r="AV58" s="2">
        <v>1</v>
      </c>
      <c r="AW58" s="2">
        <v>1</v>
      </c>
      <c r="AX58" s="2"/>
      <c r="AY58" s="2"/>
      <c r="AZ58" s="2">
        <v>1</v>
      </c>
      <c r="BA58" s="2">
        <v>1</v>
      </c>
      <c r="BB58" s="2">
        <v>1</v>
      </c>
      <c r="BC58" s="2">
        <v>1</v>
      </c>
      <c r="BD58" s="2" t="s">
        <v>3</v>
      </c>
      <c r="BE58" s="2" t="s">
        <v>3</v>
      </c>
      <c r="BF58" s="2" t="s">
        <v>3</v>
      </c>
      <c r="BG58" s="2" t="s">
        <v>3</v>
      </c>
      <c r="BH58" s="2">
        <v>3</v>
      </c>
      <c r="BI58" s="2">
        <v>2</v>
      </c>
      <c r="BJ58" s="2" t="s">
        <v>3</v>
      </c>
      <c r="BK58" s="2"/>
      <c r="BL58" s="2"/>
      <c r="BM58" s="2">
        <v>700010</v>
      </c>
      <c r="BN58" s="2">
        <v>0</v>
      </c>
      <c r="BO58" s="2" t="s">
        <v>3</v>
      </c>
      <c r="BP58" s="2">
        <v>0</v>
      </c>
      <c r="BQ58" s="2">
        <v>202</v>
      </c>
      <c r="BR58" s="2">
        <v>0</v>
      </c>
      <c r="BS58" s="2">
        <v>1</v>
      </c>
      <c r="BT58" s="2">
        <v>1</v>
      </c>
      <c r="BU58" s="2">
        <v>1</v>
      </c>
      <c r="BV58" s="2">
        <v>1</v>
      </c>
      <c r="BW58" s="2">
        <v>1</v>
      </c>
      <c r="BX58" s="2">
        <v>1</v>
      </c>
      <c r="BY58" s="2" t="s">
        <v>3</v>
      </c>
      <c r="BZ58" s="2">
        <v>0</v>
      </c>
      <c r="CA58" s="2">
        <v>0</v>
      </c>
      <c r="CB58" s="2" t="s">
        <v>3</v>
      </c>
      <c r="CC58" s="2"/>
      <c r="CD58" s="2"/>
      <c r="CE58" s="2">
        <v>30</v>
      </c>
      <c r="CF58" s="2">
        <v>0</v>
      </c>
      <c r="CG58" s="2">
        <v>0</v>
      </c>
      <c r="CH58" s="2"/>
      <c r="CI58" s="2"/>
      <c r="CJ58" s="2"/>
      <c r="CK58" s="2"/>
      <c r="CL58" s="2"/>
      <c r="CM58" s="2">
        <v>0</v>
      </c>
      <c r="CN58" s="2" t="s">
        <v>3</v>
      </c>
      <c r="CO58" s="2">
        <v>0</v>
      </c>
      <c r="CP58" s="2">
        <f t="shared" si="41"/>
        <v>1501.72</v>
      </c>
      <c r="CQ58" s="2">
        <f t="shared" si="42"/>
        <v>375.43</v>
      </c>
      <c r="CR58" s="2">
        <f t="shared" si="43"/>
        <v>0</v>
      </c>
      <c r="CS58" s="2">
        <f t="shared" si="44"/>
        <v>0</v>
      </c>
      <c r="CT58" s="2">
        <f t="shared" si="45"/>
        <v>0</v>
      </c>
      <c r="CU58" s="2">
        <f t="shared" si="46"/>
        <v>0</v>
      </c>
      <c r="CV58" s="2">
        <f t="shared" si="47"/>
        <v>0</v>
      </c>
      <c r="CW58" s="2">
        <f t="shared" si="48"/>
        <v>0</v>
      </c>
      <c r="CX58" s="2">
        <f t="shared" si="49"/>
        <v>0</v>
      </c>
      <c r="CY58" s="2">
        <f>((S58*BZ58)/100)</f>
        <v>0</v>
      </c>
      <c r="CZ58" s="2">
        <f>((S58*CA58)/100)</f>
        <v>0</v>
      </c>
      <c r="DA58" s="2"/>
      <c r="DB58" s="2"/>
      <c r="DC58" s="2" t="s">
        <v>3</v>
      </c>
      <c r="DD58" s="2" t="s">
        <v>3</v>
      </c>
      <c r="DE58" s="2" t="s">
        <v>3</v>
      </c>
      <c r="DF58" s="2" t="s">
        <v>3</v>
      </c>
      <c r="DG58" s="2" t="s">
        <v>3</v>
      </c>
      <c r="DH58" s="2" t="s">
        <v>3</v>
      </c>
      <c r="DI58" s="2" t="s">
        <v>3</v>
      </c>
      <c r="DJ58" s="2" t="s">
        <v>3</v>
      </c>
      <c r="DK58" s="2" t="s">
        <v>3</v>
      </c>
      <c r="DL58" s="2" t="s">
        <v>3</v>
      </c>
      <c r="DM58" s="2" t="s">
        <v>3</v>
      </c>
      <c r="DN58" s="2">
        <v>0</v>
      </c>
      <c r="DO58" s="2">
        <v>0</v>
      </c>
      <c r="DP58" s="2">
        <v>1</v>
      </c>
      <c r="DQ58" s="2">
        <v>1</v>
      </c>
      <c r="DR58" s="2"/>
      <c r="DS58" s="2"/>
      <c r="DT58" s="2"/>
      <c r="DU58" s="2">
        <v>1010</v>
      </c>
      <c r="DV58" s="2" t="s">
        <v>29</v>
      </c>
      <c r="DW58" s="2" t="s">
        <v>29</v>
      </c>
      <c r="DX58" s="2">
        <v>1</v>
      </c>
      <c r="DY58" s="2"/>
      <c r="DZ58" s="2" t="s">
        <v>3</v>
      </c>
      <c r="EA58" s="2" t="s">
        <v>3</v>
      </c>
      <c r="EB58" s="2" t="s">
        <v>3</v>
      </c>
      <c r="EC58" s="2" t="s">
        <v>3</v>
      </c>
      <c r="ED58" s="2"/>
      <c r="EE58" s="2">
        <v>151748510</v>
      </c>
      <c r="EF58" s="2">
        <v>202</v>
      </c>
      <c r="EG58" s="2" t="s">
        <v>30</v>
      </c>
      <c r="EH58" s="2">
        <v>0</v>
      </c>
      <c r="EI58" s="2" t="s">
        <v>3</v>
      </c>
      <c r="EJ58" s="2">
        <v>1</v>
      </c>
      <c r="EK58" s="2">
        <v>700010</v>
      </c>
      <c r="EL58" s="2" t="s">
        <v>31</v>
      </c>
      <c r="EM58" s="2" t="s">
        <v>30</v>
      </c>
      <c r="EN58" s="2"/>
      <c r="EO58" s="2" t="s">
        <v>3</v>
      </c>
      <c r="EP58" s="2"/>
      <c r="EQ58" s="2">
        <v>0</v>
      </c>
      <c r="ER58" s="2">
        <v>400.07</v>
      </c>
      <c r="ES58" s="2">
        <v>375.43</v>
      </c>
      <c r="ET58" s="2">
        <v>0</v>
      </c>
      <c r="EU58" s="2">
        <v>0</v>
      </c>
      <c r="EV58" s="2">
        <v>0</v>
      </c>
      <c r="EW58" s="2">
        <v>0</v>
      </c>
      <c r="EX58" s="2">
        <v>0</v>
      </c>
      <c r="EY58" s="2">
        <v>0</v>
      </c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>
        <v>0</v>
      </c>
      <c r="FR58" s="2">
        <f t="shared" si="50"/>
        <v>0</v>
      </c>
      <c r="FS58" s="2">
        <v>0</v>
      </c>
      <c r="FT58" s="2"/>
      <c r="FU58" s="2"/>
      <c r="FV58" s="2"/>
      <c r="FW58" s="2"/>
      <c r="FX58" s="2">
        <v>0</v>
      </c>
      <c r="FY58" s="2">
        <v>0</v>
      </c>
      <c r="FZ58" s="2"/>
      <c r="GA58" s="2" t="s">
        <v>86</v>
      </c>
      <c r="GB58" s="2"/>
      <c r="GC58" s="2"/>
      <c r="GD58" s="2">
        <v>0</v>
      </c>
      <c r="GE58" s="2"/>
      <c r="GF58" s="2">
        <v>-544551361</v>
      </c>
      <c r="GG58" s="2">
        <v>2</v>
      </c>
      <c r="GH58" s="2">
        <v>4</v>
      </c>
      <c r="GI58" s="2">
        <v>-2</v>
      </c>
      <c r="GJ58" s="2">
        <v>0</v>
      </c>
      <c r="GK58" s="2">
        <f>ROUND(R58*(R12)/100,2)</f>
        <v>0</v>
      </c>
      <c r="GL58" s="2">
        <f t="shared" si="51"/>
        <v>0</v>
      </c>
      <c r="GM58" s="2">
        <f t="shared" si="52"/>
        <v>1501.72</v>
      </c>
      <c r="GN58" s="2">
        <f t="shared" si="53"/>
        <v>0</v>
      </c>
      <c r="GO58" s="2">
        <f t="shared" si="54"/>
        <v>1501.72</v>
      </c>
      <c r="GP58" s="2">
        <f t="shared" si="55"/>
        <v>0</v>
      </c>
      <c r="GQ58" s="2"/>
      <c r="GR58" s="2">
        <v>0</v>
      </c>
      <c r="GS58" s="2">
        <v>2</v>
      </c>
      <c r="GT58" s="2">
        <v>0</v>
      </c>
      <c r="GU58" s="2" t="s">
        <v>3</v>
      </c>
      <c r="GV58" s="2">
        <f t="shared" si="56"/>
        <v>0</v>
      </c>
      <c r="GW58" s="2">
        <v>1</v>
      </c>
      <c r="GX58" s="2">
        <f t="shared" si="57"/>
        <v>0</v>
      </c>
      <c r="GY58" s="2"/>
      <c r="GZ58" s="2"/>
      <c r="HA58" s="2">
        <v>0</v>
      </c>
      <c r="HB58" s="2">
        <v>0</v>
      </c>
      <c r="HC58" s="2">
        <f t="shared" si="58"/>
        <v>0</v>
      </c>
      <c r="HD58" s="2"/>
      <c r="HE58" s="2" t="s">
        <v>26</v>
      </c>
      <c r="HF58" s="2" t="s">
        <v>75</v>
      </c>
      <c r="HG58" s="2"/>
      <c r="HH58" s="2"/>
      <c r="HI58" s="2"/>
      <c r="HJ58" s="2"/>
      <c r="HK58" s="2"/>
      <c r="HL58" s="2"/>
      <c r="HM58" s="2" t="s">
        <v>3</v>
      </c>
      <c r="HN58" s="2" t="s">
        <v>3</v>
      </c>
      <c r="HO58" s="2" t="s">
        <v>3</v>
      </c>
      <c r="HP58" s="2" t="s">
        <v>3</v>
      </c>
      <c r="HQ58" s="2" t="s">
        <v>3</v>
      </c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>
        <v>0</v>
      </c>
      <c r="IL58" s="2"/>
      <c r="IM58" s="2"/>
      <c r="IN58" s="2"/>
      <c r="IO58" s="2"/>
      <c r="IP58" s="2"/>
      <c r="IQ58" s="2"/>
      <c r="IR58" s="2"/>
      <c r="IS58" s="2"/>
      <c r="IT58" s="2"/>
      <c r="IU58" s="2"/>
    </row>
    <row r="59" spans="1:255" x14ac:dyDescent="0.2">
      <c r="A59">
        <v>17</v>
      </c>
      <c r="B59">
        <v>1</v>
      </c>
      <c r="E59" t="s">
        <v>84</v>
      </c>
      <c r="F59" t="s">
        <v>27</v>
      </c>
      <c r="G59" t="s">
        <v>85</v>
      </c>
      <c r="H59" t="s">
        <v>29</v>
      </c>
      <c r="I59">
        <v>4</v>
      </c>
      <c r="J59">
        <v>0</v>
      </c>
      <c r="K59">
        <v>4</v>
      </c>
      <c r="O59">
        <f t="shared" si="21"/>
        <v>14626.75</v>
      </c>
      <c r="P59">
        <f t="shared" si="22"/>
        <v>14626.75</v>
      </c>
      <c r="Q59">
        <f t="shared" si="23"/>
        <v>0</v>
      </c>
      <c r="R59">
        <f t="shared" si="24"/>
        <v>0</v>
      </c>
      <c r="S59">
        <f t="shared" si="25"/>
        <v>0</v>
      </c>
      <c r="T59">
        <f t="shared" si="26"/>
        <v>0</v>
      </c>
      <c r="U59">
        <f t="shared" si="27"/>
        <v>0</v>
      </c>
      <c r="V59">
        <f t="shared" si="28"/>
        <v>0</v>
      </c>
      <c r="W59">
        <f t="shared" si="29"/>
        <v>0</v>
      </c>
      <c r="X59">
        <f t="shared" si="30"/>
        <v>0</v>
      </c>
      <c r="Y59">
        <f t="shared" si="31"/>
        <v>0</v>
      </c>
      <c r="AA59">
        <v>151751235</v>
      </c>
      <c r="AB59">
        <f t="shared" si="32"/>
        <v>375.43</v>
      </c>
      <c r="AC59">
        <f t="shared" si="33"/>
        <v>375.43</v>
      </c>
      <c r="AD59">
        <f t="shared" si="34"/>
        <v>0</v>
      </c>
      <c r="AE59">
        <f t="shared" si="35"/>
        <v>0</v>
      </c>
      <c r="AF59">
        <f t="shared" si="36"/>
        <v>0</v>
      </c>
      <c r="AG59">
        <f t="shared" si="37"/>
        <v>0</v>
      </c>
      <c r="AH59">
        <f t="shared" si="38"/>
        <v>0</v>
      </c>
      <c r="AI59">
        <f t="shared" si="39"/>
        <v>0</v>
      </c>
      <c r="AJ59">
        <f t="shared" si="40"/>
        <v>0</v>
      </c>
      <c r="AK59">
        <v>375.43</v>
      </c>
      <c r="AL59">
        <v>375.43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1</v>
      </c>
      <c r="AW59">
        <v>1</v>
      </c>
      <c r="AZ59">
        <v>1</v>
      </c>
      <c r="BA59">
        <v>1</v>
      </c>
      <c r="BB59">
        <v>1</v>
      </c>
      <c r="BC59">
        <v>9.74</v>
      </c>
      <c r="BD59" t="s">
        <v>3</v>
      </c>
      <c r="BE59" t="s">
        <v>3</v>
      </c>
      <c r="BF59" t="s">
        <v>3</v>
      </c>
      <c r="BG59" t="s">
        <v>3</v>
      </c>
      <c r="BH59">
        <v>3</v>
      </c>
      <c r="BI59">
        <v>2</v>
      </c>
      <c r="BJ59" t="s">
        <v>3</v>
      </c>
      <c r="BM59">
        <v>700010</v>
      </c>
      <c r="BN59">
        <v>0</v>
      </c>
      <c r="BO59" t="s">
        <v>3</v>
      </c>
      <c r="BP59">
        <v>0</v>
      </c>
      <c r="BQ59">
        <v>202</v>
      </c>
      <c r="BR59">
        <v>0</v>
      </c>
      <c r="BS59">
        <v>1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3</v>
      </c>
      <c r="BZ59">
        <v>0</v>
      </c>
      <c r="CA59">
        <v>0</v>
      </c>
      <c r="CB59" t="s">
        <v>3</v>
      </c>
      <c r="CE59">
        <v>30</v>
      </c>
      <c r="CF59">
        <v>0</v>
      </c>
      <c r="CG59">
        <v>0</v>
      </c>
      <c r="CM59">
        <v>0</v>
      </c>
      <c r="CN59" t="s">
        <v>3</v>
      </c>
      <c r="CO59">
        <v>0</v>
      </c>
      <c r="CP59">
        <f t="shared" si="41"/>
        <v>14626.75</v>
      </c>
      <c r="CQ59">
        <f t="shared" si="42"/>
        <v>3656.69</v>
      </c>
      <c r="CR59">
        <f t="shared" si="43"/>
        <v>0</v>
      </c>
      <c r="CS59">
        <f t="shared" si="44"/>
        <v>0</v>
      </c>
      <c r="CT59">
        <f t="shared" si="45"/>
        <v>0</v>
      </c>
      <c r="CU59">
        <f t="shared" si="46"/>
        <v>0</v>
      </c>
      <c r="CV59">
        <f t="shared" si="47"/>
        <v>0</v>
      </c>
      <c r="CW59">
        <f t="shared" si="48"/>
        <v>0</v>
      </c>
      <c r="CX59">
        <f t="shared" si="49"/>
        <v>0</v>
      </c>
      <c r="CY59">
        <f>S59*(BZ59/100)</f>
        <v>0</v>
      </c>
      <c r="CZ59">
        <f>S59*(CA59/100)</f>
        <v>0</v>
      </c>
      <c r="DC59" t="s">
        <v>3</v>
      </c>
      <c r="DD59" t="s">
        <v>3</v>
      </c>
      <c r="DE59" t="s">
        <v>3</v>
      </c>
      <c r="DF59" t="s">
        <v>3</v>
      </c>
      <c r="DG59" t="s">
        <v>3</v>
      </c>
      <c r="DH59" t="s">
        <v>3</v>
      </c>
      <c r="DI59" t="s">
        <v>3</v>
      </c>
      <c r="DJ59" t="s">
        <v>3</v>
      </c>
      <c r="DK59" t="s">
        <v>3</v>
      </c>
      <c r="DL59" t="s">
        <v>3</v>
      </c>
      <c r="DM59" t="s">
        <v>3</v>
      </c>
      <c r="DN59">
        <v>0</v>
      </c>
      <c r="DO59">
        <v>0</v>
      </c>
      <c r="DP59">
        <v>1</v>
      </c>
      <c r="DQ59">
        <v>1</v>
      </c>
      <c r="DU59">
        <v>1010</v>
      </c>
      <c r="DV59" t="s">
        <v>29</v>
      </c>
      <c r="DW59" t="s">
        <v>29</v>
      </c>
      <c r="DX59">
        <v>1</v>
      </c>
      <c r="DZ59" t="s">
        <v>3</v>
      </c>
      <c r="EA59" t="s">
        <v>3</v>
      </c>
      <c r="EB59" t="s">
        <v>3</v>
      </c>
      <c r="EC59" t="s">
        <v>3</v>
      </c>
      <c r="EE59">
        <v>151748510</v>
      </c>
      <c r="EF59">
        <v>202</v>
      </c>
      <c r="EG59" t="s">
        <v>30</v>
      </c>
      <c r="EH59">
        <v>0</v>
      </c>
      <c r="EI59" t="s">
        <v>3</v>
      </c>
      <c r="EJ59">
        <v>1</v>
      </c>
      <c r="EK59">
        <v>700010</v>
      </c>
      <c r="EL59" t="s">
        <v>31</v>
      </c>
      <c r="EM59" t="s">
        <v>30</v>
      </c>
      <c r="EO59" t="s">
        <v>3</v>
      </c>
      <c r="EQ59">
        <v>0</v>
      </c>
      <c r="ER59">
        <v>400.07</v>
      </c>
      <c r="ES59">
        <v>375.43</v>
      </c>
      <c r="ET59">
        <v>0</v>
      </c>
      <c r="EU59">
        <v>0</v>
      </c>
      <c r="EV59">
        <v>0</v>
      </c>
      <c r="EW59">
        <v>0</v>
      </c>
      <c r="EX59">
        <v>0</v>
      </c>
      <c r="EY59">
        <v>0</v>
      </c>
      <c r="EZ59">
        <v>5</v>
      </c>
      <c r="FC59">
        <v>1</v>
      </c>
      <c r="FD59">
        <v>18</v>
      </c>
      <c r="FF59">
        <v>4302</v>
      </c>
      <c r="FQ59">
        <v>0</v>
      </c>
      <c r="FR59">
        <f t="shared" si="50"/>
        <v>0</v>
      </c>
      <c r="FS59">
        <v>0</v>
      </c>
      <c r="FX59">
        <v>0</v>
      </c>
      <c r="FY59">
        <v>0</v>
      </c>
      <c r="GA59" t="s">
        <v>86</v>
      </c>
      <c r="GD59">
        <v>0</v>
      </c>
      <c r="GF59">
        <v>-544551361</v>
      </c>
      <c r="GG59">
        <v>2</v>
      </c>
      <c r="GH59">
        <v>3</v>
      </c>
      <c r="GI59">
        <v>5</v>
      </c>
      <c r="GJ59">
        <v>0</v>
      </c>
      <c r="GK59">
        <f>ROUND(R59*(S12)/100,2)</f>
        <v>0</v>
      </c>
      <c r="GL59">
        <f t="shared" si="51"/>
        <v>0</v>
      </c>
      <c r="GM59">
        <f t="shared" si="52"/>
        <v>14626.75</v>
      </c>
      <c r="GN59">
        <f t="shared" si="53"/>
        <v>0</v>
      </c>
      <c r="GO59">
        <f t="shared" si="54"/>
        <v>14626.75</v>
      </c>
      <c r="GP59">
        <f t="shared" si="55"/>
        <v>0</v>
      </c>
      <c r="GR59">
        <v>1</v>
      </c>
      <c r="GS59">
        <v>1</v>
      </c>
      <c r="GT59">
        <v>0</v>
      </c>
      <c r="GU59" t="s">
        <v>3</v>
      </c>
      <c r="GV59">
        <f t="shared" si="56"/>
        <v>0</v>
      </c>
      <c r="GW59">
        <v>1</v>
      </c>
      <c r="GX59">
        <f t="shared" si="57"/>
        <v>0</v>
      </c>
      <c r="HA59">
        <v>0</v>
      </c>
      <c r="HB59">
        <v>0</v>
      </c>
      <c r="HC59">
        <f t="shared" si="58"/>
        <v>0</v>
      </c>
      <c r="HE59" t="s">
        <v>26</v>
      </c>
      <c r="HF59" t="s">
        <v>75</v>
      </c>
      <c r="HM59" t="s">
        <v>3</v>
      </c>
      <c r="HN59" t="s">
        <v>3</v>
      </c>
      <c r="HO59" t="s">
        <v>3</v>
      </c>
      <c r="HP59" t="s">
        <v>3</v>
      </c>
      <c r="HQ59" t="s">
        <v>3</v>
      </c>
      <c r="IK59">
        <v>0</v>
      </c>
    </row>
    <row r="60" spans="1:255" x14ac:dyDescent="0.2">
      <c r="A60" s="2">
        <v>17</v>
      </c>
      <c r="B60" s="2">
        <v>1</v>
      </c>
      <c r="C60" s="2">
        <f>ROW(SmtRes!A93)</f>
        <v>93</v>
      </c>
      <c r="D60" s="2">
        <f>ROW(EtalonRes!A113)</f>
        <v>113</v>
      </c>
      <c r="E60" s="2" t="s">
        <v>87</v>
      </c>
      <c r="F60" s="2" t="s">
        <v>88</v>
      </c>
      <c r="G60" s="2" t="s">
        <v>89</v>
      </c>
      <c r="H60" s="2" t="s">
        <v>44</v>
      </c>
      <c r="I60" s="2">
        <v>148</v>
      </c>
      <c r="J60" s="2">
        <v>0</v>
      </c>
      <c r="K60" s="2">
        <v>148</v>
      </c>
      <c r="L60" s="2"/>
      <c r="M60" s="2"/>
      <c r="N60" s="2"/>
      <c r="O60" s="2">
        <f t="shared" ref="O60:O91" si="59">ROUND(CP60,2)</f>
        <v>1484.44</v>
      </c>
      <c r="P60" s="2">
        <f t="shared" ref="P60:P91" si="60">ROUND((ROUND((AC60*AW60*I60),2)*BC60),2)</f>
        <v>155.4</v>
      </c>
      <c r="Q60" s="2">
        <f t="shared" ref="Q60:Q91" si="61">(ROUND((ROUND(((ET60)*AV60*I60),2)*BB60),2)+ROUND((ROUND(((AE60-(EU60))*AV60*I60),2)*BS60),2))</f>
        <v>674.88</v>
      </c>
      <c r="R60" s="2">
        <f t="shared" ref="R60:R91" si="62">ROUND((ROUND((AE60*AV60*I60),2)*BS60),2)</f>
        <v>41.44</v>
      </c>
      <c r="S60" s="2">
        <f t="shared" ref="S60:S91" si="63">ROUND((ROUND((AF60*AV60*I60),2)*BA60),2)</f>
        <v>654.16</v>
      </c>
      <c r="T60" s="2">
        <f t="shared" ref="T60:T91" si="64">ROUND(CU60*I60,2)</f>
        <v>0</v>
      </c>
      <c r="U60" s="2">
        <f t="shared" ref="U60:U91" si="65">CV60*I60</f>
        <v>51.8</v>
      </c>
      <c r="V60" s="2">
        <f t="shared" ref="V60:V91" si="66">CW60*I60</f>
        <v>0</v>
      </c>
      <c r="W60" s="2">
        <f t="shared" ref="W60:W91" si="67">ROUND(CX60*I60,2)</f>
        <v>0</v>
      </c>
      <c r="X60" s="2">
        <f t="shared" ref="X60:X91" si="68">ROUND(CY60,2)</f>
        <v>745.74</v>
      </c>
      <c r="Y60" s="2">
        <f t="shared" ref="Y60:Y91" si="69">ROUND(CZ60,2)</f>
        <v>438.29</v>
      </c>
      <c r="Z60" s="2"/>
      <c r="AA60" s="2">
        <v>151751237</v>
      </c>
      <c r="AB60" s="2">
        <f t="shared" ref="AB60:AB91" si="70">ROUND((AC60+AD60+AF60),6)</f>
        <v>10.029999999999999</v>
      </c>
      <c r="AC60" s="2">
        <f t="shared" ref="AC60:AC91" si="71">ROUND((ES60),6)</f>
        <v>1.05</v>
      </c>
      <c r="AD60" s="2">
        <f t="shared" ref="AD60:AD91" si="72">ROUND((((ET60)-(EU60))+AE60),6)</f>
        <v>4.5599999999999996</v>
      </c>
      <c r="AE60" s="2">
        <f t="shared" ref="AE60:AE91" si="73">ROUND((EU60),6)</f>
        <v>0.28000000000000003</v>
      </c>
      <c r="AF60" s="2">
        <f t="shared" ref="AF60:AF91" si="74">ROUND((EV60),6)</f>
        <v>4.42</v>
      </c>
      <c r="AG60" s="2">
        <f t="shared" ref="AG60:AG91" si="75">ROUND((AP60),6)</f>
        <v>0</v>
      </c>
      <c r="AH60" s="2">
        <f t="shared" ref="AH60:AH91" si="76">(EW60)</f>
        <v>0.35</v>
      </c>
      <c r="AI60" s="2">
        <f t="shared" ref="AI60:AI91" si="77">(EX60)</f>
        <v>0</v>
      </c>
      <c r="AJ60" s="2">
        <f t="shared" ref="AJ60:AJ91" si="78">(AS60)</f>
        <v>0</v>
      </c>
      <c r="AK60" s="2">
        <v>10.029999999999999</v>
      </c>
      <c r="AL60" s="2">
        <v>1.05</v>
      </c>
      <c r="AM60" s="2">
        <v>4.5599999999999996</v>
      </c>
      <c r="AN60" s="2">
        <v>0.28000000000000003</v>
      </c>
      <c r="AO60" s="2">
        <v>4.42</v>
      </c>
      <c r="AP60" s="2">
        <v>0</v>
      </c>
      <c r="AQ60" s="2">
        <v>0.35</v>
      </c>
      <c r="AR60" s="2">
        <v>0</v>
      </c>
      <c r="AS60" s="2">
        <v>0</v>
      </c>
      <c r="AT60" s="2">
        <v>114</v>
      </c>
      <c r="AU60" s="2">
        <v>67</v>
      </c>
      <c r="AV60" s="2">
        <v>1</v>
      </c>
      <c r="AW60" s="2">
        <v>1</v>
      </c>
      <c r="AX60" s="2"/>
      <c r="AY60" s="2"/>
      <c r="AZ60" s="2">
        <v>1</v>
      </c>
      <c r="BA60" s="2">
        <v>1</v>
      </c>
      <c r="BB60" s="2">
        <v>1</v>
      </c>
      <c r="BC60" s="2">
        <v>1</v>
      </c>
      <c r="BD60" s="2" t="s">
        <v>3</v>
      </c>
      <c r="BE60" s="2" t="s">
        <v>3</v>
      </c>
      <c r="BF60" s="2" t="s">
        <v>3</v>
      </c>
      <c r="BG60" s="2" t="s">
        <v>3</v>
      </c>
      <c r="BH60" s="2">
        <v>0</v>
      </c>
      <c r="BI60" s="2">
        <v>2</v>
      </c>
      <c r="BJ60" s="2" t="s">
        <v>90</v>
      </c>
      <c r="BK60" s="2"/>
      <c r="BL60" s="2"/>
      <c r="BM60" s="2">
        <v>336</v>
      </c>
      <c r="BN60" s="2">
        <v>0</v>
      </c>
      <c r="BO60" s="2" t="s">
        <v>3</v>
      </c>
      <c r="BP60" s="2">
        <v>0</v>
      </c>
      <c r="BQ60" s="2">
        <v>40</v>
      </c>
      <c r="BR60" s="2">
        <v>0</v>
      </c>
      <c r="BS60" s="2">
        <v>1</v>
      </c>
      <c r="BT60" s="2">
        <v>1</v>
      </c>
      <c r="BU60" s="2">
        <v>1</v>
      </c>
      <c r="BV60" s="2">
        <v>1</v>
      </c>
      <c r="BW60" s="2">
        <v>1</v>
      </c>
      <c r="BX60" s="2">
        <v>1</v>
      </c>
      <c r="BY60" s="2" t="s">
        <v>3</v>
      </c>
      <c r="BZ60" s="2">
        <v>114</v>
      </c>
      <c r="CA60" s="2">
        <v>67</v>
      </c>
      <c r="CB60" s="2" t="s">
        <v>3</v>
      </c>
      <c r="CC60" s="2"/>
      <c r="CD60" s="2"/>
      <c r="CE60" s="2">
        <v>30</v>
      </c>
      <c r="CF60" s="2">
        <v>0</v>
      </c>
      <c r="CG60" s="2">
        <v>0</v>
      </c>
      <c r="CH60" s="2"/>
      <c r="CI60" s="2"/>
      <c r="CJ60" s="2"/>
      <c r="CK60" s="2"/>
      <c r="CL60" s="2"/>
      <c r="CM60" s="2">
        <v>0</v>
      </c>
      <c r="CN60" s="2" t="s">
        <v>3</v>
      </c>
      <c r="CO60" s="2">
        <v>0</v>
      </c>
      <c r="CP60" s="2">
        <f t="shared" ref="CP60:CP91" si="79">(P60+Q60+S60)</f>
        <v>1484.44</v>
      </c>
      <c r="CQ60" s="2">
        <f t="shared" ref="CQ60:CQ91" si="80">ROUND((ROUND((AC60*AW60*1),2)*BC60),2)</f>
        <v>1.05</v>
      </c>
      <c r="CR60" s="2">
        <f t="shared" ref="CR60:CR91" si="81">(ROUND((ROUND(((ET60)*AV60*1),2)*BB60),2)+ROUND((ROUND(((AE60-(EU60))*AV60*1),2)*BS60),2))</f>
        <v>4.5599999999999996</v>
      </c>
      <c r="CS60" s="2">
        <f t="shared" ref="CS60:CS91" si="82">ROUND((ROUND((AE60*AV60*1),2)*BS60),2)</f>
        <v>0.28000000000000003</v>
      </c>
      <c r="CT60" s="2">
        <f t="shared" ref="CT60:CT91" si="83">ROUND((ROUND((AF60*AV60*1),2)*BA60),2)</f>
        <v>4.42</v>
      </c>
      <c r="CU60" s="2">
        <f t="shared" ref="CU60:CU91" si="84">AG60</f>
        <v>0</v>
      </c>
      <c r="CV60" s="2">
        <f t="shared" ref="CV60:CV91" si="85">(AH60*AV60)</f>
        <v>0.35</v>
      </c>
      <c r="CW60" s="2">
        <f t="shared" ref="CW60:CW91" si="86">AI60</f>
        <v>0</v>
      </c>
      <c r="CX60" s="2">
        <f t="shared" ref="CX60:CX91" si="87">AJ60</f>
        <v>0</v>
      </c>
      <c r="CY60" s="2">
        <f>((S60*BZ60)/100)</f>
        <v>745.74239999999986</v>
      </c>
      <c r="CZ60" s="2">
        <f>((S60*CA60)/100)</f>
        <v>438.28719999999998</v>
      </c>
      <c r="DA60" s="2"/>
      <c r="DB60" s="2"/>
      <c r="DC60" s="2" t="s">
        <v>3</v>
      </c>
      <c r="DD60" s="2" t="s">
        <v>3</v>
      </c>
      <c r="DE60" s="2" t="s">
        <v>3</v>
      </c>
      <c r="DF60" s="2" t="s">
        <v>3</v>
      </c>
      <c r="DG60" s="2" t="s">
        <v>3</v>
      </c>
      <c r="DH60" s="2" t="s">
        <v>3</v>
      </c>
      <c r="DI60" s="2" t="s">
        <v>3</v>
      </c>
      <c r="DJ60" s="2" t="s">
        <v>3</v>
      </c>
      <c r="DK60" s="2" t="s">
        <v>3</v>
      </c>
      <c r="DL60" s="2" t="s">
        <v>3</v>
      </c>
      <c r="DM60" s="2" t="s">
        <v>3</v>
      </c>
      <c r="DN60" s="2">
        <v>0</v>
      </c>
      <c r="DO60" s="2">
        <v>0</v>
      </c>
      <c r="DP60" s="2">
        <v>1</v>
      </c>
      <c r="DQ60" s="2">
        <v>1</v>
      </c>
      <c r="DR60" s="2"/>
      <c r="DS60" s="2"/>
      <c r="DT60" s="2"/>
      <c r="DU60" s="2">
        <v>1013</v>
      </c>
      <c r="DV60" s="2" t="s">
        <v>44</v>
      </c>
      <c r="DW60" s="2" t="s">
        <v>44</v>
      </c>
      <c r="DX60" s="2">
        <v>1</v>
      </c>
      <c r="DY60" s="2"/>
      <c r="DZ60" s="2" t="s">
        <v>3</v>
      </c>
      <c r="EA60" s="2" t="s">
        <v>3</v>
      </c>
      <c r="EB60" s="2" t="s">
        <v>3</v>
      </c>
      <c r="EC60" s="2" t="s">
        <v>3</v>
      </c>
      <c r="ED60" s="2"/>
      <c r="EE60" s="2">
        <v>151030334</v>
      </c>
      <c r="EF60" s="2">
        <v>40</v>
      </c>
      <c r="EG60" s="2" t="s">
        <v>23</v>
      </c>
      <c r="EH60" s="2">
        <v>0</v>
      </c>
      <c r="EI60" s="2" t="s">
        <v>3</v>
      </c>
      <c r="EJ60" s="2">
        <v>2</v>
      </c>
      <c r="EK60" s="2">
        <v>336</v>
      </c>
      <c r="EL60" s="2" t="s">
        <v>24</v>
      </c>
      <c r="EM60" s="2" t="s">
        <v>25</v>
      </c>
      <c r="EN60" s="2"/>
      <c r="EO60" s="2" t="s">
        <v>3</v>
      </c>
      <c r="EP60" s="2"/>
      <c r="EQ60" s="2">
        <v>0</v>
      </c>
      <c r="ER60" s="2">
        <v>10.029999999999999</v>
      </c>
      <c r="ES60" s="2">
        <v>1.05</v>
      </c>
      <c r="ET60" s="2">
        <v>4.5599999999999996</v>
      </c>
      <c r="EU60" s="2">
        <v>0.28000000000000003</v>
      </c>
      <c r="EV60" s="2">
        <v>4.42</v>
      </c>
      <c r="EW60" s="2">
        <v>0.35</v>
      </c>
      <c r="EX60" s="2">
        <v>0</v>
      </c>
      <c r="EY60" s="2">
        <v>0</v>
      </c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>
        <v>0</v>
      </c>
      <c r="FR60" s="2">
        <f t="shared" ref="FR60:FR91" si="88">ROUND(IF(BI60=3,GM60,0),2)</f>
        <v>0</v>
      </c>
      <c r="FS60" s="2">
        <v>0</v>
      </c>
      <c r="FT60" s="2"/>
      <c r="FU60" s="2"/>
      <c r="FV60" s="2"/>
      <c r="FW60" s="2"/>
      <c r="FX60" s="2">
        <v>114</v>
      </c>
      <c r="FY60" s="2">
        <v>67</v>
      </c>
      <c r="FZ60" s="2"/>
      <c r="GA60" s="2" t="s">
        <v>3</v>
      </c>
      <c r="GB60" s="2"/>
      <c r="GC60" s="2"/>
      <c r="GD60" s="2">
        <v>0</v>
      </c>
      <c r="GE60" s="2"/>
      <c r="GF60" s="2">
        <v>-1748315214</v>
      </c>
      <c r="GG60" s="2">
        <v>2</v>
      </c>
      <c r="GH60" s="2">
        <v>1</v>
      </c>
      <c r="GI60" s="2">
        <v>-2</v>
      </c>
      <c r="GJ60" s="2">
        <v>0</v>
      </c>
      <c r="GK60" s="2">
        <f>ROUND(R60*(R12)/100,2)</f>
        <v>72.52</v>
      </c>
      <c r="GL60" s="2">
        <f t="shared" ref="GL60:GL91" si="89">ROUND(IF(AND(BH60=3,BI60=3,FS60&lt;&gt;0),P60,0),2)</f>
        <v>0</v>
      </c>
      <c r="GM60" s="2">
        <f t="shared" ref="GM60:GM91" si="90">ROUND(O60+X60+Y60+GK60,2)+GX60</f>
        <v>2740.99</v>
      </c>
      <c r="GN60" s="2">
        <f t="shared" ref="GN60:GN91" si="91">IF(OR(BI60=0,BI60=1),GM60,0)</f>
        <v>0</v>
      </c>
      <c r="GO60" s="2">
        <f t="shared" ref="GO60:GO91" si="92">IF(BI60=2,GM60,0)</f>
        <v>2740.99</v>
      </c>
      <c r="GP60" s="2">
        <f t="shared" ref="GP60:GP91" si="93">IF(BI60=4,GM60+GX60,0)</f>
        <v>0</v>
      </c>
      <c r="GQ60" s="2"/>
      <c r="GR60" s="2">
        <v>0</v>
      </c>
      <c r="GS60" s="2">
        <v>0</v>
      </c>
      <c r="GT60" s="2">
        <v>0</v>
      </c>
      <c r="GU60" s="2" t="s">
        <v>3</v>
      </c>
      <c r="GV60" s="2">
        <f t="shared" ref="GV60:GV91" si="94">ROUND((GT60),6)</f>
        <v>0</v>
      </c>
      <c r="GW60" s="2">
        <v>1</v>
      </c>
      <c r="GX60" s="2">
        <f t="shared" ref="GX60:GX91" si="95">ROUND(HC60*I60,2)</f>
        <v>0</v>
      </c>
      <c r="GY60" s="2"/>
      <c r="GZ60" s="2"/>
      <c r="HA60" s="2">
        <v>0</v>
      </c>
      <c r="HB60" s="2">
        <v>0</v>
      </c>
      <c r="HC60" s="2">
        <f t="shared" ref="HC60:HC91" si="96">GV60*GW60</f>
        <v>0</v>
      </c>
      <c r="HD60" s="2"/>
      <c r="HE60" s="2" t="s">
        <v>3</v>
      </c>
      <c r="HF60" s="2" t="s">
        <v>3</v>
      </c>
      <c r="HG60" s="2"/>
      <c r="HH60" s="2"/>
      <c r="HI60" s="2"/>
      <c r="HJ60" s="2"/>
      <c r="HK60" s="2"/>
      <c r="HL60" s="2"/>
      <c r="HM60" s="2" t="s">
        <v>3</v>
      </c>
      <c r="HN60" s="2" t="s">
        <v>3</v>
      </c>
      <c r="HO60" s="2" t="s">
        <v>3</v>
      </c>
      <c r="HP60" s="2" t="s">
        <v>3</v>
      </c>
      <c r="HQ60" s="2" t="s">
        <v>3</v>
      </c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>
        <v>0</v>
      </c>
      <c r="IL60" s="2"/>
      <c r="IM60" s="2"/>
      <c r="IN60" s="2"/>
      <c r="IO60" s="2"/>
      <c r="IP60" s="2"/>
      <c r="IQ60" s="2"/>
      <c r="IR60" s="2"/>
      <c r="IS60" s="2"/>
      <c r="IT60" s="2"/>
      <c r="IU60" s="2"/>
    </row>
    <row r="61" spans="1:255" x14ac:dyDescent="0.2">
      <c r="A61">
        <v>17</v>
      </c>
      <c r="B61">
        <v>1</v>
      </c>
      <c r="C61">
        <f>ROW(SmtRes!A94)</f>
        <v>94</v>
      </c>
      <c r="D61">
        <f>ROW(EtalonRes!A114)</f>
        <v>114</v>
      </c>
      <c r="E61" t="s">
        <v>87</v>
      </c>
      <c r="F61" t="s">
        <v>88</v>
      </c>
      <c r="G61" t="s">
        <v>89</v>
      </c>
      <c r="H61" t="s">
        <v>44</v>
      </c>
      <c r="I61">
        <v>148</v>
      </c>
      <c r="J61">
        <v>0</v>
      </c>
      <c r="K61">
        <v>148</v>
      </c>
      <c r="O61">
        <f t="shared" si="59"/>
        <v>31424.61</v>
      </c>
      <c r="P61">
        <f t="shared" si="60"/>
        <v>1513.6</v>
      </c>
      <c r="Q61">
        <f t="shared" si="61"/>
        <v>7335.95</v>
      </c>
      <c r="R61">
        <f t="shared" si="62"/>
        <v>1430.09</v>
      </c>
      <c r="S61">
        <f t="shared" si="63"/>
        <v>22575.06</v>
      </c>
      <c r="T61">
        <f t="shared" si="64"/>
        <v>0</v>
      </c>
      <c r="U61">
        <f t="shared" si="65"/>
        <v>51.8</v>
      </c>
      <c r="V61">
        <f t="shared" si="66"/>
        <v>0</v>
      </c>
      <c r="W61">
        <f t="shared" si="67"/>
        <v>0</v>
      </c>
      <c r="X61">
        <f t="shared" si="68"/>
        <v>17834.3</v>
      </c>
      <c r="Y61">
        <f t="shared" si="69"/>
        <v>9255.77</v>
      </c>
      <c r="AA61">
        <v>151751235</v>
      </c>
      <c r="AB61">
        <f t="shared" si="70"/>
        <v>10.029999999999999</v>
      </c>
      <c r="AC61">
        <f t="shared" si="71"/>
        <v>1.05</v>
      </c>
      <c r="AD61">
        <f t="shared" si="72"/>
        <v>4.5599999999999996</v>
      </c>
      <c r="AE61">
        <f t="shared" si="73"/>
        <v>0.28000000000000003</v>
      </c>
      <c r="AF61">
        <f t="shared" si="74"/>
        <v>4.42</v>
      </c>
      <c r="AG61">
        <f t="shared" si="75"/>
        <v>0</v>
      </c>
      <c r="AH61">
        <f t="shared" si="76"/>
        <v>0.35</v>
      </c>
      <c r="AI61">
        <f t="shared" si="77"/>
        <v>0</v>
      </c>
      <c r="AJ61">
        <f t="shared" si="78"/>
        <v>0</v>
      </c>
      <c r="AK61">
        <v>10.029999999999999</v>
      </c>
      <c r="AL61">
        <v>1.05</v>
      </c>
      <c r="AM61">
        <v>4.5599999999999996</v>
      </c>
      <c r="AN61">
        <v>0.28000000000000003</v>
      </c>
      <c r="AO61">
        <v>4.42</v>
      </c>
      <c r="AP61">
        <v>0</v>
      </c>
      <c r="AQ61">
        <v>0.35</v>
      </c>
      <c r="AR61">
        <v>0</v>
      </c>
      <c r="AS61">
        <v>0</v>
      </c>
      <c r="AT61">
        <v>79</v>
      </c>
      <c r="AU61">
        <v>41</v>
      </c>
      <c r="AV61">
        <v>1</v>
      </c>
      <c r="AW61">
        <v>1</v>
      </c>
      <c r="AZ61">
        <v>1</v>
      </c>
      <c r="BA61">
        <v>34.51</v>
      </c>
      <c r="BB61">
        <v>10.87</v>
      </c>
      <c r="BC61">
        <v>9.74</v>
      </c>
      <c r="BD61" t="s">
        <v>3</v>
      </c>
      <c r="BE61" t="s">
        <v>3</v>
      </c>
      <c r="BF61" t="s">
        <v>3</v>
      </c>
      <c r="BG61" t="s">
        <v>3</v>
      </c>
      <c r="BH61">
        <v>0</v>
      </c>
      <c r="BI61">
        <v>2</v>
      </c>
      <c r="BJ61" t="s">
        <v>90</v>
      </c>
      <c r="BM61">
        <v>336</v>
      </c>
      <c r="BN61">
        <v>0</v>
      </c>
      <c r="BO61" t="s">
        <v>88</v>
      </c>
      <c r="BP61">
        <v>1</v>
      </c>
      <c r="BQ61">
        <v>40</v>
      </c>
      <c r="BR61">
        <v>0</v>
      </c>
      <c r="BS61">
        <v>34.51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3</v>
      </c>
      <c r="BZ61">
        <v>79</v>
      </c>
      <c r="CA61">
        <v>41</v>
      </c>
      <c r="CB61" t="s">
        <v>3</v>
      </c>
      <c r="CE61">
        <v>30</v>
      </c>
      <c r="CF61">
        <v>0</v>
      </c>
      <c r="CG61">
        <v>0</v>
      </c>
      <c r="CM61">
        <v>0</v>
      </c>
      <c r="CN61" t="s">
        <v>3</v>
      </c>
      <c r="CO61">
        <v>0</v>
      </c>
      <c r="CP61">
        <f t="shared" si="79"/>
        <v>31424.61</v>
      </c>
      <c r="CQ61">
        <f t="shared" si="80"/>
        <v>10.23</v>
      </c>
      <c r="CR61">
        <f t="shared" si="81"/>
        <v>49.57</v>
      </c>
      <c r="CS61">
        <f t="shared" si="82"/>
        <v>9.66</v>
      </c>
      <c r="CT61">
        <f t="shared" si="83"/>
        <v>152.53</v>
      </c>
      <c r="CU61">
        <f t="shared" si="84"/>
        <v>0</v>
      </c>
      <c r="CV61">
        <f t="shared" si="85"/>
        <v>0.35</v>
      </c>
      <c r="CW61">
        <f t="shared" si="86"/>
        <v>0</v>
      </c>
      <c r="CX61">
        <f t="shared" si="87"/>
        <v>0</v>
      </c>
      <c r="CY61">
        <f>S61*(BZ61/100)</f>
        <v>17834.297400000003</v>
      </c>
      <c r="CZ61">
        <f>S61*(CA61/100)</f>
        <v>9255.7746000000006</v>
      </c>
      <c r="DC61" t="s">
        <v>3</v>
      </c>
      <c r="DD61" t="s">
        <v>3</v>
      </c>
      <c r="DE61" t="s">
        <v>3</v>
      </c>
      <c r="DF61" t="s">
        <v>3</v>
      </c>
      <c r="DG61" t="s">
        <v>3</v>
      </c>
      <c r="DH61" t="s">
        <v>3</v>
      </c>
      <c r="DI61" t="s">
        <v>3</v>
      </c>
      <c r="DJ61" t="s">
        <v>3</v>
      </c>
      <c r="DK61" t="s">
        <v>3</v>
      </c>
      <c r="DL61" t="s">
        <v>3</v>
      </c>
      <c r="DM61" t="s">
        <v>3</v>
      </c>
      <c r="DN61">
        <v>114</v>
      </c>
      <c r="DO61">
        <v>67</v>
      </c>
      <c r="DP61">
        <v>1</v>
      </c>
      <c r="DQ61">
        <v>1</v>
      </c>
      <c r="DU61">
        <v>1013</v>
      </c>
      <c r="DV61" t="s">
        <v>44</v>
      </c>
      <c r="DW61" t="s">
        <v>44</v>
      </c>
      <c r="DX61">
        <v>1</v>
      </c>
      <c r="DZ61" t="s">
        <v>3</v>
      </c>
      <c r="EA61" t="s">
        <v>3</v>
      </c>
      <c r="EB61" t="s">
        <v>3</v>
      </c>
      <c r="EC61" t="s">
        <v>3</v>
      </c>
      <c r="EE61">
        <v>151030334</v>
      </c>
      <c r="EF61">
        <v>40</v>
      </c>
      <c r="EG61" t="s">
        <v>23</v>
      </c>
      <c r="EH61">
        <v>0</v>
      </c>
      <c r="EI61" t="s">
        <v>3</v>
      </c>
      <c r="EJ61">
        <v>2</v>
      </c>
      <c r="EK61">
        <v>336</v>
      </c>
      <c r="EL61" t="s">
        <v>24</v>
      </c>
      <c r="EM61" t="s">
        <v>25</v>
      </c>
      <c r="EO61" t="s">
        <v>3</v>
      </c>
      <c r="EQ61">
        <v>0</v>
      </c>
      <c r="ER61">
        <v>10.029999999999999</v>
      </c>
      <c r="ES61">
        <v>1.05</v>
      </c>
      <c r="ET61">
        <v>4.5599999999999996</v>
      </c>
      <c r="EU61">
        <v>0.28000000000000003</v>
      </c>
      <c r="EV61">
        <v>4.42</v>
      </c>
      <c r="EW61">
        <v>0.35</v>
      </c>
      <c r="EX61">
        <v>0</v>
      </c>
      <c r="EY61">
        <v>0</v>
      </c>
      <c r="FQ61">
        <v>0</v>
      </c>
      <c r="FR61">
        <f t="shared" si="88"/>
        <v>0</v>
      </c>
      <c r="FS61">
        <v>0</v>
      </c>
      <c r="FX61">
        <v>114</v>
      </c>
      <c r="FY61">
        <v>67</v>
      </c>
      <c r="GA61" t="s">
        <v>3</v>
      </c>
      <c r="GD61">
        <v>0</v>
      </c>
      <c r="GF61">
        <v>-1748315214</v>
      </c>
      <c r="GG61">
        <v>2</v>
      </c>
      <c r="GH61">
        <v>1</v>
      </c>
      <c r="GI61">
        <v>2</v>
      </c>
      <c r="GJ61">
        <v>0</v>
      </c>
      <c r="GK61">
        <f>ROUND(R61*(S12)/100,2)</f>
        <v>2288.14</v>
      </c>
      <c r="GL61">
        <f t="shared" si="89"/>
        <v>0</v>
      </c>
      <c r="GM61">
        <f t="shared" si="90"/>
        <v>60802.82</v>
      </c>
      <c r="GN61">
        <f t="shared" si="91"/>
        <v>0</v>
      </c>
      <c r="GO61">
        <f t="shared" si="92"/>
        <v>60802.82</v>
      </c>
      <c r="GP61">
        <f t="shared" si="93"/>
        <v>0</v>
      </c>
      <c r="GR61">
        <v>0</v>
      </c>
      <c r="GS61">
        <v>3</v>
      </c>
      <c r="GT61">
        <v>0</v>
      </c>
      <c r="GU61" t="s">
        <v>3</v>
      </c>
      <c r="GV61">
        <f t="shared" si="94"/>
        <v>0</v>
      </c>
      <c r="GW61">
        <v>1</v>
      </c>
      <c r="GX61">
        <f t="shared" si="95"/>
        <v>0</v>
      </c>
      <c r="HA61">
        <v>0</v>
      </c>
      <c r="HB61">
        <v>0</v>
      </c>
      <c r="HC61">
        <f t="shared" si="96"/>
        <v>0</v>
      </c>
      <c r="HE61" t="s">
        <v>3</v>
      </c>
      <c r="HF61" t="s">
        <v>3</v>
      </c>
      <c r="HM61" t="s">
        <v>3</v>
      </c>
      <c r="HN61" t="s">
        <v>3</v>
      </c>
      <c r="HO61" t="s">
        <v>3</v>
      </c>
      <c r="HP61" t="s">
        <v>3</v>
      </c>
      <c r="HQ61" t="s">
        <v>3</v>
      </c>
      <c r="IK61">
        <v>0</v>
      </c>
    </row>
    <row r="62" spans="1:255" x14ac:dyDescent="0.2">
      <c r="A62" s="2">
        <v>17</v>
      </c>
      <c r="B62" s="2">
        <v>1</v>
      </c>
      <c r="C62" s="2">
        <f>ROW(SmtRes!A95)</f>
        <v>95</v>
      </c>
      <c r="D62" s="2">
        <f>ROW(EtalonRes!A115)</f>
        <v>115</v>
      </c>
      <c r="E62" s="2" t="s">
        <v>91</v>
      </c>
      <c r="F62" s="2" t="s">
        <v>92</v>
      </c>
      <c r="G62" s="2" t="s">
        <v>93</v>
      </c>
      <c r="H62" s="2" t="s">
        <v>44</v>
      </c>
      <c r="I62" s="2">
        <v>154</v>
      </c>
      <c r="J62" s="2">
        <v>0</v>
      </c>
      <c r="K62" s="2">
        <v>154</v>
      </c>
      <c r="L62" s="2"/>
      <c r="M62" s="2"/>
      <c r="N62" s="2"/>
      <c r="O62" s="2">
        <f t="shared" si="59"/>
        <v>3468.08</v>
      </c>
      <c r="P62" s="2">
        <f t="shared" si="60"/>
        <v>194.04</v>
      </c>
      <c r="Q62" s="2">
        <f t="shared" si="61"/>
        <v>9.24</v>
      </c>
      <c r="R62" s="2">
        <f t="shared" si="62"/>
        <v>1.54</v>
      </c>
      <c r="S62" s="2">
        <f t="shared" si="63"/>
        <v>3264.8</v>
      </c>
      <c r="T62" s="2">
        <f t="shared" si="64"/>
        <v>0</v>
      </c>
      <c r="U62" s="2">
        <f t="shared" si="65"/>
        <v>258.71999999999997</v>
      </c>
      <c r="V62" s="2">
        <f t="shared" si="66"/>
        <v>0</v>
      </c>
      <c r="W62" s="2">
        <f t="shared" si="67"/>
        <v>0</v>
      </c>
      <c r="X62" s="2">
        <f t="shared" si="68"/>
        <v>3721.87</v>
      </c>
      <c r="Y62" s="2">
        <f t="shared" si="69"/>
        <v>2187.42</v>
      </c>
      <c r="Z62" s="2"/>
      <c r="AA62" s="2">
        <v>151751237</v>
      </c>
      <c r="AB62" s="2">
        <f t="shared" si="70"/>
        <v>22.52</v>
      </c>
      <c r="AC62" s="2">
        <f t="shared" si="71"/>
        <v>1.26</v>
      </c>
      <c r="AD62" s="2">
        <f t="shared" si="72"/>
        <v>0.06</v>
      </c>
      <c r="AE62" s="2">
        <f t="shared" si="73"/>
        <v>0.01</v>
      </c>
      <c r="AF62" s="2">
        <f t="shared" si="74"/>
        <v>21.2</v>
      </c>
      <c r="AG62" s="2">
        <f t="shared" si="75"/>
        <v>0</v>
      </c>
      <c r="AH62" s="2">
        <f t="shared" si="76"/>
        <v>1.68</v>
      </c>
      <c r="AI62" s="2">
        <f t="shared" si="77"/>
        <v>0</v>
      </c>
      <c r="AJ62" s="2">
        <f t="shared" si="78"/>
        <v>0</v>
      </c>
      <c r="AK62" s="2">
        <v>22.52</v>
      </c>
      <c r="AL62" s="2">
        <v>1.26</v>
      </c>
      <c r="AM62" s="2">
        <v>0.06</v>
      </c>
      <c r="AN62" s="2">
        <v>0.01</v>
      </c>
      <c r="AO62" s="2">
        <v>21.2</v>
      </c>
      <c r="AP62" s="2">
        <v>0</v>
      </c>
      <c r="AQ62" s="2">
        <v>1.68</v>
      </c>
      <c r="AR62" s="2">
        <v>0</v>
      </c>
      <c r="AS62" s="2">
        <v>0</v>
      </c>
      <c r="AT62" s="2">
        <v>114</v>
      </c>
      <c r="AU62" s="2">
        <v>67</v>
      </c>
      <c r="AV62" s="2">
        <v>1</v>
      </c>
      <c r="AW62" s="2">
        <v>1</v>
      </c>
      <c r="AX62" s="2"/>
      <c r="AY62" s="2"/>
      <c r="AZ62" s="2">
        <v>1</v>
      </c>
      <c r="BA62" s="2">
        <v>1</v>
      </c>
      <c r="BB62" s="2">
        <v>1</v>
      </c>
      <c r="BC62" s="2">
        <v>1</v>
      </c>
      <c r="BD62" s="2" t="s">
        <v>3</v>
      </c>
      <c r="BE62" s="2" t="s">
        <v>3</v>
      </c>
      <c r="BF62" s="2" t="s">
        <v>3</v>
      </c>
      <c r="BG62" s="2" t="s">
        <v>3</v>
      </c>
      <c r="BH62" s="2">
        <v>0</v>
      </c>
      <c r="BI62" s="2">
        <v>2</v>
      </c>
      <c r="BJ62" s="2" t="s">
        <v>94</v>
      </c>
      <c r="BK62" s="2"/>
      <c r="BL62" s="2"/>
      <c r="BM62" s="2">
        <v>336</v>
      </c>
      <c r="BN62" s="2">
        <v>0</v>
      </c>
      <c r="BO62" s="2" t="s">
        <v>3</v>
      </c>
      <c r="BP62" s="2">
        <v>0</v>
      </c>
      <c r="BQ62" s="2">
        <v>40</v>
      </c>
      <c r="BR62" s="2">
        <v>0</v>
      </c>
      <c r="BS62" s="2">
        <v>1</v>
      </c>
      <c r="BT62" s="2">
        <v>1</v>
      </c>
      <c r="BU62" s="2">
        <v>1</v>
      </c>
      <c r="BV62" s="2">
        <v>1</v>
      </c>
      <c r="BW62" s="2">
        <v>1</v>
      </c>
      <c r="BX62" s="2">
        <v>1</v>
      </c>
      <c r="BY62" s="2" t="s">
        <v>3</v>
      </c>
      <c r="BZ62" s="2">
        <v>114</v>
      </c>
      <c r="CA62" s="2">
        <v>67</v>
      </c>
      <c r="CB62" s="2" t="s">
        <v>3</v>
      </c>
      <c r="CC62" s="2"/>
      <c r="CD62" s="2"/>
      <c r="CE62" s="2">
        <v>30</v>
      </c>
      <c r="CF62" s="2">
        <v>0</v>
      </c>
      <c r="CG62" s="2">
        <v>0</v>
      </c>
      <c r="CH62" s="2"/>
      <c r="CI62" s="2"/>
      <c r="CJ62" s="2"/>
      <c r="CK62" s="2"/>
      <c r="CL62" s="2"/>
      <c r="CM62" s="2">
        <v>0</v>
      </c>
      <c r="CN62" s="2" t="s">
        <v>3</v>
      </c>
      <c r="CO62" s="2">
        <v>0</v>
      </c>
      <c r="CP62" s="2">
        <f t="shared" si="79"/>
        <v>3468.0800000000004</v>
      </c>
      <c r="CQ62" s="2">
        <f t="shared" si="80"/>
        <v>1.26</v>
      </c>
      <c r="CR62" s="2">
        <f t="shared" si="81"/>
        <v>0.06</v>
      </c>
      <c r="CS62" s="2">
        <f t="shared" si="82"/>
        <v>0.01</v>
      </c>
      <c r="CT62" s="2">
        <f t="shared" si="83"/>
        <v>21.2</v>
      </c>
      <c r="CU62" s="2">
        <f t="shared" si="84"/>
        <v>0</v>
      </c>
      <c r="CV62" s="2">
        <f t="shared" si="85"/>
        <v>1.68</v>
      </c>
      <c r="CW62" s="2">
        <f t="shared" si="86"/>
        <v>0</v>
      </c>
      <c r="CX62" s="2">
        <f t="shared" si="87"/>
        <v>0</v>
      </c>
      <c r="CY62" s="2">
        <f>((S62*BZ62)/100)</f>
        <v>3721.8720000000003</v>
      </c>
      <c r="CZ62" s="2">
        <f>((S62*CA62)/100)</f>
        <v>2187.4160000000002</v>
      </c>
      <c r="DA62" s="2"/>
      <c r="DB62" s="2"/>
      <c r="DC62" s="2" t="s">
        <v>3</v>
      </c>
      <c r="DD62" s="2" t="s">
        <v>3</v>
      </c>
      <c r="DE62" s="2" t="s">
        <v>3</v>
      </c>
      <c r="DF62" s="2" t="s">
        <v>3</v>
      </c>
      <c r="DG62" s="2" t="s">
        <v>3</v>
      </c>
      <c r="DH62" s="2" t="s">
        <v>3</v>
      </c>
      <c r="DI62" s="2" t="s">
        <v>3</v>
      </c>
      <c r="DJ62" s="2" t="s">
        <v>3</v>
      </c>
      <c r="DK62" s="2" t="s">
        <v>3</v>
      </c>
      <c r="DL62" s="2" t="s">
        <v>3</v>
      </c>
      <c r="DM62" s="2" t="s">
        <v>3</v>
      </c>
      <c r="DN62" s="2">
        <v>0</v>
      </c>
      <c r="DO62" s="2">
        <v>0</v>
      </c>
      <c r="DP62" s="2">
        <v>1</v>
      </c>
      <c r="DQ62" s="2">
        <v>1</v>
      </c>
      <c r="DR62" s="2"/>
      <c r="DS62" s="2"/>
      <c r="DT62" s="2"/>
      <c r="DU62" s="2">
        <v>1013</v>
      </c>
      <c r="DV62" s="2" t="s">
        <v>44</v>
      </c>
      <c r="DW62" s="2" t="s">
        <v>44</v>
      </c>
      <c r="DX62" s="2">
        <v>1</v>
      </c>
      <c r="DY62" s="2"/>
      <c r="DZ62" s="2" t="s">
        <v>3</v>
      </c>
      <c r="EA62" s="2" t="s">
        <v>3</v>
      </c>
      <c r="EB62" s="2" t="s">
        <v>3</v>
      </c>
      <c r="EC62" s="2" t="s">
        <v>3</v>
      </c>
      <c r="ED62" s="2"/>
      <c r="EE62" s="2">
        <v>151030334</v>
      </c>
      <c r="EF62" s="2">
        <v>40</v>
      </c>
      <c r="EG62" s="2" t="s">
        <v>23</v>
      </c>
      <c r="EH62" s="2">
        <v>0</v>
      </c>
      <c r="EI62" s="2" t="s">
        <v>3</v>
      </c>
      <c r="EJ62" s="2">
        <v>2</v>
      </c>
      <c r="EK62" s="2">
        <v>336</v>
      </c>
      <c r="EL62" s="2" t="s">
        <v>24</v>
      </c>
      <c r="EM62" s="2" t="s">
        <v>25</v>
      </c>
      <c r="EN62" s="2"/>
      <c r="EO62" s="2" t="s">
        <v>3</v>
      </c>
      <c r="EP62" s="2"/>
      <c r="EQ62" s="2">
        <v>0</v>
      </c>
      <c r="ER62" s="2">
        <v>22.52</v>
      </c>
      <c r="ES62" s="2">
        <v>1.26</v>
      </c>
      <c r="ET62" s="2">
        <v>0.06</v>
      </c>
      <c r="EU62" s="2">
        <v>0.01</v>
      </c>
      <c r="EV62" s="2">
        <v>21.2</v>
      </c>
      <c r="EW62" s="2">
        <v>1.68</v>
      </c>
      <c r="EX62" s="2">
        <v>0</v>
      </c>
      <c r="EY62" s="2">
        <v>0</v>
      </c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>
        <v>0</v>
      </c>
      <c r="FR62" s="2">
        <f t="shared" si="88"/>
        <v>0</v>
      </c>
      <c r="FS62" s="2">
        <v>0</v>
      </c>
      <c r="FT62" s="2"/>
      <c r="FU62" s="2"/>
      <c r="FV62" s="2"/>
      <c r="FW62" s="2"/>
      <c r="FX62" s="2">
        <v>114</v>
      </c>
      <c r="FY62" s="2">
        <v>67</v>
      </c>
      <c r="FZ62" s="2"/>
      <c r="GA62" s="2" t="s">
        <v>3</v>
      </c>
      <c r="GB62" s="2"/>
      <c r="GC62" s="2"/>
      <c r="GD62" s="2">
        <v>0</v>
      </c>
      <c r="GE62" s="2"/>
      <c r="GF62" s="2">
        <v>607527948</v>
      </c>
      <c r="GG62" s="2">
        <v>2</v>
      </c>
      <c r="GH62" s="2">
        <v>1</v>
      </c>
      <c r="GI62" s="2">
        <v>-2</v>
      </c>
      <c r="GJ62" s="2">
        <v>0</v>
      </c>
      <c r="GK62" s="2">
        <f>ROUND(R62*(R12)/100,2)</f>
        <v>2.7</v>
      </c>
      <c r="GL62" s="2">
        <f t="shared" si="89"/>
        <v>0</v>
      </c>
      <c r="GM62" s="2">
        <f t="shared" si="90"/>
        <v>9380.07</v>
      </c>
      <c r="GN62" s="2">
        <f t="shared" si="91"/>
        <v>0</v>
      </c>
      <c r="GO62" s="2">
        <f t="shared" si="92"/>
        <v>9380.07</v>
      </c>
      <c r="GP62" s="2">
        <f t="shared" si="93"/>
        <v>0</v>
      </c>
      <c r="GQ62" s="2"/>
      <c r="GR62" s="2">
        <v>0</v>
      </c>
      <c r="GS62" s="2">
        <v>0</v>
      </c>
      <c r="GT62" s="2">
        <v>0</v>
      </c>
      <c r="GU62" s="2" t="s">
        <v>3</v>
      </c>
      <c r="GV62" s="2">
        <f t="shared" si="94"/>
        <v>0</v>
      </c>
      <c r="GW62" s="2">
        <v>1</v>
      </c>
      <c r="GX62" s="2">
        <f t="shared" si="95"/>
        <v>0</v>
      </c>
      <c r="GY62" s="2"/>
      <c r="GZ62" s="2"/>
      <c r="HA62" s="2">
        <v>0</v>
      </c>
      <c r="HB62" s="2">
        <v>0</v>
      </c>
      <c r="HC62" s="2">
        <f t="shared" si="96"/>
        <v>0</v>
      </c>
      <c r="HD62" s="2"/>
      <c r="HE62" s="2" t="s">
        <v>3</v>
      </c>
      <c r="HF62" s="2" t="s">
        <v>3</v>
      </c>
      <c r="HG62" s="2"/>
      <c r="HH62" s="2"/>
      <c r="HI62" s="2"/>
      <c r="HJ62" s="2"/>
      <c r="HK62" s="2"/>
      <c r="HL62" s="2"/>
      <c r="HM62" s="2" t="s">
        <v>3</v>
      </c>
      <c r="HN62" s="2" t="s">
        <v>3</v>
      </c>
      <c r="HO62" s="2" t="s">
        <v>3</v>
      </c>
      <c r="HP62" s="2" t="s">
        <v>3</v>
      </c>
      <c r="HQ62" s="2" t="s">
        <v>3</v>
      </c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>
        <v>0</v>
      </c>
      <c r="IL62" s="2"/>
      <c r="IM62" s="2"/>
      <c r="IN62" s="2"/>
      <c r="IO62" s="2"/>
      <c r="IP62" s="2"/>
      <c r="IQ62" s="2"/>
      <c r="IR62" s="2"/>
      <c r="IS62" s="2"/>
      <c r="IT62" s="2"/>
      <c r="IU62" s="2"/>
    </row>
    <row r="63" spans="1:255" x14ac:dyDescent="0.2">
      <c r="A63">
        <v>17</v>
      </c>
      <c r="B63">
        <v>1</v>
      </c>
      <c r="C63">
        <f>ROW(SmtRes!A96)</f>
        <v>96</v>
      </c>
      <c r="D63">
        <f>ROW(EtalonRes!A116)</f>
        <v>116</v>
      </c>
      <c r="E63" t="s">
        <v>91</v>
      </c>
      <c r="F63" t="s">
        <v>92</v>
      </c>
      <c r="G63" t="s">
        <v>93</v>
      </c>
      <c r="H63" t="s">
        <v>44</v>
      </c>
      <c r="I63">
        <v>154</v>
      </c>
      <c r="J63">
        <v>0</v>
      </c>
      <c r="K63">
        <v>154</v>
      </c>
      <c r="O63">
        <f t="shared" si="59"/>
        <v>114684.51</v>
      </c>
      <c r="P63">
        <f t="shared" si="60"/>
        <v>1889.95</v>
      </c>
      <c r="Q63">
        <f t="shared" si="61"/>
        <v>126.31</v>
      </c>
      <c r="R63">
        <f t="shared" si="62"/>
        <v>53.15</v>
      </c>
      <c r="S63">
        <f t="shared" si="63"/>
        <v>112668.25</v>
      </c>
      <c r="T63">
        <f t="shared" si="64"/>
        <v>0</v>
      </c>
      <c r="U63">
        <f t="shared" si="65"/>
        <v>258.71999999999997</v>
      </c>
      <c r="V63">
        <f t="shared" si="66"/>
        <v>0</v>
      </c>
      <c r="W63">
        <f t="shared" si="67"/>
        <v>0</v>
      </c>
      <c r="X63">
        <f t="shared" si="68"/>
        <v>89007.92</v>
      </c>
      <c r="Y63">
        <f t="shared" si="69"/>
        <v>46193.98</v>
      </c>
      <c r="AA63">
        <v>151751235</v>
      </c>
      <c r="AB63">
        <f t="shared" si="70"/>
        <v>22.52</v>
      </c>
      <c r="AC63">
        <f t="shared" si="71"/>
        <v>1.26</v>
      </c>
      <c r="AD63">
        <f t="shared" si="72"/>
        <v>0.06</v>
      </c>
      <c r="AE63">
        <f t="shared" si="73"/>
        <v>0.01</v>
      </c>
      <c r="AF63">
        <f t="shared" si="74"/>
        <v>21.2</v>
      </c>
      <c r="AG63">
        <f t="shared" si="75"/>
        <v>0</v>
      </c>
      <c r="AH63">
        <f t="shared" si="76"/>
        <v>1.68</v>
      </c>
      <c r="AI63">
        <f t="shared" si="77"/>
        <v>0</v>
      </c>
      <c r="AJ63">
        <f t="shared" si="78"/>
        <v>0</v>
      </c>
      <c r="AK63">
        <v>22.52</v>
      </c>
      <c r="AL63">
        <v>1.26</v>
      </c>
      <c r="AM63">
        <v>0.06</v>
      </c>
      <c r="AN63">
        <v>0.01</v>
      </c>
      <c r="AO63">
        <v>21.2</v>
      </c>
      <c r="AP63">
        <v>0</v>
      </c>
      <c r="AQ63">
        <v>1.68</v>
      </c>
      <c r="AR63">
        <v>0</v>
      </c>
      <c r="AS63">
        <v>0</v>
      </c>
      <c r="AT63">
        <v>79</v>
      </c>
      <c r="AU63">
        <v>41</v>
      </c>
      <c r="AV63">
        <v>1</v>
      </c>
      <c r="AW63">
        <v>1</v>
      </c>
      <c r="AZ63">
        <v>1</v>
      </c>
      <c r="BA63">
        <v>34.51</v>
      </c>
      <c r="BB63">
        <v>13.67</v>
      </c>
      <c r="BC63">
        <v>9.74</v>
      </c>
      <c r="BD63" t="s">
        <v>3</v>
      </c>
      <c r="BE63" t="s">
        <v>3</v>
      </c>
      <c r="BF63" t="s">
        <v>3</v>
      </c>
      <c r="BG63" t="s">
        <v>3</v>
      </c>
      <c r="BH63">
        <v>0</v>
      </c>
      <c r="BI63">
        <v>2</v>
      </c>
      <c r="BJ63" t="s">
        <v>94</v>
      </c>
      <c r="BM63">
        <v>336</v>
      </c>
      <c r="BN63">
        <v>0</v>
      </c>
      <c r="BO63" t="s">
        <v>92</v>
      </c>
      <c r="BP63">
        <v>1</v>
      </c>
      <c r="BQ63">
        <v>40</v>
      </c>
      <c r="BR63">
        <v>0</v>
      </c>
      <c r="BS63">
        <v>34.51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3</v>
      </c>
      <c r="BZ63">
        <v>79</v>
      </c>
      <c r="CA63">
        <v>41</v>
      </c>
      <c r="CB63" t="s">
        <v>3</v>
      </c>
      <c r="CE63">
        <v>30</v>
      </c>
      <c r="CF63">
        <v>0</v>
      </c>
      <c r="CG63">
        <v>0</v>
      </c>
      <c r="CM63">
        <v>0</v>
      </c>
      <c r="CN63" t="s">
        <v>3</v>
      </c>
      <c r="CO63">
        <v>0</v>
      </c>
      <c r="CP63">
        <f t="shared" si="79"/>
        <v>114684.51</v>
      </c>
      <c r="CQ63">
        <f t="shared" si="80"/>
        <v>12.27</v>
      </c>
      <c r="CR63">
        <f t="shared" si="81"/>
        <v>0.82</v>
      </c>
      <c r="CS63">
        <f t="shared" si="82"/>
        <v>0.35</v>
      </c>
      <c r="CT63">
        <f t="shared" si="83"/>
        <v>731.61</v>
      </c>
      <c r="CU63">
        <f t="shared" si="84"/>
        <v>0</v>
      </c>
      <c r="CV63">
        <f t="shared" si="85"/>
        <v>1.68</v>
      </c>
      <c r="CW63">
        <f t="shared" si="86"/>
        <v>0</v>
      </c>
      <c r="CX63">
        <f t="shared" si="87"/>
        <v>0</v>
      </c>
      <c r="CY63">
        <f>S63*(BZ63/100)</f>
        <v>89007.91750000001</v>
      </c>
      <c r="CZ63">
        <f>S63*(CA63/100)</f>
        <v>46193.982499999998</v>
      </c>
      <c r="DC63" t="s">
        <v>3</v>
      </c>
      <c r="DD63" t="s">
        <v>3</v>
      </c>
      <c r="DE63" t="s">
        <v>3</v>
      </c>
      <c r="DF63" t="s">
        <v>3</v>
      </c>
      <c r="DG63" t="s">
        <v>3</v>
      </c>
      <c r="DH63" t="s">
        <v>3</v>
      </c>
      <c r="DI63" t="s">
        <v>3</v>
      </c>
      <c r="DJ63" t="s">
        <v>3</v>
      </c>
      <c r="DK63" t="s">
        <v>3</v>
      </c>
      <c r="DL63" t="s">
        <v>3</v>
      </c>
      <c r="DM63" t="s">
        <v>3</v>
      </c>
      <c r="DN63">
        <v>114</v>
      </c>
      <c r="DO63">
        <v>67</v>
      </c>
      <c r="DP63">
        <v>1</v>
      </c>
      <c r="DQ63">
        <v>1</v>
      </c>
      <c r="DU63">
        <v>1013</v>
      </c>
      <c r="DV63" t="s">
        <v>44</v>
      </c>
      <c r="DW63" t="s">
        <v>44</v>
      </c>
      <c r="DX63">
        <v>1</v>
      </c>
      <c r="DZ63" t="s">
        <v>3</v>
      </c>
      <c r="EA63" t="s">
        <v>3</v>
      </c>
      <c r="EB63" t="s">
        <v>3</v>
      </c>
      <c r="EC63" t="s">
        <v>3</v>
      </c>
      <c r="EE63">
        <v>151030334</v>
      </c>
      <c r="EF63">
        <v>40</v>
      </c>
      <c r="EG63" t="s">
        <v>23</v>
      </c>
      <c r="EH63">
        <v>0</v>
      </c>
      <c r="EI63" t="s">
        <v>3</v>
      </c>
      <c r="EJ63">
        <v>2</v>
      </c>
      <c r="EK63">
        <v>336</v>
      </c>
      <c r="EL63" t="s">
        <v>24</v>
      </c>
      <c r="EM63" t="s">
        <v>25</v>
      </c>
      <c r="EO63" t="s">
        <v>3</v>
      </c>
      <c r="EQ63">
        <v>0</v>
      </c>
      <c r="ER63">
        <v>22.52</v>
      </c>
      <c r="ES63">
        <v>1.26</v>
      </c>
      <c r="ET63">
        <v>0.06</v>
      </c>
      <c r="EU63">
        <v>0.01</v>
      </c>
      <c r="EV63">
        <v>21.2</v>
      </c>
      <c r="EW63">
        <v>1.68</v>
      </c>
      <c r="EX63">
        <v>0</v>
      </c>
      <c r="EY63">
        <v>0</v>
      </c>
      <c r="FQ63">
        <v>0</v>
      </c>
      <c r="FR63">
        <f t="shared" si="88"/>
        <v>0</v>
      </c>
      <c r="FS63">
        <v>0</v>
      </c>
      <c r="FX63">
        <v>114</v>
      </c>
      <c r="FY63">
        <v>67</v>
      </c>
      <c r="GA63" t="s">
        <v>3</v>
      </c>
      <c r="GD63">
        <v>0</v>
      </c>
      <c r="GF63">
        <v>607527948</v>
      </c>
      <c r="GG63">
        <v>2</v>
      </c>
      <c r="GH63">
        <v>1</v>
      </c>
      <c r="GI63">
        <v>2</v>
      </c>
      <c r="GJ63">
        <v>0</v>
      </c>
      <c r="GK63">
        <f>ROUND(R63*(S12)/100,2)</f>
        <v>85.04</v>
      </c>
      <c r="GL63">
        <f t="shared" si="89"/>
        <v>0</v>
      </c>
      <c r="GM63">
        <f t="shared" si="90"/>
        <v>249971.45</v>
      </c>
      <c r="GN63">
        <f t="shared" si="91"/>
        <v>0</v>
      </c>
      <c r="GO63">
        <f t="shared" si="92"/>
        <v>249971.45</v>
      </c>
      <c r="GP63">
        <f t="shared" si="93"/>
        <v>0</v>
      </c>
      <c r="GR63">
        <v>0</v>
      </c>
      <c r="GS63">
        <v>3</v>
      </c>
      <c r="GT63">
        <v>0</v>
      </c>
      <c r="GU63" t="s">
        <v>3</v>
      </c>
      <c r="GV63">
        <f t="shared" si="94"/>
        <v>0</v>
      </c>
      <c r="GW63">
        <v>1</v>
      </c>
      <c r="GX63">
        <f t="shared" si="95"/>
        <v>0</v>
      </c>
      <c r="HA63">
        <v>0</v>
      </c>
      <c r="HB63">
        <v>0</v>
      </c>
      <c r="HC63">
        <f t="shared" si="96"/>
        <v>0</v>
      </c>
      <c r="HE63" t="s">
        <v>3</v>
      </c>
      <c r="HF63" t="s">
        <v>3</v>
      </c>
      <c r="HM63" t="s">
        <v>3</v>
      </c>
      <c r="HN63" t="s">
        <v>3</v>
      </c>
      <c r="HO63" t="s">
        <v>3</v>
      </c>
      <c r="HP63" t="s">
        <v>3</v>
      </c>
      <c r="HQ63" t="s">
        <v>3</v>
      </c>
      <c r="IK63">
        <v>0</v>
      </c>
    </row>
    <row r="64" spans="1:255" x14ac:dyDescent="0.2">
      <c r="A64" s="2">
        <v>17</v>
      </c>
      <c r="B64" s="2">
        <v>1</v>
      </c>
      <c r="C64" s="2"/>
      <c r="D64" s="2"/>
      <c r="E64" s="2" t="s">
        <v>95</v>
      </c>
      <c r="F64" s="2" t="s">
        <v>27</v>
      </c>
      <c r="G64" s="2" t="s">
        <v>96</v>
      </c>
      <c r="H64" s="2" t="s">
        <v>29</v>
      </c>
      <c r="I64" s="2">
        <v>146</v>
      </c>
      <c r="J64" s="2">
        <v>0</v>
      </c>
      <c r="K64" s="2">
        <v>146</v>
      </c>
      <c r="L64" s="2"/>
      <c r="M64" s="2"/>
      <c r="N64" s="2"/>
      <c r="O64" s="2">
        <f t="shared" si="59"/>
        <v>23348.32</v>
      </c>
      <c r="P64" s="2">
        <f t="shared" si="60"/>
        <v>23348.32</v>
      </c>
      <c r="Q64" s="2">
        <f t="shared" si="61"/>
        <v>0</v>
      </c>
      <c r="R64" s="2">
        <f t="shared" si="62"/>
        <v>0</v>
      </c>
      <c r="S64" s="2">
        <f t="shared" si="63"/>
        <v>0</v>
      </c>
      <c r="T64" s="2">
        <f t="shared" si="64"/>
        <v>0</v>
      </c>
      <c r="U64" s="2">
        <f t="shared" si="65"/>
        <v>0</v>
      </c>
      <c r="V64" s="2">
        <f t="shared" si="66"/>
        <v>0</v>
      </c>
      <c r="W64" s="2">
        <f t="shared" si="67"/>
        <v>0</v>
      </c>
      <c r="X64" s="2">
        <f t="shared" si="68"/>
        <v>0</v>
      </c>
      <c r="Y64" s="2">
        <f t="shared" si="69"/>
        <v>0</v>
      </c>
      <c r="Z64" s="2"/>
      <c r="AA64" s="2">
        <v>151751237</v>
      </c>
      <c r="AB64" s="2">
        <f t="shared" si="70"/>
        <v>159.91999999999999</v>
      </c>
      <c r="AC64" s="2">
        <f t="shared" si="71"/>
        <v>159.91999999999999</v>
      </c>
      <c r="AD64" s="2">
        <f t="shared" si="72"/>
        <v>0</v>
      </c>
      <c r="AE64" s="2">
        <f t="shared" si="73"/>
        <v>0</v>
      </c>
      <c r="AF64" s="2">
        <f t="shared" si="74"/>
        <v>0</v>
      </c>
      <c r="AG64" s="2">
        <f t="shared" si="75"/>
        <v>0</v>
      </c>
      <c r="AH64" s="2">
        <f t="shared" si="76"/>
        <v>0</v>
      </c>
      <c r="AI64" s="2">
        <f t="shared" si="77"/>
        <v>0</v>
      </c>
      <c r="AJ64" s="2">
        <f t="shared" si="78"/>
        <v>0</v>
      </c>
      <c r="AK64" s="2">
        <v>159.91999999999999</v>
      </c>
      <c r="AL64" s="2">
        <v>159.91999999999999</v>
      </c>
      <c r="AM64" s="2">
        <v>0</v>
      </c>
      <c r="AN64" s="2">
        <v>0</v>
      </c>
      <c r="AO64" s="2">
        <v>0</v>
      </c>
      <c r="AP64" s="2">
        <v>0</v>
      </c>
      <c r="AQ64" s="2">
        <v>0</v>
      </c>
      <c r="AR64" s="2">
        <v>0</v>
      </c>
      <c r="AS64" s="2">
        <v>0</v>
      </c>
      <c r="AT64" s="2">
        <v>0</v>
      </c>
      <c r="AU64" s="2">
        <v>0</v>
      </c>
      <c r="AV64" s="2">
        <v>1</v>
      </c>
      <c r="AW64" s="2">
        <v>1</v>
      </c>
      <c r="AX64" s="2"/>
      <c r="AY64" s="2"/>
      <c r="AZ64" s="2">
        <v>1</v>
      </c>
      <c r="BA64" s="2">
        <v>1</v>
      </c>
      <c r="BB64" s="2">
        <v>1</v>
      </c>
      <c r="BC64" s="2">
        <v>1</v>
      </c>
      <c r="BD64" s="2" t="s">
        <v>3</v>
      </c>
      <c r="BE64" s="2" t="s">
        <v>3</v>
      </c>
      <c r="BF64" s="2" t="s">
        <v>3</v>
      </c>
      <c r="BG64" s="2" t="s">
        <v>3</v>
      </c>
      <c r="BH64" s="2">
        <v>3</v>
      </c>
      <c r="BI64" s="2">
        <v>2</v>
      </c>
      <c r="BJ64" s="2" t="s">
        <v>3</v>
      </c>
      <c r="BK64" s="2"/>
      <c r="BL64" s="2"/>
      <c r="BM64" s="2">
        <v>700010</v>
      </c>
      <c r="BN64" s="2">
        <v>0</v>
      </c>
      <c r="BO64" s="2" t="s">
        <v>3</v>
      </c>
      <c r="BP64" s="2">
        <v>0</v>
      </c>
      <c r="BQ64" s="2">
        <v>202</v>
      </c>
      <c r="BR64" s="2">
        <v>0</v>
      </c>
      <c r="BS64" s="2">
        <v>1</v>
      </c>
      <c r="BT64" s="2">
        <v>1</v>
      </c>
      <c r="BU64" s="2">
        <v>1</v>
      </c>
      <c r="BV64" s="2">
        <v>1</v>
      </c>
      <c r="BW64" s="2">
        <v>1</v>
      </c>
      <c r="BX64" s="2">
        <v>1</v>
      </c>
      <c r="BY64" s="2" t="s">
        <v>3</v>
      </c>
      <c r="BZ64" s="2">
        <v>0</v>
      </c>
      <c r="CA64" s="2">
        <v>0</v>
      </c>
      <c r="CB64" s="2" t="s">
        <v>3</v>
      </c>
      <c r="CC64" s="2"/>
      <c r="CD64" s="2"/>
      <c r="CE64" s="2">
        <v>30</v>
      </c>
      <c r="CF64" s="2">
        <v>0</v>
      </c>
      <c r="CG64" s="2">
        <v>0</v>
      </c>
      <c r="CH64" s="2"/>
      <c r="CI64" s="2"/>
      <c r="CJ64" s="2"/>
      <c r="CK64" s="2"/>
      <c r="CL64" s="2"/>
      <c r="CM64" s="2">
        <v>0</v>
      </c>
      <c r="CN64" s="2" t="s">
        <v>3</v>
      </c>
      <c r="CO64" s="2">
        <v>0</v>
      </c>
      <c r="CP64" s="2">
        <f t="shared" si="79"/>
        <v>23348.32</v>
      </c>
      <c r="CQ64" s="2">
        <f t="shared" si="80"/>
        <v>159.91999999999999</v>
      </c>
      <c r="CR64" s="2">
        <f t="shared" si="81"/>
        <v>0</v>
      </c>
      <c r="CS64" s="2">
        <f t="shared" si="82"/>
        <v>0</v>
      </c>
      <c r="CT64" s="2">
        <f t="shared" si="83"/>
        <v>0</v>
      </c>
      <c r="CU64" s="2">
        <f t="shared" si="84"/>
        <v>0</v>
      </c>
      <c r="CV64" s="2">
        <f t="shared" si="85"/>
        <v>0</v>
      </c>
      <c r="CW64" s="2">
        <f t="shared" si="86"/>
        <v>0</v>
      </c>
      <c r="CX64" s="2">
        <f t="shared" si="87"/>
        <v>0</v>
      </c>
      <c r="CY64" s="2">
        <f>((S64*BZ64)/100)</f>
        <v>0</v>
      </c>
      <c r="CZ64" s="2">
        <f>((S64*CA64)/100)</f>
        <v>0</v>
      </c>
      <c r="DA64" s="2"/>
      <c r="DB64" s="2"/>
      <c r="DC64" s="2" t="s">
        <v>3</v>
      </c>
      <c r="DD64" s="2" t="s">
        <v>3</v>
      </c>
      <c r="DE64" s="2" t="s">
        <v>3</v>
      </c>
      <c r="DF64" s="2" t="s">
        <v>3</v>
      </c>
      <c r="DG64" s="2" t="s">
        <v>3</v>
      </c>
      <c r="DH64" s="2" t="s">
        <v>3</v>
      </c>
      <c r="DI64" s="2" t="s">
        <v>3</v>
      </c>
      <c r="DJ64" s="2" t="s">
        <v>3</v>
      </c>
      <c r="DK64" s="2" t="s">
        <v>3</v>
      </c>
      <c r="DL64" s="2" t="s">
        <v>3</v>
      </c>
      <c r="DM64" s="2" t="s">
        <v>3</v>
      </c>
      <c r="DN64" s="2">
        <v>0</v>
      </c>
      <c r="DO64" s="2">
        <v>0</v>
      </c>
      <c r="DP64" s="2">
        <v>1</v>
      </c>
      <c r="DQ64" s="2">
        <v>1</v>
      </c>
      <c r="DR64" s="2"/>
      <c r="DS64" s="2"/>
      <c r="DT64" s="2"/>
      <c r="DU64" s="2">
        <v>1010</v>
      </c>
      <c r="DV64" s="2" t="s">
        <v>29</v>
      </c>
      <c r="DW64" s="2" t="s">
        <v>29</v>
      </c>
      <c r="DX64" s="2">
        <v>1</v>
      </c>
      <c r="DY64" s="2"/>
      <c r="DZ64" s="2" t="s">
        <v>3</v>
      </c>
      <c r="EA64" s="2" t="s">
        <v>3</v>
      </c>
      <c r="EB64" s="2" t="s">
        <v>3</v>
      </c>
      <c r="EC64" s="2" t="s">
        <v>3</v>
      </c>
      <c r="ED64" s="2"/>
      <c r="EE64" s="2">
        <v>151748510</v>
      </c>
      <c r="EF64" s="2">
        <v>202</v>
      </c>
      <c r="EG64" s="2" t="s">
        <v>30</v>
      </c>
      <c r="EH64" s="2">
        <v>0</v>
      </c>
      <c r="EI64" s="2" t="s">
        <v>3</v>
      </c>
      <c r="EJ64" s="2">
        <v>1</v>
      </c>
      <c r="EK64" s="2">
        <v>700010</v>
      </c>
      <c r="EL64" s="2" t="s">
        <v>31</v>
      </c>
      <c r="EM64" s="2" t="s">
        <v>30</v>
      </c>
      <c r="EN64" s="2"/>
      <c r="EO64" s="2" t="s">
        <v>3</v>
      </c>
      <c r="EP64" s="2"/>
      <c r="EQ64" s="2">
        <v>0</v>
      </c>
      <c r="ER64" s="2">
        <v>235.8</v>
      </c>
      <c r="ES64" s="2">
        <v>159.91999999999999</v>
      </c>
      <c r="ET64" s="2">
        <v>0</v>
      </c>
      <c r="EU64" s="2">
        <v>0</v>
      </c>
      <c r="EV64" s="2">
        <v>0</v>
      </c>
      <c r="EW64" s="2">
        <v>0</v>
      </c>
      <c r="EX64" s="2">
        <v>0</v>
      </c>
      <c r="EY64" s="2">
        <v>0</v>
      </c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>
        <v>0</v>
      </c>
      <c r="FR64" s="2">
        <f t="shared" si="88"/>
        <v>0</v>
      </c>
      <c r="FS64" s="2">
        <v>0</v>
      </c>
      <c r="FT64" s="2"/>
      <c r="FU64" s="2"/>
      <c r="FV64" s="2"/>
      <c r="FW64" s="2"/>
      <c r="FX64" s="2">
        <v>0</v>
      </c>
      <c r="FY64" s="2">
        <v>0</v>
      </c>
      <c r="FZ64" s="2"/>
      <c r="GA64" s="2" t="s">
        <v>97</v>
      </c>
      <c r="GB64" s="2"/>
      <c r="GC64" s="2"/>
      <c r="GD64" s="2">
        <v>0</v>
      </c>
      <c r="GE64" s="2"/>
      <c r="GF64" s="2">
        <v>-2099849404</v>
      </c>
      <c r="GG64" s="2">
        <v>2</v>
      </c>
      <c r="GH64" s="2">
        <v>4</v>
      </c>
      <c r="GI64" s="2">
        <v>-2</v>
      </c>
      <c r="GJ64" s="2">
        <v>0</v>
      </c>
      <c r="GK64" s="2">
        <f>ROUND(R64*(R12)/100,2)</f>
        <v>0</v>
      </c>
      <c r="GL64" s="2">
        <f t="shared" si="89"/>
        <v>0</v>
      </c>
      <c r="GM64" s="2">
        <f t="shared" si="90"/>
        <v>23348.32</v>
      </c>
      <c r="GN64" s="2">
        <f t="shared" si="91"/>
        <v>0</v>
      </c>
      <c r="GO64" s="2">
        <f t="shared" si="92"/>
        <v>23348.32</v>
      </c>
      <c r="GP64" s="2">
        <f t="shared" si="93"/>
        <v>0</v>
      </c>
      <c r="GQ64" s="2"/>
      <c r="GR64" s="2">
        <v>0</v>
      </c>
      <c r="GS64" s="2">
        <v>2</v>
      </c>
      <c r="GT64" s="2">
        <v>0</v>
      </c>
      <c r="GU64" s="2" t="s">
        <v>3</v>
      </c>
      <c r="GV64" s="2">
        <f t="shared" si="94"/>
        <v>0</v>
      </c>
      <c r="GW64" s="2">
        <v>1</v>
      </c>
      <c r="GX64" s="2">
        <f t="shared" si="95"/>
        <v>0</v>
      </c>
      <c r="GY64" s="2"/>
      <c r="GZ64" s="2"/>
      <c r="HA64" s="2">
        <v>0</v>
      </c>
      <c r="HB64" s="2">
        <v>0</v>
      </c>
      <c r="HC64" s="2">
        <f t="shared" si="96"/>
        <v>0</v>
      </c>
      <c r="HD64" s="2"/>
      <c r="HE64" s="2" t="s">
        <v>26</v>
      </c>
      <c r="HF64" s="2" t="s">
        <v>75</v>
      </c>
      <c r="HG64" s="2"/>
      <c r="HH64" s="2"/>
      <c r="HI64" s="2"/>
      <c r="HJ64" s="2"/>
      <c r="HK64" s="2"/>
      <c r="HL64" s="2"/>
      <c r="HM64" s="2" t="s">
        <v>3</v>
      </c>
      <c r="HN64" s="2" t="s">
        <v>3</v>
      </c>
      <c r="HO64" s="2" t="s">
        <v>3</v>
      </c>
      <c r="HP64" s="2" t="s">
        <v>3</v>
      </c>
      <c r="HQ64" s="2" t="s">
        <v>3</v>
      </c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>
        <v>0</v>
      </c>
      <c r="IL64" s="2"/>
      <c r="IM64" s="2"/>
      <c r="IN64" s="2"/>
      <c r="IO64" s="2"/>
      <c r="IP64" s="2"/>
      <c r="IQ64" s="2"/>
      <c r="IR64" s="2"/>
      <c r="IS64" s="2"/>
      <c r="IT64" s="2"/>
      <c r="IU64" s="2"/>
    </row>
    <row r="65" spans="1:255" x14ac:dyDescent="0.2">
      <c r="A65">
        <v>17</v>
      </c>
      <c r="B65">
        <v>1</v>
      </c>
      <c r="E65" t="s">
        <v>95</v>
      </c>
      <c r="F65" t="s">
        <v>27</v>
      </c>
      <c r="G65" t="s">
        <v>96</v>
      </c>
      <c r="H65" t="s">
        <v>29</v>
      </c>
      <c r="I65">
        <v>146</v>
      </c>
      <c r="J65">
        <v>0</v>
      </c>
      <c r="K65">
        <v>146</v>
      </c>
      <c r="O65">
        <f t="shared" si="59"/>
        <v>227412.64</v>
      </c>
      <c r="P65">
        <f t="shared" si="60"/>
        <v>227412.64</v>
      </c>
      <c r="Q65">
        <f t="shared" si="61"/>
        <v>0</v>
      </c>
      <c r="R65">
        <f t="shared" si="62"/>
        <v>0</v>
      </c>
      <c r="S65">
        <f t="shared" si="63"/>
        <v>0</v>
      </c>
      <c r="T65">
        <f t="shared" si="64"/>
        <v>0</v>
      </c>
      <c r="U65">
        <f t="shared" si="65"/>
        <v>0</v>
      </c>
      <c r="V65">
        <f t="shared" si="66"/>
        <v>0</v>
      </c>
      <c r="W65">
        <f t="shared" si="67"/>
        <v>0</v>
      </c>
      <c r="X65">
        <f t="shared" si="68"/>
        <v>0</v>
      </c>
      <c r="Y65">
        <f t="shared" si="69"/>
        <v>0</v>
      </c>
      <c r="AA65">
        <v>151751235</v>
      </c>
      <c r="AB65">
        <f t="shared" si="70"/>
        <v>159.91999999999999</v>
      </c>
      <c r="AC65">
        <f t="shared" si="71"/>
        <v>159.91999999999999</v>
      </c>
      <c r="AD65">
        <f t="shared" si="72"/>
        <v>0</v>
      </c>
      <c r="AE65">
        <f t="shared" si="73"/>
        <v>0</v>
      </c>
      <c r="AF65">
        <f t="shared" si="74"/>
        <v>0</v>
      </c>
      <c r="AG65">
        <f t="shared" si="75"/>
        <v>0</v>
      </c>
      <c r="AH65">
        <f t="shared" si="76"/>
        <v>0</v>
      </c>
      <c r="AI65">
        <f t="shared" si="77"/>
        <v>0</v>
      </c>
      <c r="AJ65">
        <f t="shared" si="78"/>
        <v>0</v>
      </c>
      <c r="AK65">
        <v>159.91999999999999</v>
      </c>
      <c r="AL65">
        <v>159.91999999999999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1</v>
      </c>
      <c r="AW65">
        <v>1</v>
      </c>
      <c r="AZ65">
        <v>1</v>
      </c>
      <c r="BA65">
        <v>1</v>
      </c>
      <c r="BB65">
        <v>1</v>
      </c>
      <c r="BC65">
        <v>9.74</v>
      </c>
      <c r="BD65" t="s">
        <v>3</v>
      </c>
      <c r="BE65" t="s">
        <v>3</v>
      </c>
      <c r="BF65" t="s">
        <v>3</v>
      </c>
      <c r="BG65" t="s">
        <v>3</v>
      </c>
      <c r="BH65">
        <v>3</v>
      </c>
      <c r="BI65">
        <v>2</v>
      </c>
      <c r="BJ65" t="s">
        <v>3</v>
      </c>
      <c r="BM65">
        <v>700010</v>
      </c>
      <c r="BN65">
        <v>0</v>
      </c>
      <c r="BO65" t="s">
        <v>3</v>
      </c>
      <c r="BP65">
        <v>0</v>
      </c>
      <c r="BQ65">
        <v>202</v>
      </c>
      <c r="BR65">
        <v>0</v>
      </c>
      <c r="BS65">
        <v>1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3</v>
      </c>
      <c r="BZ65">
        <v>0</v>
      </c>
      <c r="CA65">
        <v>0</v>
      </c>
      <c r="CB65" t="s">
        <v>3</v>
      </c>
      <c r="CE65">
        <v>30</v>
      </c>
      <c r="CF65">
        <v>0</v>
      </c>
      <c r="CG65">
        <v>0</v>
      </c>
      <c r="CM65">
        <v>0</v>
      </c>
      <c r="CN65" t="s">
        <v>3</v>
      </c>
      <c r="CO65">
        <v>0</v>
      </c>
      <c r="CP65">
        <f t="shared" si="79"/>
        <v>227412.64</v>
      </c>
      <c r="CQ65">
        <f t="shared" si="80"/>
        <v>1557.62</v>
      </c>
      <c r="CR65">
        <f t="shared" si="81"/>
        <v>0</v>
      </c>
      <c r="CS65">
        <f t="shared" si="82"/>
        <v>0</v>
      </c>
      <c r="CT65">
        <f t="shared" si="83"/>
        <v>0</v>
      </c>
      <c r="CU65">
        <f t="shared" si="84"/>
        <v>0</v>
      </c>
      <c r="CV65">
        <f t="shared" si="85"/>
        <v>0</v>
      </c>
      <c r="CW65">
        <f t="shared" si="86"/>
        <v>0</v>
      </c>
      <c r="CX65">
        <f t="shared" si="87"/>
        <v>0</v>
      </c>
      <c r="CY65">
        <f>S65*(BZ65/100)</f>
        <v>0</v>
      </c>
      <c r="CZ65">
        <f>S65*(CA65/100)</f>
        <v>0</v>
      </c>
      <c r="DC65" t="s">
        <v>3</v>
      </c>
      <c r="DD65" t="s">
        <v>3</v>
      </c>
      <c r="DE65" t="s">
        <v>3</v>
      </c>
      <c r="DF65" t="s">
        <v>3</v>
      </c>
      <c r="DG65" t="s">
        <v>3</v>
      </c>
      <c r="DH65" t="s">
        <v>3</v>
      </c>
      <c r="DI65" t="s">
        <v>3</v>
      </c>
      <c r="DJ65" t="s">
        <v>3</v>
      </c>
      <c r="DK65" t="s">
        <v>3</v>
      </c>
      <c r="DL65" t="s">
        <v>3</v>
      </c>
      <c r="DM65" t="s">
        <v>3</v>
      </c>
      <c r="DN65">
        <v>0</v>
      </c>
      <c r="DO65">
        <v>0</v>
      </c>
      <c r="DP65">
        <v>1</v>
      </c>
      <c r="DQ65">
        <v>1</v>
      </c>
      <c r="DU65">
        <v>1010</v>
      </c>
      <c r="DV65" t="s">
        <v>29</v>
      </c>
      <c r="DW65" t="s">
        <v>29</v>
      </c>
      <c r="DX65">
        <v>1</v>
      </c>
      <c r="DZ65" t="s">
        <v>3</v>
      </c>
      <c r="EA65" t="s">
        <v>3</v>
      </c>
      <c r="EB65" t="s">
        <v>3</v>
      </c>
      <c r="EC65" t="s">
        <v>3</v>
      </c>
      <c r="EE65">
        <v>151748510</v>
      </c>
      <c r="EF65">
        <v>202</v>
      </c>
      <c r="EG65" t="s">
        <v>30</v>
      </c>
      <c r="EH65">
        <v>0</v>
      </c>
      <c r="EI65" t="s">
        <v>3</v>
      </c>
      <c r="EJ65">
        <v>1</v>
      </c>
      <c r="EK65">
        <v>700010</v>
      </c>
      <c r="EL65" t="s">
        <v>31</v>
      </c>
      <c r="EM65" t="s">
        <v>30</v>
      </c>
      <c r="EO65" t="s">
        <v>3</v>
      </c>
      <c r="EQ65">
        <v>0</v>
      </c>
      <c r="ER65">
        <v>235.8</v>
      </c>
      <c r="ES65">
        <v>159.91999999999999</v>
      </c>
      <c r="ET65">
        <v>0</v>
      </c>
      <c r="EU65">
        <v>0</v>
      </c>
      <c r="EV65">
        <v>0</v>
      </c>
      <c r="EW65">
        <v>0</v>
      </c>
      <c r="EX65">
        <v>0</v>
      </c>
      <c r="EY65">
        <v>0</v>
      </c>
      <c r="EZ65">
        <v>5</v>
      </c>
      <c r="FC65">
        <v>1</v>
      </c>
      <c r="FD65">
        <v>18</v>
      </c>
      <c r="FF65">
        <v>1832.4</v>
      </c>
      <c r="FQ65">
        <v>0</v>
      </c>
      <c r="FR65">
        <f t="shared" si="88"/>
        <v>0</v>
      </c>
      <c r="FS65">
        <v>0</v>
      </c>
      <c r="FX65">
        <v>0</v>
      </c>
      <c r="FY65">
        <v>0</v>
      </c>
      <c r="GA65" t="s">
        <v>97</v>
      </c>
      <c r="GD65">
        <v>0</v>
      </c>
      <c r="GF65">
        <v>-2099849404</v>
      </c>
      <c r="GG65">
        <v>2</v>
      </c>
      <c r="GH65">
        <v>3</v>
      </c>
      <c r="GI65">
        <v>5</v>
      </c>
      <c r="GJ65">
        <v>0</v>
      </c>
      <c r="GK65">
        <f>ROUND(R65*(S12)/100,2)</f>
        <v>0</v>
      </c>
      <c r="GL65">
        <f t="shared" si="89"/>
        <v>0</v>
      </c>
      <c r="GM65">
        <f t="shared" si="90"/>
        <v>227412.64</v>
      </c>
      <c r="GN65">
        <f t="shared" si="91"/>
        <v>0</v>
      </c>
      <c r="GO65">
        <f t="shared" si="92"/>
        <v>227412.64</v>
      </c>
      <c r="GP65">
        <f t="shared" si="93"/>
        <v>0</v>
      </c>
      <c r="GR65">
        <v>1</v>
      </c>
      <c r="GS65">
        <v>1</v>
      </c>
      <c r="GT65">
        <v>0</v>
      </c>
      <c r="GU65" t="s">
        <v>3</v>
      </c>
      <c r="GV65">
        <f t="shared" si="94"/>
        <v>0</v>
      </c>
      <c r="GW65">
        <v>1</v>
      </c>
      <c r="GX65">
        <f t="shared" si="95"/>
        <v>0</v>
      </c>
      <c r="HA65">
        <v>0</v>
      </c>
      <c r="HB65">
        <v>0</v>
      </c>
      <c r="HC65">
        <f t="shared" si="96"/>
        <v>0</v>
      </c>
      <c r="HE65" t="s">
        <v>26</v>
      </c>
      <c r="HF65" t="s">
        <v>75</v>
      </c>
      <c r="HM65" t="s">
        <v>3</v>
      </c>
      <c r="HN65" t="s">
        <v>3</v>
      </c>
      <c r="HO65" t="s">
        <v>3</v>
      </c>
      <c r="HP65" t="s">
        <v>3</v>
      </c>
      <c r="HQ65" t="s">
        <v>3</v>
      </c>
      <c r="IK65">
        <v>0</v>
      </c>
    </row>
    <row r="66" spans="1:255" x14ac:dyDescent="0.2">
      <c r="A66" s="2">
        <v>17</v>
      </c>
      <c r="B66" s="2">
        <v>1</v>
      </c>
      <c r="C66" s="2"/>
      <c r="D66" s="2"/>
      <c r="E66" s="2" t="s">
        <v>98</v>
      </c>
      <c r="F66" s="2" t="s">
        <v>27</v>
      </c>
      <c r="G66" s="2" t="s">
        <v>99</v>
      </c>
      <c r="H66" s="2" t="s">
        <v>29</v>
      </c>
      <c r="I66" s="2">
        <v>9</v>
      </c>
      <c r="J66" s="2">
        <v>0</v>
      </c>
      <c r="K66" s="2">
        <v>9</v>
      </c>
      <c r="L66" s="2"/>
      <c r="M66" s="2"/>
      <c r="N66" s="2"/>
      <c r="O66" s="2">
        <f t="shared" si="59"/>
        <v>1171.53</v>
      </c>
      <c r="P66" s="2">
        <f t="shared" si="60"/>
        <v>1171.53</v>
      </c>
      <c r="Q66" s="2">
        <f t="shared" si="61"/>
        <v>0</v>
      </c>
      <c r="R66" s="2">
        <f t="shared" si="62"/>
        <v>0</v>
      </c>
      <c r="S66" s="2">
        <f t="shared" si="63"/>
        <v>0</v>
      </c>
      <c r="T66" s="2">
        <f t="shared" si="64"/>
        <v>0</v>
      </c>
      <c r="U66" s="2">
        <f t="shared" si="65"/>
        <v>0</v>
      </c>
      <c r="V66" s="2">
        <f t="shared" si="66"/>
        <v>0</v>
      </c>
      <c r="W66" s="2">
        <f t="shared" si="67"/>
        <v>0</v>
      </c>
      <c r="X66" s="2">
        <f t="shared" si="68"/>
        <v>0</v>
      </c>
      <c r="Y66" s="2">
        <f t="shared" si="69"/>
        <v>0</v>
      </c>
      <c r="Z66" s="2"/>
      <c r="AA66" s="2">
        <v>151751237</v>
      </c>
      <c r="AB66" s="2">
        <f t="shared" si="70"/>
        <v>130.16999999999999</v>
      </c>
      <c r="AC66" s="2">
        <f t="shared" si="71"/>
        <v>130.16999999999999</v>
      </c>
      <c r="AD66" s="2">
        <f t="shared" si="72"/>
        <v>0</v>
      </c>
      <c r="AE66" s="2">
        <f t="shared" si="73"/>
        <v>0</v>
      </c>
      <c r="AF66" s="2">
        <f t="shared" si="74"/>
        <v>0</v>
      </c>
      <c r="AG66" s="2">
        <f t="shared" si="75"/>
        <v>0</v>
      </c>
      <c r="AH66" s="2">
        <f t="shared" si="76"/>
        <v>0</v>
      </c>
      <c r="AI66" s="2">
        <f t="shared" si="77"/>
        <v>0</v>
      </c>
      <c r="AJ66" s="2">
        <f t="shared" si="78"/>
        <v>0</v>
      </c>
      <c r="AK66" s="2">
        <v>130.17000000000002</v>
      </c>
      <c r="AL66" s="2">
        <v>130.17000000000002</v>
      </c>
      <c r="AM66" s="2">
        <v>0</v>
      </c>
      <c r="AN66" s="2">
        <v>0</v>
      </c>
      <c r="AO66" s="2">
        <v>0</v>
      </c>
      <c r="AP66" s="2">
        <v>0</v>
      </c>
      <c r="AQ66" s="2">
        <v>0</v>
      </c>
      <c r="AR66" s="2">
        <v>0</v>
      </c>
      <c r="AS66" s="2">
        <v>0</v>
      </c>
      <c r="AT66" s="2">
        <v>0</v>
      </c>
      <c r="AU66" s="2">
        <v>0</v>
      </c>
      <c r="AV66" s="2">
        <v>1</v>
      </c>
      <c r="AW66" s="2">
        <v>1</v>
      </c>
      <c r="AX66" s="2"/>
      <c r="AY66" s="2"/>
      <c r="AZ66" s="2">
        <v>1</v>
      </c>
      <c r="BA66" s="2">
        <v>1</v>
      </c>
      <c r="BB66" s="2">
        <v>1</v>
      </c>
      <c r="BC66" s="2">
        <v>1</v>
      </c>
      <c r="BD66" s="2" t="s">
        <v>3</v>
      </c>
      <c r="BE66" s="2" t="s">
        <v>3</v>
      </c>
      <c r="BF66" s="2" t="s">
        <v>3</v>
      </c>
      <c r="BG66" s="2" t="s">
        <v>3</v>
      </c>
      <c r="BH66" s="2">
        <v>3</v>
      </c>
      <c r="BI66" s="2">
        <v>2</v>
      </c>
      <c r="BJ66" s="2" t="s">
        <v>3</v>
      </c>
      <c r="BK66" s="2"/>
      <c r="BL66" s="2"/>
      <c r="BM66" s="2">
        <v>700010</v>
      </c>
      <c r="BN66" s="2">
        <v>0</v>
      </c>
      <c r="BO66" s="2" t="s">
        <v>3</v>
      </c>
      <c r="BP66" s="2">
        <v>0</v>
      </c>
      <c r="BQ66" s="2">
        <v>202</v>
      </c>
      <c r="BR66" s="2">
        <v>0</v>
      </c>
      <c r="BS66" s="2">
        <v>1</v>
      </c>
      <c r="BT66" s="2">
        <v>1</v>
      </c>
      <c r="BU66" s="2">
        <v>1</v>
      </c>
      <c r="BV66" s="2">
        <v>1</v>
      </c>
      <c r="BW66" s="2">
        <v>1</v>
      </c>
      <c r="BX66" s="2">
        <v>1</v>
      </c>
      <c r="BY66" s="2" t="s">
        <v>3</v>
      </c>
      <c r="BZ66" s="2">
        <v>0</v>
      </c>
      <c r="CA66" s="2">
        <v>0</v>
      </c>
      <c r="CB66" s="2" t="s">
        <v>3</v>
      </c>
      <c r="CC66" s="2"/>
      <c r="CD66" s="2"/>
      <c r="CE66" s="2">
        <v>30</v>
      </c>
      <c r="CF66" s="2">
        <v>0</v>
      </c>
      <c r="CG66" s="2">
        <v>0</v>
      </c>
      <c r="CH66" s="2"/>
      <c r="CI66" s="2"/>
      <c r="CJ66" s="2"/>
      <c r="CK66" s="2"/>
      <c r="CL66" s="2"/>
      <c r="CM66" s="2">
        <v>0</v>
      </c>
      <c r="CN66" s="2" t="s">
        <v>3</v>
      </c>
      <c r="CO66" s="2">
        <v>0</v>
      </c>
      <c r="CP66" s="2">
        <f t="shared" si="79"/>
        <v>1171.53</v>
      </c>
      <c r="CQ66" s="2">
        <f t="shared" si="80"/>
        <v>130.16999999999999</v>
      </c>
      <c r="CR66" s="2">
        <f t="shared" si="81"/>
        <v>0</v>
      </c>
      <c r="CS66" s="2">
        <f t="shared" si="82"/>
        <v>0</v>
      </c>
      <c r="CT66" s="2">
        <f t="shared" si="83"/>
        <v>0</v>
      </c>
      <c r="CU66" s="2">
        <f t="shared" si="84"/>
        <v>0</v>
      </c>
      <c r="CV66" s="2">
        <f t="shared" si="85"/>
        <v>0</v>
      </c>
      <c r="CW66" s="2">
        <f t="shared" si="86"/>
        <v>0</v>
      </c>
      <c r="CX66" s="2">
        <f t="shared" si="87"/>
        <v>0</v>
      </c>
      <c r="CY66" s="2">
        <f>((S66*BZ66)/100)</f>
        <v>0</v>
      </c>
      <c r="CZ66" s="2">
        <f>((S66*CA66)/100)</f>
        <v>0</v>
      </c>
      <c r="DA66" s="2"/>
      <c r="DB66" s="2"/>
      <c r="DC66" s="2" t="s">
        <v>3</v>
      </c>
      <c r="DD66" s="2" t="s">
        <v>3</v>
      </c>
      <c r="DE66" s="2" t="s">
        <v>3</v>
      </c>
      <c r="DF66" s="2" t="s">
        <v>3</v>
      </c>
      <c r="DG66" s="2" t="s">
        <v>3</v>
      </c>
      <c r="DH66" s="2" t="s">
        <v>3</v>
      </c>
      <c r="DI66" s="2" t="s">
        <v>3</v>
      </c>
      <c r="DJ66" s="2" t="s">
        <v>3</v>
      </c>
      <c r="DK66" s="2" t="s">
        <v>3</v>
      </c>
      <c r="DL66" s="2" t="s">
        <v>3</v>
      </c>
      <c r="DM66" s="2" t="s">
        <v>3</v>
      </c>
      <c r="DN66" s="2">
        <v>0</v>
      </c>
      <c r="DO66" s="2">
        <v>0</v>
      </c>
      <c r="DP66" s="2">
        <v>1</v>
      </c>
      <c r="DQ66" s="2">
        <v>1</v>
      </c>
      <c r="DR66" s="2"/>
      <c r="DS66" s="2"/>
      <c r="DT66" s="2"/>
      <c r="DU66" s="2">
        <v>1010</v>
      </c>
      <c r="DV66" s="2" t="s">
        <v>29</v>
      </c>
      <c r="DW66" s="2" t="s">
        <v>29</v>
      </c>
      <c r="DX66" s="2">
        <v>1</v>
      </c>
      <c r="DY66" s="2"/>
      <c r="DZ66" s="2" t="s">
        <v>3</v>
      </c>
      <c r="EA66" s="2" t="s">
        <v>3</v>
      </c>
      <c r="EB66" s="2" t="s">
        <v>3</v>
      </c>
      <c r="EC66" s="2" t="s">
        <v>3</v>
      </c>
      <c r="ED66" s="2"/>
      <c r="EE66" s="2">
        <v>151748510</v>
      </c>
      <c r="EF66" s="2">
        <v>202</v>
      </c>
      <c r="EG66" s="2" t="s">
        <v>30</v>
      </c>
      <c r="EH66" s="2">
        <v>0</v>
      </c>
      <c r="EI66" s="2" t="s">
        <v>3</v>
      </c>
      <c r="EJ66" s="2">
        <v>1</v>
      </c>
      <c r="EK66" s="2">
        <v>700010</v>
      </c>
      <c r="EL66" s="2" t="s">
        <v>31</v>
      </c>
      <c r="EM66" s="2" t="s">
        <v>30</v>
      </c>
      <c r="EN66" s="2"/>
      <c r="EO66" s="2" t="s">
        <v>3</v>
      </c>
      <c r="EP66" s="2"/>
      <c r="EQ66" s="2">
        <v>0</v>
      </c>
      <c r="ER66" s="2">
        <v>191.95000000000002</v>
      </c>
      <c r="ES66" s="2">
        <v>130.17000000000002</v>
      </c>
      <c r="ET66" s="2">
        <v>0</v>
      </c>
      <c r="EU66" s="2">
        <v>0</v>
      </c>
      <c r="EV66" s="2">
        <v>0</v>
      </c>
      <c r="EW66" s="2">
        <v>0</v>
      </c>
      <c r="EX66" s="2">
        <v>0</v>
      </c>
      <c r="EY66" s="2">
        <v>0</v>
      </c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>
        <v>0</v>
      </c>
      <c r="FR66" s="2">
        <f t="shared" si="88"/>
        <v>0</v>
      </c>
      <c r="FS66" s="2">
        <v>0</v>
      </c>
      <c r="FT66" s="2"/>
      <c r="FU66" s="2"/>
      <c r="FV66" s="2"/>
      <c r="FW66" s="2"/>
      <c r="FX66" s="2">
        <v>0</v>
      </c>
      <c r="FY66" s="2">
        <v>0</v>
      </c>
      <c r="FZ66" s="2"/>
      <c r="GA66" s="2" t="s">
        <v>100</v>
      </c>
      <c r="GB66" s="2"/>
      <c r="GC66" s="2"/>
      <c r="GD66" s="2">
        <v>0</v>
      </c>
      <c r="GE66" s="2"/>
      <c r="GF66" s="2">
        <v>242010185</v>
      </c>
      <c r="GG66" s="2">
        <v>2</v>
      </c>
      <c r="GH66" s="2">
        <v>4</v>
      </c>
      <c r="GI66" s="2">
        <v>-2</v>
      </c>
      <c r="GJ66" s="2">
        <v>0</v>
      </c>
      <c r="GK66" s="2">
        <f>ROUND(R66*(R12)/100,2)</f>
        <v>0</v>
      </c>
      <c r="GL66" s="2">
        <f t="shared" si="89"/>
        <v>0</v>
      </c>
      <c r="GM66" s="2">
        <f t="shared" si="90"/>
        <v>1171.53</v>
      </c>
      <c r="GN66" s="2">
        <f t="shared" si="91"/>
        <v>0</v>
      </c>
      <c r="GO66" s="2">
        <f t="shared" si="92"/>
        <v>1171.53</v>
      </c>
      <c r="GP66" s="2">
        <f t="shared" si="93"/>
        <v>0</v>
      </c>
      <c r="GQ66" s="2"/>
      <c r="GR66" s="2">
        <v>0</v>
      </c>
      <c r="GS66" s="2">
        <v>2</v>
      </c>
      <c r="GT66" s="2">
        <v>0</v>
      </c>
      <c r="GU66" s="2" t="s">
        <v>3</v>
      </c>
      <c r="GV66" s="2">
        <f t="shared" si="94"/>
        <v>0</v>
      </c>
      <c r="GW66" s="2">
        <v>1</v>
      </c>
      <c r="GX66" s="2">
        <f t="shared" si="95"/>
        <v>0</v>
      </c>
      <c r="GY66" s="2"/>
      <c r="GZ66" s="2"/>
      <c r="HA66" s="2">
        <v>0</v>
      </c>
      <c r="HB66" s="2">
        <v>0</v>
      </c>
      <c r="HC66" s="2">
        <f t="shared" si="96"/>
        <v>0</v>
      </c>
      <c r="HD66" s="2"/>
      <c r="HE66" s="2" t="s">
        <v>26</v>
      </c>
      <c r="HF66" s="2" t="s">
        <v>75</v>
      </c>
      <c r="HG66" s="2"/>
      <c r="HH66" s="2"/>
      <c r="HI66" s="2"/>
      <c r="HJ66" s="2"/>
      <c r="HK66" s="2"/>
      <c r="HL66" s="2"/>
      <c r="HM66" s="2" t="s">
        <v>3</v>
      </c>
      <c r="HN66" s="2" t="s">
        <v>3</v>
      </c>
      <c r="HO66" s="2" t="s">
        <v>3</v>
      </c>
      <c r="HP66" s="2" t="s">
        <v>3</v>
      </c>
      <c r="HQ66" s="2" t="s">
        <v>3</v>
      </c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>
        <v>0</v>
      </c>
      <c r="IL66" s="2"/>
      <c r="IM66" s="2"/>
      <c r="IN66" s="2"/>
      <c r="IO66" s="2"/>
      <c r="IP66" s="2"/>
      <c r="IQ66" s="2"/>
      <c r="IR66" s="2"/>
      <c r="IS66" s="2"/>
      <c r="IT66" s="2"/>
      <c r="IU66" s="2"/>
    </row>
    <row r="67" spans="1:255" x14ac:dyDescent="0.2">
      <c r="A67">
        <v>17</v>
      </c>
      <c r="B67">
        <v>1</v>
      </c>
      <c r="E67" t="s">
        <v>98</v>
      </c>
      <c r="F67" t="s">
        <v>27</v>
      </c>
      <c r="G67" t="s">
        <v>99</v>
      </c>
      <c r="H67" t="s">
        <v>29</v>
      </c>
      <c r="I67">
        <v>9</v>
      </c>
      <c r="J67">
        <v>0</v>
      </c>
      <c r="K67">
        <v>9</v>
      </c>
      <c r="O67">
        <f t="shared" si="59"/>
        <v>11410.7</v>
      </c>
      <c r="P67">
        <f t="shared" si="60"/>
        <v>11410.7</v>
      </c>
      <c r="Q67">
        <f t="shared" si="61"/>
        <v>0</v>
      </c>
      <c r="R67">
        <f t="shared" si="62"/>
        <v>0</v>
      </c>
      <c r="S67">
        <f t="shared" si="63"/>
        <v>0</v>
      </c>
      <c r="T67">
        <f t="shared" si="64"/>
        <v>0</v>
      </c>
      <c r="U67">
        <f t="shared" si="65"/>
        <v>0</v>
      </c>
      <c r="V67">
        <f t="shared" si="66"/>
        <v>0</v>
      </c>
      <c r="W67">
        <f t="shared" si="67"/>
        <v>0</v>
      </c>
      <c r="X67">
        <f t="shared" si="68"/>
        <v>0</v>
      </c>
      <c r="Y67">
        <f t="shared" si="69"/>
        <v>0</v>
      </c>
      <c r="AA67">
        <v>151751235</v>
      </c>
      <c r="AB67">
        <f t="shared" si="70"/>
        <v>130.16999999999999</v>
      </c>
      <c r="AC67">
        <f t="shared" si="71"/>
        <v>130.16999999999999</v>
      </c>
      <c r="AD67">
        <f t="shared" si="72"/>
        <v>0</v>
      </c>
      <c r="AE67">
        <f t="shared" si="73"/>
        <v>0</v>
      </c>
      <c r="AF67">
        <f t="shared" si="74"/>
        <v>0</v>
      </c>
      <c r="AG67">
        <f t="shared" si="75"/>
        <v>0</v>
      </c>
      <c r="AH67">
        <f t="shared" si="76"/>
        <v>0</v>
      </c>
      <c r="AI67">
        <f t="shared" si="77"/>
        <v>0</v>
      </c>
      <c r="AJ67">
        <f t="shared" si="78"/>
        <v>0</v>
      </c>
      <c r="AK67">
        <v>130.17000000000002</v>
      </c>
      <c r="AL67">
        <v>130.17000000000002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1</v>
      </c>
      <c r="AW67">
        <v>1</v>
      </c>
      <c r="AZ67">
        <v>1</v>
      </c>
      <c r="BA67">
        <v>1</v>
      </c>
      <c r="BB67">
        <v>1</v>
      </c>
      <c r="BC67">
        <v>9.74</v>
      </c>
      <c r="BD67" t="s">
        <v>3</v>
      </c>
      <c r="BE67" t="s">
        <v>3</v>
      </c>
      <c r="BF67" t="s">
        <v>3</v>
      </c>
      <c r="BG67" t="s">
        <v>3</v>
      </c>
      <c r="BH67">
        <v>3</v>
      </c>
      <c r="BI67">
        <v>2</v>
      </c>
      <c r="BJ67" t="s">
        <v>3</v>
      </c>
      <c r="BM67">
        <v>700010</v>
      </c>
      <c r="BN67">
        <v>0</v>
      </c>
      <c r="BO67" t="s">
        <v>3</v>
      </c>
      <c r="BP67">
        <v>0</v>
      </c>
      <c r="BQ67">
        <v>202</v>
      </c>
      <c r="BR67">
        <v>0</v>
      </c>
      <c r="BS67">
        <v>1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3</v>
      </c>
      <c r="BZ67">
        <v>0</v>
      </c>
      <c r="CA67">
        <v>0</v>
      </c>
      <c r="CB67" t="s">
        <v>3</v>
      </c>
      <c r="CE67">
        <v>30</v>
      </c>
      <c r="CF67">
        <v>0</v>
      </c>
      <c r="CG67">
        <v>0</v>
      </c>
      <c r="CM67">
        <v>0</v>
      </c>
      <c r="CN67" t="s">
        <v>3</v>
      </c>
      <c r="CO67">
        <v>0</v>
      </c>
      <c r="CP67">
        <f t="shared" si="79"/>
        <v>11410.7</v>
      </c>
      <c r="CQ67">
        <f t="shared" si="80"/>
        <v>1267.8599999999999</v>
      </c>
      <c r="CR67">
        <f t="shared" si="81"/>
        <v>0</v>
      </c>
      <c r="CS67">
        <f t="shared" si="82"/>
        <v>0</v>
      </c>
      <c r="CT67">
        <f t="shared" si="83"/>
        <v>0</v>
      </c>
      <c r="CU67">
        <f t="shared" si="84"/>
        <v>0</v>
      </c>
      <c r="CV67">
        <f t="shared" si="85"/>
        <v>0</v>
      </c>
      <c r="CW67">
        <f t="shared" si="86"/>
        <v>0</v>
      </c>
      <c r="CX67">
        <f t="shared" si="87"/>
        <v>0</v>
      </c>
      <c r="CY67">
        <f>S67*(BZ67/100)</f>
        <v>0</v>
      </c>
      <c r="CZ67">
        <f>S67*(CA67/100)</f>
        <v>0</v>
      </c>
      <c r="DC67" t="s">
        <v>3</v>
      </c>
      <c r="DD67" t="s">
        <v>3</v>
      </c>
      <c r="DE67" t="s">
        <v>3</v>
      </c>
      <c r="DF67" t="s">
        <v>3</v>
      </c>
      <c r="DG67" t="s">
        <v>3</v>
      </c>
      <c r="DH67" t="s">
        <v>3</v>
      </c>
      <c r="DI67" t="s">
        <v>3</v>
      </c>
      <c r="DJ67" t="s">
        <v>3</v>
      </c>
      <c r="DK67" t="s">
        <v>3</v>
      </c>
      <c r="DL67" t="s">
        <v>3</v>
      </c>
      <c r="DM67" t="s">
        <v>3</v>
      </c>
      <c r="DN67">
        <v>0</v>
      </c>
      <c r="DO67">
        <v>0</v>
      </c>
      <c r="DP67">
        <v>1</v>
      </c>
      <c r="DQ67">
        <v>1</v>
      </c>
      <c r="DU67">
        <v>1010</v>
      </c>
      <c r="DV67" t="s">
        <v>29</v>
      </c>
      <c r="DW67" t="s">
        <v>29</v>
      </c>
      <c r="DX67">
        <v>1</v>
      </c>
      <c r="DZ67" t="s">
        <v>3</v>
      </c>
      <c r="EA67" t="s">
        <v>3</v>
      </c>
      <c r="EB67" t="s">
        <v>3</v>
      </c>
      <c r="EC67" t="s">
        <v>3</v>
      </c>
      <c r="EE67">
        <v>151748510</v>
      </c>
      <c r="EF67">
        <v>202</v>
      </c>
      <c r="EG67" t="s">
        <v>30</v>
      </c>
      <c r="EH67">
        <v>0</v>
      </c>
      <c r="EI67" t="s">
        <v>3</v>
      </c>
      <c r="EJ67">
        <v>1</v>
      </c>
      <c r="EK67">
        <v>700010</v>
      </c>
      <c r="EL67" t="s">
        <v>31</v>
      </c>
      <c r="EM67" t="s">
        <v>30</v>
      </c>
      <c r="EO67" t="s">
        <v>3</v>
      </c>
      <c r="EQ67">
        <v>0</v>
      </c>
      <c r="ER67">
        <v>191.95000000000002</v>
      </c>
      <c r="ES67">
        <v>130.17000000000002</v>
      </c>
      <c r="ET67">
        <v>0</v>
      </c>
      <c r="EU67">
        <v>0</v>
      </c>
      <c r="EV67">
        <v>0</v>
      </c>
      <c r="EW67">
        <v>0</v>
      </c>
      <c r="EX67">
        <v>0</v>
      </c>
      <c r="EY67">
        <v>0</v>
      </c>
      <c r="EZ67">
        <v>5</v>
      </c>
      <c r="FC67">
        <v>1</v>
      </c>
      <c r="FD67">
        <v>18</v>
      </c>
      <c r="FF67">
        <v>1491.6</v>
      </c>
      <c r="FQ67">
        <v>0</v>
      </c>
      <c r="FR67">
        <f t="shared" si="88"/>
        <v>0</v>
      </c>
      <c r="FS67">
        <v>0</v>
      </c>
      <c r="FX67">
        <v>0</v>
      </c>
      <c r="FY67">
        <v>0</v>
      </c>
      <c r="GA67" t="s">
        <v>100</v>
      </c>
      <c r="GD67">
        <v>0</v>
      </c>
      <c r="GF67">
        <v>242010185</v>
      </c>
      <c r="GG67">
        <v>2</v>
      </c>
      <c r="GH67">
        <v>3</v>
      </c>
      <c r="GI67">
        <v>5</v>
      </c>
      <c r="GJ67">
        <v>0</v>
      </c>
      <c r="GK67">
        <f>ROUND(R67*(S12)/100,2)</f>
        <v>0</v>
      </c>
      <c r="GL67">
        <f t="shared" si="89"/>
        <v>0</v>
      </c>
      <c r="GM67">
        <f t="shared" si="90"/>
        <v>11410.7</v>
      </c>
      <c r="GN67">
        <f t="shared" si="91"/>
        <v>0</v>
      </c>
      <c r="GO67">
        <f t="shared" si="92"/>
        <v>11410.7</v>
      </c>
      <c r="GP67">
        <f t="shared" si="93"/>
        <v>0</v>
      </c>
      <c r="GR67">
        <v>1</v>
      </c>
      <c r="GS67">
        <v>1</v>
      </c>
      <c r="GT67">
        <v>0</v>
      </c>
      <c r="GU67" t="s">
        <v>3</v>
      </c>
      <c r="GV67">
        <f t="shared" si="94"/>
        <v>0</v>
      </c>
      <c r="GW67">
        <v>1</v>
      </c>
      <c r="GX67">
        <f t="shared" si="95"/>
        <v>0</v>
      </c>
      <c r="HA67">
        <v>0</v>
      </c>
      <c r="HB67">
        <v>0</v>
      </c>
      <c r="HC67">
        <f t="shared" si="96"/>
        <v>0</v>
      </c>
      <c r="HE67" t="s">
        <v>26</v>
      </c>
      <c r="HF67" t="s">
        <v>75</v>
      </c>
      <c r="HM67" t="s">
        <v>3</v>
      </c>
      <c r="HN67" t="s">
        <v>3</v>
      </c>
      <c r="HO67" t="s">
        <v>3</v>
      </c>
      <c r="HP67" t="s">
        <v>3</v>
      </c>
      <c r="HQ67" t="s">
        <v>3</v>
      </c>
      <c r="IK67">
        <v>0</v>
      </c>
    </row>
    <row r="68" spans="1:255" x14ac:dyDescent="0.2">
      <c r="A68" s="2">
        <v>17</v>
      </c>
      <c r="B68" s="2">
        <v>1</v>
      </c>
      <c r="C68" s="2">
        <f>ROW(SmtRes!A98)</f>
        <v>98</v>
      </c>
      <c r="D68" s="2">
        <f>ROW(EtalonRes!A119)</f>
        <v>119</v>
      </c>
      <c r="E68" s="2" t="s">
        <v>101</v>
      </c>
      <c r="F68" s="2" t="s">
        <v>102</v>
      </c>
      <c r="G68" s="2" t="s">
        <v>103</v>
      </c>
      <c r="H68" s="2" t="s">
        <v>44</v>
      </c>
      <c r="I68" s="2">
        <v>46</v>
      </c>
      <c r="J68" s="2">
        <v>0</v>
      </c>
      <c r="K68" s="2">
        <v>46</v>
      </c>
      <c r="L68" s="2"/>
      <c r="M68" s="2"/>
      <c r="N68" s="2"/>
      <c r="O68" s="2">
        <f t="shared" si="59"/>
        <v>558.9</v>
      </c>
      <c r="P68" s="2">
        <f t="shared" si="60"/>
        <v>0</v>
      </c>
      <c r="Q68" s="2">
        <f t="shared" si="61"/>
        <v>23</v>
      </c>
      <c r="R68" s="2">
        <f t="shared" si="62"/>
        <v>3.68</v>
      </c>
      <c r="S68" s="2">
        <f t="shared" si="63"/>
        <v>535.9</v>
      </c>
      <c r="T68" s="2">
        <f t="shared" si="64"/>
        <v>0</v>
      </c>
      <c r="U68" s="2">
        <f t="shared" si="65"/>
        <v>47.38</v>
      </c>
      <c r="V68" s="2">
        <f t="shared" si="66"/>
        <v>0</v>
      </c>
      <c r="W68" s="2">
        <f t="shared" si="67"/>
        <v>0</v>
      </c>
      <c r="X68" s="2">
        <f t="shared" si="68"/>
        <v>610.92999999999995</v>
      </c>
      <c r="Y68" s="2">
        <f t="shared" si="69"/>
        <v>359.05</v>
      </c>
      <c r="Z68" s="2"/>
      <c r="AA68" s="2">
        <v>151751237</v>
      </c>
      <c r="AB68" s="2">
        <f t="shared" si="70"/>
        <v>12.15</v>
      </c>
      <c r="AC68" s="2">
        <f t="shared" si="71"/>
        <v>0</v>
      </c>
      <c r="AD68" s="2">
        <f t="shared" si="72"/>
        <v>0.5</v>
      </c>
      <c r="AE68" s="2">
        <f t="shared" si="73"/>
        <v>0.08</v>
      </c>
      <c r="AF68" s="2">
        <f t="shared" si="74"/>
        <v>11.65</v>
      </c>
      <c r="AG68" s="2">
        <f t="shared" si="75"/>
        <v>0</v>
      </c>
      <c r="AH68" s="2">
        <f t="shared" si="76"/>
        <v>1.03</v>
      </c>
      <c r="AI68" s="2">
        <f t="shared" si="77"/>
        <v>0</v>
      </c>
      <c r="AJ68" s="2">
        <f t="shared" si="78"/>
        <v>0</v>
      </c>
      <c r="AK68" s="2">
        <v>12.15</v>
      </c>
      <c r="AL68" s="2">
        <v>0</v>
      </c>
      <c r="AM68" s="2">
        <v>0.5</v>
      </c>
      <c r="AN68" s="2">
        <v>0.08</v>
      </c>
      <c r="AO68" s="2">
        <v>11.65</v>
      </c>
      <c r="AP68" s="2">
        <v>0</v>
      </c>
      <c r="AQ68" s="2">
        <v>1.03</v>
      </c>
      <c r="AR68" s="2">
        <v>0</v>
      </c>
      <c r="AS68" s="2">
        <v>0</v>
      </c>
      <c r="AT68" s="2">
        <v>114</v>
      </c>
      <c r="AU68" s="2">
        <v>67</v>
      </c>
      <c r="AV68" s="2">
        <v>1</v>
      </c>
      <c r="AW68" s="2">
        <v>1</v>
      </c>
      <c r="AX68" s="2"/>
      <c r="AY68" s="2"/>
      <c r="AZ68" s="2">
        <v>1</v>
      </c>
      <c r="BA68" s="2">
        <v>1</v>
      </c>
      <c r="BB68" s="2">
        <v>1</v>
      </c>
      <c r="BC68" s="2">
        <v>1</v>
      </c>
      <c r="BD68" s="2" t="s">
        <v>3</v>
      </c>
      <c r="BE68" s="2" t="s">
        <v>3</v>
      </c>
      <c r="BF68" s="2" t="s">
        <v>3</v>
      </c>
      <c r="BG68" s="2" t="s">
        <v>3</v>
      </c>
      <c r="BH68" s="2">
        <v>0</v>
      </c>
      <c r="BI68" s="2">
        <v>2</v>
      </c>
      <c r="BJ68" s="2" t="s">
        <v>104</v>
      </c>
      <c r="BK68" s="2"/>
      <c r="BL68" s="2"/>
      <c r="BM68" s="2">
        <v>355</v>
      </c>
      <c r="BN68" s="2">
        <v>0</v>
      </c>
      <c r="BO68" s="2" t="s">
        <v>3</v>
      </c>
      <c r="BP68" s="2">
        <v>0</v>
      </c>
      <c r="BQ68" s="2">
        <v>40</v>
      </c>
      <c r="BR68" s="2">
        <v>0</v>
      </c>
      <c r="BS68" s="2">
        <v>1</v>
      </c>
      <c r="BT68" s="2">
        <v>1</v>
      </c>
      <c r="BU68" s="2">
        <v>1</v>
      </c>
      <c r="BV68" s="2">
        <v>1</v>
      </c>
      <c r="BW68" s="2">
        <v>1</v>
      </c>
      <c r="BX68" s="2">
        <v>1</v>
      </c>
      <c r="BY68" s="2" t="s">
        <v>3</v>
      </c>
      <c r="BZ68" s="2">
        <v>114</v>
      </c>
      <c r="CA68" s="2">
        <v>67</v>
      </c>
      <c r="CB68" s="2" t="s">
        <v>3</v>
      </c>
      <c r="CC68" s="2"/>
      <c r="CD68" s="2"/>
      <c r="CE68" s="2">
        <v>30</v>
      </c>
      <c r="CF68" s="2">
        <v>0</v>
      </c>
      <c r="CG68" s="2">
        <v>0</v>
      </c>
      <c r="CH68" s="2"/>
      <c r="CI68" s="2"/>
      <c r="CJ68" s="2"/>
      <c r="CK68" s="2"/>
      <c r="CL68" s="2"/>
      <c r="CM68" s="2">
        <v>0</v>
      </c>
      <c r="CN68" s="2" t="s">
        <v>3</v>
      </c>
      <c r="CO68" s="2">
        <v>0</v>
      </c>
      <c r="CP68" s="2">
        <f t="shared" si="79"/>
        <v>558.9</v>
      </c>
      <c r="CQ68" s="2">
        <f t="shared" si="80"/>
        <v>0</v>
      </c>
      <c r="CR68" s="2">
        <f t="shared" si="81"/>
        <v>0.5</v>
      </c>
      <c r="CS68" s="2">
        <f t="shared" si="82"/>
        <v>0.08</v>
      </c>
      <c r="CT68" s="2">
        <f t="shared" si="83"/>
        <v>11.65</v>
      </c>
      <c r="CU68" s="2">
        <f t="shared" si="84"/>
        <v>0</v>
      </c>
      <c r="CV68" s="2">
        <f t="shared" si="85"/>
        <v>1.03</v>
      </c>
      <c r="CW68" s="2">
        <f t="shared" si="86"/>
        <v>0</v>
      </c>
      <c r="CX68" s="2">
        <f t="shared" si="87"/>
        <v>0</v>
      </c>
      <c r="CY68" s="2">
        <f>((S68*BZ68)/100)</f>
        <v>610.92599999999993</v>
      </c>
      <c r="CZ68" s="2">
        <f>((S68*CA68)/100)</f>
        <v>359.05299999999994</v>
      </c>
      <c r="DA68" s="2"/>
      <c r="DB68" s="2"/>
      <c r="DC68" s="2" t="s">
        <v>3</v>
      </c>
      <c r="DD68" s="2" t="s">
        <v>3</v>
      </c>
      <c r="DE68" s="2" t="s">
        <v>3</v>
      </c>
      <c r="DF68" s="2" t="s">
        <v>3</v>
      </c>
      <c r="DG68" s="2" t="s">
        <v>3</v>
      </c>
      <c r="DH68" s="2" t="s">
        <v>3</v>
      </c>
      <c r="DI68" s="2" t="s">
        <v>3</v>
      </c>
      <c r="DJ68" s="2" t="s">
        <v>3</v>
      </c>
      <c r="DK68" s="2" t="s">
        <v>3</v>
      </c>
      <c r="DL68" s="2" t="s">
        <v>3</v>
      </c>
      <c r="DM68" s="2" t="s">
        <v>3</v>
      </c>
      <c r="DN68" s="2">
        <v>0</v>
      </c>
      <c r="DO68" s="2">
        <v>0</v>
      </c>
      <c r="DP68" s="2">
        <v>1</v>
      </c>
      <c r="DQ68" s="2">
        <v>1</v>
      </c>
      <c r="DR68" s="2"/>
      <c r="DS68" s="2"/>
      <c r="DT68" s="2"/>
      <c r="DU68" s="2">
        <v>1013</v>
      </c>
      <c r="DV68" s="2" t="s">
        <v>44</v>
      </c>
      <c r="DW68" s="2" t="s">
        <v>44</v>
      </c>
      <c r="DX68" s="2">
        <v>1</v>
      </c>
      <c r="DY68" s="2"/>
      <c r="DZ68" s="2" t="s">
        <v>3</v>
      </c>
      <c r="EA68" s="2" t="s">
        <v>3</v>
      </c>
      <c r="EB68" s="2" t="s">
        <v>3</v>
      </c>
      <c r="EC68" s="2" t="s">
        <v>3</v>
      </c>
      <c r="ED68" s="2"/>
      <c r="EE68" s="2">
        <v>151030353</v>
      </c>
      <c r="EF68" s="2">
        <v>40</v>
      </c>
      <c r="EG68" s="2" t="s">
        <v>23</v>
      </c>
      <c r="EH68" s="2">
        <v>0</v>
      </c>
      <c r="EI68" s="2" t="s">
        <v>3</v>
      </c>
      <c r="EJ68" s="2">
        <v>2</v>
      </c>
      <c r="EK68" s="2">
        <v>355</v>
      </c>
      <c r="EL68" s="2" t="s">
        <v>105</v>
      </c>
      <c r="EM68" s="2" t="s">
        <v>106</v>
      </c>
      <c r="EN68" s="2"/>
      <c r="EO68" s="2" t="s">
        <v>3</v>
      </c>
      <c r="EP68" s="2"/>
      <c r="EQ68" s="2">
        <v>0</v>
      </c>
      <c r="ER68" s="2">
        <v>12.15</v>
      </c>
      <c r="ES68" s="2">
        <v>0</v>
      </c>
      <c r="ET68" s="2">
        <v>0.5</v>
      </c>
      <c r="EU68" s="2">
        <v>0.08</v>
      </c>
      <c r="EV68" s="2">
        <v>11.65</v>
      </c>
      <c r="EW68" s="2">
        <v>1.03</v>
      </c>
      <c r="EX68" s="2">
        <v>0</v>
      </c>
      <c r="EY68" s="2">
        <v>0</v>
      </c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>
        <v>0</v>
      </c>
      <c r="FR68" s="2">
        <f t="shared" si="88"/>
        <v>0</v>
      </c>
      <c r="FS68" s="2">
        <v>0</v>
      </c>
      <c r="FT68" s="2"/>
      <c r="FU68" s="2"/>
      <c r="FV68" s="2"/>
      <c r="FW68" s="2"/>
      <c r="FX68" s="2">
        <v>114</v>
      </c>
      <c r="FY68" s="2">
        <v>67</v>
      </c>
      <c r="FZ68" s="2"/>
      <c r="GA68" s="2" t="s">
        <v>3</v>
      </c>
      <c r="GB68" s="2"/>
      <c r="GC68" s="2"/>
      <c r="GD68" s="2">
        <v>0</v>
      </c>
      <c r="GE68" s="2"/>
      <c r="GF68" s="2">
        <v>-984674882</v>
      </c>
      <c r="GG68" s="2">
        <v>2</v>
      </c>
      <c r="GH68" s="2">
        <v>1</v>
      </c>
      <c r="GI68" s="2">
        <v>-2</v>
      </c>
      <c r="GJ68" s="2">
        <v>0</v>
      </c>
      <c r="GK68" s="2">
        <f>ROUND(R68*(R12)/100,2)</f>
        <v>6.44</v>
      </c>
      <c r="GL68" s="2">
        <f t="shared" si="89"/>
        <v>0</v>
      </c>
      <c r="GM68" s="2">
        <f t="shared" si="90"/>
        <v>1535.32</v>
      </c>
      <c r="GN68" s="2">
        <f t="shared" si="91"/>
        <v>0</v>
      </c>
      <c r="GO68" s="2">
        <f t="shared" si="92"/>
        <v>1535.32</v>
      </c>
      <c r="GP68" s="2">
        <f t="shared" si="93"/>
        <v>0</v>
      </c>
      <c r="GQ68" s="2"/>
      <c r="GR68" s="2">
        <v>0</v>
      </c>
      <c r="GS68" s="2">
        <v>0</v>
      </c>
      <c r="GT68" s="2">
        <v>0</v>
      </c>
      <c r="GU68" s="2" t="s">
        <v>3</v>
      </c>
      <c r="GV68" s="2">
        <f t="shared" si="94"/>
        <v>0</v>
      </c>
      <c r="GW68" s="2">
        <v>1</v>
      </c>
      <c r="GX68" s="2">
        <f t="shared" si="95"/>
        <v>0</v>
      </c>
      <c r="GY68" s="2"/>
      <c r="GZ68" s="2"/>
      <c r="HA68" s="2">
        <v>0</v>
      </c>
      <c r="HB68" s="2">
        <v>0</v>
      </c>
      <c r="HC68" s="2">
        <f t="shared" si="96"/>
        <v>0</v>
      </c>
      <c r="HD68" s="2"/>
      <c r="HE68" s="2" t="s">
        <v>3</v>
      </c>
      <c r="HF68" s="2" t="s">
        <v>3</v>
      </c>
      <c r="HG68" s="2"/>
      <c r="HH68" s="2"/>
      <c r="HI68" s="2"/>
      <c r="HJ68" s="2"/>
      <c r="HK68" s="2"/>
      <c r="HL68" s="2"/>
      <c r="HM68" s="2" t="s">
        <v>3</v>
      </c>
      <c r="HN68" s="2" t="s">
        <v>3</v>
      </c>
      <c r="HO68" s="2" t="s">
        <v>3</v>
      </c>
      <c r="HP68" s="2" t="s">
        <v>3</v>
      </c>
      <c r="HQ68" s="2" t="s">
        <v>3</v>
      </c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>
        <v>0</v>
      </c>
      <c r="IL68" s="2"/>
      <c r="IM68" s="2"/>
      <c r="IN68" s="2"/>
      <c r="IO68" s="2"/>
      <c r="IP68" s="2"/>
      <c r="IQ68" s="2"/>
      <c r="IR68" s="2"/>
      <c r="IS68" s="2"/>
      <c r="IT68" s="2"/>
      <c r="IU68" s="2"/>
    </row>
    <row r="69" spans="1:255" x14ac:dyDescent="0.2">
      <c r="A69">
        <v>17</v>
      </c>
      <c r="B69">
        <v>1</v>
      </c>
      <c r="C69">
        <f>ROW(SmtRes!A100)</f>
        <v>100</v>
      </c>
      <c r="D69">
        <f>ROW(EtalonRes!A122)</f>
        <v>122</v>
      </c>
      <c r="E69" t="s">
        <v>101</v>
      </c>
      <c r="F69" t="s">
        <v>102</v>
      </c>
      <c r="G69" t="s">
        <v>103</v>
      </c>
      <c r="H69" t="s">
        <v>44</v>
      </c>
      <c r="I69">
        <v>46</v>
      </c>
      <c r="J69">
        <v>0</v>
      </c>
      <c r="K69">
        <v>46</v>
      </c>
      <c r="O69">
        <f t="shared" si="59"/>
        <v>18788.77</v>
      </c>
      <c r="P69">
        <f t="shared" si="60"/>
        <v>0</v>
      </c>
      <c r="Q69">
        <f t="shared" si="61"/>
        <v>294.86</v>
      </c>
      <c r="R69">
        <f t="shared" si="62"/>
        <v>127</v>
      </c>
      <c r="S69">
        <f t="shared" si="63"/>
        <v>18493.91</v>
      </c>
      <c r="T69">
        <f t="shared" si="64"/>
        <v>0</v>
      </c>
      <c r="U69">
        <f t="shared" si="65"/>
        <v>47.38</v>
      </c>
      <c r="V69">
        <f t="shared" si="66"/>
        <v>0</v>
      </c>
      <c r="W69">
        <f t="shared" si="67"/>
        <v>0</v>
      </c>
      <c r="X69">
        <f t="shared" si="68"/>
        <v>14610.19</v>
      </c>
      <c r="Y69">
        <f t="shared" si="69"/>
        <v>7582.5</v>
      </c>
      <c r="AA69">
        <v>151751235</v>
      </c>
      <c r="AB69">
        <f t="shared" si="70"/>
        <v>12.15</v>
      </c>
      <c r="AC69">
        <f t="shared" si="71"/>
        <v>0</v>
      </c>
      <c r="AD69">
        <f t="shared" si="72"/>
        <v>0.5</v>
      </c>
      <c r="AE69">
        <f t="shared" si="73"/>
        <v>0.08</v>
      </c>
      <c r="AF69">
        <f t="shared" si="74"/>
        <v>11.65</v>
      </c>
      <c r="AG69">
        <f t="shared" si="75"/>
        <v>0</v>
      </c>
      <c r="AH69">
        <f t="shared" si="76"/>
        <v>1.03</v>
      </c>
      <c r="AI69">
        <f t="shared" si="77"/>
        <v>0</v>
      </c>
      <c r="AJ69">
        <f t="shared" si="78"/>
        <v>0</v>
      </c>
      <c r="AK69">
        <v>12.15</v>
      </c>
      <c r="AL69">
        <v>0</v>
      </c>
      <c r="AM69">
        <v>0.5</v>
      </c>
      <c r="AN69">
        <v>0.08</v>
      </c>
      <c r="AO69">
        <v>11.65</v>
      </c>
      <c r="AP69">
        <v>0</v>
      </c>
      <c r="AQ69">
        <v>1.03</v>
      </c>
      <c r="AR69">
        <v>0</v>
      </c>
      <c r="AS69">
        <v>0</v>
      </c>
      <c r="AT69">
        <v>79</v>
      </c>
      <c r="AU69">
        <v>41</v>
      </c>
      <c r="AV69">
        <v>1</v>
      </c>
      <c r="AW69">
        <v>1</v>
      </c>
      <c r="AZ69">
        <v>1</v>
      </c>
      <c r="BA69">
        <v>34.51</v>
      </c>
      <c r="BB69">
        <v>12.82</v>
      </c>
      <c r="BC69">
        <v>1</v>
      </c>
      <c r="BD69" t="s">
        <v>3</v>
      </c>
      <c r="BE69" t="s">
        <v>3</v>
      </c>
      <c r="BF69" t="s">
        <v>3</v>
      </c>
      <c r="BG69" t="s">
        <v>3</v>
      </c>
      <c r="BH69">
        <v>0</v>
      </c>
      <c r="BI69">
        <v>2</v>
      </c>
      <c r="BJ69" t="s">
        <v>104</v>
      </c>
      <c r="BM69">
        <v>355</v>
      </c>
      <c r="BN69">
        <v>0</v>
      </c>
      <c r="BO69" t="s">
        <v>102</v>
      </c>
      <c r="BP69">
        <v>1</v>
      </c>
      <c r="BQ69">
        <v>40</v>
      </c>
      <c r="BR69">
        <v>0</v>
      </c>
      <c r="BS69">
        <v>34.51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3</v>
      </c>
      <c r="BZ69">
        <v>79</v>
      </c>
      <c r="CA69">
        <v>41</v>
      </c>
      <c r="CB69" t="s">
        <v>3</v>
      </c>
      <c r="CE69">
        <v>30</v>
      </c>
      <c r="CF69">
        <v>0</v>
      </c>
      <c r="CG69">
        <v>0</v>
      </c>
      <c r="CM69">
        <v>0</v>
      </c>
      <c r="CN69" t="s">
        <v>3</v>
      </c>
      <c r="CO69">
        <v>0</v>
      </c>
      <c r="CP69">
        <f t="shared" si="79"/>
        <v>18788.77</v>
      </c>
      <c r="CQ69">
        <f t="shared" si="80"/>
        <v>0</v>
      </c>
      <c r="CR69">
        <f t="shared" si="81"/>
        <v>6.41</v>
      </c>
      <c r="CS69">
        <f t="shared" si="82"/>
        <v>2.76</v>
      </c>
      <c r="CT69">
        <f t="shared" si="83"/>
        <v>402.04</v>
      </c>
      <c r="CU69">
        <f t="shared" si="84"/>
        <v>0</v>
      </c>
      <c r="CV69">
        <f t="shared" si="85"/>
        <v>1.03</v>
      </c>
      <c r="CW69">
        <f t="shared" si="86"/>
        <v>0</v>
      </c>
      <c r="CX69">
        <f t="shared" si="87"/>
        <v>0</v>
      </c>
      <c r="CY69">
        <f>S69*(BZ69/100)</f>
        <v>14610.188900000001</v>
      </c>
      <c r="CZ69">
        <f>S69*(CA69/100)</f>
        <v>7582.5030999999999</v>
      </c>
      <c r="DC69" t="s">
        <v>3</v>
      </c>
      <c r="DD69" t="s">
        <v>3</v>
      </c>
      <c r="DE69" t="s">
        <v>3</v>
      </c>
      <c r="DF69" t="s">
        <v>3</v>
      </c>
      <c r="DG69" t="s">
        <v>3</v>
      </c>
      <c r="DH69" t="s">
        <v>3</v>
      </c>
      <c r="DI69" t="s">
        <v>3</v>
      </c>
      <c r="DJ69" t="s">
        <v>3</v>
      </c>
      <c r="DK69" t="s">
        <v>3</v>
      </c>
      <c r="DL69" t="s">
        <v>3</v>
      </c>
      <c r="DM69" t="s">
        <v>3</v>
      </c>
      <c r="DN69">
        <v>114</v>
      </c>
      <c r="DO69">
        <v>67</v>
      </c>
      <c r="DP69">
        <v>1</v>
      </c>
      <c r="DQ69">
        <v>1</v>
      </c>
      <c r="DU69">
        <v>1013</v>
      </c>
      <c r="DV69" t="s">
        <v>44</v>
      </c>
      <c r="DW69" t="s">
        <v>44</v>
      </c>
      <c r="DX69">
        <v>1</v>
      </c>
      <c r="DZ69" t="s">
        <v>3</v>
      </c>
      <c r="EA69" t="s">
        <v>3</v>
      </c>
      <c r="EB69" t="s">
        <v>3</v>
      </c>
      <c r="EC69" t="s">
        <v>3</v>
      </c>
      <c r="EE69">
        <v>151030353</v>
      </c>
      <c r="EF69">
        <v>40</v>
      </c>
      <c r="EG69" t="s">
        <v>23</v>
      </c>
      <c r="EH69">
        <v>0</v>
      </c>
      <c r="EI69" t="s">
        <v>3</v>
      </c>
      <c r="EJ69">
        <v>2</v>
      </c>
      <c r="EK69">
        <v>355</v>
      </c>
      <c r="EL69" t="s">
        <v>105</v>
      </c>
      <c r="EM69" t="s">
        <v>106</v>
      </c>
      <c r="EO69" t="s">
        <v>3</v>
      </c>
      <c r="EQ69">
        <v>0</v>
      </c>
      <c r="ER69">
        <v>12.15</v>
      </c>
      <c r="ES69">
        <v>0</v>
      </c>
      <c r="ET69">
        <v>0.5</v>
      </c>
      <c r="EU69">
        <v>0.08</v>
      </c>
      <c r="EV69">
        <v>11.65</v>
      </c>
      <c r="EW69">
        <v>1.03</v>
      </c>
      <c r="EX69">
        <v>0</v>
      </c>
      <c r="EY69">
        <v>0</v>
      </c>
      <c r="FQ69">
        <v>0</v>
      </c>
      <c r="FR69">
        <f t="shared" si="88"/>
        <v>0</v>
      </c>
      <c r="FS69">
        <v>0</v>
      </c>
      <c r="FX69">
        <v>114</v>
      </c>
      <c r="FY69">
        <v>67</v>
      </c>
      <c r="GA69" t="s">
        <v>3</v>
      </c>
      <c r="GD69">
        <v>0</v>
      </c>
      <c r="GF69">
        <v>-984674882</v>
      </c>
      <c r="GG69">
        <v>2</v>
      </c>
      <c r="GH69">
        <v>1</v>
      </c>
      <c r="GI69">
        <v>2</v>
      </c>
      <c r="GJ69">
        <v>0</v>
      </c>
      <c r="GK69">
        <f>ROUND(R69*(S12)/100,2)</f>
        <v>203.2</v>
      </c>
      <c r="GL69">
        <f t="shared" si="89"/>
        <v>0</v>
      </c>
      <c r="GM69">
        <f t="shared" si="90"/>
        <v>41184.660000000003</v>
      </c>
      <c r="GN69">
        <f t="shared" si="91"/>
        <v>0</v>
      </c>
      <c r="GO69">
        <f t="shared" si="92"/>
        <v>41184.660000000003</v>
      </c>
      <c r="GP69">
        <f t="shared" si="93"/>
        <v>0</v>
      </c>
      <c r="GR69">
        <v>0</v>
      </c>
      <c r="GS69">
        <v>3</v>
      </c>
      <c r="GT69">
        <v>0</v>
      </c>
      <c r="GU69" t="s">
        <v>3</v>
      </c>
      <c r="GV69">
        <f t="shared" si="94"/>
        <v>0</v>
      </c>
      <c r="GW69">
        <v>1</v>
      </c>
      <c r="GX69">
        <f t="shared" si="95"/>
        <v>0</v>
      </c>
      <c r="HA69">
        <v>0</v>
      </c>
      <c r="HB69">
        <v>0</v>
      </c>
      <c r="HC69">
        <f t="shared" si="96"/>
        <v>0</v>
      </c>
      <c r="HE69" t="s">
        <v>3</v>
      </c>
      <c r="HF69" t="s">
        <v>3</v>
      </c>
      <c r="HM69" t="s">
        <v>3</v>
      </c>
      <c r="HN69" t="s">
        <v>3</v>
      </c>
      <c r="HO69" t="s">
        <v>3</v>
      </c>
      <c r="HP69" t="s">
        <v>3</v>
      </c>
      <c r="HQ69" t="s">
        <v>3</v>
      </c>
      <c r="IK69">
        <v>0</v>
      </c>
    </row>
    <row r="70" spans="1:255" x14ac:dyDescent="0.2">
      <c r="A70" s="2">
        <v>17</v>
      </c>
      <c r="B70" s="2">
        <v>1</v>
      </c>
      <c r="C70" s="2"/>
      <c r="D70" s="2"/>
      <c r="E70" s="2" t="s">
        <v>107</v>
      </c>
      <c r="F70" s="2" t="s">
        <v>27</v>
      </c>
      <c r="G70" s="2" t="s">
        <v>108</v>
      </c>
      <c r="H70" s="2" t="s">
        <v>29</v>
      </c>
      <c r="I70" s="2">
        <v>46</v>
      </c>
      <c r="J70" s="2">
        <v>0</v>
      </c>
      <c r="K70" s="2">
        <v>46</v>
      </c>
      <c r="L70" s="2"/>
      <c r="M70" s="2"/>
      <c r="N70" s="2"/>
      <c r="O70" s="2">
        <f t="shared" si="59"/>
        <v>4759.62</v>
      </c>
      <c r="P70" s="2">
        <f t="shared" si="60"/>
        <v>4759.62</v>
      </c>
      <c r="Q70" s="2">
        <f t="shared" si="61"/>
        <v>0</v>
      </c>
      <c r="R70" s="2">
        <f t="shared" si="62"/>
        <v>0</v>
      </c>
      <c r="S70" s="2">
        <f t="shared" si="63"/>
        <v>0</v>
      </c>
      <c r="T70" s="2">
        <f t="shared" si="64"/>
        <v>0</v>
      </c>
      <c r="U70" s="2">
        <f t="shared" si="65"/>
        <v>0</v>
      </c>
      <c r="V70" s="2">
        <f t="shared" si="66"/>
        <v>0</v>
      </c>
      <c r="W70" s="2">
        <f t="shared" si="67"/>
        <v>0</v>
      </c>
      <c r="X70" s="2">
        <f t="shared" si="68"/>
        <v>0</v>
      </c>
      <c r="Y70" s="2">
        <f t="shared" si="69"/>
        <v>0</v>
      </c>
      <c r="Z70" s="2"/>
      <c r="AA70" s="2">
        <v>151751237</v>
      </c>
      <c r="AB70" s="2">
        <f t="shared" si="70"/>
        <v>103.47</v>
      </c>
      <c r="AC70" s="2">
        <f t="shared" si="71"/>
        <v>103.47</v>
      </c>
      <c r="AD70" s="2">
        <f t="shared" si="72"/>
        <v>0</v>
      </c>
      <c r="AE70" s="2">
        <f t="shared" si="73"/>
        <v>0</v>
      </c>
      <c r="AF70" s="2">
        <f t="shared" si="74"/>
        <v>0</v>
      </c>
      <c r="AG70" s="2">
        <f t="shared" si="75"/>
        <v>0</v>
      </c>
      <c r="AH70" s="2">
        <f t="shared" si="76"/>
        <v>0</v>
      </c>
      <c r="AI70" s="2">
        <f t="shared" si="77"/>
        <v>0</v>
      </c>
      <c r="AJ70" s="2">
        <f t="shared" si="78"/>
        <v>0</v>
      </c>
      <c r="AK70" s="2">
        <v>103.47</v>
      </c>
      <c r="AL70" s="2">
        <v>103.47</v>
      </c>
      <c r="AM70" s="2">
        <v>0</v>
      </c>
      <c r="AN70" s="2">
        <v>0</v>
      </c>
      <c r="AO70" s="2">
        <v>0</v>
      </c>
      <c r="AP70" s="2">
        <v>0</v>
      </c>
      <c r="AQ70" s="2">
        <v>0</v>
      </c>
      <c r="AR70" s="2">
        <v>0</v>
      </c>
      <c r="AS70" s="2">
        <v>0</v>
      </c>
      <c r="AT70" s="2">
        <v>0</v>
      </c>
      <c r="AU70" s="2">
        <v>0</v>
      </c>
      <c r="AV70" s="2">
        <v>1</v>
      </c>
      <c r="AW70" s="2">
        <v>1</v>
      </c>
      <c r="AX70" s="2"/>
      <c r="AY70" s="2"/>
      <c r="AZ70" s="2">
        <v>1</v>
      </c>
      <c r="BA70" s="2">
        <v>1</v>
      </c>
      <c r="BB70" s="2">
        <v>1</v>
      </c>
      <c r="BC70" s="2">
        <v>1</v>
      </c>
      <c r="BD70" s="2" t="s">
        <v>3</v>
      </c>
      <c r="BE70" s="2" t="s">
        <v>3</v>
      </c>
      <c r="BF70" s="2" t="s">
        <v>3</v>
      </c>
      <c r="BG70" s="2" t="s">
        <v>3</v>
      </c>
      <c r="BH70" s="2">
        <v>3</v>
      </c>
      <c r="BI70" s="2">
        <v>2</v>
      </c>
      <c r="BJ70" s="2" t="s">
        <v>3</v>
      </c>
      <c r="BK70" s="2"/>
      <c r="BL70" s="2"/>
      <c r="BM70" s="2">
        <v>700010</v>
      </c>
      <c r="BN70" s="2">
        <v>0</v>
      </c>
      <c r="BO70" s="2" t="s">
        <v>3</v>
      </c>
      <c r="BP70" s="2">
        <v>0</v>
      </c>
      <c r="BQ70" s="2">
        <v>202</v>
      </c>
      <c r="BR70" s="2">
        <v>0</v>
      </c>
      <c r="BS70" s="2">
        <v>1</v>
      </c>
      <c r="BT70" s="2">
        <v>1</v>
      </c>
      <c r="BU70" s="2">
        <v>1</v>
      </c>
      <c r="BV70" s="2">
        <v>1</v>
      </c>
      <c r="BW70" s="2">
        <v>1</v>
      </c>
      <c r="BX70" s="2">
        <v>1</v>
      </c>
      <c r="BY70" s="2" t="s">
        <v>3</v>
      </c>
      <c r="BZ70" s="2">
        <v>0</v>
      </c>
      <c r="CA70" s="2">
        <v>0</v>
      </c>
      <c r="CB70" s="2" t="s">
        <v>3</v>
      </c>
      <c r="CC70" s="2"/>
      <c r="CD70" s="2"/>
      <c r="CE70" s="2">
        <v>30</v>
      </c>
      <c r="CF70" s="2">
        <v>0</v>
      </c>
      <c r="CG70" s="2">
        <v>0</v>
      </c>
      <c r="CH70" s="2"/>
      <c r="CI70" s="2"/>
      <c r="CJ70" s="2"/>
      <c r="CK70" s="2"/>
      <c r="CL70" s="2"/>
      <c r="CM70" s="2">
        <v>0</v>
      </c>
      <c r="CN70" s="2" t="s">
        <v>3</v>
      </c>
      <c r="CO70" s="2">
        <v>0</v>
      </c>
      <c r="CP70" s="2">
        <f t="shared" si="79"/>
        <v>4759.62</v>
      </c>
      <c r="CQ70" s="2">
        <f t="shared" si="80"/>
        <v>103.47</v>
      </c>
      <c r="CR70" s="2">
        <f t="shared" si="81"/>
        <v>0</v>
      </c>
      <c r="CS70" s="2">
        <f t="shared" si="82"/>
        <v>0</v>
      </c>
      <c r="CT70" s="2">
        <f t="shared" si="83"/>
        <v>0</v>
      </c>
      <c r="CU70" s="2">
        <f t="shared" si="84"/>
        <v>0</v>
      </c>
      <c r="CV70" s="2">
        <f t="shared" si="85"/>
        <v>0</v>
      </c>
      <c r="CW70" s="2">
        <f t="shared" si="86"/>
        <v>0</v>
      </c>
      <c r="CX70" s="2">
        <f t="shared" si="87"/>
        <v>0</v>
      </c>
      <c r="CY70" s="2">
        <f>((S70*BZ70)/100)</f>
        <v>0</v>
      </c>
      <c r="CZ70" s="2">
        <f>((S70*CA70)/100)</f>
        <v>0</v>
      </c>
      <c r="DA70" s="2"/>
      <c r="DB70" s="2"/>
      <c r="DC70" s="2" t="s">
        <v>3</v>
      </c>
      <c r="DD70" s="2" t="s">
        <v>3</v>
      </c>
      <c r="DE70" s="2" t="s">
        <v>3</v>
      </c>
      <c r="DF70" s="2" t="s">
        <v>3</v>
      </c>
      <c r="DG70" s="2" t="s">
        <v>3</v>
      </c>
      <c r="DH70" s="2" t="s">
        <v>3</v>
      </c>
      <c r="DI70" s="2" t="s">
        <v>3</v>
      </c>
      <c r="DJ70" s="2" t="s">
        <v>3</v>
      </c>
      <c r="DK70" s="2" t="s">
        <v>3</v>
      </c>
      <c r="DL70" s="2" t="s">
        <v>3</v>
      </c>
      <c r="DM70" s="2" t="s">
        <v>3</v>
      </c>
      <c r="DN70" s="2">
        <v>0</v>
      </c>
      <c r="DO70" s="2">
        <v>0</v>
      </c>
      <c r="DP70" s="2">
        <v>1</v>
      </c>
      <c r="DQ70" s="2">
        <v>1</v>
      </c>
      <c r="DR70" s="2"/>
      <c r="DS70" s="2"/>
      <c r="DT70" s="2"/>
      <c r="DU70" s="2">
        <v>1010</v>
      </c>
      <c r="DV70" s="2" t="s">
        <v>29</v>
      </c>
      <c r="DW70" s="2" t="s">
        <v>29</v>
      </c>
      <c r="DX70" s="2">
        <v>1</v>
      </c>
      <c r="DY70" s="2"/>
      <c r="DZ70" s="2" t="s">
        <v>3</v>
      </c>
      <c r="EA70" s="2" t="s">
        <v>3</v>
      </c>
      <c r="EB70" s="2" t="s">
        <v>3</v>
      </c>
      <c r="EC70" s="2" t="s">
        <v>3</v>
      </c>
      <c r="ED70" s="2"/>
      <c r="EE70" s="2">
        <v>151748510</v>
      </c>
      <c r="EF70" s="2">
        <v>202</v>
      </c>
      <c r="EG70" s="2" t="s">
        <v>30</v>
      </c>
      <c r="EH70" s="2">
        <v>0</v>
      </c>
      <c r="EI70" s="2" t="s">
        <v>3</v>
      </c>
      <c r="EJ70" s="2">
        <v>1</v>
      </c>
      <c r="EK70" s="2">
        <v>700010</v>
      </c>
      <c r="EL70" s="2" t="s">
        <v>31</v>
      </c>
      <c r="EM70" s="2" t="s">
        <v>30</v>
      </c>
      <c r="EN70" s="2"/>
      <c r="EO70" s="2" t="s">
        <v>3</v>
      </c>
      <c r="EP70" s="2"/>
      <c r="EQ70" s="2">
        <v>0</v>
      </c>
      <c r="ER70" s="2">
        <v>152.57</v>
      </c>
      <c r="ES70" s="2">
        <v>103.47</v>
      </c>
      <c r="ET70" s="2">
        <v>0</v>
      </c>
      <c r="EU70" s="2">
        <v>0</v>
      </c>
      <c r="EV70" s="2">
        <v>0</v>
      </c>
      <c r="EW70" s="2">
        <v>0</v>
      </c>
      <c r="EX70" s="2">
        <v>0</v>
      </c>
      <c r="EY70" s="2">
        <v>0</v>
      </c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>
        <v>0</v>
      </c>
      <c r="FR70" s="2">
        <f t="shared" si="88"/>
        <v>0</v>
      </c>
      <c r="FS70" s="2">
        <v>0</v>
      </c>
      <c r="FT70" s="2"/>
      <c r="FU70" s="2"/>
      <c r="FV70" s="2"/>
      <c r="FW70" s="2"/>
      <c r="FX70" s="2">
        <v>0</v>
      </c>
      <c r="FY70" s="2">
        <v>0</v>
      </c>
      <c r="FZ70" s="2"/>
      <c r="GA70" s="2" t="s">
        <v>109</v>
      </c>
      <c r="GB70" s="2"/>
      <c r="GC70" s="2"/>
      <c r="GD70" s="2">
        <v>0</v>
      </c>
      <c r="GE70" s="2"/>
      <c r="GF70" s="2">
        <v>-876468358</v>
      </c>
      <c r="GG70" s="2">
        <v>2</v>
      </c>
      <c r="GH70" s="2">
        <v>4</v>
      </c>
      <c r="GI70" s="2">
        <v>-2</v>
      </c>
      <c r="GJ70" s="2">
        <v>0</v>
      </c>
      <c r="GK70" s="2">
        <f>ROUND(R70*(R12)/100,2)</f>
        <v>0</v>
      </c>
      <c r="GL70" s="2">
        <f t="shared" si="89"/>
        <v>0</v>
      </c>
      <c r="GM70" s="2">
        <f t="shared" si="90"/>
        <v>4759.62</v>
      </c>
      <c r="GN70" s="2">
        <f t="shared" si="91"/>
        <v>0</v>
      </c>
      <c r="GO70" s="2">
        <f t="shared" si="92"/>
        <v>4759.62</v>
      </c>
      <c r="GP70" s="2">
        <f t="shared" si="93"/>
        <v>0</v>
      </c>
      <c r="GQ70" s="2"/>
      <c r="GR70" s="2">
        <v>0</v>
      </c>
      <c r="GS70" s="2">
        <v>2</v>
      </c>
      <c r="GT70" s="2">
        <v>0</v>
      </c>
      <c r="GU70" s="2" t="s">
        <v>3</v>
      </c>
      <c r="GV70" s="2">
        <f t="shared" si="94"/>
        <v>0</v>
      </c>
      <c r="GW70" s="2">
        <v>1</v>
      </c>
      <c r="GX70" s="2">
        <f t="shared" si="95"/>
        <v>0</v>
      </c>
      <c r="GY70" s="2"/>
      <c r="GZ70" s="2"/>
      <c r="HA70" s="2">
        <v>0</v>
      </c>
      <c r="HB70" s="2">
        <v>0</v>
      </c>
      <c r="HC70" s="2">
        <f t="shared" si="96"/>
        <v>0</v>
      </c>
      <c r="HD70" s="2"/>
      <c r="HE70" s="2" t="s">
        <v>26</v>
      </c>
      <c r="HF70" s="2" t="s">
        <v>75</v>
      </c>
      <c r="HG70" s="2"/>
      <c r="HH70" s="2"/>
      <c r="HI70" s="2"/>
      <c r="HJ70" s="2"/>
      <c r="HK70" s="2"/>
      <c r="HL70" s="2"/>
      <c r="HM70" s="2" t="s">
        <v>3</v>
      </c>
      <c r="HN70" s="2" t="s">
        <v>3</v>
      </c>
      <c r="HO70" s="2" t="s">
        <v>3</v>
      </c>
      <c r="HP70" s="2" t="s">
        <v>3</v>
      </c>
      <c r="HQ70" s="2" t="s">
        <v>3</v>
      </c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>
        <v>0</v>
      </c>
      <c r="IL70" s="2"/>
      <c r="IM70" s="2"/>
      <c r="IN70" s="2"/>
      <c r="IO70" s="2"/>
      <c r="IP70" s="2"/>
      <c r="IQ70" s="2"/>
      <c r="IR70" s="2"/>
      <c r="IS70" s="2"/>
      <c r="IT70" s="2"/>
      <c r="IU70" s="2"/>
    </row>
    <row r="71" spans="1:255" x14ac:dyDescent="0.2">
      <c r="A71">
        <v>17</v>
      </c>
      <c r="B71">
        <v>1</v>
      </c>
      <c r="E71" t="s">
        <v>107</v>
      </c>
      <c r="F71" t="s">
        <v>27</v>
      </c>
      <c r="G71" t="s">
        <v>108</v>
      </c>
      <c r="H71" t="s">
        <v>29</v>
      </c>
      <c r="I71">
        <v>46</v>
      </c>
      <c r="J71">
        <v>0</v>
      </c>
      <c r="K71">
        <v>46</v>
      </c>
      <c r="O71">
        <f t="shared" si="59"/>
        <v>46358.7</v>
      </c>
      <c r="P71">
        <f t="shared" si="60"/>
        <v>46358.7</v>
      </c>
      <c r="Q71">
        <f t="shared" si="61"/>
        <v>0</v>
      </c>
      <c r="R71">
        <f t="shared" si="62"/>
        <v>0</v>
      </c>
      <c r="S71">
        <f t="shared" si="63"/>
        <v>0</v>
      </c>
      <c r="T71">
        <f t="shared" si="64"/>
        <v>0</v>
      </c>
      <c r="U71">
        <f t="shared" si="65"/>
        <v>0</v>
      </c>
      <c r="V71">
        <f t="shared" si="66"/>
        <v>0</v>
      </c>
      <c r="W71">
        <f t="shared" si="67"/>
        <v>0</v>
      </c>
      <c r="X71">
        <f t="shared" si="68"/>
        <v>0</v>
      </c>
      <c r="Y71">
        <f t="shared" si="69"/>
        <v>0</v>
      </c>
      <c r="AA71">
        <v>151751235</v>
      </c>
      <c r="AB71">
        <f t="shared" si="70"/>
        <v>103.47</v>
      </c>
      <c r="AC71">
        <f t="shared" si="71"/>
        <v>103.47</v>
      </c>
      <c r="AD71">
        <f t="shared" si="72"/>
        <v>0</v>
      </c>
      <c r="AE71">
        <f t="shared" si="73"/>
        <v>0</v>
      </c>
      <c r="AF71">
        <f t="shared" si="74"/>
        <v>0</v>
      </c>
      <c r="AG71">
        <f t="shared" si="75"/>
        <v>0</v>
      </c>
      <c r="AH71">
        <f t="shared" si="76"/>
        <v>0</v>
      </c>
      <c r="AI71">
        <f t="shared" si="77"/>
        <v>0</v>
      </c>
      <c r="AJ71">
        <f t="shared" si="78"/>
        <v>0</v>
      </c>
      <c r="AK71">
        <v>103.47</v>
      </c>
      <c r="AL71">
        <v>103.47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1</v>
      </c>
      <c r="AW71">
        <v>1</v>
      </c>
      <c r="AZ71">
        <v>1</v>
      </c>
      <c r="BA71">
        <v>1</v>
      </c>
      <c r="BB71">
        <v>1</v>
      </c>
      <c r="BC71">
        <v>9.74</v>
      </c>
      <c r="BD71" t="s">
        <v>3</v>
      </c>
      <c r="BE71" t="s">
        <v>3</v>
      </c>
      <c r="BF71" t="s">
        <v>3</v>
      </c>
      <c r="BG71" t="s">
        <v>3</v>
      </c>
      <c r="BH71">
        <v>3</v>
      </c>
      <c r="BI71">
        <v>2</v>
      </c>
      <c r="BJ71" t="s">
        <v>3</v>
      </c>
      <c r="BM71">
        <v>700010</v>
      </c>
      <c r="BN71">
        <v>0</v>
      </c>
      <c r="BO71" t="s">
        <v>3</v>
      </c>
      <c r="BP71">
        <v>0</v>
      </c>
      <c r="BQ71">
        <v>202</v>
      </c>
      <c r="BR71">
        <v>0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3</v>
      </c>
      <c r="BZ71">
        <v>0</v>
      </c>
      <c r="CA71">
        <v>0</v>
      </c>
      <c r="CB71" t="s">
        <v>3</v>
      </c>
      <c r="CE71">
        <v>30</v>
      </c>
      <c r="CF71">
        <v>0</v>
      </c>
      <c r="CG71">
        <v>0</v>
      </c>
      <c r="CM71">
        <v>0</v>
      </c>
      <c r="CN71" t="s">
        <v>3</v>
      </c>
      <c r="CO71">
        <v>0</v>
      </c>
      <c r="CP71">
        <f t="shared" si="79"/>
        <v>46358.7</v>
      </c>
      <c r="CQ71">
        <f t="shared" si="80"/>
        <v>1007.8</v>
      </c>
      <c r="CR71">
        <f t="shared" si="81"/>
        <v>0</v>
      </c>
      <c r="CS71">
        <f t="shared" si="82"/>
        <v>0</v>
      </c>
      <c r="CT71">
        <f t="shared" si="83"/>
        <v>0</v>
      </c>
      <c r="CU71">
        <f t="shared" si="84"/>
        <v>0</v>
      </c>
      <c r="CV71">
        <f t="shared" si="85"/>
        <v>0</v>
      </c>
      <c r="CW71">
        <f t="shared" si="86"/>
        <v>0</v>
      </c>
      <c r="CX71">
        <f t="shared" si="87"/>
        <v>0</v>
      </c>
      <c r="CY71">
        <f>S71*(BZ71/100)</f>
        <v>0</v>
      </c>
      <c r="CZ71">
        <f>S71*(CA71/100)</f>
        <v>0</v>
      </c>
      <c r="DC71" t="s">
        <v>3</v>
      </c>
      <c r="DD71" t="s">
        <v>3</v>
      </c>
      <c r="DE71" t="s">
        <v>3</v>
      </c>
      <c r="DF71" t="s">
        <v>3</v>
      </c>
      <c r="DG71" t="s">
        <v>3</v>
      </c>
      <c r="DH71" t="s">
        <v>3</v>
      </c>
      <c r="DI71" t="s">
        <v>3</v>
      </c>
      <c r="DJ71" t="s">
        <v>3</v>
      </c>
      <c r="DK71" t="s">
        <v>3</v>
      </c>
      <c r="DL71" t="s">
        <v>3</v>
      </c>
      <c r="DM71" t="s">
        <v>3</v>
      </c>
      <c r="DN71">
        <v>0</v>
      </c>
      <c r="DO71">
        <v>0</v>
      </c>
      <c r="DP71">
        <v>1</v>
      </c>
      <c r="DQ71">
        <v>1</v>
      </c>
      <c r="DU71">
        <v>1010</v>
      </c>
      <c r="DV71" t="s">
        <v>29</v>
      </c>
      <c r="DW71" t="s">
        <v>29</v>
      </c>
      <c r="DX71">
        <v>1</v>
      </c>
      <c r="DZ71" t="s">
        <v>3</v>
      </c>
      <c r="EA71" t="s">
        <v>3</v>
      </c>
      <c r="EB71" t="s">
        <v>3</v>
      </c>
      <c r="EC71" t="s">
        <v>3</v>
      </c>
      <c r="EE71">
        <v>151748510</v>
      </c>
      <c r="EF71">
        <v>202</v>
      </c>
      <c r="EG71" t="s">
        <v>30</v>
      </c>
      <c r="EH71">
        <v>0</v>
      </c>
      <c r="EI71" t="s">
        <v>3</v>
      </c>
      <c r="EJ71">
        <v>1</v>
      </c>
      <c r="EK71">
        <v>700010</v>
      </c>
      <c r="EL71" t="s">
        <v>31</v>
      </c>
      <c r="EM71" t="s">
        <v>30</v>
      </c>
      <c r="EO71" t="s">
        <v>3</v>
      </c>
      <c r="EQ71">
        <v>0</v>
      </c>
      <c r="ER71">
        <v>152.57</v>
      </c>
      <c r="ES71">
        <v>103.47</v>
      </c>
      <c r="ET71">
        <v>0</v>
      </c>
      <c r="EU71">
        <v>0</v>
      </c>
      <c r="EV71">
        <v>0</v>
      </c>
      <c r="EW71">
        <v>0</v>
      </c>
      <c r="EX71">
        <v>0</v>
      </c>
      <c r="EY71">
        <v>0</v>
      </c>
      <c r="EZ71">
        <v>5</v>
      </c>
      <c r="FC71">
        <v>1</v>
      </c>
      <c r="FD71">
        <v>18</v>
      </c>
      <c r="FF71">
        <v>1185.5999999999999</v>
      </c>
      <c r="FQ71">
        <v>0</v>
      </c>
      <c r="FR71">
        <f t="shared" si="88"/>
        <v>0</v>
      </c>
      <c r="FS71">
        <v>0</v>
      </c>
      <c r="FX71">
        <v>0</v>
      </c>
      <c r="FY71">
        <v>0</v>
      </c>
      <c r="GA71" t="s">
        <v>109</v>
      </c>
      <c r="GD71">
        <v>0</v>
      </c>
      <c r="GF71">
        <v>-876468358</v>
      </c>
      <c r="GG71">
        <v>2</v>
      </c>
      <c r="GH71">
        <v>3</v>
      </c>
      <c r="GI71">
        <v>5</v>
      </c>
      <c r="GJ71">
        <v>0</v>
      </c>
      <c r="GK71">
        <f>ROUND(R71*(S12)/100,2)</f>
        <v>0</v>
      </c>
      <c r="GL71">
        <f t="shared" si="89"/>
        <v>0</v>
      </c>
      <c r="GM71">
        <f t="shared" si="90"/>
        <v>46358.7</v>
      </c>
      <c r="GN71">
        <f t="shared" si="91"/>
        <v>0</v>
      </c>
      <c r="GO71">
        <f t="shared" si="92"/>
        <v>46358.7</v>
      </c>
      <c r="GP71">
        <f t="shared" si="93"/>
        <v>0</v>
      </c>
      <c r="GR71">
        <v>1</v>
      </c>
      <c r="GS71">
        <v>1</v>
      </c>
      <c r="GT71">
        <v>0</v>
      </c>
      <c r="GU71" t="s">
        <v>3</v>
      </c>
      <c r="GV71">
        <f t="shared" si="94"/>
        <v>0</v>
      </c>
      <c r="GW71">
        <v>1</v>
      </c>
      <c r="GX71">
        <f t="shared" si="95"/>
        <v>0</v>
      </c>
      <c r="HA71">
        <v>0</v>
      </c>
      <c r="HB71">
        <v>0</v>
      </c>
      <c r="HC71">
        <f t="shared" si="96"/>
        <v>0</v>
      </c>
      <c r="HE71" t="s">
        <v>26</v>
      </c>
      <c r="HF71" t="s">
        <v>75</v>
      </c>
      <c r="HM71" t="s">
        <v>3</v>
      </c>
      <c r="HN71" t="s">
        <v>3</v>
      </c>
      <c r="HO71" t="s">
        <v>3</v>
      </c>
      <c r="HP71" t="s">
        <v>3</v>
      </c>
      <c r="HQ71" t="s">
        <v>3</v>
      </c>
      <c r="IK71">
        <v>0</v>
      </c>
    </row>
    <row r="72" spans="1:255" x14ac:dyDescent="0.2">
      <c r="A72" s="2">
        <v>17</v>
      </c>
      <c r="B72" s="2">
        <v>1</v>
      </c>
      <c r="C72" s="2">
        <f>ROW(SmtRes!A101)</f>
        <v>101</v>
      </c>
      <c r="D72" s="2">
        <f>ROW(EtalonRes!A123)</f>
        <v>123</v>
      </c>
      <c r="E72" s="2" t="s">
        <v>110</v>
      </c>
      <c r="F72" s="2" t="s">
        <v>111</v>
      </c>
      <c r="G72" s="2" t="s">
        <v>112</v>
      </c>
      <c r="H72" s="2" t="s">
        <v>44</v>
      </c>
      <c r="I72" s="2">
        <f>ROUND(6+7,9)</f>
        <v>13</v>
      </c>
      <c r="J72" s="2">
        <v>0</v>
      </c>
      <c r="K72" s="2">
        <f>ROUND(6+7,9)</f>
        <v>13</v>
      </c>
      <c r="L72" s="2"/>
      <c r="M72" s="2"/>
      <c r="N72" s="2"/>
      <c r="O72" s="2">
        <f t="shared" si="59"/>
        <v>599.29999999999995</v>
      </c>
      <c r="P72" s="2">
        <f t="shared" si="60"/>
        <v>40.950000000000003</v>
      </c>
      <c r="Q72" s="2">
        <f t="shared" si="61"/>
        <v>0.65</v>
      </c>
      <c r="R72" s="2">
        <f t="shared" si="62"/>
        <v>0.13</v>
      </c>
      <c r="S72" s="2">
        <f t="shared" si="63"/>
        <v>557.70000000000005</v>
      </c>
      <c r="T72" s="2">
        <f t="shared" si="64"/>
        <v>0</v>
      </c>
      <c r="U72" s="2">
        <f t="shared" si="65"/>
        <v>42.9</v>
      </c>
      <c r="V72" s="2">
        <f t="shared" si="66"/>
        <v>0</v>
      </c>
      <c r="W72" s="2">
        <f t="shared" si="67"/>
        <v>0</v>
      </c>
      <c r="X72" s="2">
        <f t="shared" si="68"/>
        <v>635.78</v>
      </c>
      <c r="Y72" s="2">
        <f t="shared" si="69"/>
        <v>373.66</v>
      </c>
      <c r="Z72" s="2"/>
      <c r="AA72" s="2">
        <v>151751237</v>
      </c>
      <c r="AB72" s="2">
        <f t="shared" si="70"/>
        <v>46.1</v>
      </c>
      <c r="AC72" s="2">
        <f t="shared" si="71"/>
        <v>3.15</v>
      </c>
      <c r="AD72" s="2">
        <f t="shared" si="72"/>
        <v>0.05</v>
      </c>
      <c r="AE72" s="2">
        <f t="shared" si="73"/>
        <v>0.01</v>
      </c>
      <c r="AF72" s="2">
        <f t="shared" si="74"/>
        <v>42.9</v>
      </c>
      <c r="AG72" s="2">
        <f t="shared" si="75"/>
        <v>0</v>
      </c>
      <c r="AH72" s="2">
        <f t="shared" si="76"/>
        <v>3.3</v>
      </c>
      <c r="AI72" s="2">
        <f t="shared" si="77"/>
        <v>0</v>
      </c>
      <c r="AJ72" s="2">
        <f t="shared" si="78"/>
        <v>0</v>
      </c>
      <c r="AK72" s="2">
        <v>46.1</v>
      </c>
      <c r="AL72" s="2">
        <v>3.15</v>
      </c>
      <c r="AM72" s="2">
        <v>0.05</v>
      </c>
      <c r="AN72" s="2">
        <v>0.01</v>
      </c>
      <c r="AO72" s="2">
        <v>42.9</v>
      </c>
      <c r="AP72" s="2">
        <v>0</v>
      </c>
      <c r="AQ72" s="2">
        <v>3.3</v>
      </c>
      <c r="AR72" s="2">
        <v>0</v>
      </c>
      <c r="AS72" s="2">
        <v>0</v>
      </c>
      <c r="AT72" s="2">
        <v>114</v>
      </c>
      <c r="AU72" s="2">
        <v>67</v>
      </c>
      <c r="AV72" s="2">
        <v>1</v>
      </c>
      <c r="AW72" s="2">
        <v>1</v>
      </c>
      <c r="AX72" s="2"/>
      <c r="AY72" s="2"/>
      <c r="AZ72" s="2">
        <v>1</v>
      </c>
      <c r="BA72" s="2">
        <v>1</v>
      </c>
      <c r="BB72" s="2">
        <v>1</v>
      </c>
      <c r="BC72" s="2">
        <v>1</v>
      </c>
      <c r="BD72" s="2" t="s">
        <v>3</v>
      </c>
      <c r="BE72" s="2" t="s">
        <v>3</v>
      </c>
      <c r="BF72" s="2" t="s">
        <v>3</v>
      </c>
      <c r="BG72" s="2" t="s">
        <v>3</v>
      </c>
      <c r="BH72" s="2">
        <v>0</v>
      </c>
      <c r="BI72" s="2">
        <v>2</v>
      </c>
      <c r="BJ72" s="2" t="s">
        <v>113</v>
      </c>
      <c r="BK72" s="2"/>
      <c r="BL72" s="2"/>
      <c r="BM72" s="2">
        <v>336</v>
      </c>
      <c r="BN72" s="2">
        <v>0</v>
      </c>
      <c r="BO72" s="2" t="s">
        <v>3</v>
      </c>
      <c r="BP72" s="2">
        <v>0</v>
      </c>
      <c r="BQ72" s="2">
        <v>40</v>
      </c>
      <c r="BR72" s="2">
        <v>0</v>
      </c>
      <c r="BS72" s="2">
        <v>1</v>
      </c>
      <c r="BT72" s="2">
        <v>1</v>
      </c>
      <c r="BU72" s="2">
        <v>1</v>
      </c>
      <c r="BV72" s="2">
        <v>1</v>
      </c>
      <c r="BW72" s="2">
        <v>1</v>
      </c>
      <c r="BX72" s="2">
        <v>1</v>
      </c>
      <c r="BY72" s="2" t="s">
        <v>3</v>
      </c>
      <c r="BZ72" s="2">
        <v>114</v>
      </c>
      <c r="CA72" s="2">
        <v>67</v>
      </c>
      <c r="CB72" s="2" t="s">
        <v>3</v>
      </c>
      <c r="CC72" s="2"/>
      <c r="CD72" s="2"/>
      <c r="CE72" s="2">
        <v>30</v>
      </c>
      <c r="CF72" s="2">
        <v>0</v>
      </c>
      <c r="CG72" s="2">
        <v>0</v>
      </c>
      <c r="CH72" s="2"/>
      <c r="CI72" s="2"/>
      <c r="CJ72" s="2"/>
      <c r="CK72" s="2"/>
      <c r="CL72" s="2"/>
      <c r="CM72" s="2">
        <v>0</v>
      </c>
      <c r="CN72" s="2" t="s">
        <v>3</v>
      </c>
      <c r="CO72" s="2">
        <v>0</v>
      </c>
      <c r="CP72" s="2">
        <f t="shared" si="79"/>
        <v>599.30000000000007</v>
      </c>
      <c r="CQ72" s="2">
        <f t="shared" si="80"/>
        <v>3.15</v>
      </c>
      <c r="CR72" s="2">
        <f t="shared" si="81"/>
        <v>0.05</v>
      </c>
      <c r="CS72" s="2">
        <f t="shared" si="82"/>
        <v>0.01</v>
      </c>
      <c r="CT72" s="2">
        <f t="shared" si="83"/>
        <v>42.9</v>
      </c>
      <c r="CU72" s="2">
        <f t="shared" si="84"/>
        <v>0</v>
      </c>
      <c r="CV72" s="2">
        <f t="shared" si="85"/>
        <v>3.3</v>
      </c>
      <c r="CW72" s="2">
        <f t="shared" si="86"/>
        <v>0</v>
      </c>
      <c r="CX72" s="2">
        <f t="shared" si="87"/>
        <v>0</v>
      </c>
      <c r="CY72" s="2">
        <f>((S72*BZ72)/100)</f>
        <v>635.77800000000002</v>
      </c>
      <c r="CZ72" s="2">
        <f>((S72*CA72)/100)</f>
        <v>373.65899999999999</v>
      </c>
      <c r="DA72" s="2"/>
      <c r="DB72" s="2"/>
      <c r="DC72" s="2" t="s">
        <v>3</v>
      </c>
      <c r="DD72" s="2" t="s">
        <v>3</v>
      </c>
      <c r="DE72" s="2" t="s">
        <v>3</v>
      </c>
      <c r="DF72" s="2" t="s">
        <v>3</v>
      </c>
      <c r="DG72" s="2" t="s">
        <v>3</v>
      </c>
      <c r="DH72" s="2" t="s">
        <v>3</v>
      </c>
      <c r="DI72" s="2" t="s">
        <v>3</v>
      </c>
      <c r="DJ72" s="2" t="s">
        <v>3</v>
      </c>
      <c r="DK72" s="2" t="s">
        <v>3</v>
      </c>
      <c r="DL72" s="2" t="s">
        <v>3</v>
      </c>
      <c r="DM72" s="2" t="s">
        <v>3</v>
      </c>
      <c r="DN72" s="2">
        <v>0</v>
      </c>
      <c r="DO72" s="2">
        <v>0</v>
      </c>
      <c r="DP72" s="2">
        <v>1</v>
      </c>
      <c r="DQ72" s="2">
        <v>1</v>
      </c>
      <c r="DR72" s="2"/>
      <c r="DS72" s="2"/>
      <c r="DT72" s="2"/>
      <c r="DU72" s="2">
        <v>1013</v>
      </c>
      <c r="DV72" s="2" t="s">
        <v>44</v>
      </c>
      <c r="DW72" s="2" t="s">
        <v>44</v>
      </c>
      <c r="DX72" s="2">
        <v>1</v>
      </c>
      <c r="DY72" s="2"/>
      <c r="DZ72" s="2" t="s">
        <v>3</v>
      </c>
      <c r="EA72" s="2" t="s">
        <v>3</v>
      </c>
      <c r="EB72" s="2" t="s">
        <v>3</v>
      </c>
      <c r="EC72" s="2" t="s">
        <v>3</v>
      </c>
      <c r="ED72" s="2"/>
      <c r="EE72" s="2">
        <v>151030334</v>
      </c>
      <c r="EF72" s="2">
        <v>40</v>
      </c>
      <c r="EG72" s="2" t="s">
        <v>23</v>
      </c>
      <c r="EH72" s="2">
        <v>0</v>
      </c>
      <c r="EI72" s="2" t="s">
        <v>3</v>
      </c>
      <c r="EJ72" s="2">
        <v>2</v>
      </c>
      <c r="EK72" s="2">
        <v>336</v>
      </c>
      <c r="EL72" s="2" t="s">
        <v>24</v>
      </c>
      <c r="EM72" s="2" t="s">
        <v>25</v>
      </c>
      <c r="EN72" s="2"/>
      <c r="EO72" s="2" t="s">
        <v>3</v>
      </c>
      <c r="EP72" s="2"/>
      <c r="EQ72" s="2">
        <v>0</v>
      </c>
      <c r="ER72" s="2">
        <v>46.1</v>
      </c>
      <c r="ES72" s="2">
        <v>3.15</v>
      </c>
      <c r="ET72" s="2">
        <v>0.05</v>
      </c>
      <c r="EU72" s="2">
        <v>0.01</v>
      </c>
      <c r="EV72" s="2">
        <v>42.9</v>
      </c>
      <c r="EW72" s="2">
        <v>3.3</v>
      </c>
      <c r="EX72" s="2">
        <v>0</v>
      </c>
      <c r="EY72" s="2">
        <v>0</v>
      </c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>
        <v>0</v>
      </c>
      <c r="FR72" s="2">
        <f t="shared" si="88"/>
        <v>0</v>
      </c>
      <c r="FS72" s="2">
        <v>0</v>
      </c>
      <c r="FT72" s="2"/>
      <c r="FU72" s="2"/>
      <c r="FV72" s="2"/>
      <c r="FW72" s="2"/>
      <c r="FX72" s="2">
        <v>114</v>
      </c>
      <c r="FY72" s="2">
        <v>67</v>
      </c>
      <c r="FZ72" s="2"/>
      <c r="GA72" s="2" t="s">
        <v>3</v>
      </c>
      <c r="GB72" s="2"/>
      <c r="GC72" s="2"/>
      <c r="GD72" s="2">
        <v>0</v>
      </c>
      <c r="GE72" s="2"/>
      <c r="GF72" s="2">
        <v>-316777651</v>
      </c>
      <c r="GG72" s="2">
        <v>2</v>
      </c>
      <c r="GH72" s="2">
        <v>1</v>
      </c>
      <c r="GI72" s="2">
        <v>-2</v>
      </c>
      <c r="GJ72" s="2">
        <v>0</v>
      </c>
      <c r="GK72" s="2">
        <f>ROUND(R72*(R12)/100,2)</f>
        <v>0.23</v>
      </c>
      <c r="GL72" s="2">
        <f t="shared" si="89"/>
        <v>0</v>
      </c>
      <c r="GM72" s="2">
        <f t="shared" si="90"/>
        <v>1608.97</v>
      </c>
      <c r="GN72" s="2">
        <f t="shared" si="91"/>
        <v>0</v>
      </c>
      <c r="GO72" s="2">
        <f t="shared" si="92"/>
        <v>1608.97</v>
      </c>
      <c r="GP72" s="2">
        <f t="shared" si="93"/>
        <v>0</v>
      </c>
      <c r="GQ72" s="2"/>
      <c r="GR72" s="2">
        <v>0</v>
      </c>
      <c r="GS72" s="2">
        <v>0</v>
      </c>
      <c r="GT72" s="2">
        <v>0</v>
      </c>
      <c r="GU72" s="2" t="s">
        <v>3</v>
      </c>
      <c r="GV72" s="2">
        <f t="shared" si="94"/>
        <v>0</v>
      </c>
      <c r="GW72" s="2">
        <v>1</v>
      </c>
      <c r="GX72" s="2">
        <f t="shared" si="95"/>
        <v>0</v>
      </c>
      <c r="GY72" s="2"/>
      <c r="GZ72" s="2"/>
      <c r="HA72" s="2">
        <v>0</v>
      </c>
      <c r="HB72" s="2">
        <v>0</v>
      </c>
      <c r="HC72" s="2">
        <f t="shared" si="96"/>
        <v>0</v>
      </c>
      <c r="HD72" s="2"/>
      <c r="HE72" s="2" t="s">
        <v>3</v>
      </c>
      <c r="HF72" s="2" t="s">
        <v>3</v>
      </c>
      <c r="HG72" s="2"/>
      <c r="HH72" s="2"/>
      <c r="HI72" s="2"/>
      <c r="HJ72" s="2"/>
      <c r="HK72" s="2"/>
      <c r="HL72" s="2"/>
      <c r="HM72" s="2" t="s">
        <v>3</v>
      </c>
      <c r="HN72" s="2" t="s">
        <v>3</v>
      </c>
      <c r="HO72" s="2" t="s">
        <v>3</v>
      </c>
      <c r="HP72" s="2" t="s">
        <v>3</v>
      </c>
      <c r="HQ72" s="2" t="s">
        <v>3</v>
      </c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>
        <v>0</v>
      </c>
      <c r="IL72" s="2"/>
      <c r="IM72" s="2"/>
      <c r="IN72" s="2"/>
      <c r="IO72" s="2"/>
      <c r="IP72" s="2"/>
      <c r="IQ72" s="2"/>
      <c r="IR72" s="2"/>
      <c r="IS72" s="2"/>
      <c r="IT72" s="2"/>
      <c r="IU72" s="2"/>
    </row>
    <row r="73" spans="1:255" x14ac:dyDescent="0.2">
      <c r="A73">
        <v>17</v>
      </c>
      <c r="B73">
        <v>1</v>
      </c>
      <c r="C73">
        <f>ROW(SmtRes!A102)</f>
        <v>102</v>
      </c>
      <c r="D73">
        <f>ROW(EtalonRes!A124)</f>
        <v>124</v>
      </c>
      <c r="E73" t="s">
        <v>110</v>
      </c>
      <c r="F73" t="s">
        <v>111</v>
      </c>
      <c r="G73" t="s">
        <v>112</v>
      </c>
      <c r="H73" t="s">
        <v>44</v>
      </c>
      <c r="I73">
        <f>ROUND(6+7,9)</f>
        <v>13</v>
      </c>
      <c r="J73">
        <v>0</v>
      </c>
      <c r="K73">
        <f>ROUND(6+7,9)</f>
        <v>13</v>
      </c>
      <c r="O73">
        <f t="shared" si="59"/>
        <v>19654.439999999999</v>
      </c>
      <c r="P73">
        <f t="shared" si="60"/>
        <v>398.85</v>
      </c>
      <c r="Q73">
        <f t="shared" si="61"/>
        <v>9.36</v>
      </c>
      <c r="R73">
        <f t="shared" si="62"/>
        <v>4.49</v>
      </c>
      <c r="S73">
        <f t="shared" si="63"/>
        <v>19246.23</v>
      </c>
      <c r="T73">
        <f t="shared" si="64"/>
        <v>0</v>
      </c>
      <c r="U73">
        <f t="shared" si="65"/>
        <v>42.9</v>
      </c>
      <c r="V73">
        <f t="shared" si="66"/>
        <v>0</v>
      </c>
      <c r="W73">
        <f t="shared" si="67"/>
        <v>0</v>
      </c>
      <c r="X73">
        <f t="shared" si="68"/>
        <v>15204.52</v>
      </c>
      <c r="Y73">
        <f t="shared" si="69"/>
        <v>7890.95</v>
      </c>
      <c r="AA73">
        <v>151751235</v>
      </c>
      <c r="AB73">
        <f t="shared" si="70"/>
        <v>46.1</v>
      </c>
      <c r="AC73">
        <f t="shared" si="71"/>
        <v>3.15</v>
      </c>
      <c r="AD73">
        <f t="shared" si="72"/>
        <v>0.05</v>
      </c>
      <c r="AE73">
        <f t="shared" si="73"/>
        <v>0.01</v>
      </c>
      <c r="AF73">
        <f t="shared" si="74"/>
        <v>42.9</v>
      </c>
      <c r="AG73">
        <f t="shared" si="75"/>
        <v>0</v>
      </c>
      <c r="AH73">
        <f t="shared" si="76"/>
        <v>3.3</v>
      </c>
      <c r="AI73">
        <f t="shared" si="77"/>
        <v>0</v>
      </c>
      <c r="AJ73">
        <f t="shared" si="78"/>
        <v>0</v>
      </c>
      <c r="AK73">
        <v>46.1</v>
      </c>
      <c r="AL73">
        <v>3.15</v>
      </c>
      <c r="AM73">
        <v>0.05</v>
      </c>
      <c r="AN73">
        <v>0.01</v>
      </c>
      <c r="AO73">
        <v>42.9</v>
      </c>
      <c r="AP73">
        <v>0</v>
      </c>
      <c r="AQ73">
        <v>3.3</v>
      </c>
      <c r="AR73">
        <v>0</v>
      </c>
      <c r="AS73">
        <v>0</v>
      </c>
      <c r="AT73">
        <v>79</v>
      </c>
      <c r="AU73">
        <v>41</v>
      </c>
      <c r="AV73">
        <v>1</v>
      </c>
      <c r="AW73">
        <v>1</v>
      </c>
      <c r="AZ73">
        <v>1</v>
      </c>
      <c r="BA73">
        <v>34.51</v>
      </c>
      <c r="BB73">
        <v>14.4</v>
      </c>
      <c r="BC73">
        <v>9.74</v>
      </c>
      <c r="BD73" t="s">
        <v>3</v>
      </c>
      <c r="BE73" t="s">
        <v>3</v>
      </c>
      <c r="BF73" t="s">
        <v>3</v>
      </c>
      <c r="BG73" t="s">
        <v>3</v>
      </c>
      <c r="BH73">
        <v>0</v>
      </c>
      <c r="BI73">
        <v>2</v>
      </c>
      <c r="BJ73" t="s">
        <v>113</v>
      </c>
      <c r="BM73">
        <v>336</v>
      </c>
      <c r="BN73">
        <v>0</v>
      </c>
      <c r="BO73" t="s">
        <v>111</v>
      </c>
      <c r="BP73">
        <v>1</v>
      </c>
      <c r="BQ73">
        <v>40</v>
      </c>
      <c r="BR73">
        <v>0</v>
      </c>
      <c r="BS73">
        <v>34.51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3</v>
      </c>
      <c r="BZ73">
        <v>79</v>
      </c>
      <c r="CA73">
        <v>41</v>
      </c>
      <c r="CB73" t="s">
        <v>3</v>
      </c>
      <c r="CE73">
        <v>30</v>
      </c>
      <c r="CF73">
        <v>0</v>
      </c>
      <c r="CG73">
        <v>0</v>
      </c>
      <c r="CM73">
        <v>0</v>
      </c>
      <c r="CN73" t="s">
        <v>3</v>
      </c>
      <c r="CO73">
        <v>0</v>
      </c>
      <c r="CP73">
        <f t="shared" si="79"/>
        <v>19654.439999999999</v>
      </c>
      <c r="CQ73">
        <f t="shared" si="80"/>
        <v>30.68</v>
      </c>
      <c r="CR73">
        <f t="shared" si="81"/>
        <v>0.72</v>
      </c>
      <c r="CS73">
        <f t="shared" si="82"/>
        <v>0.35</v>
      </c>
      <c r="CT73">
        <f t="shared" si="83"/>
        <v>1480.48</v>
      </c>
      <c r="CU73">
        <f t="shared" si="84"/>
        <v>0</v>
      </c>
      <c r="CV73">
        <f t="shared" si="85"/>
        <v>3.3</v>
      </c>
      <c r="CW73">
        <f t="shared" si="86"/>
        <v>0</v>
      </c>
      <c r="CX73">
        <f t="shared" si="87"/>
        <v>0</v>
      </c>
      <c r="CY73">
        <f>S73*(BZ73/100)</f>
        <v>15204.521700000001</v>
      </c>
      <c r="CZ73">
        <f>S73*(CA73/100)</f>
        <v>7890.9542999999994</v>
      </c>
      <c r="DC73" t="s">
        <v>3</v>
      </c>
      <c r="DD73" t="s">
        <v>3</v>
      </c>
      <c r="DE73" t="s">
        <v>3</v>
      </c>
      <c r="DF73" t="s">
        <v>3</v>
      </c>
      <c r="DG73" t="s">
        <v>3</v>
      </c>
      <c r="DH73" t="s">
        <v>3</v>
      </c>
      <c r="DI73" t="s">
        <v>3</v>
      </c>
      <c r="DJ73" t="s">
        <v>3</v>
      </c>
      <c r="DK73" t="s">
        <v>3</v>
      </c>
      <c r="DL73" t="s">
        <v>3</v>
      </c>
      <c r="DM73" t="s">
        <v>3</v>
      </c>
      <c r="DN73">
        <v>114</v>
      </c>
      <c r="DO73">
        <v>67</v>
      </c>
      <c r="DP73">
        <v>1</v>
      </c>
      <c r="DQ73">
        <v>1</v>
      </c>
      <c r="DU73">
        <v>1013</v>
      </c>
      <c r="DV73" t="s">
        <v>44</v>
      </c>
      <c r="DW73" t="s">
        <v>44</v>
      </c>
      <c r="DX73">
        <v>1</v>
      </c>
      <c r="DZ73" t="s">
        <v>3</v>
      </c>
      <c r="EA73" t="s">
        <v>3</v>
      </c>
      <c r="EB73" t="s">
        <v>3</v>
      </c>
      <c r="EC73" t="s">
        <v>3</v>
      </c>
      <c r="EE73">
        <v>151030334</v>
      </c>
      <c r="EF73">
        <v>40</v>
      </c>
      <c r="EG73" t="s">
        <v>23</v>
      </c>
      <c r="EH73">
        <v>0</v>
      </c>
      <c r="EI73" t="s">
        <v>3</v>
      </c>
      <c r="EJ73">
        <v>2</v>
      </c>
      <c r="EK73">
        <v>336</v>
      </c>
      <c r="EL73" t="s">
        <v>24</v>
      </c>
      <c r="EM73" t="s">
        <v>25</v>
      </c>
      <c r="EO73" t="s">
        <v>3</v>
      </c>
      <c r="EQ73">
        <v>0</v>
      </c>
      <c r="ER73">
        <v>46.1</v>
      </c>
      <c r="ES73">
        <v>3.15</v>
      </c>
      <c r="ET73">
        <v>0.05</v>
      </c>
      <c r="EU73">
        <v>0.01</v>
      </c>
      <c r="EV73">
        <v>42.9</v>
      </c>
      <c r="EW73">
        <v>3.3</v>
      </c>
      <c r="EX73">
        <v>0</v>
      </c>
      <c r="EY73">
        <v>0</v>
      </c>
      <c r="FQ73">
        <v>0</v>
      </c>
      <c r="FR73">
        <f t="shared" si="88"/>
        <v>0</v>
      </c>
      <c r="FS73">
        <v>0</v>
      </c>
      <c r="FX73">
        <v>114</v>
      </c>
      <c r="FY73">
        <v>67</v>
      </c>
      <c r="GA73" t="s">
        <v>3</v>
      </c>
      <c r="GD73">
        <v>0</v>
      </c>
      <c r="GF73">
        <v>-316777651</v>
      </c>
      <c r="GG73">
        <v>2</v>
      </c>
      <c r="GH73">
        <v>1</v>
      </c>
      <c r="GI73">
        <v>2</v>
      </c>
      <c r="GJ73">
        <v>0</v>
      </c>
      <c r="GK73">
        <f>ROUND(R73*(S12)/100,2)</f>
        <v>7.18</v>
      </c>
      <c r="GL73">
        <f t="shared" si="89"/>
        <v>0</v>
      </c>
      <c r="GM73">
        <f t="shared" si="90"/>
        <v>42757.09</v>
      </c>
      <c r="GN73">
        <f t="shared" si="91"/>
        <v>0</v>
      </c>
      <c r="GO73">
        <f t="shared" si="92"/>
        <v>42757.09</v>
      </c>
      <c r="GP73">
        <f t="shared" si="93"/>
        <v>0</v>
      </c>
      <c r="GR73">
        <v>0</v>
      </c>
      <c r="GS73">
        <v>3</v>
      </c>
      <c r="GT73">
        <v>0</v>
      </c>
      <c r="GU73" t="s">
        <v>3</v>
      </c>
      <c r="GV73">
        <f t="shared" si="94"/>
        <v>0</v>
      </c>
      <c r="GW73">
        <v>1</v>
      </c>
      <c r="GX73">
        <f t="shared" si="95"/>
        <v>0</v>
      </c>
      <c r="HA73">
        <v>0</v>
      </c>
      <c r="HB73">
        <v>0</v>
      </c>
      <c r="HC73">
        <f t="shared" si="96"/>
        <v>0</v>
      </c>
      <c r="HE73" t="s">
        <v>3</v>
      </c>
      <c r="HF73" t="s">
        <v>3</v>
      </c>
      <c r="HM73" t="s">
        <v>3</v>
      </c>
      <c r="HN73" t="s">
        <v>3</v>
      </c>
      <c r="HO73" t="s">
        <v>3</v>
      </c>
      <c r="HP73" t="s">
        <v>3</v>
      </c>
      <c r="HQ73" t="s">
        <v>3</v>
      </c>
      <c r="IK73">
        <v>0</v>
      </c>
    </row>
    <row r="74" spans="1:255" x14ac:dyDescent="0.2">
      <c r="A74" s="2">
        <v>17</v>
      </c>
      <c r="B74" s="2">
        <v>1</v>
      </c>
      <c r="C74" s="2"/>
      <c r="D74" s="2"/>
      <c r="E74" s="2" t="s">
        <v>114</v>
      </c>
      <c r="F74" s="2" t="s">
        <v>27</v>
      </c>
      <c r="G74" s="2" t="s">
        <v>115</v>
      </c>
      <c r="H74" s="2" t="s">
        <v>29</v>
      </c>
      <c r="I74" s="2">
        <v>6</v>
      </c>
      <c r="J74" s="2">
        <v>0</v>
      </c>
      <c r="K74" s="2">
        <v>6</v>
      </c>
      <c r="L74" s="2"/>
      <c r="M74" s="2"/>
      <c r="N74" s="2"/>
      <c r="O74" s="2">
        <f t="shared" si="59"/>
        <v>3037.38</v>
      </c>
      <c r="P74" s="2">
        <f t="shared" si="60"/>
        <v>3037.38</v>
      </c>
      <c r="Q74" s="2">
        <f t="shared" si="61"/>
        <v>0</v>
      </c>
      <c r="R74" s="2">
        <f t="shared" si="62"/>
        <v>0</v>
      </c>
      <c r="S74" s="2">
        <f t="shared" si="63"/>
        <v>0</v>
      </c>
      <c r="T74" s="2">
        <f t="shared" si="64"/>
        <v>0</v>
      </c>
      <c r="U74" s="2">
        <f t="shared" si="65"/>
        <v>0</v>
      </c>
      <c r="V74" s="2">
        <f t="shared" si="66"/>
        <v>0</v>
      </c>
      <c r="W74" s="2">
        <f t="shared" si="67"/>
        <v>0</v>
      </c>
      <c r="X74" s="2">
        <f t="shared" si="68"/>
        <v>0</v>
      </c>
      <c r="Y74" s="2">
        <f t="shared" si="69"/>
        <v>0</v>
      </c>
      <c r="Z74" s="2"/>
      <c r="AA74" s="2">
        <v>151751237</v>
      </c>
      <c r="AB74" s="2">
        <f t="shared" si="70"/>
        <v>506.23</v>
      </c>
      <c r="AC74" s="2">
        <f t="shared" si="71"/>
        <v>506.23</v>
      </c>
      <c r="AD74" s="2">
        <f t="shared" si="72"/>
        <v>0</v>
      </c>
      <c r="AE74" s="2">
        <f t="shared" si="73"/>
        <v>0</v>
      </c>
      <c r="AF74" s="2">
        <f t="shared" si="74"/>
        <v>0</v>
      </c>
      <c r="AG74" s="2">
        <f t="shared" si="75"/>
        <v>0</v>
      </c>
      <c r="AH74" s="2">
        <f t="shared" si="76"/>
        <v>0</v>
      </c>
      <c r="AI74" s="2">
        <f t="shared" si="77"/>
        <v>0</v>
      </c>
      <c r="AJ74" s="2">
        <f t="shared" si="78"/>
        <v>0</v>
      </c>
      <c r="AK74" s="2">
        <v>506.23</v>
      </c>
      <c r="AL74" s="2">
        <v>506.23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 s="2">
        <v>0</v>
      </c>
      <c r="AT74" s="2">
        <v>0</v>
      </c>
      <c r="AU74" s="2">
        <v>0</v>
      </c>
      <c r="AV74" s="2">
        <v>1</v>
      </c>
      <c r="AW74" s="2">
        <v>1</v>
      </c>
      <c r="AX74" s="2"/>
      <c r="AY74" s="2"/>
      <c r="AZ74" s="2">
        <v>1</v>
      </c>
      <c r="BA74" s="2">
        <v>1</v>
      </c>
      <c r="BB74" s="2">
        <v>1</v>
      </c>
      <c r="BC74" s="2">
        <v>1</v>
      </c>
      <c r="BD74" s="2" t="s">
        <v>3</v>
      </c>
      <c r="BE74" s="2" t="s">
        <v>3</v>
      </c>
      <c r="BF74" s="2" t="s">
        <v>3</v>
      </c>
      <c r="BG74" s="2" t="s">
        <v>3</v>
      </c>
      <c r="BH74" s="2">
        <v>3</v>
      </c>
      <c r="BI74" s="2">
        <v>2</v>
      </c>
      <c r="BJ74" s="2" t="s">
        <v>3</v>
      </c>
      <c r="BK74" s="2"/>
      <c r="BL74" s="2"/>
      <c r="BM74" s="2">
        <v>700010</v>
      </c>
      <c r="BN74" s="2">
        <v>0</v>
      </c>
      <c r="BO74" s="2" t="s">
        <v>3</v>
      </c>
      <c r="BP74" s="2">
        <v>0</v>
      </c>
      <c r="BQ74" s="2">
        <v>202</v>
      </c>
      <c r="BR74" s="2">
        <v>0</v>
      </c>
      <c r="BS74" s="2">
        <v>1</v>
      </c>
      <c r="BT74" s="2">
        <v>1</v>
      </c>
      <c r="BU74" s="2">
        <v>1</v>
      </c>
      <c r="BV74" s="2">
        <v>1</v>
      </c>
      <c r="BW74" s="2">
        <v>1</v>
      </c>
      <c r="BX74" s="2">
        <v>1</v>
      </c>
      <c r="BY74" s="2" t="s">
        <v>3</v>
      </c>
      <c r="BZ74" s="2">
        <v>0</v>
      </c>
      <c r="CA74" s="2">
        <v>0</v>
      </c>
      <c r="CB74" s="2" t="s">
        <v>3</v>
      </c>
      <c r="CC74" s="2"/>
      <c r="CD74" s="2"/>
      <c r="CE74" s="2">
        <v>30</v>
      </c>
      <c r="CF74" s="2">
        <v>0</v>
      </c>
      <c r="CG74" s="2">
        <v>0</v>
      </c>
      <c r="CH74" s="2"/>
      <c r="CI74" s="2"/>
      <c r="CJ74" s="2"/>
      <c r="CK74" s="2"/>
      <c r="CL74" s="2"/>
      <c r="CM74" s="2">
        <v>0</v>
      </c>
      <c r="CN74" s="2" t="s">
        <v>3</v>
      </c>
      <c r="CO74" s="2">
        <v>0</v>
      </c>
      <c r="CP74" s="2">
        <f t="shared" si="79"/>
        <v>3037.38</v>
      </c>
      <c r="CQ74" s="2">
        <f t="shared" si="80"/>
        <v>506.23</v>
      </c>
      <c r="CR74" s="2">
        <f t="shared" si="81"/>
        <v>0</v>
      </c>
      <c r="CS74" s="2">
        <f t="shared" si="82"/>
        <v>0</v>
      </c>
      <c r="CT74" s="2">
        <f t="shared" si="83"/>
        <v>0</v>
      </c>
      <c r="CU74" s="2">
        <f t="shared" si="84"/>
        <v>0</v>
      </c>
      <c r="CV74" s="2">
        <f t="shared" si="85"/>
        <v>0</v>
      </c>
      <c r="CW74" s="2">
        <f t="shared" si="86"/>
        <v>0</v>
      </c>
      <c r="CX74" s="2">
        <f t="shared" si="87"/>
        <v>0</v>
      </c>
      <c r="CY74" s="2">
        <f>((S74*BZ74)/100)</f>
        <v>0</v>
      </c>
      <c r="CZ74" s="2">
        <f>((S74*CA74)/100)</f>
        <v>0</v>
      </c>
      <c r="DA74" s="2"/>
      <c r="DB74" s="2"/>
      <c r="DC74" s="2" t="s">
        <v>3</v>
      </c>
      <c r="DD74" s="2" t="s">
        <v>3</v>
      </c>
      <c r="DE74" s="2" t="s">
        <v>3</v>
      </c>
      <c r="DF74" s="2" t="s">
        <v>3</v>
      </c>
      <c r="DG74" s="2" t="s">
        <v>3</v>
      </c>
      <c r="DH74" s="2" t="s">
        <v>3</v>
      </c>
      <c r="DI74" s="2" t="s">
        <v>3</v>
      </c>
      <c r="DJ74" s="2" t="s">
        <v>3</v>
      </c>
      <c r="DK74" s="2" t="s">
        <v>3</v>
      </c>
      <c r="DL74" s="2" t="s">
        <v>3</v>
      </c>
      <c r="DM74" s="2" t="s">
        <v>3</v>
      </c>
      <c r="DN74" s="2">
        <v>0</v>
      </c>
      <c r="DO74" s="2">
        <v>0</v>
      </c>
      <c r="DP74" s="2">
        <v>1</v>
      </c>
      <c r="DQ74" s="2">
        <v>1</v>
      </c>
      <c r="DR74" s="2"/>
      <c r="DS74" s="2"/>
      <c r="DT74" s="2"/>
      <c r="DU74" s="2">
        <v>1010</v>
      </c>
      <c r="DV74" s="2" t="s">
        <v>29</v>
      </c>
      <c r="DW74" s="2" t="s">
        <v>29</v>
      </c>
      <c r="DX74" s="2">
        <v>1</v>
      </c>
      <c r="DY74" s="2"/>
      <c r="DZ74" s="2" t="s">
        <v>3</v>
      </c>
      <c r="EA74" s="2" t="s">
        <v>3</v>
      </c>
      <c r="EB74" s="2" t="s">
        <v>3</v>
      </c>
      <c r="EC74" s="2" t="s">
        <v>3</v>
      </c>
      <c r="ED74" s="2"/>
      <c r="EE74" s="2">
        <v>151748510</v>
      </c>
      <c r="EF74" s="2">
        <v>202</v>
      </c>
      <c r="EG74" s="2" t="s">
        <v>30</v>
      </c>
      <c r="EH74" s="2">
        <v>0</v>
      </c>
      <c r="EI74" s="2" t="s">
        <v>3</v>
      </c>
      <c r="EJ74" s="2">
        <v>1</v>
      </c>
      <c r="EK74" s="2">
        <v>700010</v>
      </c>
      <c r="EL74" s="2" t="s">
        <v>31</v>
      </c>
      <c r="EM74" s="2" t="s">
        <v>30</v>
      </c>
      <c r="EN74" s="2"/>
      <c r="EO74" s="2" t="s">
        <v>3</v>
      </c>
      <c r="EP74" s="2"/>
      <c r="EQ74" s="2">
        <v>0</v>
      </c>
      <c r="ER74" s="2">
        <v>539.46</v>
      </c>
      <c r="ES74" s="2">
        <v>506.23</v>
      </c>
      <c r="ET74" s="2">
        <v>0</v>
      </c>
      <c r="EU74" s="2">
        <v>0</v>
      </c>
      <c r="EV74" s="2">
        <v>0</v>
      </c>
      <c r="EW74" s="2">
        <v>0</v>
      </c>
      <c r="EX74" s="2">
        <v>0</v>
      </c>
      <c r="EY74" s="2">
        <v>0</v>
      </c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>
        <v>0</v>
      </c>
      <c r="FR74" s="2">
        <f t="shared" si="88"/>
        <v>0</v>
      </c>
      <c r="FS74" s="2">
        <v>0</v>
      </c>
      <c r="FT74" s="2"/>
      <c r="FU74" s="2"/>
      <c r="FV74" s="2"/>
      <c r="FW74" s="2"/>
      <c r="FX74" s="2">
        <v>0</v>
      </c>
      <c r="FY74" s="2">
        <v>0</v>
      </c>
      <c r="FZ74" s="2"/>
      <c r="GA74" s="2" t="s">
        <v>116</v>
      </c>
      <c r="GB74" s="2"/>
      <c r="GC74" s="2"/>
      <c r="GD74" s="2">
        <v>0</v>
      </c>
      <c r="GE74" s="2"/>
      <c r="GF74" s="2">
        <v>1427211820</v>
      </c>
      <c r="GG74" s="2">
        <v>2</v>
      </c>
      <c r="GH74" s="2">
        <v>4</v>
      </c>
      <c r="GI74" s="2">
        <v>-2</v>
      </c>
      <c r="GJ74" s="2">
        <v>0</v>
      </c>
      <c r="GK74" s="2">
        <f>ROUND(R74*(R12)/100,2)</f>
        <v>0</v>
      </c>
      <c r="GL74" s="2">
        <f t="shared" si="89"/>
        <v>0</v>
      </c>
      <c r="GM74" s="2">
        <f t="shared" si="90"/>
        <v>3037.38</v>
      </c>
      <c r="GN74" s="2">
        <f t="shared" si="91"/>
        <v>0</v>
      </c>
      <c r="GO74" s="2">
        <f t="shared" si="92"/>
        <v>3037.38</v>
      </c>
      <c r="GP74" s="2">
        <f t="shared" si="93"/>
        <v>0</v>
      </c>
      <c r="GQ74" s="2"/>
      <c r="GR74" s="2">
        <v>0</v>
      </c>
      <c r="GS74" s="2">
        <v>2</v>
      </c>
      <c r="GT74" s="2">
        <v>0</v>
      </c>
      <c r="GU74" s="2" t="s">
        <v>3</v>
      </c>
      <c r="GV74" s="2">
        <f t="shared" si="94"/>
        <v>0</v>
      </c>
      <c r="GW74" s="2">
        <v>1</v>
      </c>
      <c r="GX74" s="2">
        <f t="shared" si="95"/>
        <v>0</v>
      </c>
      <c r="GY74" s="2"/>
      <c r="GZ74" s="2"/>
      <c r="HA74" s="2">
        <v>0</v>
      </c>
      <c r="HB74" s="2">
        <v>0</v>
      </c>
      <c r="HC74" s="2">
        <f t="shared" si="96"/>
        <v>0</v>
      </c>
      <c r="HD74" s="2"/>
      <c r="HE74" s="2" t="s">
        <v>26</v>
      </c>
      <c r="HF74" s="2" t="s">
        <v>75</v>
      </c>
      <c r="HG74" s="2"/>
      <c r="HH74" s="2"/>
      <c r="HI74" s="2"/>
      <c r="HJ74" s="2"/>
      <c r="HK74" s="2"/>
      <c r="HL74" s="2"/>
      <c r="HM74" s="2" t="s">
        <v>3</v>
      </c>
      <c r="HN74" s="2" t="s">
        <v>3</v>
      </c>
      <c r="HO74" s="2" t="s">
        <v>3</v>
      </c>
      <c r="HP74" s="2" t="s">
        <v>3</v>
      </c>
      <c r="HQ74" s="2" t="s">
        <v>3</v>
      </c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>
        <v>0</v>
      </c>
      <c r="IL74" s="2"/>
      <c r="IM74" s="2"/>
      <c r="IN74" s="2"/>
      <c r="IO74" s="2"/>
      <c r="IP74" s="2"/>
      <c r="IQ74" s="2"/>
      <c r="IR74" s="2"/>
      <c r="IS74" s="2"/>
      <c r="IT74" s="2"/>
      <c r="IU74" s="2"/>
    </row>
    <row r="75" spans="1:255" x14ac:dyDescent="0.2">
      <c r="A75">
        <v>17</v>
      </c>
      <c r="B75">
        <v>1</v>
      </c>
      <c r="E75" t="s">
        <v>114</v>
      </c>
      <c r="F75" t="s">
        <v>27</v>
      </c>
      <c r="G75" t="s">
        <v>115</v>
      </c>
      <c r="H75" t="s">
        <v>29</v>
      </c>
      <c r="I75">
        <v>6</v>
      </c>
      <c r="J75">
        <v>0</v>
      </c>
      <c r="K75">
        <v>6</v>
      </c>
      <c r="O75">
        <f t="shared" si="59"/>
        <v>29584.080000000002</v>
      </c>
      <c r="P75">
        <f t="shared" si="60"/>
        <v>29584.080000000002</v>
      </c>
      <c r="Q75">
        <f t="shared" si="61"/>
        <v>0</v>
      </c>
      <c r="R75">
        <f t="shared" si="62"/>
        <v>0</v>
      </c>
      <c r="S75">
        <f t="shared" si="63"/>
        <v>0</v>
      </c>
      <c r="T75">
        <f t="shared" si="64"/>
        <v>0</v>
      </c>
      <c r="U75">
        <f t="shared" si="65"/>
        <v>0</v>
      </c>
      <c r="V75">
        <f t="shared" si="66"/>
        <v>0</v>
      </c>
      <c r="W75">
        <f t="shared" si="67"/>
        <v>0</v>
      </c>
      <c r="X75">
        <f t="shared" si="68"/>
        <v>0</v>
      </c>
      <c r="Y75">
        <f t="shared" si="69"/>
        <v>0</v>
      </c>
      <c r="AA75">
        <v>151751235</v>
      </c>
      <c r="AB75">
        <f t="shared" si="70"/>
        <v>506.23</v>
      </c>
      <c r="AC75">
        <f t="shared" si="71"/>
        <v>506.23</v>
      </c>
      <c r="AD75">
        <f t="shared" si="72"/>
        <v>0</v>
      </c>
      <c r="AE75">
        <f t="shared" si="73"/>
        <v>0</v>
      </c>
      <c r="AF75">
        <f t="shared" si="74"/>
        <v>0</v>
      </c>
      <c r="AG75">
        <f t="shared" si="75"/>
        <v>0</v>
      </c>
      <c r="AH75">
        <f t="shared" si="76"/>
        <v>0</v>
      </c>
      <c r="AI75">
        <f t="shared" si="77"/>
        <v>0</v>
      </c>
      <c r="AJ75">
        <f t="shared" si="78"/>
        <v>0</v>
      </c>
      <c r="AK75">
        <v>506.23</v>
      </c>
      <c r="AL75">
        <v>506.23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1</v>
      </c>
      <c r="AW75">
        <v>1</v>
      </c>
      <c r="AZ75">
        <v>1</v>
      </c>
      <c r="BA75">
        <v>1</v>
      </c>
      <c r="BB75">
        <v>1</v>
      </c>
      <c r="BC75">
        <v>9.74</v>
      </c>
      <c r="BD75" t="s">
        <v>3</v>
      </c>
      <c r="BE75" t="s">
        <v>3</v>
      </c>
      <c r="BF75" t="s">
        <v>3</v>
      </c>
      <c r="BG75" t="s">
        <v>3</v>
      </c>
      <c r="BH75">
        <v>3</v>
      </c>
      <c r="BI75">
        <v>2</v>
      </c>
      <c r="BJ75" t="s">
        <v>3</v>
      </c>
      <c r="BM75">
        <v>700010</v>
      </c>
      <c r="BN75">
        <v>0</v>
      </c>
      <c r="BO75" t="s">
        <v>3</v>
      </c>
      <c r="BP75">
        <v>0</v>
      </c>
      <c r="BQ75">
        <v>202</v>
      </c>
      <c r="BR75">
        <v>0</v>
      </c>
      <c r="BS75">
        <v>1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3</v>
      </c>
      <c r="BZ75">
        <v>0</v>
      </c>
      <c r="CA75">
        <v>0</v>
      </c>
      <c r="CB75" t="s">
        <v>3</v>
      </c>
      <c r="CE75">
        <v>30</v>
      </c>
      <c r="CF75">
        <v>0</v>
      </c>
      <c r="CG75">
        <v>0</v>
      </c>
      <c r="CM75">
        <v>0</v>
      </c>
      <c r="CN75" t="s">
        <v>3</v>
      </c>
      <c r="CO75">
        <v>0</v>
      </c>
      <c r="CP75">
        <f t="shared" si="79"/>
        <v>29584.080000000002</v>
      </c>
      <c r="CQ75">
        <f t="shared" si="80"/>
        <v>4930.68</v>
      </c>
      <c r="CR75">
        <f t="shared" si="81"/>
        <v>0</v>
      </c>
      <c r="CS75">
        <f t="shared" si="82"/>
        <v>0</v>
      </c>
      <c r="CT75">
        <f t="shared" si="83"/>
        <v>0</v>
      </c>
      <c r="CU75">
        <f t="shared" si="84"/>
        <v>0</v>
      </c>
      <c r="CV75">
        <f t="shared" si="85"/>
        <v>0</v>
      </c>
      <c r="CW75">
        <f t="shared" si="86"/>
        <v>0</v>
      </c>
      <c r="CX75">
        <f t="shared" si="87"/>
        <v>0</v>
      </c>
      <c r="CY75">
        <f>S75*(BZ75/100)</f>
        <v>0</v>
      </c>
      <c r="CZ75">
        <f>S75*(CA75/100)</f>
        <v>0</v>
      </c>
      <c r="DC75" t="s">
        <v>3</v>
      </c>
      <c r="DD75" t="s">
        <v>3</v>
      </c>
      <c r="DE75" t="s">
        <v>3</v>
      </c>
      <c r="DF75" t="s">
        <v>3</v>
      </c>
      <c r="DG75" t="s">
        <v>3</v>
      </c>
      <c r="DH75" t="s">
        <v>3</v>
      </c>
      <c r="DI75" t="s">
        <v>3</v>
      </c>
      <c r="DJ75" t="s">
        <v>3</v>
      </c>
      <c r="DK75" t="s">
        <v>3</v>
      </c>
      <c r="DL75" t="s">
        <v>3</v>
      </c>
      <c r="DM75" t="s">
        <v>3</v>
      </c>
      <c r="DN75">
        <v>0</v>
      </c>
      <c r="DO75">
        <v>0</v>
      </c>
      <c r="DP75">
        <v>1</v>
      </c>
      <c r="DQ75">
        <v>1</v>
      </c>
      <c r="DU75">
        <v>1010</v>
      </c>
      <c r="DV75" t="s">
        <v>29</v>
      </c>
      <c r="DW75" t="s">
        <v>29</v>
      </c>
      <c r="DX75">
        <v>1</v>
      </c>
      <c r="DZ75" t="s">
        <v>3</v>
      </c>
      <c r="EA75" t="s">
        <v>3</v>
      </c>
      <c r="EB75" t="s">
        <v>3</v>
      </c>
      <c r="EC75" t="s">
        <v>3</v>
      </c>
      <c r="EE75">
        <v>151748510</v>
      </c>
      <c r="EF75">
        <v>202</v>
      </c>
      <c r="EG75" t="s">
        <v>30</v>
      </c>
      <c r="EH75">
        <v>0</v>
      </c>
      <c r="EI75" t="s">
        <v>3</v>
      </c>
      <c r="EJ75">
        <v>1</v>
      </c>
      <c r="EK75">
        <v>700010</v>
      </c>
      <c r="EL75" t="s">
        <v>31</v>
      </c>
      <c r="EM75" t="s">
        <v>30</v>
      </c>
      <c r="EO75" t="s">
        <v>3</v>
      </c>
      <c r="EQ75">
        <v>0</v>
      </c>
      <c r="ER75">
        <v>539.46</v>
      </c>
      <c r="ES75">
        <v>506.23</v>
      </c>
      <c r="ET75">
        <v>0</v>
      </c>
      <c r="EU75">
        <v>0</v>
      </c>
      <c r="EV75">
        <v>0</v>
      </c>
      <c r="EW75">
        <v>0</v>
      </c>
      <c r="EX75">
        <v>0</v>
      </c>
      <c r="EY75">
        <v>0</v>
      </c>
      <c r="EZ75">
        <v>5</v>
      </c>
      <c r="FC75">
        <v>1</v>
      </c>
      <c r="FD75">
        <v>18</v>
      </c>
      <c r="FF75">
        <v>5800.8</v>
      </c>
      <c r="FQ75">
        <v>0</v>
      </c>
      <c r="FR75">
        <f t="shared" si="88"/>
        <v>0</v>
      </c>
      <c r="FS75">
        <v>0</v>
      </c>
      <c r="FX75">
        <v>0</v>
      </c>
      <c r="FY75">
        <v>0</v>
      </c>
      <c r="GA75" t="s">
        <v>116</v>
      </c>
      <c r="GD75">
        <v>0</v>
      </c>
      <c r="GF75">
        <v>1427211820</v>
      </c>
      <c r="GG75">
        <v>2</v>
      </c>
      <c r="GH75">
        <v>3</v>
      </c>
      <c r="GI75">
        <v>5</v>
      </c>
      <c r="GJ75">
        <v>0</v>
      </c>
      <c r="GK75">
        <f>ROUND(R75*(S12)/100,2)</f>
        <v>0</v>
      </c>
      <c r="GL75">
        <f t="shared" si="89"/>
        <v>0</v>
      </c>
      <c r="GM75">
        <f t="shared" si="90"/>
        <v>29584.080000000002</v>
      </c>
      <c r="GN75">
        <f t="shared" si="91"/>
        <v>0</v>
      </c>
      <c r="GO75">
        <f t="shared" si="92"/>
        <v>29584.080000000002</v>
      </c>
      <c r="GP75">
        <f t="shared" si="93"/>
        <v>0</v>
      </c>
      <c r="GR75">
        <v>1</v>
      </c>
      <c r="GS75">
        <v>1</v>
      </c>
      <c r="GT75">
        <v>0</v>
      </c>
      <c r="GU75" t="s">
        <v>3</v>
      </c>
      <c r="GV75">
        <f t="shared" si="94"/>
        <v>0</v>
      </c>
      <c r="GW75">
        <v>1</v>
      </c>
      <c r="GX75">
        <f t="shared" si="95"/>
        <v>0</v>
      </c>
      <c r="HA75">
        <v>0</v>
      </c>
      <c r="HB75">
        <v>0</v>
      </c>
      <c r="HC75">
        <f t="shared" si="96"/>
        <v>0</v>
      </c>
      <c r="HE75" t="s">
        <v>26</v>
      </c>
      <c r="HF75" t="s">
        <v>75</v>
      </c>
      <c r="HM75" t="s">
        <v>3</v>
      </c>
      <c r="HN75" t="s">
        <v>3</v>
      </c>
      <c r="HO75" t="s">
        <v>3</v>
      </c>
      <c r="HP75" t="s">
        <v>3</v>
      </c>
      <c r="HQ75" t="s">
        <v>3</v>
      </c>
      <c r="IK75">
        <v>0</v>
      </c>
    </row>
    <row r="76" spans="1:255" x14ac:dyDescent="0.2">
      <c r="A76" s="2">
        <v>17</v>
      </c>
      <c r="B76" s="2">
        <v>1</v>
      </c>
      <c r="C76" s="2"/>
      <c r="D76" s="2"/>
      <c r="E76" s="2" t="s">
        <v>117</v>
      </c>
      <c r="F76" s="2" t="s">
        <v>27</v>
      </c>
      <c r="G76" s="2" t="s">
        <v>118</v>
      </c>
      <c r="H76" s="2" t="s">
        <v>29</v>
      </c>
      <c r="I76" s="2">
        <v>7</v>
      </c>
      <c r="J76" s="2">
        <v>0</v>
      </c>
      <c r="K76" s="2">
        <v>7</v>
      </c>
      <c r="L76" s="2"/>
      <c r="M76" s="2"/>
      <c r="N76" s="2"/>
      <c r="O76" s="2">
        <f t="shared" si="59"/>
        <v>1101.8</v>
      </c>
      <c r="P76" s="2">
        <f t="shared" si="60"/>
        <v>1101.8</v>
      </c>
      <c r="Q76" s="2">
        <f t="shared" si="61"/>
        <v>0</v>
      </c>
      <c r="R76" s="2">
        <f t="shared" si="62"/>
        <v>0</v>
      </c>
      <c r="S76" s="2">
        <f t="shared" si="63"/>
        <v>0</v>
      </c>
      <c r="T76" s="2">
        <f t="shared" si="64"/>
        <v>0</v>
      </c>
      <c r="U76" s="2">
        <f t="shared" si="65"/>
        <v>0</v>
      </c>
      <c r="V76" s="2">
        <f t="shared" si="66"/>
        <v>0</v>
      </c>
      <c r="W76" s="2">
        <f t="shared" si="67"/>
        <v>0</v>
      </c>
      <c r="X76" s="2">
        <f t="shared" si="68"/>
        <v>0</v>
      </c>
      <c r="Y76" s="2">
        <f t="shared" si="69"/>
        <v>0</v>
      </c>
      <c r="Z76" s="2"/>
      <c r="AA76" s="2">
        <v>151751237</v>
      </c>
      <c r="AB76" s="2">
        <f t="shared" si="70"/>
        <v>157.4</v>
      </c>
      <c r="AC76" s="2">
        <f t="shared" si="71"/>
        <v>157.4</v>
      </c>
      <c r="AD76" s="2">
        <f t="shared" si="72"/>
        <v>0</v>
      </c>
      <c r="AE76" s="2">
        <f t="shared" si="73"/>
        <v>0</v>
      </c>
      <c r="AF76" s="2">
        <f t="shared" si="74"/>
        <v>0</v>
      </c>
      <c r="AG76" s="2">
        <f t="shared" si="75"/>
        <v>0</v>
      </c>
      <c r="AH76" s="2">
        <f t="shared" si="76"/>
        <v>0</v>
      </c>
      <c r="AI76" s="2">
        <f t="shared" si="77"/>
        <v>0</v>
      </c>
      <c r="AJ76" s="2">
        <f t="shared" si="78"/>
        <v>0</v>
      </c>
      <c r="AK76" s="2">
        <v>157.4</v>
      </c>
      <c r="AL76" s="2">
        <v>157.4</v>
      </c>
      <c r="AM76" s="2">
        <v>0</v>
      </c>
      <c r="AN76" s="2">
        <v>0</v>
      </c>
      <c r="AO76" s="2">
        <v>0</v>
      </c>
      <c r="AP76" s="2">
        <v>0</v>
      </c>
      <c r="AQ76" s="2">
        <v>0</v>
      </c>
      <c r="AR76" s="2">
        <v>0</v>
      </c>
      <c r="AS76" s="2">
        <v>0</v>
      </c>
      <c r="AT76" s="2">
        <v>0</v>
      </c>
      <c r="AU76" s="2">
        <v>0</v>
      </c>
      <c r="AV76" s="2">
        <v>1</v>
      </c>
      <c r="AW76" s="2">
        <v>1</v>
      </c>
      <c r="AX76" s="2"/>
      <c r="AY76" s="2"/>
      <c r="AZ76" s="2">
        <v>1</v>
      </c>
      <c r="BA76" s="2">
        <v>1</v>
      </c>
      <c r="BB76" s="2">
        <v>1</v>
      </c>
      <c r="BC76" s="2">
        <v>1</v>
      </c>
      <c r="BD76" s="2" t="s">
        <v>3</v>
      </c>
      <c r="BE76" s="2" t="s">
        <v>3</v>
      </c>
      <c r="BF76" s="2" t="s">
        <v>3</v>
      </c>
      <c r="BG76" s="2" t="s">
        <v>3</v>
      </c>
      <c r="BH76" s="2">
        <v>3</v>
      </c>
      <c r="BI76" s="2">
        <v>2</v>
      </c>
      <c r="BJ76" s="2" t="s">
        <v>3</v>
      </c>
      <c r="BK76" s="2"/>
      <c r="BL76" s="2"/>
      <c r="BM76" s="2">
        <v>700010</v>
      </c>
      <c r="BN76" s="2">
        <v>0</v>
      </c>
      <c r="BO76" s="2" t="s">
        <v>3</v>
      </c>
      <c r="BP76" s="2">
        <v>0</v>
      </c>
      <c r="BQ76" s="2">
        <v>202</v>
      </c>
      <c r="BR76" s="2">
        <v>0</v>
      </c>
      <c r="BS76" s="2">
        <v>1</v>
      </c>
      <c r="BT76" s="2">
        <v>1</v>
      </c>
      <c r="BU76" s="2">
        <v>1</v>
      </c>
      <c r="BV76" s="2">
        <v>1</v>
      </c>
      <c r="BW76" s="2">
        <v>1</v>
      </c>
      <c r="BX76" s="2">
        <v>1</v>
      </c>
      <c r="BY76" s="2" t="s">
        <v>3</v>
      </c>
      <c r="BZ76" s="2">
        <v>0</v>
      </c>
      <c r="CA76" s="2">
        <v>0</v>
      </c>
      <c r="CB76" s="2" t="s">
        <v>3</v>
      </c>
      <c r="CC76" s="2"/>
      <c r="CD76" s="2"/>
      <c r="CE76" s="2">
        <v>30</v>
      </c>
      <c r="CF76" s="2">
        <v>0</v>
      </c>
      <c r="CG76" s="2">
        <v>0</v>
      </c>
      <c r="CH76" s="2"/>
      <c r="CI76" s="2"/>
      <c r="CJ76" s="2"/>
      <c r="CK76" s="2"/>
      <c r="CL76" s="2"/>
      <c r="CM76" s="2">
        <v>0</v>
      </c>
      <c r="CN76" s="2" t="s">
        <v>3</v>
      </c>
      <c r="CO76" s="2">
        <v>0</v>
      </c>
      <c r="CP76" s="2">
        <f t="shared" si="79"/>
        <v>1101.8</v>
      </c>
      <c r="CQ76" s="2">
        <f t="shared" si="80"/>
        <v>157.4</v>
      </c>
      <c r="CR76" s="2">
        <f t="shared" si="81"/>
        <v>0</v>
      </c>
      <c r="CS76" s="2">
        <f t="shared" si="82"/>
        <v>0</v>
      </c>
      <c r="CT76" s="2">
        <f t="shared" si="83"/>
        <v>0</v>
      </c>
      <c r="CU76" s="2">
        <f t="shared" si="84"/>
        <v>0</v>
      </c>
      <c r="CV76" s="2">
        <f t="shared" si="85"/>
        <v>0</v>
      </c>
      <c r="CW76" s="2">
        <f t="shared" si="86"/>
        <v>0</v>
      </c>
      <c r="CX76" s="2">
        <f t="shared" si="87"/>
        <v>0</v>
      </c>
      <c r="CY76" s="2">
        <f>((S76*BZ76)/100)</f>
        <v>0</v>
      </c>
      <c r="CZ76" s="2">
        <f>((S76*CA76)/100)</f>
        <v>0</v>
      </c>
      <c r="DA76" s="2"/>
      <c r="DB76" s="2"/>
      <c r="DC76" s="2" t="s">
        <v>3</v>
      </c>
      <c r="DD76" s="2" t="s">
        <v>3</v>
      </c>
      <c r="DE76" s="2" t="s">
        <v>3</v>
      </c>
      <c r="DF76" s="2" t="s">
        <v>3</v>
      </c>
      <c r="DG76" s="2" t="s">
        <v>3</v>
      </c>
      <c r="DH76" s="2" t="s">
        <v>3</v>
      </c>
      <c r="DI76" s="2" t="s">
        <v>3</v>
      </c>
      <c r="DJ76" s="2" t="s">
        <v>3</v>
      </c>
      <c r="DK76" s="2" t="s">
        <v>3</v>
      </c>
      <c r="DL76" s="2" t="s">
        <v>3</v>
      </c>
      <c r="DM76" s="2" t="s">
        <v>3</v>
      </c>
      <c r="DN76" s="2">
        <v>0</v>
      </c>
      <c r="DO76" s="2">
        <v>0</v>
      </c>
      <c r="DP76" s="2">
        <v>1</v>
      </c>
      <c r="DQ76" s="2">
        <v>1</v>
      </c>
      <c r="DR76" s="2"/>
      <c r="DS76" s="2"/>
      <c r="DT76" s="2"/>
      <c r="DU76" s="2">
        <v>1010</v>
      </c>
      <c r="DV76" s="2" t="s">
        <v>29</v>
      </c>
      <c r="DW76" s="2" t="s">
        <v>29</v>
      </c>
      <c r="DX76" s="2">
        <v>1</v>
      </c>
      <c r="DY76" s="2"/>
      <c r="DZ76" s="2" t="s">
        <v>3</v>
      </c>
      <c r="EA76" s="2" t="s">
        <v>3</v>
      </c>
      <c r="EB76" s="2" t="s">
        <v>3</v>
      </c>
      <c r="EC76" s="2" t="s">
        <v>3</v>
      </c>
      <c r="ED76" s="2"/>
      <c r="EE76" s="2">
        <v>151748510</v>
      </c>
      <c r="EF76" s="2">
        <v>202</v>
      </c>
      <c r="EG76" s="2" t="s">
        <v>30</v>
      </c>
      <c r="EH76" s="2">
        <v>0</v>
      </c>
      <c r="EI76" s="2" t="s">
        <v>3</v>
      </c>
      <c r="EJ76" s="2">
        <v>1</v>
      </c>
      <c r="EK76" s="2">
        <v>700010</v>
      </c>
      <c r="EL76" s="2" t="s">
        <v>31</v>
      </c>
      <c r="EM76" s="2" t="s">
        <v>30</v>
      </c>
      <c r="EN76" s="2"/>
      <c r="EO76" s="2" t="s">
        <v>3</v>
      </c>
      <c r="EP76" s="2"/>
      <c r="EQ76" s="2">
        <v>0</v>
      </c>
      <c r="ER76" s="2">
        <v>167.73</v>
      </c>
      <c r="ES76" s="2">
        <v>157.4</v>
      </c>
      <c r="ET76" s="2">
        <v>0</v>
      </c>
      <c r="EU76" s="2">
        <v>0</v>
      </c>
      <c r="EV76" s="2">
        <v>0</v>
      </c>
      <c r="EW76" s="2">
        <v>0</v>
      </c>
      <c r="EX76" s="2">
        <v>0</v>
      </c>
      <c r="EY76" s="2">
        <v>0</v>
      </c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>
        <v>0</v>
      </c>
      <c r="FR76" s="2">
        <f t="shared" si="88"/>
        <v>0</v>
      </c>
      <c r="FS76" s="2">
        <v>0</v>
      </c>
      <c r="FT76" s="2"/>
      <c r="FU76" s="2"/>
      <c r="FV76" s="2"/>
      <c r="FW76" s="2"/>
      <c r="FX76" s="2">
        <v>0</v>
      </c>
      <c r="FY76" s="2">
        <v>0</v>
      </c>
      <c r="FZ76" s="2"/>
      <c r="GA76" s="2" t="s">
        <v>119</v>
      </c>
      <c r="GB76" s="2"/>
      <c r="GC76" s="2"/>
      <c r="GD76" s="2">
        <v>0</v>
      </c>
      <c r="GE76" s="2"/>
      <c r="GF76" s="2">
        <v>198276944</v>
      </c>
      <c r="GG76" s="2">
        <v>2</v>
      </c>
      <c r="GH76" s="2">
        <v>4</v>
      </c>
      <c r="GI76" s="2">
        <v>-2</v>
      </c>
      <c r="GJ76" s="2">
        <v>0</v>
      </c>
      <c r="GK76" s="2">
        <f>ROUND(R76*(R12)/100,2)</f>
        <v>0</v>
      </c>
      <c r="GL76" s="2">
        <f t="shared" si="89"/>
        <v>0</v>
      </c>
      <c r="GM76" s="2">
        <f t="shared" si="90"/>
        <v>1101.8</v>
      </c>
      <c r="GN76" s="2">
        <f t="shared" si="91"/>
        <v>0</v>
      </c>
      <c r="GO76" s="2">
        <f t="shared" si="92"/>
        <v>1101.8</v>
      </c>
      <c r="GP76" s="2">
        <f t="shared" si="93"/>
        <v>0</v>
      </c>
      <c r="GQ76" s="2"/>
      <c r="GR76" s="2">
        <v>0</v>
      </c>
      <c r="GS76" s="2">
        <v>2</v>
      </c>
      <c r="GT76" s="2">
        <v>0</v>
      </c>
      <c r="GU76" s="2" t="s">
        <v>3</v>
      </c>
      <c r="GV76" s="2">
        <f t="shared" si="94"/>
        <v>0</v>
      </c>
      <c r="GW76" s="2">
        <v>1</v>
      </c>
      <c r="GX76" s="2">
        <f t="shared" si="95"/>
        <v>0</v>
      </c>
      <c r="GY76" s="2"/>
      <c r="GZ76" s="2"/>
      <c r="HA76" s="2">
        <v>0</v>
      </c>
      <c r="HB76" s="2">
        <v>0</v>
      </c>
      <c r="HC76" s="2">
        <f t="shared" si="96"/>
        <v>0</v>
      </c>
      <c r="HD76" s="2"/>
      <c r="HE76" s="2" t="s">
        <v>26</v>
      </c>
      <c r="HF76" s="2" t="s">
        <v>75</v>
      </c>
      <c r="HG76" s="2"/>
      <c r="HH76" s="2"/>
      <c r="HI76" s="2"/>
      <c r="HJ76" s="2"/>
      <c r="HK76" s="2"/>
      <c r="HL76" s="2"/>
      <c r="HM76" s="2" t="s">
        <v>3</v>
      </c>
      <c r="HN76" s="2" t="s">
        <v>3</v>
      </c>
      <c r="HO76" s="2" t="s">
        <v>3</v>
      </c>
      <c r="HP76" s="2" t="s">
        <v>3</v>
      </c>
      <c r="HQ76" s="2" t="s">
        <v>3</v>
      </c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>
        <v>0</v>
      </c>
      <c r="IL76" s="2"/>
      <c r="IM76" s="2"/>
      <c r="IN76" s="2"/>
      <c r="IO76" s="2"/>
      <c r="IP76" s="2"/>
      <c r="IQ76" s="2"/>
      <c r="IR76" s="2"/>
      <c r="IS76" s="2"/>
      <c r="IT76" s="2"/>
      <c r="IU76" s="2"/>
    </row>
    <row r="77" spans="1:255" x14ac:dyDescent="0.2">
      <c r="A77">
        <v>17</v>
      </c>
      <c r="B77">
        <v>1</v>
      </c>
      <c r="E77" t="s">
        <v>117</v>
      </c>
      <c r="F77" t="s">
        <v>27</v>
      </c>
      <c r="G77" t="s">
        <v>118</v>
      </c>
      <c r="H77" t="s">
        <v>29</v>
      </c>
      <c r="I77">
        <v>7</v>
      </c>
      <c r="J77">
        <v>0</v>
      </c>
      <c r="K77">
        <v>7</v>
      </c>
      <c r="O77">
        <f t="shared" si="59"/>
        <v>10731.53</v>
      </c>
      <c r="P77">
        <f t="shared" si="60"/>
        <v>10731.53</v>
      </c>
      <c r="Q77">
        <f t="shared" si="61"/>
        <v>0</v>
      </c>
      <c r="R77">
        <f t="shared" si="62"/>
        <v>0</v>
      </c>
      <c r="S77">
        <f t="shared" si="63"/>
        <v>0</v>
      </c>
      <c r="T77">
        <f t="shared" si="64"/>
        <v>0</v>
      </c>
      <c r="U77">
        <f t="shared" si="65"/>
        <v>0</v>
      </c>
      <c r="V77">
        <f t="shared" si="66"/>
        <v>0</v>
      </c>
      <c r="W77">
        <f t="shared" si="67"/>
        <v>0</v>
      </c>
      <c r="X77">
        <f t="shared" si="68"/>
        <v>0</v>
      </c>
      <c r="Y77">
        <f t="shared" si="69"/>
        <v>0</v>
      </c>
      <c r="AA77">
        <v>151751235</v>
      </c>
      <c r="AB77">
        <f t="shared" si="70"/>
        <v>157.4</v>
      </c>
      <c r="AC77">
        <f t="shared" si="71"/>
        <v>157.4</v>
      </c>
      <c r="AD77">
        <f t="shared" si="72"/>
        <v>0</v>
      </c>
      <c r="AE77">
        <f t="shared" si="73"/>
        <v>0</v>
      </c>
      <c r="AF77">
        <f t="shared" si="74"/>
        <v>0</v>
      </c>
      <c r="AG77">
        <f t="shared" si="75"/>
        <v>0</v>
      </c>
      <c r="AH77">
        <f t="shared" si="76"/>
        <v>0</v>
      </c>
      <c r="AI77">
        <f t="shared" si="77"/>
        <v>0</v>
      </c>
      <c r="AJ77">
        <f t="shared" si="78"/>
        <v>0</v>
      </c>
      <c r="AK77">
        <v>157.4</v>
      </c>
      <c r="AL77">
        <v>157.4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1</v>
      </c>
      <c r="AW77">
        <v>1</v>
      </c>
      <c r="AZ77">
        <v>1</v>
      </c>
      <c r="BA77">
        <v>1</v>
      </c>
      <c r="BB77">
        <v>1</v>
      </c>
      <c r="BC77">
        <v>9.74</v>
      </c>
      <c r="BD77" t="s">
        <v>3</v>
      </c>
      <c r="BE77" t="s">
        <v>3</v>
      </c>
      <c r="BF77" t="s">
        <v>3</v>
      </c>
      <c r="BG77" t="s">
        <v>3</v>
      </c>
      <c r="BH77">
        <v>3</v>
      </c>
      <c r="BI77">
        <v>2</v>
      </c>
      <c r="BJ77" t="s">
        <v>3</v>
      </c>
      <c r="BM77">
        <v>700010</v>
      </c>
      <c r="BN77">
        <v>0</v>
      </c>
      <c r="BO77" t="s">
        <v>3</v>
      </c>
      <c r="BP77">
        <v>0</v>
      </c>
      <c r="BQ77">
        <v>202</v>
      </c>
      <c r="BR77">
        <v>0</v>
      </c>
      <c r="BS77">
        <v>1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3</v>
      </c>
      <c r="BZ77">
        <v>0</v>
      </c>
      <c r="CA77">
        <v>0</v>
      </c>
      <c r="CB77" t="s">
        <v>3</v>
      </c>
      <c r="CE77">
        <v>30</v>
      </c>
      <c r="CF77">
        <v>0</v>
      </c>
      <c r="CG77">
        <v>0</v>
      </c>
      <c r="CM77">
        <v>0</v>
      </c>
      <c r="CN77" t="s">
        <v>3</v>
      </c>
      <c r="CO77">
        <v>0</v>
      </c>
      <c r="CP77">
        <f t="shared" si="79"/>
        <v>10731.53</v>
      </c>
      <c r="CQ77">
        <f t="shared" si="80"/>
        <v>1533.08</v>
      </c>
      <c r="CR77">
        <f t="shared" si="81"/>
        <v>0</v>
      </c>
      <c r="CS77">
        <f t="shared" si="82"/>
        <v>0</v>
      </c>
      <c r="CT77">
        <f t="shared" si="83"/>
        <v>0</v>
      </c>
      <c r="CU77">
        <f t="shared" si="84"/>
        <v>0</v>
      </c>
      <c r="CV77">
        <f t="shared" si="85"/>
        <v>0</v>
      </c>
      <c r="CW77">
        <f t="shared" si="86"/>
        <v>0</v>
      </c>
      <c r="CX77">
        <f t="shared" si="87"/>
        <v>0</v>
      </c>
      <c r="CY77">
        <f>S77*(BZ77/100)</f>
        <v>0</v>
      </c>
      <c r="CZ77">
        <f>S77*(CA77/100)</f>
        <v>0</v>
      </c>
      <c r="DC77" t="s">
        <v>3</v>
      </c>
      <c r="DD77" t="s">
        <v>3</v>
      </c>
      <c r="DE77" t="s">
        <v>3</v>
      </c>
      <c r="DF77" t="s">
        <v>3</v>
      </c>
      <c r="DG77" t="s">
        <v>3</v>
      </c>
      <c r="DH77" t="s">
        <v>3</v>
      </c>
      <c r="DI77" t="s">
        <v>3</v>
      </c>
      <c r="DJ77" t="s">
        <v>3</v>
      </c>
      <c r="DK77" t="s">
        <v>3</v>
      </c>
      <c r="DL77" t="s">
        <v>3</v>
      </c>
      <c r="DM77" t="s">
        <v>3</v>
      </c>
      <c r="DN77">
        <v>0</v>
      </c>
      <c r="DO77">
        <v>0</v>
      </c>
      <c r="DP77">
        <v>1</v>
      </c>
      <c r="DQ77">
        <v>1</v>
      </c>
      <c r="DU77">
        <v>1010</v>
      </c>
      <c r="DV77" t="s">
        <v>29</v>
      </c>
      <c r="DW77" t="s">
        <v>29</v>
      </c>
      <c r="DX77">
        <v>1</v>
      </c>
      <c r="DZ77" t="s">
        <v>3</v>
      </c>
      <c r="EA77" t="s">
        <v>3</v>
      </c>
      <c r="EB77" t="s">
        <v>3</v>
      </c>
      <c r="EC77" t="s">
        <v>3</v>
      </c>
      <c r="EE77">
        <v>151748510</v>
      </c>
      <c r="EF77">
        <v>202</v>
      </c>
      <c r="EG77" t="s">
        <v>30</v>
      </c>
      <c r="EH77">
        <v>0</v>
      </c>
      <c r="EI77" t="s">
        <v>3</v>
      </c>
      <c r="EJ77">
        <v>1</v>
      </c>
      <c r="EK77">
        <v>700010</v>
      </c>
      <c r="EL77" t="s">
        <v>31</v>
      </c>
      <c r="EM77" t="s">
        <v>30</v>
      </c>
      <c r="EO77" t="s">
        <v>3</v>
      </c>
      <c r="EQ77">
        <v>0</v>
      </c>
      <c r="ER77">
        <v>167.73</v>
      </c>
      <c r="ES77">
        <v>157.4</v>
      </c>
      <c r="ET77">
        <v>0</v>
      </c>
      <c r="EU77">
        <v>0</v>
      </c>
      <c r="EV77">
        <v>0</v>
      </c>
      <c r="EW77">
        <v>0</v>
      </c>
      <c r="EX77">
        <v>0</v>
      </c>
      <c r="EY77">
        <v>0</v>
      </c>
      <c r="EZ77">
        <v>5</v>
      </c>
      <c r="FC77">
        <v>1</v>
      </c>
      <c r="FD77">
        <v>18</v>
      </c>
      <c r="FF77">
        <v>1803.6</v>
      </c>
      <c r="FQ77">
        <v>0</v>
      </c>
      <c r="FR77">
        <f t="shared" si="88"/>
        <v>0</v>
      </c>
      <c r="FS77">
        <v>0</v>
      </c>
      <c r="FX77">
        <v>0</v>
      </c>
      <c r="FY77">
        <v>0</v>
      </c>
      <c r="GA77" t="s">
        <v>119</v>
      </c>
      <c r="GD77">
        <v>0</v>
      </c>
      <c r="GF77">
        <v>198276944</v>
      </c>
      <c r="GG77">
        <v>2</v>
      </c>
      <c r="GH77">
        <v>3</v>
      </c>
      <c r="GI77">
        <v>5</v>
      </c>
      <c r="GJ77">
        <v>0</v>
      </c>
      <c r="GK77">
        <f>ROUND(R77*(S12)/100,2)</f>
        <v>0</v>
      </c>
      <c r="GL77">
        <f t="shared" si="89"/>
        <v>0</v>
      </c>
      <c r="GM77">
        <f t="shared" si="90"/>
        <v>10731.53</v>
      </c>
      <c r="GN77">
        <f t="shared" si="91"/>
        <v>0</v>
      </c>
      <c r="GO77">
        <f t="shared" si="92"/>
        <v>10731.53</v>
      </c>
      <c r="GP77">
        <f t="shared" si="93"/>
        <v>0</v>
      </c>
      <c r="GR77">
        <v>1</v>
      </c>
      <c r="GS77">
        <v>1</v>
      </c>
      <c r="GT77">
        <v>0</v>
      </c>
      <c r="GU77" t="s">
        <v>3</v>
      </c>
      <c r="GV77">
        <f t="shared" si="94"/>
        <v>0</v>
      </c>
      <c r="GW77">
        <v>1</v>
      </c>
      <c r="GX77">
        <f t="shared" si="95"/>
        <v>0</v>
      </c>
      <c r="HA77">
        <v>0</v>
      </c>
      <c r="HB77">
        <v>0</v>
      </c>
      <c r="HC77">
        <f t="shared" si="96"/>
        <v>0</v>
      </c>
      <c r="HE77" t="s">
        <v>26</v>
      </c>
      <c r="HF77" t="s">
        <v>75</v>
      </c>
      <c r="HM77" t="s">
        <v>3</v>
      </c>
      <c r="HN77" t="s">
        <v>3</v>
      </c>
      <c r="HO77" t="s">
        <v>3</v>
      </c>
      <c r="HP77" t="s">
        <v>3</v>
      </c>
      <c r="HQ77" t="s">
        <v>3</v>
      </c>
      <c r="IK77">
        <v>0</v>
      </c>
    </row>
    <row r="78" spans="1:255" x14ac:dyDescent="0.2">
      <c r="A78" s="2">
        <v>17</v>
      </c>
      <c r="B78" s="2">
        <v>1</v>
      </c>
      <c r="C78" s="2">
        <f>ROW(SmtRes!A111)</f>
        <v>111</v>
      </c>
      <c r="D78" s="2">
        <f>ROW(EtalonRes!A134)</f>
        <v>134</v>
      </c>
      <c r="E78" s="2" t="s">
        <v>120</v>
      </c>
      <c r="F78" s="2" t="s">
        <v>121</v>
      </c>
      <c r="G78" s="2" t="s">
        <v>122</v>
      </c>
      <c r="H78" s="2" t="s">
        <v>123</v>
      </c>
      <c r="I78" s="2">
        <f>ROUND(216.5/100,9)</f>
        <v>2.165</v>
      </c>
      <c r="J78" s="2">
        <v>0</v>
      </c>
      <c r="K78" s="2">
        <f>ROUND(216.5/100,9)</f>
        <v>2.165</v>
      </c>
      <c r="L78" s="2"/>
      <c r="M78" s="2"/>
      <c r="N78" s="2"/>
      <c r="O78" s="2">
        <f t="shared" si="59"/>
        <v>251.13</v>
      </c>
      <c r="P78" s="2">
        <f t="shared" si="60"/>
        <v>125.89</v>
      </c>
      <c r="Q78" s="2">
        <f t="shared" si="61"/>
        <v>5.67</v>
      </c>
      <c r="R78" s="2">
        <f t="shared" si="62"/>
        <v>0.65</v>
      </c>
      <c r="S78" s="2">
        <f t="shared" si="63"/>
        <v>119.57</v>
      </c>
      <c r="T78" s="2">
        <f t="shared" si="64"/>
        <v>0</v>
      </c>
      <c r="U78" s="2">
        <f t="shared" si="65"/>
        <v>9.7208500000000004</v>
      </c>
      <c r="V78" s="2">
        <f t="shared" si="66"/>
        <v>0</v>
      </c>
      <c r="W78" s="2">
        <f t="shared" si="67"/>
        <v>0</v>
      </c>
      <c r="X78" s="2">
        <f t="shared" si="68"/>
        <v>136.31</v>
      </c>
      <c r="Y78" s="2">
        <f t="shared" si="69"/>
        <v>80.11</v>
      </c>
      <c r="Z78" s="2"/>
      <c r="AA78" s="2">
        <v>151751237</v>
      </c>
      <c r="AB78" s="2">
        <f t="shared" si="70"/>
        <v>116</v>
      </c>
      <c r="AC78" s="2">
        <f t="shared" si="71"/>
        <v>58.15</v>
      </c>
      <c r="AD78" s="2">
        <f t="shared" si="72"/>
        <v>2.62</v>
      </c>
      <c r="AE78" s="2">
        <f t="shared" si="73"/>
        <v>0.3</v>
      </c>
      <c r="AF78" s="2">
        <f t="shared" si="74"/>
        <v>55.23</v>
      </c>
      <c r="AG78" s="2">
        <f t="shared" si="75"/>
        <v>0</v>
      </c>
      <c r="AH78" s="2">
        <f t="shared" si="76"/>
        <v>4.49</v>
      </c>
      <c r="AI78" s="2">
        <f t="shared" si="77"/>
        <v>0</v>
      </c>
      <c r="AJ78" s="2">
        <f t="shared" si="78"/>
        <v>0</v>
      </c>
      <c r="AK78" s="2">
        <v>116</v>
      </c>
      <c r="AL78" s="2">
        <v>58.15</v>
      </c>
      <c r="AM78" s="2">
        <v>2.62</v>
      </c>
      <c r="AN78" s="2">
        <v>0.3</v>
      </c>
      <c r="AO78" s="2">
        <v>55.23</v>
      </c>
      <c r="AP78" s="2">
        <v>0</v>
      </c>
      <c r="AQ78" s="2">
        <v>4.49</v>
      </c>
      <c r="AR78" s="2">
        <v>0</v>
      </c>
      <c r="AS78" s="2">
        <v>0</v>
      </c>
      <c r="AT78" s="2">
        <v>114</v>
      </c>
      <c r="AU78" s="2">
        <v>67</v>
      </c>
      <c r="AV78" s="2">
        <v>1</v>
      </c>
      <c r="AW78" s="2">
        <v>1</v>
      </c>
      <c r="AX78" s="2"/>
      <c r="AY78" s="2"/>
      <c r="AZ78" s="2">
        <v>1</v>
      </c>
      <c r="BA78" s="2">
        <v>1</v>
      </c>
      <c r="BB78" s="2">
        <v>1</v>
      </c>
      <c r="BC78" s="2">
        <v>1</v>
      </c>
      <c r="BD78" s="2" t="s">
        <v>3</v>
      </c>
      <c r="BE78" s="2" t="s">
        <v>3</v>
      </c>
      <c r="BF78" s="2" t="s">
        <v>3</v>
      </c>
      <c r="BG78" s="2" t="s">
        <v>3</v>
      </c>
      <c r="BH78" s="2">
        <v>0</v>
      </c>
      <c r="BI78" s="2">
        <v>2</v>
      </c>
      <c r="BJ78" s="2" t="s">
        <v>124</v>
      </c>
      <c r="BK78" s="2"/>
      <c r="BL78" s="2"/>
      <c r="BM78" s="2">
        <v>331</v>
      </c>
      <c r="BN78" s="2">
        <v>0</v>
      </c>
      <c r="BO78" s="2" t="s">
        <v>3</v>
      </c>
      <c r="BP78" s="2">
        <v>0</v>
      </c>
      <c r="BQ78" s="2">
        <v>40</v>
      </c>
      <c r="BR78" s="2">
        <v>0</v>
      </c>
      <c r="BS78" s="2">
        <v>1</v>
      </c>
      <c r="BT78" s="2">
        <v>1</v>
      </c>
      <c r="BU78" s="2">
        <v>1</v>
      </c>
      <c r="BV78" s="2">
        <v>1</v>
      </c>
      <c r="BW78" s="2">
        <v>1</v>
      </c>
      <c r="BX78" s="2">
        <v>1</v>
      </c>
      <c r="BY78" s="2" t="s">
        <v>3</v>
      </c>
      <c r="BZ78" s="2">
        <v>114</v>
      </c>
      <c r="CA78" s="2">
        <v>67</v>
      </c>
      <c r="CB78" s="2" t="s">
        <v>3</v>
      </c>
      <c r="CC78" s="2"/>
      <c r="CD78" s="2"/>
      <c r="CE78" s="2">
        <v>30</v>
      </c>
      <c r="CF78" s="2">
        <v>0</v>
      </c>
      <c r="CG78" s="2">
        <v>0</v>
      </c>
      <c r="CH78" s="2"/>
      <c r="CI78" s="2"/>
      <c r="CJ78" s="2"/>
      <c r="CK78" s="2"/>
      <c r="CL78" s="2"/>
      <c r="CM78" s="2">
        <v>0</v>
      </c>
      <c r="CN78" s="2" t="s">
        <v>3</v>
      </c>
      <c r="CO78" s="2">
        <v>0</v>
      </c>
      <c r="CP78" s="2">
        <f t="shared" si="79"/>
        <v>251.13</v>
      </c>
      <c r="CQ78" s="2">
        <f t="shared" si="80"/>
        <v>58.15</v>
      </c>
      <c r="CR78" s="2">
        <f t="shared" si="81"/>
        <v>2.62</v>
      </c>
      <c r="CS78" s="2">
        <f t="shared" si="82"/>
        <v>0.3</v>
      </c>
      <c r="CT78" s="2">
        <f t="shared" si="83"/>
        <v>55.23</v>
      </c>
      <c r="CU78" s="2">
        <f t="shared" si="84"/>
        <v>0</v>
      </c>
      <c r="CV78" s="2">
        <f t="shared" si="85"/>
        <v>4.49</v>
      </c>
      <c r="CW78" s="2">
        <f t="shared" si="86"/>
        <v>0</v>
      </c>
      <c r="CX78" s="2">
        <f t="shared" si="87"/>
        <v>0</v>
      </c>
      <c r="CY78" s="2">
        <f>((S78*BZ78)/100)</f>
        <v>136.3098</v>
      </c>
      <c r="CZ78" s="2">
        <f>((S78*CA78)/100)</f>
        <v>80.111899999999991</v>
      </c>
      <c r="DA78" s="2"/>
      <c r="DB78" s="2"/>
      <c r="DC78" s="2" t="s">
        <v>3</v>
      </c>
      <c r="DD78" s="2" t="s">
        <v>3</v>
      </c>
      <c r="DE78" s="2" t="s">
        <v>3</v>
      </c>
      <c r="DF78" s="2" t="s">
        <v>3</v>
      </c>
      <c r="DG78" s="2" t="s">
        <v>3</v>
      </c>
      <c r="DH78" s="2" t="s">
        <v>3</v>
      </c>
      <c r="DI78" s="2" t="s">
        <v>3</v>
      </c>
      <c r="DJ78" s="2" t="s">
        <v>3</v>
      </c>
      <c r="DK78" s="2" t="s">
        <v>3</v>
      </c>
      <c r="DL78" s="2" t="s">
        <v>3</v>
      </c>
      <c r="DM78" s="2" t="s">
        <v>3</v>
      </c>
      <c r="DN78" s="2">
        <v>0</v>
      </c>
      <c r="DO78" s="2">
        <v>0</v>
      </c>
      <c r="DP78" s="2">
        <v>1</v>
      </c>
      <c r="DQ78" s="2">
        <v>1</v>
      </c>
      <c r="DR78" s="2"/>
      <c r="DS78" s="2"/>
      <c r="DT78" s="2"/>
      <c r="DU78" s="2">
        <v>1003</v>
      </c>
      <c r="DV78" s="2" t="s">
        <v>123</v>
      </c>
      <c r="DW78" s="2" t="s">
        <v>123</v>
      </c>
      <c r="DX78" s="2">
        <v>100</v>
      </c>
      <c r="DY78" s="2"/>
      <c r="DZ78" s="2" t="s">
        <v>3</v>
      </c>
      <c r="EA78" s="2" t="s">
        <v>3</v>
      </c>
      <c r="EB78" s="2" t="s">
        <v>3</v>
      </c>
      <c r="EC78" s="2" t="s">
        <v>3</v>
      </c>
      <c r="ED78" s="2"/>
      <c r="EE78" s="2">
        <v>151030329</v>
      </c>
      <c r="EF78" s="2">
        <v>40</v>
      </c>
      <c r="EG78" s="2" t="s">
        <v>23</v>
      </c>
      <c r="EH78" s="2">
        <v>0</v>
      </c>
      <c r="EI78" s="2" t="s">
        <v>3</v>
      </c>
      <c r="EJ78" s="2">
        <v>2</v>
      </c>
      <c r="EK78" s="2">
        <v>331</v>
      </c>
      <c r="EL78" s="2" t="s">
        <v>125</v>
      </c>
      <c r="EM78" s="2" t="s">
        <v>126</v>
      </c>
      <c r="EN78" s="2"/>
      <c r="EO78" s="2" t="s">
        <v>3</v>
      </c>
      <c r="EP78" s="2"/>
      <c r="EQ78" s="2">
        <v>0</v>
      </c>
      <c r="ER78" s="2">
        <v>116</v>
      </c>
      <c r="ES78" s="2">
        <v>58.15</v>
      </c>
      <c r="ET78" s="2">
        <v>2.62</v>
      </c>
      <c r="EU78" s="2">
        <v>0.3</v>
      </c>
      <c r="EV78" s="2">
        <v>55.23</v>
      </c>
      <c r="EW78" s="2">
        <v>4.49</v>
      </c>
      <c r="EX78" s="2">
        <v>0</v>
      </c>
      <c r="EY78" s="2">
        <v>0</v>
      </c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>
        <v>0</v>
      </c>
      <c r="FR78" s="2">
        <f t="shared" si="88"/>
        <v>0</v>
      </c>
      <c r="FS78" s="2">
        <v>0</v>
      </c>
      <c r="FT78" s="2"/>
      <c r="FU78" s="2"/>
      <c r="FV78" s="2"/>
      <c r="FW78" s="2"/>
      <c r="FX78" s="2">
        <v>114</v>
      </c>
      <c r="FY78" s="2">
        <v>67</v>
      </c>
      <c r="FZ78" s="2"/>
      <c r="GA78" s="2" t="s">
        <v>3</v>
      </c>
      <c r="GB78" s="2"/>
      <c r="GC78" s="2"/>
      <c r="GD78" s="2">
        <v>0</v>
      </c>
      <c r="GE78" s="2"/>
      <c r="GF78" s="2">
        <v>818712454</v>
      </c>
      <c r="GG78" s="2">
        <v>2</v>
      </c>
      <c r="GH78" s="2">
        <v>1</v>
      </c>
      <c r="GI78" s="2">
        <v>-2</v>
      </c>
      <c r="GJ78" s="2">
        <v>0</v>
      </c>
      <c r="GK78" s="2">
        <f>ROUND(R78*(R12)/100,2)</f>
        <v>1.1399999999999999</v>
      </c>
      <c r="GL78" s="2">
        <f t="shared" si="89"/>
        <v>0</v>
      </c>
      <c r="GM78" s="2">
        <f t="shared" si="90"/>
        <v>468.69</v>
      </c>
      <c r="GN78" s="2">
        <f t="shared" si="91"/>
        <v>0</v>
      </c>
      <c r="GO78" s="2">
        <f t="shared" si="92"/>
        <v>468.69</v>
      </c>
      <c r="GP78" s="2">
        <f t="shared" si="93"/>
        <v>0</v>
      </c>
      <c r="GQ78" s="2"/>
      <c r="GR78" s="2">
        <v>0</v>
      </c>
      <c r="GS78" s="2">
        <v>0</v>
      </c>
      <c r="GT78" s="2">
        <v>0</v>
      </c>
      <c r="GU78" s="2" t="s">
        <v>3</v>
      </c>
      <c r="GV78" s="2">
        <f t="shared" si="94"/>
        <v>0</v>
      </c>
      <c r="GW78" s="2">
        <v>1</v>
      </c>
      <c r="GX78" s="2">
        <f t="shared" si="95"/>
        <v>0</v>
      </c>
      <c r="GY78" s="2"/>
      <c r="GZ78" s="2"/>
      <c r="HA78" s="2">
        <v>0</v>
      </c>
      <c r="HB78" s="2">
        <v>0</v>
      </c>
      <c r="HC78" s="2">
        <f t="shared" si="96"/>
        <v>0</v>
      </c>
      <c r="HD78" s="2"/>
      <c r="HE78" s="2" t="s">
        <v>3</v>
      </c>
      <c r="HF78" s="2" t="s">
        <v>3</v>
      </c>
      <c r="HG78" s="2"/>
      <c r="HH78" s="2"/>
      <c r="HI78" s="2"/>
      <c r="HJ78" s="2"/>
      <c r="HK78" s="2"/>
      <c r="HL78" s="2"/>
      <c r="HM78" s="2" t="s">
        <v>3</v>
      </c>
      <c r="HN78" s="2" t="s">
        <v>3</v>
      </c>
      <c r="HO78" s="2" t="s">
        <v>3</v>
      </c>
      <c r="HP78" s="2" t="s">
        <v>3</v>
      </c>
      <c r="HQ78" s="2" t="s">
        <v>3</v>
      </c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>
        <v>0</v>
      </c>
      <c r="IL78" s="2"/>
      <c r="IM78" s="2"/>
      <c r="IN78" s="2"/>
      <c r="IO78" s="2"/>
      <c r="IP78" s="2"/>
      <c r="IQ78" s="2"/>
      <c r="IR78" s="2"/>
      <c r="IS78" s="2"/>
      <c r="IT78" s="2"/>
      <c r="IU78" s="2"/>
    </row>
    <row r="79" spans="1:255" x14ac:dyDescent="0.2">
      <c r="A79">
        <v>17</v>
      </c>
      <c r="B79">
        <v>1</v>
      </c>
      <c r="C79">
        <f>ROW(SmtRes!A120)</f>
        <v>120</v>
      </c>
      <c r="D79">
        <f>ROW(EtalonRes!A144)</f>
        <v>144</v>
      </c>
      <c r="E79" t="s">
        <v>120</v>
      </c>
      <c r="F79" t="s">
        <v>121</v>
      </c>
      <c r="G79" t="s">
        <v>122</v>
      </c>
      <c r="H79" t="s">
        <v>123</v>
      </c>
      <c r="I79">
        <f>ROUND(216.5/100,9)</f>
        <v>2.165</v>
      </c>
      <c r="J79">
        <v>0</v>
      </c>
      <c r="K79">
        <f>ROUND(216.5/100,9)</f>
        <v>2.165</v>
      </c>
      <c r="O79">
        <f t="shared" si="59"/>
        <v>4611.8999999999996</v>
      </c>
      <c r="P79">
        <f t="shared" si="60"/>
        <v>417.95</v>
      </c>
      <c r="Q79">
        <f t="shared" si="61"/>
        <v>67.59</v>
      </c>
      <c r="R79">
        <f t="shared" si="62"/>
        <v>22.43</v>
      </c>
      <c r="S79">
        <f t="shared" si="63"/>
        <v>4126.3599999999997</v>
      </c>
      <c r="T79">
        <f t="shared" si="64"/>
        <v>0</v>
      </c>
      <c r="U79">
        <f t="shared" si="65"/>
        <v>9.7208500000000004</v>
      </c>
      <c r="V79">
        <f t="shared" si="66"/>
        <v>0</v>
      </c>
      <c r="W79">
        <f t="shared" si="67"/>
        <v>0</v>
      </c>
      <c r="X79">
        <f t="shared" si="68"/>
        <v>3259.82</v>
      </c>
      <c r="Y79">
        <f t="shared" si="69"/>
        <v>1691.81</v>
      </c>
      <c r="AA79">
        <v>151751235</v>
      </c>
      <c r="AB79">
        <f t="shared" si="70"/>
        <v>116</v>
      </c>
      <c r="AC79">
        <f t="shared" si="71"/>
        <v>58.15</v>
      </c>
      <c r="AD79">
        <f t="shared" si="72"/>
        <v>2.62</v>
      </c>
      <c r="AE79">
        <f t="shared" si="73"/>
        <v>0.3</v>
      </c>
      <c r="AF79">
        <f t="shared" si="74"/>
        <v>55.23</v>
      </c>
      <c r="AG79">
        <f t="shared" si="75"/>
        <v>0</v>
      </c>
      <c r="AH79">
        <f t="shared" si="76"/>
        <v>4.49</v>
      </c>
      <c r="AI79">
        <f t="shared" si="77"/>
        <v>0</v>
      </c>
      <c r="AJ79">
        <f t="shared" si="78"/>
        <v>0</v>
      </c>
      <c r="AK79">
        <v>116</v>
      </c>
      <c r="AL79">
        <v>58.15</v>
      </c>
      <c r="AM79">
        <v>2.62</v>
      </c>
      <c r="AN79">
        <v>0.3</v>
      </c>
      <c r="AO79">
        <v>55.23</v>
      </c>
      <c r="AP79">
        <v>0</v>
      </c>
      <c r="AQ79">
        <v>4.49</v>
      </c>
      <c r="AR79">
        <v>0</v>
      </c>
      <c r="AS79">
        <v>0</v>
      </c>
      <c r="AT79">
        <v>79</v>
      </c>
      <c r="AU79">
        <v>41</v>
      </c>
      <c r="AV79">
        <v>1</v>
      </c>
      <c r="AW79">
        <v>1</v>
      </c>
      <c r="AZ79">
        <v>1</v>
      </c>
      <c r="BA79">
        <v>34.51</v>
      </c>
      <c r="BB79">
        <v>11.92</v>
      </c>
      <c r="BC79">
        <v>3.32</v>
      </c>
      <c r="BD79" t="s">
        <v>3</v>
      </c>
      <c r="BE79" t="s">
        <v>3</v>
      </c>
      <c r="BF79" t="s">
        <v>3</v>
      </c>
      <c r="BG79" t="s">
        <v>3</v>
      </c>
      <c r="BH79">
        <v>0</v>
      </c>
      <c r="BI79">
        <v>2</v>
      </c>
      <c r="BJ79" t="s">
        <v>124</v>
      </c>
      <c r="BM79">
        <v>331</v>
      </c>
      <c r="BN79">
        <v>0</v>
      </c>
      <c r="BO79" t="s">
        <v>121</v>
      </c>
      <c r="BP79">
        <v>1</v>
      </c>
      <c r="BQ79">
        <v>40</v>
      </c>
      <c r="BR79">
        <v>0</v>
      </c>
      <c r="BS79">
        <v>34.51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3</v>
      </c>
      <c r="BZ79">
        <v>79</v>
      </c>
      <c r="CA79">
        <v>41</v>
      </c>
      <c r="CB79" t="s">
        <v>3</v>
      </c>
      <c r="CE79">
        <v>30</v>
      </c>
      <c r="CF79">
        <v>0</v>
      </c>
      <c r="CG79">
        <v>0</v>
      </c>
      <c r="CM79">
        <v>0</v>
      </c>
      <c r="CN79" t="s">
        <v>3</v>
      </c>
      <c r="CO79">
        <v>0</v>
      </c>
      <c r="CP79">
        <f t="shared" si="79"/>
        <v>4611.8999999999996</v>
      </c>
      <c r="CQ79">
        <f t="shared" si="80"/>
        <v>193.06</v>
      </c>
      <c r="CR79">
        <f t="shared" si="81"/>
        <v>31.23</v>
      </c>
      <c r="CS79">
        <f t="shared" si="82"/>
        <v>10.35</v>
      </c>
      <c r="CT79">
        <f t="shared" si="83"/>
        <v>1905.99</v>
      </c>
      <c r="CU79">
        <f t="shared" si="84"/>
        <v>0</v>
      </c>
      <c r="CV79">
        <f t="shared" si="85"/>
        <v>4.49</v>
      </c>
      <c r="CW79">
        <f t="shared" si="86"/>
        <v>0</v>
      </c>
      <c r="CX79">
        <f t="shared" si="87"/>
        <v>0</v>
      </c>
      <c r="CY79">
        <f>S79*(BZ79/100)</f>
        <v>3259.8244</v>
      </c>
      <c r="CZ79">
        <f>S79*(CA79/100)</f>
        <v>1691.8075999999999</v>
      </c>
      <c r="DC79" t="s">
        <v>3</v>
      </c>
      <c r="DD79" t="s">
        <v>3</v>
      </c>
      <c r="DE79" t="s">
        <v>3</v>
      </c>
      <c r="DF79" t="s">
        <v>3</v>
      </c>
      <c r="DG79" t="s">
        <v>3</v>
      </c>
      <c r="DH79" t="s">
        <v>3</v>
      </c>
      <c r="DI79" t="s">
        <v>3</v>
      </c>
      <c r="DJ79" t="s">
        <v>3</v>
      </c>
      <c r="DK79" t="s">
        <v>3</v>
      </c>
      <c r="DL79" t="s">
        <v>3</v>
      </c>
      <c r="DM79" t="s">
        <v>3</v>
      </c>
      <c r="DN79">
        <v>114</v>
      </c>
      <c r="DO79">
        <v>67</v>
      </c>
      <c r="DP79">
        <v>1</v>
      </c>
      <c r="DQ79">
        <v>1</v>
      </c>
      <c r="DU79">
        <v>1003</v>
      </c>
      <c r="DV79" t="s">
        <v>123</v>
      </c>
      <c r="DW79" t="s">
        <v>123</v>
      </c>
      <c r="DX79">
        <v>100</v>
      </c>
      <c r="DZ79" t="s">
        <v>3</v>
      </c>
      <c r="EA79" t="s">
        <v>3</v>
      </c>
      <c r="EB79" t="s">
        <v>3</v>
      </c>
      <c r="EC79" t="s">
        <v>3</v>
      </c>
      <c r="EE79">
        <v>151030329</v>
      </c>
      <c r="EF79">
        <v>40</v>
      </c>
      <c r="EG79" t="s">
        <v>23</v>
      </c>
      <c r="EH79">
        <v>0</v>
      </c>
      <c r="EI79" t="s">
        <v>3</v>
      </c>
      <c r="EJ79">
        <v>2</v>
      </c>
      <c r="EK79">
        <v>331</v>
      </c>
      <c r="EL79" t="s">
        <v>125</v>
      </c>
      <c r="EM79" t="s">
        <v>126</v>
      </c>
      <c r="EO79" t="s">
        <v>3</v>
      </c>
      <c r="EQ79">
        <v>0</v>
      </c>
      <c r="ER79">
        <v>116</v>
      </c>
      <c r="ES79">
        <v>58.15</v>
      </c>
      <c r="ET79">
        <v>2.62</v>
      </c>
      <c r="EU79">
        <v>0.3</v>
      </c>
      <c r="EV79">
        <v>55.23</v>
      </c>
      <c r="EW79">
        <v>4.49</v>
      </c>
      <c r="EX79">
        <v>0</v>
      </c>
      <c r="EY79">
        <v>0</v>
      </c>
      <c r="FQ79">
        <v>0</v>
      </c>
      <c r="FR79">
        <f t="shared" si="88"/>
        <v>0</v>
      </c>
      <c r="FS79">
        <v>0</v>
      </c>
      <c r="FX79">
        <v>114</v>
      </c>
      <c r="FY79">
        <v>67</v>
      </c>
      <c r="GA79" t="s">
        <v>3</v>
      </c>
      <c r="GD79">
        <v>0</v>
      </c>
      <c r="GF79">
        <v>818712454</v>
      </c>
      <c r="GG79">
        <v>2</v>
      </c>
      <c r="GH79">
        <v>1</v>
      </c>
      <c r="GI79">
        <v>2</v>
      </c>
      <c r="GJ79">
        <v>0</v>
      </c>
      <c r="GK79">
        <f>ROUND(R79*(S12)/100,2)</f>
        <v>35.89</v>
      </c>
      <c r="GL79">
        <f t="shared" si="89"/>
        <v>0</v>
      </c>
      <c r="GM79">
        <f t="shared" si="90"/>
        <v>9599.42</v>
      </c>
      <c r="GN79">
        <f t="shared" si="91"/>
        <v>0</v>
      </c>
      <c r="GO79">
        <f t="shared" si="92"/>
        <v>9599.42</v>
      </c>
      <c r="GP79">
        <f t="shared" si="93"/>
        <v>0</v>
      </c>
      <c r="GR79">
        <v>0</v>
      </c>
      <c r="GS79">
        <v>3</v>
      </c>
      <c r="GT79">
        <v>0</v>
      </c>
      <c r="GU79" t="s">
        <v>3</v>
      </c>
      <c r="GV79">
        <f t="shared" si="94"/>
        <v>0</v>
      </c>
      <c r="GW79">
        <v>1</v>
      </c>
      <c r="GX79">
        <f t="shared" si="95"/>
        <v>0</v>
      </c>
      <c r="HA79">
        <v>0</v>
      </c>
      <c r="HB79">
        <v>0</v>
      </c>
      <c r="HC79">
        <f t="shared" si="96"/>
        <v>0</v>
      </c>
      <c r="HE79" t="s">
        <v>3</v>
      </c>
      <c r="HF79" t="s">
        <v>3</v>
      </c>
      <c r="HM79" t="s">
        <v>3</v>
      </c>
      <c r="HN79" t="s">
        <v>3</v>
      </c>
      <c r="HO79" t="s">
        <v>3</v>
      </c>
      <c r="HP79" t="s">
        <v>3</v>
      </c>
      <c r="HQ79" t="s">
        <v>3</v>
      </c>
      <c r="IK79">
        <v>0</v>
      </c>
    </row>
    <row r="80" spans="1:255" x14ac:dyDescent="0.2">
      <c r="A80" s="2">
        <v>17</v>
      </c>
      <c r="B80" s="2">
        <v>1</v>
      </c>
      <c r="C80" s="2">
        <f>ROW(SmtRes!A130)</f>
        <v>130</v>
      </c>
      <c r="D80" s="2">
        <f>ROW(EtalonRes!A156)</f>
        <v>156</v>
      </c>
      <c r="E80" s="2" t="s">
        <v>127</v>
      </c>
      <c r="F80" s="2" t="s">
        <v>128</v>
      </c>
      <c r="G80" s="2" t="s">
        <v>129</v>
      </c>
      <c r="H80" s="2" t="s">
        <v>130</v>
      </c>
      <c r="I80" s="2">
        <f>ROUND(363.5/100,9)</f>
        <v>3.6349999999999998</v>
      </c>
      <c r="J80" s="2">
        <v>0</v>
      </c>
      <c r="K80" s="2">
        <f>ROUND(363.5/100,9)</f>
        <v>3.6349999999999998</v>
      </c>
      <c r="L80" s="2"/>
      <c r="M80" s="2"/>
      <c r="N80" s="2"/>
      <c r="O80" s="2">
        <f t="shared" si="59"/>
        <v>2423.27</v>
      </c>
      <c r="P80" s="2">
        <f t="shared" si="60"/>
        <v>923.04</v>
      </c>
      <c r="Q80" s="2">
        <f t="shared" si="61"/>
        <v>591.12</v>
      </c>
      <c r="R80" s="2">
        <f t="shared" si="62"/>
        <v>79.349999999999994</v>
      </c>
      <c r="S80" s="2">
        <f t="shared" si="63"/>
        <v>909.11</v>
      </c>
      <c r="T80" s="2">
        <f t="shared" si="64"/>
        <v>0</v>
      </c>
      <c r="U80" s="2">
        <f t="shared" si="65"/>
        <v>73.790499999999994</v>
      </c>
      <c r="V80" s="2">
        <f t="shared" si="66"/>
        <v>0</v>
      </c>
      <c r="W80" s="2">
        <f t="shared" si="67"/>
        <v>0</v>
      </c>
      <c r="X80" s="2">
        <f t="shared" si="68"/>
        <v>1036.3900000000001</v>
      </c>
      <c r="Y80" s="2">
        <f t="shared" si="69"/>
        <v>609.1</v>
      </c>
      <c r="Z80" s="2"/>
      <c r="AA80" s="2">
        <v>151751237</v>
      </c>
      <c r="AB80" s="2">
        <f t="shared" si="70"/>
        <v>666.65</v>
      </c>
      <c r="AC80" s="2">
        <f t="shared" si="71"/>
        <v>253.93</v>
      </c>
      <c r="AD80" s="2">
        <f t="shared" si="72"/>
        <v>162.62</v>
      </c>
      <c r="AE80" s="2">
        <f t="shared" si="73"/>
        <v>21.83</v>
      </c>
      <c r="AF80" s="2">
        <f t="shared" si="74"/>
        <v>250.1</v>
      </c>
      <c r="AG80" s="2">
        <f t="shared" si="75"/>
        <v>0</v>
      </c>
      <c r="AH80" s="2">
        <f t="shared" si="76"/>
        <v>20.3</v>
      </c>
      <c r="AI80" s="2">
        <f t="shared" si="77"/>
        <v>0</v>
      </c>
      <c r="AJ80" s="2">
        <f t="shared" si="78"/>
        <v>0</v>
      </c>
      <c r="AK80" s="2">
        <v>666.65</v>
      </c>
      <c r="AL80" s="2">
        <v>253.93</v>
      </c>
      <c r="AM80" s="2">
        <v>162.62</v>
      </c>
      <c r="AN80" s="2">
        <v>21.83</v>
      </c>
      <c r="AO80" s="2">
        <v>250.1</v>
      </c>
      <c r="AP80" s="2">
        <v>0</v>
      </c>
      <c r="AQ80" s="2">
        <v>20.3</v>
      </c>
      <c r="AR80" s="2">
        <v>0</v>
      </c>
      <c r="AS80" s="2">
        <v>0</v>
      </c>
      <c r="AT80" s="2">
        <v>114</v>
      </c>
      <c r="AU80" s="2">
        <v>67</v>
      </c>
      <c r="AV80" s="2">
        <v>1</v>
      </c>
      <c r="AW80" s="2">
        <v>1</v>
      </c>
      <c r="AX80" s="2"/>
      <c r="AY80" s="2"/>
      <c r="AZ80" s="2">
        <v>1</v>
      </c>
      <c r="BA80" s="2">
        <v>1</v>
      </c>
      <c r="BB80" s="2">
        <v>1</v>
      </c>
      <c r="BC80" s="2">
        <v>1</v>
      </c>
      <c r="BD80" s="2" t="s">
        <v>3</v>
      </c>
      <c r="BE80" s="2" t="s">
        <v>3</v>
      </c>
      <c r="BF80" s="2" t="s">
        <v>3</v>
      </c>
      <c r="BG80" s="2" t="s">
        <v>3</v>
      </c>
      <c r="BH80" s="2">
        <v>0</v>
      </c>
      <c r="BI80" s="2">
        <v>2</v>
      </c>
      <c r="BJ80" s="2" t="s">
        <v>131</v>
      </c>
      <c r="BK80" s="2"/>
      <c r="BL80" s="2"/>
      <c r="BM80" s="2">
        <v>331</v>
      </c>
      <c r="BN80" s="2">
        <v>0</v>
      </c>
      <c r="BO80" s="2" t="s">
        <v>3</v>
      </c>
      <c r="BP80" s="2">
        <v>0</v>
      </c>
      <c r="BQ80" s="2">
        <v>40</v>
      </c>
      <c r="BR80" s="2">
        <v>0</v>
      </c>
      <c r="BS80" s="2">
        <v>1</v>
      </c>
      <c r="BT80" s="2">
        <v>1</v>
      </c>
      <c r="BU80" s="2">
        <v>1</v>
      </c>
      <c r="BV80" s="2">
        <v>1</v>
      </c>
      <c r="BW80" s="2">
        <v>1</v>
      </c>
      <c r="BX80" s="2">
        <v>1</v>
      </c>
      <c r="BY80" s="2" t="s">
        <v>3</v>
      </c>
      <c r="BZ80" s="2">
        <v>114</v>
      </c>
      <c r="CA80" s="2">
        <v>67</v>
      </c>
      <c r="CB80" s="2" t="s">
        <v>3</v>
      </c>
      <c r="CC80" s="2"/>
      <c r="CD80" s="2"/>
      <c r="CE80" s="2">
        <v>30</v>
      </c>
      <c r="CF80" s="2">
        <v>0</v>
      </c>
      <c r="CG80" s="2">
        <v>0</v>
      </c>
      <c r="CH80" s="2"/>
      <c r="CI80" s="2"/>
      <c r="CJ80" s="2"/>
      <c r="CK80" s="2"/>
      <c r="CL80" s="2"/>
      <c r="CM80" s="2">
        <v>0</v>
      </c>
      <c r="CN80" s="2" t="s">
        <v>3</v>
      </c>
      <c r="CO80" s="2">
        <v>0</v>
      </c>
      <c r="CP80" s="2">
        <f t="shared" si="79"/>
        <v>2423.27</v>
      </c>
      <c r="CQ80" s="2">
        <f t="shared" si="80"/>
        <v>253.93</v>
      </c>
      <c r="CR80" s="2">
        <f t="shared" si="81"/>
        <v>162.62</v>
      </c>
      <c r="CS80" s="2">
        <f t="shared" si="82"/>
        <v>21.83</v>
      </c>
      <c r="CT80" s="2">
        <f t="shared" si="83"/>
        <v>250.1</v>
      </c>
      <c r="CU80" s="2">
        <f t="shared" si="84"/>
        <v>0</v>
      </c>
      <c r="CV80" s="2">
        <f t="shared" si="85"/>
        <v>20.3</v>
      </c>
      <c r="CW80" s="2">
        <f t="shared" si="86"/>
        <v>0</v>
      </c>
      <c r="CX80" s="2">
        <f t="shared" si="87"/>
        <v>0</v>
      </c>
      <c r="CY80" s="2">
        <f>((S80*BZ80)/100)</f>
        <v>1036.3854000000001</v>
      </c>
      <c r="CZ80" s="2">
        <f>((S80*CA80)/100)</f>
        <v>609.1037</v>
      </c>
      <c r="DA80" s="2"/>
      <c r="DB80" s="2"/>
      <c r="DC80" s="2" t="s">
        <v>3</v>
      </c>
      <c r="DD80" s="2" t="s">
        <v>3</v>
      </c>
      <c r="DE80" s="2" t="s">
        <v>3</v>
      </c>
      <c r="DF80" s="2" t="s">
        <v>3</v>
      </c>
      <c r="DG80" s="2" t="s">
        <v>3</v>
      </c>
      <c r="DH80" s="2" t="s">
        <v>3</v>
      </c>
      <c r="DI80" s="2" t="s">
        <v>3</v>
      </c>
      <c r="DJ80" s="2" t="s">
        <v>3</v>
      </c>
      <c r="DK80" s="2" t="s">
        <v>3</v>
      </c>
      <c r="DL80" s="2" t="s">
        <v>3</v>
      </c>
      <c r="DM80" s="2" t="s">
        <v>3</v>
      </c>
      <c r="DN80" s="2">
        <v>0</v>
      </c>
      <c r="DO80" s="2">
        <v>0</v>
      </c>
      <c r="DP80" s="2">
        <v>1</v>
      </c>
      <c r="DQ80" s="2">
        <v>1</v>
      </c>
      <c r="DR80" s="2"/>
      <c r="DS80" s="2"/>
      <c r="DT80" s="2"/>
      <c r="DU80" s="2">
        <v>1013</v>
      </c>
      <c r="DV80" s="2" t="s">
        <v>130</v>
      </c>
      <c r="DW80" s="2" t="s">
        <v>130</v>
      </c>
      <c r="DX80" s="2">
        <v>1</v>
      </c>
      <c r="DY80" s="2"/>
      <c r="DZ80" s="2" t="s">
        <v>3</v>
      </c>
      <c r="EA80" s="2" t="s">
        <v>3</v>
      </c>
      <c r="EB80" s="2" t="s">
        <v>3</v>
      </c>
      <c r="EC80" s="2" t="s">
        <v>3</v>
      </c>
      <c r="ED80" s="2"/>
      <c r="EE80" s="2">
        <v>151030329</v>
      </c>
      <c r="EF80" s="2">
        <v>40</v>
      </c>
      <c r="EG80" s="2" t="s">
        <v>23</v>
      </c>
      <c r="EH80" s="2">
        <v>0</v>
      </c>
      <c r="EI80" s="2" t="s">
        <v>3</v>
      </c>
      <c r="EJ80" s="2">
        <v>2</v>
      </c>
      <c r="EK80" s="2">
        <v>331</v>
      </c>
      <c r="EL80" s="2" t="s">
        <v>125</v>
      </c>
      <c r="EM80" s="2" t="s">
        <v>126</v>
      </c>
      <c r="EN80" s="2"/>
      <c r="EO80" s="2" t="s">
        <v>3</v>
      </c>
      <c r="EP80" s="2"/>
      <c r="EQ80" s="2">
        <v>0</v>
      </c>
      <c r="ER80" s="2">
        <v>666.65</v>
      </c>
      <c r="ES80" s="2">
        <v>253.93</v>
      </c>
      <c r="ET80" s="2">
        <v>162.62</v>
      </c>
      <c r="EU80" s="2">
        <v>21.83</v>
      </c>
      <c r="EV80" s="2">
        <v>250.1</v>
      </c>
      <c r="EW80" s="2">
        <v>20.3</v>
      </c>
      <c r="EX80" s="2">
        <v>0</v>
      </c>
      <c r="EY80" s="2">
        <v>0</v>
      </c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>
        <v>0</v>
      </c>
      <c r="FR80" s="2">
        <f t="shared" si="88"/>
        <v>0</v>
      </c>
      <c r="FS80" s="2">
        <v>0</v>
      </c>
      <c r="FT80" s="2"/>
      <c r="FU80" s="2"/>
      <c r="FV80" s="2"/>
      <c r="FW80" s="2"/>
      <c r="FX80" s="2">
        <v>114</v>
      </c>
      <c r="FY80" s="2">
        <v>67</v>
      </c>
      <c r="FZ80" s="2"/>
      <c r="GA80" s="2" t="s">
        <v>3</v>
      </c>
      <c r="GB80" s="2"/>
      <c r="GC80" s="2"/>
      <c r="GD80" s="2">
        <v>0</v>
      </c>
      <c r="GE80" s="2"/>
      <c r="GF80" s="2">
        <v>-455802301</v>
      </c>
      <c r="GG80" s="2">
        <v>2</v>
      </c>
      <c r="GH80" s="2">
        <v>1</v>
      </c>
      <c r="GI80" s="2">
        <v>-2</v>
      </c>
      <c r="GJ80" s="2">
        <v>0</v>
      </c>
      <c r="GK80" s="2">
        <f>ROUND(R80*(R12)/100,2)</f>
        <v>138.86000000000001</v>
      </c>
      <c r="GL80" s="2">
        <f t="shared" si="89"/>
        <v>0</v>
      </c>
      <c r="GM80" s="2">
        <f t="shared" si="90"/>
        <v>4207.62</v>
      </c>
      <c r="GN80" s="2">
        <f t="shared" si="91"/>
        <v>0</v>
      </c>
      <c r="GO80" s="2">
        <f t="shared" si="92"/>
        <v>4207.62</v>
      </c>
      <c r="GP80" s="2">
        <f t="shared" si="93"/>
        <v>0</v>
      </c>
      <c r="GQ80" s="2"/>
      <c r="GR80" s="2">
        <v>0</v>
      </c>
      <c r="GS80" s="2">
        <v>0</v>
      </c>
      <c r="GT80" s="2">
        <v>0</v>
      </c>
      <c r="GU80" s="2" t="s">
        <v>3</v>
      </c>
      <c r="GV80" s="2">
        <f t="shared" si="94"/>
        <v>0</v>
      </c>
      <c r="GW80" s="2">
        <v>1</v>
      </c>
      <c r="GX80" s="2">
        <f t="shared" si="95"/>
        <v>0</v>
      </c>
      <c r="GY80" s="2"/>
      <c r="GZ80" s="2"/>
      <c r="HA80" s="2">
        <v>0</v>
      </c>
      <c r="HB80" s="2">
        <v>0</v>
      </c>
      <c r="HC80" s="2">
        <f t="shared" si="96"/>
        <v>0</v>
      </c>
      <c r="HD80" s="2"/>
      <c r="HE80" s="2" t="s">
        <v>3</v>
      </c>
      <c r="HF80" s="2" t="s">
        <v>3</v>
      </c>
      <c r="HG80" s="2"/>
      <c r="HH80" s="2"/>
      <c r="HI80" s="2"/>
      <c r="HJ80" s="2"/>
      <c r="HK80" s="2"/>
      <c r="HL80" s="2"/>
      <c r="HM80" s="2" t="s">
        <v>3</v>
      </c>
      <c r="HN80" s="2" t="s">
        <v>3</v>
      </c>
      <c r="HO80" s="2" t="s">
        <v>3</v>
      </c>
      <c r="HP80" s="2" t="s">
        <v>3</v>
      </c>
      <c r="HQ80" s="2" t="s">
        <v>3</v>
      </c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>
        <v>0</v>
      </c>
      <c r="IL80" s="2"/>
      <c r="IM80" s="2"/>
      <c r="IN80" s="2"/>
      <c r="IO80" s="2"/>
      <c r="IP80" s="2"/>
      <c r="IQ80" s="2"/>
      <c r="IR80" s="2"/>
      <c r="IS80" s="2"/>
      <c r="IT80" s="2"/>
      <c r="IU80" s="2"/>
    </row>
    <row r="81" spans="1:255" x14ac:dyDescent="0.2">
      <c r="A81">
        <v>17</v>
      </c>
      <c r="B81">
        <v>1</v>
      </c>
      <c r="C81">
        <f>ROW(SmtRes!A140)</f>
        <v>140</v>
      </c>
      <c r="D81">
        <f>ROW(EtalonRes!A168)</f>
        <v>168</v>
      </c>
      <c r="E81" t="s">
        <v>127</v>
      </c>
      <c r="F81" t="s">
        <v>128</v>
      </c>
      <c r="G81" t="s">
        <v>129</v>
      </c>
      <c r="H81" t="s">
        <v>130</v>
      </c>
      <c r="I81">
        <f>ROUND(363.5/100,9)</f>
        <v>3.6349999999999998</v>
      </c>
      <c r="J81">
        <v>0</v>
      </c>
      <c r="K81">
        <f>ROUND(363.5/100,9)</f>
        <v>3.6349999999999998</v>
      </c>
      <c r="O81">
        <f t="shared" si="59"/>
        <v>43997.16</v>
      </c>
      <c r="P81">
        <f t="shared" si="60"/>
        <v>5187.4799999999996</v>
      </c>
      <c r="Q81">
        <f t="shared" si="61"/>
        <v>7436.29</v>
      </c>
      <c r="R81">
        <f t="shared" si="62"/>
        <v>2738.37</v>
      </c>
      <c r="S81">
        <f t="shared" si="63"/>
        <v>31373.39</v>
      </c>
      <c r="T81">
        <f t="shared" si="64"/>
        <v>0</v>
      </c>
      <c r="U81">
        <f t="shared" si="65"/>
        <v>73.790499999999994</v>
      </c>
      <c r="V81">
        <f t="shared" si="66"/>
        <v>0</v>
      </c>
      <c r="W81">
        <f t="shared" si="67"/>
        <v>0</v>
      </c>
      <c r="X81">
        <f t="shared" si="68"/>
        <v>24784.98</v>
      </c>
      <c r="Y81">
        <f t="shared" si="69"/>
        <v>12863.09</v>
      </c>
      <c r="AA81">
        <v>151751235</v>
      </c>
      <c r="AB81">
        <f t="shared" si="70"/>
        <v>666.65</v>
      </c>
      <c r="AC81">
        <f t="shared" si="71"/>
        <v>253.93</v>
      </c>
      <c r="AD81">
        <f t="shared" si="72"/>
        <v>162.62</v>
      </c>
      <c r="AE81">
        <f t="shared" si="73"/>
        <v>21.83</v>
      </c>
      <c r="AF81">
        <f t="shared" si="74"/>
        <v>250.1</v>
      </c>
      <c r="AG81">
        <f t="shared" si="75"/>
        <v>0</v>
      </c>
      <c r="AH81">
        <f t="shared" si="76"/>
        <v>20.3</v>
      </c>
      <c r="AI81">
        <f t="shared" si="77"/>
        <v>0</v>
      </c>
      <c r="AJ81">
        <f t="shared" si="78"/>
        <v>0</v>
      </c>
      <c r="AK81">
        <v>666.65</v>
      </c>
      <c r="AL81">
        <v>253.93</v>
      </c>
      <c r="AM81">
        <v>162.62</v>
      </c>
      <c r="AN81">
        <v>21.83</v>
      </c>
      <c r="AO81">
        <v>250.1</v>
      </c>
      <c r="AP81">
        <v>0</v>
      </c>
      <c r="AQ81">
        <v>20.3</v>
      </c>
      <c r="AR81">
        <v>0</v>
      </c>
      <c r="AS81">
        <v>0</v>
      </c>
      <c r="AT81">
        <v>79</v>
      </c>
      <c r="AU81">
        <v>41</v>
      </c>
      <c r="AV81">
        <v>1</v>
      </c>
      <c r="AW81">
        <v>1</v>
      </c>
      <c r="AZ81">
        <v>1</v>
      </c>
      <c r="BA81">
        <v>34.51</v>
      </c>
      <c r="BB81">
        <v>12.58</v>
      </c>
      <c r="BC81">
        <v>5.62</v>
      </c>
      <c r="BD81" t="s">
        <v>3</v>
      </c>
      <c r="BE81" t="s">
        <v>3</v>
      </c>
      <c r="BF81" t="s">
        <v>3</v>
      </c>
      <c r="BG81" t="s">
        <v>3</v>
      </c>
      <c r="BH81">
        <v>0</v>
      </c>
      <c r="BI81">
        <v>2</v>
      </c>
      <c r="BJ81" t="s">
        <v>131</v>
      </c>
      <c r="BM81">
        <v>331</v>
      </c>
      <c r="BN81">
        <v>0</v>
      </c>
      <c r="BO81" t="s">
        <v>128</v>
      </c>
      <c r="BP81">
        <v>1</v>
      </c>
      <c r="BQ81">
        <v>40</v>
      </c>
      <c r="BR81">
        <v>0</v>
      </c>
      <c r="BS81">
        <v>34.51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3</v>
      </c>
      <c r="BZ81">
        <v>79</v>
      </c>
      <c r="CA81">
        <v>41</v>
      </c>
      <c r="CB81" t="s">
        <v>3</v>
      </c>
      <c r="CE81">
        <v>30</v>
      </c>
      <c r="CF81">
        <v>0</v>
      </c>
      <c r="CG81">
        <v>0</v>
      </c>
      <c r="CM81">
        <v>0</v>
      </c>
      <c r="CN81" t="s">
        <v>3</v>
      </c>
      <c r="CO81">
        <v>0</v>
      </c>
      <c r="CP81">
        <f t="shared" si="79"/>
        <v>43997.16</v>
      </c>
      <c r="CQ81">
        <f t="shared" si="80"/>
        <v>1427.09</v>
      </c>
      <c r="CR81">
        <f t="shared" si="81"/>
        <v>2045.76</v>
      </c>
      <c r="CS81">
        <f t="shared" si="82"/>
        <v>753.35</v>
      </c>
      <c r="CT81">
        <f t="shared" si="83"/>
        <v>8630.9500000000007</v>
      </c>
      <c r="CU81">
        <f t="shared" si="84"/>
        <v>0</v>
      </c>
      <c r="CV81">
        <f t="shared" si="85"/>
        <v>20.3</v>
      </c>
      <c r="CW81">
        <f t="shared" si="86"/>
        <v>0</v>
      </c>
      <c r="CX81">
        <f t="shared" si="87"/>
        <v>0</v>
      </c>
      <c r="CY81">
        <f>S81*(BZ81/100)</f>
        <v>24784.9781</v>
      </c>
      <c r="CZ81">
        <f>S81*(CA81/100)</f>
        <v>12863.089899999999</v>
      </c>
      <c r="DC81" t="s">
        <v>3</v>
      </c>
      <c r="DD81" t="s">
        <v>3</v>
      </c>
      <c r="DE81" t="s">
        <v>3</v>
      </c>
      <c r="DF81" t="s">
        <v>3</v>
      </c>
      <c r="DG81" t="s">
        <v>3</v>
      </c>
      <c r="DH81" t="s">
        <v>3</v>
      </c>
      <c r="DI81" t="s">
        <v>3</v>
      </c>
      <c r="DJ81" t="s">
        <v>3</v>
      </c>
      <c r="DK81" t="s">
        <v>3</v>
      </c>
      <c r="DL81" t="s">
        <v>3</v>
      </c>
      <c r="DM81" t="s">
        <v>3</v>
      </c>
      <c r="DN81">
        <v>114</v>
      </c>
      <c r="DO81">
        <v>67</v>
      </c>
      <c r="DP81">
        <v>1</v>
      </c>
      <c r="DQ81">
        <v>1</v>
      </c>
      <c r="DU81">
        <v>1013</v>
      </c>
      <c r="DV81" t="s">
        <v>130</v>
      </c>
      <c r="DW81" t="s">
        <v>130</v>
      </c>
      <c r="DX81">
        <v>1</v>
      </c>
      <c r="DZ81" t="s">
        <v>3</v>
      </c>
      <c r="EA81" t="s">
        <v>3</v>
      </c>
      <c r="EB81" t="s">
        <v>3</v>
      </c>
      <c r="EC81" t="s">
        <v>3</v>
      </c>
      <c r="EE81">
        <v>151030329</v>
      </c>
      <c r="EF81">
        <v>40</v>
      </c>
      <c r="EG81" t="s">
        <v>23</v>
      </c>
      <c r="EH81">
        <v>0</v>
      </c>
      <c r="EI81" t="s">
        <v>3</v>
      </c>
      <c r="EJ81">
        <v>2</v>
      </c>
      <c r="EK81">
        <v>331</v>
      </c>
      <c r="EL81" t="s">
        <v>125</v>
      </c>
      <c r="EM81" t="s">
        <v>126</v>
      </c>
      <c r="EO81" t="s">
        <v>3</v>
      </c>
      <c r="EQ81">
        <v>0</v>
      </c>
      <c r="ER81">
        <v>666.65</v>
      </c>
      <c r="ES81">
        <v>253.93</v>
      </c>
      <c r="ET81">
        <v>162.62</v>
      </c>
      <c r="EU81">
        <v>21.83</v>
      </c>
      <c r="EV81">
        <v>250.1</v>
      </c>
      <c r="EW81">
        <v>20.3</v>
      </c>
      <c r="EX81">
        <v>0</v>
      </c>
      <c r="EY81">
        <v>0</v>
      </c>
      <c r="FQ81">
        <v>0</v>
      </c>
      <c r="FR81">
        <f t="shared" si="88"/>
        <v>0</v>
      </c>
      <c r="FS81">
        <v>0</v>
      </c>
      <c r="FX81">
        <v>114</v>
      </c>
      <c r="FY81">
        <v>67</v>
      </c>
      <c r="GA81" t="s">
        <v>3</v>
      </c>
      <c r="GD81">
        <v>0</v>
      </c>
      <c r="GF81">
        <v>-455802301</v>
      </c>
      <c r="GG81">
        <v>2</v>
      </c>
      <c r="GH81">
        <v>1</v>
      </c>
      <c r="GI81">
        <v>2</v>
      </c>
      <c r="GJ81">
        <v>0</v>
      </c>
      <c r="GK81">
        <f>ROUND(R81*(S12)/100,2)</f>
        <v>4381.3900000000003</v>
      </c>
      <c r="GL81">
        <f t="shared" si="89"/>
        <v>0</v>
      </c>
      <c r="GM81">
        <f t="shared" si="90"/>
        <v>86026.62</v>
      </c>
      <c r="GN81">
        <f t="shared" si="91"/>
        <v>0</v>
      </c>
      <c r="GO81">
        <f t="shared" si="92"/>
        <v>86026.62</v>
      </c>
      <c r="GP81">
        <f t="shared" si="93"/>
        <v>0</v>
      </c>
      <c r="GR81">
        <v>0</v>
      </c>
      <c r="GS81">
        <v>3</v>
      </c>
      <c r="GT81">
        <v>0</v>
      </c>
      <c r="GU81" t="s">
        <v>3</v>
      </c>
      <c r="GV81">
        <f t="shared" si="94"/>
        <v>0</v>
      </c>
      <c r="GW81">
        <v>1</v>
      </c>
      <c r="GX81">
        <f t="shared" si="95"/>
        <v>0</v>
      </c>
      <c r="HA81">
        <v>0</v>
      </c>
      <c r="HB81">
        <v>0</v>
      </c>
      <c r="HC81">
        <f t="shared" si="96"/>
        <v>0</v>
      </c>
      <c r="HE81" t="s">
        <v>3</v>
      </c>
      <c r="HF81" t="s">
        <v>3</v>
      </c>
      <c r="HM81" t="s">
        <v>3</v>
      </c>
      <c r="HN81" t="s">
        <v>3</v>
      </c>
      <c r="HO81" t="s">
        <v>3</v>
      </c>
      <c r="HP81" t="s">
        <v>3</v>
      </c>
      <c r="HQ81" t="s">
        <v>3</v>
      </c>
      <c r="IK81">
        <v>0</v>
      </c>
    </row>
    <row r="82" spans="1:255" x14ac:dyDescent="0.2">
      <c r="A82" s="2">
        <v>17</v>
      </c>
      <c r="B82" s="2">
        <v>1</v>
      </c>
      <c r="C82" s="2"/>
      <c r="D82" s="2"/>
      <c r="E82" s="2" t="s">
        <v>132</v>
      </c>
      <c r="F82" s="2" t="s">
        <v>27</v>
      </c>
      <c r="G82" s="2" t="s">
        <v>133</v>
      </c>
      <c r="H82" s="2" t="s">
        <v>134</v>
      </c>
      <c r="I82" s="2">
        <f>ROUND(580*1.02,9)</f>
        <v>591.6</v>
      </c>
      <c r="J82" s="2">
        <v>0</v>
      </c>
      <c r="K82" s="2">
        <f>ROUND(580*1.02,9)</f>
        <v>591.6</v>
      </c>
      <c r="L82" s="2"/>
      <c r="M82" s="2"/>
      <c r="N82" s="2"/>
      <c r="O82" s="2">
        <f t="shared" si="59"/>
        <v>1757.05</v>
      </c>
      <c r="P82" s="2">
        <f t="shared" si="60"/>
        <v>1757.05</v>
      </c>
      <c r="Q82" s="2">
        <f t="shared" si="61"/>
        <v>0</v>
      </c>
      <c r="R82" s="2">
        <f t="shared" si="62"/>
        <v>0</v>
      </c>
      <c r="S82" s="2">
        <f t="shared" si="63"/>
        <v>0</v>
      </c>
      <c r="T82" s="2">
        <f t="shared" si="64"/>
        <v>0</v>
      </c>
      <c r="U82" s="2">
        <f t="shared" si="65"/>
        <v>0</v>
      </c>
      <c r="V82" s="2">
        <f t="shared" si="66"/>
        <v>0</v>
      </c>
      <c r="W82" s="2">
        <f t="shared" si="67"/>
        <v>0</v>
      </c>
      <c r="X82" s="2">
        <f t="shared" si="68"/>
        <v>0</v>
      </c>
      <c r="Y82" s="2">
        <f t="shared" si="69"/>
        <v>0</v>
      </c>
      <c r="Z82" s="2"/>
      <c r="AA82" s="2">
        <v>151751237</v>
      </c>
      <c r="AB82" s="2">
        <f t="shared" si="70"/>
        <v>2.97</v>
      </c>
      <c r="AC82" s="2">
        <f t="shared" si="71"/>
        <v>2.97</v>
      </c>
      <c r="AD82" s="2">
        <f t="shared" si="72"/>
        <v>0</v>
      </c>
      <c r="AE82" s="2">
        <f t="shared" si="73"/>
        <v>0</v>
      </c>
      <c r="AF82" s="2">
        <f t="shared" si="74"/>
        <v>0</v>
      </c>
      <c r="AG82" s="2">
        <f t="shared" si="75"/>
        <v>0</v>
      </c>
      <c r="AH82" s="2">
        <f t="shared" si="76"/>
        <v>0</v>
      </c>
      <c r="AI82" s="2">
        <f t="shared" si="77"/>
        <v>0</v>
      </c>
      <c r="AJ82" s="2">
        <f t="shared" si="78"/>
        <v>0</v>
      </c>
      <c r="AK82" s="2">
        <v>2.97</v>
      </c>
      <c r="AL82" s="2">
        <v>2.97</v>
      </c>
      <c r="AM82" s="2">
        <v>0</v>
      </c>
      <c r="AN82" s="2">
        <v>0</v>
      </c>
      <c r="AO82" s="2">
        <v>0</v>
      </c>
      <c r="AP82" s="2">
        <v>0</v>
      </c>
      <c r="AQ82" s="2">
        <v>0</v>
      </c>
      <c r="AR82" s="2">
        <v>0</v>
      </c>
      <c r="AS82" s="2">
        <v>0</v>
      </c>
      <c r="AT82" s="2">
        <v>0</v>
      </c>
      <c r="AU82" s="2">
        <v>0</v>
      </c>
      <c r="AV82" s="2">
        <v>1</v>
      </c>
      <c r="AW82" s="2">
        <v>1</v>
      </c>
      <c r="AX82" s="2"/>
      <c r="AY82" s="2"/>
      <c r="AZ82" s="2">
        <v>1</v>
      </c>
      <c r="BA82" s="2">
        <v>1</v>
      </c>
      <c r="BB82" s="2">
        <v>1</v>
      </c>
      <c r="BC82" s="2">
        <v>1</v>
      </c>
      <c r="BD82" s="2" t="s">
        <v>3</v>
      </c>
      <c r="BE82" s="2" t="s">
        <v>3</v>
      </c>
      <c r="BF82" s="2" t="s">
        <v>3</v>
      </c>
      <c r="BG82" s="2" t="s">
        <v>3</v>
      </c>
      <c r="BH82" s="2">
        <v>3</v>
      </c>
      <c r="BI82" s="2">
        <v>1</v>
      </c>
      <c r="BJ82" s="2" t="s">
        <v>3</v>
      </c>
      <c r="BK82" s="2"/>
      <c r="BL82" s="2"/>
      <c r="BM82" s="2">
        <v>700010</v>
      </c>
      <c r="BN82" s="2">
        <v>0</v>
      </c>
      <c r="BO82" s="2" t="s">
        <v>3</v>
      </c>
      <c r="BP82" s="2">
        <v>0</v>
      </c>
      <c r="BQ82" s="2">
        <v>202</v>
      </c>
      <c r="BR82" s="2">
        <v>0</v>
      </c>
      <c r="BS82" s="2">
        <v>1</v>
      </c>
      <c r="BT82" s="2">
        <v>1</v>
      </c>
      <c r="BU82" s="2">
        <v>1</v>
      </c>
      <c r="BV82" s="2">
        <v>1</v>
      </c>
      <c r="BW82" s="2">
        <v>1</v>
      </c>
      <c r="BX82" s="2">
        <v>1</v>
      </c>
      <c r="BY82" s="2" t="s">
        <v>3</v>
      </c>
      <c r="BZ82" s="2">
        <v>0</v>
      </c>
      <c r="CA82" s="2">
        <v>0</v>
      </c>
      <c r="CB82" s="2" t="s">
        <v>3</v>
      </c>
      <c r="CC82" s="2"/>
      <c r="CD82" s="2"/>
      <c r="CE82" s="2">
        <v>30</v>
      </c>
      <c r="CF82" s="2">
        <v>0</v>
      </c>
      <c r="CG82" s="2">
        <v>0</v>
      </c>
      <c r="CH82" s="2"/>
      <c r="CI82" s="2"/>
      <c r="CJ82" s="2"/>
      <c r="CK82" s="2"/>
      <c r="CL82" s="2"/>
      <c r="CM82" s="2">
        <v>0</v>
      </c>
      <c r="CN82" s="2" t="s">
        <v>3</v>
      </c>
      <c r="CO82" s="2">
        <v>0</v>
      </c>
      <c r="CP82" s="2">
        <f t="shared" si="79"/>
        <v>1757.05</v>
      </c>
      <c r="CQ82" s="2">
        <f t="shared" si="80"/>
        <v>2.97</v>
      </c>
      <c r="CR82" s="2">
        <f t="shared" si="81"/>
        <v>0</v>
      </c>
      <c r="CS82" s="2">
        <f t="shared" si="82"/>
        <v>0</v>
      </c>
      <c r="CT82" s="2">
        <f t="shared" si="83"/>
        <v>0</v>
      </c>
      <c r="CU82" s="2">
        <f t="shared" si="84"/>
        <v>0</v>
      </c>
      <c r="CV82" s="2">
        <f t="shared" si="85"/>
        <v>0</v>
      </c>
      <c r="CW82" s="2">
        <f t="shared" si="86"/>
        <v>0</v>
      </c>
      <c r="CX82" s="2">
        <f t="shared" si="87"/>
        <v>0</v>
      </c>
      <c r="CY82" s="2">
        <f>((S82*BZ82)/100)</f>
        <v>0</v>
      </c>
      <c r="CZ82" s="2">
        <f>((S82*CA82)/100)</f>
        <v>0</v>
      </c>
      <c r="DA82" s="2"/>
      <c r="DB82" s="2"/>
      <c r="DC82" s="2" t="s">
        <v>3</v>
      </c>
      <c r="DD82" s="2" t="s">
        <v>3</v>
      </c>
      <c r="DE82" s="2" t="s">
        <v>3</v>
      </c>
      <c r="DF82" s="2" t="s">
        <v>3</v>
      </c>
      <c r="DG82" s="2" t="s">
        <v>3</v>
      </c>
      <c r="DH82" s="2" t="s">
        <v>3</v>
      </c>
      <c r="DI82" s="2" t="s">
        <v>3</v>
      </c>
      <c r="DJ82" s="2" t="s">
        <v>3</v>
      </c>
      <c r="DK82" s="2" t="s">
        <v>3</v>
      </c>
      <c r="DL82" s="2" t="s">
        <v>3</v>
      </c>
      <c r="DM82" s="2" t="s">
        <v>3</v>
      </c>
      <c r="DN82" s="2">
        <v>0</v>
      </c>
      <c r="DO82" s="2">
        <v>0</v>
      </c>
      <c r="DP82" s="2">
        <v>1</v>
      </c>
      <c r="DQ82" s="2">
        <v>1</v>
      </c>
      <c r="DR82" s="2"/>
      <c r="DS82" s="2"/>
      <c r="DT82" s="2"/>
      <c r="DU82" s="2">
        <v>1003</v>
      </c>
      <c r="DV82" s="2" t="s">
        <v>134</v>
      </c>
      <c r="DW82" s="2" t="s">
        <v>134</v>
      </c>
      <c r="DX82" s="2">
        <v>1</v>
      </c>
      <c r="DY82" s="2"/>
      <c r="DZ82" s="2" t="s">
        <v>3</v>
      </c>
      <c r="EA82" s="2" t="s">
        <v>3</v>
      </c>
      <c r="EB82" s="2" t="s">
        <v>3</v>
      </c>
      <c r="EC82" s="2" t="s">
        <v>3</v>
      </c>
      <c r="ED82" s="2"/>
      <c r="EE82" s="2">
        <v>151748510</v>
      </c>
      <c r="EF82" s="2">
        <v>202</v>
      </c>
      <c r="EG82" s="2" t="s">
        <v>30</v>
      </c>
      <c r="EH82" s="2">
        <v>0</v>
      </c>
      <c r="EI82" s="2" t="s">
        <v>3</v>
      </c>
      <c r="EJ82" s="2">
        <v>1</v>
      </c>
      <c r="EK82" s="2">
        <v>700010</v>
      </c>
      <c r="EL82" s="2" t="s">
        <v>31</v>
      </c>
      <c r="EM82" s="2" t="s">
        <v>30</v>
      </c>
      <c r="EN82" s="2"/>
      <c r="EO82" s="2" t="s">
        <v>3</v>
      </c>
      <c r="EP82" s="2"/>
      <c r="EQ82" s="2">
        <v>0</v>
      </c>
      <c r="ER82" s="2">
        <v>3.16</v>
      </c>
      <c r="ES82" s="2">
        <v>2.97</v>
      </c>
      <c r="ET82" s="2">
        <v>0</v>
      </c>
      <c r="EU82" s="2">
        <v>0</v>
      </c>
      <c r="EV82" s="2">
        <v>0</v>
      </c>
      <c r="EW82" s="2">
        <v>0</v>
      </c>
      <c r="EX82" s="2">
        <v>0</v>
      </c>
      <c r="EY82" s="2">
        <v>0</v>
      </c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>
        <v>0</v>
      </c>
      <c r="FR82" s="2">
        <f t="shared" si="88"/>
        <v>0</v>
      </c>
      <c r="FS82" s="2">
        <v>0</v>
      </c>
      <c r="FT82" s="2"/>
      <c r="FU82" s="2"/>
      <c r="FV82" s="2"/>
      <c r="FW82" s="2"/>
      <c r="FX82" s="2">
        <v>0</v>
      </c>
      <c r="FY82" s="2">
        <v>0</v>
      </c>
      <c r="FZ82" s="2"/>
      <c r="GA82" s="2" t="s">
        <v>135</v>
      </c>
      <c r="GB82" s="2"/>
      <c r="GC82" s="2"/>
      <c r="GD82" s="2">
        <v>0</v>
      </c>
      <c r="GE82" s="2"/>
      <c r="GF82" s="2">
        <v>-856292191</v>
      </c>
      <c r="GG82" s="2">
        <v>2</v>
      </c>
      <c r="GH82" s="2">
        <v>4</v>
      </c>
      <c r="GI82" s="2">
        <v>-2</v>
      </c>
      <c r="GJ82" s="2">
        <v>0</v>
      </c>
      <c r="GK82" s="2">
        <f>ROUND(R82*(R12)/100,2)</f>
        <v>0</v>
      </c>
      <c r="GL82" s="2">
        <f t="shared" si="89"/>
        <v>0</v>
      </c>
      <c r="GM82" s="2">
        <f t="shared" si="90"/>
        <v>1757.05</v>
      </c>
      <c r="GN82" s="2">
        <f t="shared" si="91"/>
        <v>1757.05</v>
      </c>
      <c r="GO82" s="2">
        <f t="shared" si="92"/>
        <v>0</v>
      </c>
      <c r="GP82" s="2">
        <f t="shared" si="93"/>
        <v>0</v>
      </c>
      <c r="GQ82" s="2"/>
      <c r="GR82" s="2">
        <v>0</v>
      </c>
      <c r="GS82" s="2">
        <v>2</v>
      </c>
      <c r="GT82" s="2">
        <v>0</v>
      </c>
      <c r="GU82" s="2" t="s">
        <v>3</v>
      </c>
      <c r="GV82" s="2">
        <f t="shared" si="94"/>
        <v>0</v>
      </c>
      <c r="GW82" s="2">
        <v>1</v>
      </c>
      <c r="GX82" s="2">
        <f t="shared" si="95"/>
        <v>0</v>
      </c>
      <c r="GY82" s="2"/>
      <c r="GZ82" s="2"/>
      <c r="HA82" s="2">
        <v>0</v>
      </c>
      <c r="HB82" s="2">
        <v>0</v>
      </c>
      <c r="HC82" s="2">
        <f t="shared" si="96"/>
        <v>0</v>
      </c>
      <c r="HD82" s="2"/>
      <c r="HE82" s="2" t="s">
        <v>26</v>
      </c>
      <c r="HF82" s="2" t="s">
        <v>75</v>
      </c>
      <c r="HG82" s="2"/>
      <c r="HH82" s="2"/>
      <c r="HI82" s="2"/>
      <c r="HJ82" s="2"/>
      <c r="HK82" s="2"/>
      <c r="HL82" s="2"/>
      <c r="HM82" s="2" t="s">
        <v>3</v>
      </c>
      <c r="HN82" s="2" t="s">
        <v>3</v>
      </c>
      <c r="HO82" s="2" t="s">
        <v>3</v>
      </c>
      <c r="HP82" s="2" t="s">
        <v>3</v>
      </c>
      <c r="HQ82" s="2" t="s">
        <v>3</v>
      </c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>
        <v>0</v>
      </c>
      <c r="IL82" s="2"/>
      <c r="IM82" s="2"/>
      <c r="IN82" s="2"/>
      <c r="IO82" s="2"/>
      <c r="IP82" s="2"/>
      <c r="IQ82" s="2"/>
      <c r="IR82" s="2"/>
      <c r="IS82" s="2"/>
      <c r="IT82" s="2"/>
      <c r="IU82" s="2"/>
    </row>
    <row r="83" spans="1:255" x14ac:dyDescent="0.2">
      <c r="A83">
        <v>17</v>
      </c>
      <c r="B83">
        <v>1</v>
      </c>
      <c r="E83" t="s">
        <v>132</v>
      </c>
      <c r="F83" t="s">
        <v>27</v>
      </c>
      <c r="G83" t="s">
        <v>133</v>
      </c>
      <c r="H83" t="s">
        <v>134</v>
      </c>
      <c r="I83">
        <f>ROUND(580*1.02,9)</f>
        <v>591.6</v>
      </c>
      <c r="J83">
        <v>0</v>
      </c>
      <c r="K83">
        <f>ROUND(580*1.02,9)</f>
        <v>591.6</v>
      </c>
      <c r="O83">
        <f t="shared" si="59"/>
        <v>17113.669999999998</v>
      </c>
      <c r="P83">
        <f t="shared" si="60"/>
        <v>17113.669999999998</v>
      </c>
      <c r="Q83">
        <f t="shared" si="61"/>
        <v>0</v>
      </c>
      <c r="R83">
        <f t="shared" si="62"/>
        <v>0</v>
      </c>
      <c r="S83">
        <f t="shared" si="63"/>
        <v>0</v>
      </c>
      <c r="T83">
        <f t="shared" si="64"/>
        <v>0</v>
      </c>
      <c r="U83">
        <f t="shared" si="65"/>
        <v>0</v>
      </c>
      <c r="V83">
        <f t="shared" si="66"/>
        <v>0</v>
      </c>
      <c r="W83">
        <f t="shared" si="67"/>
        <v>0</v>
      </c>
      <c r="X83">
        <f t="shared" si="68"/>
        <v>0</v>
      </c>
      <c r="Y83">
        <f t="shared" si="69"/>
        <v>0</v>
      </c>
      <c r="AA83">
        <v>151751235</v>
      </c>
      <c r="AB83">
        <f t="shared" si="70"/>
        <v>2.97</v>
      </c>
      <c r="AC83">
        <f t="shared" si="71"/>
        <v>2.97</v>
      </c>
      <c r="AD83">
        <f t="shared" si="72"/>
        <v>0</v>
      </c>
      <c r="AE83">
        <f t="shared" si="73"/>
        <v>0</v>
      </c>
      <c r="AF83">
        <f t="shared" si="74"/>
        <v>0</v>
      </c>
      <c r="AG83">
        <f t="shared" si="75"/>
        <v>0</v>
      </c>
      <c r="AH83">
        <f t="shared" si="76"/>
        <v>0</v>
      </c>
      <c r="AI83">
        <f t="shared" si="77"/>
        <v>0</v>
      </c>
      <c r="AJ83">
        <f t="shared" si="78"/>
        <v>0</v>
      </c>
      <c r="AK83">
        <v>2.97</v>
      </c>
      <c r="AL83">
        <v>2.97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1</v>
      </c>
      <c r="AW83">
        <v>1</v>
      </c>
      <c r="AZ83">
        <v>1</v>
      </c>
      <c r="BA83">
        <v>1</v>
      </c>
      <c r="BB83">
        <v>1</v>
      </c>
      <c r="BC83">
        <v>9.74</v>
      </c>
      <c r="BD83" t="s">
        <v>3</v>
      </c>
      <c r="BE83" t="s">
        <v>3</v>
      </c>
      <c r="BF83" t="s">
        <v>3</v>
      </c>
      <c r="BG83" t="s">
        <v>3</v>
      </c>
      <c r="BH83">
        <v>3</v>
      </c>
      <c r="BI83">
        <v>1</v>
      </c>
      <c r="BJ83" t="s">
        <v>3</v>
      </c>
      <c r="BM83">
        <v>700010</v>
      </c>
      <c r="BN83">
        <v>0</v>
      </c>
      <c r="BO83" t="s">
        <v>3</v>
      </c>
      <c r="BP83">
        <v>0</v>
      </c>
      <c r="BQ83">
        <v>202</v>
      </c>
      <c r="BR83">
        <v>0</v>
      </c>
      <c r="BS83">
        <v>1</v>
      </c>
      <c r="BT83">
        <v>1</v>
      </c>
      <c r="BU83">
        <v>1</v>
      </c>
      <c r="BV83">
        <v>1</v>
      </c>
      <c r="BW83">
        <v>1</v>
      </c>
      <c r="BX83">
        <v>1</v>
      </c>
      <c r="BY83" t="s">
        <v>3</v>
      </c>
      <c r="BZ83">
        <v>0</v>
      </c>
      <c r="CA83">
        <v>0</v>
      </c>
      <c r="CB83" t="s">
        <v>3</v>
      </c>
      <c r="CE83">
        <v>30</v>
      </c>
      <c r="CF83">
        <v>0</v>
      </c>
      <c r="CG83">
        <v>0</v>
      </c>
      <c r="CM83">
        <v>0</v>
      </c>
      <c r="CN83" t="s">
        <v>3</v>
      </c>
      <c r="CO83">
        <v>0</v>
      </c>
      <c r="CP83">
        <f t="shared" si="79"/>
        <v>17113.669999999998</v>
      </c>
      <c r="CQ83">
        <f t="shared" si="80"/>
        <v>28.93</v>
      </c>
      <c r="CR83">
        <f t="shared" si="81"/>
        <v>0</v>
      </c>
      <c r="CS83">
        <f t="shared" si="82"/>
        <v>0</v>
      </c>
      <c r="CT83">
        <f t="shared" si="83"/>
        <v>0</v>
      </c>
      <c r="CU83">
        <f t="shared" si="84"/>
        <v>0</v>
      </c>
      <c r="CV83">
        <f t="shared" si="85"/>
        <v>0</v>
      </c>
      <c r="CW83">
        <f t="shared" si="86"/>
        <v>0</v>
      </c>
      <c r="CX83">
        <f t="shared" si="87"/>
        <v>0</v>
      </c>
      <c r="CY83">
        <f>S83*(BZ83/100)</f>
        <v>0</v>
      </c>
      <c r="CZ83">
        <f>S83*(CA83/100)</f>
        <v>0</v>
      </c>
      <c r="DC83" t="s">
        <v>3</v>
      </c>
      <c r="DD83" t="s">
        <v>3</v>
      </c>
      <c r="DE83" t="s">
        <v>3</v>
      </c>
      <c r="DF83" t="s">
        <v>3</v>
      </c>
      <c r="DG83" t="s">
        <v>3</v>
      </c>
      <c r="DH83" t="s">
        <v>3</v>
      </c>
      <c r="DI83" t="s">
        <v>3</v>
      </c>
      <c r="DJ83" t="s">
        <v>3</v>
      </c>
      <c r="DK83" t="s">
        <v>3</v>
      </c>
      <c r="DL83" t="s">
        <v>3</v>
      </c>
      <c r="DM83" t="s">
        <v>3</v>
      </c>
      <c r="DN83">
        <v>0</v>
      </c>
      <c r="DO83">
        <v>0</v>
      </c>
      <c r="DP83">
        <v>1</v>
      </c>
      <c r="DQ83">
        <v>1</v>
      </c>
      <c r="DU83">
        <v>1003</v>
      </c>
      <c r="DV83" t="s">
        <v>134</v>
      </c>
      <c r="DW83" t="s">
        <v>134</v>
      </c>
      <c r="DX83">
        <v>1</v>
      </c>
      <c r="DZ83" t="s">
        <v>3</v>
      </c>
      <c r="EA83" t="s">
        <v>3</v>
      </c>
      <c r="EB83" t="s">
        <v>3</v>
      </c>
      <c r="EC83" t="s">
        <v>3</v>
      </c>
      <c r="EE83">
        <v>151748510</v>
      </c>
      <c r="EF83">
        <v>202</v>
      </c>
      <c r="EG83" t="s">
        <v>30</v>
      </c>
      <c r="EH83">
        <v>0</v>
      </c>
      <c r="EI83" t="s">
        <v>3</v>
      </c>
      <c r="EJ83">
        <v>1</v>
      </c>
      <c r="EK83">
        <v>700010</v>
      </c>
      <c r="EL83" t="s">
        <v>31</v>
      </c>
      <c r="EM83" t="s">
        <v>30</v>
      </c>
      <c r="EO83" t="s">
        <v>3</v>
      </c>
      <c r="EQ83">
        <v>0</v>
      </c>
      <c r="ER83">
        <v>3.16</v>
      </c>
      <c r="ES83">
        <v>2.97</v>
      </c>
      <c r="ET83">
        <v>0</v>
      </c>
      <c r="EU83">
        <v>0</v>
      </c>
      <c r="EV83">
        <v>0</v>
      </c>
      <c r="EW83">
        <v>0</v>
      </c>
      <c r="EX83">
        <v>0</v>
      </c>
      <c r="EY83">
        <v>0</v>
      </c>
      <c r="EZ83">
        <v>5</v>
      </c>
      <c r="FC83">
        <v>1</v>
      </c>
      <c r="FD83">
        <v>18</v>
      </c>
      <c r="FF83">
        <v>33.97</v>
      </c>
      <c r="FQ83">
        <v>0</v>
      </c>
      <c r="FR83">
        <f t="shared" si="88"/>
        <v>0</v>
      </c>
      <c r="FS83">
        <v>0</v>
      </c>
      <c r="FX83">
        <v>0</v>
      </c>
      <c r="FY83">
        <v>0</v>
      </c>
      <c r="GA83" t="s">
        <v>135</v>
      </c>
      <c r="GD83">
        <v>0</v>
      </c>
      <c r="GF83">
        <v>-856292191</v>
      </c>
      <c r="GG83">
        <v>2</v>
      </c>
      <c r="GH83">
        <v>3</v>
      </c>
      <c r="GI83">
        <v>5</v>
      </c>
      <c r="GJ83">
        <v>0</v>
      </c>
      <c r="GK83">
        <f>ROUND(R83*(S12)/100,2)</f>
        <v>0</v>
      </c>
      <c r="GL83">
        <f t="shared" si="89"/>
        <v>0</v>
      </c>
      <c r="GM83">
        <f t="shared" si="90"/>
        <v>17113.669999999998</v>
      </c>
      <c r="GN83">
        <f t="shared" si="91"/>
        <v>17113.669999999998</v>
      </c>
      <c r="GO83">
        <f t="shared" si="92"/>
        <v>0</v>
      </c>
      <c r="GP83">
        <f t="shared" si="93"/>
        <v>0</v>
      </c>
      <c r="GR83">
        <v>1</v>
      </c>
      <c r="GS83">
        <v>1</v>
      </c>
      <c r="GT83">
        <v>0</v>
      </c>
      <c r="GU83" t="s">
        <v>3</v>
      </c>
      <c r="GV83">
        <f t="shared" si="94"/>
        <v>0</v>
      </c>
      <c r="GW83">
        <v>1</v>
      </c>
      <c r="GX83">
        <f t="shared" si="95"/>
        <v>0</v>
      </c>
      <c r="HA83">
        <v>0</v>
      </c>
      <c r="HB83">
        <v>0</v>
      </c>
      <c r="HC83">
        <f t="shared" si="96"/>
        <v>0</v>
      </c>
      <c r="HE83" t="s">
        <v>26</v>
      </c>
      <c r="HF83" t="s">
        <v>75</v>
      </c>
      <c r="HM83" t="s">
        <v>3</v>
      </c>
      <c r="HN83" t="s">
        <v>3</v>
      </c>
      <c r="HO83" t="s">
        <v>3</v>
      </c>
      <c r="HP83" t="s">
        <v>3</v>
      </c>
      <c r="HQ83" t="s">
        <v>3</v>
      </c>
      <c r="IK83">
        <v>0</v>
      </c>
    </row>
    <row r="84" spans="1:255" x14ac:dyDescent="0.2">
      <c r="A84" s="2">
        <v>17</v>
      </c>
      <c r="B84" s="2">
        <v>1</v>
      </c>
      <c r="C84" s="2">
        <f>ROW(SmtRes!A150)</f>
        <v>150</v>
      </c>
      <c r="D84" s="2">
        <f>ROW(EtalonRes!A180)</f>
        <v>180</v>
      </c>
      <c r="E84" s="2" t="s">
        <v>136</v>
      </c>
      <c r="F84" s="2" t="s">
        <v>137</v>
      </c>
      <c r="G84" s="2" t="s">
        <v>138</v>
      </c>
      <c r="H84" s="2" t="s">
        <v>123</v>
      </c>
      <c r="I84" s="2">
        <f>ROUND(363/100,9)</f>
        <v>3.63</v>
      </c>
      <c r="J84" s="2">
        <v>0</v>
      </c>
      <c r="K84" s="2">
        <f>ROUND(363/100,9)</f>
        <v>3.63</v>
      </c>
      <c r="L84" s="2"/>
      <c r="M84" s="2"/>
      <c r="N84" s="2"/>
      <c r="O84" s="2">
        <f t="shared" si="59"/>
        <v>8838.4599999999991</v>
      </c>
      <c r="P84" s="2">
        <f t="shared" si="60"/>
        <v>5918.93</v>
      </c>
      <c r="Q84" s="2">
        <f t="shared" si="61"/>
        <v>1443.72</v>
      </c>
      <c r="R84" s="2">
        <f t="shared" si="62"/>
        <v>535.97</v>
      </c>
      <c r="S84" s="2">
        <f t="shared" si="63"/>
        <v>1475.81</v>
      </c>
      <c r="T84" s="2">
        <f t="shared" si="64"/>
        <v>0</v>
      </c>
      <c r="U84" s="2">
        <f t="shared" si="65"/>
        <v>119.78999999999999</v>
      </c>
      <c r="V84" s="2">
        <f t="shared" si="66"/>
        <v>0</v>
      </c>
      <c r="W84" s="2">
        <f t="shared" si="67"/>
        <v>0</v>
      </c>
      <c r="X84" s="2">
        <f t="shared" si="68"/>
        <v>1682.42</v>
      </c>
      <c r="Y84" s="2">
        <f t="shared" si="69"/>
        <v>988.79</v>
      </c>
      <c r="Z84" s="2"/>
      <c r="AA84" s="2">
        <v>151751237</v>
      </c>
      <c r="AB84" s="2">
        <f t="shared" si="70"/>
        <v>2434.84</v>
      </c>
      <c r="AC84" s="2">
        <f t="shared" si="71"/>
        <v>1630.56</v>
      </c>
      <c r="AD84" s="2">
        <f t="shared" si="72"/>
        <v>397.72</v>
      </c>
      <c r="AE84" s="2">
        <f t="shared" si="73"/>
        <v>147.65</v>
      </c>
      <c r="AF84" s="2">
        <f t="shared" si="74"/>
        <v>406.56</v>
      </c>
      <c r="AG84" s="2">
        <f t="shared" si="75"/>
        <v>0</v>
      </c>
      <c r="AH84" s="2">
        <f t="shared" si="76"/>
        <v>33</v>
      </c>
      <c r="AI84" s="2">
        <f t="shared" si="77"/>
        <v>0</v>
      </c>
      <c r="AJ84" s="2">
        <f t="shared" si="78"/>
        <v>0</v>
      </c>
      <c r="AK84" s="2">
        <v>2434.84</v>
      </c>
      <c r="AL84" s="2">
        <v>1630.56</v>
      </c>
      <c r="AM84" s="2">
        <v>397.72</v>
      </c>
      <c r="AN84" s="2">
        <v>147.65</v>
      </c>
      <c r="AO84" s="2">
        <v>406.56</v>
      </c>
      <c r="AP84" s="2">
        <v>0</v>
      </c>
      <c r="AQ84" s="2">
        <v>33</v>
      </c>
      <c r="AR84" s="2">
        <v>0</v>
      </c>
      <c r="AS84" s="2">
        <v>0</v>
      </c>
      <c r="AT84" s="2">
        <v>114</v>
      </c>
      <c r="AU84" s="2">
        <v>67</v>
      </c>
      <c r="AV84" s="2">
        <v>1</v>
      </c>
      <c r="AW84" s="2">
        <v>1</v>
      </c>
      <c r="AX84" s="2"/>
      <c r="AY84" s="2"/>
      <c r="AZ84" s="2">
        <v>1</v>
      </c>
      <c r="BA84" s="2">
        <v>1</v>
      </c>
      <c r="BB84" s="2">
        <v>1</v>
      </c>
      <c r="BC84" s="2">
        <v>1</v>
      </c>
      <c r="BD84" s="2" t="s">
        <v>3</v>
      </c>
      <c r="BE84" s="2" t="s">
        <v>3</v>
      </c>
      <c r="BF84" s="2" t="s">
        <v>3</v>
      </c>
      <c r="BG84" s="2" t="s">
        <v>3</v>
      </c>
      <c r="BH84" s="2">
        <v>0</v>
      </c>
      <c r="BI84" s="2">
        <v>2</v>
      </c>
      <c r="BJ84" s="2" t="s">
        <v>139</v>
      </c>
      <c r="BK84" s="2"/>
      <c r="BL84" s="2"/>
      <c r="BM84" s="2">
        <v>331</v>
      </c>
      <c r="BN84" s="2">
        <v>0</v>
      </c>
      <c r="BO84" s="2" t="s">
        <v>3</v>
      </c>
      <c r="BP84" s="2">
        <v>0</v>
      </c>
      <c r="BQ84" s="2">
        <v>40</v>
      </c>
      <c r="BR84" s="2">
        <v>0</v>
      </c>
      <c r="BS84" s="2">
        <v>1</v>
      </c>
      <c r="BT84" s="2">
        <v>1</v>
      </c>
      <c r="BU84" s="2">
        <v>1</v>
      </c>
      <c r="BV84" s="2">
        <v>1</v>
      </c>
      <c r="BW84" s="2">
        <v>1</v>
      </c>
      <c r="BX84" s="2">
        <v>1</v>
      </c>
      <c r="BY84" s="2" t="s">
        <v>3</v>
      </c>
      <c r="BZ84" s="2">
        <v>114</v>
      </c>
      <c r="CA84" s="2">
        <v>67</v>
      </c>
      <c r="CB84" s="2" t="s">
        <v>3</v>
      </c>
      <c r="CC84" s="2"/>
      <c r="CD84" s="2"/>
      <c r="CE84" s="2">
        <v>30</v>
      </c>
      <c r="CF84" s="2">
        <v>0</v>
      </c>
      <c r="CG84" s="2">
        <v>0</v>
      </c>
      <c r="CH84" s="2"/>
      <c r="CI84" s="2"/>
      <c r="CJ84" s="2"/>
      <c r="CK84" s="2"/>
      <c r="CL84" s="2"/>
      <c r="CM84" s="2">
        <v>0</v>
      </c>
      <c r="CN84" s="2" t="s">
        <v>3</v>
      </c>
      <c r="CO84" s="2">
        <v>0</v>
      </c>
      <c r="CP84" s="2">
        <f t="shared" si="79"/>
        <v>8838.4600000000009</v>
      </c>
      <c r="CQ84" s="2">
        <f t="shared" si="80"/>
        <v>1630.56</v>
      </c>
      <c r="CR84" s="2">
        <f t="shared" si="81"/>
        <v>397.72</v>
      </c>
      <c r="CS84" s="2">
        <f t="shared" si="82"/>
        <v>147.65</v>
      </c>
      <c r="CT84" s="2">
        <f t="shared" si="83"/>
        <v>406.56</v>
      </c>
      <c r="CU84" s="2">
        <f t="shared" si="84"/>
        <v>0</v>
      </c>
      <c r="CV84" s="2">
        <f t="shared" si="85"/>
        <v>33</v>
      </c>
      <c r="CW84" s="2">
        <f t="shared" si="86"/>
        <v>0</v>
      </c>
      <c r="CX84" s="2">
        <f t="shared" si="87"/>
        <v>0</v>
      </c>
      <c r="CY84" s="2">
        <f>((S84*BZ84)/100)</f>
        <v>1682.4233999999999</v>
      </c>
      <c r="CZ84" s="2">
        <f>((S84*CA84)/100)</f>
        <v>988.79269999999985</v>
      </c>
      <c r="DA84" s="2"/>
      <c r="DB84" s="2"/>
      <c r="DC84" s="2" t="s">
        <v>3</v>
      </c>
      <c r="DD84" s="2" t="s">
        <v>3</v>
      </c>
      <c r="DE84" s="2" t="s">
        <v>3</v>
      </c>
      <c r="DF84" s="2" t="s">
        <v>3</v>
      </c>
      <c r="DG84" s="2" t="s">
        <v>3</v>
      </c>
      <c r="DH84" s="2" t="s">
        <v>3</v>
      </c>
      <c r="DI84" s="2" t="s">
        <v>3</v>
      </c>
      <c r="DJ84" s="2" t="s">
        <v>3</v>
      </c>
      <c r="DK84" s="2" t="s">
        <v>3</v>
      </c>
      <c r="DL84" s="2" t="s">
        <v>3</v>
      </c>
      <c r="DM84" s="2" t="s">
        <v>3</v>
      </c>
      <c r="DN84" s="2">
        <v>0</v>
      </c>
      <c r="DO84" s="2">
        <v>0</v>
      </c>
      <c r="DP84" s="2">
        <v>1</v>
      </c>
      <c r="DQ84" s="2">
        <v>1</v>
      </c>
      <c r="DR84" s="2"/>
      <c r="DS84" s="2"/>
      <c r="DT84" s="2"/>
      <c r="DU84" s="2">
        <v>1003</v>
      </c>
      <c r="DV84" s="2" t="s">
        <v>123</v>
      </c>
      <c r="DW84" s="2" t="s">
        <v>123</v>
      </c>
      <c r="DX84" s="2">
        <v>100</v>
      </c>
      <c r="DY84" s="2"/>
      <c r="DZ84" s="2" t="s">
        <v>3</v>
      </c>
      <c r="EA84" s="2" t="s">
        <v>3</v>
      </c>
      <c r="EB84" s="2" t="s">
        <v>3</v>
      </c>
      <c r="EC84" s="2" t="s">
        <v>3</v>
      </c>
      <c r="ED84" s="2"/>
      <c r="EE84" s="2">
        <v>151030329</v>
      </c>
      <c r="EF84" s="2">
        <v>40</v>
      </c>
      <c r="EG84" s="2" t="s">
        <v>23</v>
      </c>
      <c r="EH84" s="2">
        <v>0</v>
      </c>
      <c r="EI84" s="2" t="s">
        <v>3</v>
      </c>
      <c r="EJ84" s="2">
        <v>2</v>
      </c>
      <c r="EK84" s="2">
        <v>331</v>
      </c>
      <c r="EL84" s="2" t="s">
        <v>125</v>
      </c>
      <c r="EM84" s="2" t="s">
        <v>126</v>
      </c>
      <c r="EN84" s="2"/>
      <c r="EO84" s="2" t="s">
        <v>3</v>
      </c>
      <c r="EP84" s="2"/>
      <c r="EQ84" s="2">
        <v>0</v>
      </c>
      <c r="ER84" s="2">
        <v>2434.84</v>
      </c>
      <c r="ES84" s="2">
        <v>1630.56</v>
      </c>
      <c r="ET84" s="2">
        <v>397.72</v>
      </c>
      <c r="EU84" s="2">
        <v>147.65</v>
      </c>
      <c r="EV84" s="2">
        <v>406.56</v>
      </c>
      <c r="EW84" s="2">
        <v>33</v>
      </c>
      <c r="EX84" s="2">
        <v>0</v>
      </c>
      <c r="EY84" s="2">
        <v>0</v>
      </c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>
        <v>0</v>
      </c>
      <c r="FR84" s="2">
        <f t="shared" si="88"/>
        <v>0</v>
      </c>
      <c r="FS84" s="2">
        <v>0</v>
      </c>
      <c r="FT84" s="2"/>
      <c r="FU84" s="2"/>
      <c r="FV84" s="2"/>
      <c r="FW84" s="2"/>
      <c r="FX84" s="2">
        <v>114</v>
      </c>
      <c r="FY84" s="2">
        <v>67</v>
      </c>
      <c r="FZ84" s="2"/>
      <c r="GA84" s="2" t="s">
        <v>3</v>
      </c>
      <c r="GB84" s="2"/>
      <c r="GC84" s="2"/>
      <c r="GD84" s="2">
        <v>0</v>
      </c>
      <c r="GE84" s="2"/>
      <c r="GF84" s="2">
        <v>156123164</v>
      </c>
      <c r="GG84" s="2">
        <v>2</v>
      </c>
      <c r="GH84" s="2">
        <v>1</v>
      </c>
      <c r="GI84" s="2">
        <v>-2</v>
      </c>
      <c r="GJ84" s="2">
        <v>0</v>
      </c>
      <c r="GK84" s="2">
        <f>ROUND(R84*(R12)/100,2)</f>
        <v>937.95</v>
      </c>
      <c r="GL84" s="2">
        <f t="shared" si="89"/>
        <v>0</v>
      </c>
      <c r="GM84" s="2">
        <f t="shared" si="90"/>
        <v>12447.62</v>
      </c>
      <c r="GN84" s="2">
        <f t="shared" si="91"/>
        <v>0</v>
      </c>
      <c r="GO84" s="2">
        <f t="shared" si="92"/>
        <v>12447.62</v>
      </c>
      <c r="GP84" s="2">
        <f t="shared" si="93"/>
        <v>0</v>
      </c>
      <c r="GQ84" s="2"/>
      <c r="GR84" s="2">
        <v>0</v>
      </c>
      <c r="GS84" s="2">
        <v>0</v>
      </c>
      <c r="GT84" s="2">
        <v>0</v>
      </c>
      <c r="GU84" s="2" t="s">
        <v>3</v>
      </c>
      <c r="GV84" s="2">
        <f t="shared" si="94"/>
        <v>0</v>
      </c>
      <c r="GW84" s="2">
        <v>1</v>
      </c>
      <c r="GX84" s="2">
        <f t="shared" si="95"/>
        <v>0</v>
      </c>
      <c r="GY84" s="2"/>
      <c r="GZ84" s="2"/>
      <c r="HA84" s="2">
        <v>0</v>
      </c>
      <c r="HB84" s="2">
        <v>0</v>
      </c>
      <c r="HC84" s="2">
        <f t="shared" si="96"/>
        <v>0</v>
      </c>
      <c r="HD84" s="2"/>
      <c r="HE84" s="2" t="s">
        <v>3</v>
      </c>
      <c r="HF84" s="2" t="s">
        <v>3</v>
      </c>
      <c r="HG84" s="2"/>
      <c r="HH84" s="2"/>
      <c r="HI84" s="2"/>
      <c r="HJ84" s="2"/>
      <c r="HK84" s="2"/>
      <c r="HL84" s="2"/>
      <c r="HM84" s="2" t="s">
        <v>3</v>
      </c>
      <c r="HN84" s="2" t="s">
        <v>3</v>
      </c>
      <c r="HO84" s="2" t="s">
        <v>3</v>
      </c>
      <c r="HP84" s="2" t="s">
        <v>3</v>
      </c>
      <c r="HQ84" s="2" t="s">
        <v>3</v>
      </c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>
        <v>0</v>
      </c>
      <c r="IL84" s="2"/>
      <c r="IM84" s="2"/>
      <c r="IN84" s="2"/>
      <c r="IO84" s="2"/>
      <c r="IP84" s="2"/>
      <c r="IQ84" s="2"/>
      <c r="IR84" s="2"/>
      <c r="IS84" s="2"/>
      <c r="IT84" s="2"/>
      <c r="IU84" s="2"/>
    </row>
    <row r="85" spans="1:255" x14ac:dyDescent="0.2">
      <c r="A85">
        <v>17</v>
      </c>
      <c r="B85">
        <v>1</v>
      </c>
      <c r="C85">
        <f>ROW(SmtRes!A160)</f>
        <v>160</v>
      </c>
      <c r="D85">
        <f>ROW(EtalonRes!A192)</f>
        <v>192</v>
      </c>
      <c r="E85" t="s">
        <v>136</v>
      </c>
      <c r="F85" t="s">
        <v>137</v>
      </c>
      <c r="G85" t="s">
        <v>138</v>
      </c>
      <c r="H85" t="s">
        <v>123</v>
      </c>
      <c r="I85">
        <f>ROUND(363/100,9)</f>
        <v>3.63</v>
      </c>
      <c r="J85">
        <v>0</v>
      </c>
      <c r="K85">
        <f>ROUND(363/100,9)</f>
        <v>3.63</v>
      </c>
      <c r="O85">
        <f t="shared" si="59"/>
        <v>137498.16</v>
      </c>
      <c r="P85">
        <f t="shared" si="60"/>
        <v>60017.95</v>
      </c>
      <c r="Q85">
        <f t="shared" si="61"/>
        <v>26550.01</v>
      </c>
      <c r="R85">
        <f t="shared" si="62"/>
        <v>18496.32</v>
      </c>
      <c r="S85">
        <f t="shared" si="63"/>
        <v>50930.2</v>
      </c>
      <c r="T85">
        <f t="shared" si="64"/>
        <v>0</v>
      </c>
      <c r="U85">
        <f t="shared" si="65"/>
        <v>119.78999999999999</v>
      </c>
      <c r="V85">
        <f t="shared" si="66"/>
        <v>0</v>
      </c>
      <c r="W85">
        <f t="shared" si="67"/>
        <v>0</v>
      </c>
      <c r="X85">
        <f t="shared" si="68"/>
        <v>40234.86</v>
      </c>
      <c r="Y85">
        <f t="shared" si="69"/>
        <v>20881.38</v>
      </c>
      <c r="AA85">
        <v>151751235</v>
      </c>
      <c r="AB85">
        <f t="shared" si="70"/>
        <v>2434.84</v>
      </c>
      <c r="AC85">
        <f t="shared" si="71"/>
        <v>1630.56</v>
      </c>
      <c r="AD85">
        <f t="shared" si="72"/>
        <v>397.72</v>
      </c>
      <c r="AE85">
        <f t="shared" si="73"/>
        <v>147.65</v>
      </c>
      <c r="AF85">
        <f t="shared" si="74"/>
        <v>406.56</v>
      </c>
      <c r="AG85">
        <f t="shared" si="75"/>
        <v>0</v>
      </c>
      <c r="AH85">
        <f t="shared" si="76"/>
        <v>33</v>
      </c>
      <c r="AI85">
        <f t="shared" si="77"/>
        <v>0</v>
      </c>
      <c r="AJ85">
        <f t="shared" si="78"/>
        <v>0</v>
      </c>
      <c r="AK85">
        <v>2434.84</v>
      </c>
      <c r="AL85">
        <v>1630.56</v>
      </c>
      <c r="AM85">
        <v>397.72</v>
      </c>
      <c r="AN85">
        <v>147.65</v>
      </c>
      <c r="AO85">
        <v>406.56</v>
      </c>
      <c r="AP85">
        <v>0</v>
      </c>
      <c r="AQ85">
        <v>33</v>
      </c>
      <c r="AR85">
        <v>0</v>
      </c>
      <c r="AS85">
        <v>0</v>
      </c>
      <c r="AT85">
        <v>79</v>
      </c>
      <c r="AU85">
        <v>41</v>
      </c>
      <c r="AV85">
        <v>1</v>
      </c>
      <c r="AW85">
        <v>1</v>
      </c>
      <c r="AZ85">
        <v>1</v>
      </c>
      <c r="BA85">
        <v>34.51</v>
      </c>
      <c r="BB85">
        <v>18.39</v>
      </c>
      <c r="BC85">
        <v>10.14</v>
      </c>
      <c r="BD85" t="s">
        <v>3</v>
      </c>
      <c r="BE85" t="s">
        <v>3</v>
      </c>
      <c r="BF85" t="s">
        <v>3</v>
      </c>
      <c r="BG85" t="s">
        <v>3</v>
      </c>
      <c r="BH85">
        <v>0</v>
      </c>
      <c r="BI85">
        <v>2</v>
      </c>
      <c r="BJ85" t="s">
        <v>139</v>
      </c>
      <c r="BM85">
        <v>331</v>
      </c>
      <c r="BN85">
        <v>0</v>
      </c>
      <c r="BO85" t="s">
        <v>137</v>
      </c>
      <c r="BP85">
        <v>1</v>
      </c>
      <c r="BQ85">
        <v>40</v>
      </c>
      <c r="BR85">
        <v>0</v>
      </c>
      <c r="BS85">
        <v>34.51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3</v>
      </c>
      <c r="BZ85">
        <v>79</v>
      </c>
      <c r="CA85">
        <v>41</v>
      </c>
      <c r="CB85" t="s">
        <v>3</v>
      </c>
      <c r="CE85">
        <v>30</v>
      </c>
      <c r="CF85">
        <v>0</v>
      </c>
      <c r="CG85">
        <v>0</v>
      </c>
      <c r="CM85">
        <v>0</v>
      </c>
      <c r="CN85" t="s">
        <v>3</v>
      </c>
      <c r="CO85">
        <v>0</v>
      </c>
      <c r="CP85">
        <f t="shared" si="79"/>
        <v>137498.15999999997</v>
      </c>
      <c r="CQ85">
        <f t="shared" si="80"/>
        <v>16533.88</v>
      </c>
      <c r="CR85">
        <f t="shared" si="81"/>
        <v>7314.07</v>
      </c>
      <c r="CS85">
        <f t="shared" si="82"/>
        <v>5095.3999999999996</v>
      </c>
      <c r="CT85">
        <f t="shared" si="83"/>
        <v>14030.39</v>
      </c>
      <c r="CU85">
        <f t="shared" si="84"/>
        <v>0</v>
      </c>
      <c r="CV85">
        <f t="shared" si="85"/>
        <v>33</v>
      </c>
      <c r="CW85">
        <f t="shared" si="86"/>
        <v>0</v>
      </c>
      <c r="CX85">
        <f t="shared" si="87"/>
        <v>0</v>
      </c>
      <c r="CY85">
        <f>S85*(BZ85/100)</f>
        <v>40234.858</v>
      </c>
      <c r="CZ85">
        <f>S85*(CA85/100)</f>
        <v>20881.381999999998</v>
      </c>
      <c r="DC85" t="s">
        <v>3</v>
      </c>
      <c r="DD85" t="s">
        <v>3</v>
      </c>
      <c r="DE85" t="s">
        <v>3</v>
      </c>
      <c r="DF85" t="s">
        <v>3</v>
      </c>
      <c r="DG85" t="s">
        <v>3</v>
      </c>
      <c r="DH85" t="s">
        <v>3</v>
      </c>
      <c r="DI85" t="s">
        <v>3</v>
      </c>
      <c r="DJ85" t="s">
        <v>3</v>
      </c>
      <c r="DK85" t="s">
        <v>3</v>
      </c>
      <c r="DL85" t="s">
        <v>3</v>
      </c>
      <c r="DM85" t="s">
        <v>3</v>
      </c>
      <c r="DN85">
        <v>114</v>
      </c>
      <c r="DO85">
        <v>67</v>
      </c>
      <c r="DP85">
        <v>1</v>
      </c>
      <c r="DQ85">
        <v>1</v>
      </c>
      <c r="DU85">
        <v>1003</v>
      </c>
      <c r="DV85" t="s">
        <v>123</v>
      </c>
      <c r="DW85" t="s">
        <v>123</v>
      </c>
      <c r="DX85">
        <v>100</v>
      </c>
      <c r="DZ85" t="s">
        <v>3</v>
      </c>
      <c r="EA85" t="s">
        <v>3</v>
      </c>
      <c r="EB85" t="s">
        <v>3</v>
      </c>
      <c r="EC85" t="s">
        <v>3</v>
      </c>
      <c r="EE85">
        <v>151030329</v>
      </c>
      <c r="EF85">
        <v>40</v>
      </c>
      <c r="EG85" t="s">
        <v>23</v>
      </c>
      <c r="EH85">
        <v>0</v>
      </c>
      <c r="EI85" t="s">
        <v>3</v>
      </c>
      <c r="EJ85">
        <v>2</v>
      </c>
      <c r="EK85">
        <v>331</v>
      </c>
      <c r="EL85" t="s">
        <v>125</v>
      </c>
      <c r="EM85" t="s">
        <v>126</v>
      </c>
      <c r="EO85" t="s">
        <v>3</v>
      </c>
      <c r="EQ85">
        <v>0</v>
      </c>
      <c r="ER85">
        <v>2434.84</v>
      </c>
      <c r="ES85">
        <v>1630.56</v>
      </c>
      <c r="ET85">
        <v>397.72</v>
      </c>
      <c r="EU85">
        <v>147.65</v>
      </c>
      <c r="EV85">
        <v>406.56</v>
      </c>
      <c r="EW85">
        <v>33</v>
      </c>
      <c r="EX85">
        <v>0</v>
      </c>
      <c r="EY85">
        <v>0</v>
      </c>
      <c r="FQ85">
        <v>0</v>
      </c>
      <c r="FR85">
        <f t="shared" si="88"/>
        <v>0</v>
      </c>
      <c r="FS85">
        <v>0</v>
      </c>
      <c r="FX85">
        <v>114</v>
      </c>
      <c r="FY85">
        <v>67</v>
      </c>
      <c r="GA85" t="s">
        <v>3</v>
      </c>
      <c r="GD85">
        <v>0</v>
      </c>
      <c r="GF85">
        <v>156123164</v>
      </c>
      <c r="GG85">
        <v>2</v>
      </c>
      <c r="GH85">
        <v>1</v>
      </c>
      <c r="GI85">
        <v>2</v>
      </c>
      <c r="GJ85">
        <v>0</v>
      </c>
      <c r="GK85">
        <f>ROUND(R85*(S12)/100,2)</f>
        <v>29594.11</v>
      </c>
      <c r="GL85">
        <f t="shared" si="89"/>
        <v>0</v>
      </c>
      <c r="GM85">
        <f t="shared" si="90"/>
        <v>228208.51</v>
      </c>
      <c r="GN85">
        <f t="shared" si="91"/>
        <v>0</v>
      </c>
      <c r="GO85">
        <f t="shared" si="92"/>
        <v>228208.51</v>
      </c>
      <c r="GP85">
        <f t="shared" si="93"/>
        <v>0</v>
      </c>
      <c r="GR85">
        <v>0</v>
      </c>
      <c r="GS85">
        <v>3</v>
      </c>
      <c r="GT85">
        <v>0</v>
      </c>
      <c r="GU85" t="s">
        <v>3</v>
      </c>
      <c r="GV85">
        <f t="shared" si="94"/>
        <v>0</v>
      </c>
      <c r="GW85">
        <v>1</v>
      </c>
      <c r="GX85">
        <f t="shared" si="95"/>
        <v>0</v>
      </c>
      <c r="HA85">
        <v>0</v>
      </c>
      <c r="HB85">
        <v>0</v>
      </c>
      <c r="HC85">
        <f t="shared" si="96"/>
        <v>0</v>
      </c>
      <c r="HE85" t="s">
        <v>3</v>
      </c>
      <c r="HF85" t="s">
        <v>3</v>
      </c>
      <c r="HM85" t="s">
        <v>3</v>
      </c>
      <c r="HN85" t="s">
        <v>3</v>
      </c>
      <c r="HO85" t="s">
        <v>3</v>
      </c>
      <c r="HP85" t="s">
        <v>3</v>
      </c>
      <c r="HQ85" t="s">
        <v>3</v>
      </c>
      <c r="IK85">
        <v>0</v>
      </c>
    </row>
    <row r="86" spans="1:255" x14ac:dyDescent="0.2">
      <c r="A86" s="2">
        <v>17</v>
      </c>
      <c r="B86" s="2">
        <v>1</v>
      </c>
      <c r="C86" s="2"/>
      <c r="D86" s="2"/>
      <c r="E86" s="2" t="s">
        <v>140</v>
      </c>
      <c r="F86" s="2" t="s">
        <v>27</v>
      </c>
      <c r="G86" s="2" t="s">
        <v>141</v>
      </c>
      <c r="H86" s="2" t="s">
        <v>134</v>
      </c>
      <c r="I86" s="2">
        <v>363</v>
      </c>
      <c r="J86" s="2">
        <v>0</v>
      </c>
      <c r="K86" s="2">
        <v>363</v>
      </c>
      <c r="L86" s="2"/>
      <c r="M86" s="2"/>
      <c r="N86" s="2"/>
      <c r="O86" s="2">
        <f t="shared" si="59"/>
        <v>5056.59</v>
      </c>
      <c r="P86" s="2">
        <f t="shared" si="60"/>
        <v>5056.59</v>
      </c>
      <c r="Q86" s="2">
        <f t="shared" si="61"/>
        <v>0</v>
      </c>
      <c r="R86" s="2">
        <f t="shared" si="62"/>
        <v>0</v>
      </c>
      <c r="S86" s="2">
        <f t="shared" si="63"/>
        <v>0</v>
      </c>
      <c r="T86" s="2">
        <f t="shared" si="64"/>
        <v>0</v>
      </c>
      <c r="U86" s="2">
        <f t="shared" si="65"/>
        <v>0</v>
      </c>
      <c r="V86" s="2">
        <f t="shared" si="66"/>
        <v>0</v>
      </c>
      <c r="W86" s="2">
        <f t="shared" si="67"/>
        <v>0</v>
      </c>
      <c r="X86" s="2">
        <f t="shared" si="68"/>
        <v>0</v>
      </c>
      <c r="Y86" s="2">
        <f t="shared" si="69"/>
        <v>0</v>
      </c>
      <c r="Z86" s="2"/>
      <c r="AA86" s="2">
        <v>151751237</v>
      </c>
      <c r="AB86" s="2">
        <f t="shared" si="70"/>
        <v>13.93</v>
      </c>
      <c r="AC86" s="2">
        <f t="shared" si="71"/>
        <v>13.93</v>
      </c>
      <c r="AD86" s="2">
        <f t="shared" si="72"/>
        <v>0</v>
      </c>
      <c r="AE86" s="2">
        <f t="shared" si="73"/>
        <v>0</v>
      </c>
      <c r="AF86" s="2">
        <f t="shared" si="74"/>
        <v>0</v>
      </c>
      <c r="AG86" s="2">
        <f t="shared" si="75"/>
        <v>0</v>
      </c>
      <c r="AH86" s="2">
        <f t="shared" si="76"/>
        <v>0</v>
      </c>
      <c r="AI86" s="2">
        <f t="shared" si="77"/>
        <v>0</v>
      </c>
      <c r="AJ86" s="2">
        <f t="shared" si="78"/>
        <v>0</v>
      </c>
      <c r="AK86" s="2">
        <v>13.93</v>
      </c>
      <c r="AL86" s="2">
        <v>13.93</v>
      </c>
      <c r="AM86" s="2">
        <v>0</v>
      </c>
      <c r="AN86" s="2">
        <v>0</v>
      </c>
      <c r="AO86" s="2">
        <v>0</v>
      </c>
      <c r="AP86" s="2">
        <v>0</v>
      </c>
      <c r="AQ86" s="2">
        <v>0</v>
      </c>
      <c r="AR86" s="2">
        <v>0</v>
      </c>
      <c r="AS86" s="2">
        <v>0</v>
      </c>
      <c r="AT86" s="2">
        <v>0</v>
      </c>
      <c r="AU86" s="2">
        <v>0</v>
      </c>
      <c r="AV86" s="2">
        <v>1</v>
      </c>
      <c r="AW86" s="2">
        <v>1</v>
      </c>
      <c r="AX86" s="2"/>
      <c r="AY86" s="2"/>
      <c r="AZ86" s="2">
        <v>1</v>
      </c>
      <c r="BA86" s="2">
        <v>1</v>
      </c>
      <c r="BB86" s="2">
        <v>1</v>
      </c>
      <c r="BC86" s="2">
        <v>1</v>
      </c>
      <c r="BD86" s="2" t="s">
        <v>3</v>
      </c>
      <c r="BE86" s="2" t="s">
        <v>3</v>
      </c>
      <c r="BF86" s="2" t="s">
        <v>3</v>
      </c>
      <c r="BG86" s="2" t="s">
        <v>3</v>
      </c>
      <c r="BH86" s="2">
        <v>3</v>
      </c>
      <c r="BI86" s="2">
        <v>2</v>
      </c>
      <c r="BJ86" s="2" t="s">
        <v>3</v>
      </c>
      <c r="BK86" s="2"/>
      <c r="BL86" s="2"/>
      <c r="BM86" s="2">
        <v>700010</v>
      </c>
      <c r="BN86" s="2">
        <v>0</v>
      </c>
      <c r="BO86" s="2" t="s">
        <v>3</v>
      </c>
      <c r="BP86" s="2">
        <v>0</v>
      </c>
      <c r="BQ86" s="2">
        <v>202</v>
      </c>
      <c r="BR86" s="2">
        <v>0</v>
      </c>
      <c r="BS86" s="2">
        <v>1</v>
      </c>
      <c r="BT86" s="2">
        <v>1</v>
      </c>
      <c r="BU86" s="2">
        <v>1</v>
      </c>
      <c r="BV86" s="2">
        <v>1</v>
      </c>
      <c r="BW86" s="2">
        <v>1</v>
      </c>
      <c r="BX86" s="2">
        <v>1</v>
      </c>
      <c r="BY86" s="2" t="s">
        <v>3</v>
      </c>
      <c r="BZ86" s="2">
        <v>0</v>
      </c>
      <c r="CA86" s="2">
        <v>0</v>
      </c>
      <c r="CB86" s="2" t="s">
        <v>3</v>
      </c>
      <c r="CC86" s="2"/>
      <c r="CD86" s="2"/>
      <c r="CE86" s="2">
        <v>30</v>
      </c>
      <c r="CF86" s="2">
        <v>0</v>
      </c>
      <c r="CG86" s="2">
        <v>0</v>
      </c>
      <c r="CH86" s="2"/>
      <c r="CI86" s="2"/>
      <c r="CJ86" s="2"/>
      <c r="CK86" s="2"/>
      <c r="CL86" s="2"/>
      <c r="CM86" s="2">
        <v>0</v>
      </c>
      <c r="CN86" s="2" t="s">
        <v>3</v>
      </c>
      <c r="CO86" s="2">
        <v>0</v>
      </c>
      <c r="CP86" s="2">
        <f t="shared" si="79"/>
        <v>5056.59</v>
      </c>
      <c r="CQ86" s="2">
        <f t="shared" si="80"/>
        <v>13.93</v>
      </c>
      <c r="CR86" s="2">
        <f t="shared" si="81"/>
        <v>0</v>
      </c>
      <c r="CS86" s="2">
        <f t="shared" si="82"/>
        <v>0</v>
      </c>
      <c r="CT86" s="2">
        <f t="shared" si="83"/>
        <v>0</v>
      </c>
      <c r="CU86" s="2">
        <f t="shared" si="84"/>
        <v>0</v>
      </c>
      <c r="CV86" s="2">
        <f t="shared" si="85"/>
        <v>0</v>
      </c>
      <c r="CW86" s="2">
        <f t="shared" si="86"/>
        <v>0</v>
      </c>
      <c r="CX86" s="2">
        <f t="shared" si="87"/>
        <v>0</v>
      </c>
      <c r="CY86" s="2">
        <f>((S86*BZ86)/100)</f>
        <v>0</v>
      </c>
      <c r="CZ86" s="2">
        <f>((S86*CA86)/100)</f>
        <v>0</v>
      </c>
      <c r="DA86" s="2"/>
      <c r="DB86" s="2"/>
      <c r="DC86" s="2" t="s">
        <v>3</v>
      </c>
      <c r="DD86" s="2" t="s">
        <v>3</v>
      </c>
      <c r="DE86" s="2" t="s">
        <v>3</v>
      </c>
      <c r="DF86" s="2" t="s">
        <v>3</v>
      </c>
      <c r="DG86" s="2" t="s">
        <v>3</v>
      </c>
      <c r="DH86" s="2" t="s">
        <v>3</v>
      </c>
      <c r="DI86" s="2" t="s">
        <v>3</v>
      </c>
      <c r="DJ86" s="2" t="s">
        <v>3</v>
      </c>
      <c r="DK86" s="2" t="s">
        <v>3</v>
      </c>
      <c r="DL86" s="2" t="s">
        <v>3</v>
      </c>
      <c r="DM86" s="2" t="s">
        <v>3</v>
      </c>
      <c r="DN86" s="2">
        <v>0</v>
      </c>
      <c r="DO86" s="2">
        <v>0</v>
      </c>
      <c r="DP86" s="2">
        <v>1</v>
      </c>
      <c r="DQ86" s="2">
        <v>1</v>
      </c>
      <c r="DR86" s="2"/>
      <c r="DS86" s="2"/>
      <c r="DT86" s="2"/>
      <c r="DU86" s="2">
        <v>1003</v>
      </c>
      <c r="DV86" s="2" t="s">
        <v>134</v>
      </c>
      <c r="DW86" s="2" t="s">
        <v>134</v>
      </c>
      <c r="DX86" s="2">
        <v>1</v>
      </c>
      <c r="DY86" s="2"/>
      <c r="DZ86" s="2" t="s">
        <v>3</v>
      </c>
      <c r="EA86" s="2" t="s">
        <v>3</v>
      </c>
      <c r="EB86" s="2" t="s">
        <v>3</v>
      </c>
      <c r="EC86" s="2" t="s">
        <v>3</v>
      </c>
      <c r="ED86" s="2"/>
      <c r="EE86" s="2">
        <v>151748510</v>
      </c>
      <c r="EF86" s="2">
        <v>202</v>
      </c>
      <c r="EG86" s="2" t="s">
        <v>30</v>
      </c>
      <c r="EH86" s="2">
        <v>0</v>
      </c>
      <c r="EI86" s="2" t="s">
        <v>3</v>
      </c>
      <c r="EJ86" s="2">
        <v>1</v>
      </c>
      <c r="EK86" s="2">
        <v>700010</v>
      </c>
      <c r="EL86" s="2" t="s">
        <v>31</v>
      </c>
      <c r="EM86" s="2" t="s">
        <v>30</v>
      </c>
      <c r="EN86" s="2"/>
      <c r="EO86" s="2" t="s">
        <v>3</v>
      </c>
      <c r="EP86" s="2"/>
      <c r="EQ86" s="2">
        <v>0</v>
      </c>
      <c r="ER86" s="2">
        <v>14.84</v>
      </c>
      <c r="ES86" s="2">
        <v>13.93</v>
      </c>
      <c r="ET86" s="2">
        <v>0</v>
      </c>
      <c r="EU86" s="2">
        <v>0</v>
      </c>
      <c r="EV86" s="2">
        <v>0</v>
      </c>
      <c r="EW86" s="2">
        <v>0</v>
      </c>
      <c r="EX86" s="2">
        <v>0</v>
      </c>
      <c r="EY86" s="2">
        <v>0</v>
      </c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>
        <v>0</v>
      </c>
      <c r="FR86" s="2">
        <f t="shared" si="88"/>
        <v>0</v>
      </c>
      <c r="FS86" s="2">
        <v>0</v>
      </c>
      <c r="FT86" s="2"/>
      <c r="FU86" s="2"/>
      <c r="FV86" s="2"/>
      <c r="FW86" s="2"/>
      <c r="FX86" s="2">
        <v>0</v>
      </c>
      <c r="FY86" s="2">
        <v>0</v>
      </c>
      <c r="FZ86" s="2"/>
      <c r="GA86" s="2" t="s">
        <v>142</v>
      </c>
      <c r="GB86" s="2"/>
      <c r="GC86" s="2"/>
      <c r="GD86" s="2">
        <v>0</v>
      </c>
      <c r="GE86" s="2"/>
      <c r="GF86" s="2">
        <v>-1293258077</v>
      </c>
      <c r="GG86" s="2">
        <v>2</v>
      </c>
      <c r="GH86" s="2">
        <v>4</v>
      </c>
      <c r="GI86" s="2">
        <v>-2</v>
      </c>
      <c r="GJ86" s="2">
        <v>0</v>
      </c>
      <c r="GK86" s="2">
        <f>ROUND(R86*(R12)/100,2)</f>
        <v>0</v>
      </c>
      <c r="GL86" s="2">
        <f t="shared" si="89"/>
        <v>0</v>
      </c>
      <c r="GM86" s="2">
        <f t="shared" si="90"/>
        <v>5056.59</v>
      </c>
      <c r="GN86" s="2">
        <f t="shared" si="91"/>
        <v>0</v>
      </c>
      <c r="GO86" s="2">
        <f t="shared" si="92"/>
        <v>5056.59</v>
      </c>
      <c r="GP86" s="2">
        <f t="shared" si="93"/>
        <v>0</v>
      </c>
      <c r="GQ86" s="2"/>
      <c r="GR86" s="2">
        <v>0</v>
      </c>
      <c r="GS86" s="2">
        <v>2</v>
      </c>
      <c r="GT86" s="2">
        <v>0</v>
      </c>
      <c r="GU86" s="2" t="s">
        <v>3</v>
      </c>
      <c r="GV86" s="2">
        <f t="shared" si="94"/>
        <v>0</v>
      </c>
      <c r="GW86" s="2">
        <v>1</v>
      </c>
      <c r="GX86" s="2">
        <f t="shared" si="95"/>
        <v>0</v>
      </c>
      <c r="GY86" s="2"/>
      <c r="GZ86" s="2"/>
      <c r="HA86" s="2">
        <v>0</v>
      </c>
      <c r="HB86" s="2">
        <v>0</v>
      </c>
      <c r="HC86" s="2">
        <f t="shared" si="96"/>
        <v>0</v>
      </c>
      <c r="HD86" s="2"/>
      <c r="HE86" s="2" t="s">
        <v>26</v>
      </c>
      <c r="HF86" s="2" t="s">
        <v>75</v>
      </c>
      <c r="HG86" s="2"/>
      <c r="HH86" s="2"/>
      <c r="HI86" s="2"/>
      <c r="HJ86" s="2"/>
      <c r="HK86" s="2"/>
      <c r="HL86" s="2"/>
      <c r="HM86" s="2" t="s">
        <v>3</v>
      </c>
      <c r="HN86" s="2" t="s">
        <v>3</v>
      </c>
      <c r="HO86" s="2" t="s">
        <v>3</v>
      </c>
      <c r="HP86" s="2" t="s">
        <v>3</v>
      </c>
      <c r="HQ86" s="2" t="s">
        <v>3</v>
      </c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>
        <v>0</v>
      </c>
      <c r="IL86" s="2"/>
      <c r="IM86" s="2"/>
      <c r="IN86" s="2"/>
      <c r="IO86" s="2"/>
      <c r="IP86" s="2"/>
      <c r="IQ86" s="2"/>
      <c r="IR86" s="2"/>
      <c r="IS86" s="2"/>
      <c r="IT86" s="2"/>
      <c r="IU86" s="2"/>
    </row>
    <row r="87" spans="1:255" x14ac:dyDescent="0.2">
      <c r="A87">
        <v>17</v>
      </c>
      <c r="B87">
        <v>1</v>
      </c>
      <c r="E87" t="s">
        <v>140</v>
      </c>
      <c r="F87" t="s">
        <v>27</v>
      </c>
      <c r="G87" t="s">
        <v>141</v>
      </c>
      <c r="H87" t="s">
        <v>134</v>
      </c>
      <c r="I87">
        <v>363</v>
      </c>
      <c r="J87">
        <v>0</v>
      </c>
      <c r="K87">
        <v>363</v>
      </c>
      <c r="O87">
        <f t="shared" si="59"/>
        <v>49251.19</v>
      </c>
      <c r="P87">
        <f t="shared" si="60"/>
        <v>49251.19</v>
      </c>
      <c r="Q87">
        <f t="shared" si="61"/>
        <v>0</v>
      </c>
      <c r="R87">
        <f t="shared" si="62"/>
        <v>0</v>
      </c>
      <c r="S87">
        <f t="shared" si="63"/>
        <v>0</v>
      </c>
      <c r="T87">
        <f t="shared" si="64"/>
        <v>0</v>
      </c>
      <c r="U87">
        <f t="shared" si="65"/>
        <v>0</v>
      </c>
      <c r="V87">
        <f t="shared" si="66"/>
        <v>0</v>
      </c>
      <c r="W87">
        <f t="shared" si="67"/>
        <v>0</v>
      </c>
      <c r="X87">
        <f t="shared" si="68"/>
        <v>0</v>
      </c>
      <c r="Y87">
        <f t="shared" si="69"/>
        <v>0</v>
      </c>
      <c r="AA87">
        <v>151751235</v>
      </c>
      <c r="AB87">
        <f t="shared" si="70"/>
        <v>13.93</v>
      </c>
      <c r="AC87">
        <f t="shared" si="71"/>
        <v>13.93</v>
      </c>
      <c r="AD87">
        <f t="shared" si="72"/>
        <v>0</v>
      </c>
      <c r="AE87">
        <f t="shared" si="73"/>
        <v>0</v>
      </c>
      <c r="AF87">
        <f t="shared" si="74"/>
        <v>0</v>
      </c>
      <c r="AG87">
        <f t="shared" si="75"/>
        <v>0</v>
      </c>
      <c r="AH87">
        <f t="shared" si="76"/>
        <v>0</v>
      </c>
      <c r="AI87">
        <f t="shared" si="77"/>
        <v>0</v>
      </c>
      <c r="AJ87">
        <f t="shared" si="78"/>
        <v>0</v>
      </c>
      <c r="AK87">
        <v>13.93</v>
      </c>
      <c r="AL87">
        <v>13.93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1</v>
      </c>
      <c r="AW87">
        <v>1</v>
      </c>
      <c r="AZ87">
        <v>1</v>
      </c>
      <c r="BA87">
        <v>1</v>
      </c>
      <c r="BB87">
        <v>1</v>
      </c>
      <c r="BC87">
        <v>9.74</v>
      </c>
      <c r="BD87" t="s">
        <v>3</v>
      </c>
      <c r="BE87" t="s">
        <v>3</v>
      </c>
      <c r="BF87" t="s">
        <v>3</v>
      </c>
      <c r="BG87" t="s">
        <v>3</v>
      </c>
      <c r="BH87">
        <v>3</v>
      </c>
      <c r="BI87">
        <v>2</v>
      </c>
      <c r="BJ87" t="s">
        <v>3</v>
      </c>
      <c r="BM87">
        <v>700010</v>
      </c>
      <c r="BN87">
        <v>0</v>
      </c>
      <c r="BO87" t="s">
        <v>3</v>
      </c>
      <c r="BP87">
        <v>0</v>
      </c>
      <c r="BQ87">
        <v>202</v>
      </c>
      <c r="BR87">
        <v>0</v>
      </c>
      <c r="BS87">
        <v>1</v>
      </c>
      <c r="BT87">
        <v>1</v>
      </c>
      <c r="BU87">
        <v>1</v>
      </c>
      <c r="BV87">
        <v>1</v>
      </c>
      <c r="BW87">
        <v>1</v>
      </c>
      <c r="BX87">
        <v>1</v>
      </c>
      <c r="BY87" t="s">
        <v>3</v>
      </c>
      <c r="BZ87">
        <v>0</v>
      </c>
      <c r="CA87">
        <v>0</v>
      </c>
      <c r="CB87" t="s">
        <v>3</v>
      </c>
      <c r="CE87">
        <v>30</v>
      </c>
      <c r="CF87">
        <v>0</v>
      </c>
      <c r="CG87">
        <v>0</v>
      </c>
      <c r="CM87">
        <v>0</v>
      </c>
      <c r="CN87" t="s">
        <v>3</v>
      </c>
      <c r="CO87">
        <v>0</v>
      </c>
      <c r="CP87">
        <f t="shared" si="79"/>
        <v>49251.19</v>
      </c>
      <c r="CQ87">
        <f t="shared" si="80"/>
        <v>135.68</v>
      </c>
      <c r="CR87">
        <f t="shared" si="81"/>
        <v>0</v>
      </c>
      <c r="CS87">
        <f t="shared" si="82"/>
        <v>0</v>
      </c>
      <c r="CT87">
        <f t="shared" si="83"/>
        <v>0</v>
      </c>
      <c r="CU87">
        <f t="shared" si="84"/>
        <v>0</v>
      </c>
      <c r="CV87">
        <f t="shared" si="85"/>
        <v>0</v>
      </c>
      <c r="CW87">
        <f t="shared" si="86"/>
        <v>0</v>
      </c>
      <c r="CX87">
        <f t="shared" si="87"/>
        <v>0</v>
      </c>
      <c r="CY87">
        <f>S87*(BZ87/100)</f>
        <v>0</v>
      </c>
      <c r="CZ87">
        <f>S87*(CA87/100)</f>
        <v>0</v>
      </c>
      <c r="DC87" t="s">
        <v>3</v>
      </c>
      <c r="DD87" t="s">
        <v>3</v>
      </c>
      <c r="DE87" t="s">
        <v>3</v>
      </c>
      <c r="DF87" t="s">
        <v>3</v>
      </c>
      <c r="DG87" t="s">
        <v>3</v>
      </c>
      <c r="DH87" t="s">
        <v>3</v>
      </c>
      <c r="DI87" t="s">
        <v>3</v>
      </c>
      <c r="DJ87" t="s">
        <v>3</v>
      </c>
      <c r="DK87" t="s">
        <v>3</v>
      </c>
      <c r="DL87" t="s">
        <v>3</v>
      </c>
      <c r="DM87" t="s">
        <v>3</v>
      </c>
      <c r="DN87">
        <v>0</v>
      </c>
      <c r="DO87">
        <v>0</v>
      </c>
      <c r="DP87">
        <v>1</v>
      </c>
      <c r="DQ87">
        <v>1</v>
      </c>
      <c r="DU87">
        <v>1003</v>
      </c>
      <c r="DV87" t="s">
        <v>134</v>
      </c>
      <c r="DW87" t="s">
        <v>134</v>
      </c>
      <c r="DX87">
        <v>1</v>
      </c>
      <c r="DZ87" t="s">
        <v>3</v>
      </c>
      <c r="EA87" t="s">
        <v>3</v>
      </c>
      <c r="EB87" t="s">
        <v>3</v>
      </c>
      <c r="EC87" t="s">
        <v>3</v>
      </c>
      <c r="EE87">
        <v>151748510</v>
      </c>
      <c r="EF87">
        <v>202</v>
      </c>
      <c r="EG87" t="s">
        <v>30</v>
      </c>
      <c r="EH87">
        <v>0</v>
      </c>
      <c r="EI87" t="s">
        <v>3</v>
      </c>
      <c r="EJ87">
        <v>1</v>
      </c>
      <c r="EK87">
        <v>700010</v>
      </c>
      <c r="EL87" t="s">
        <v>31</v>
      </c>
      <c r="EM87" t="s">
        <v>30</v>
      </c>
      <c r="EO87" t="s">
        <v>3</v>
      </c>
      <c r="EQ87">
        <v>0</v>
      </c>
      <c r="ER87">
        <v>14.84</v>
      </c>
      <c r="ES87">
        <v>13.93</v>
      </c>
      <c r="ET87">
        <v>0</v>
      </c>
      <c r="EU87">
        <v>0</v>
      </c>
      <c r="EV87">
        <v>0</v>
      </c>
      <c r="EW87">
        <v>0</v>
      </c>
      <c r="EX87">
        <v>0</v>
      </c>
      <c r="EY87">
        <v>0</v>
      </c>
      <c r="EZ87">
        <v>5</v>
      </c>
      <c r="FC87">
        <v>1</v>
      </c>
      <c r="FD87">
        <v>18</v>
      </c>
      <c r="FF87">
        <v>159.6</v>
      </c>
      <c r="FQ87">
        <v>0</v>
      </c>
      <c r="FR87">
        <f t="shared" si="88"/>
        <v>0</v>
      </c>
      <c r="FS87">
        <v>0</v>
      </c>
      <c r="FX87">
        <v>0</v>
      </c>
      <c r="FY87">
        <v>0</v>
      </c>
      <c r="GA87" t="s">
        <v>142</v>
      </c>
      <c r="GD87">
        <v>0</v>
      </c>
      <c r="GF87">
        <v>-1293258077</v>
      </c>
      <c r="GG87">
        <v>2</v>
      </c>
      <c r="GH87">
        <v>3</v>
      </c>
      <c r="GI87">
        <v>5</v>
      </c>
      <c r="GJ87">
        <v>0</v>
      </c>
      <c r="GK87">
        <f>ROUND(R87*(S12)/100,2)</f>
        <v>0</v>
      </c>
      <c r="GL87">
        <f t="shared" si="89"/>
        <v>0</v>
      </c>
      <c r="GM87">
        <f t="shared" si="90"/>
        <v>49251.19</v>
      </c>
      <c r="GN87">
        <f t="shared" si="91"/>
        <v>0</v>
      </c>
      <c r="GO87">
        <f t="shared" si="92"/>
        <v>49251.19</v>
      </c>
      <c r="GP87">
        <f t="shared" si="93"/>
        <v>0</v>
      </c>
      <c r="GR87">
        <v>1</v>
      </c>
      <c r="GS87">
        <v>1</v>
      </c>
      <c r="GT87">
        <v>0</v>
      </c>
      <c r="GU87" t="s">
        <v>3</v>
      </c>
      <c r="GV87">
        <f t="shared" si="94"/>
        <v>0</v>
      </c>
      <c r="GW87">
        <v>1</v>
      </c>
      <c r="GX87">
        <f t="shared" si="95"/>
        <v>0</v>
      </c>
      <c r="HA87">
        <v>0</v>
      </c>
      <c r="HB87">
        <v>0</v>
      </c>
      <c r="HC87">
        <f t="shared" si="96"/>
        <v>0</v>
      </c>
      <c r="HE87" t="s">
        <v>26</v>
      </c>
      <c r="HF87" t="s">
        <v>75</v>
      </c>
      <c r="HM87" t="s">
        <v>3</v>
      </c>
      <c r="HN87" t="s">
        <v>3</v>
      </c>
      <c r="HO87" t="s">
        <v>3</v>
      </c>
      <c r="HP87" t="s">
        <v>3</v>
      </c>
      <c r="HQ87" t="s">
        <v>3</v>
      </c>
      <c r="IK87">
        <v>0</v>
      </c>
    </row>
    <row r="88" spans="1:255" x14ac:dyDescent="0.2">
      <c r="A88" s="2">
        <v>17</v>
      </c>
      <c r="B88" s="2">
        <v>1</v>
      </c>
      <c r="C88" s="2"/>
      <c r="D88" s="2"/>
      <c r="E88" s="2" t="s">
        <v>143</v>
      </c>
      <c r="F88" s="2" t="s">
        <v>27</v>
      </c>
      <c r="G88" s="2" t="s">
        <v>144</v>
      </c>
      <c r="H88" s="2" t="s">
        <v>29</v>
      </c>
      <c r="I88" s="2">
        <v>28</v>
      </c>
      <c r="J88" s="2">
        <v>0</v>
      </c>
      <c r="K88" s="2">
        <v>28</v>
      </c>
      <c r="L88" s="2"/>
      <c r="M88" s="2"/>
      <c r="N88" s="2"/>
      <c r="O88" s="2">
        <f t="shared" si="59"/>
        <v>434</v>
      </c>
      <c r="P88" s="2">
        <f t="shared" si="60"/>
        <v>434</v>
      </c>
      <c r="Q88" s="2">
        <f t="shared" si="61"/>
        <v>0</v>
      </c>
      <c r="R88" s="2">
        <f t="shared" si="62"/>
        <v>0</v>
      </c>
      <c r="S88" s="2">
        <f t="shared" si="63"/>
        <v>0</v>
      </c>
      <c r="T88" s="2">
        <f t="shared" si="64"/>
        <v>0</v>
      </c>
      <c r="U88" s="2">
        <f t="shared" si="65"/>
        <v>0</v>
      </c>
      <c r="V88" s="2">
        <f t="shared" si="66"/>
        <v>0</v>
      </c>
      <c r="W88" s="2">
        <f t="shared" si="67"/>
        <v>0</v>
      </c>
      <c r="X88" s="2">
        <f t="shared" si="68"/>
        <v>0</v>
      </c>
      <c r="Y88" s="2">
        <f t="shared" si="69"/>
        <v>0</v>
      </c>
      <c r="Z88" s="2"/>
      <c r="AA88" s="2">
        <v>151751237</v>
      </c>
      <c r="AB88" s="2">
        <f t="shared" si="70"/>
        <v>15.5</v>
      </c>
      <c r="AC88" s="2">
        <f t="shared" si="71"/>
        <v>15.5</v>
      </c>
      <c r="AD88" s="2">
        <f t="shared" si="72"/>
        <v>0</v>
      </c>
      <c r="AE88" s="2">
        <f t="shared" si="73"/>
        <v>0</v>
      </c>
      <c r="AF88" s="2">
        <f t="shared" si="74"/>
        <v>0</v>
      </c>
      <c r="AG88" s="2">
        <f t="shared" si="75"/>
        <v>0</v>
      </c>
      <c r="AH88" s="2">
        <f t="shared" si="76"/>
        <v>0</v>
      </c>
      <c r="AI88" s="2">
        <f t="shared" si="77"/>
        <v>0</v>
      </c>
      <c r="AJ88" s="2">
        <f t="shared" si="78"/>
        <v>0</v>
      </c>
      <c r="AK88" s="2">
        <v>15.5</v>
      </c>
      <c r="AL88" s="2">
        <v>15.5</v>
      </c>
      <c r="AM88" s="2">
        <v>0</v>
      </c>
      <c r="AN88" s="2">
        <v>0</v>
      </c>
      <c r="AO88" s="2">
        <v>0</v>
      </c>
      <c r="AP88" s="2">
        <v>0</v>
      </c>
      <c r="AQ88" s="2">
        <v>0</v>
      </c>
      <c r="AR88" s="2">
        <v>0</v>
      </c>
      <c r="AS88" s="2">
        <v>0</v>
      </c>
      <c r="AT88" s="2">
        <v>0</v>
      </c>
      <c r="AU88" s="2">
        <v>0</v>
      </c>
      <c r="AV88" s="2">
        <v>1</v>
      </c>
      <c r="AW88" s="2">
        <v>1</v>
      </c>
      <c r="AX88" s="2"/>
      <c r="AY88" s="2"/>
      <c r="AZ88" s="2">
        <v>1</v>
      </c>
      <c r="BA88" s="2">
        <v>1</v>
      </c>
      <c r="BB88" s="2">
        <v>1</v>
      </c>
      <c r="BC88" s="2">
        <v>1</v>
      </c>
      <c r="BD88" s="2" t="s">
        <v>3</v>
      </c>
      <c r="BE88" s="2" t="s">
        <v>3</v>
      </c>
      <c r="BF88" s="2" t="s">
        <v>3</v>
      </c>
      <c r="BG88" s="2" t="s">
        <v>3</v>
      </c>
      <c r="BH88" s="2">
        <v>3</v>
      </c>
      <c r="BI88" s="2">
        <v>2</v>
      </c>
      <c r="BJ88" s="2" t="s">
        <v>3</v>
      </c>
      <c r="BK88" s="2"/>
      <c r="BL88" s="2"/>
      <c r="BM88" s="2">
        <v>700010</v>
      </c>
      <c r="BN88" s="2">
        <v>0</v>
      </c>
      <c r="BO88" s="2" t="s">
        <v>3</v>
      </c>
      <c r="BP88" s="2">
        <v>0</v>
      </c>
      <c r="BQ88" s="2">
        <v>202</v>
      </c>
      <c r="BR88" s="2">
        <v>0</v>
      </c>
      <c r="BS88" s="2">
        <v>1</v>
      </c>
      <c r="BT88" s="2">
        <v>1</v>
      </c>
      <c r="BU88" s="2">
        <v>1</v>
      </c>
      <c r="BV88" s="2">
        <v>1</v>
      </c>
      <c r="BW88" s="2">
        <v>1</v>
      </c>
      <c r="BX88" s="2">
        <v>1</v>
      </c>
      <c r="BY88" s="2" t="s">
        <v>3</v>
      </c>
      <c r="BZ88" s="2">
        <v>0</v>
      </c>
      <c r="CA88" s="2">
        <v>0</v>
      </c>
      <c r="CB88" s="2" t="s">
        <v>3</v>
      </c>
      <c r="CC88" s="2"/>
      <c r="CD88" s="2"/>
      <c r="CE88" s="2">
        <v>30</v>
      </c>
      <c r="CF88" s="2">
        <v>0</v>
      </c>
      <c r="CG88" s="2">
        <v>0</v>
      </c>
      <c r="CH88" s="2"/>
      <c r="CI88" s="2"/>
      <c r="CJ88" s="2"/>
      <c r="CK88" s="2"/>
      <c r="CL88" s="2"/>
      <c r="CM88" s="2">
        <v>0</v>
      </c>
      <c r="CN88" s="2" t="s">
        <v>3</v>
      </c>
      <c r="CO88" s="2">
        <v>0</v>
      </c>
      <c r="CP88" s="2">
        <f t="shared" si="79"/>
        <v>434</v>
      </c>
      <c r="CQ88" s="2">
        <f t="shared" si="80"/>
        <v>15.5</v>
      </c>
      <c r="CR88" s="2">
        <f t="shared" si="81"/>
        <v>0</v>
      </c>
      <c r="CS88" s="2">
        <f t="shared" si="82"/>
        <v>0</v>
      </c>
      <c r="CT88" s="2">
        <f t="shared" si="83"/>
        <v>0</v>
      </c>
      <c r="CU88" s="2">
        <f t="shared" si="84"/>
        <v>0</v>
      </c>
      <c r="CV88" s="2">
        <f t="shared" si="85"/>
        <v>0</v>
      </c>
      <c r="CW88" s="2">
        <f t="shared" si="86"/>
        <v>0</v>
      </c>
      <c r="CX88" s="2">
        <f t="shared" si="87"/>
        <v>0</v>
      </c>
      <c r="CY88" s="2">
        <f>((S88*BZ88)/100)</f>
        <v>0</v>
      </c>
      <c r="CZ88" s="2">
        <f>((S88*CA88)/100)</f>
        <v>0</v>
      </c>
      <c r="DA88" s="2"/>
      <c r="DB88" s="2"/>
      <c r="DC88" s="2" t="s">
        <v>3</v>
      </c>
      <c r="DD88" s="2" t="s">
        <v>3</v>
      </c>
      <c r="DE88" s="2" t="s">
        <v>3</v>
      </c>
      <c r="DF88" s="2" t="s">
        <v>3</v>
      </c>
      <c r="DG88" s="2" t="s">
        <v>3</v>
      </c>
      <c r="DH88" s="2" t="s">
        <v>3</v>
      </c>
      <c r="DI88" s="2" t="s">
        <v>3</v>
      </c>
      <c r="DJ88" s="2" t="s">
        <v>3</v>
      </c>
      <c r="DK88" s="2" t="s">
        <v>3</v>
      </c>
      <c r="DL88" s="2" t="s">
        <v>3</v>
      </c>
      <c r="DM88" s="2" t="s">
        <v>3</v>
      </c>
      <c r="DN88" s="2">
        <v>0</v>
      </c>
      <c r="DO88" s="2">
        <v>0</v>
      </c>
      <c r="DP88" s="2">
        <v>1</v>
      </c>
      <c r="DQ88" s="2">
        <v>1</v>
      </c>
      <c r="DR88" s="2"/>
      <c r="DS88" s="2"/>
      <c r="DT88" s="2"/>
      <c r="DU88" s="2">
        <v>1010</v>
      </c>
      <c r="DV88" s="2" t="s">
        <v>29</v>
      </c>
      <c r="DW88" s="2" t="s">
        <v>29</v>
      </c>
      <c r="DX88" s="2">
        <v>1</v>
      </c>
      <c r="DY88" s="2"/>
      <c r="DZ88" s="2" t="s">
        <v>3</v>
      </c>
      <c r="EA88" s="2" t="s">
        <v>3</v>
      </c>
      <c r="EB88" s="2" t="s">
        <v>3</v>
      </c>
      <c r="EC88" s="2" t="s">
        <v>3</v>
      </c>
      <c r="ED88" s="2"/>
      <c r="EE88" s="2">
        <v>151748510</v>
      </c>
      <c r="EF88" s="2">
        <v>202</v>
      </c>
      <c r="EG88" s="2" t="s">
        <v>30</v>
      </c>
      <c r="EH88" s="2">
        <v>0</v>
      </c>
      <c r="EI88" s="2" t="s">
        <v>3</v>
      </c>
      <c r="EJ88" s="2">
        <v>1</v>
      </c>
      <c r="EK88" s="2">
        <v>700010</v>
      </c>
      <c r="EL88" s="2" t="s">
        <v>31</v>
      </c>
      <c r="EM88" s="2" t="s">
        <v>30</v>
      </c>
      <c r="EN88" s="2"/>
      <c r="EO88" s="2" t="s">
        <v>3</v>
      </c>
      <c r="EP88" s="2"/>
      <c r="EQ88" s="2">
        <v>0</v>
      </c>
      <c r="ER88" s="2">
        <v>16.510000000000002</v>
      </c>
      <c r="ES88" s="2">
        <v>15.5</v>
      </c>
      <c r="ET88" s="2">
        <v>0</v>
      </c>
      <c r="EU88" s="2">
        <v>0</v>
      </c>
      <c r="EV88" s="2">
        <v>0</v>
      </c>
      <c r="EW88" s="2">
        <v>0</v>
      </c>
      <c r="EX88" s="2">
        <v>0</v>
      </c>
      <c r="EY88" s="2">
        <v>0</v>
      </c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>
        <v>0</v>
      </c>
      <c r="FR88" s="2">
        <f t="shared" si="88"/>
        <v>0</v>
      </c>
      <c r="FS88" s="2">
        <v>0</v>
      </c>
      <c r="FT88" s="2"/>
      <c r="FU88" s="2"/>
      <c r="FV88" s="2"/>
      <c r="FW88" s="2"/>
      <c r="FX88" s="2">
        <v>0</v>
      </c>
      <c r="FY88" s="2">
        <v>0</v>
      </c>
      <c r="FZ88" s="2"/>
      <c r="GA88" s="2" t="s">
        <v>145</v>
      </c>
      <c r="GB88" s="2"/>
      <c r="GC88" s="2"/>
      <c r="GD88" s="2">
        <v>0</v>
      </c>
      <c r="GE88" s="2"/>
      <c r="GF88" s="2">
        <v>-1842591398</v>
      </c>
      <c r="GG88" s="2">
        <v>2</v>
      </c>
      <c r="GH88" s="2">
        <v>4</v>
      </c>
      <c r="GI88" s="2">
        <v>-2</v>
      </c>
      <c r="GJ88" s="2">
        <v>0</v>
      </c>
      <c r="GK88" s="2">
        <f>ROUND(R88*(R12)/100,2)</f>
        <v>0</v>
      </c>
      <c r="GL88" s="2">
        <f t="shared" si="89"/>
        <v>0</v>
      </c>
      <c r="GM88" s="2">
        <f t="shared" si="90"/>
        <v>434</v>
      </c>
      <c r="GN88" s="2">
        <f t="shared" si="91"/>
        <v>0</v>
      </c>
      <c r="GO88" s="2">
        <f t="shared" si="92"/>
        <v>434</v>
      </c>
      <c r="GP88" s="2">
        <f t="shared" si="93"/>
        <v>0</v>
      </c>
      <c r="GQ88" s="2"/>
      <c r="GR88" s="2">
        <v>0</v>
      </c>
      <c r="GS88" s="2">
        <v>2</v>
      </c>
      <c r="GT88" s="2">
        <v>0</v>
      </c>
      <c r="GU88" s="2" t="s">
        <v>3</v>
      </c>
      <c r="GV88" s="2">
        <f t="shared" si="94"/>
        <v>0</v>
      </c>
      <c r="GW88" s="2">
        <v>1</v>
      </c>
      <c r="GX88" s="2">
        <f t="shared" si="95"/>
        <v>0</v>
      </c>
      <c r="GY88" s="2"/>
      <c r="GZ88" s="2"/>
      <c r="HA88" s="2">
        <v>0</v>
      </c>
      <c r="HB88" s="2">
        <v>0</v>
      </c>
      <c r="HC88" s="2">
        <f t="shared" si="96"/>
        <v>0</v>
      </c>
      <c r="HD88" s="2"/>
      <c r="HE88" s="2" t="s">
        <v>26</v>
      </c>
      <c r="HF88" s="2" t="s">
        <v>75</v>
      </c>
      <c r="HG88" s="2"/>
      <c r="HH88" s="2"/>
      <c r="HI88" s="2"/>
      <c r="HJ88" s="2"/>
      <c r="HK88" s="2"/>
      <c r="HL88" s="2"/>
      <c r="HM88" s="2" t="s">
        <v>3</v>
      </c>
      <c r="HN88" s="2" t="s">
        <v>3</v>
      </c>
      <c r="HO88" s="2" t="s">
        <v>3</v>
      </c>
      <c r="HP88" s="2" t="s">
        <v>3</v>
      </c>
      <c r="HQ88" s="2" t="s">
        <v>3</v>
      </c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>
        <v>0</v>
      </c>
      <c r="IL88" s="2"/>
      <c r="IM88" s="2"/>
      <c r="IN88" s="2"/>
      <c r="IO88" s="2"/>
      <c r="IP88" s="2"/>
      <c r="IQ88" s="2"/>
      <c r="IR88" s="2"/>
      <c r="IS88" s="2"/>
      <c r="IT88" s="2"/>
      <c r="IU88" s="2"/>
    </row>
    <row r="89" spans="1:255" x14ac:dyDescent="0.2">
      <c r="A89">
        <v>17</v>
      </c>
      <c r="B89">
        <v>1</v>
      </c>
      <c r="E89" t="s">
        <v>143</v>
      </c>
      <c r="F89" t="s">
        <v>27</v>
      </c>
      <c r="G89" t="s">
        <v>144</v>
      </c>
      <c r="H89" t="s">
        <v>29</v>
      </c>
      <c r="I89">
        <v>28</v>
      </c>
      <c r="J89">
        <v>0</v>
      </c>
      <c r="K89">
        <v>28</v>
      </c>
      <c r="O89">
        <f t="shared" si="59"/>
        <v>4227.16</v>
      </c>
      <c r="P89">
        <f t="shared" si="60"/>
        <v>4227.16</v>
      </c>
      <c r="Q89">
        <f t="shared" si="61"/>
        <v>0</v>
      </c>
      <c r="R89">
        <f t="shared" si="62"/>
        <v>0</v>
      </c>
      <c r="S89">
        <f t="shared" si="63"/>
        <v>0</v>
      </c>
      <c r="T89">
        <f t="shared" si="64"/>
        <v>0</v>
      </c>
      <c r="U89">
        <f t="shared" si="65"/>
        <v>0</v>
      </c>
      <c r="V89">
        <f t="shared" si="66"/>
        <v>0</v>
      </c>
      <c r="W89">
        <f t="shared" si="67"/>
        <v>0</v>
      </c>
      <c r="X89">
        <f t="shared" si="68"/>
        <v>0</v>
      </c>
      <c r="Y89">
        <f t="shared" si="69"/>
        <v>0</v>
      </c>
      <c r="AA89">
        <v>151751235</v>
      </c>
      <c r="AB89">
        <f t="shared" si="70"/>
        <v>15.5</v>
      </c>
      <c r="AC89">
        <f t="shared" si="71"/>
        <v>15.5</v>
      </c>
      <c r="AD89">
        <f t="shared" si="72"/>
        <v>0</v>
      </c>
      <c r="AE89">
        <f t="shared" si="73"/>
        <v>0</v>
      </c>
      <c r="AF89">
        <f t="shared" si="74"/>
        <v>0</v>
      </c>
      <c r="AG89">
        <f t="shared" si="75"/>
        <v>0</v>
      </c>
      <c r="AH89">
        <f t="shared" si="76"/>
        <v>0</v>
      </c>
      <c r="AI89">
        <f t="shared" si="77"/>
        <v>0</v>
      </c>
      <c r="AJ89">
        <f t="shared" si="78"/>
        <v>0</v>
      </c>
      <c r="AK89">
        <v>15.5</v>
      </c>
      <c r="AL89">
        <v>15.5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1</v>
      </c>
      <c r="AW89">
        <v>1</v>
      </c>
      <c r="AZ89">
        <v>1</v>
      </c>
      <c r="BA89">
        <v>1</v>
      </c>
      <c r="BB89">
        <v>1</v>
      </c>
      <c r="BC89">
        <v>9.74</v>
      </c>
      <c r="BD89" t="s">
        <v>3</v>
      </c>
      <c r="BE89" t="s">
        <v>3</v>
      </c>
      <c r="BF89" t="s">
        <v>3</v>
      </c>
      <c r="BG89" t="s">
        <v>3</v>
      </c>
      <c r="BH89">
        <v>3</v>
      </c>
      <c r="BI89">
        <v>2</v>
      </c>
      <c r="BJ89" t="s">
        <v>3</v>
      </c>
      <c r="BM89">
        <v>700010</v>
      </c>
      <c r="BN89">
        <v>0</v>
      </c>
      <c r="BO89" t="s">
        <v>3</v>
      </c>
      <c r="BP89">
        <v>0</v>
      </c>
      <c r="BQ89">
        <v>202</v>
      </c>
      <c r="BR89">
        <v>0</v>
      </c>
      <c r="BS89">
        <v>1</v>
      </c>
      <c r="BT89">
        <v>1</v>
      </c>
      <c r="BU89">
        <v>1</v>
      </c>
      <c r="BV89">
        <v>1</v>
      </c>
      <c r="BW89">
        <v>1</v>
      </c>
      <c r="BX89">
        <v>1</v>
      </c>
      <c r="BY89" t="s">
        <v>3</v>
      </c>
      <c r="BZ89">
        <v>0</v>
      </c>
      <c r="CA89">
        <v>0</v>
      </c>
      <c r="CB89" t="s">
        <v>3</v>
      </c>
      <c r="CE89">
        <v>30</v>
      </c>
      <c r="CF89">
        <v>0</v>
      </c>
      <c r="CG89">
        <v>0</v>
      </c>
      <c r="CM89">
        <v>0</v>
      </c>
      <c r="CN89" t="s">
        <v>3</v>
      </c>
      <c r="CO89">
        <v>0</v>
      </c>
      <c r="CP89">
        <f t="shared" si="79"/>
        <v>4227.16</v>
      </c>
      <c r="CQ89">
        <f t="shared" si="80"/>
        <v>150.97</v>
      </c>
      <c r="CR89">
        <f t="shared" si="81"/>
        <v>0</v>
      </c>
      <c r="CS89">
        <f t="shared" si="82"/>
        <v>0</v>
      </c>
      <c r="CT89">
        <f t="shared" si="83"/>
        <v>0</v>
      </c>
      <c r="CU89">
        <f t="shared" si="84"/>
        <v>0</v>
      </c>
      <c r="CV89">
        <f t="shared" si="85"/>
        <v>0</v>
      </c>
      <c r="CW89">
        <f t="shared" si="86"/>
        <v>0</v>
      </c>
      <c r="CX89">
        <f t="shared" si="87"/>
        <v>0</v>
      </c>
      <c r="CY89">
        <f>S89*(BZ89/100)</f>
        <v>0</v>
      </c>
      <c r="CZ89">
        <f>S89*(CA89/100)</f>
        <v>0</v>
      </c>
      <c r="DC89" t="s">
        <v>3</v>
      </c>
      <c r="DD89" t="s">
        <v>3</v>
      </c>
      <c r="DE89" t="s">
        <v>3</v>
      </c>
      <c r="DF89" t="s">
        <v>3</v>
      </c>
      <c r="DG89" t="s">
        <v>3</v>
      </c>
      <c r="DH89" t="s">
        <v>3</v>
      </c>
      <c r="DI89" t="s">
        <v>3</v>
      </c>
      <c r="DJ89" t="s">
        <v>3</v>
      </c>
      <c r="DK89" t="s">
        <v>3</v>
      </c>
      <c r="DL89" t="s">
        <v>3</v>
      </c>
      <c r="DM89" t="s">
        <v>3</v>
      </c>
      <c r="DN89">
        <v>0</v>
      </c>
      <c r="DO89">
        <v>0</v>
      </c>
      <c r="DP89">
        <v>1</v>
      </c>
      <c r="DQ89">
        <v>1</v>
      </c>
      <c r="DU89">
        <v>1010</v>
      </c>
      <c r="DV89" t="s">
        <v>29</v>
      </c>
      <c r="DW89" t="s">
        <v>29</v>
      </c>
      <c r="DX89">
        <v>1</v>
      </c>
      <c r="DZ89" t="s">
        <v>3</v>
      </c>
      <c r="EA89" t="s">
        <v>3</v>
      </c>
      <c r="EB89" t="s">
        <v>3</v>
      </c>
      <c r="EC89" t="s">
        <v>3</v>
      </c>
      <c r="EE89">
        <v>151748510</v>
      </c>
      <c r="EF89">
        <v>202</v>
      </c>
      <c r="EG89" t="s">
        <v>30</v>
      </c>
      <c r="EH89">
        <v>0</v>
      </c>
      <c r="EI89" t="s">
        <v>3</v>
      </c>
      <c r="EJ89">
        <v>1</v>
      </c>
      <c r="EK89">
        <v>700010</v>
      </c>
      <c r="EL89" t="s">
        <v>31</v>
      </c>
      <c r="EM89" t="s">
        <v>30</v>
      </c>
      <c r="EO89" t="s">
        <v>3</v>
      </c>
      <c r="EQ89">
        <v>0</v>
      </c>
      <c r="ER89">
        <v>16.510000000000002</v>
      </c>
      <c r="ES89">
        <v>15.5</v>
      </c>
      <c r="ET89">
        <v>0</v>
      </c>
      <c r="EU89">
        <v>0</v>
      </c>
      <c r="EV89">
        <v>0</v>
      </c>
      <c r="EW89">
        <v>0</v>
      </c>
      <c r="EX89">
        <v>0</v>
      </c>
      <c r="EY89">
        <v>0</v>
      </c>
      <c r="EZ89">
        <v>5</v>
      </c>
      <c r="FC89">
        <v>1</v>
      </c>
      <c r="FD89">
        <v>18</v>
      </c>
      <c r="FF89">
        <v>177.6</v>
      </c>
      <c r="FQ89">
        <v>0</v>
      </c>
      <c r="FR89">
        <f t="shared" si="88"/>
        <v>0</v>
      </c>
      <c r="FS89">
        <v>0</v>
      </c>
      <c r="FX89">
        <v>0</v>
      </c>
      <c r="FY89">
        <v>0</v>
      </c>
      <c r="GA89" t="s">
        <v>145</v>
      </c>
      <c r="GD89">
        <v>0</v>
      </c>
      <c r="GF89">
        <v>-1842591398</v>
      </c>
      <c r="GG89">
        <v>2</v>
      </c>
      <c r="GH89">
        <v>3</v>
      </c>
      <c r="GI89">
        <v>5</v>
      </c>
      <c r="GJ89">
        <v>0</v>
      </c>
      <c r="GK89">
        <f>ROUND(R89*(S12)/100,2)</f>
        <v>0</v>
      </c>
      <c r="GL89">
        <f t="shared" si="89"/>
        <v>0</v>
      </c>
      <c r="GM89">
        <f t="shared" si="90"/>
        <v>4227.16</v>
      </c>
      <c r="GN89">
        <f t="shared" si="91"/>
        <v>0</v>
      </c>
      <c r="GO89">
        <f t="shared" si="92"/>
        <v>4227.16</v>
      </c>
      <c r="GP89">
        <f t="shared" si="93"/>
        <v>0</v>
      </c>
      <c r="GR89">
        <v>1</v>
      </c>
      <c r="GS89">
        <v>1</v>
      </c>
      <c r="GT89">
        <v>0</v>
      </c>
      <c r="GU89" t="s">
        <v>3</v>
      </c>
      <c r="GV89">
        <f t="shared" si="94"/>
        <v>0</v>
      </c>
      <c r="GW89">
        <v>1</v>
      </c>
      <c r="GX89">
        <f t="shared" si="95"/>
        <v>0</v>
      </c>
      <c r="HA89">
        <v>0</v>
      </c>
      <c r="HB89">
        <v>0</v>
      </c>
      <c r="HC89">
        <f t="shared" si="96"/>
        <v>0</v>
      </c>
      <c r="HE89" t="s">
        <v>26</v>
      </c>
      <c r="HF89" t="s">
        <v>75</v>
      </c>
      <c r="HM89" t="s">
        <v>3</v>
      </c>
      <c r="HN89" t="s">
        <v>3</v>
      </c>
      <c r="HO89" t="s">
        <v>3</v>
      </c>
      <c r="HP89" t="s">
        <v>3</v>
      </c>
      <c r="HQ89" t="s">
        <v>3</v>
      </c>
      <c r="IK89">
        <v>0</v>
      </c>
    </row>
    <row r="90" spans="1:255" x14ac:dyDescent="0.2">
      <c r="A90" s="2">
        <v>17</v>
      </c>
      <c r="B90" s="2">
        <v>1</v>
      </c>
      <c r="C90" s="2"/>
      <c r="D90" s="2"/>
      <c r="E90" s="2" t="s">
        <v>146</v>
      </c>
      <c r="F90" s="2" t="s">
        <v>27</v>
      </c>
      <c r="G90" s="2" t="s">
        <v>147</v>
      </c>
      <c r="H90" s="2" t="s">
        <v>29</v>
      </c>
      <c r="I90" s="2">
        <v>34</v>
      </c>
      <c r="J90" s="2">
        <v>0</v>
      </c>
      <c r="K90" s="2">
        <v>34</v>
      </c>
      <c r="L90" s="2"/>
      <c r="M90" s="2"/>
      <c r="N90" s="2"/>
      <c r="O90" s="2">
        <f t="shared" si="59"/>
        <v>527</v>
      </c>
      <c r="P90" s="2">
        <f t="shared" si="60"/>
        <v>527</v>
      </c>
      <c r="Q90" s="2">
        <f t="shared" si="61"/>
        <v>0</v>
      </c>
      <c r="R90" s="2">
        <f t="shared" si="62"/>
        <v>0</v>
      </c>
      <c r="S90" s="2">
        <f t="shared" si="63"/>
        <v>0</v>
      </c>
      <c r="T90" s="2">
        <f t="shared" si="64"/>
        <v>0</v>
      </c>
      <c r="U90" s="2">
        <f t="shared" si="65"/>
        <v>0</v>
      </c>
      <c r="V90" s="2">
        <f t="shared" si="66"/>
        <v>0</v>
      </c>
      <c r="W90" s="2">
        <f t="shared" si="67"/>
        <v>0</v>
      </c>
      <c r="X90" s="2">
        <f t="shared" si="68"/>
        <v>0</v>
      </c>
      <c r="Y90" s="2">
        <f t="shared" si="69"/>
        <v>0</v>
      </c>
      <c r="Z90" s="2"/>
      <c r="AA90" s="2">
        <v>151751237</v>
      </c>
      <c r="AB90" s="2">
        <f t="shared" si="70"/>
        <v>15.5</v>
      </c>
      <c r="AC90" s="2">
        <f t="shared" si="71"/>
        <v>15.5</v>
      </c>
      <c r="AD90" s="2">
        <f t="shared" si="72"/>
        <v>0</v>
      </c>
      <c r="AE90" s="2">
        <f t="shared" si="73"/>
        <v>0</v>
      </c>
      <c r="AF90" s="2">
        <f t="shared" si="74"/>
        <v>0</v>
      </c>
      <c r="AG90" s="2">
        <f t="shared" si="75"/>
        <v>0</v>
      </c>
      <c r="AH90" s="2">
        <f t="shared" si="76"/>
        <v>0</v>
      </c>
      <c r="AI90" s="2">
        <f t="shared" si="77"/>
        <v>0</v>
      </c>
      <c r="AJ90" s="2">
        <f t="shared" si="78"/>
        <v>0</v>
      </c>
      <c r="AK90" s="2">
        <v>15.5</v>
      </c>
      <c r="AL90" s="2">
        <v>15.5</v>
      </c>
      <c r="AM90" s="2">
        <v>0</v>
      </c>
      <c r="AN90" s="2">
        <v>0</v>
      </c>
      <c r="AO90" s="2">
        <v>0</v>
      </c>
      <c r="AP90" s="2">
        <v>0</v>
      </c>
      <c r="AQ90" s="2">
        <v>0</v>
      </c>
      <c r="AR90" s="2">
        <v>0</v>
      </c>
      <c r="AS90" s="2">
        <v>0</v>
      </c>
      <c r="AT90" s="2">
        <v>0</v>
      </c>
      <c r="AU90" s="2">
        <v>0</v>
      </c>
      <c r="AV90" s="2">
        <v>1</v>
      </c>
      <c r="AW90" s="2">
        <v>1</v>
      </c>
      <c r="AX90" s="2"/>
      <c r="AY90" s="2"/>
      <c r="AZ90" s="2">
        <v>1</v>
      </c>
      <c r="BA90" s="2">
        <v>1</v>
      </c>
      <c r="BB90" s="2">
        <v>1</v>
      </c>
      <c r="BC90" s="2">
        <v>1</v>
      </c>
      <c r="BD90" s="2" t="s">
        <v>3</v>
      </c>
      <c r="BE90" s="2" t="s">
        <v>3</v>
      </c>
      <c r="BF90" s="2" t="s">
        <v>3</v>
      </c>
      <c r="BG90" s="2" t="s">
        <v>3</v>
      </c>
      <c r="BH90" s="2">
        <v>3</v>
      </c>
      <c r="BI90" s="2">
        <v>2</v>
      </c>
      <c r="BJ90" s="2" t="s">
        <v>3</v>
      </c>
      <c r="BK90" s="2"/>
      <c r="BL90" s="2"/>
      <c r="BM90" s="2">
        <v>700010</v>
      </c>
      <c r="BN90" s="2">
        <v>0</v>
      </c>
      <c r="BO90" s="2" t="s">
        <v>3</v>
      </c>
      <c r="BP90" s="2">
        <v>0</v>
      </c>
      <c r="BQ90" s="2">
        <v>202</v>
      </c>
      <c r="BR90" s="2">
        <v>0</v>
      </c>
      <c r="BS90" s="2">
        <v>1</v>
      </c>
      <c r="BT90" s="2">
        <v>1</v>
      </c>
      <c r="BU90" s="2">
        <v>1</v>
      </c>
      <c r="BV90" s="2">
        <v>1</v>
      </c>
      <c r="BW90" s="2">
        <v>1</v>
      </c>
      <c r="BX90" s="2">
        <v>1</v>
      </c>
      <c r="BY90" s="2" t="s">
        <v>3</v>
      </c>
      <c r="BZ90" s="2">
        <v>0</v>
      </c>
      <c r="CA90" s="2">
        <v>0</v>
      </c>
      <c r="CB90" s="2" t="s">
        <v>3</v>
      </c>
      <c r="CC90" s="2"/>
      <c r="CD90" s="2"/>
      <c r="CE90" s="2">
        <v>30</v>
      </c>
      <c r="CF90" s="2">
        <v>0</v>
      </c>
      <c r="CG90" s="2">
        <v>0</v>
      </c>
      <c r="CH90" s="2"/>
      <c r="CI90" s="2"/>
      <c r="CJ90" s="2"/>
      <c r="CK90" s="2"/>
      <c r="CL90" s="2"/>
      <c r="CM90" s="2">
        <v>0</v>
      </c>
      <c r="CN90" s="2" t="s">
        <v>3</v>
      </c>
      <c r="CO90" s="2">
        <v>0</v>
      </c>
      <c r="CP90" s="2">
        <f t="shared" si="79"/>
        <v>527</v>
      </c>
      <c r="CQ90" s="2">
        <f t="shared" si="80"/>
        <v>15.5</v>
      </c>
      <c r="CR90" s="2">
        <f t="shared" si="81"/>
        <v>0</v>
      </c>
      <c r="CS90" s="2">
        <f t="shared" si="82"/>
        <v>0</v>
      </c>
      <c r="CT90" s="2">
        <f t="shared" si="83"/>
        <v>0</v>
      </c>
      <c r="CU90" s="2">
        <f t="shared" si="84"/>
        <v>0</v>
      </c>
      <c r="CV90" s="2">
        <f t="shared" si="85"/>
        <v>0</v>
      </c>
      <c r="CW90" s="2">
        <f t="shared" si="86"/>
        <v>0</v>
      </c>
      <c r="CX90" s="2">
        <f t="shared" si="87"/>
        <v>0</v>
      </c>
      <c r="CY90" s="2">
        <f>((S90*BZ90)/100)</f>
        <v>0</v>
      </c>
      <c r="CZ90" s="2">
        <f>((S90*CA90)/100)</f>
        <v>0</v>
      </c>
      <c r="DA90" s="2"/>
      <c r="DB90" s="2"/>
      <c r="DC90" s="2" t="s">
        <v>3</v>
      </c>
      <c r="DD90" s="2" t="s">
        <v>3</v>
      </c>
      <c r="DE90" s="2" t="s">
        <v>3</v>
      </c>
      <c r="DF90" s="2" t="s">
        <v>3</v>
      </c>
      <c r="DG90" s="2" t="s">
        <v>3</v>
      </c>
      <c r="DH90" s="2" t="s">
        <v>3</v>
      </c>
      <c r="DI90" s="2" t="s">
        <v>3</v>
      </c>
      <c r="DJ90" s="2" t="s">
        <v>3</v>
      </c>
      <c r="DK90" s="2" t="s">
        <v>3</v>
      </c>
      <c r="DL90" s="2" t="s">
        <v>3</v>
      </c>
      <c r="DM90" s="2" t="s">
        <v>3</v>
      </c>
      <c r="DN90" s="2">
        <v>0</v>
      </c>
      <c r="DO90" s="2">
        <v>0</v>
      </c>
      <c r="DP90" s="2">
        <v>1</v>
      </c>
      <c r="DQ90" s="2">
        <v>1</v>
      </c>
      <c r="DR90" s="2"/>
      <c r="DS90" s="2"/>
      <c r="DT90" s="2"/>
      <c r="DU90" s="2">
        <v>1010</v>
      </c>
      <c r="DV90" s="2" t="s">
        <v>29</v>
      </c>
      <c r="DW90" s="2" t="s">
        <v>29</v>
      </c>
      <c r="DX90" s="2">
        <v>1</v>
      </c>
      <c r="DY90" s="2"/>
      <c r="DZ90" s="2" t="s">
        <v>3</v>
      </c>
      <c r="EA90" s="2" t="s">
        <v>3</v>
      </c>
      <c r="EB90" s="2" t="s">
        <v>3</v>
      </c>
      <c r="EC90" s="2" t="s">
        <v>3</v>
      </c>
      <c r="ED90" s="2"/>
      <c r="EE90" s="2">
        <v>151748510</v>
      </c>
      <c r="EF90" s="2">
        <v>202</v>
      </c>
      <c r="EG90" s="2" t="s">
        <v>30</v>
      </c>
      <c r="EH90" s="2">
        <v>0</v>
      </c>
      <c r="EI90" s="2" t="s">
        <v>3</v>
      </c>
      <c r="EJ90" s="2">
        <v>1</v>
      </c>
      <c r="EK90" s="2">
        <v>700010</v>
      </c>
      <c r="EL90" s="2" t="s">
        <v>31</v>
      </c>
      <c r="EM90" s="2" t="s">
        <v>30</v>
      </c>
      <c r="EN90" s="2"/>
      <c r="EO90" s="2" t="s">
        <v>3</v>
      </c>
      <c r="EP90" s="2"/>
      <c r="EQ90" s="2">
        <v>0</v>
      </c>
      <c r="ER90" s="2">
        <v>16.510000000000002</v>
      </c>
      <c r="ES90" s="2">
        <v>15.5</v>
      </c>
      <c r="ET90" s="2">
        <v>0</v>
      </c>
      <c r="EU90" s="2">
        <v>0</v>
      </c>
      <c r="EV90" s="2">
        <v>0</v>
      </c>
      <c r="EW90" s="2">
        <v>0</v>
      </c>
      <c r="EX90" s="2">
        <v>0</v>
      </c>
      <c r="EY90" s="2">
        <v>0</v>
      </c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>
        <v>0</v>
      </c>
      <c r="FR90" s="2">
        <f t="shared" si="88"/>
        <v>0</v>
      </c>
      <c r="FS90" s="2">
        <v>0</v>
      </c>
      <c r="FT90" s="2"/>
      <c r="FU90" s="2"/>
      <c r="FV90" s="2"/>
      <c r="FW90" s="2"/>
      <c r="FX90" s="2">
        <v>0</v>
      </c>
      <c r="FY90" s="2">
        <v>0</v>
      </c>
      <c r="FZ90" s="2"/>
      <c r="GA90" s="2" t="s">
        <v>145</v>
      </c>
      <c r="GB90" s="2"/>
      <c r="GC90" s="2"/>
      <c r="GD90" s="2">
        <v>0</v>
      </c>
      <c r="GE90" s="2"/>
      <c r="GF90" s="2">
        <v>1397592155</v>
      </c>
      <c r="GG90" s="2">
        <v>2</v>
      </c>
      <c r="GH90" s="2">
        <v>4</v>
      </c>
      <c r="GI90" s="2">
        <v>-2</v>
      </c>
      <c r="GJ90" s="2">
        <v>0</v>
      </c>
      <c r="GK90" s="2">
        <f>ROUND(R90*(R12)/100,2)</f>
        <v>0</v>
      </c>
      <c r="GL90" s="2">
        <f t="shared" si="89"/>
        <v>0</v>
      </c>
      <c r="GM90" s="2">
        <f t="shared" si="90"/>
        <v>527</v>
      </c>
      <c r="GN90" s="2">
        <f t="shared" si="91"/>
        <v>0</v>
      </c>
      <c r="GO90" s="2">
        <f t="shared" si="92"/>
        <v>527</v>
      </c>
      <c r="GP90" s="2">
        <f t="shared" si="93"/>
        <v>0</v>
      </c>
      <c r="GQ90" s="2"/>
      <c r="GR90" s="2">
        <v>0</v>
      </c>
      <c r="GS90" s="2">
        <v>2</v>
      </c>
      <c r="GT90" s="2">
        <v>0</v>
      </c>
      <c r="GU90" s="2" t="s">
        <v>3</v>
      </c>
      <c r="GV90" s="2">
        <f t="shared" si="94"/>
        <v>0</v>
      </c>
      <c r="GW90" s="2">
        <v>1</v>
      </c>
      <c r="GX90" s="2">
        <f t="shared" si="95"/>
        <v>0</v>
      </c>
      <c r="GY90" s="2"/>
      <c r="GZ90" s="2"/>
      <c r="HA90" s="2">
        <v>0</v>
      </c>
      <c r="HB90" s="2">
        <v>0</v>
      </c>
      <c r="HC90" s="2">
        <f t="shared" si="96"/>
        <v>0</v>
      </c>
      <c r="HD90" s="2"/>
      <c r="HE90" s="2" t="s">
        <v>26</v>
      </c>
      <c r="HF90" s="2" t="s">
        <v>75</v>
      </c>
      <c r="HG90" s="2"/>
      <c r="HH90" s="2"/>
      <c r="HI90" s="2"/>
      <c r="HJ90" s="2"/>
      <c r="HK90" s="2"/>
      <c r="HL90" s="2"/>
      <c r="HM90" s="2" t="s">
        <v>3</v>
      </c>
      <c r="HN90" s="2" t="s">
        <v>3</v>
      </c>
      <c r="HO90" s="2" t="s">
        <v>3</v>
      </c>
      <c r="HP90" s="2" t="s">
        <v>3</v>
      </c>
      <c r="HQ90" s="2" t="s">
        <v>3</v>
      </c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>
        <v>0</v>
      </c>
      <c r="IL90" s="2"/>
      <c r="IM90" s="2"/>
      <c r="IN90" s="2"/>
      <c r="IO90" s="2"/>
      <c r="IP90" s="2"/>
      <c r="IQ90" s="2"/>
      <c r="IR90" s="2"/>
      <c r="IS90" s="2"/>
      <c r="IT90" s="2"/>
      <c r="IU90" s="2"/>
    </row>
    <row r="91" spans="1:255" x14ac:dyDescent="0.2">
      <c r="A91">
        <v>17</v>
      </c>
      <c r="B91">
        <v>1</v>
      </c>
      <c r="E91" t="s">
        <v>146</v>
      </c>
      <c r="F91" t="s">
        <v>27</v>
      </c>
      <c r="G91" t="s">
        <v>147</v>
      </c>
      <c r="H91" t="s">
        <v>29</v>
      </c>
      <c r="I91">
        <v>34</v>
      </c>
      <c r="J91">
        <v>0</v>
      </c>
      <c r="K91">
        <v>34</v>
      </c>
      <c r="O91">
        <f t="shared" si="59"/>
        <v>5132.9799999999996</v>
      </c>
      <c r="P91">
        <f t="shared" si="60"/>
        <v>5132.9799999999996</v>
      </c>
      <c r="Q91">
        <f t="shared" si="61"/>
        <v>0</v>
      </c>
      <c r="R91">
        <f t="shared" si="62"/>
        <v>0</v>
      </c>
      <c r="S91">
        <f t="shared" si="63"/>
        <v>0</v>
      </c>
      <c r="T91">
        <f t="shared" si="64"/>
        <v>0</v>
      </c>
      <c r="U91">
        <f t="shared" si="65"/>
        <v>0</v>
      </c>
      <c r="V91">
        <f t="shared" si="66"/>
        <v>0</v>
      </c>
      <c r="W91">
        <f t="shared" si="67"/>
        <v>0</v>
      </c>
      <c r="X91">
        <f t="shared" si="68"/>
        <v>0</v>
      </c>
      <c r="Y91">
        <f t="shared" si="69"/>
        <v>0</v>
      </c>
      <c r="AA91">
        <v>151751235</v>
      </c>
      <c r="AB91">
        <f t="shared" si="70"/>
        <v>15.5</v>
      </c>
      <c r="AC91">
        <f t="shared" si="71"/>
        <v>15.5</v>
      </c>
      <c r="AD91">
        <f t="shared" si="72"/>
        <v>0</v>
      </c>
      <c r="AE91">
        <f t="shared" si="73"/>
        <v>0</v>
      </c>
      <c r="AF91">
        <f t="shared" si="74"/>
        <v>0</v>
      </c>
      <c r="AG91">
        <f t="shared" si="75"/>
        <v>0</v>
      </c>
      <c r="AH91">
        <f t="shared" si="76"/>
        <v>0</v>
      </c>
      <c r="AI91">
        <f t="shared" si="77"/>
        <v>0</v>
      </c>
      <c r="AJ91">
        <f t="shared" si="78"/>
        <v>0</v>
      </c>
      <c r="AK91">
        <v>15.5</v>
      </c>
      <c r="AL91">
        <v>15.5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1</v>
      </c>
      <c r="AW91">
        <v>1</v>
      </c>
      <c r="AZ91">
        <v>1</v>
      </c>
      <c r="BA91">
        <v>1</v>
      </c>
      <c r="BB91">
        <v>1</v>
      </c>
      <c r="BC91">
        <v>9.74</v>
      </c>
      <c r="BD91" t="s">
        <v>3</v>
      </c>
      <c r="BE91" t="s">
        <v>3</v>
      </c>
      <c r="BF91" t="s">
        <v>3</v>
      </c>
      <c r="BG91" t="s">
        <v>3</v>
      </c>
      <c r="BH91">
        <v>3</v>
      </c>
      <c r="BI91">
        <v>2</v>
      </c>
      <c r="BJ91" t="s">
        <v>3</v>
      </c>
      <c r="BM91">
        <v>700010</v>
      </c>
      <c r="BN91">
        <v>0</v>
      </c>
      <c r="BO91" t="s">
        <v>3</v>
      </c>
      <c r="BP91">
        <v>0</v>
      </c>
      <c r="BQ91">
        <v>202</v>
      </c>
      <c r="BR91">
        <v>0</v>
      </c>
      <c r="BS91">
        <v>1</v>
      </c>
      <c r="BT91">
        <v>1</v>
      </c>
      <c r="BU91">
        <v>1</v>
      </c>
      <c r="BV91">
        <v>1</v>
      </c>
      <c r="BW91">
        <v>1</v>
      </c>
      <c r="BX91">
        <v>1</v>
      </c>
      <c r="BY91" t="s">
        <v>3</v>
      </c>
      <c r="BZ91">
        <v>0</v>
      </c>
      <c r="CA91">
        <v>0</v>
      </c>
      <c r="CB91" t="s">
        <v>3</v>
      </c>
      <c r="CE91">
        <v>30</v>
      </c>
      <c r="CF91">
        <v>0</v>
      </c>
      <c r="CG91">
        <v>0</v>
      </c>
      <c r="CM91">
        <v>0</v>
      </c>
      <c r="CN91" t="s">
        <v>3</v>
      </c>
      <c r="CO91">
        <v>0</v>
      </c>
      <c r="CP91">
        <f t="shared" si="79"/>
        <v>5132.9799999999996</v>
      </c>
      <c r="CQ91">
        <f t="shared" si="80"/>
        <v>150.97</v>
      </c>
      <c r="CR91">
        <f t="shared" si="81"/>
        <v>0</v>
      </c>
      <c r="CS91">
        <f t="shared" si="82"/>
        <v>0</v>
      </c>
      <c r="CT91">
        <f t="shared" si="83"/>
        <v>0</v>
      </c>
      <c r="CU91">
        <f t="shared" si="84"/>
        <v>0</v>
      </c>
      <c r="CV91">
        <f t="shared" si="85"/>
        <v>0</v>
      </c>
      <c r="CW91">
        <f t="shared" si="86"/>
        <v>0</v>
      </c>
      <c r="CX91">
        <f t="shared" si="87"/>
        <v>0</v>
      </c>
      <c r="CY91">
        <f>S91*(BZ91/100)</f>
        <v>0</v>
      </c>
      <c r="CZ91">
        <f>S91*(CA91/100)</f>
        <v>0</v>
      </c>
      <c r="DC91" t="s">
        <v>3</v>
      </c>
      <c r="DD91" t="s">
        <v>3</v>
      </c>
      <c r="DE91" t="s">
        <v>3</v>
      </c>
      <c r="DF91" t="s">
        <v>3</v>
      </c>
      <c r="DG91" t="s">
        <v>3</v>
      </c>
      <c r="DH91" t="s">
        <v>3</v>
      </c>
      <c r="DI91" t="s">
        <v>3</v>
      </c>
      <c r="DJ91" t="s">
        <v>3</v>
      </c>
      <c r="DK91" t="s">
        <v>3</v>
      </c>
      <c r="DL91" t="s">
        <v>3</v>
      </c>
      <c r="DM91" t="s">
        <v>3</v>
      </c>
      <c r="DN91">
        <v>0</v>
      </c>
      <c r="DO91">
        <v>0</v>
      </c>
      <c r="DP91">
        <v>1</v>
      </c>
      <c r="DQ91">
        <v>1</v>
      </c>
      <c r="DU91">
        <v>1010</v>
      </c>
      <c r="DV91" t="s">
        <v>29</v>
      </c>
      <c r="DW91" t="s">
        <v>29</v>
      </c>
      <c r="DX91">
        <v>1</v>
      </c>
      <c r="DZ91" t="s">
        <v>3</v>
      </c>
      <c r="EA91" t="s">
        <v>3</v>
      </c>
      <c r="EB91" t="s">
        <v>3</v>
      </c>
      <c r="EC91" t="s">
        <v>3</v>
      </c>
      <c r="EE91">
        <v>151748510</v>
      </c>
      <c r="EF91">
        <v>202</v>
      </c>
      <c r="EG91" t="s">
        <v>30</v>
      </c>
      <c r="EH91">
        <v>0</v>
      </c>
      <c r="EI91" t="s">
        <v>3</v>
      </c>
      <c r="EJ91">
        <v>1</v>
      </c>
      <c r="EK91">
        <v>700010</v>
      </c>
      <c r="EL91" t="s">
        <v>31</v>
      </c>
      <c r="EM91" t="s">
        <v>30</v>
      </c>
      <c r="EO91" t="s">
        <v>3</v>
      </c>
      <c r="EQ91">
        <v>0</v>
      </c>
      <c r="ER91">
        <v>16.510000000000002</v>
      </c>
      <c r="ES91">
        <v>15.5</v>
      </c>
      <c r="ET91">
        <v>0</v>
      </c>
      <c r="EU91">
        <v>0</v>
      </c>
      <c r="EV91">
        <v>0</v>
      </c>
      <c r="EW91">
        <v>0</v>
      </c>
      <c r="EX91">
        <v>0</v>
      </c>
      <c r="EY91">
        <v>0</v>
      </c>
      <c r="EZ91">
        <v>5</v>
      </c>
      <c r="FC91">
        <v>1</v>
      </c>
      <c r="FD91">
        <v>18</v>
      </c>
      <c r="FF91">
        <v>177.6</v>
      </c>
      <c r="FQ91">
        <v>0</v>
      </c>
      <c r="FR91">
        <f t="shared" si="88"/>
        <v>0</v>
      </c>
      <c r="FS91">
        <v>0</v>
      </c>
      <c r="FX91">
        <v>0</v>
      </c>
      <c r="FY91">
        <v>0</v>
      </c>
      <c r="GA91" t="s">
        <v>145</v>
      </c>
      <c r="GD91">
        <v>0</v>
      </c>
      <c r="GF91">
        <v>1397592155</v>
      </c>
      <c r="GG91">
        <v>2</v>
      </c>
      <c r="GH91">
        <v>3</v>
      </c>
      <c r="GI91">
        <v>5</v>
      </c>
      <c r="GJ91">
        <v>0</v>
      </c>
      <c r="GK91">
        <f>ROUND(R91*(S12)/100,2)</f>
        <v>0</v>
      </c>
      <c r="GL91">
        <f t="shared" si="89"/>
        <v>0</v>
      </c>
      <c r="GM91">
        <f t="shared" si="90"/>
        <v>5132.9799999999996</v>
      </c>
      <c r="GN91">
        <f t="shared" si="91"/>
        <v>0</v>
      </c>
      <c r="GO91">
        <f t="shared" si="92"/>
        <v>5132.9799999999996</v>
      </c>
      <c r="GP91">
        <f t="shared" si="93"/>
        <v>0</v>
      </c>
      <c r="GR91">
        <v>1</v>
      </c>
      <c r="GS91">
        <v>1</v>
      </c>
      <c r="GT91">
        <v>0</v>
      </c>
      <c r="GU91" t="s">
        <v>3</v>
      </c>
      <c r="GV91">
        <f t="shared" si="94"/>
        <v>0</v>
      </c>
      <c r="GW91">
        <v>1</v>
      </c>
      <c r="GX91">
        <f t="shared" si="95"/>
        <v>0</v>
      </c>
      <c r="HA91">
        <v>0</v>
      </c>
      <c r="HB91">
        <v>0</v>
      </c>
      <c r="HC91">
        <f t="shared" si="96"/>
        <v>0</v>
      </c>
      <c r="HE91" t="s">
        <v>26</v>
      </c>
      <c r="HF91" t="s">
        <v>75</v>
      </c>
      <c r="HM91" t="s">
        <v>3</v>
      </c>
      <c r="HN91" t="s">
        <v>3</v>
      </c>
      <c r="HO91" t="s">
        <v>3</v>
      </c>
      <c r="HP91" t="s">
        <v>3</v>
      </c>
      <c r="HQ91" t="s">
        <v>3</v>
      </c>
      <c r="IK91">
        <v>0</v>
      </c>
    </row>
    <row r="92" spans="1:255" x14ac:dyDescent="0.2">
      <c r="A92" s="2">
        <v>17</v>
      </c>
      <c r="B92" s="2">
        <v>1</v>
      </c>
      <c r="C92" s="2">
        <f>ROW(SmtRes!A161)</f>
        <v>161</v>
      </c>
      <c r="D92" s="2">
        <f>ROW(EtalonRes!A196)</f>
        <v>196</v>
      </c>
      <c r="E92" s="2" t="s">
        <v>148</v>
      </c>
      <c r="F92" s="2" t="s">
        <v>149</v>
      </c>
      <c r="G92" s="2" t="s">
        <v>150</v>
      </c>
      <c r="H92" s="2" t="s">
        <v>123</v>
      </c>
      <c r="I92" s="2">
        <f>ROUND(216.5/100,9)</f>
        <v>2.165</v>
      </c>
      <c r="J92" s="2">
        <v>0</v>
      </c>
      <c r="K92" s="2">
        <f>ROUND(216.5/100,9)</f>
        <v>2.165</v>
      </c>
      <c r="L92" s="2"/>
      <c r="M92" s="2"/>
      <c r="N92" s="2"/>
      <c r="O92" s="2">
        <f t="shared" ref="O92:O123" si="97">ROUND(CP92,2)</f>
        <v>1214.26</v>
      </c>
      <c r="P92" s="2">
        <f t="shared" ref="P92:P123" si="98">ROUND((ROUND((AC92*AW92*I92),2)*BC92),2)</f>
        <v>742.66</v>
      </c>
      <c r="Q92" s="2">
        <f t="shared" ref="Q92:Q123" si="99">(ROUND((ROUND(((ET92)*AV92*I92),2)*BB92),2)+ROUND((ROUND(((AE92-(EU92))*AV92*I92),2)*BS92),2))</f>
        <v>70.88</v>
      </c>
      <c r="R92" s="2">
        <f t="shared" ref="R92:R123" si="100">ROUND((ROUND((AE92*AV92*I92),2)*BS92),2)</f>
        <v>11.82</v>
      </c>
      <c r="S92" s="2">
        <f t="shared" ref="S92:S123" si="101">ROUND((ROUND((AF92*AV92*I92),2)*BA92),2)</f>
        <v>400.72</v>
      </c>
      <c r="T92" s="2">
        <f t="shared" ref="T92:T123" si="102">ROUND(CU92*I92,2)</f>
        <v>0</v>
      </c>
      <c r="U92" s="2">
        <f t="shared" ref="U92:U123" si="103">CV92*I92</f>
        <v>31.111049999999999</v>
      </c>
      <c r="V92" s="2">
        <f t="shared" ref="V92:V123" si="104">CW92*I92</f>
        <v>0</v>
      </c>
      <c r="W92" s="2">
        <f t="shared" ref="W92:W123" si="105">ROUND(CX92*I92,2)</f>
        <v>0</v>
      </c>
      <c r="X92" s="2">
        <f t="shared" ref="X92:X123" si="106">ROUND(CY92,2)</f>
        <v>456.82</v>
      </c>
      <c r="Y92" s="2">
        <f t="shared" ref="Y92:Y123" si="107">ROUND(CZ92,2)</f>
        <v>268.48</v>
      </c>
      <c r="Z92" s="2"/>
      <c r="AA92" s="2">
        <v>151751237</v>
      </c>
      <c r="AB92" s="2">
        <f t="shared" ref="AB92:AB123" si="108">ROUND((AC92+AD92+AF92),6)</f>
        <v>560.86</v>
      </c>
      <c r="AC92" s="2">
        <f t="shared" ref="AC92:AC123" si="109">ROUND((ES92),6)</f>
        <v>343.03</v>
      </c>
      <c r="AD92" s="2">
        <f t="shared" ref="AD92:AD123" si="110">ROUND((((ET92)-(EU92))+AE92),6)</f>
        <v>32.74</v>
      </c>
      <c r="AE92" s="2">
        <f t="shared" ref="AE92:AE127" si="111">ROUND((EU92),6)</f>
        <v>5.46</v>
      </c>
      <c r="AF92" s="2">
        <f t="shared" ref="AF92:AF127" si="112">ROUND((EV92),6)</f>
        <v>185.09</v>
      </c>
      <c r="AG92" s="2">
        <f t="shared" ref="AG92:AG123" si="113">ROUND((AP92),6)</f>
        <v>0</v>
      </c>
      <c r="AH92" s="2">
        <f t="shared" ref="AH92:AH127" si="114">(EW92)</f>
        <v>14.37</v>
      </c>
      <c r="AI92" s="2">
        <f t="shared" ref="AI92:AI127" si="115">(EX92)</f>
        <v>0</v>
      </c>
      <c r="AJ92" s="2">
        <f t="shared" ref="AJ92:AJ123" si="116">(AS92)</f>
        <v>0</v>
      </c>
      <c r="AK92" s="2">
        <v>560.86</v>
      </c>
      <c r="AL92" s="2">
        <v>343.03</v>
      </c>
      <c r="AM92" s="2">
        <v>32.74</v>
      </c>
      <c r="AN92" s="2">
        <v>5.46</v>
      </c>
      <c r="AO92" s="2">
        <v>185.09</v>
      </c>
      <c r="AP92" s="2">
        <v>0</v>
      </c>
      <c r="AQ92" s="2">
        <v>14.37</v>
      </c>
      <c r="AR92" s="2">
        <v>0</v>
      </c>
      <c r="AS92" s="2">
        <v>0</v>
      </c>
      <c r="AT92" s="2">
        <v>114</v>
      </c>
      <c r="AU92" s="2">
        <v>67</v>
      </c>
      <c r="AV92" s="2">
        <v>1</v>
      </c>
      <c r="AW92" s="2">
        <v>1</v>
      </c>
      <c r="AX92" s="2"/>
      <c r="AY92" s="2"/>
      <c r="AZ92" s="2">
        <v>1</v>
      </c>
      <c r="BA92" s="2">
        <v>1</v>
      </c>
      <c r="BB92" s="2">
        <v>1</v>
      </c>
      <c r="BC92" s="2">
        <v>1</v>
      </c>
      <c r="BD92" s="2" t="s">
        <v>3</v>
      </c>
      <c r="BE92" s="2" t="s">
        <v>3</v>
      </c>
      <c r="BF92" s="2" t="s">
        <v>3</v>
      </c>
      <c r="BG92" s="2" t="s">
        <v>3</v>
      </c>
      <c r="BH92" s="2">
        <v>0</v>
      </c>
      <c r="BI92" s="2">
        <v>2</v>
      </c>
      <c r="BJ92" s="2" t="s">
        <v>151</v>
      </c>
      <c r="BK92" s="2"/>
      <c r="BL92" s="2"/>
      <c r="BM92" s="2">
        <v>1518</v>
      </c>
      <c r="BN92" s="2">
        <v>0</v>
      </c>
      <c r="BO92" s="2" t="s">
        <v>3</v>
      </c>
      <c r="BP92" s="2">
        <v>0</v>
      </c>
      <c r="BQ92" s="2">
        <v>40</v>
      </c>
      <c r="BR92" s="2">
        <v>0</v>
      </c>
      <c r="BS92" s="2">
        <v>1</v>
      </c>
      <c r="BT92" s="2">
        <v>1</v>
      </c>
      <c r="BU92" s="2">
        <v>1</v>
      </c>
      <c r="BV92" s="2">
        <v>1</v>
      </c>
      <c r="BW92" s="2">
        <v>1</v>
      </c>
      <c r="BX92" s="2">
        <v>1</v>
      </c>
      <c r="BY92" s="2" t="s">
        <v>3</v>
      </c>
      <c r="BZ92" s="2">
        <v>114</v>
      </c>
      <c r="CA92" s="2">
        <v>67</v>
      </c>
      <c r="CB92" s="2" t="s">
        <v>3</v>
      </c>
      <c r="CC92" s="2"/>
      <c r="CD92" s="2"/>
      <c r="CE92" s="2">
        <v>30</v>
      </c>
      <c r="CF92" s="2">
        <v>0</v>
      </c>
      <c r="CG92" s="2">
        <v>0</v>
      </c>
      <c r="CH92" s="2"/>
      <c r="CI92" s="2"/>
      <c r="CJ92" s="2"/>
      <c r="CK92" s="2"/>
      <c r="CL92" s="2"/>
      <c r="CM92" s="2">
        <v>0</v>
      </c>
      <c r="CN92" s="2" t="s">
        <v>3</v>
      </c>
      <c r="CO92" s="2">
        <v>0</v>
      </c>
      <c r="CP92" s="2">
        <f t="shared" ref="CP92:CP123" si="117">(P92+Q92+S92)</f>
        <v>1214.26</v>
      </c>
      <c r="CQ92" s="2">
        <f t="shared" ref="CQ92:CQ123" si="118">ROUND((ROUND((AC92*AW92*1),2)*BC92),2)</f>
        <v>343.03</v>
      </c>
      <c r="CR92" s="2">
        <f t="shared" ref="CR92:CR123" si="119">(ROUND((ROUND(((ET92)*AV92*1),2)*BB92),2)+ROUND((ROUND(((AE92-(EU92))*AV92*1),2)*BS92),2))</f>
        <v>32.74</v>
      </c>
      <c r="CS92" s="2">
        <f t="shared" ref="CS92:CS123" si="120">ROUND((ROUND((AE92*AV92*1),2)*BS92),2)</f>
        <v>5.46</v>
      </c>
      <c r="CT92" s="2">
        <f t="shared" ref="CT92:CT123" si="121">ROUND((ROUND((AF92*AV92*1),2)*BA92),2)</f>
        <v>185.09</v>
      </c>
      <c r="CU92" s="2">
        <f t="shared" ref="CU92:CU123" si="122">AG92</f>
        <v>0</v>
      </c>
      <c r="CV92" s="2">
        <f t="shared" ref="CV92:CV123" si="123">(AH92*AV92)</f>
        <v>14.37</v>
      </c>
      <c r="CW92" s="2">
        <f t="shared" ref="CW92:CW123" si="124">AI92</f>
        <v>0</v>
      </c>
      <c r="CX92" s="2">
        <f t="shared" ref="CX92:CX123" si="125">AJ92</f>
        <v>0</v>
      </c>
      <c r="CY92" s="2">
        <f>((S92*BZ92)/100)</f>
        <v>456.82080000000002</v>
      </c>
      <c r="CZ92" s="2">
        <f>((S92*CA92)/100)</f>
        <v>268.48240000000004</v>
      </c>
      <c r="DA92" s="2"/>
      <c r="DB92" s="2"/>
      <c r="DC92" s="2" t="s">
        <v>3</v>
      </c>
      <c r="DD92" s="2" t="s">
        <v>3</v>
      </c>
      <c r="DE92" s="2" t="s">
        <v>3</v>
      </c>
      <c r="DF92" s="2" t="s">
        <v>3</v>
      </c>
      <c r="DG92" s="2" t="s">
        <v>3</v>
      </c>
      <c r="DH92" s="2" t="s">
        <v>3</v>
      </c>
      <c r="DI92" s="2" t="s">
        <v>3</v>
      </c>
      <c r="DJ92" s="2" t="s">
        <v>3</v>
      </c>
      <c r="DK92" s="2" t="s">
        <v>3</v>
      </c>
      <c r="DL92" s="2" t="s">
        <v>3</v>
      </c>
      <c r="DM92" s="2" t="s">
        <v>3</v>
      </c>
      <c r="DN92" s="2">
        <v>0</v>
      </c>
      <c r="DO92" s="2">
        <v>0</v>
      </c>
      <c r="DP92" s="2">
        <v>1</v>
      </c>
      <c r="DQ92" s="2">
        <v>1</v>
      </c>
      <c r="DR92" s="2"/>
      <c r="DS92" s="2"/>
      <c r="DT92" s="2"/>
      <c r="DU92" s="2">
        <v>1003</v>
      </c>
      <c r="DV92" s="2" t="s">
        <v>123</v>
      </c>
      <c r="DW92" s="2" t="s">
        <v>123</v>
      </c>
      <c r="DX92" s="2">
        <v>100</v>
      </c>
      <c r="DY92" s="2"/>
      <c r="DZ92" s="2" t="s">
        <v>3</v>
      </c>
      <c r="EA92" s="2" t="s">
        <v>3</v>
      </c>
      <c r="EB92" s="2" t="s">
        <v>3</v>
      </c>
      <c r="EC92" s="2" t="s">
        <v>3</v>
      </c>
      <c r="ED92" s="2"/>
      <c r="EE92" s="2">
        <v>151031516</v>
      </c>
      <c r="EF92" s="2">
        <v>40</v>
      </c>
      <c r="EG92" s="2" t="s">
        <v>23</v>
      </c>
      <c r="EH92" s="2">
        <v>0</v>
      </c>
      <c r="EI92" s="2" t="s">
        <v>3</v>
      </c>
      <c r="EJ92" s="2">
        <v>2</v>
      </c>
      <c r="EK92" s="2">
        <v>1518</v>
      </c>
      <c r="EL92" s="2" t="s">
        <v>152</v>
      </c>
      <c r="EM92" s="2" t="s">
        <v>153</v>
      </c>
      <c r="EN92" s="2"/>
      <c r="EO92" s="2" t="s">
        <v>3</v>
      </c>
      <c r="EP92" s="2"/>
      <c r="EQ92" s="2">
        <v>0</v>
      </c>
      <c r="ER92" s="2">
        <v>560.86</v>
      </c>
      <c r="ES92" s="2">
        <v>343.03</v>
      </c>
      <c r="ET92" s="2">
        <v>32.74</v>
      </c>
      <c r="EU92" s="2">
        <v>5.46</v>
      </c>
      <c r="EV92" s="2">
        <v>185.09</v>
      </c>
      <c r="EW92" s="2">
        <v>14.37</v>
      </c>
      <c r="EX92" s="2">
        <v>0</v>
      </c>
      <c r="EY92" s="2">
        <v>0</v>
      </c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>
        <v>0</v>
      </c>
      <c r="FR92" s="2">
        <f t="shared" ref="FR92:FR123" si="126">ROUND(IF(BI92=3,GM92,0),2)</f>
        <v>0</v>
      </c>
      <c r="FS92" s="2">
        <v>0</v>
      </c>
      <c r="FT92" s="2"/>
      <c r="FU92" s="2"/>
      <c r="FV92" s="2"/>
      <c r="FW92" s="2"/>
      <c r="FX92" s="2">
        <v>114</v>
      </c>
      <c r="FY92" s="2">
        <v>67</v>
      </c>
      <c r="FZ92" s="2"/>
      <c r="GA92" s="2" t="s">
        <v>3</v>
      </c>
      <c r="GB92" s="2"/>
      <c r="GC92" s="2"/>
      <c r="GD92" s="2">
        <v>0</v>
      </c>
      <c r="GE92" s="2"/>
      <c r="GF92" s="2">
        <v>-650328178</v>
      </c>
      <c r="GG92" s="2">
        <v>2</v>
      </c>
      <c r="GH92" s="2">
        <v>1</v>
      </c>
      <c r="GI92" s="2">
        <v>-2</v>
      </c>
      <c r="GJ92" s="2">
        <v>0</v>
      </c>
      <c r="GK92" s="2">
        <f>ROUND(R92*(R12)/100,2)</f>
        <v>20.69</v>
      </c>
      <c r="GL92" s="2">
        <f t="shared" ref="GL92:GL123" si="127">ROUND(IF(AND(BH92=3,BI92=3,FS92&lt;&gt;0),P92,0),2)</f>
        <v>0</v>
      </c>
      <c r="GM92" s="2">
        <f t="shared" ref="GM92:GM123" si="128">ROUND(O92+X92+Y92+GK92,2)+GX92</f>
        <v>1960.25</v>
      </c>
      <c r="GN92" s="2">
        <f t="shared" ref="GN92:GN123" si="129">IF(OR(BI92=0,BI92=1),GM92,0)</f>
        <v>0</v>
      </c>
      <c r="GO92" s="2">
        <f t="shared" ref="GO92:GO123" si="130">IF(BI92=2,GM92,0)</f>
        <v>1960.25</v>
      </c>
      <c r="GP92" s="2">
        <f t="shared" ref="GP92:GP123" si="131">IF(BI92=4,GM92+GX92,0)</f>
        <v>0</v>
      </c>
      <c r="GQ92" s="2"/>
      <c r="GR92" s="2">
        <v>0</v>
      </c>
      <c r="GS92" s="2">
        <v>0</v>
      </c>
      <c r="GT92" s="2">
        <v>0</v>
      </c>
      <c r="GU92" s="2" t="s">
        <v>3</v>
      </c>
      <c r="GV92" s="2">
        <f t="shared" ref="GV92:GV123" si="132">ROUND((GT92),6)</f>
        <v>0</v>
      </c>
      <c r="GW92" s="2">
        <v>1</v>
      </c>
      <c r="GX92" s="2">
        <f t="shared" ref="GX92:GX123" si="133">ROUND(HC92*I92,2)</f>
        <v>0</v>
      </c>
      <c r="GY92" s="2"/>
      <c r="GZ92" s="2"/>
      <c r="HA92" s="2">
        <v>0</v>
      </c>
      <c r="HB92" s="2">
        <v>0</v>
      </c>
      <c r="HC92" s="2">
        <f t="shared" ref="HC92:HC123" si="134">GV92*GW92</f>
        <v>0</v>
      </c>
      <c r="HD92" s="2"/>
      <c r="HE92" s="2" t="s">
        <v>3</v>
      </c>
      <c r="HF92" s="2" t="s">
        <v>3</v>
      </c>
      <c r="HG92" s="2"/>
      <c r="HH92" s="2"/>
      <c r="HI92" s="2"/>
      <c r="HJ92" s="2"/>
      <c r="HK92" s="2"/>
      <c r="HL92" s="2"/>
      <c r="HM92" s="2" t="s">
        <v>3</v>
      </c>
      <c r="HN92" s="2" t="s">
        <v>3</v>
      </c>
      <c r="HO92" s="2" t="s">
        <v>3</v>
      </c>
      <c r="HP92" s="2" t="s">
        <v>3</v>
      </c>
      <c r="HQ92" s="2" t="s">
        <v>3</v>
      </c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  <c r="IJ92" s="2"/>
      <c r="IK92" s="2">
        <v>0</v>
      </c>
      <c r="IL92" s="2"/>
      <c r="IM92" s="2"/>
      <c r="IN92" s="2"/>
      <c r="IO92" s="2"/>
      <c r="IP92" s="2"/>
      <c r="IQ92" s="2"/>
      <c r="IR92" s="2"/>
      <c r="IS92" s="2"/>
      <c r="IT92" s="2"/>
      <c r="IU92" s="2"/>
    </row>
    <row r="93" spans="1:255" x14ac:dyDescent="0.2">
      <c r="A93">
        <v>17</v>
      </c>
      <c r="B93">
        <v>1</v>
      </c>
      <c r="C93">
        <f>ROW(SmtRes!A162)</f>
        <v>162</v>
      </c>
      <c r="D93">
        <f>ROW(EtalonRes!A200)</f>
        <v>200</v>
      </c>
      <c r="E93" t="s">
        <v>148</v>
      </c>
      <c r="F93" t="s">
        <v>149</v>
      </c>
      <c r="G93" t="s">
        <v>150</v>
      </c>
      <c r="H93" t="s">
        <v>123</v>
      </c>
      <c r="I93">
        <f>ROUND(216.5/100,9)</f>
        <v>2.165</v>
      </c>
      <c r="J93">
        <v>0</v>
      </c>
      <c r="K93">
        <f>ROUND(216.5/100,9)</f>
        <v>2.165</v>
      </c>
      <c r="O93">
        <f t="shared" si="97"/>
        <v>22020.66</v>
      </c>
      <c r="P93">
        <f t="shared" si="98"/>
        <v>7233.51</v>
      </c>
      <c r="Q93">
        <f t="shared" si="99"/>
        <v>958.3</v>
      </c>
      <c r="R93">
        <f t="shared" si="100"/>
        <v>407.91</v>
      </c>
      <c r="S93">
        <f t="shared" si="101"/>
        <v>13828.85</v>
      </c>
      <c r="T93">
        <f t="shared" si="102"/>
        <v>0</v>
      </c>
      <c r="U93">
        <f t="shared" si="103"/>
        <v>31.111049999999999</v>
      </c>
      <c r="V93">
        <f t="shared" si="104"/>
        <v>0</v>
      </c>
      <c r="W93">
        <f t="shared" si="105"/>
        <v>0</v>
      </c>
      <c r="X93">
        <f t="shared" si="106"/>
        <v>10924.79</v>
      </c>
      <c r="Y93">
        <f t="shared" si="107"/>
        <v>5669.83</v>
      </c>
      <c r="AA93">
        <v>151751235</v>
      </c>
      <c r="AB93">
        <f t="shared" si="108"/>
        <v>560.86</v>
      </c>
      <c r="AC93">
        <f t="shared" si="109"/>
        <v>343.03</v>
      </c>
      <c r="AD93">
        <f t="shared" si="110"/>
        <v>32.74</v>
      </c>
      <c r="AE93">
        <f t="shared" si="111"/>
        <v>5.46</v>
      </c>
      <c r="AF93">
        <f t="shared" si="112"/>
        <v>185.09</v>
      </c>
      <c r="AG93">
        <f t="shared" si="113"/>
        <v>0</v>
      </c>
      <c r="AH93">
        <f t="shared" si="114"/>
        <v>14.37</v>
      </c>
      <c r="AI93">
        <f t="shared" si="115"/>
        <v>0</v>
      </c>
      <c r="AJ93">
        <f t="shared" si="116"/>
        <v>0</v>
      </c>
      <c r="AK93">
        <v>560.86</v>
      </c>
      <c r="AL93">
        <v>343.03</v>
      </c>
      <c r="AM93">
        <v>32.74</v>
      </c>
      <c r="AN93">
        <v>5.46</v>
      </c>
      <c r="AO93">
        <v>185.09</v>
      </c>
      <c r="AP93">
        <v>0</v>
      </c>
      <c r="AQ93">
        <v>14.37</v>
      </c>
      <c r="AR93">
        <v>0</v>
      </c>
      <c r="AS93">
        <v>0</v>
      </c>
      <c r="AT93">
        <v>79</v>
      </c>
      <c r="AU93">
        <v>41</v>
      </c>
      <c r="AV93">
        <v>1</v>
      </c>
      <c r="AW93">
        <v>1</v>
      </c>
      <c r="AZ93">
        <v>1</v>
      </c>
      <c r="BA93">
        <v>34.51</v>
      </c>
      <c r="BB93">
        <v>13.52</v>
      </c>
      <c r="BC93">
        <v>9.74</v>
      </c>
      <c r="BD93" t="s">
        <v>3</v>
      </c>
      <c r="BE93" t="s">
        <v>3</v>
      </c>
      <c r="BF93" t="s">
        <v>3</v>
      </c>
      <c r="BG93" t="s">
        <v>3</v>
      </c>
      <c r="BH93">
        <v>0</v>
      </c>
      <c r="BI93">
        <v>2</v>
      </c>
      <c r="BJ93" t="s">
        <v>151</v>
      </c>
      <c r="BM93">
        <v>1518</v>
      </c>
      <c r="BN93">
        <v>0</v>
      </c>
      <c r="BO93" t="s">
        <v>149</v>
      </c>
      <c r="BP93">
        <v>1</v>
      </c>
      <c r="BQ93">
        <v>40</v>
      </c>
      <c r="BR93">
        <v>0</v>
      </c>
      <c r="BS93">
        <v>34.51</v>
      </c>
      <c r="BT93">
        <v>1</v>
      </c>
      <c r="BU93">
        <v>1</v>
      </c>
      <c r="BV93">
        <v>1</v>
      </c>
      <c r="BW93">
        <v>1</v>
      </c>
      <c r="BX93">
        <v>1</v>
      </c>
      <c r="BY93" t="s">
        <v>3</v>
      </c>
      <c r="BZ93">
        <v>79</v>
      </c>
      <c r="CA93">
        <v>41</v>
      </c>
      <c r="CB93" t="s">
        <v>3</v>
      </c>
      <c r="CE93">
        <v>30</v>
      </c>
      <c r="CF93">
        <v>0</v>
      </c>
      <c r="CG93">
        <v>0</v>
      </c>
      <c r="CM93">
        <v>0</v>
      </c>
      <c r="CN93" t="s">
        <v>3</v>
      </c>
      <c r="CO93">
        <v>0</v>
      </c>
      <c r="CP93">
        <f t="shared" si="117"/>
        <v>22020.66</v>
      </c>
      <c r="CQ93">
        <f t="shared" si="118"/>
        <v>3341.11</v>
      </c>
      <c r="CR93">
        <f t="shared" si="119"/>
        <v>442.64</v>
      </c>
      <c r="CS93">
        <f t="shared" si="120"/>
        <v>188.42</v>
      </c>
      <c r="CT93">
        <f t="shared" si="121"/>
        <v>6387.46</v>
      </c>
      <c r="CU93">
        <f t="shared" si="122"/>
        <v>0</v>
      </c>
      <c r="CV93">
        <f t="shared" si="123"/>
        <v>14.37</v>
      </c>
      <c r="CW93">
        <f t="shared" si="124"/>
        <v>0</v>
      </c>
      <c r="CX93">
        <f t="shared" si="125"/>
        <v>0</v>
      </c>
      <c r="CY93">
        <f>S93*(BZ93/100)</f>
        <v>10924.791500000001</v>
      </c>
      <c r="CZ93">
        <f>S93*(CA93/100)</f>
        <v>5669.8284999999996</v>
      </c>
      <c r="DC93" t="s">
        <v>3</v>
      </c>
      <c r="DD93" t="s">
        <v>3</v>
      </c>
      <c r="DE93" t="s">
        <v>3</v>
      </c>
      <c r="DF93" t="s">
        <v>3</v>
      </c>
      <c r="DG93" t="s">
        <v>3</v>
      </c>
      <c r="DH93" t="s">
        <v>3</v>
      </c>
      <c r="DI93" t="s">
        <v>3</v>
      </c>
      <c r="DJ93" t="s">
        <v>3</v>
      </c>
      <c r="DK93" t="s">
        <v>3</v>
      </c>
      <c r="DL93" t="s">
        <v>3</v>
      </c>
      <c r="DM93" t="s">
        <v>3</v>
      </c>
      <c r="DN93">
        <v>114</v>
      </c>
      <c r="DO93">
        <v>67</v>
      </c>
      <c r="DP93">
        <v>1</v>
      </c>
      <c r="DQ93">
        <v>1</v>
      </c>
      <c r="DU93">
        <v>1003</v>
      </c>
      <c r="DV93" t="s">
        <v>123</v>
      </c>
      <c r="DW93" t="s">
        <v>123</v>
      </c>
      <c r="DX93">
        <v>100</v>
      </c>
      <c r="DZ93" t="s">
        <v>3</v>
      </c>
      <c r="EA93" t="s">
        <v>3</v>
      </c>
      <c r="EB93" t="s">
        <v>3</v>
      </c>
      <c r="EC93" t="s">
        <v>3</v>
      </c>
      <c r="EE93">
        <v>151031516</v>
      </c>
      <c r="EF93">
        <v>40</v>
      </c>
      <c r="EG93" t="s">
        <v>23</v>
      </c>
      <c r="EH93">
        <v>0</v>
      </c>
      <c r="EI93" t="s">
        <v>3</v>
      </c>
      <c r="EJ93">
        <v>2</v>
      </c>
      <c r="EK93">
        <v>1518</v>
      </c>
      <c r="EL93" t="s">
        <v>152</v>
      </c>
      <c r="EM93" t="s">
        <v>153</v>
      </c>
      <c r="EO93" t="s">
        <v>3</v>
      </c>
      <c r="EQ93">
        <v>0</v>
      </c>
      <c r="ER93">
        <v>560.86</v>
      </c>
      <c r="ES93">
        <v>343.03</v>
      </c>
      <c r="ET93">
        <v>32.74</v>
      </c>
      <c r="EU93">
        <v>5.46</v>
      </c>
      <c r="EV93">
        <v>185.09</v>
      </c>
      <c r="EW93">
        <v>14.37</v>
      </c>
      <c r="EX93">
        <v>0</v>
      </c>
      <c r="EY93">
        <v>0</v>
      </c>
      <c r="FQ93">
        <v>0</v>
      </c>
      <c r="FR93">
        <f t="shared" si="126"/>
        <v>0</v>
      </c>
      <c r="FS93">
        <v>0</v>
      </c>
      <c r="FX93">
        <v>114</v>
      </c>
      <c r="FY93">
        <v>67</v>
      </c>
      <c r="GA93" t="s">
        <v>3</v>
      </c>
      <c r="GD93">
        <v>0</v>
      </c>
      <c r="GF93">
        <v>-650328178</v>
      </c>
      <c r="GG93">
        <v>2</v>
      </c>
      <c r="GH93">
        <v>1</v>
      </c>
      <c r="GI93">
        <v>2</v>
      </c>
      <c r="GJ93">
        <v>0</v>
      </c>
      <c r="GK93">
        <f>ROUND(R93*(S12)/100,2)</f>
        <v>652.66</v>
      </c>
      <c r="GL93">
        <f t="shared" si="127"/>
        <v>0</v>
      </c>
      <c r="GM93">
        <f t="shared" si="128"/>
        <v>39267.94</v>
      </c>
      <c r="GN93">
        <f t="shared" si="129"/>
        <v>0</v>
      </c>
      <c r="GO93">
        <f t="shared" si="130"/>
        <v>39267.94</v>
      </c>
      <c r="GP93">
        <f t="shared" si="131"/>
        <v>0</v>
      </c>
      <c r="GR93">
        <v>0</v>
      </c>
      <c r="GS93">
        <v>3</v>
      </c>
      <c r="GT93">
        <v>0</v>
      </c>
      <c r="GU93" t="s">
        <v>3</v>
      </c>
      <c r="GV93">
        <f t="shared" si="132"/>
        <v>0</v>
      </c>
      <c r="GW93">
        <v>1</v>
      </c>
      <c r="GX93">
        <f t="shared" si="133"/>
        <v>0</v>
      </c>
      <c r="HA93">
        <v>0</v>
      </c>
      <c r="HB93">
        <v>0</v>
      </c>
      <c r="HC93">
        <f t="shared" si="134"/>
        <v>0</v>
      </c>
      <c r="HE93" t="s">
        <v>3</v>
      </c>
      <c r="HF93" t="s">
        <v>3</v>
      </c>
      <c r="HM93" t="s">
        <v>3</v>
      </c>
      <c r="HN93" t="s">
        <v>3</v>
      </c>
      <c r="HO93" t="s">
        <v>3</v>
      </c>
      <c r="HP93" t="s">
        <v>3</v>
      </c>
      <c r="HQ93" t="s">
        <v>3</v>
      </c>
      <c r="IK93">
        <v>0</v>
      </c>
    </row>
    <row r="94" spans="1:255" x14ac:dyDescent="0.2">
      <c r="A94" s="2">
        <v>17</v>
      </c>
      <c r="B94" s="2">
        <v>1</v>
      </c>
      <c r="C94" s="2"/>
      <c r="D94" s="2"/>
      <c r="E94" s="2" t="s">
        <v>154</v>
      </c>
      <c r="F94" s="2" t="s">
        <v>27</v>
      </c>
      <c r="G94" s="2" t="s">
        <v>155</v>
      </c>
      <c r="H94" s="2" t="s">
        <v>134</v>
      </c>
      <c r="I94" s="2">
        <v>216.5</v>
      </c>
      <c r="J94" s="2">
        <v>0</v>
      </c>
      <c r="K94" s="2">
        <v>216.5</v>
      </c>
      <c r="L94" s="2"/>
      <c r="M94" s="2"/>
      <c r="N94" s="2"/>
      <c r="O94" s="2">
        <f t="shared" si="97"/>
        <v>1543.65</v>
      </c>
      <c r="P94" s="2">
        <f t="shared" si="98"/>
        <v>1543.65</v>
      </c>
      <c r="Q94" s="2">
        <f t="shared" si="99"/>
        <v>0</v>
      </c>
      <c r="R94" s="2">
        <f t="shared" si="100"/>
        <v>0</v>
      </c>
      <c r="S94" s="2">
        <f t="shared" si="101"/>
        <v>0</v>
      </c>
      <c r="T94" s="2">
        <f t="shared" si="102"/>
        <v>0</v>
      </c>
      <c r="U94" s="2">
        <f t="shared" si="103"/>
        <v>0</v>
      </c>
      <c r="V94" s="2">
        <f t="shared" si="104"/>
        <v>0</v>
      </c>
      <c r="W94" s="2">
        <f t="shared" si="105"/>
        <v>0</v>
      </c>
      <c r="X94" s="2">
        <f t="shared" si="106"/>
        <v>0</v>
      </c>
      <c r="Y94" s="2">
        <f t="shared" si="107"/>
        <v>0</v>
      </c>
      <c r="Z94" s="2"/>
      <c r="AA94" s="2">
        <v>151751237</v>
      </c>
      <c r="AB94" s="2">
        <f t="shared" si="108"/>
        <v>7.13</v>
      </c>
      <c r="AC94" s="2">
        <f t="shared" si="109"/>
        <v>7.13</v>
      </c>
      <c r="AD94" s="2">
        <f t="shared" si="110"/>
        <v>0</v>
      </c>
      <c r="AE94" s="2">
        <f t="shared" si="111"/>
        <v>0</v>
      </c>
      <c r="AF94" s="2">
        <f t="shared" si="112"/>
        <v>0</v>
      </c>
      <c r="AG94" s="2">
        <f t="shared" si="113"/>
        <v>0</v>
      </c>
      <c r="AH94" s="2">
        <f t="shared" si="114"/>
        <v>0</v>
      </c>
      <c r="AI94" s="2">
        <f t="shared" si="115"/>
        <v>0</v>
      </c>
      <c r="AJ94" s="2">
        <f t="shared" si="116"/>
        <v>0</v>
      </c>
      <c r="AK94" s="2">
        <v>7.13</v>
      </c>
      <c r="AL94" s="2">
        <v>7.13</v>
      </c>
      <c r="AM94" s="2">
        <v>0</v>
      </c>
      <c r="AN94" s="2">
        <v>0</v>
      </c>
      <c r="AO94" s="2">
        <v>0</v>
      </c>
      <c r="AP94" s="2">
        <v>0</v>
      </c>
      <c r="AQ94" s="2">
        <v>0</v>
      </c>
      <c r="AR94" s="2">
        <v>0</v>
      </c>
      <c r="AS94" s="2">
        <v>0</v>
      </c>
      <c r="AT94" s="2">
        <v>0</v>
      </c>
      <c r="AU94" s="2">
        <v>0</v>
      </c>
      <c r="AV94" s="2">
        <v>1</v>
      </c>
      <c r="AW94" s="2">
        <v>1</v>
      </c>
      <c r="AX94" s="2"/>
      <c r="AY94" s="2"/>
      <c r="AZ94" s="2">
        <v>1</v>
      </c>
      <c r="BA94" s="2">
        <v>1</v>
      </c>
      <c r="BB94" s="2">
        <v>1</v>
      </c>
      <c r="BC94" s="2">
        <v>1</v>
      </c>
      <c r="BD94" s="2" t="s">
        <v>3</v>
      </c>
      <c r="BE94" s="2" t="s">
        <v>3</v>
      </c>
      <c r="BF94" s="2" t="s">
        <v>3</v>
      </c>
      <c r="BG94" s="2" t="s">
        <v>3</v>
      </c>
      <c r="BH94" s="2">
        <v>3</v>
      </c>
      <c r="BI94" s="2">
        <v>2</v>
      </c>
      <c r="BJ94" s="2" t="s">
        <v>3</v>
      </c>
      <c r="BK94" s="2"/>
      <c r="BL94" s="2"/>
      <c r="BM94" s="2">
        <v>700010</v>
      </c>
      <c r="BN94" s="2">
        <v>0</v>
      </c>
      <c r="BO94" s="2" t="s">
        <v>3</v>
      </c>
      <c r="BP94" s="2">
        <v>0</v>
      </c>
      <c r="BQ94" s="2">
        <v>202</v>
      </c>
      <c r="BR94" s="2">
        <v>0</v>
      </c>
      <c r="BS94" s="2">
        <v>1</v>
      </c>
      <c r="BT94" s="2">
        <v>1</v>
      </c>
      <c r="BU94" s="2">
        <v>1</v>
      </c>
      <c r="BV94" s="2">
        <v>1</v>
      </c>
      <c r="BW94" s="2">
        <v>1</v>
      </c>
      <c r="BX94" s="2">
        <v>1</v>
      </c>
      <c r="BY94" s="2" t="s">
        <v>3</v>
      </c>
      <c r="BZ94" s="2">
        <v>0</v>
      </c>
      <c r="CA94" s="2">
        <v>0</v>
      </c>
      <c r="CB94" s="2" t="s">
        <v>3</v>
      </c>
      <c r="CC94" s="2"/>
      <c r="CD94" s="2"/>
      <c r="CE94" s="2">
        <v>30</v>
      </c>
      <c r="CF94" s="2">
        <v>0</v>
      </c>
      <c r="CG94" s="2">
        <v>0</v>
      </c>
      <c r="CH94" s="2"/>
      <c r="CI94" s="2"/>
      <c r="CJ94" s="2"/>
      <c r="CK94" s="2"/>
      <c r="CL94" s="2"/>
      <c r="CM94" s="2">
        <v>0</v>
      </c>
      <c r="CN94" s="2" t="s">
        <v>3</v>
      </c>
      <c r="CO94" s="2">
        <v>0</v>
      </c>
      <c r="CP94" s="2">
        <f t="shared" si="117"/>
        <v>1543.65</v>
      </c>
      <c r="CQ94" s="2">
        <f t="shared" si="118"/>
        <v>7.13</v>
      </c>
      <c r="CR94" s="2">
        <f t="shared" si="119"/>
        <v>0</v>
      </c>
      <c r="CS94" s="2">
        <f t="shared" si="120"/>
        <v>0</v>
      </c>
      <c r="CT94" s="2">
        <f t="shared" si="121"/>
        <v>0</v>
      </c>
      <c r="CU94" s="2">
        <f t="shared" si="122"/>
        <v>0</v>
      </c>
      <c r="CV94" s="2">
        <f t="shared" si="123"/>
        <v>0</v>
      </c>
      <c r="CW94" s="2">
        <f t="shared" si="124"/>
        <v>0</v>
      </c>
      <c r="CX94" s="2">
        <f t="shared" si="125"/>
        <v>0</v>
      </c>
      <c r="CY94" s="2">
        <f>((S94*BZ94)/100)</f>
        <v>0</v>
      </c>
      <c r="CZ94" s="2">
        <f>((S94*CA94)/100)</f>
        <v>0</v>
      </c>
      <c r="DA94" s="2"/>
      <c r="DB94" s="2"/>
      <c r="DC94" s="2" t="s">
        <v>3</v>
      </c>
      <c r="DD94" s="2" t="s">
        <v>3</v>
      </c>
      <c r="DE94" s="2" t="s">
        <v>3</v>
      </c>
      <c r="DF94" s="2" t="s">
        <v>3</v>
      </c>
      <c r="DG94" s="2" t="s">
        <v>3</v>
      </c>
      <c r="DH94" s="2" t="s">
        <v>3</v>
      </c>
      <c r="DI94" s="2" t="s">
        <v>3</v>
      </c>
      <c r="DJ94" s="2" t="s">
        <v>3</v>
      </c>
      <c r="DK94" s="2" t="s">
        <v>3</v>
      </c>
      <c r="DL94" s="2" t="s">
        <v>3</v>
      </c>
      <c r="DM94" s="2" t="s">
        <v>3</v>
      </c>
      <c r="DN94" s="2">
        <v>0</v>
      </c>
      <c r="DO94" s="2">
        <v>0</v>
      </c>
      <c r="DP94" s="2">
        <v>1</v>
      </c>
      <c r="DQ94" s="2">
        <v>1</v>
      </c>
      <c r="DR94" s="2"/>
      <c r="DS94" s="2"/>
      <c r="DT94" s="2"/>
      <c r="DU94" s="2">
        <v>1003</v>
      </c>
      <c r="DV94" s="2" t="s">
        <v>134</v>
      </c>
      <c r="DW94" s="2" t="s">
        <v>134</v>
      </c>
      <c r="DX94" s="2">
        <v>1</v>
      </c>
      <c r="DY94" s="2"/>
      <c r="DZ94" s="2" t="s">
        <v>3</v>
      </c>
      <c r="EA94" s="2" t="s">
        <v>3</v>
      </c>
      <c r="EB94" s="2" t="s">
        <v>3</v>
      </c>
      <c r="EC94" s="2" t="s">
        <v>3</v>
      </c>
      <c r="ED94" s="2"/>
      <c r="EE94" s="2">
        <v>151748510</v>
      </c>
      <c r="EF94" s="2">
        <v>202</v>
      </c>
      <c r="EG94" s="2" t="s">
        <v>30</v>
      </c>
      <c r="EH94" s="2">
        <v>0</v>
      </c>
      <c r="EI94" s="2" t="s">
        <v>3</v>
      </c>
      <c r="EJ94" s="2">
        <v>1</v>
      </c>
      <c r="EK94" s="2">
        <v>700010</v>
      </c>
      <c r="EL94" s="2" t="s">
        <v>31</v>
      </c>
      <c r="EM94" s="2" t="s">
        <v>30</v>
      </c>
      <c r="EN94" s="2"/>
      <c r="EO94" s="2" t="s">
        <v>3</v>
      </c>
      <c r="EP94" s="2"/>
      <c r="EQ94" s="2">
        <v>0</v>
      </c>
      <c r="ER94" s="2">
        <v>7.6000000000000005</v>
      </c>
      <c r="ES94" s="2">
        <v>7.13</v>
      </c>
      <c r="ET94" s="2">
        <v>0</v>
      </c>
      <c r="EU94" s="2">
        <v>0</v>
      </c>
      <c r="EV94" s="2">
        <v>0</v>
      </c>
      <c r="EW94" s="2">
        <v>0</v>
      </c>
      <c r="EX94" s="2">
        <v>0</v>
      </c>
      <c r="EY94" s="2">
        <v>0</v>
      </c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>
        <v>0</v>
      </c>
      <c r="FR94" s="2">
        <f t="shared" si="126"/>
        <v>0</v>
      </c>
      <c r="FS94" s="2">
        <v>0</v>
      </c>
      <c r="FT94" s="2"/>
      <c r="FU94" s="2"/>
      <c r="FV94" s="2"/>
      <c r="FW94" s="2"/>
      <c r="FX94" s="2">
        <v>0</v>
      </c>
      <c r="FY94" s="2">
        <v>0</v>
      </c>
      <c r="FZ94" s="2"/>
      <c r="GA94" s="2" t="s">
        <v>156</v>
      </c>
      <c r="GB94" s="2"/>
      <c r="GC94" s="2"/>
      <c r="GD94" s="2">
        <v>0</v>
      </c>
      <c r="GE94" s="2"/>
      <c r="GF94" s="2">
        <v>-397864848</v>
      </c>
      <c r="GG94" s="2">
        <v>2</v>
      </c>
      <c r="GH94" s="2">
        <v>4</v>
      </c>
      <c r="GI94" s="2">
        <v>-2</v>
      </c>
      <c r="GJ94" s="2">
        <v>0</v>
      </c>
      <c r="GK94" s="2">
        <f>ROUND(R94*(R12)/100,2)</f>
        <v>0</v>
      </c>
      <c r="GL94" s="2">
        <f t="shared" si="127"/>
        <v>0</v>
      </c>
      <c r="GM94" s="2">
        <f t="shared" si="128"/>
        <v>1543.65</v>
      </c>
      <c r="GN94" s="2">
        <f t="shared" si="129"/>
        <v>0</v>
      </c>
      <c r="GO94" s="2">
        <f t="shared" si="130"/>
        <v>1543.65</v>
      </c>
      <c r="GP94" s="2">
        <f t="shared" si="131"/>
        <v>0</v>
      </c>
      <c r="GQ94" s="2"/>
      <c r="GR94" s="2">
        <v>0</v>
      </c>
      <c r="GS94" s="2">
        <v>2</v>
      </c>
      <c r="GT94" s="2">
        <v>0</v>
      </c>
      <c r="GU94" s="2" t="s">
        <v>3</v>
      </c>
      <c r="GV94" s="2">
        <f t="shared" si="132"/>
        <v>0</v>
      </c>
      <c r="GW94" s="2">
        <v>1</v>
      </c>
      <c r="GX94" s="2">
        <f t="shared" si="133"/>
        <v>0</v>
      </c>
      <c r="GY94" s="2"/>
      <c r="GZ94" s="2"/>
      <c r="HA94" s="2">
        <v>0</v>
      </c>
      <c r="HB94" s="2">
        <v>0</v>
      </c>
      <c r="HC94" s="2">
        <f t="shared" si="134"/>
        <v>0</v>
      </c>
      <c r="HD94" s="2"/>
      <c r="HE94" s="2" t="s">
        <v>26</v>
      </c>
      <c r="HF94" s="2" t="s">
        <v>75</v>
      </c>
      <c r="HG94" s="2"/>
      <c r="HH94" s="2"/>
      <c r="HI94" s="2"/>
      <c r="HJ94" s="2"/>
      <c r="HK94" s="2"/>
      <c r="HL94" s="2"/>
      <c r="HM94" s="2" t="s">
        <v>3</v>
      </c>
      <c r="HN94" s="2" t="s">
        <v>3</v>
      </c>
      <c r="HO94" s="2" t="s">
        <v>3</v>
      </c>
      <c r="HP94" s="2" t="s">
        <v>3</v>
      </c>
      <c r="HQ94" s="2" t="s">
        <v>3</v>
      </c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  <c r="IJ94" s="2"/>
      <c r="IK94" s="2">
        <v>0</v>
      </c>
      <c r="IL94" s="2"/>
      <c r="IM94" s="2"/>
      <c r="IN94" s="2"/>
      <c r="IO94" s="2"/>
      <c r="IP94" s="2"/>
      <c r="IQ94" s="2"/>
      <c r="IR94" s="2"/>
      <c r="IS94" s="2"/>
      <c r="IT94" s="2"/>
      <c r="IU94" s="2"/>
    </row>
    <row r="95" spans="1:255" x14ac:dyDescent="0.2">
      <c r="A95">
        <v>17</v>
      </c>
      <c r="B95">
        <v>1</v>
      </c>
      <c r="E95" t="s">
        <v>154</v>
      </c>
      <c r="F95" t="s">
        <v>27</v>
      </c>
      <c r="G95" t="s">
        <v>155</v>
      </c>
      <c r="H95" t="s">
        <v>134</v>
      </c>
      <c r="I95">
        <v>216.5</v>
      </c>
      <c r="J95">
        <v>0</v>
      </c>
      <c r="K95">
        <v>216.5</v>
      </c>
      <c r="O95">
        <f t="shared" si="97"/>
        <v>15035.15</v>
      </c>
      <c r="P95">
        <f t="shared" si="98"/>
        <v>15035.15</v>
      </c>
      <c r="Q95">
        <f t="shared" si="99"/>
        <v>0</v>
      </c>
      <c r="R95">
        <f t="shared" si="100"/>
        <v>0</v>
      </c>
      <c r="S95">
        <f t="shared" si="101"/>
        <v>0</v>
      </c>
      <c r="T95">
        <f t="shared" si="102"/>
        <v>0</v>
      </c>
      <c r="U95">
        <f t="shared" si="103"/>
        <v>0</v>
      </c>
      <c r="V95">
        <f t="shared" si="104"/>
        <v>0</v>
      </c>
      <c r="W95">
        <f t="shared" si="105"/>
        <v>0</v>
      </c>
      <c r="X95">
        <f t="shared" si="106"/>
        <v>0</v>
      </c>
      <c r="Y95">
        <f t="shared" si="107"/>
        <v>0</v>
      </c>
      <c r="AA95">
        <v>151751235</v>
      </c>
      <c r="AB95">
        <f t="shared" si="108"/>
        <v>7.13</v>
      </c>
      <c r="AC95">
        <f t="shared" si="109"/>
        <v>7.13</v>
      </c>
      <c r="AD95">
        <f t="shared" si="110"/>
        <v>0</v>
      </c>
      <c r="AE95">
        <f t="shared" si="111"/>
        <v>0</v>
      </c>
      <c r="AF95">
        <f t="shared" si="112"/>
        <v>0</v>
      </c>
      <c r="AG95">
        <f t="shared" si="113"/>
        <v>0</v>
      </c>
      <c r="AH95">
        <f t="shared" si="114"/>
        <v>0</v>
      </c>
      <c r="AI95">
        <f t="shared" si="115"/>
        <v>0</v>
      </c>
      <c r="AJ95">
        <f t="shared" si="116"/>
        <v>0</v>
      </c>
      <c r="AK95">
        <v>7.13</v>
      </c>
      <c r="AL95">
        <v>7.13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1</v>
      </c>
      <c r="AW95">
        <v>1</v>
      </c>
      <c r="AZ95">
        <v>1</v>
      </c>
      <c r="BA95">
        <v>1</v>
      </c>
      <c r="BB95">
        <v>1</v>
      </c>
      <c r="BC95">
        <v>9.74</v>
      </c>
      <c r="BD95" t="s">
        <v>3</v>
      </c>
      <c r="BE95" t="s">
        <v>3</v>
      </c>
      <c r="BF95" t="s">
        <v>3</v>
      </c>
      <c r="BG95" t="s">
        <v>3</v>
      </c>
      <c r="BH95">
        <v>3</v>
      </c>
      <c r="BI95">
        <v>2</v>
      </c>
      <c r="BJ95" t="s">
        <v>3</v>
      </c>
      <c r="BM95">
        <v>700010</v>
      </c>
      <c r="BN95">
        <v>0</v>
      </c>
      <c r="BO95" t="s">
        <v>3</v>
      </c>
      <c r="BP95">
        <v>0</v>
      </c>
      <c r="BQ95">
        <v>202</v>
      </c>
      <c r="BR95">
        <v>0</v>
      </c>
      <c r="BS95">
        <v>1</v>
      </c>
      <c r="BT95">
        <v>1</v>
      </c>
      <c r="BU95">
        <v>1</v>
      </c>
      <c r="BV95">
        <v>1</v>
      </c>
      <c r="BW95">
        <v>1</v>
      </c>
      <c r="BX95">
        <v>1</v>
      </c>
      <c r="BY95" t="s">
        <v>3</v>
      </c>
      <c r="BZ95">
        <v>0</v>
      </c>
      <c r="CA95">
        <v>0</v>
      </c>
      <c r="CB95" t="s">
        <v>3</v>
      </c>
      <c r="CE95">
        <v>30</v>
      </c>
      <c r="CF95">
        <v>0</v>
      </c>
      <c r="CG95">
        <v>0</v>
      </c>
      <c r="CM95">
        <v>0</v>
      </c>
      <c r="CN95" t="s">
        <v>3</v>
      </c>
      <c r="CO95">
        <v>0</v>
      </c>
      <c r="CP95">
        <f t="shared" si="117"/>
        <v>15035.15</v>
      </c>
      <c r="CQ95">
        <f t="shared" si="118"/>
        <v>69.45</v>
      </c>
      <c r="CR95">
        <f t="shared" si="119"/>
        <v>0</v>
      </c>
      <c r="CS95">
        <f t="shared" si="120"/>
        <v>0</v>
      </c>
      <c r="CT95">
        <f t="shared" si="121"/>
        <v>0</v>
      </c>
      <c r="CU95">
        <f t="shared" si="122"/>
        <v>0</v>
      </c>
      <c r="CV95">
        <f t="shared" si="123"/>
        <v>0</v>
      </c>
      <c r="CW95">
        <f t="shared" si="124"/>
        <v>0</v>
      </c>
      <c r="CX95">
        <f t="shared" si="125"/>
        <v>0</v>
      </c>
      <c r="CY95">
        <f>S95*(BZ95/100)</f>
        <v>0</v>
      </c>
      <c r="CZ95">
        <f>S95*(CA95/100)</f>
        <v>0</v>
      </c>
      <c r="DC95" t="s">
        <v>3</v>
      </c>
      <c r="DD95" t="s">
        <v>3</v>
      </c>
      <c r="DE95" t="s">
        <v>3</v>
      </c>
      <c r="DF95" t="s">
        <v>3</v>
      </c>
      <c r="DG95" t="s">
        <v>3</v>
      </c>
      <c r="DH95" t="s">
        <v>3</v>
      </c>
      <c r="DI95" t="s">
        <v>3</v>
      </c>
      <c r="DJ95" t="s">
        <v>3</v>
      </c>
      <c r="DK95" t="s">
        <v>3</v>
      </c>
      <c r="DL95" t="s">
        <v>3</v>
      </c>
      <c r="DM95" t="s">
        <v>3</v>
      </c>
      <c r="DN95">
        <v>0</v>
      </c>
      <c r="DO95">
        <v>0</v>
      </c>
      <c r="DP95">
        <v>1</v>
      </c>
      <c r="DQ95">
        <v>1</v>
      </c>
      <c r="DU95">
        <v>1003</v>
      </c>
      <c r="DV95" t="s">
        <v>134</v>
      </c>
      <c r="DW95" t="s">
        <v>134</v>
      </c>
      <c r="DX95">
        <v>1</v>
      </c>
      <c r="DZ95" t="s">
        <v>3</v>
      </c>
      <c r="EA95" t="s">
        <v>3</v>
      </c>
      <c r="EB95" t="s">
        <v>3</v>
      </c>
      <c r="EC95" t="s">
        <v>3</v>
      </c>
      <c r="EE95">
        <v>151748510</v>
      </c>
      <c r="EF95">
        <v>202</v>
      </c>
      <c r="EG95" t="s">
        <v>30</v>
      </c>
      <c r="EH95">
        <v>0</v>
      </c>
      <c r="EI95" t="s">
        <v>3</v>
      </c>
      <c r="EJ95">
        <v>1</v>
      </c>
      <c r="EK95">
        <v>700010</v>
      </c>
      <c r="EL95" t="s">
        <v>31</v>
      </c>
      <c r="EM95" t="s">
        <v>30</v>
      </c>
      <c r="EO95" t="s">
        <v>3</v>
      </c>
      <c r="EQ95">
        <v>0</v>
      </c>
      <c r="ER95">
        <v>7.6000000000000005</v>
      </c>
      <c r="ES95">
        <v>7.13</v>
      </c>
      <c r="ET95">
        <v>0</v>
      </c>
      <c r="EU95">
        <v>0</v>
      </c>
      <c r="EV95">
        <v>0</v>
      </c>
      <c r="EW95">
        <v>0</v>
      </c>
      <c r="EX95">
        <v>0</v>
      </c>
      <c r="EY95">
        <v>0</v>
      </c>
      <c r="EZ95">
        <v>5</v>
      </c>
      <c r="FC95">
        <v>1</v>
      </c>
      <c r="FD95">
        <v>18</v>
      </c>
      <c r="FF95">
        <v>81.72</v>
      </c>
      <c r="FQ95">
        <v>0</v>
      </c>
      <c r="FR95">
        <f t="shared" si="126"/>
        <v>0</v>
      </c>
      <c r="FS95">
        <v>0</v>
      </c>
      <c r="FX95">
        <v>0</v>
      </c>
      <c r="FY95">
        <v>0</v>
      </c>
      <c r="GA95" t="s">
        <v>156</v>
      </c>
      <c r="GD95">
        <v>0</v>
      </c>
      <c r="GF95">
        <v>-397864848</v>
      </c>
      <c r="GG95">
        <v>2</v>
      </c>
      <c r="GH95">
        <v>3</v>
      </c>
      <c r="GI95">
        <v>5</v>
      </c>
      <c r="GJ95">
        <v>0</v>
      </c>
      <c r="GK95">
        <f>ROUND(R95*(S12)/100,2)</f>
        <v>0</v>
      </c>
      <c r="GL95">
        <f t="shared" si="127"/>
        <v>0</v>
      </c>
      <c r="GM95">
        <f t="shared" si="128"/>
        <v>15035.15</v>
      </c>
      <c r="GN95">
        <f t="shared" si="129"/>
        <v>0</v>
      </c>
      <c r="GO95">
        <f t="shared" si="130"/>
        <v>15035.15</v>
      </c>
      <c r="GP95">
        <f t="shared" si="131"/>
        <v>0</v>
      </c>
      <c r="GR95">
        <v>1</v>
      </c>
      <c r="GS95">
        <v>1</v>
      </c>
      <c r="GT95">
        <v>0</v>
      </c>
      <c r="GU95" t="s">
        <v>3</v>
      </c>
      <c r="GV95">
        <f t="shared" si="132"/>
        <v>0</v>
      </c>
      <c r="GW95">
        <v>1</v>
      </c>
      <c r="GX95">
        <f t="shared" si="133"/>
        <v>0</v>
      </c>
      <c r="HA95">
        <v>0</v>
      </c>
      <c r="HB95">
        <v>0</v>
      </c>
      <c r="HC95">
        <f t="shared" si="134"/>
        <v>0</v>
      </c>
      <c r="HE95" t="s">
        <v>26</v>
      </c>
      <c r="HF95" t="s">
        <v>75</v>
      </c>
      <c r="HM95" t="s">
        <v>3</v>
      </c>
      <c r="HN95" t="s">
        <v>3</v>
      </c>
      <c r="HO95" t="s">
        <v>3</v>
      </c>
      <c r="HP95" t="s">
        <v>3</v>
      </c>
      <c r="HQ95" t="s">
        <v>3</v>
      </c>
      <c r="IK95">
        <v>0</v>
      </c>
    </row>
    <row r="96" spans="1:255" x14ac:dyDescent="0.2">
      <c r="A96" s="2">
        <v>17</v>
      </c>
      <c r="B96" s="2">
        <v>1</v>
      </c>
      <c r="C96" s="2"/>
      <c r="D96" s="2"/>
      <c r="E96" s="2" t="s">
        <v>157</v>
      </c>
      <c r="F96" s="2" t="s">
        <v>27</v>
      </c>
      <c r="G96" s="2" t="s">
        <v>158</v>
      </c>
      <c r="H96" s="2" t="s">
        <v>29</v>
      </c>
      <c r="I96" s="2">
        <v>560</v>
      </c>
      <c r="J96" s="2">
        <v>0</v>
      </c>
      <c r="K96" s="2">
        <v>560</v>
      </c>
      <c r="L96" s="2"/>
      <c r="M96" s="2"/>
      <c r="N96" s="2"/>
      <c r="O96" s="2">
        <f t="shared" si="97"/>
        <v>252</v>
      </c>
      <c r="P96" s="2">
        <f t="shared" si="98"/>
        <v>252</v>
      </c>
      <c r="Q96" s="2">
        <f t="shared" si="99"/>
        <v>0</v>
      </c>
      <c r="R96" s="2">
        <f t="shared" si="100"/>
        <v>0</v>
      </c>
      <c r="S96" s="2">
        <f t="shared" si="101"/>
        <v>0</v>
      </c>
      <c r="T96" s="2">
        <f t="shared" si="102"/>
        <v>0</v>
      </c>
      <c r="U96" s="2">
        <f t="shared" si="103"/>
        <v>0</v>
      </c>
      <c r="V96" s="2">
        <f t="shared" si="104"/>
        <v>0</v>
      </c>
      <c r="W96" s="2">
        <f t="shared" si="105"/>
        <v>0</v>
      </c>
      <c r="X96" s="2">
        <f t="shared" si="106"/>
        <v>0</v>
      </c>
      <c r="Y96" s="2">
        <f t="shared" si="107"/>
        <v>0</v>
      </c>
      <c r="Z96" s="2"/>
      <c r="AA96" s="2">
        <v>151751237</v>
      </c>
      <c r="AB96" s="2">
        <f t="shared" si="108"/>
        <v>0.45</v>
      </c>
      <c r="AC96" s="2">
        <f t="shared" si="109"/>
        <v>0.45</v>
      </c>
      <c r="AD96" s="2">
        <f t="shared" si="110"/>
        <v>0</v>
      </c>
      <c r="AE96" s="2">
        <f t="shared" si="111"/>
        <v>0</v>
      </c>
      <c r="AF96" s="2">
        <f t="shared" si="112"/>
        <v>0</v>
      </c>
      <c r="AG96" s="2">
        <f t="shared" si="113"/>
        <v>0</v>
      </c>
      <c r="AH96" s="2">
        <f t="shared" si="114"/>
        <v>0</v>
      </c>
      <c r="AI96" s="2">
        <f t="shared" si="115"/>
        <v>0</v>
      </c>
      <c r="AJ96" s="2">
        <f t="shared" si="116"/>
        <v>0</v>
      </c>
      <c r="AK96" s="2">
        <v>0.45</v>
      </c>
      <c r="AL96" s="2">
        <v>0.45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 s="2">
        <v>0</v>
      </c>
      <c r="AT96" s="2">
        <v>0</v>
      </c>
      <c r="AU96" s="2">
        <v>0</v>
      </c>
      <c r="AV96" s="2">
        <v>1</v>
      </c>
      <c r="AW96" s="2">
        <v>1</v>
      </c>
      <c r="AX96" s="2"/>
      <c r="AY96" s="2"/>
      <c r="AZ96" s="2">
        <v>1</v>
      </c>
      <c r="BA96" s="2">
        <v>1</v>
      </c>
      <c r="BB96" s="2">
        <v>1</v>
      </c>
      <c r="BC96" s="2">
        <v>1</v>
      </c>
      <c r="BD96" s="2" t="s">
        <v>3</v>
      </c>
      <c r="BE96" s="2" t="s">
        <v>3</v>
      </c>
      <c r="BF96" s="2" t="s">
        <v>3</v>
      </c>
      <c r="BG96" s="2" t="s">
        <v>3</v>
      </c>
      <c r="BH96" s="2">
        <v>3</v>
      </c>
      <c r="BI96" s="2">
        <v>2</v>
      </c>
      <c r="BJ96" s="2" t="s">
        <v>3</v>
      </c>
      <c r="BK96" s="2"/>
      <c r="BL96" s="2"/>
      <c r="BM96" s="2">
        <v>700010</v>
      </c>
      <c r="BN96" s="2">
        <v>0</v>
      </c>
      <c r="BO96" s="2" t="s">
        <v>3</v>
      </c>
      <c r="BP96" s="2">
        <v>0</v>
      </c>
      <c r="BQ96" s="2">
        <v>202</v>
      </c>
      <c r="BR96" s="2">
        <v>0</v>
      </c>
      <c r="BS96" s="2">
        <v>1</v>
      </c>
      <c r="BT96" s="2">
        <v>1</v>
      </c>
      <c r="BU96" s="2">
        <v>1</v>
      </c>
      <c r="BV96" s="2">
        <v>1</v>
      </c>
      <c r="BW96" s="2">
        <v>1</v>
      </c>
      <c r="BX96" s="2">
        <v>1</v>
      </c>
      <c r="BY96" s="2" t="s">
        <v>3</v>
      </c>
      <c r="BZ96" s="2">
        <v>0</v>
      </c>
      <c r="CA96" s="2">
        <v>0</v>
      </c>
      <c r="CB96" s="2" t="s">
        <v>3</v>
      </c>
      <c r="CC96" s="2"/>
      <c r="CD96" s="2"/>
      <c r="CE96" s="2">
        <v>30</v>
      </c>
      <c r="CF96" s="2">
        <v>0</v>
      </c>
      <c r="CG96" s="2">
        <v>0</v>
      </c>
      <c r="CH96" s="2"/>
      <c r="CI96" s="2"/>
      <c r="CJ96" s="2"/>
      <c r="CK96" s="2"/>
      <c r="CL96" s="2"/>
      <c r="CM96" s="2">
        <v>0</v>
      </c>
      <c r="CN96" s="2" t="s">
        <v>3</v>
      </c>
      <c r="CO96" s="2">
        <v>0</v>
      </c>
      <c r="CP96" s="2">
        <f t="shared" si="117"/>
        <v>252</v>
      </c>
      <c r="CQ96" s="2">
        <f t="shared" si="118"/>
        <v>0.45</v>
      </c>
      <c r="CR96" s="2">
        <f t="shared" si="119"/>
        <v>0</v>
      </c>
      <c r="CS96" s="2">
        <f t="shared" si="120"/>
        <v>0</v>
      </c>
      <c r="CT96" s="2">
        <f t="shared" si="121"/>
        <v>0</v>
      </c>
      <c r="CU96" s="2">
        <f t="shared" si="122"/>
        <v>0</v>
      </c>
      <c r="CV96" s="2">
        <f t="shared" si="123"/>
        <v>0</v>
      </c>
      <c r="CW96" s="2">
        <f t="shared" si="124"/>
        <v>0</v>
      </c>
      <c r="CX96" s="2">
        <f t="shared" si="125"/>
        <v>0</v>
      </c>
      <c r="CY96" s="2">
        <f>((S96*BZ96)/100)</f>
        <v>0</v>
      </c>
      <c r="CZ96" s="2">
        <f>((S96*CA96)/100)</f>
        <v>0</v>
      </c>
      <c r="DA96" s="2"/>
      <c r="DB96" s="2"/>
      <c r="DC96" s="2" t="s">
        <v>3</v>
      </c>
      <c r="DD96" s="2" t="s">
        <v>3</v>
      </c>
      <c r="DE96" s="2" t="s">
        <v>3</v>
      </c>
      <c r="DF96" s="2" t="s">
        <v>3</v>
      </c>
      <c r="DG96" s="2" t="s">
        <v>3</v>
      </c>
      <c r="DH96" s="2" t="s">
        <v>3</v>
      </c>
      <c r="DI96" s="2" t="s">
        <v>3</v>
      </c>
      <c r="DJ96" s="2" t="s">
        <v>3</v>
      </c>
      <c r="DK96" s="2" t="s">
        <v>3</v>
      </c>
      <c r="DL96" s="2" t="s">
        <v>3</v>
      </c>
      <c r="DM96" s="2" t="s">
        <v>3</v>
      </c>
      <c r="DN96" s="2">
        <v>0</v>
      </c>
      <c r="DO96" s="2">
        <v>0</v>
      </c>
      <c r="DP96" s="2">
        <v>1</v>
      </c>
      <c r="DQ96" s="2">
        <v>1</v>
      </c>
      <c r="DR96" s="2"/>
      <c r="DS96" s="2"/>
      <c r="DT96" s="2"/>
      <c r="DU96" s="2">
        <v>1010</v>
      </c>
      <c r="DV96" s="2" t="s">
        <v>29</v>
      </c>
      <c r="DW96" s="2" t="s">
        <v>29</v>
      </c>
      <c r="DX96" s="2">
        <v>1</v>
      </c>
      <c r="DY96" s="2"/>
      <c r="DZ96" s="2" t="s">
        <v>3</v>
      </c>
      <c r="EA96" s="2" t="s">
        <v>3</v>
      </c>
      <c r="EB96" s="2" t="s">
        <v>3</v>
      </c>
      <c r="EC96" s="2" t="s">
        <v>3</v>
      </c>
      <c r="ED96" s="2"/>
      <c r="EE96" s="2">
        <v>151748510</v>
      </c>
      <c r="EF96" s="2">
        <v>202</v>
      </c>
      <c r="EG96" s="2" t="s">
        <v>30</v>
      </c>
      <c r="EH96" s="2">
        <v>0</v>
      </c>
      <c r="EI96" s="2" t="s">
        <v>3</v>
      </c>
      <c r="EJ96" s="2">
        <v>1</v>
      </c>
      <c r="EK96" s="2">
        <v>700010</v>
      </c>
      <c r="EL96" s="2" t="s">
        <v>31</v>
      </c>
      <c r="EM96" s="2" t="s">
        <v>30</v>
      </c>
      <c r="EN96" s="2"/>
      <c r="EO96" s="2" t="s">
        <v>3</v>
      </c>
      <c r="EP96" s="2"/>
      <c r="EQ96" s="2">
        <v>0</v>
      </c>
      <c r="ER96" s="2">
        <v>0.48</v>
      </c>
      <c r="ES96" s="2">
        <v>0.45</v>
      </c>
      <c r="ET96" s="2">
        <v>0</v>
      </c>
      <c r="EU96" s="2">
        <v>0</v>
      </c>
      <c r="EV96" s="2">
        <v>0</v>
      </c>
      <c r="EW96" s="2">
        <v>0</v>
      </c>
      <c r="EX96" s="2">
        <v>0</v>
      </c>
      <c r="EY96" s="2">
        <v>0</v>
      </c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>
        <v>0</v>
      </c>
      <c r="FR96" s="2">
        <f t="shared" si="126"/>
        <v>0</v>
      </c>
      <c r="FS96" s="2">
        <v>0</v>
      </c>
      <c r="FT96" s="2"/>
      <c r="FU96" s="2"/>
      <c r="FV96" s="2"/>
      <c r="FW96" s="2"/>
      <c r="FX96" s="2">
        <v>0</v>
      </c>
      <c r="FY96" s="2">
        <v>0</v>
      </c>
      <c r="FZ96" s="2"/>
      <c r="GA96" s="2" t="s">
        <v>159</v>
      </c>
      <c r="GB96" s="2"/>
      <c r="GC96" s="2"/>
      <c r="GD96" s="2">
        <v>0</v>
      </c>
      <c r="GE96" s="2"/>
      <c r="GF96" s="2">
        <v>-1744385024</v>
      </c>
      <c r="GG96" s="2">
        <v>2</v>
      </c>
      <c r="GH96" s="2">
        <v>4</v>
      </c>
      <c r="GI96" s="2">
        <v>-2</v>
      </c>
      <c r="GJ96" s="2">
        <v>0</v>
      </c>
      <c r="GK96" s="2">
        <f>ROUND(R96*(R12)/100,2)</f>
        <v>0</v>
      </c>
      <c r="GL96" s="2">
        <f t="shared" si="127"/>
        <v>0</v>
      </c>
      <c r="GM96" s="2">
        <f t="shared" si="128"/>
        <v>252</v>
      </c>
      <c r="GN96" s="2">
        <f t="shared" si="129"/>
        <v>0</v>
      </c>
      <c r="GO96" s="2">
        <f t="shared" si="130"/>
        <v>252</v>
      </c>
      <c r="GP96" s="2">
        <f t="shared" si="131"/>
        <v>0</v>
      </c>
      <c r="GQ96" s="2"/>
      <c r="GR96" s="2">
        <v>0</v>
      </c>
      <c r="GS96" s="2">
        <v>2</v>
      </c>
      <c r="GT96" s="2">
        <v>0</v>
      </c>
      <c r="GU96" s="2" t="s">
        <v>3</v>
      </c>
      <c r="GV96" s="2">
        <f t="shared" si="132"/>
        <v>0</v>
      </c>
      <c r="GW96" s="2">
        <v>1</v>
      </c>
      <c r="GX96" s="2">
        <f t="shared" si="133"/>
        <v>0</v>
      </c>
      <c r="GY96" s="2"/>
      <c r="GZ96" s="2"/>
      <c r="HA96" s="2">
        <v>0</v>
      </c>
      <c r="HB96" s="2">
        <v>0</v>
      </c>
      <c r="HC96" s="2">
        <f t="shared" si="134"/>
        <v>0</v>
      </c>
      <c r="HD96" s="2"/>
      <c r="HE96" s="2" t="s">
        <v>26</v>
      </c>
      <c r="HF96" s="2" t="s">
        <v>75</v>
      </c>
      <c r="HG96" s="2"/>
      <c r="HH96" s="2"/>
      <c r="HI96" s="2"/>
      <c r="HJ96" s="2"/>
      <c r="HK96" s="2"/>
      <c r="HL96" s="2"/>
      <c r="HM96" s="2" t="s">
        <v>3</v>
      </c>
      <c r="HN96" s="2" t="s">
        <v>3</v>
      </c>
      <c r="HO96" s="2" t="s">
        <v>3</v>
      </c>
      <c r="HP96" s="2" t="s">
        <v>3</v>
      </c>
      <c r="HQ96" s="2" t="s">
        <v>3</v>
      </c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>
        <v>0</v>
      </c>
      <c r="IL96" s="2"/>
      <c r="IM96" s="2"/>
      <c r="IN96" s="2"/>
      <c r="IO96" s="2"/>
      <c r="IP96" s="2"/>
      <c r="IQ96" s="2"/>
      <c r="IR96" s="2"/>
      <c r="IS96" s="2"/>
      <c r="IT96" s="2"/>
      <c r="IU96" s="2"/>
    </row>
    <row r="97" spans="1:255" x14ac:dyDescent="0.2">
      <c r="A97">
        <v>17</v>
      </c>
      <c r="B97">
        <v>1</v>
      </c>
      <c r="E97" t="s">
        <v>157</v>
      </c>
      <c r="F97" t="s">
        <v>27</v>
      </c>
      <c r="G97" t="s">
        <v>158</v>
      </c>
      <c r="H97" t="s">
        <v>29</v>
      </c>
      <c r="I97">
        <v>560</v>
      </c>
      <c r="J97">
        <v>0</v>
      </c>
      <c r="K97">
        <v>560</v>
      </c>
      <c r="O97">
        <f t="shared" si="97"/>
        <v>2454.48</v>
      </c>
      <c r="P97">
        <f t="shared" si="98"/>
        <v>2454.48</v>
      </c>
      <c r="Q97">
        <f t="shared" si="99"/>
        <v>0</v>
      </c>
      <c r="R97">
        <f t="shared" si="100"/>
        <v>0</v>
      </c>
      <c r="S97">
        <f t="shared" si="101"/>
        <v>0</v>
      </c>
      <c r="T97">
        <f t="shared" si="102"/>
        <v>0</v>
      </c>
      <c r="U97">
        <f t="shared" si="103"/>
        <v>0</v>
      </c>
      <c r="V97">
        <f t="shared" si="104"/>
        <v>0</v>
      </c>
      <c r="W97">
        <f t="shared" si="105"/>
        <v>0</v>
      </c>
      <c r="X97">
        <f t="shared" si="106"/>
        <v>0</v>
      </c>
      <c r="Y97">
        <f t="shared" si="107"/>
        <v>0</v>
      </c>
      <c r="AA97">
        <v>151751235</v>
      </c>
      <c r="AB97">
        <f t="shared" si="108"/>
        <v>0.45</v>
      </c>
      <c r="AC97">
        <f t="shared" si="109"/>
        <v>0.45</v>
      </c>
      <c r="AD97">
        <f t="shared" si="110"/>
        <v>0</v>
      </c>
      <c r="AE97">
        <f t="shared" si="111"/>
        <v>0</v>
      </c>
      <c r="AF97">
        <f t="shared" si="112"/>
        <v>0</v>
      </c>
      <c r="AG97">
        <f t="shared" si="113"/>
        <v>0</v>
      </c>
      <c r="AH97">
        <f t="shared" si="114"/>
        <v>0</v>
      </c>
      <c r="AI97">
        <f t="shared" si="115"/>
        <v>0</v>
      </c>
      <c r="AJ97">
        <f t="shared" si="116"/>
        <v>0</v>
      </c>
      <c r="AK97">
        <v>0.45</v>
      </c>
      <c r="AL97">
        <v>0.45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1</v>
      </c>
      <c r="AW97">
        <v>1</v>
      </c>
      <c r="AZ97">
        <v>1</v>
      </c>
      <c r="BA97">
        <v>1</v>
      </c>
      <c r="BB97">
        <v>1</v>
      </c>
      <c r="BC97">
        <v>9.74</v>
      </c>
      <c r="BD97" t="s">
        <v>3</v>
      </c>
      <c r="BE97" t="s">
        <v>3</v>
      </c>
      <c r="BF97" t="s">
        <v>3</v>
      </c>
      <c r="BG97" t="s">
        <v>3</v>
      </c>
      <c r="BH97">
        <v>3</v>
      </c>
      <c r="BI97">
        <v>2</v>
      </c>
      <c r="BJ97" t="s">
        <v>3</v>
      </c>
      <c r="BM97">
        <v>700010</v>
      </c>
      <c r="BN97">
        <v>0</v>
      </c>
      <c r="BO97" t="s">
        <v>3</v>
      </c>
      <c r="BP97">
        <v>0</v>
      </c>
      <c r="BQ97">
        <v>202</v>
      </c>
      <c r="BR97">
        <v>0</v>
      </c>
      <c r="BS97">
        <v>1</v>
      </c>
      <c r="BT97">
        <v>1</v>
      </c>
      <c r="BU97">
        <v>1</v>
      </c>
      <c r="BV97">
        <v>1</v>
      </c>
      <c r="BW97">
        <v>1</v>
      </c>
      <c r="BX97">
        <v>1</v>
      </c>
      <c r="BY97" t="s">
        <v>3</v>
      </c>
      <c r="BZ97">
        <v>0</v>
      </c>
      <c r="CA97">
        <v>0</v>
      </c>
      <c r="CB97" t="s">
        <v>3</v>
      </c>
      <c r="CE97">
        <v>30</v>
      </c>
      <c r="CF97">
        <v>0</v>
      </c>
      <c r="CG97">
        <v>0</v>
      </c>
      <c r="CM97">
        <v>0</v>
      </c>
      <c r="CN97" t="s">
        <v>3</v>
      </c>
      <c r="CO97">
        <v>0</v>
      </c>
      <c r="CP97">
        <f t="shared" si="117"/>
        <v>2454.48</v>
      </c>
      <c r="CQ97">
        <f t="shared" si="118"/>
        <v>4.38</v>
      </c>
      <c r="CR97">
        <f t="shared" si="119"/>
        <v>0</v>
      </c>
      <c r="CS97">
        <f t="shared" si="120"/>
        <v>0</v>
      </c>
      <c r="CT97">
        <f t="shared" si="121"/>
        <v>0</v>
      </c>
      <c r="CU97">
        <f t="shared" si="122"/>
        <v>0</v>
      </c>
      <c r="CV97">
        <f t="shared" si="123"/>
        <v>0</v>
      </c>
      <c r="CW97">
        <f t="shared" si="124"/>
        <v>0</v>
      </c>
      <c r="CX97">
        <f t="shared" si="125"/>
        <v>0</v>
      </c>
      <c r="CY97">
        <f>S97*(BZ97/100)</f>
        <v>0</v>
      </c>
      <c r="CZ97">
        <f>S97*(CA97/100)</f>
        <v>0</v>
      </c>
      <c r="DC97" t="s">
        <v>3</v>
      </c>
      <c r="DD97" t="s">
        <v>3</v>
      </c>
      <c r="DE97" t="s">
        <v>3</v>
      </c>
      <c r="DF97" t="s">
        <v>3</v>
      </c>
      <c r="DG97" t="s">
        <v>3</v>
      </c>
      <c r="DH97" t="s">
        <v>3</v>
      </c>
      <c r="DI97" t="s">
        <v>3</v>
      </c>
      <c r="DJ97" t="s">
        <v>3</v>
      </c>
      <c r="DK97" t="s">
        <v>3</v>
      </c>
      <c r="DL97" t="s">
        <v>3</v>
      </c>
      <c r="DM97" t="s">
        <v>3</v>
      </c>
      <c r="DN97">
        <v>0</v>
      </c>
      <c r="DO97">
        <v>0</v>
      </c>
      <c r="DP97">
        <v>1</v>
      </c>
      <c r="DQ97">
        <v>1</v>
      </c>
      <c r="DU97">
        <v>1010</v>
      </c>
      <c r="DV97" t="s">
        <v>29</v>
      </c>
      <c r="DW97" t="s">
        <v>29</v>
      </c>
      <c r="DX97">
        <v>1</v>
      </c>
      <c r="DZ97" t="s">
        <v>3</v>
      </c>
      <c r="EA97" t="s">
        <v>3</v>
      </c>
      <c r="EB97" t="s">
        <v>3</v>
      </c>
      <c r="EC97" t="s">
        <v>3</v>
      </c>
      <c r="EE97">
        <v>151748510</v>
      </c>
      <c r="EF97">
        <v>202</v>
      </c>
      <c r="EG97" t="s">
        <v>30</v>
      </c>
      <c r="EH97">
        <v>0</v>
      </c>
      <c r="EI97" t="s">
        <v>3</v>
      </c>
      <c r="EJ97">
        <v>1</v>
      </c>
      <c r="EK97">
        <v>700010</v>
      </c>
      <c r="EL97" t="s">
        <v>31</v>
      </c>
      <c r="EM97" t="s">
        <v>30</v>
      </c>
      <c r="EO97" t="s">
        <v>3</v>
      </c>
      <c r="EQ97">
        <v>0</v>
      </c>
      <c r="ER97">
        <v>0.48</v>
      </c>
      <c r="ES97">
        <v>0.45</v>
      </c>
      <c r="ET97">
        <v>0</v>
      </c>
      <c r="EU97">
        <v>0</v>
      </c>
      <c r="EV97">
        <v>0</v>
      </c>
      <c r="EW97">
        <v>0</v>
      </c>
      <c r="EX97">
        <v>0</v>
      </c>
      <c r="EY97">
        <v>0</v>
      </c>
      <c r="EZ97">
        <v>5</v>
      </c>
      <c r="FC97">
        <v>1</v>
      </c>
      <c r="FD97">
        <v>18</v>
      </c>
      <c r="FF97">
        <v>5.14</v>
      </c>
      <c r="FQ97">
        <v>0</v>
      </c>
      <c r="FR97">
        <f t="shared" si="126"/>
        <v>0</v>
      </c>
      <c r="FS97">
        <v>0</v>
      </c>
      <c r="FX97">
        <v>0</v>
      </c>
      <c r="FY97">
        <v>0</v>
      </c>
      <c r="GA97" t="s">
        <v>159</v>
      </c>
      <c r="GD97">
        <v>0</v>
      </c>
      <c r="GF97">
        <v>-1744385024</v>
      </c>
      <c r="GG97">
        <v>2</v>
      </c>
      <c r="GH97">
        <v>3</v>
      </c>
      <c r="GI97">
        <v>5</v>
      </c>
      <c r="GJ97">
        <v>0</v>
      </c>
      <c r="GK97">
        <f>ROUND(R97*(S12)/100,2)</f>
        <v>0</v>
      </c>
      <c r="GL97">
        <f t="shared" si="127"/>
        <v>0</v>
      </c>
      <c r="GM97">
        <f t="shared" si="128"/>
        <v>2454.48</v>
      </c>
      <c r="GN97">
        <f t="shared" si="129"/>
        <v>0</v>
      </c>
      <c r="GO97">
        <f t="shared" si="130"/>
        <v>2454.48</v>
      </c>
      <c r="GP97">
        <f t="shared" si="131"/>
        <v>0</v>
      </c>
      <c r="GR97">
        <v>1</v>
      </c>
      <c r="GS97">
        <v>1</v>
      </c>
      <c r="GT97">
        <v>0</v>
      </c>
      <c r="GU97" t="s">
        <v>3</v>
      </c>
      <c r="GV97">
        <f t="shared" si="132"/>
        <v>0</v>
      </c>
      <c r="GW97">
        <v>1</v>
      </c>
      <c r="GX97">
        <f t="shared" si="133"/>
        <v>0</v>
      </c>
      <c r="HA97">
        <v>0</v>
      </c>
      <c r="HB97">
        <v>0</v>
      </c>
      <c r="HC97">
        <f t="shared" si="134"/>
        <v>0</v>
      </c>
      <c r="HE97" t="s">
        <v>26</v>
      </c>
      <c r="HF97" t="s">
        <v>75</v>
      </c>
      <c r="HM97" t="s">
        <v>3</v>
      </c>
      <c r="HN97" t="s">
        <v>3</v>
      </c>
      <c r="HO97" t="s">
        <v>3</v>
      </c>
      <c r="HP97" t="s">
        <v>3</v>
      </c>
      <c r="HQ97" t="s">
        <v>3</v>
      </c>
      <c r="IK97">
        <v>0</v>
      </c>
    </row>
    <row r="98" spans="1:255" x14ac:dyDescent="0.2">
      <c r="A98" s="2">
        <v>17</v>
      </c>
      <c r="B98" s="2">
        <v>1</v>
      </c>
      <c r="C98" s="2"/>
      <c r="D98" s="2"/>
      <c r="E98" s="2" t="s">
        <v>3</v>
      </c>
      <c r="F98" s="2" t="s">
        <v>27</v>
      </c>
      <c r="G98" s="2" t="s">
        <v>160</v>
      </c>
      <c r="H98" s="2" t="s">
        <v>29</v>
      </c>
      <c r="I98" s="2">
        <v>1000</v>
      </c>
      <c r="J98" s="2">
        <v>0</v>
      </c>
      <c r="K98" s="2">
        <v>1000</v>
      </c>
      <c r="L98" s="2"/>
      <c r="M98" s="2"/>
      <c r="N98" s="2"/>
      <c r="O98" s="2">
        <f t="shared" si="97"/>
        <v>100</v>
      </c>
      <c r="P98" s="2">
        <f t="shared" si="98"/>
        <v>100</v>
      </c>
      <c r="Q98" s="2">
        <f t="shared" si="99"/>
        <v>0</v>
      </c>
      <c r="R98" s="2">
        <f t="shared" si="100"/>
        <v>0</v>
      </c>
      <c r="S98" s="2">
        <f t="shared" si="101"/>
        <v>0</v>
      </c>
      <c r="T98" s="2">
        <f t="shared" si="102"/>
        <v>0</v>
      </c>
      <c r="U98" s="2">
        <f t="shared" si="103"/>
        <v>0</v>
      </c>
      <c r="V98" s="2">
        <f t="shared" si="104"/>
        <v>0</v>
      </c>
      <c r="W98" s="2">
        <f t="shared" si="105"/>
        <v>0</v>
      </c>
      <c r="X98" s="2">
        <f t="shared" si="106"/>
        <v>0</v>
      </c>
      <c r="Y98" s="2">
        <f t="shared" si="107"/>
        <v>0</v>
      </c>
      <c r="Z98" s="2"/>
      <c r="AA98" s="2">
        <v>-1</v>
      </c>
      <c r="AB98" s="2">
        <f t="shared" si="108"/>
        <v>0.1</v>
      </c>
      <c r="AC98" s="2">
        <f t="shared" si="109"/>
        <v>0.1</v>
      </c>
      <c r="AD98" s="2">
        <f t="shared" si="110"/>
        <v>0</v>
      </c>
      <c r="AE98" s="2">
        <f t="shared" si="111"/>
        <v>0</v>
      </c>
      <c r="AF98" s="2">
        <f t="shared" si="112"/>
        <v>0</v>
      </c>
      <c r="AG98" s="2">
        <f t="shared" si="113"/>
        <v>0</v>
      </c>
      <c r="AH98" s="2">
        <f t="shared" si="114"/>
        <v>0</v>
      </c>
      <c r="AI98" s="2">
        <f t="shared" si="115"/>
        <v>0</v>
      </c>
      <c r="AJ98" s="2">
        <f t="shared" si="116"/>
        <v>0</v>
      </c>
      <c r="AK98" s="2">
        <v>0.1</v>
      </c>
      <c r="AL98" s="2">
        <v>0.1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 s="2">
        <v>0</v>
      </c>
      <c r="AT98" s="2">
        <v>0</v>
      </c>
      <c r="AU98" s="2">
        <v>0</v>
      </c>
      <c r="AV98" s="2">
        <v>1</v>
      </c>
      <c r="AW98" s="2">
        <v>1</v>
      </c>
      <c r="AX98" s="2"/>
      <c r="AY98" s="2"/>
      <c r="AZ98" s="2">
        <v>1</v>
      </c>
      <c r="BA98" s="2">
        <v>1</v>
      </c>
      <c r="BB98" s="2">
        <v>1</v>
      </c>
      <c r="BC98" s="2">
        <v>1</v>
      </c>
      <c r="BD98" s="2" t="s">
        <v>3</v>
      </c>
      <c r="BE98" s="2" t="s">
        <v>3</v>
      </c>
      <c r="BF98" s="2" t="s">
        <v>3</v>
      </c>
      <c r="BG98" s="2" t="s">
        <v>3</v>
      </c>
      <c r="BH98" s="2">
        <v>3</v>
      </c>
      <c r="BI98" s="2">
        <v>2</v>
      </c>
      <c r="BJ98" s="2" t="s">
        <v>3</v>
      </c>
      <c r="BK98" s="2"/>
      <c r="BL98" s="2"/>
      <c r="BM98" s="2">
        <v>700010</v>
      </c>
      <c r="BN98" s="2">
        <v>0</v>
      </c>
      <c r="BO98" s="2" t="s">
        <v>3</v>
      </c>
      <c r="BP98" s="2">
        <v>0</v>
      </c>
      <c r="BQ98" s="2">
        <v>202</v>
      </c>
      <c r="BR98" s="2">
        <v>0</v>
      </c>
      <c r="BS98" s="2">
        <v>1</v>
      </c>
      <c r="BT98" s="2">
        <v>1</v>
      </c>
      <c r="BU98" s="2">
        <v>1</v>
      </c>
      <c r="BV98" s="2">
        <v>1</v>
      </c>
      <c r="BW98" s="2">
        <v>1</v>
      </c>
      <c r="BX98" s="2">
        <v>1</v>
      </c>
      <c r="BY98" s="2" t="s">
        <v>3</v>
      </c>
      <c r="BZ98" s="2">
        <v>0</v>
      </c>
      <c r="CA98" s="2">
        <v>0</v>
      </c>
      <c r="CB98" s="2" t="s">
        <v>3</v>
      </c>
      <c r="CC98" s="2"/>
      <c r="CD98" s="2"/>
      <c r="CE98" s="2">
        <v>30</v>
      </c>
      <c r="CF98" s="2">
        <v>0</v>
      </c>
      <c r="CG98" s="2">
        <v>0</v>
      </c>
      <c r="CH98" s="2"/>
      <c r="CI98" s="2"/>
      <c r="CJ98" s="2"/>
      <c r="CK98" s="2"/>
      <c r="CL98" s="2"/>
      <c r="CM98" s="2">
        <v>0</v>
      </c>
      <c r="CN98" s="2" t="s">
        <v>3</v>
      </c>
      <c r="CO98" s="2">
        <v>0</v>
      </c>
      <c r="CP98" s="2">
        <f t="shared" si="117"/>
        <v>100</v>
      </c>
      <c r="CQ98" s="2">
        <f t="shared" si="118"/>
        <v>0.1</v>
      </c>
      <c r="CR98" s="2">
        <f t="shared" si="119"/>
        <v>0</v>
      </c>
      <c r="CS98" s="2">
        <f t="shared" si="120"/>
        <v>0</v>
      </c>
      <c r="CT98" s="2">
        <f t="shared" si="121"/>
        <v>0</v>
      </c>
      <c r="CU98" s="2">
        <f t="shared" si="122"/>
        <v>0</v>
      </c>
      <c r="CV98" s="2">
        <f t="shared" si="123"/>
        <v>0</v>
      </c>
      <c r="CW98" s="2">
        <f t="shared" si="124"/>
        <v>0</v>
      </c>
      <c r="CX98" s="2">
        <f t="shared" si="125"/>
        <v>0</v>
      </c>
      <c r="CY98" s="2">
        <f>((S98*BZ98)/100)</f>
        <v>0</v>
      </c>
      <c r="CZ98" s="2">
        <f>((S98*CA98)/100)</f>
        <v>0</v>
      </c>
      <c r="DA98" s="2"/>
      <c r="DB98" s="2"/>
      <c r="DC98" s="2" t="s">
        <v>3</v>
      </c>
      <c r="DD98" s="2" t="s">
        <v>3</v>
      </c>
      <c r="DE98" s="2" t="s">
        <v>3</v>
      </c>
      <c r="DF98" s="2" t="s">
        <v>3</v>
      </c>
      <c r="DG98" s="2" t="s">
        <v>3</v>
      </c>
      <c r="DH98" s="2" t="s">
        <v>3</v>
      </c>
      <c r="DI98" s="2" t="s">
        <v>3</v>
      </c>
      <c r="DJ98" s="2" t="s">
        <v>3</v>
      </c>
      <c r="DK98" s="2" t="s">
        <v>3</v>
      </c>
      <c r="DL98" s="2" t="s">
        <v>3</v>
      </c>
      <c r="DM98" s="2" t="s">
        <v>3</v>
      </c>
      <c r="DN98" s="2">
        <v>0</v>
      </c>
      <c r="DO98" s="2">
        <v>0</v>
      </c>
      <c r="DP98" s="2">
        <v>1</v>
      </c>
      <c r="DQ98" s="2">
        <v>1</v>
      </c>
      <c r="DR98" s="2"/>
      <c r="DS98" s="2"/>
      <c r="DT98" s="2"/>
      <c r="DU98" s="2">
        <v>1010</v>
      </c>
      <c r="DV98" s="2" t="s">
        <v>29</v>
      </c>
      <c r="DW98" s="2" t="s">
        <v>29</v>
      </c>
      <c r="DX98" s="2">
        <v>1</v>
      </c>
      <c r="DY98" s="2"/>
      <c r="DZ98" s="2" t="s">
        <v>3</v>
      </c>
      <c r="EA98" s="2" t="s">
        <v>3</v>
      </c>
      <c r="EB98" s="2" t="s">
        <v>3</v>
      </c>
      <c r="EC98" s="2" t="s">
        <v>3</v>
      </c>
      <c r="ED98" s="2"/>
      <c r="EE98" s="2">
        <v>151748510</v>
      </c>
      <c r="EF98" s="2">
        <v>202</v>
      </c>
      <c r="EG98" s="2" t="s">
        <v>30</v>
      </c>
      <c r="EH98" s="2">
        <v>0</v>
      </c>
      <c r="EI98" s="2" t="s">
        <v>3</v>
      </c>
      <c r="EJ98" s="2">
        <v>1</v>
      </c>
      <c r="EK98" s="2">
        <v>700010</v>
      </c>
      <c r="EL98" s="2" t="s">
        <v>31</v>
      </c>
      <c r="EM98" s="2" t="s">
        <v>30</v>
      </c>
      <c r="EN98" s="2"/>
      <c r="EO98" s="2" t="s">
        <v>3</v>
      </c>
      <c r="EP98" s="2"/>
      <c r="EQ98" s="2">
        <v>1024</v>
      </c>
      <c r="ER98" s="2">
        <v>0.11</v>
      </c>
      <c r="ES98" s="2">
        <v>0.1</v>
      </c>
      <c r="ET98" s="2">
        <v>0</v>
      </c>
      <c r="EU98" s="2">
        <v>0</v>
      </c>
      <c r="EV98" s="2">
        <v>0</v>
      </c>
      <c r="EW98" s="2">
        <v>0</v>
      </c>
      <c r="EX98" s="2">
        <v>0</v>
      </c>
      <c r="EY98" s="2">
        <v>0</v>
      </c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>
        <v>0</v>
      </c>
      <c r="FR98" s="2">
        <f t="shared" si="126"/>
        <v>0</v>
      </c>
      <c r="FS98" s="2">
        <v>0</v>
      </c>
      <c r="FT98" s="2"/>
      <c r="FU98" s="2"/>
      <c r="FV98" s="2"/>
      <c r="FW98" s="2"/>
      <c r="FX98" s="2">
        <v>0</v>
      </c>
      <c r="FY98" s="2">
        <v>0</v>
      </c>
      <c r="FZ98" s="2"/>
      <c r="GA98" s="2" t="s">
        <v>161</v>
      </c>
      <c r="GB98" s="2"/>
      <c r="GC98" s="2"/>
      <c r="GD98" s="2">
        <v>0</v>
      </c>
      <c r="GE98" s="2"/>
      <c r="GF98" s="2">
        <v>1910578424</v>
      </c>
      <c r="GG98" s="2">
        <v>2</v>
      </c>
      <c r="GH98" s="2">
        <v>4</v>
      </c>
      <c r="GI98" s="2">
        <v>-2</v>
      </c>
      <c r="GJ98" s="2">
        <v>0</v>
      </c>
      <c r="GK98" s="2">
        <f>ROUND(R98*(R12)/100,2)</f>
        <v>0</v>
      </c>
      <c r="GL98" s="2">
        <f t="shared" si="127"/>
        <v>0</v>
      </c>
      <c r="GM98" s="2">
        <f t="shared" si="128"/>
        <v>100</v>
      </c>
      <c r="GN98" s="2">
        <f t="shared" si="129"/>
        <v>0</v>
      </c>
      <c r="GO98" s="2">
        <f t="shared" si="130"/>
        <v>100</v>
      </c>
      <c r="GP98" s="2">
        <f t="shared" si="131"/>
        <v>0</v>
      </c>
      <c r="GQ98" s="2"/>
      <c r="GR98" s="2">
        <v>0</v>
      </c>
      <c r="GS98" s="2">
        <v>2</v>
      </c>
      <c r="GT98" s="2">
        <v>0</v>
      </c>
      <c r="GU98" s="2" t="s">
        <v>3</v>
      </c>
      <c r="GV98" s="2">
        <f t="shared" si="132"/>
        <v>0</v>
      </c>
      <c r="GW98" s="2">
        <v>1</v>
      </c>
      <c r="GX98" s="2">
        <f t="shared" si="133"/>
        <v>0</v>
      </c>
      <c r="GY98" s="2"/>
      <c r="GZ98" s="2"/>
      <c r="HA98" s="2">
        <v>0</v>
      </c>
      <c r="HB98" s="2">
        <v>0</v>
      </c>
      <c r="HC98" s="2">
        <f t="shared" si="134"/>
        <v>0</v>
      </c>
      <c r="HD98" s="2"/>
      <c r="HE98" s="2" t="s">
        <v>26</v>
      </c>
      <c r="HF98" s="2" t="s">
        <v>75</v>
      </c>
      <c r="HG98" s="2"/>
      <c r="HH98" s="2"/>
      <c r="HI98" s="2"/>
      <c r="HJ98" s="2"/>
      <c r="HK98" s="2"/>
      <c r="HL98" s="2"/>
      <c r="HM98" s="2" t="s">
        <v>3</v>
      </c>
      <c r="HN98" s="2" t="s">
        <v>3</v>
      </c>
      <c r="HO98" s="2" t="s">
        <v>3</v>
      </c>
      <c r="HP98" s="2" t="s">
        <v>3</v>
      </c>
      <c r="HQ98" s="2" t="s">
        <v>3</v>
      </c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>
        <v>0</v>
      </c>
      <c r="IL98" s="2"/>
      <c r="IM98" s="2"/>
      <c r="IN98" s="2"/>
      <c r="IO98" s="2"/>
      <c r="IP98" s="2"/>
      <c r="IQ98" s="2"/>
      <c r="IR98" s="2"/>
      <c r="IS98" s="2"/>
      <c r="IT98" s="2"/>
      <c r="IU98" s="2"/>
    </row>
    <row r="99" spans="1:255" x14ac:dyDescent="0.2">
      <c r="A99">
        <v>17</v>
      </c>
      <c r="B99">
        <v>1</v>
      </c>
      <c r="E99" t="s">
        <v>3</v>
      </c>
      <c r="F99" t="s">
        <v>27</v>
      </c>
      <c r="G99" t="s">
        <v>160</v>
      </c>
      <c r="H99" t="s">
        <v>29</v>
      </c>
      <c r="I99">
        <v>1000</v>
      </c>
      <c r="J99">
        <v>0</v>
      </c>
      <c r="K99">
        <v>1000</v>
      </c>
      <c r="O99">
        <f t="shared" si="97"/>
        <v>974</v>
      </c>
      <c r="P99">
        <f t="shared" si="98"/>
        <v>974</v>
      </c>
      <c r="Q99">
        <f t="shared" si="99"/>
        <v>0</v>
      </c>
      <c r="R99">
        <f t="shared" si="100"/>
        <v>0</v>
      </c>
      <c r="S99">
        <f t="shared" si="101"/>
        <v>0</v>
      </c>
      <c r="T99">
        <f t="shared" si="102"/>
        <v>0</v>
      </c>
      <c r="U99">
        <f t="shared" si="103"/>
        <v>0</v>
      </c>
      <c r="V99">
        <f t="shared" si="104"/>
        <v>0</v>
      </c>
      <c r="W99">
        <f t="shared" si="105"/>
        <v>0</v>
      </c>
      <c r="X99">
        <f t="shared" si="106"/>
        <v>0</v>
      </c>
      <c r="Y99">
        <f t="shared" si="107"/>
        <v>0</v>
      </c>
      <c r="AA99">
        <v>-1</v>
      </c>
      <c r="AB99">
        <f t="shared" si="108"/>
        <v>0.1</v>
      </c>
      <c r="AC99">
        <f t="shared" si="109"/>
        <v>0.1</v>
      </c>
      <c r="AD99">
        <f t="shared" si="110"/>
        <v>0</v>
      </c>
      <c r="AE99">
        <f t="shared" si="111"/>
        <v>0</v>
      </c>
      <c r="AF99">
        <f t="shared" si="112"/>
        <v>0</v>
      </c>
      <c r="AG99">
        <f t="shared" si="113"/>
        <v>0</v>
      </c>
      <c r="AH99">
        <f t="shared" si="114"/>
        <v>0</v>
      </c>
      <c r="AI99">
        <f t="shared" si="115"/>
        <v>0</v>
      </c>
      <c r="AJ99">
        <f t="shared" si="116"/>
        <v>0</v>
      </c>
      <c r="AK99">
        <v>0.1</v>
      </c>
      <c r="AL99">
        <v>0.1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1</v>
      </c>
      <c r="AW99">
        <v>1</v>
      </c>
      <c r="AZ99">
        <v>1</v>
      </c>
      <c r="BA99">
        <v>1</v>
      </c>
      <c r="BB99">
        <v>1</v>
      </c>
      <c r="BC99">
        <v>9.74</v>
      </c>
      <c r="BD99" t="s">
        <v>3</v>
      </c>
      <c r="BE99" t="s">
        <v>3</v>
      </c>
      <c r="BF99" t="s">
        <v>3</v>
      </c>
      <c r="BG99" t="s">
        <v>3</v>
      </c>
      <c r="BH99">
        <v>3</v>
      </c>
      <c r="BI99">
        <v>2</v>
      </c>
      <c r="BJ99" t="s">
        <v>3</v>
      </c>
      <c r="BM99">
        <v>700010</v>
      </c>
      <c r="BN99">
        <v>0</v>
      </c>
      <c r="BO99" t="s">
        <v>3</v>
      </c>
      <c r="BP99">
        <v>0</v>
      </c>
      <c r="BQ99">
        <v>202</v>
      </c>
      <c r="BR99">
        <v>0</v>
      </c>
      <c r="BS99">
        <v>1</v>
      </c>
      <c r="BT99">
        <v>1</v>
      </c>
      <c r="BU99">
        <v>1</v>
      </c>
      <c r="BV99">
        <v>1</v>
      </c>
      <c r="BW99">
        <v>1</v>
      </c>
      <c r="BX99">
        <v>1</v>
      </c>
      <c r="BY99" t="s">
        <v>3</v>
      </c>
      <c r="BZ99">
        <v>0</v>
      </c>
      <c r="CA99">
        <v>0</v>
      </c>
      <c r="CB99" t="s">
        <v>3</v>
      </c>
      <c r="CE99">
        <v>30</v>
      </c>
      <c r="CF99">
        <v>0</v>
      </c>
      <c r="CG99">
        <v>0</v>
      </c>
      <c r="CM99">
        <v>0</v>
      </c>
      <c r="CN99" t="s">
        <v>3</v>
      </c>
      <c r="CO99">
        <v>0</v>
      </c>
      <c r="CP99">
        <f t="shared" si="117"/>
        <v>974</v>
      </c>
      <c r="CQ99">
        <f t="shared" si="118"/>
        <v>0.97</v>
      </c>
      <c r="CR99">
        <f t="shared" si="119"/>
        <v>0</v>
      </c>
      <c r="CS99">
        <f t="shared" si="120"/>
        <v>0</v>
      </c>
      <c r="CT99">
        <f t="shared" si="121"/>
        <v>0</v>
      </c>
      <c r="CU99">
        <f t="shared" si="122"/>
        <v>0</v>
      </c>
      <c r="CV99">
        <f t="shared" si="123"/>
        <v>0</v>
      </c>
      <c r="CW99">
        <f t="shared" si="124"/>
        <v>0</v>
      </c>
      <c r="CX99">
        <f t="shared" si="125"/>
        <v>0</v>
      </c>
      <c r="CY99">
        <f>S99*(BZ99/100)</f>
        <v>0</v>
      </c>
      <c r="CZ99">
        <f>S99*(CA99/100)</f>
        <v>0</v>
      </c>
      <c r="DC99" t="s">
        <v>3</v>
      </c>
      <c r="DD99" t="s">
        <v>3</v>
      </c>
      <c r="DE99" t="s">
        <v>3</v>
      </c>
      <c r="DF99" t="s">
        <v>3</v>
      </c>
      <c r="DG99" t="s">
        <v>3</v>
      </c>
      <c r="DH99" t="s">
        <v>3</v>
      </c>
      <c r="DI99" t="s">
        <v>3</v>
      </c>
      <c r="DJ99" t="s">
        <v>3</v>
      </c>
      <c r="DK99" t="s">
        <v>3</v>
      </c>
      <c r="DL99" t="s">
        <v>3</v>
      </c>
      <c r="DM99" t="s">
        <v>3</v>
      </c>
      <c r="DN99">
        <v>0</v>
      </c>
      <c r="DO99">
        <v>0</v>
      </c>
      <c r="DP99">
        <v>1</v>
      </c>
      <c r="DQ99">
        <v>1</v>
      </c>
      <c r="DU99">
        <v>1010</v>
      </c>
      <c r="DV99" t="s">
        <v>29</v>
      </c>
      <c r="DW99" t="s">
        <v>29</v>
      </c>
      <c r="DX99">
        <v>1</v>
      </c>
      <c r="DZ99" t="s">
        <v>3</v>
      </c>
      <c r="EA99" t="s">
        <v>3</v>
      </c>
      <c r="EB99" t="s">
        <v>3</v>
      </c>
      <c r="EC99" t="s">
        <v>3</v>
      </c>
      <c r="EE99">
        <v>151748510</v>
      </c>
      <c r="EF99">
        <v>202</v>
      </c>
      <c r="EG99" t="s">
        <v>30</v>
      </c>
      <c r="EH99">
        <v>0</v>
      </c>
      <c r="EI99" t="s">
        <v>3</v>
      </c>
      <c r="EJ99">
        <v>1</v>
      </c>
      <c r="EK99">
        <v>700010</v>
      </c>
      <c r="EL99" t="s">
        <v>31</v>
      </c>
      <c r="EM99" t="s">
        <v>30</v>
      </c>
      <c r="EO99" t="s">
        <v>3</v>
      </c>
      <c r="EQ99">
        <v>1024</v>
      </c>
      <c r="ER99">
        <v>0.11</v>
      </c>
      <c r="ES99">
        <v>0.1</v>
      </c>
      <c r="ET99">
        <v>0</v>
      </c>
      <c r="EU99">
        <v>0</v>
      </c>
      <c r="EV99">
        <v>0</v>
      </c>
      <c r="EW99">
        <v>0</v>
      </c>
      <c r="EX99">
        <v>0</v>
      </c>
      <c r="EY99">
        <v>0</v>
      </c>
      <c r="EZ99">
        <v>5</v>
      </c>
      <c r="FC99">
        <v>1</v>
      </c>
      <c r="FD99">
        <v>18</v>
      </c>
      <c r="FF99">
        <v>1.2</v>
      </c>
      <c r="FQ99">
        <v>0</v>
      </c>
      <c r="FR99">
        <f t="shared" si="126"/>
        <v>0</v>
      </c>
      <c r="FS99">
        <v>0</v>
      </c>
      <c r="FX99">
        <v>0</v>
      </c>
      <c r="FY99">
        <v>0</v>
      </c>
      <c r="GA99" t="s">
        <v>161</v>
      </c>
      <c r="GD99">
        <v>0</v>
      </c>
      <c r="GF99">
        <v>1910578424</v>
      </c>
      <c r="GG99">
        <v>2</v>
      </c>
      <c r="GH99">
        <v>3</v>
      </c>
      <c r="GI99">
        <v>5</v>
      </c>
      <c r="GJ99">
        <v>0</v>
      </c>
      <c r="GK99">
        <f>ROUND(R99*(S12)/100,2)</f>
        <v>0</v>
      </c>
      <c r="GL99">
        <f t="shared" si="127"/>
        <v>0</v>
      </c>
      <c r="GM99">
        <f t="shared" si="128"/>
        <v>974</v>
      </c>
      <c r="GN99">
        <f t="shared" si="129"/>
        <v>0</v>
      </c>
      <c r="GO99">
        <f t="shared" si="130"/>
        <v>974</v>
      </c>
      <c r="GP99">
        <f t="shared" si="131"/>
        <v>0</v>
      </c>
      <c r="GR99">
        <v>1</v>
      </c>
      <c r="GS99">
        <v>1</v>
      </c>
      <c r="GT99">
        <v>0</v>
      </c>
      <c r="GU99" t="s">
        <v>3</v>
      </c>
      <c r="GV99">
        <f t="shared" si="132"/>
        <v>0</v>
      </c>
      <c r="GW99">
        <v>1</v>
      </c>
      <c r="GX99">
        <f t="shared" si="133"/>
        <v>0</v>
      </c>
      <c r="HA99">
        <v>0</v>
      </c>
      <c r="HB99">
        <v>0</v>
      </c>
      <c r="HC99">
        <f t="shared" si="134"/>
        <v>0</v>
      </c>
      <c r="HE99" t="s">
        <v>26</v>
      </c>
      <c r="HF99" t="s">
        <v>75</v>
      </c>
      <c r="HM99" t="s">
        <v>3</v>
      </c>
      <c r="HN99" t="s">
        <v>3</v>
      </c>
      <c r="HO99" t="s">
        <v>3</v>
      </c>
      <c r="HP99" t="s">
        <v>3</v>
      </c>
      <c r="HQ99" t="s">
        <v>3</v>
      </c>
      <c r="IK99">
        <v>0</v>
      </c>
    </row>
    <row r="100" spans="1:255" x14ac:dyDescent="0.2">
      <c r="A100" s="2">
        <v>17</v>
      </c>
      <c r="B100" s="2">
        <v>1</v>
      </c>
      <c r="C100" s="2"/>
      <c r="D100" s="2"/>
      <c r="E100" s="2" t="s">
        <v>3</v>
      </c>
      <c r="F100" s="2" t="s">
        <v>27</v>
      </c>
      <c r="G100" s="2" t="s">
        <v>162</v>
      </c>
      <c r="H100" s="2" t="s">
        <v>29</v>
      </c>
      <c r="I100" s="2">
        <v>1000</v>
      </c>
      <c r="J100" s="2">
        <v>0</v>
      </c>
      <c r="K100" s="2">
        <v>1000</v>
      </c>
      <c r="L100" s="2"/>
      <c r="M100" s="2"/>
      <c r="N100" s="2"/>
      <c r="O100" s="2">
        <f t="shared" si="97"/>
        <v>370</v>
      </c>
      <c r="P100" s="2">
        <f t="shared" si="98"/>
        <v>370</v>
      </c>
      <c r="Q100" s="2">
        <f t="shared" si="99"/>
        <v>0</v>
      </c>
      <c r="R100" s="2">
        <f t="shared" si="100"/>
        <v>0</v>
      </c>
      <c r="S100" s="2">
        <f t="shared" si="101"/>
        <v>0</v>
      </c>
      <c r="T100" s="2">
        <f t="shared" si="102"/>
        <v>0</v>
      </c>
      <c r="U100" s="2">
        <f t="shared" si="103"/>
        <v>0</v>
      </c>
      <c r="V100" s="2">
        <f t="shared" si="104"/>
        <v>0</v>
      </c>
      <c r="W100" s="2">
        <f t="shared" si="105"/>
        <v>0</v>
      </c>
      <c r="X100" s="2">
        <f t="shared" si="106"/>
        <v>0</v>
      </c>
      <c r="Y100" s="2">
        <f t="shared" si="107"/>
        <v>0</v>
      </c>
      <c r="Z100" s="2"/>
      <c r="AA100" s="2">
        <v>-1</v>
      </c>
      <c r="AB100" s="2">
        <f t="shared" si="108"/>
        <v>0.37</v>
      </c>
      <c r="AC100" s="2">
        <f t="shared" si="109"/>
        <v>0.37</v>
      </c>
      <c r="AD100" s="2">
        <f t="shared" si="110"/>
        <v>0</v>
      </c>
      <c r="AE100" s="2">
        <f t="shared" si="111"/>
        <v>0</v>
      </c>
      <c r="AF100" s="2">
        <f t="shared" si="112"/>
        <v>0</v>
      </c>
      <c r="AG100" s="2">
        <f t="shared" si="113"/>
        <v>0</v>
      </c>
      <c r="AH100" s="2">
        <f t="shared" si="114"/>
        <v>0</v>
      </c>
      <c r="AI100" s="2">
        <f t="shared" si="115"/>
        <v>0</v>
      </c>
      <c r="AJ100" s="2">
        <f t="shared" si="116"/>
        <v>0</v>
      </c>
      <c r="AK100" s="2">
        <v>0.37</v>
      </c>
      <c r="AL100" s="2">
        <v>0.37</v>
      </c>
      <c r="AM100" s="2">
        <v>0</v>
      </c>
      <c r="AN100" s="2">
        <v>0</v>
      </c>
      <c r="AO100" s="2">
        <v>0</v>
      </c>
      <c r="AP100" s="2">
        <v>0</v>
      </c>
      <c r="AQ100" s="2">
        <v>0</v>
      </c>
      <c r="AR100" s="2">
        <v>0</v>
      </c>
      <c r="AS100" s="2">
        <v>0</v>
      </c>
      <c r="AT100" s="2">
        <v>0</v>
      </c>
      <c r="AU100" s="2">
        <v>0</v>
      </c>
      <c r="AV100" s="2">
        <v>1</v>
      </c>
      <c r="AW100" s="2">
        <v>1</v>
      </c>
      <c r="AX100" s="2"/>
      <c r="AY100" s="2"/>
      <c r="AZ100" s="2">
        <v>1</v>
      </c>
      <c r="BA100" s="2">
        <v>1</v>
      </c>
      <c r="BB100" s="2">
        <v>1</v>
      </c>
      <c r="BC100" s="2">
        <v>1</v>
      </c>
      <c r="BD100" s="2" t="s">
        <v>3</v>
      </c>
      <c r="BE100" s="2" t="s">
        <v>3</v>
      </c>
      <c r="BF100" s="2" t="s">
        <v>3</v>
      </c>
      <c r="BG100" s="2" t="s">
        <v>3</v>
      </c>
      <c r="BH100" s="2">
        <v>3</v>
      </c>
      <c r="BI100" s="2">
        <v>2</v>
      </c>
      <c r="BJ100" s="2" t="s">
        <v>3</v>
      </c>
      <c r="BK100" s="2"/>
      <c r="BL100" s="2"/>
      <c r="BM100" s="2">
        <v>700010</v>
      </c>
      <c r="BN100" s="2">
        <v>0</v>
      </c>
      <c r="BO100" s="2" t="s">
        <v>3</v>
      </c>
      <c r="BP100" s="2">
        <v>0</v>
      </c>
      <c r="BQ100" s="2">
        <v>202</v>
      </c>
      <c r="BR100" s="2">
        <v>0</v>
      </c>
      <c r="BS100" s="2">
        <v>1</v>
      </c>
      <c r="BT100" s="2">
        <v>1</v>
      </c>
      <c r="BU100" s="2">
        <v>1</v>
      </c>
      <c r="BV100" s="2">
        <v>1</v>
      </c>
      <c r="BW100" s="2">
        <v>1</v>
      </c>
      <c r="BX100" s="2">
        <v>1</v>
      </c>
      <c r="BY100" s="2" t="s">
        <v>3</v>
      </c>
      <c r="BZ100" s="2">
        <v>0</v>
      </c>
      <c r="CA100" s="2">
        <v>0</v>
      </c>
      <c r="CB100" s="2" t="s">
        <v>3</v>
      </c>
      <c r="CC100" s="2"/>
      <c r="CD100" s="2"/>
      <c r="CE100" s="2">
        <v>30</v>
      </c>
      <c r="CF100" s="2">
        <v>0</v>
      </c>
      <c r="CG100" s="2">
        <v>0</v>
      </c>
      <c r="CH100" s="2"/>
      <c r="CI100" s="2"/>
      <c r="CJ100" s="2"/>
      <c r="CK100" s="2"/>
      <c r="CL100" s="2"/>
      <c r="CM100" s="2">
        <v>0</v>
      </c>
      <c r="CN100" s="2" t="s">
        <v>3</v>
      </c>
      <c r="CO100" s="2">
        <v>0</v>
      </c>
      <c r="CP100" s="2">
        <f t="shared" si="117"/>
        <v>370</v>
      </c>
      <c r="CQ100" s="2">
        <f t="shared" si="118"/>
        <v>0.37</v>
      </c>
      <c r="CR100" s="2">
        <f t="shared" si="119"/>
        <v>0</v>
      </c>
      <c r="CS100" s="2">
        <f t="shared" si="120"/>
        <v>0</v>
      </c>
      <c r="CT100" s="2">
        <f t="shared" si="121"/>
        <v>0</v>
      </c>
      <c r="CU100" s="2">
        <f t="shared" si="122"/>
        <v>0</v>
      </c>
      <c r="CV100" s="2">
        <f t="shared" si="123"/>
        <v>0</v>
      </c>
      <c r="CW100" s="2">
        <f t="shared" si="124"/>
        <v>0</v>
      </c>
      <c r="CX100" s="2">
        <f t="shared" si="125"/>
        <v>0</v>
      </c>
      <c r="CY100" s="2">
        <f>((S100*BZ100)/100)</f>
        <v>0</v>
      </c>
      <c r="CZ100" s="2">
        <f>((S100*CA100)/100)</f>
        <v>0</v>
      </c>
      <c r="DA100" s="2"/>
      <c r="DB100" s="2"/>
      <c r="DC100" s="2" t="s">
        <v>3</v>
      </c>
      <c r="DD100" s="2" t="s">
        <v>3</v>
      </c>
      <c r="DE100" s="2" t="s">
        <v>3</v>
      </c>
      <c r="DF100" s="2" t="s">
        <v>3</v>
      </c>
      <c r="DG100" s="2" t="s">
        <v>3</v>
      </c>
      <c r="DH100" s="2" t="s">
        <v>3</v>
      </c>
      <c r="DI100" s="2" t="s">
        <v>3</v>
      </c>
      <c r="DJ100" s="2" t="s">
        <v>3</v>
      </c>
      <c r="DK100" s="2" t="s">
        <v>3</v>
      </c>
      <c r="DL100" s="2" t="s">
        <v>3</v>
      </c>
      <c r="DM100" s="2" t="s">
        <v>3</v>
      </c>
      <c r="DN100" s="2">
        <v>0</v>
      </c>
      <c r="DO100" s="2">
        <v>0</v>
      </c>
      <c r="DP100" s="2">
        <v>1</v>
      </c>
      <c r="DQ100" s="2">
        <v>1</v>
      </c>
      <c r="DR100" s="2"/>
      <c r="DS100" s="2"/>
      <c r="DT100" s="2"/>
      <c r="DU100" s="2">
        <v>1010</v>
      </c>
      <c r="DV100" s="2" t="s">
        <v>29</v>
      </c>
      <c r="DW100" s="2" t="s">
        <v>29</v>
      </c>
      <c r="DX100" s="2">
        <v>1</v>
      </c>
      <c r="DY100" s="2"/>
      <c r="DZ100" s="2" t="s">
        <v>3</v>
      </c>
      <c r="EA100" s="2" t="s">
        <v>3</v>
      </c>
      <c r="EB100" s="2" t="s">
        <v>3</v>
      </c>
      <c r="EC100" s="2" t="s">
        <v>3</v>
      </c>
      <c r="ED100" s="2"/>
      <c r="EE100" s="2">
        <v>151748510</v>
      </c>
      <c r="EF100" s="2">
        <v>202</v>
      </c>
      <c r="EG100" s="2" t="s">
        <v>30</v>
      </c>
      <c r="EH100" s="2">
        <v>0</v>
      </c>
      <c r="EI100" s="2" t="s">
        <v>3</v>
      </c>
      <c r="EJ100" s="2">
        <v>1</v>
      </c>
      <c r="EK100" s="2">
        <v>700010</v>
      </c>
      <c r="EL100" s="2" t="s">
        <v>31</v>
      </c>
      <c r="EM100" s="2" t="s">
        <v>30</v>
      </c>
      <c r="EN100" s="2"/>
      <c r="EO100" s="2" t="s">
        <v>3</v>
      </c>
      <c r="EP100" s="2"/>
      <c r="EQ100" s="2">
        <v>1024</v>
      </c>
      <c r="ER100" s="2">
        <v>0.39</v>
      </c>
      <c r="ES100" s="2">
        <v>0.37</v>
      </c>
      <c r="ET100" s="2">
        <v>0</v>
      </c>
      <c r="EU100" s="2">
        <v>0</v>
      </c>
      <c r="EV100" s="2">
        <v>0</v>
      </c>
      <c r="EW100" s="2">
        <v>0</v>
      </c>
      <c r="EX100" s="2">
        <v>0</v>
      </c>
      <c r="EY100" s="2">
        <v>0</v>
      </c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>
        <v>0</v>
      </c>
      <c r="FR100" s="2">
        <f t="shared" si="126"/>
        <v>0</v>
      </c>
      <c r="FS100" s="2">
        <v>0</v>
      </c>
      <c r="FT100" s="2"/>
      <c r="FU100" s="2"/>
      <c r="FV100" s="2"/>
      <c r="FW100" s="2"/>
      <c r="FX100" s="2">
        <v>0</v>
      </c>
      <c r="FY100" s="2">
        <v>0</v>
      </c>
      <c r="FZ100" s="2"/>
      <c r="GA100" s="2" t="s">
        <v>163</v>
      </c>
      <c r="GB100" s="2"/>
      <c r="GC100" s="2"/>
      <c r="GD100" s="2">
        <v>0</v>
      </c>
      <c r="GE100" s="2"/>
      <c r="GF100" s="2">
        <v>-1285090850</v>
      </c>
      <c r="GG100" s="2">
        <v>2</v>
      </c>
      <c r="GH100" s="2">
        <v>4</v>
      </c>
      <c r="GI100" s="2">
        <v>-2</v>
      </c>
      <c r="GJ100" s="2">
        <v>0</v>
      </c>
      <c r="GK100" s="2">
        <f>ROUND(R100*(R12)/100,2)</f>
        <v>0</v>
      </c>
      <c r="GL100" s="2">
        <f t="shared" si="127"/>
        <v>0</v>
      </c>
      <c r="GM100" s="2">
        <f t="shared" si="128"/>
        <v>370</v>
      </c>
      <c r="GN100" s="2">
        <f t="shared" si="129"/>
        <v>0</v>
      </c>
      <c r="GO100" s="2">
        <f t="shared" si="130"/>
        <v>370</v>
      </c>
      <c r="GP100" s="2">
        <f t="shared" si="131"/>
        <v>0</v>
      </c>
      <c r="GQ100" s="2"/>
      <c r="GR100" s="2">
        <v>0</v>
      </c>
      <c r="GS100" s="2">
        <v>2</v>
      </c>
      <c r="GT100" s="2">
        <v>0</v>
      </c>
      <c r="GU100" s="2" t="s">
        <v>3</v>
      </c>
      <c r="GV100" s="2">
        <f t="shared" si="132"/>
        <v>0</v>
      </c>
      <c r="GW100" s="2">
        <v>1</v>
      </c>
      <c r="GX100" s="2">
        <f t="shared" si="133"/>
        <v>0</v>
      </c>
      <c r="GY100" s="2"/>
      <c r="GZ100" s="2"/>
      <c r="HA100" s="2">
        <v>0</v>
      </c>
      <c r="HB100" s="2">
        <v>0</v>
      </c>
      <c r="HC100" s="2">
        <f t="shared" si="134"/>
        <v>0</v>
      </c>
      <c r="HD100" s="2"/>
      <c r="HE100" s="2" t="s">
        <v>26</v>
      </c>
      <c r="HF100" s="2" t="s">
        <v>75</v>
      </c>
      <c r="HG100" s="2"/>
      <c r="HH100" s="2"/>
      <c r="HI100" s="2"/>
      <c r="HJ100" s="2"/>
      <c r="HK100" s="2"/>
      <c r="HL100" s="2"/>
      <c r="HM100" s="2" t="s">
        <v>3</v>
      </c>
      <c r="HN100" s="2" t="s">
        <v>3</v>
      </c>
      <c r="HO100" s="2" t="s">
        <v>3</v>
      </c>
      <c r="HP100" s="2" t="s">
        <v>3</v>
      </c>
      <c r="HQ100" s="2" t="s">
        <v>3</v>
      </c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>
        <v>0</v>
      </c>
      <c r="IL100" s="2"/>
      <c r="IM100" s="2"/>
      <c r="IN100" s="2"/>
      <c r="IO100" s="2"/>
      <c r="IP100" s="2"/>
      <c r="IQ100" s="2"/>
      <c r="IR100" s="2"/>
      <c r="IS100" s="2"/>
      <c r="IT100" s="2"/>
      <c r="IU100" s="2"/>
    </row>
    <row r="101" spans="1:255" x14ac:dyDescent="0.2">
      <c r="A101">
        <v>17</v>
      </c>
      <c r="B101">
        <v>1</v>
      </c>
      <c r="E101" t="s">
        <v>3</v>
      </c>
      <c r="F101" t="s">
        <v>27</v>
      </c>
      <c r="G101" t="s">
        <v>162</v>
      </c>
      <c r="H101" t="s">
        <v>29</v>
      </c>
      <c r="I101">
        <v>1000</v>
      </c>
      <c r="J101">
        <v>0</v>
      </c>
      <c r="K101">
        <v>1000</v>
      </c>
      <c r="O101">
        <f t="shared" si="97"/>
        <v>3603.8</v>
      </c>
      <c r="P101">
        <f t="shared" si="98"/>
        <v>3603.8</v>
      </c>
      <c r="Q101">
        <f t="shared" si="99"/>
        <v>0</v>
      </c>
      <c r="R101">
        <f t="shared" si="100"/>
        <v>0</v>
      </c>
      <c r="S101">
        <f t="shared" si="101"/>
        <v>0</v>
      </c>
      <c r="T101">
        <f t="shared" si="102"/>
        <v>0</v>
      </c>
      <c r="U101">
        <f t="shared" si="103"/>
        <v>0</v>
      </c>
      <c r="V101">
        <f t="shared" si="104"/>
        <v>0</v>
      </c>
      <c r="W101">
        <f t="shared" si="105"/>
        <v>0</v>
      </c>
      <c r="X101">
        <f t="shared" si="106"/>
        <v>0</v>
      </c>
      <c r="Y101">
        <f t="shared" si="107"/>
        <v>0</v>
      </c>
      <c r="AA101">
        <v>-1</v>
      </c>
      <c r="AB101">
        <f t="shared" si="108"/>
        <v>0.37</v>
      </c>
      <c r="AC101">
        <f t="shared" si="109"/>
        <v>0.37</v>
      </c>
      <c r="AD101">
        <f t="shared" si="110"/>
        <v>0</v>
      </c>
      <c r="AE101">
        <f t="shared" si="111"/>
        <v>0</v>
      </c>
      <c r="AF101">
        <f t="shared" si="112"/>
        <v>0</v>
      </c>
      <c r="AG101">
        <f t="shared" si="113"/>
        <v>0</v>
      </c>
      <c r="AH101">
        <f t="shared" si="114"/>
        <v>0</v>
      </c>
      <c r="AI101">
        <f t="shared" si="115"/>
        <v>0</v>
      </c>
      <c r="AJ101">
        <f t="shared" si="116"/>
        <v>0</v>
      </c>
      <c r="AK101">
        <v>0.37</v>
      </c>
      <c r="AL101">
        <v>0.37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1</v>
      </c>
      <c r="AW101">
        <v>1</v>
      </c>
      <c r="AZ101">
        <v>1</v>
      </c>
      <c r="BA101">
        <v>1</v>
      </c>
      <c r="BB101">
        <v>1</v>
      </c>
      <c r="BC101">
        <v>9.74</v>
      </c>
      <c r="BD101" t="s">
        <v>3</v>
      </c>
      <c r="BE101" t="s">
        <v>3</v>
      </c>
      <c r="BF101" t="s">
        <v>3</v>
      </c>
      <c r="BG101" t="s">
        <v>3</v>
      </c>
      <c r="BH101">
        <v>3</v>
      </c>
      <c r="BI101">
        <v>2</v>
      </c>
      <c r="BJ101" t="s">
        <v>3</v>
      </c>
      <c r="BM101">
        <v>700010</v>
      </c>
      <c r="BN101">
        <v>0</v>
      </c>
      <c r="BO101" t="s">
        <v>3</v>
      </c>
      <c r="BP101">
        <v>0</v>
      </c>
      <c r="BQ101">
        <v>202</v>
      </c>
      <c r="BR101">
        <v>0</v>
      </c>
      <c r="BS101">
        <v>1</v>
      </c>
      <c r="BT101">
        <v>1</v>
      </c>
      <c r="BU101">
        <v>1</v>
      </c>
      <c r="BV101">
        <v>1</v>
      </c>
      <c r="BW101">
        <v>1</v>
      </c>
      <c r="BX101">
        <v>1</v>
      </c>
      <c r="BY101" t="s">
        <v>3</v>
      </c>
      <c r="BZ101">
        <v>0</v>
      </c>
      <c r="CA101">
        <v>0</v>
      </c>
      <c r="CB101" t="s">
        <v>3</v>
      </c>
      <c r="CE101">
        <v>30</v>
      </c>
      <c r="CF101">
        <v>0</v>
      </c>
      <c r="CG101">
        <v>0</v>
      </c>
      <c r="CM101">
        <v>0</v>
      </c>
      <c r="CN101" t="s">
        <v>3</v>
      </c>
      <c r="CO101">
        <v>0</v>
      </c>
      <c r="CP101">
        <f t="shared" si="117"/>
        <v>3603.8</v>
      </c>
      <c r="CQ101">
        <f t="shared" si="118"/>
        <v>3.6</v>
      </c>
      <c r="CR101">
        <f t="shared" si="119"/>
        <v>0</v>
      </c>
      <c r="CS101">
        <f t="shared" si="120"/>
        <v>0</v>
      </c>
      <c r="CT101">
        <f t="shared" si="121"/>
        <v>0</v>
      </c>
      <c r="CU101">
        <f t="shared" si="122"/>
        <v>0</v>
      </c>
      <c r="CV101">
        <f t="shared" si="123"/>
        <v>0</v>
      </c>
      <c r="CW101">
        <f t="shared" si="124"/>
        <v>0</v>
      </c>
      <c r="CX101">
        <f t="shared" si="125"/>
        <v>0</v>
      </c>
      <c r="CY101">
        <f>S101*(BZ101/100)</f>
        <v>0</v>
      </c>
      <c r="CZ101">
        <f>S101*(CA101/100)</f>
        <v>0</v>
      </c>
      <c r="DC101" t="s">
        <v>3</v>
      </c>
      <c r="DD101" t="s">
        <v>3</v>
      </c>
      <c r="DE101" t="s">
        <v>3</v>
      </c>
      <c r="DF101" t="s">
        <v>3</v>
      </c>
      <c r="DG101" t="s">
        <v>3</v>
      </c>
      <c r="DH101" t="s">
        <v>3</v>
      </c>
      <c r="DI101" t="s">
        <v>3</v>
      </c>
      <c r="DJ101" t="s">
        <v>3</v>
      </c>
      <c r="DK101" t="s">
        <v>3</v>
      </c>
      <c r="DL101" t="s">
        <v>3</v>
      </c>
      <c r="DM101" t="s">
        <v>3</v>
      </c>
      <c r="DN101">
        <v>0</v>
      </c>
      <c r="DO101">
        <v>0</v>
      </c>
      <c r="DP101">
        <v>1</v>
      </c>
      <c r="DQ101">
        <v>1</v>
      </c>
      <c r="DU101">
        <v>1010</v>
      </c>
      <c r="DV101" t="s">
        <v>29</v>
      </c>
      <c r="DW101" t="s">
        <v>29</v>
      </c>
      <c r="DX101">
        <v>1</v>
      </c>
      <c r="DZ101" t="s">
        <v>3</v>
      </c>
      <c r="EA101" t="s">
        <v>3</v>
      </c>
      <c r="EB101" t="s">
        <v>3</v>
      </c>
      <c r="EC101" t="s">
        <v>3</v>
      </c>
      <c r="EE101">
        <v>151748510</v>
      </c>
      <c r="EF101">
        <v>202</v>
      </c>
      <c r="EG101" t="s">
        <v>30</v>
      </c>
      <c r="EH101">
        <v>0</v>
      </c>
      <c r="EI101" t="s">
        <v>3</v>
      </c>
      <c r="EJ101">
        <v>1</v>
      </c>
      <c r="EK101">
        <v>700010</v>
      </c>
      <c r="EL101" t="s">
        <v>31</v>
      </c>
      <c r="EM101" t="s">
        <v>30</v>
      </c>
      <c r="EO101" t="s">
        <v>3</v>
      </c>
      <c r="EQ101">
        <v>1024</v>
      </c>
      <c r="ER101">
        <v>0.39</v>
      </c>
      <c r="ES101">
        <v>0.37</v>
      </c>
      <c r="ET101">
        <v>0</v>
      </c>
      <c r="EU101">
        <v>0</v>
      </c>
      <c r="EV101">
        <v>0</v>
      </c>
      <c r="EW101">
        <v>0</v>
      </c>
      <c r="EX101">
        <v>0</v>
      </c>
      <c r="EY101">
        <v>0</v>
      </c>
      <c r="EZ101">
        <v>5</v>
      </c>
      <c r="FC101">
        <v>1</v>
      </c>
      <c r="FD101">
        <v>18</v>
      </c>
      <c r="FF101">
        <v>4.16</v>
      </c>
      <c r="FQ101">
        <v>0</v>
      </c>
      <c r="FR101">
        <f t="shared" si="126"/>
        <v>0</v>
      </c>
      <c r="FS101">
        <v>0</v>
      </c>
      <c r="FX101">
        <v>0</v>
      </c>
      <c r="FY101">
        <v>0</v>
      </c>
      <c r="GA101" t="s">
        <v>163</v>
      </c>
      <c r="GD101">
        <v>0</v>
      </c>
      <c r="GF101">
        <v>-1285090850</v>
      </c>
      <c r="GG101">
        <v>2</v>
      </c>
      <c r="GH101">
        <v>3</v>
      </c>
      <c r="GI101">
        <v>5</v>
      </c>
      <c r="GJ101">
        <v>0</v>
      </c>
      <c r="GK101">
        <f>ROUND(R101*(S12)/100,2)</f>
        <v>0</v>
      </c>
      <c r="GL101">
        <f t="shared" si="127"/>
        <v>0</v>
      </c>
      <c r="GM101">
        <f t="shared" si="128"/>
        <v>3603.8</v>
      </c>
      <c r="GN101">
        <f t="shared" si="129"/>
        <v>0</v>
      </c>
      <c r="GO101">
        <f t="shared" si="130"/>
        <v>3603.8</v>
      </c>
      <c r="GP101">
        <f t="shared" si="131"/>
        <v>0</v>
      </c>
      <c r="GR101">
        <v>1</v>
      </c>
      <c r="GS101">
        <v>1</v>
      </c>
      <c r="GT101">
        <v>0</v>
      </c>
      <c r="GU101" t="s">
        <v>3</v>
      </c>
      <c r="GV101">
        <f t="shared" si="132"/>
        <v>0</v>
      </c>
      <c r="GW101">
        <v>1</v>
      </c>
      <c r="GX101">
        <f t="shared" si="133"/>
        <v>0</v>
      </c>
      <c r="HA101">
        <v>0</v>
      </c>
      <c r="HB101">
        <v>0</v>
      </c>
      <c r="HC101">
        <f t="shared" si="134"/>
        <v>0</v>
      </c>
      <c r="HE101" t="s">
        <v>26</v>
      </c>
      <c r="HF101" t="s">
        <v>75</v>
      </c>
      <c r="HM101" t="s">
        <v>3</v>
      </c>
      <c r="HN101" t="s">
        <v>3</v>
      </c>
      <c r="HO101" t="s">
        <v>3</v>
      </c>
      <c r="HP101" t="s">
        <v>3</v>
      </c>
      <c r="HQ101" t="s">
        <v>3</v>
      </c>
      <c r="IK101">
        <v>0</v>
      </c>
    </row>
    <row r="102" spans="1:255" x14ac:dyDescent="0.2">
      <c r="A102" s="2">
        <v>17</v>
      </c>
      <c r="B102" s="2">
        <v>1</v>
      </c>
      <c r="C102" s="2">
        <f>ROW(SmtRes!A171)</f>
        <v>171</v>
      </c>
      <c r="D102" s="2">
        <f>ROW(EtalonRes!A210)</f>
        <v>210</v>
      </c>
      <c r="E102" s="2" t="s">
        <v>3</v>
      </c>
      <c r="F102" s="2" t="s">
        <v>164</v>
      </c>
      <c r="G102" s="2" t="s">
        <v>165</v>
      </c>
      <c r="H102" s="2" t="s">
        <v>166</v>
      </c>
      <c r="I102" s="2">
        <v>12</v>
      </c>
      <c r="J102" s="2">
        <v>0</v>
      </c>
      <c r="K102" s="2">
        <v>12</v>
      </c>
      <c r="L102" s="2"/>
      <c r="M102" s="2"/>
      <c r="N102" s="2"/>
      <c r="O102" s="2">
        <f t="shared" si="97"/>
        <v>1289.76</v>
      </c>
      <c r="P102" s="2">
        <f t="shared" si="98"/>
        <v>495.6</v>
      </c>
      <c r="Q102" s="2">
        <f t="shared" si="99"/>
        <v>491.28</v>
      </c>
      <c r="R102" s="2">
        <f t="shared" si="100"/>
        <v>50.64</v>
      </c>
      <c r="S102" s="2">
        <f t="shared" si="101"/>
        <v>302.88</v>
      </c>
      <c r="T102" s="2">
        <f t="shared" si="102"/>
        <v>0</v>
      </c>
      <c r="U102" s="2">
        <f t="shared" si="103"/>
        <v>24</v>
      </c>
      <c r="V102" s="2">
        <f t="shared" si="104"/>
        <v>0</v>
      </c>
      <c r="W102" s="2">
        <f t="shared" si="105"/>
        <v>0</v>
      </c>
      <c r="X102" s="2">
        <f t="shared" si="106"/>
        <v>345.28</v>
      </c>
      <c r="Y102" s="2">
        <f t="shared" si="107"/>
        <v>202.93</v>
      </c>
      <c r="Z102" s="2"/>
      <c r="AA102" s="2">
        <v>-1</v>
      </c>
      <c r="AB102" s="2">
        <f t="shared" si="108"/>
        <v>107.48</v>
      </c>
      <c r="AC102" s="2">
        <f t="shared" si="109"/>
        <v>41.3</v>
      </c>
      <c r="AD102" s="2">
        <f t="shared" si="110"/>
        <v>40.94</v>
      </c>
      <c r="AE102" s="2">
        <f t="shared" si="111"/>
        <v>4.22</v>
      </c>
      <c r="AF102" s="2">
        <f t="shared" si="112"/>
        <v>25.24</v>
      </c>
      <c r="AG102" s="2">
        <f t="shared" si="113"/>
        <v>0</v>
      </c>
      <c r="AH102" s="2">
        <f t="shared" si="114"/>
        <v>2</v>
      </c>
      <c r="AI102" s="2">
        <f t="shared" si="115"/>
        <v>0</v>
      </c>
      <c r="AJ102" s="2">
        <f t="shared" si="116"/>
        <v>0</v>
      </c>
      <c r="AK102" s="2">
        <v>107.48</v>
      </c>
      <c r="AL102" s="2">
        <v>41.3</v>
      </c>
      <c r="AM102" s="2">
        <v>40.94</v>
      </c>
      <c r="AN102" s="2">
        <v>4.22</v>
      </c>
      <c r="AO102" s="2">
        <v>25.24</v>
      </c>
      <c r="AP102" s="2">
        <v>0</v>
      </c>
      <c r="AQ102" s="2">
        <v>2</v>
      </c>
      <c r="AR102" s="2">
        <v>0</v>
      </c>
      <c r="AS102" s="2">
        <v>0</v>
      </c>
      <c r="AT102" s="2">
        <v>114</v>
      </c>
      <c r="AU102" s="2">
        <v>67</v>
      </c>
      <c r="AV102" s="2">
        <v>1</v>
      </c>
      <c r="AW102" s="2">
        <v>1</v>
      </c>
      <c r="AX102" s="2"/>
      <c r="AY102" s="2"/>
      <c r="AZ102" s="2">
        <v>1</v>
      </c>
      <c r="BA102" s="2">
        <v>1</v>
      </c>
      <c r="BB102" s="2">
        <v>1</v>
      </c>
      <c r="BC102" s="2">
        <v>1</v>
      </c>
      <c r="BD102" s="2" t="s">
        <v>3</v>
      </c>
      <c r="BE102" s="2" t="s">
        <v>3</v>
      </c>
      <c r="BF102" s="2" t="s">
        <v>3</v>
      </c>
      <c r="BG102" s="2" t="s">
        <v>3</v>
      </c>
      <c r="BH102" s="2">
        <v>0</v>
      </c>
      <c r="BI102" s="2">
        <v>2</v>
      </c>
      <c r="BJ102" s="2" t="s">
        <v>167</v>
      </c>
      <c r="BK102" s="2"/>
      <c r="BL102" s="2"/>
      <c r="BM102" s="2">
        <v>337</v>
      </c>
      <c r="BN102" s="2">
        <v>0</v>
      </c>
      <c r="BO102" s="2" t="s">
        <v>3</v>
      </c>
      <c r="BP102" s="2">
        <v>0</v>
      </c>
      <c r="BQ102" s="2">
        <v>40</v>
      </c>
      <c r="BR102" s="2">
        <v>0</v>
      </c>
      <c r="BS102" s="2">
        <v>1</v>
      </c>
      <c r="BT102" s="2">
        <v>1</v>
      </c>
      <c r="BU102" s="2">
        <v>1</v>
      </c>
      <c r="BV102" s="2">
        <v>1</v>
      </c>
      <c r="BW102" s="2">
        <v>1</v>
      </c>
      <c r="BX102" s="2">
        <v>1</v>
      </c>
      <c r="BY102" s="2" t="s">
        <v>3</v>
      </c>
      <c r="BZ102" s="2">
        <v>114</v>
      </c>
      <c r="CA102" s="2">
        <v>67</v>
      </c>
      <c r="CB102" s="2" t="s">
        <v>3</v>
      </c>
      <c r="CC102" s="2"/>
      <c r="CD102" s="2"/>
      <c r="CE102" s="2">
        <v>30</v>
      </c>
      <c r="CF102" s="2">
        <v>0</v>
      </c>
      <c r="CG102" s="2">
        <v>0</v>
      </c>
      <c r="CH102" s="2"/>
      <c r="CI102" s="2"/>
      <c r="CJ102" s="2"/>
      <c r="CK102" s="2"/>
      <c r="CL102" s="2"/>
      <c r="CM102" s="2">
        <v>0</v>
      </c>
      <c r="CN102" s="2" t="s">
        <v>3</v>
      </c>
      <c r="CO102" s="2">
        <v>0</v>
      </c>
      <c r="CP102" s="2">
        <f t="shared" si="117"/>
        <v>1289.76</v>
      </c>
      <c r="CQ102" s="2">
        <f t="shared" si="118"/>
        <v>41.3</v>
      </c>
      <c r="CR102" s="2">
        <f t="shared" si="119"/>
        <v>40.94</v>
      </c>
      <c r="CS102" s="2">
        <f t="shared" si="120"/>
        <v>4.22</v>
      </c>
      <c r="CT102" s="2">
        <f t="shared" si="121"/>
        <v>25.24</v>
      </c>
      <c r="CU102" s="2">
        <f t="shared" si="122"/>
        <v>0</v>
      </c>
      <c r="CV102" s="2">
        <f t="shared" si="123"/>
        <v>2</v>
      </c>
      <c r="CW102" s="2">
        <f t="shared" si="124"/>
        <v>0</v>
      </c>
      <c r="CX102" s="2">
        <f t="shared" si="125"/>
        <v>0</v>
      </c>
      <c r="CY102" s="2">
        <f>((S102*BZ102)/100)</f>
        <v>345.28320000000002</v>
      </c>
      <c r="CZ102" s="2">
        <f>((S102*CA102)/100)</f>
        <v>202.92959999999999</v>
      </c>
      <c r="DA102" s="2"/>
      <c r="DB102" s="2"/>
      <c r="DC102" s="2" t="s">
        <v>3</v>
      </c>
      <c r="DD102" s="2" t="s">
        <v>3</v>
      </c>
      <c r="DE102" s="2" t="s">
        <v>3</v>
      </c>
      <c r="DF102" s="2" t="s">
        <v>3</v>
      </c>
      <c r="DG102" s="2" t="s">
        <v>3</v>
      </c>
      <c r="DH102" s="2" t="s">
        <v>3</v>
      </c>
      <c r="DI102" s="2" t="s">
        <v>3</v>
      </c>
      <c r="DJ102" s="2" t="s">
        <v>3</v>
      </c>
      <c r="DK102" s="2" t="s">
        <v>3</v>
      </c>
      <c r="DL102" s="2" t="s">
        <v>3</v>
      </c>
      <c r="DM102" s="2" t="s">
        <v>3</v>
      </c>
      <c r="DN102" s="2">
        <v>0</v>
      </c>
      <c r="DO102" s="2">
        <v>0</v>
      </c>
      <c r="DP102" s="2">
        <v>1</v>
      </c>
      <c r="DQ102" s="2">
        <v>1</v>
      </c>
      <c r="DR102" s="2"/>
      <c r="DS102" s="2"/>
      <c r="DT102" s="2"/>
      <c r="DU102" s="2">
        <v>1013</v>
      </c>
      <c r="DV102" s="2" t="s">
        <v>166</v>
      </c>
      <c r="DW102" s="2" t="s">
        <v>166</v>
      </c>
      <c r="DX102" s="2">
        <v>1</v>
      </c>
      <c r="DY102" s="2"/>
      <c r="DZ102" s="2" t="s">
        <v>3</v>
      </c>
      <c r="EA102" s="2" t="s">
        <v>3</v>
      </c>
      <c r="EB102" s="2" t="s">
        <v>3</v>
      </c>
      <c r="EC102" s="2" t="s">
        <v>3</v>
      </c>
      <c r="ED102" s="2"/>
      <c r="EE102" s="2">
        <v>151030335</v>
      </c>
      <c r="EF102" s="2">
        <v>40</v>
      </c>
      <c r="EG102" s="2" t="s">
        <v>23</v>
      </c>
      <c r="EH102" s="2">
        <v>0</v>
      </c>
      <c r="EI102" s="2" t="s">
        <v>3</v>
      </c>
      <c r="EJ102" s="2">
        <v>2</v>
      </c>
      <c r="EK102" s="2">
        <v>337</v>
      </c>
      <c r="EL102" s="2" t="s">
        <v>168</v>
      </c>
      <c r="EM102" s="2" t="s">
        <v>169</v>
      </c>
      <c r="EN102" s="2"/>
      <c r="EO102" s="2" t="s">
        <v>3</v>
      </c>
      <c r="EP102" s="2"/>
      <c r="EQ102" s="2">
        <v>1024</v>
      </c>
      <c r="ER102" s="2">
        <v>107.48</v>
      </c>
      <c r="ES102" s="2">
        <v>41.3</v>
      </c>
      <c r="ET102" s="2">
        <v>40.94</v>
      </c>
      <c r="EU102" s="2">
        <v>4.22</v>
      </c>
      <c r="EV102" s="2">
        <v>25.24</v>
      </c>
      <c r="EW102" s="2">
        <v>2</v>
      </c>
      <c r="EX102" s="2">
        <v>0</v>
      </c>
      <c r="EY102" s="2">
        <v>0</v>
      </c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>
        <v>0</v>
      </c>
      <c r="FR102" s="2">
        <f t="shared" si="126"/>
        <v>0</v>
      </c>
      <c r="FS102" s="2">
        <v>2</v>
      </c>
      <c r="FT102" s="2"/>
      <c r="FU102" s="2"/>
      <c r="FV102" s="2"/>
      <c r="FW102" s="2"/>
      <c r="FX102" s="2">
        <v>114</v>
      </c>
      <c r="FY102" s="2">
        <v>67</v>
      </c>
      <c r="FZ102" s="2"/>
      <c r="GA102" s="2" t="s">
        <v>3</v>
      </c>
      <c r="GB102" s="2"/>
      <c r="GC102" s="2"/>
      <c r="GD102" s="2">
        <v>0</v>
      </c>
      <c r="GE102" s="2"/>
      <c r="GF102" s="2">
        <v>1414356629</v>
      </c>
      <c r="GG102" s="2">
        <v>2</v>
      </c>
      <c r="GH102" s="2">
        <v>1</v>
      </c>
      <c r="GI102" s="2">
        <v>-2</v>
      </c>
      <c r="GJ102" s="2">
        <v>0</v>
      </c>
      <c r="GK102" s="2">
        <f>ROUND(R102*(R12)/100,2)</f>
        <v>88.62</v>
      </c>
      <c r="GL102" s="2">
        <f t="shared" si="127"/>
        <v>0</v>
      </c>
      <c r="GM102" s="2">
        <f t="shared" si="128"/>
        <v>1926.59</v>
      </c>
      <c r="GN102" s="2">
        <f t="shared" si="129"/>
        <v>0</v>
      </c>
      <c r="GO102" s="2">
        <f t="shared" si="130"/>
        <v>1926.59</v>
      </c>
      <c r="GP102" s="2">
        <f t="shared" si="131"/>
        <v>0</v>
      </c>
      <c r="GQ102" s="2"/>
      <c r="GR102" s="2">
        <v>0</v>
      </c>
      <c r="GS102" s="2">
        <v>0</v>
      </c>
      <c r="GT102" s="2">
        <v>0</v>
      </c>
      <c r="GU102" s="2" t="s">
        <v>3</v>
      </c>
      <c r="GV102" s="2">
        <f t="shared" si="132"/>
        <v>0</v>
      </c>
      <c r="GW102" s="2">
        <v>1</v>
      </c>
      <c r="GX102" s="2">
        <f t="shared" si="133"/>
        <v>0</v>
      </c>
      <c r="GY102" s="2"/>
      <c r="GZ102" s="2"/>
      <c r="HA102" s="2">
        <v>0</v>
      </c>
      <c r="HB102" s="2">
        <v>0</v>
      </c>
      <c r="HC102" s="2">
        <f t="shared" si="134"/>
        <v>0</v>
      </c>
      <c r="HD102" s="2"/>
      <c r="HE102" s="2" t="s">
        <v>3</v>
      </c>
      <c r="HF102" s="2" t="s">
        <v>3</v>
      </c>
      <c r="HG102" s="2"/>
      <c r="HH102" s="2"/>
      <c r="HI102" s="2"/>
      <c r="HJ102" s="2"/>
      <c r="HK102" s="2"/>
      <c r="HL102" s="2"/>
      <c r="HM102" s="2" t="s">
        <v>3</v>
      </c>
      <c r="HN102" s="2" t="s">
        <v>3</v>
      </c>
      <c r="HO102" s="2" t="s">
        <v>3</v>
      </c>
      <c r="HP102" s="2" t="s">
        <v>3</v>
      </c>
      <c r="HQ102" s="2" t="s">
        <v>3</v>
      </c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>
        <v>0</v>
      </c>
      <c r="IL102" s="2"/>
      <c r="IM102" s="2"/>
      <c r="IN102" s="2"/>
      <c r="IO102" s="2"/>
      <c r="IP102" s="2"/>
      <c r="IQ102" s="2"/>
      <c r="IR102" s="2"/>
      <c r="IS102" s="2"/>
      <c r="IT102" s="2"/>
      <c r="IU102" s="2"/>
    </row>
    <row r="103" spans="1:255" x14ac:dyDescent="0.2">
      <c r="A103">
        <v>17</v>
      </c>
      <c r="B103">
        <v>1</v>
      </c>
      <c r="C103">
        <f>ROW(SmtRes!A180)</f>
        <v>180</v>
      </c>
      <c r="D103">
        <f>ROW(EtalonRes!A220)</f>
        <v>220</v>
      </c>
      <c r="E103" t="s">
        <v>3</v>
      </c>
      <c r="F103" t="s">
        <v>164</v>
      </c>
      <c r="G103" t="s">
        <v>165</v>
      </c>
      <c r="H103" t="s">
        <v>166</v>
      </c>
      <c r="I103">
        <v>12</v>
      </c>
      <c r="J103">
        <v>0</v>
      </c>
      <c r="K103">
        <v>12</v>
      </c>
      <c r="O103">
        <f t="shared" si="97"/>
        <v>19876.72</v>
      </c>
      <c r="P103">
        <f t="shared" si="98"/>
        <v>3563.36</v>
      </c>
      <c r="Q103">
        <f t="shared" si="99"/>
        <v>5860.97</v>
      </c>
      <c r="R103">
        <f t="shared" si="100"/>
        <v>1747.59</v>
      </c>
      <c r="S103">
        <f t="shared" si="101"/>
        <v>10452.39</v>
      </c>
      <c r="T103">
        <f t="shared" si="102"/>
        <v>0</v>
      </c>
      <c r="U103">
        <f t="shared" si="103"/>
        <v>24</v>
      </c>
      <c r="V103">
        <f t="shared" si="104"/>
        <v>0</v>
      </c>
      <c r="W103">
        <f t="shared" si="105"/>
        <v>0</v>
      </c>
      <c r="X103">
        <f t="shared" si="106"/>
        <v>8257.39</v>
      </c>
      <c r="Y103">
        <f t="shared" si="107"/>
        <v>4285.4799999999996</v>
      </c>
      <c r="AA103">
        <v>-1</v>
      </c>
      <c r="AB103">
        <f t="shared" si="108"/>
        <v>107.48</v>
      </c>
      <c r="AC103">
        <f t="shared" si="109"/>
        <v>41.3</v>
      </c>
      <c r="AD103">
        <f t="shared" si="110"/>
        <v>40.94</v>
      </c>
      <c r="AE103">
        <f t="shared" si="111"/>
        <v>4.22</v>
      </c>
      <c r="AF103">
        <f t="shared" si="112"/>
        <v>25.24</v>
      </c>
      <c r="AG103">
        <f t="shared" si="113"/>
        <v>0</v>
      </c>
      <c r="AH103">
        <f t="shared" si="114"/>
        <v>2</v>
      </c>
      <c r="AI103">
        <f t="shared" si="115"/>
        <v>0</v>
      </c>
      <c r="AJ103">
        <f t="shared" si="116"/>
        <v>0</v>
      </c>
      <c r="AK103">
        <v>107.48</v>
      </c>
      <c r="AL103">
        <v>41.3</v>
      </c>
      <c r="AM103">
        <v>40.94</v>
      </c>
      <c r="AN103">
        <v>4.22</v>
      </c>
      <c r="AO103">
        <v>25.24</v>
      </c>
      <c r="AP103">
        <v>0</v>
      </c>
      <c r="AQ103">
        <v>2</v>
      </c>
      <c r="AR103">
        <v>0</v>
      </c>
      <c r="AS103">
        <v>0</v>
      </c>
      <c r="AT103">
        <v>79</v>
      </c>
      <c r="AU103">
        <v>41</v>
      </c>
      <c r="AV103">
        <v>1</v>
      </c>
      <c r="AW103">
        <v>1</v>
      </c>
      <c r="AZ103">
        <v>1</v>
      </c>
      <c r="BA103">
        <v>34.51</v>
      </c>
      <c r="BB103">
        <v>11.93</v>
      </c>
      <c r="BC103">
        <v>7.19</v>
      </c>
      <c r="BD103" t="s">
        <v>3</v>
      </c>
      <c r="BE103" t="s">
        <v>3</v>
      </c>
      <c r="BF103" t="s">
        <v>3</v>
      </c>
      <c r="BG103" t="s">
        <v>3</v>
      </c>
      <c r="BH103">
        <v>0</v>
      </c>
      <c r="BI103">
        <v>2</v>
      </c>
      <c r="BJ103" t="s">
        <v>167</v>
      </c>
      <c r="BM103">
        <v>337</v>
      </c>
      <c r="BN103">
        <v>0</v>
      </c>
      <c r="BO103" t="s">
        <v>164</v>
      </c>
      <c r="BP103">
        <v>1</v>
      </c>
      <c r="BQ103">
        <v>40</v>
      </c>
      <c r="BR103">
        <v>0</v>
      </c>
      <c r="BS103">
        <v>34.51</v>
      </c>
      <c r="BT103">
        <v>1</v>
      </c>
      <c r="BU103">
        <v>1</v>
      </c>
      <c r="BV103">
        <v>1</v>
      </c>
      <c r="BW103">
        <v>1</v>
      </c>
      <c r="BX103">
        <v>1</v>
      </c>
      <c r="BY103" t="s">
        <v>3</v>
      </c>
      <c r="BZ103">
        <v>79</v>
      </c>
      <c r="CA103">
        <v>41</v>
      </c>
      <c r="CB103" t="s">
        <v>3</v>
      </c>
      <c r="CE103">
        <v>30</v>
      </c>
      <c r="CF103">
        <v>0</v>
      </c>
      <c r="CG103">
        <v>0</v>
      </c>
      <c r="CM103">
        <v>0</v>
      </c>
      <c r="CN103" t="s">
        <v>3</v>
      </c>
      <c r="CO103">
        <v>0</v>
      </c>
      <c r="CP103">
        <f t="shared" si="117"/>
        <v>19876.72</v>
      </c>
      <c r="CQ103">
        <f t="shared" si="118"/>
        <v>296.95</v>
      </c>
      <c r="CR103">
        <f t="shared" si="119"/>
        <v>488.41</v>
      </c>
      <c r="CS103">
        <f t="shared" si="120"/>
        <v>145.63</v>
      </c>
      <c r="CT103">
        <f t="shared" si="121"/>
        <v>871.03</v>
      </c>
      <c r="CU103">
        <f t="shared" si="122"/>
        <v>0</v>
      </c>
      <c r="CV103">
        <f t="shared" si="123"/>
        <v>2</v>
      </c>
      <c r="CW103">
        <f t="shared" si="124"/>
        <v>0</v>
      </c>
      <c r="CX103">
        <f t="shared" si="125"/>
        <v>0</v>
      </c>
      <c r="CY103">
        <f>S103*(BZ103/100)</f>
        <v>8257.3881000000001</v>
      </c>
      <c r="CZ103">
        <f>S103*(CA103/100)</f>
        <v>4285.4798999999994</v>
      </c>
      <c r="DC103" t="s">
        <v>3</v>
      </c>
      <c r="DD103" t="s">
        <v>3</v>
      </c>
      <c r="DE103" t="s">
        <v>3</v>
      </c>
      <c r="DF103" t="s">
        <v>3</v>
      </c>
      <c r="DG103" t="s">
        <v>3</v>
      </c>
      <c r="DH103" t="s">
        <v>3</v>
      </c>
      <c r="DI103" t="s">
        <v>3</v>
      </c>
      <c r="DJ103" t="s">
        <v>3</v>
      </c>
      <c r="DK103" t="s">
        <v>3</v>
      </c>
      <c r="DL103" t="s">
        <v>3</v>
      </c>
      <c r="DM103" t="s">
        <v>3</v>
      </c>
      <c r="DN103">
        <v>114</v>
      </c>
      <c r="DO103">
        <v>67</v>
      </c>
      <c r="DP103">
        <v>1</v>
      </c>
      <c r="DQ103">
        <v>1</v>
      </c>
      <c r="DU103">
        <v>1013</v>
      </c>
      <c r="DV103" t="s">
        <v>166</v>
      </c>
      <c r="DW103" t="s">
        <v>166</v>
      </c>
      <c r="DX103">
        <v>1</v>
      </c>
      <c r="DZ103" t="s">
        <v>3</v>
      </c>
      <c r="EA103" t="s">
        <v>3</v>
      </c>
      <c r="EB103" t="s">
        <v>3</v>
      </c>
      <c r="EC103" t="s">
        <v>3</v>
      </c>
      <c r="EE103">
        <v>151030335</v>
      </c>
      <c r="EF103">
        <v>40</v>
      </c>
      <c r="EG103" t="s">
        <v>23</v>
      </c>
      <c r="EH103">
        <v>0</v>
      </c>
      <c r="EI103" t="s">
        <v>3</v>
      </c>
      <c r="EJ103">
        <v>2</v>
      </c>
      <c r="EK103">
        <v>337</v>
      </c>
      <c r="EL103" t="s">
        <v>168</v>
      </c>
      <c r="EM103" t="s">
        <v>169</v>
      </c>
      <c r="EO103" t="s">
        <v>3</v>
      </c>
      <c r="EQ103">
        <v>1024</v>
      </c>
      <c r="ER103">
        <v>107.48</v>
      </c>
      <c r="ES103">
        <v>41.3</v>
      </c>
      <c r="ET103">
        <v>40.94</v>
      </c>
      <c r="EU103">
        <v>4.22</v>
      </c>
      <c r="EV103">
        <v>25.24</v>
      </c>
      <c r="EW103">
        <v>2</v>
      </c>
      <c r="EX103">
        <v>0</v>
      </c>
      <c r="EY103">
        <v>0</v>
      </c>
      <c r="FQ103">
        <v>0</v>
      </c>
      <c r="FR103">
        <f t="shared" si="126"/>
        <v>0</v>
      </c>
      <c r="FS103">
        <v>2</v>
      </c>
      <c r="FX103">
        <v>114</v>
      </c>
      <c r="FY103">
        <v>67</v>
      </c>
      <c r="GA103" t="s">
        <v>3</v>
      </c>
      <c r="GD103">
        <v>0</v>
      </c>
      <c r="GF103">
        <v>1414356629</v>
      </c>
      <c r="GG103">
        <v>2</v>
      </c>
      <c r="GH103">
        <v>1</v>
      </c>
      <c r="GI103">
        <v>2</v>
      </c>
      <c r="GJ103">
        <v>0</v>
      </c>
      <c r="GK103">
        <f>ROUND(R103*(S12)/100,2)</f>
        <v>2796.14</v>
      </c>
      <c r="GL103">
        <f t="shared" si="127"/>
        <v>0</v>
      </c>
      <c r="GM103">
        <f t="shared" si="128"/>
        <v>35215.730000000003</v>
      </c>
      <c r="GN103">
        <f t="shared" si="129"/>
        <v>0</v>
      </c>
      <c r="GO103">
        <f t="shared" si="130"/>
        <v>35215.730000000003</v>
      </c>
      <c r="GP103">
        <f t="shared" si="131"/>
        <v>0</v>
      </c>
      <c r="GR103">
        <v>0</v>
      </c>
      <c r="GS103">
        <v>3</v>
      </c>
      <c r="GT103">
        <v>0</v>
      </c>
      <c r="GU103" t="s">
        <v>3</v>
      </c>
      <c r="GV103">
        <f t="shared" si="132"/>
        <v>0</v>
      </c>
      <c r="GW103">
        <v>1</v>
      </c>
      <c r="GX103">
        <f t="shared" si="133"/>
        <v>0</v>
      </c>
      <c r="HA103">
        <v>0</v>
      </c>
      <c r="HB103">
        <v>0</v>
      </c>
      <c r="HC103">
        <f t="shared" si="134"/>
        <v>0</v>
      </c>
      <c r="HE103" t="s">
        <v>3</v>
      </c>
      <c r="HF103" t="s">
        <v>3</v>
      </c>
      <c r="HM103" t="s">
        <v>3</v>
      </c>
      <c r="HN103" t="s">
        <v>3</v>
      </c>
      <c r="HO103" t="s">
        <v>3</v>
      </c>
      <c r="HP103" t="s">
        <v>3</v>
      </c>
      <c r="HQ103" t="s">
        <v>3</v>
      </c>
      <c r="IK103">
        <v>0</v>
      </c>
    </row>
    <row r="104" spans="1:255" x14ac:dyDescent="0.2">
      <c r="A104" s="2">
        <v>17</v>
      </c>
      <c r="B104" s="2">
        <v>1</v>
      </c>
      <c r="C104" s="2"/>
      <c r="D104" s="2"/>
      <c r="E104" s="2" t="s">
        <v>170</v>
      </c>
      <c r="F104" s="2" t="s">
        <v>27</v>
      </c>
      <c r="G104" s="2" t="s">
        <v>171</v>
      </c>
      <c r="H104" s="2" t="s">
        <v>29</v>
      </c>
      <c r="I104" s="2">
        <v>12</v>
      </c>
      <c r="J104" s="2">
        <v>0</v>
      </c>
      <c r="K104" s="2">
        <v>12</v>
      </c>
      <c r="L104" s="2"/>
      <c r="M104" s="2"/>
      <c r="N104" s="2"/>
      <c r="O104" s="2">
        <f t="shared" si="97"/>
        <v>390.24</v>
      </c>
      <c r="P104" s="2">
        <f t="shared" si="98"/>
        <v>390.24</v>
      </c>
      <c r="Q104" s="2">
        <f t="shared" si="99"/>
        <v>0</v>
      </c>
      <c r="R104" s="2">
        <f t="shared" si="100"/>
        <v>0</v>
      </c>
      <c r="S104" s="2">
        <f t="shared" si="101"/>
        <v>0</v>
      </c>
      <c r="T104" s="2">
        <f t="shared" si="102"/>
        <v>0</v>
      </c>
      <c r="U104" s="2">
        <f t="shared" si="103"/>
        <v>0</v>
      </c>
      <c r="V104" s="2">
        <f t="shared" si="104"/>
        <v>0</v>
      </c>
      <c r="W104" s="2">
        <f t="shared" si="105"/>
        <v>0</v>
      </c>
      <c r="X104" s="2">
        <f t="shared" si="106"/>
        <v>0</v>
      </c>
      <c r="Y104" s="2">
        <f t="shared" si="107"/>
        <v>0</v>
      </c>
      <c r="Z104" s="2"/>
      <c r="AA104" s="2">
        <v>151751237</v>
      </c>
      <c r="AB104" s="2">
        <f t="shared" si="108"/>
        <v>32.520000000000003</v>
      </c>
      <c r="AC104" s="2">
        <f t="shared" si="109"/>
        <v>32.520000000000003</v>
      </c>
      <c r="AD104" s="2">
        <f t="shared" si="110"/>
        <v>0</v>
      </c>
      <c r="AE104" s="2">
        <f t="shared" si="111"/>
        <v>0</v>
      </c>
      <c r="AF104" s="2">
        <f t="shared" si="112"/>
        <v>0</v>
      </c>
      <c r="AG104" s="2">
        <f t="shared" si="113"/>
        <v>0</v>
      </c>
      <c r="AH104" s="2">
        <f t="shared" si="114"/>
        <v>0</v>
      </c>
      <c r="AI104" s="2">
        <f t="shared" si="115"/>
        <v>0</v>
      </c>
      <c r="AJ104" s="2">
        <f t="shared" si="116"/>
        <v>0</v>
      </c>
      <c r="AK104" s="2">
        <v>32.519999999999996</v>
      </c>
      <c r="AL104" s="2">
        <v>32.519999999999996</v>
      </c>
      <c r="AM104" s="2">
        <v>0</v>
      </c>
      <c r="AN104" s="2">
        <v>0</v>
      </c>
      <c r="AO104" s="2">
        <v>0</v>
      </c>
      <c r="AP104" s="2">
        <v>0</v>
      </c>
      <c r="AQ104" s="2">
        <v>0</v>
      </c>
      <c r="AR104" s="2">
        <v>0</v>
      </c>
      <c r="AS104" s="2">
        <v>0</v>
      </c>
      <c r="AT104" s="2">
        <v>0</v>
      </c>
      <c r="AU104" s="2">
        <v>0</v>
      </c>
      <c r="AV104" s="2">
        <v>1</v>
      </c>
      <c r="AW104" s="2">
        <v>1</v>
      </c>
      <c r="AX104" s="2"/>
      <c r="AY104" s="2"/>
      <c r="AZ104" s="2">
        <v>1</v>
      </c>
      <c r="BA104" s="2">
        <v>1</v>
      </c>
      <c r="BB104" s="2">
        <v>1</v>
      </c>
      <c r="BC104" s="2">
        <v>1</v>
      </c>
      <c r="BD104" s="2" t="s">
        <v>3</v>
      </c>
      <c r="BE104" s="2" t="s">
        <v>3</v>
      </c>
      <c r="BF104" s="2" t="s">
        <v>3</v>
      </c>
      <c r="BG104" s="2" t="s">
        <v>3</v>
      </c>
      <c r="BH104" s="2">
        <v>3</v>
      </c>
      <c r="BI104" s="2">
        <v>2</v>
      </c>
      <c r="BJ104" s="2" t="s">
        <v>3</v>
      </c>
      <c r="BK104" s="2"/>
      <c r="BL104" s="2"/>
      <c r="BM104" s="2">
        <v>700010</v>
      </c>
      <c r="BN104" s="2">
        <v>0</v>
      </c>
      <c r="BO104" s="2" t="s">
        <v>3</v>
      </c>
      <c r="BP104" s="2">
        <v>0</v>
      </c>
      <c r="BQ104" s="2">
        <v>202</v>
      </c>
      <c r="BR104" s="2">
        <v>0</v>
      </c>
      <c r="BS104" s="2">
        <v>1</v>
      </c>
      <c r="BT104" s="2">
        <v>1</v>
      </c>
      <c r="BU104" s="2">
        <v>1</v>
      </c>
      <c r="BV104" s="2">
        <v>1</v>
      </c>
      <c r="BW104" s="2">
        <v>1</v>
      </c>
      <c r="BX104" s="2">
        <v>1</v>
      </c>
      <c r="BY104" s="2" t="s">
        <v>3</v>
      </c>
      <c r="BZ104" s="2">
        <v>0</v>
      </c>
      <c r="CA104" s="2">
        <v>0</v>
      </c>
      <c r="CB104" s="2" t="s">
        <v>3</v>
      </c>
      <c r="CC104" s="2"/>
      <c r="CD104" s="2"/>
      <c r="CE104" s="2">
        <v>30</v>
      </c>
      <c r="CF104" s="2">
        <v>0</v>
      </c>
      <c r="CG104" s="2">
        <v>0</v>
      </c>
      <c r="CH104" s="2"/>
      <c r="CI104" s="2"/>
      <c r="CJ104" s="2"/>
      <c r="CK104" s="2"/>
      <c r="CL104" s="2"/>
      <c r="CM104" s="2">
        <v>0</v>
      </c>
      <c r="CN104" s="2" t="s">
        <v>3</v>
      </c>
      <c r="CO104" s="2">
        <v>0</v>
      </c>
      <c r="CP104" s="2">
        <f t="shared" si="117"/>
        <v>390.24</v>
      </c>
      <c r="CQ104" s="2">
        <f t="shared" si="118"/>
        <v>32.520000000000003</v>
      </c>
      <c r="CR104" s="2">
        <f t="shared" si="119"/>
        <v>0</v>
      </c>
      <c r="CS104" s="2">
        <f t="shared" si="120"/>
        <v>0</v>
      </c>
      <c r="CT104" s="2">
        <f t="shared" si="121"/>
        <v>0</v>
      </c>
      <c r="CU104" s="2">
        <f t="shared" si="122"/>
        <v>0</v>
      </c>
      <c r="CV104" s="2">
        <f t="shared" si="123"/>
        <v>0</v>
      </c>
      <c r="CW104" s="2">
        <f t="shared" si="124"/>
        <v>0</v>
      </c>
      <c r="CX104" s="2">
        <f t="shared" si="125"/>
        <v>0</v>
      </c>
      <c r="CY104" s="2">
        <f>((S104*BZ104)/100)</f>
        <v>0</v>
      </c>
      <c r="CZ104" s="2">
        <f>((S104*CA104)/100)</f>
        <v>0</v>
      </c>
      <c r="DA104" s="2"/>
      <c r="DB104" s="2"/>
      <c r="DC104" s="2" t="s">
        <v>3</v>
      </c>
      <c r="DD104" s="2" t="s">
        <v>3</v>
      </c>
      <c r="DE104" s="2" t="s">
        <v>3</v>
      </c>
      <c r="DF104" s="2" t="s">
        <v>3</v>
      </c>
      <c r="DG104" s="2" t="s">
        <v>3</v>
      </c>
      <c r="DH104" s="2" t="s">
        <v>3</v>
      </c>
      <c r="DI104" s="2" t="s">
        <v>3</v>
      </c>
      <c r="DJ104" s="2" t="s">
        <v>3</v>
      </c>
      <c r="DK104" s="2" t="s">
        <v>3</v>
      </c>
      <c r="DL104" s="2" t="s">
        <v>3</v>
      </c>
      <c r="DM104" s="2" t="s">
        <v>3</v>
      </c>
      <c r="DN104" s="2">
        <v>0</v>
      </c>
      <c r="DO104" s="2">
        <v>0</v>
      </c>
      <c r="DP104" s="2">
        <v>1</v>
      </c>
      <c r="DQ104" s="2">
        <v>1</v>
      </c>
      <c r="DR104" s="2"/>
      <c r="DS104" s="2"/>
      <c r="DT104" s="2"/>
      <c r="DU104" s="2">
        <v>1010</v>
      </c>
      <c r="DV104" s="2" t="s">
        <v>29</v>
      </c>
      <c r="DW104" s="2" t="s">
        <v>29</v>
      </c>
      <c r="DX104" s="2">
        <v>1</v>
      </c>
      <c r="DY104" s="2"/>
      <c r="DZ104" s="2" t="s">
        <v>3</v>
      </c>
      <c r="EA104" s="2" t="s">
        <v>3</v>
      </c>
      <c r="EB104" s="2" t="s">
        <v>3</v>
      </c>
      <c r="EC104" s="2" t="s">
        <v>3</v>
      </c>
      <c r="ED104" s="2"/>
      <c r="EE104" s="2">
        <v>151748510</v>
      </c>
      <c r="EF104" s="2">
        <v>202</v>
      </c>
      <c r="EG104" s="2" t="s">
        <v>30</v>
      </c>
      <c r="EH104" s="2">
        <v>0</v>
      </c>
      <c r="EI104" s="2" t="s">
        <v>3</v>
      </c>
      <c r="EJ104" s="2">
        <v>1</v>
      </c>
      <c r="EK104" s="2">
        <v>700010</v>
      </c>
      <c r="EL104" s="2" t="s">
        <v>31</v>
      </c>
      <c r="EM104" s="2" t="s">
        <v>30</v>
      </c>
      <c r="EN104" s="2"/>
      <c r="EO104" s="2" t="s">
        <v>3</v>
      </c>
      <c r="EP104" s="2"/>
      <c r="EQ104" s="2">
        <v>0</v>
      </c>
      <c r="ER104" s="2">
        <v>34.65</v>
      </c>
      <c r="ES104" s="2">
        <v>32.519999999999996</v>
      </c>
      <c r="ET104" s="2">
        <v>0</v>
      </c>
      <c r="EU104" s="2">
        <v>0</v>
      </c>
      <c r="EV104" s="2">
        <v>0</v>
      </c>
      <c r="EW104" s="2">
        <v>0</v>
      </c>
      <c r="EX104" s="2">
        <v>0</v>
      </c>
      <c r="EY104" s="2">
        <v>0</v>
      </c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>
        <v>0</v>
      </c>
      <c r="FR104" s="2">
        <f t="shared" si="126"/>
        <v>0</v>
      </c>
      <c r="FS104" s="2">
        <v>0</v>
      </c>
      <c r="FT104" s="2"/>
      <c r="FU104" s="2"/>
      <c r="FV104" s="2"/>
      <c r="FW104" s="2"/>
      <c r="FX104" s="2">
        <v>0</v>
      </c>
      <c r="FY104" s="2">
        <v>0</v>
      </c>
      <c r="FZ104" s="2"/>
      <c r="GA104" s="2" t="s">
        <v>172</v>
      </c>
      <c r="GB104" s="2"/>
      <c r="GC104" s="2"/>
      <c r="GD104" s="2">
        <v>0</v>
      </c>
      <c r="GE104" s="2"/>
      <c r="GF104" s="2">
        <v>1294754647</v>
      </c>
      <c r="GG104" s="2">
        <v>2</v>
      </c>
      <c r="GH104" s="2">
        <v>4</v>
      </c>
      <c r="GI104" s="2">
        <v>-2</v>
      </c>
      <c r="GJ104" s="2">
        <v>0</v>
      </c>
      <c r="GK104" s="2">
        <f>ROUND(R104*(R12)/100,2)</f>
        <v>0</v>
      </c>
      <c r="GL104" s="2">
        <f t="shared" si="127"/>
        <v>0</v>
      </c>
      <c r="GM104" s="2">
        <f t="shared" si="128"/>
        <v>390.24</v>
      </c>
      <c r="GN104" s="2">
        <f t="shared" si="129"/>
        <v>0</v>
      </c>
      <c r="GO104" s="2">
        <f t="shared" si="130"/>
        <v>390.24</v>
      </c>
      <c r="GP104" s="2">
        <f t="shared" si="131"/>
        <v>0</v>
      </c>
      <c r="GQ104" s="2"/>
      <c r="GR104" s="2">
        <v>0</v>
      </c>
      <c r="GS104" s="2">
        <v>2</v>
      </c>
      <c r="GT104" s="2">
        <v>0</v>
      </c>
      <c r="GU104" s="2" t="s">
        <v>3</v>
      </c>
      <c r="GV104" s="2">
        <f t="shared" si="132"/>
        <v>0</v>
      </c>
      <c r="GW104" s="2">
        <v>1</v>
      </c>
      <c r="GX104" s="2">
        <f t="shared" si="133"/>
        <v>0</v>
      </c>
      <c r="GY104" s="2"/>
      <c r="GZ104" s="2"/>
      <c r="HA104" s="2">
        <v>0</v>
      </c>
      <c r="HB104" s="2">
        <v>0</v>
      </c>
      <c r="HC104" s="2">
        <f t="shared" si="134"/>
        <v>0</v>
      </c>
      <c r="HD104" s="2"/>
      <c r="HE104" s="2" t="s">
        <v>26</v>
      </c>
      <c r="HF104" s="2" t="s">
        <v>75</v>
      </c>
      <c r="HG104" s="2"/>
      <c r="HH104" s="2"/>
      <c r="HI104" s="2"/>
      <c r="HJ104" s="2"/>
      <c r="HK104" s="2"/>
      <c r="HL104" s="2"/>
      <c r="HM104" s="2" t="s">
        <v>3</v>
      </c>
      <c r="HN104" s="2" t="s">
        <v>3</v>
      </c>
      <c r="HO104" s="2" t="s">
        <v>3</v>
      </c>
      <c r="HP104" s="2" t="s">
        <v>3</v>
      </c>
      <c r="HQ104" s="2" t="s">
        <v>3</v>
      </c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>
        <v>0</v>
      </c>
      <c r="IL104" s="2"/>
      <c r="IM104" s="2"/>
      <c r="IN104" s="2"/>
      <c r="IO104" s="2"/>
      <c r="IP104" s="2"/>
      <c r="IQ104" s="2"/>
      <c r="IR104" s="2"/>
      <c r="IS104" s="2"/>
      <c r="IT104" s="2"/>
      <c r="IU104" s="2"/>
    </row>
    <row r="105" spans="1:255" x14ac:dyDescent="0.2">
      <c r="A105">
        <v>17</v>
      </c>
      <c r="B105">
        <v>1</v>
      </c>
      <c r="E105" t="s">
        <v>170</v>
      </c>
      <c r="F105" t="s">
        <v>27</v>
      </c>
      <c r="G105" t="s">
        <v>171</v>
      </c>
      <c r="H105" t="s">
        <v>29</v>
      </c>
      <c r="I105">
        <v>12</v>
      </c>
      <c r="J105">
        <v>0</v>
      </c>
      <c r="K105">
        <v>12</v>
      </c>
      <c r="O105">
        <f t="shared" si="97"/>
        <v>3800.94</v>
      </c>
      <c r="P105">
        <f t="shared" si="98"/>
        <v>3800.94</v>
      </c>
      <c r="Q105">
        <f t="shared" si="99"/>
        <v>0</v>
      </c>
      <c r="R105">
        <f t="shared" si="100"/>
        <v>0</v>
      </c>
      <c r="S105">
        <f t="shared" si="101"/>
        <v>0</v>
      </c>
      <c r="T105">
        <f t="shared" si="102"/>
        <v>0</v>
      </c>
      <c r="U105">
        <f t="shared" si="103"/>
        <v>0</v>
      </c>
      <c r="V105">
        <f t="shared" si="104"/>
        <v>0</v>
      </c>
      <c r="W105">
        <f t="shared" si="105"/>
        <v>0</v>
      </c>
      <c r="X105">
        <f t="shared" si="106"/>
        <v>0</v>
      </c>
      <c r="Y105">
        <f t="shared" si="107"/>
        <v>0</v>
      </c>
      <c r="AA105">
        <v>151751235</v>
      </c>
      <c r="AB105">
        <f t="shared" si="108"/>
        <v>32.520000000000003</v>
      </c>
      <c r="AC105">
        <f t="shared" si="109"/>
        <v>32.520000000000003</v>
      </c>
      <c r="AD105">
        <f t="shared" si="110"/>
        <v>0</v>
      </c>
      <c r="AE105">
        <f t="shared" si="111"/>
        <v>0</v>
      </c>
      <c r="AF105">
        <f t="shared" si="112"/>
        <v>0</v>
      </c>
      <c r="AG105">
        <f t="shared" si="113"/>
        <v>0</v>
      </c>
      <c r="AH105">
        <f t="shared" si="114"/>
        <v>0</v>
      </c>
      <c r="AI105">
        <f t="shared" si="115"/>
        <v>0</v>
      </c>
      <c r="AJ105">
        <f t="shared" si="116"/>
        <v>0</v>
      </c>
      <c r="AK105">
        <v>32.519999999999996</v>
      </c>
      <c r="AL105">
        <v>32.519999999999996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1</v>
      </c>
      <c r="AW105">
        <v>1</v>
      </c>
      <c r="AZ105">
        <v>1</v>
      </c>
      <c r="BA105">
        <v>1</v>
      </c>
      <c r="BB105">
        <v>1</v>
      </c>
      <c r="BC105">
        <v>9.74</v>
      </c>
      <c r="BD105" t="s">
        <v>3</v>
      </c>
      <c r="BE105" t="s">
        <v>3</v>
      </c>
      <c r="BF105" t="s">
        <v>3</v>
      </c>
      <c r="BG105" t="s">
        <v>3</v>
      </c>
      <c r="BH105">
        <v>3</v>
      </c>
      <c r="BI105">
        <v>2</v>
      </c>
      <c r="BJ105" t="s">
        <v>3</v>
      </c>
      <c r="BM105">
        <v>700010</v>
      </c>
      <c r="BN105">
        <v>0</v>
      </c>
      <c r="BO105" t="s">
        <v>3</v>
      </c>
      <c r="BP105">
        <v>0</v>
      </c>
      <c r="BQ105">
        <v>202</v>
      </c>
      <c r="BR105">
        <v>0</v>
      </c>
      <c r="BS105">
        <v>1</v>
      </c>
      <c r="BT105">
        <v>1</v>
      </c>
      <c r="BU105">
        <v>1</v>
      </c>
      <c r="BV105">
        <v>1</v>
      </c>
      <c r="BW105">
        <v>1</v>
      </c>
      <c r="BX105">
        <v>1</v>
      </c>
      <c r="BY105" t="s">
        <v>3</v>
      </c>
      <c r="BZ105">
        <v>0</v>
      </c>
      <c r="CA105">
        <v>0</v>
      </c>
      <c r="CB105" t="s">
        <v>3</v>
      </c>
      <c r="CE105">
        <v>30</v>
      </c>
      <c r="CF105">
        <v>0</v>
      </c>
      <c r="CG105">
        <v>0</v>
      </c>
      <c r="CM105">
        <v>0</v>
      </c>
      <c r="CN105" t="s">
        <v>3</v>
      </c>
      <c r="CO105">
        <v>0</v>
      </c>
      <c r="CP105">
        <f t="shared" si="117"/>
        <v>3800.94</v>
      </c>
      <c r="CQ105">
        <f t="shared" si="118"/>
        <v>316.74</v>
      </c>
      <c r="CR105">
        <f t="shared" si="119"/>
        <v>0</v>
      </c>
      <c r="CS105">
        <f t="shared" si="120"/>
        <v>0</v>
      </c>
      <c r="CT105">
        <f t="shared" si="121"/>
        <v>0</v>
      </c>
      <c r="CU105">
        <f t="shared" si="122"/>
        <v>0</v>
      </c>
      <c r="CV105">
        <f t="shared" si="123"/>
        <v>0</v>
      </c>
      <c r="CW105">
        <f t="shared" si="124"/>
        <v>0</v>
      </c>
      <c r="CX105">
        <f t="shared" si="125"/>
        <v>0</v>
      </c>
      <c r="CY105">
        <f>S105*(BZ105/100)</f>
        <v>0</v>
      </c>
      <c r="CZ105">
        <f>S105*(CA105/100)</f>
        <v>0</v>
      </c>
      <c r="DC105" t="s">
        <v>3</v>
      </c>
      <c r="DD105" t="s">
        <v>3</v>
      </c>
      <c r="DE105" t="s">
        <v>3</v>
      </c>
      <c r="DF105" t="s">
        <v>3</v>
      </c>
      <c r="DG105" t="s">
        <v>3</v>
      </c>
      <c r="DH105" t="s">
        <v>3</v>
      </c>
      <c r="DI105" t="s">
        <v>3</v>
      </c>
      <c r="DJ105" t="s">
        <v>3</v>
      </c>
      <c r="DK105" t="s">
        <v>3</v>
      </c>
      <c r="DL105" t="s">
        <v>3</v>
      </c>
      <c r="DM105" t="s">
        <v>3</v>
      </c>
      <c r="DN105">
        <v>0</v>
      </c>
      <c r="DO105">
        <v>0</v>
      </c>
      <c r="DP105">
        <v>1</v>
      </c>
      <c r="DQ105">
        <v>1</v>
      </c>
      <c r="DU105">
        <v>1010</v>
      </c>
      <c r="DV105" t="s">
        <v>29</v>
      </c>
      <c r="DW105" t="s">
        <v>29</v>
      </c>
      <c r="DX105">
        <v>1</v>
      </c>
      <c r="DZ105" t="s">
        <v>3</v>
      </c>
      <c r="EA105" t="s">
        <v>3</v>
      </c>
      <c r="EB105" t="s">
        <v>3</v>
      </c>
      <c r="EC105" t="s">
        <v>3</v>
      </c>
      <c r="EE105">
        <v>151748510</v>
      </c>
      <c r="EF105">
        <v>202</v>
      </c>
      <c r="EG105" t="s">
        <v>30</v>
      </c>
      <c r="EH105">
        <v>0</v>
      </c>
      <c r="EI105" t="s">
        <v>3</v>
      </c>
      <c r="EJ105">
        <v>1</v>
      </c>
      <c r="EK105">
        <v>700010</v>
      </c>
      <c r="EL105" t="s">
        <v>31</v>
      </c>
      <c r="EM105" t="s">
        <v>30</v>
      </c>
      <c r="EO105" t="s">
        <v>3</v>
      </c>
      <c r="EQ105">
        <v>0</v>
      </c>
      <c r="ER105">
        <v>34.65</v>
      </c>
      <c r="ES105">
        <v>32.519999999999996</v>
      </c>
      <c r="ET105">
        <v>0</v>
      </c>
      <c r="EU105">
        <v>0</v>
      </c>
      <c r="EV105">
        <v>0</v>
      </c>
      <c r="EW105">
        <v>0</v>
      </c>
      <c r="EX105">
        <v>0</v>
      </c>
      <c r="EY105">
        <v>0</v>
      </c>
      <c r="EZ105">
        <v>5</v>
      </c>
      <c r="FC105">
        <v>1</v>
      </c>
      <c r="FD105">
        <v>18</v>
      </c>
      <c r="FF105">
        <v>372.61</v>
      </c>
      <c r="FQ105">
        <v>0</v>
      </c>
      <c r="FR105">
        <f t="shared" si="126"/>
        <v>0</v>
      </c>
      <c r="FS105">
        <v>0</v>
      </c>
      <c r="FX105">
        <v>0</v>
      </c>
      <c r="FY105">
        <v>0</v>
      </c>
      <c r="GA105" t="s">
        <v>172</v>
      </c>
      <c r="GD105">
        <v>0</v>
      </c>
      <c r="GF105">
        <v>1294754647</v>
      </c>
      <c r="GG105">
        <v>2</v>
      </c>
      <c r="GH105">
        <v>3</v>
      </c>
      <c r="GI105">
        <v>5</v>
      </c>
      <c r="GJ105">
        <v>0</v>
      </c>
      <c r="GK105">
        <f>ROUND(R105*(S12)/100,2)</f>
        <v>0</v>
      </c>
      <c r="GL105">
        <f t="shared" si="127"/>
        <v>0</v>
      </c>
      <c r="GM105">
        <f t="shared" si="128"/>
        <v>3800.94</v>
      </c>
      <c r="GN105">
        <f t="shared" si="129"/>
        <v>0</v>
      </c>
      <c r="GO105">
        <f t="shared" si="130"/>
        <v>3800.94</v>
      </c>
      <c r="GP105">
        <f t="shared" si="131"/>
        <v>0</v>
      </c>
      <c r="GR105">
        <v>1</v>
      </c>
      <c r="GS105">
        <v>1</v>
      </c>
      <c r="GT105">
        <v>0</v>
      </c>
      <c r="GU105" t="s">
        <v>3</v>
      </c>
      <c r="GV105">
        <f t="shared" si="132"/>
        <v>0</v>
      </c>
      <c r="GW105">
        <v>1</v>
      </c>
      <c r="GX105">
        <f t="shared" si="133"/>
        <v>0</v>
      </c>
      <c r="HA105">
        <v>0</v>
      </c>
      <c r="HB105">
        <v>0</v>
      </c>
      <c r="HC105">
        <f t="shared" si="134"/>
        <v>0</v>
      </c>
      <c r="HE105" t="s">
        <v>26</v>
      </c>
      <c r="HF105" t="s">
        <v>75</v>
      </c>
      <c r="HM105" t="s">
        <v>3</v>
      </c>
      <c r="HN105" t="s">
        <v>3</v>
      </c>
      <c r="HO105" t="s">
        <v>3</v>
      </c>
      <c r="HP105" t="s">
        <v>3</v>
      </c>
      <c r="HQ105" t="s">
        <v>3</v>
      </c>
      <c r="IK105">
        <v>0</v>
      </c>
    </row>
    <row r="106" spans="1:255" x14ac:dyDescent="0.2">
      <c r="A106" s="2">
        <v>17</v>
      </c>
      <c r="B106" s="2">
        <v>1</v>
      </c>
      <c r="C106" s="2"/>
      <c r="D106" s="2"/>
      <c r="E106" s="2" t="s">
        <v>173</v>
      </c>
      <c r="F106" s="2" t="s">
        <v>174</v>
      </c>
      <c r="G106" s="2" t="s">
        <v>175</v>
      </c>
      <c r="H106" s="2" t="s">
        <v>176</v>
      </c>
      <c r="I106" s="2">
        <v>1.6</v>
      </c>
      <c r="J106" s="2">
        <v>0</v>
      </c>
      <c r="K106" s="2">
        <v>1.6</v>
      </c>
      <c r="L106" s="2"/>
      <c r="M106" s="2"/>
      <c r="N106" s="2"/>
      <c r="O106" s="2">
        <f t="shared" si="97"/>
        <v>362.69</v>
      </c>
      <c r="P106" s="2">
        <f t="shared" si="98"/>
        <v>362.69</v>
      </c>
      <c r="Q106" s="2">
        <f t="shared" si="99"/>
        <v>0</v>
      </c>
      <c r="R106" s="2">
        <f t="shared" si="100"/>
        <v>0</v>
      </c>
      <c r="S106" s="2">
        <f t="shared" si="101"/>
        <v>0</v>
      </c>
      <c r="T106" s="2">
        <f t="shared" si="102"/>
        <v>0</v>
      </c>
      <c r="U106" s="2">
        <f t="shared" si="103"/>
        <v>0</v>
      </c>
      <c r="V106" s="2">
        <f t="shared" si="104"/>
        <v>0</v>
      </c>
      <c r="W106" s="2">
        <f t="shared" si="105"/>
        <v>0</v>
      </c>
      <c r="X106" s="2">
        <f t="shared" si="106"/>
        <v>0</v>
      </c>
      <c r="Y106" s="2">
        <f t="shared" si="107"/>
        <v>0</v>
      </c>
      <c r="Z106" s="2"/>
      <c r="AA106" s="2">
        <v>151751237</v>
      </c>
      <c r="AB106" s="2">
        <f t="shared" si="108"/>
        <v>226.68</v>
      </c>
      <c r="AC106" s="2">
        <f t="shared" si="109"/>
        <v>226.68</v>
      </c>
      <c r="AD106" s="2">
        <f t="shared" si="110"/>
        <v>0</v>
      </c>
      <c r="AE106" s="2">
        <f t="shared" si="111"/>
        <v>0</v>
      </c>
      <c r="AF106" s="2">
        <f t="shared" si="112"/>
        <v>0</v>
      </c>
      <c r="AG106" s="2">
        <f t="shared" si="113"/>
        <v>0</v>
      </c>
      <c r="AH106" s="2">
        <f t="shared" si="114"/>
        <v>0</v>
      </c>
      <c r="AI106" s="2">
        <f t="shared" si="115"/>
        <v>0</v>
      </c>
      <c r="AJ106" s="2">
        <f t="shared" si="116"/>
        <v>0</v>
      </c>
      <c r="AK106" s="2">
        <v>226.68</v>
      </c>
      <c r="AL106" s="2">
        <v>226.68</v>
      </c>
      <c r="AM106" s="2">
        <v>0</v>
      </c>
      <c r="AN106" s="2">
        <v>0</v>
      </c>
      <c r="AO106" s="2">
        <v>0</v>
      </c>
      <c r="AP106" s="2">
        <v>0</v>
      </c>
      <c r="AQ106" s="2">
        <v>0</v>
      </c>
      <c r="AR106" s="2">
        <v>0</v>
      </c>
      <c r="AS106" s="2">
        <v>0</v>
      </c>
      <c r="AT106" s="2">
        <v>0</v>
      </c>
      <c r="AU106" s="2">
        <v>0</v>
      </c>
      <c r="AV106" s="2">
        <v>1</v>
      </c>
      <c r="AW106" s="2">
        <v>1</v>
      </c>
      <c r="AX106" s="2"/>
      <c r="AY106" s="2"/>
      <c r="AZ106" s="2">
        <v>1</v>
      </c>
      <c r="BA106" s="2">
        <v>1</v>
      </c>
      <c r="BB106" s="2">
        <v>1</v>
      </c>
      <c r="BC106" s="2">
        <v>1</v>
      </c>
      <c r="BD106" s="2" t="s">
        <v>3</v>
      </c>
      <c r="BE106" s="2" t="s">
        <v>3</v>
      </c>
      <c r="BF106" s="2" t="s">
        <v>3</v>
      </c>
      <c r="BG106" s="2" t="s">
        <v>3</v>
      </c>
      <c r="BH106" s="2">
        <v>3</v>
      </c>
      <c r="BI106" s="2">
        <v>2</v>
      </c>
      <c r="BJ106" s="2" t="s">
        <v>177</v>
      </c>
      <c r="BK106" s="2"/>
      <c r="BL106" s="2"/>
      <c r="BM106" s="2">
        <v>1618</v>
      </c>
      <c r="BN106" s="2">
        <v>0</v>
      </c>
      <c r="BO106" s="2" t="s">
        <v>3</v>
      </c>
      <c r="BP106" s="2">
        <v>0</v>
      </c>
      <c r="BQ106" s="2">
        <v>201</v>
      </c>
      <c r="BR106" s="2">
        <v>0</v>
      </c>
      <c r="BS106" s="2">
        <v>1</v>
      </c>
      <c r="BT106" s="2">
        <v>1</v>
      </c>
      <c r="BU106" s="2">
        <v>1</v>
      </c>
      <c r="BV106" s="2">
        <v>1</v>
      </c>
      <c r="BW106" s="2">
        <v>1</v>
      </c>
      <c r="BX106" s="2">
        <v>1</v>
      </c>
      <c r="BY106" s="2" t="s">
        <v>3</v>
      </c>
      <c r="BZ106" s="2">
        <v>0</v>
      </c>
      <c r="CA106" s="2">
        <v>0</v>
      </c>
      <c r="CB106" s="2" t="s">
        <v>3</v>
      </c>
      <c r="CC106" s="2"/>
      <c r="CD106" s="2"/>
      <c r="CE106" s="2">
        <v>30</v>
      </c>
      <c r="CF106" s="2">
        <v>0</v>
      </c>
      <c r="CG106" s="2">
        <v>0</v>
      </c>
      <c r="CH106" s="2"/>
      <c r="CI106" s="2"/>
      <c r="CJ106" s="2"/>
      <c r="CK106" s="2"/>
      <c r="CL106" s="2"/>
      <c r="CM106" s="2">
        <v>0</v>
      </c>
      <c r="CN106" s="2" t="s">
        <v>3</v>
      </c>
      <c r="CO106" s="2">
        <v>0</v>
      </c>
      <c r="CP106" s="2">
        <f t="shared" si="117"/>
        <v>362.69</v>
      </c>
      <c r="CQ106" s="2">
        <f t="shared" si="118"/>
        <v>226.68</v>
      </c>
      <c r="CR106" s="2">
        <f t="shared" si="119"/>
        <v>0</v>
      </c>
      <c r="CS106" s="2">
        <f t="shared" si="120"/>
        <v>0</v>
      </c>
      <c r="CT106" s="2">
        <f t="shared" si="121"/>
        <v>0</v>
      </c>
      <c r="CU106" s="2">
        <f t="shared" si="122"/>
        <v>0</v>
      </c>
      <c r="CV106" s="2">
        <f t="shared" si="123"/>
        <v>0</v>
      </c>
      <c r="CW106" s="2">
        <f t="shared" si="124"/>
        <v>0</v>
      </c>
      <c r="CX106" s="2">
        <f t="shared" si="125"/>
        <v>0</v>
      </c>
      <c r="CY106" s="2">
        <f>((S106*BZ106)/100)</f>
        <v>0</v>
      </c>
      <c r="CZ106" s="2">
        <f>((S106*CA106)/100)</f>
        <v>0</v>
      </c>
      <c r="DA106" s="2"/>
      <c r="DB106" s="2"/>
      <c r="DC106" s="2" t="s">
        <v>3</v>
      </c>
      <c r="DD106" s="2" t="s">
        <v>3</v>
      </c>
      <c r="DE106" s="2" t="s">
        <v>3</v>
      </c>
      <c r="DF106" s="2" t="s">
        <v>3</v>
      </c>
      <c r="DG106" s="2" t="s">
        <v>3</v>
      </c>
      <c r="DH106" s="2" t="s">
        <v>3</v>
      </c>
      <c r="DI106" s="2" t="s">
        <v>3</v>
      </c>
      <c r="DJ106" s="2" t="s">
        <v>3</v>
      </c>
      <c r="DK106" s="2" t="s">
        <v>3</v>
      </c>
      <c r="DL106" s="2" t="s">
        <v>3</v>
      </c>
      <c r="DM106" s="2" t="s">
        <v>3</v>
      </c>
      <c r="DN106" s="2">
        <v>0</v>
      </c>
      <c r="DO106" s="2">
        <v>0</v>
      </c>
      <c r="DP106" s="2">
        <v>1</v>
      </c>
      <c r="DQ106" s="2">
        <v>1</v>
      </c>
      <c r="DR106" s="2"/>
      <c r="DS106" s="2"/>
      <c r="DT106" s="2"/>
      <c r="DU106" s="2">
        <v>1010</v>
      </c>
      <c r="DV106" s="2" t="s">
        <v>176</v>
      </c>
      <c r="DW106" s="2" t="s">
        <v>176</v>
      </c>
      <c r="DX106" s="2">
        <v>1000</v>
      </c>
      <c r="DY106" s="2"/>
      <c r="DZ106" s="2" t="s">
        <v>3</v>
      </c>
      <c r="EA106" s="2" t="s">
        <v>3</v>
      </c>
      <c r="EB106" s="2" t="s">
        <v>3</v>
      </c>
      <c r="EC106" s="2" t="s">
        <v>3</v>
      </c>
      <c r="ED106" s="2"/>
      <c r="EE106" s="2">
        <v>151031616</v>
      </c>
      <c r="EF106" s="2">
        <v>201</v>
      </c>
      <c r="EG106" s="2" t="s">
        <v>178</v>
      </c>
      <c r="EH106" s="2">
        <v>0</v>
      </c>
      <c r="EI106" s="2" t="s">
        <v>3</v>
      </c>
      <c r="EJ106" s="2">
        <v>2</v>
      </c>
      <c r="EK106" s="2">
        <v>1618</v>
      </c>
      <c r="EL106" s="2" t="s">
        <v>179</v>
      </c>
      <c r="EM106" s="2" t="s">
        <v>180</v>
      </c>
      <c r="EN106" s="2"/>
      <c r="EO106" s="2" t="s">
        <v>3</v>
      </c>
      <c r="EP106" s="2"/>
      <c r="EQ106" s="2">
        <v>0</v>
      </c>
      <c r="ER106" s="2">
        <v>226.68</v>
      </c>
      <c r="ES106" s="2">
        <v>226.68</v>
      </c>
      <c r="ET106" s="2">
        <v>0</v>
      </c>
      <c r="EU106" s="2">
        <v>0</v>
      </c>
      <c r="EV106" s="2">
        <v>0</v>
      </c>
      <c r="EW106" s="2">
        <v>0</v>
      </c>
      <c r="EX106" s="2">
        <v>0</v>
      </c>
      <c r="EY106" s="2">
        <v>0</v>
      </c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>
        <v>0</v>
      </c>
      <c r="FR106" s="2">
        <f t="shared" si="126"/>
        <v>0</v>
      </c>
      <c r="FS106" s="2">
        <v>0</v>
      </c>
      <c r="FT106" s="2"/>
      <c r="FU106" s="2"/>
      <c r="FV106" s="2"/>
      <c r="FW106" s="2"/>
      <c r="FX106" s="2">
        <v>0</v>
      </c>
      <c r="FY106" s="2">
        <v>0</v>
      </c>
      <c r="FZ106" s="2"/>
      <c r="GA106" s="2" t="s">
        <v>3</v>
      </c>
      <c r="GB106" s="2"/>
      <c r="GC106" s="2"/>
      <c r="GD106" s="2">
        <v>0</v>
      </c>
      <c r="GE106" s="2"/>
      <c r="GF106" s="2">
        <v>833010814</v>
      </c>
      <c r="GG106" s="2">
        <v>2</v>
      </c>
      <c r="GH106" s="2">
        <v>1</v>
      </c>
      <c r="GI106" s="2">
        <v>-2</v>
      </c>
      <c r="GJ106" s="2">
        <v>0</v>
      </c>
      <c r="GK106" s="2">
        <f>ROUND(R106*(R12)/100,2)</f>
        <v>0</v>
      </c>
      <c r="GL106" s="2">
        <f t="shared" si="127"/>
        <v>0</v>
      </c>
      <c r="GM106" s="2">
        <f t="shared" si="128"/>
        <v>362.69</v>
      </c>
      <c r="GN106" s="2">
        <f t="shared" si="129"/>
        <v>0</v>
      </c>
      <c r="GO106" s="2">
        <f t="shared" si="130"/>
        <v>362.69</v>
      </c>
      <c r="GP106" s="2">
        <f t="shared" si="131"/>
        <v>0</v>
      </c>
      <c r="GQ106" s="2"/>
      <c r="GR106" s="2">
        <v>0</v>
      </c>
      <c r="GS106" s="2">
        <v>0</v>
      </c>
      <c r="GT106" s="2">
        <v>0</v>
      </c>
      <c r="GU106" s="2" t="s">
        <v>3</v>
      </c>
      <c r="GV106" s="2">
        <f t="shared" si="132"/>
        <v>0</v>
      </c>
      <c r="GW106" s="2">
        <v>1</v>
      </c>
      <c r="GX106" s="2">
        <f t="shared" si="133"/>
        <v>0</v>
      </c>
      <c r="GY106" s="2"/>
      <c r="GZ106" s="2"/>
      <c r="HA106" s="2">
        <v>0</v>
      </c>
      <c r="HB106" s="2">
        <v>0</v>
      </c>
      <c r="HC106" s="2">
        <f t="shared" si="134"/>
        <v>0</v>
      </c>
      <c r="HD106" s="2"/>
      <c r="HE106" s="2" t="s">
        <v>3</v>
      </c>
      <c r="HF106" s="2" t="s">
        <v>3</v>
      </c>
      <c r="HG106" s="2"/>
      <c r="HH106" s="2"/>
      <c r="HI106" s="2"/>
      <c r="HJ106" s="2"/>
      <c r="HK106" s="2"/>
      <c r="HL106" s="2"/>
      <c r="HM106" s="2" t="s">
        <v>3</v>
      </c>
      <c r="HN106" s="2" t="s">
        <v>3</v>
      </c>
      <c r="HO106" s="2" t="s">
        <v>3</v>
      </c>
      <c r="HP106" s="2" t="s">
        <v>3</v>
      </c>
      <c r="HQ106" s="2" t="s">
        <v>3</v>
      </c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  <c r="IJ106" s="2"/>
      <c r="IK106" s="2">
        <v>0</v>
      </c>
      <c r="IL106" s="2"/>
      <c r="IM106" s="2"/>
      <c r="IN106" s="2"/>
      <c r="IO106" s="2"/>
      <c r="IP106" s="2"/>
      <c r="IQ106" s="2"/>
      <c r="IR106" s="2"/>
      <c r="IS106" s="2"/>
      <c r="IT106" s="2"/>
      <c r="IU106" s="2"/>
    </row>
    <row r="107" spans="1:255" x14ac:dyDescent="0.2">
      <c r="A107">
        <v>17</v>
      </c>
      <c r="B107">
        <v>1</v>
      </c>
      <c r="E107" t="s">
        <v>173</v>
      </c>
      <c r="F107" t="s">
        <v>174</v>
      </c>
      <c r="G107" t="s">
        <v>175</v>
      </c>
      <c r="H107" t="s">
        <v>176</v>
      </c>
      <c r="I107">
        <v>1.6</v>
      </c>
      <c r="J107">
        <v>0</v>
      </c>
      <c r="K107">
        <v>1.6</v>
      </c>
      <c r="O107">
        <f t="shared" si="97"/>
        <v>2176.14</v>
      </c>
      <c r="P107">
        <f t="shared" si="98"/>
        <v>2176.14</v>
      </c>
      <c r="Q107">
        <f t="shared" si="99"/>
        <v>0</v>
      </c>
      <c r="R107">
        <f t="shared" si="100"/>
        <v>0</v>
      </c>
      <c r="S107">
        <f t="shared" si="101"/>
        <v>0</v>
      </c>
      <c r="T107">
        <f t="shared" si="102"/>
        <v>0</v>
      </c>
      <c r="U107">
        <f t="shared" si="103"/>
        <v>0</v>
      </c>
      <c r="V107">
        <f t="shared" si="104"/>
        <v>0</v>
      </c>
      <c r="W107">
        <f t="shared" si="105"/>
        <v>0</v>
      </c>
      <c r="X107">
        <f t="shared" si="106"/>
        <v>0</v>
      </c>
      <c r="Y107">
        <f t="shared" si="107"/>
        <v>0</v>
      </c>
      <c r="AA107">
        <v>151751235</v>
      </c>
      <c r="AB107">
        <f t="shared" si="108"/>
        <v>226.68</v>
      </c>
      <c r="AC107">
        <f t="shared" si="109"/>
        <v>226.68</v>
      </c>
      <c r="AD107">
        <f t="shared" si="110"/>
        <v>0</v>
      </c>
      <c r="AE107">
        <f t="shared" si="111"/>
        <v>0</v>
      </c>
      <c r="AF107">
        <f t="shared" si="112"/>
        <v>0</v>
      </c>
      <c r="AG107">
        <f t="shared" si="113"/>
        <v>0</v>
      </c>
      <c r="AH107">
        <f t="shared" si="114"/>
        <v>0</v>
      </c>
      <c r="AI107">
        <f t="shared" si="115"/>
        <v>0</v>
      </c>
      <c r="AJ107">
        <f t="shared" si="116"/>
        <v>0</v>
      </c>
      <c r="AK107">
        <v>226.68</v>
      </c>
      <c r="AL107">
        <v>226.68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1</v>
      </c>
      <c r="AW107">
        <v>1</v>
      </c>
      <c r="AZ107">
        <v>1</v>
      </c>
      <c r="BA107">
        <v>1</v>
      </c>
      <c r="BB107">
        <v>1</v>
      </c>
      <c r="BC107">
        <v>6</v>
      </c>
      <c r="BD107" t="s">
        <v>3</v>
      </c>
      <c r="BE107" t="s">
        <v>3</v>
      </c>
      <c r="BF107" t="s">
        <v>3</v>
      </c>
      <c r="BG107" t="s">
        <v>3</v>
      </c>
      <c r="BH107">
        <v>3</v>
      </c>
      <c r="BI107">
        <v>2</v>
      </c>
      <c r="BJ107" t="s">
        <v>177</v>
      </c>
      <c r="BM107">
        <v>1618</v>
      </c>
      <c r="BN107">
        <v>0</v>
      </c>
      <c r="BO107" t="s">
        <v>174</v>
      </c>
      <c r="BP107">
        <v>1</v>
      </c>
      <c r="BQ107">
        <v>201</v>
      </c>
      <c r="BR107">
        <v>0</v>
      </c>
      <c r="BS107">
        <v>1</v>
      </c>
      <c r="BT107">
        <v>1</v>
      </c>
      <c r="BU107">
        <v>1</v>
      </c>
      <c r="BV107">
        <v>1</v>
      </c>
      <c r="BW107">
        <v>1</v>
      </c>
      <c r="BX107">
        <v>1</v>
      </c>
      <c r="BY107" t="s">
        <v>3</v>
      </c>
      <c r="BZ107">
        <v>0</v>
      </c>
      <c r="CA107">
        <v>0</v>
      </c>
      <c r="CB107" t="s">
        <v>3</v>
      </c>
      <c r="CE107">
        <v>30</v>
      </c>
      <c r="CF107">
        <v>0</v>
      </c>
      <c r="CG107">
        <v>0</v>
      </c>
      <c r="CM107">
        <v>0</v>
      </c>
      <c r="CN107" t="s">
        <v>3</v>
      </c>
      <c r="CO107">
        <v>0</v>
      </c>
      <c r="CP107">
        <f t="shared" si="117"/>
        <v>2176.14</v>
      </c>
      <c r="CQ107">
        <f t="shared" si="118"/>
        <v>1360.08</v>
      </c>
      <c r="CR107">
        <f t="shared" si="119"/>
        <v>0</v>
      </c>
      <c r="CS107">
        <f t="shared" si="120"/>
        <v>0</v>
      </c>
      <c r="CT107">
        <f t="shared" si="121"/>
        <v>0</v>
      </c>
      <c r="CU107">
        <f t="shared" si="122"/>
        <v>0</v>
      </c>
      <c r="CV107">
        <f t="shared" si="123"/>
        <v>0</v>
      </c>
      <c r="CW107">
        <f t="shared" si="124"/>
        <v>0</v>
      </c>
      <c r="CX107">
        <f t="shared" si="125"/>
        <v>0</v>
      </c>
      <c r="CY107">
        <f>S107*(BZ107/100)</f>
        <v>0</v>
      </c>
      <c r="CZ107">
        <f>S107*(CA107/100)</f>
        <v>0</v>
      </c>
      <c r="DC107" t="s">
        <v>3</v>
      </c>
      <c r="DD107" t="s">
        <v>3</v>
      </c>
      <c r="DE107" t="s">
        <v>3</v>
      </c>
      <c r="DF107" t="s">
        <v>3</v>
      </c>
      <c r="DG107" t="s">
        <v>3</v>
      </c>
      <c r="DH107" t="s">
        <v>3</v>
      </c>
      <c r="DI107" t="s">
        <v>3</v>
      </c>
      <c r="DJ107" t="s">
        <v>3</v>
      </c>
      <c r="DK107" t="s">
        <v>3</v>
      </c>
      <c r="DL107" t="s">
        <v>3</v>
      </c>
      <c r="DM107" t="s">
        <v>3</v>
      </c>
      <c r="DN107">
        <v>0</v>
      </c>
      <c r="DO107">
        <v>0</v>
      </c>
      <c r="DP107">
        <v>1</v>
      </c>
      <c r="DQ107">
        <v>1</v>
      </c>
      <c r="DU107">
        <v>1010</v>
      </c>
      <c r="DV107" t="s">
        <v>176</v>
      </c>
      <c r="DW107" t="s">
        <v>176</v>
      </c>
      <c r="DX107">
        <v>1000</v>
      </c>
      <c r="DZ107" t="s">
        <v>3</v>
      </c>
      <c r="EA107" t="s">
        <v>3</v>
      </c>
      <c r="EB107" t="s">
        <v>3</v>
      </c>
      <c r="EC107" t="s">
        <v>3</v>
      </c>
      <c r="EE107">
        <v>151031616</v>
      </c>
      <c r="EF107">
        <v>201</v>
      </c>
      <c r="EG107" t="s">
        <v>178</v>
      </c>
      <c r="EH107">
        <v>0</v>
      </c>
      <c r="EI107" t="s">
        <v>3</v>
      </c>
      <c r="EJ107">
        <v>2</v>
      </c>
      <c r="EK107">
        <v>1618</v>
      </c>
      <c r="EL107" t="s">
        <v>179</v>
      </c>
      <c r="EM107" t="s">
        <v>180</v>
      </c>
      <c r="EO107" t="s">
        <v>3</v>
      </c>
      <c r="EQ107">
        <v>0</v>
      </c>
      <c r="ER107">
        <v>226.68</v>
      </c>
      <c r="ES107">
        <v>226.68</v>
      </c>
      <c r="ET107">
        <v>0</v>
      </c>
      <c r="EU107">
        <v>0</v>
      </c>
      <c r="EV107">
        <v>0</v>
      </c>
      <c r="EW107">
        <v>0</v>
      </c>
      <c r="EX107">
        <v>0</v>
      </c>
      <c r="EY107">
        <v>0</v>
      </c>
      <c r="FQ107">
        <v>0</v>
      </c>
      <c r="FR107">
        <f t="shared" si="126"/>
        <v>0</v>
      </c>
      <c r="FS107">
        <v>0</v>
      </c>
      <c r="FX107">
        <v>0</v>
      </c>
      <c r="FY107">
        <v>0</v>
      </c>
      <c r="GA107" t="s">
        <v>3</v>
      </c>
      <c r="GD107">
        <v>0</v>
      </c>
      <c r="GF107">
        <v>833010814</v>
      </c>
      <c r="GG107">
        <v>2</v>
      </c>
      <c r="GH107">
        <v>1</v>
      </c>
      <c r="GI107">
        <v>2</v>
      </c>
      <c r="GJ107">
        <v>0</v>
      </c>
      <c r="GK107">
        <f>ROUND(R107*(S12)/100,2)</f>
        <v>0</v>
      </c>
      <c r="GL107">
        <f t="shared" si="127"/>
        <v>0</v>
      </c>
      <c r="GM107">
        <f t="shared" si="128"/>
        <v>2176.14</v>
      </c>
      <c r="GN107">
        <f t="shared" si="129"/>
        <v>0</v>
      </c>
      <c r="GO107">
        <f t="shared" si="130"/>
        <v>2176.14</v>
      </c>
      <c r="GP107">
        <f t="shared" si="131"/>
        <v>0</v>
      </c>
      <c r="GR107">
        <v>0</v>
      </c>
      <c r="GS107">
        <v>3</v>
      </c>
      <c r="GT107">
        <v>0</v>
      </c>
      <c r="GU107" t="s">
        <v>3</v>
      </c>
      <c r="GV107">
        <f t="shared" si="132"/>
        <v>0</v>
      </c>
      <c r="GW107">
        <v>1</v>
      </c>
      <c r="GX107">
        <f t="shared" si="133"/>
        <v>0</v>
      </c>
      <c r="HA107">
        <v>0</v>
      </c>
      <c r="HB107">
        <v>0</v>
      </c>
      <c r="HC107">
        <f t="shared" si="134"/>
        <v>0</v>
      </c>
      <c r="HE107" t="s">
        <v>3</v>
      </c>
      <c r="HF107" t="s">
        <v>3</v>
      </c>
      <c r="HM107" t="s">
        <v>3</v>
      </c>
      <c r="HN107" t="s">
        <v>3</v>
      </c>
      <c r="HO107" t="s">
        <v>3</v>
      </c>
      <c r="HP107" t="s">
        <v>3</v>
      </c>
      <c r="HQ107" t="s">
        <v>3</v>
      </c>
      <c r="IK107">
        <v>0</v>
      </c>
    </row>
    <row r="108" spans="1:255" x14ac:dyDescent="0.2">
      <c r="A108" s="2">
        <v>17</v>
      </c>
      <c r="B108" s="2">
        <v>1</v>
      </c>
      <c r="C108" s="2"/>
      <c r="D108" s="2"/>
      <c r="E108" s="2" t="s">
        <v>181</v>
      </c>
      <c r="F108" s="2" t="s">
        <v>182</v>
      </c>
      <c r="G108" s="2" t="s">
        <v>183</v>
      </c>
      <c r="H108" s="2" t="s">
        <v>184</v>
      </c>
      <c r="I108" s="2">
        <v>16</v>
      </c>
      <c r="J108" s="2">
        <v>0</v>
      </c>
      <c r="K108" s="2">
        <v>16</v>
      </c>
      <c r="L108" s="2"/>
      <c r="M108" s="2"/>
      <c r="N108" s="2"/>
      <c r="O108" s="2">
        <f t="shared" si="97"/>
        <v>427.36</v>
      </c>
      <c r="P108" s="2">
        <f t="shared" si="98"/>
        <v>427.36</v>
      </c>
      <c r="Q108" s="2">
        <f t="shared" si="99"/>
        <v>0</v>
      </c>
      <c r="R108" s="2">
        <f t="shared" si="100"/>
        <v>0</v>
      </c>
      <c r="S108" s="2">
        <f t="shared" si="101"/>
        <v>0</v>
      </c>
      <c r="T108" s="2">
        <f t="shared" si="102"/>
        <v>0</v>
      </c>
      <c r="U108" s="2">
        <f t="shared" si="103"/>
        <v>0</v>
      </c>
      <c r="V108" s="2">
        <f t="shared" si="104"/>
        <v>0</v>
      </c>
      <c r="W108" s="2">
        <f t="shared" si="105"/>
        <v>0</v>
      </c>
      <c r="X108" s="2">
        <f t="shared" si="106"/>
        <v>0</v>
      </c>
      <c r="Y108" s="2">
        <f t="shared" si="107"/>
        <v>0</v>
      </c>
      <c r="Z108" s="2"/>
      <c r="AA108" s="2">
        <v>151751237</v>
      </c>
      <c r="AB108" s="2">
        <f t="shared" si="108"/>
        <v>26.71</v>
      </c>
      <c r="AC108" s="2">
        <f t="shared" si="109"/>
        <v>26.71</v>
      </c>
      <c r="AD108" s="2">
        <f t="shared" si="110"/>
        <v>0</v>
      </c>
      <c r="AE108" s="2">
        <f t="shared" si="111"/>
        <v>0</v>
      </c>
      <c r="AF108" s="2">
        <f t="shared" si="112"/>
        <v>0</v>
      </c>
      <c r="AG108" s="2">
        <f t="shared" si="113"/>
        <v>0</v>
      </c>
      <c r="AH108" s="2">
        <f t="shared" si="114"/>
        <v>0</v>
      </c>
      <c r="AI108" s="2">
        <f t="shared" si="115"/>
        <v>0</v>
      </c>
      <c r="AJ108" s="2">
        <f t="shared" si="116"/>
        <v>0</v>
      </c>
      <c r="AK108" s="2">
        <v>26.71</v>
      </c>
      <c r="AL108" s="2">
        <v>26.71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 s="2">
        <v>0</v>
      </c>
      <c r="AT108" s="2">
        <v>0</v>
      </c>
      <c r="AU108" s="2">
        <v>0</v>
      </c>
      <c r="AV108" s="2">
        <v>1</v>
      </c>
      <c r="AW108" s="2">
        <v>1</v>
      </c>
      <c r="AX108" s="2"/>
      <c r="AY108" s="2"/>
      <c r="AZ108" s="2">
        <v>1</v>
      </c>
      <c r="BA108" s="2">
        <v>1</v>
      </c>
      <c r="BB108" s="2">
        <v>1</v>
      </c>
      <c r="BC108" s="2">
        <v>1</v>
      </c>
      <c r="BD108" s="2" t="s">
        <v>3</v>
      </c>
      <c r="BE108" s="2" t="s">
        <v>3</v>
      </c>
      <c r="BF108" s="2" t="s">
        <v>3</v>
      </c>
      <c r="BG108" s="2" t="s">
        <v>3</v>
      </c>
      <c r="BH108" s="2">
        <v>3</v>
      </c>
      <c r="BI108" s="2">
        <v>2</v>
      </c>
      <c r="BJ108" s="2" t="s">
        <v>185</v>
      </c>
      <c r="BK108" s="2"/>
      <c r="BL108" s="2"/>
      <c r="BM108" s="2">
        <v>1618</v>
      </c>
      <c r="BN108" s="2">
        <v>0</v>
      </c>
      <c r="BO108" s="2" t="s">
        <v>3</v>
      </c>
      <c r="BP108" s="2">
        <v>0</v>
      </c>
      <c r="BQ108" s="2">
        <v>201</v>
      </c>
      <c r="BR108" s="2">
        <v>0</v>
      </c>
      <c r="BS108" s="2">
        <v>1</v>
      </c>
      <c r="BT108" s="2">
        <v>1</v>
      </c>
      <c r="BU108" s="2">
        <v>1</v>
      </c>
      <c r="BV108" s="2">
        <v>1</v>
      </c>
      <c r="BW108" s="2">
        <v>1</v>
      </c>
      <c r="BX108" s="2">
        <v>1</v>
      </c>
      <c r="BY108" s="2" t="s">
        <v>3</v>
      </c>
      <c r="BZ108" s="2">
        <v>0</v>
      </c>
      <c r="CA108" s="2">
        <v>0</v>
      </c>
      <c r="CB108" s="2" t="s">
        <v>3</v>
      </c>
      <c r="CC108" s="2"/>
      <c r="CD108" s="2"/>
      <c r="CE108" s="2">
        <v>30</v>
      </c>
      <c r="CF108" s="2">
        <v>0</v>
      </c>
      <c r="CG108" s="2">
        <v>0</v>
      </c>
      <c r="CH108" s="2"/>
      <c r="CI108" s="2"/>
      <c r="CJ108" s="2"/>
      <c r="CK108" s="2"/>
      <c r="CL108" s="2"/>
      <c r="CM108" s="2">
        <v>0</v>
      </c>
      <c r="CN108" s="2" t="s">
        <v>3</v>
      </c>
      <c r="CO108" s="2">
        <v>0</v>
      </c>
      <c r="CP108" s="2">
        <f t="shared" si="117"/>
        <v>427.36</v>
      </c>
      <c r="CQ108" s="2">
        <f t="shared" si="118"/>
        <v>26.71</v>
      </c>
      <c r="CR108" s="2">
        <f t="shared" si="119"/>
        <v>0</v>
      </c>
      <c r="CS108" s="2">
        <f t="shared" si="120"/>
        <v>0</v>
      </c>
      <c r="CT108" s="2">
        <f t="shared" si="121"/>
        <v>0</v>
      </c>
      <c r="CU108" s="2">
        <f t="shared" si="122"/>
        <v>0</v>
      </c>
      <c r="CV108" s="2">
        <f t="shared" si="123"/>
        <v>0</v>
      </c>
      <c r="CW108" s="2">
        <f t="shared" si="124"/>
        <v>0</v>
      </c>
      <c r="CX108" s="2">
        <f t="shared" si="125"/>
        <v>0</v>
      </c>
      <c r="CY108" s="2">
        <f>((S108*BZ108)/100)</f>
        <v>0</v>
      </c>
      <c r="CZ108" s="2">
        <f>((S108*CA108)/100)</f>
        <v>0</v>
      </c>
      <c r="DA108" s="2"/>
      <c r="DB108" s="2"/>
      <c r="DC108" s="2" t="s">
        <v>3</v>
      </c>
      <c r="DD108" s="2" t="s">
        <v>3</v>
      </c>
      <c r="DE108" s="2" t="s">
        <v>3</v>
      </c>
      <c r="DF108" s="2" t="s">
        <v>3</v>
      </c>
      <c r="DG108" s="2" t="s">
        <v>3</v>
      </c>
      <c r="DH108" s="2" t="s">
        <v>3</v>
      </c>
      <c r="DI108" s="2" t="s">
        <v>3</v>
      </c>
      <c r="DJ108" s="2" t="s">
        <v>3</v>
      </c>
      <c r="DK108" s="2" t="s">
        <v>3</v>
      </c>
      <c r="DL108" s="2" t="s">
        <v>3</v>
      </c>
      <c r="DM108" s="2" t="s">
        <v>3</v>
      </c>
      <c r="DN108" s="2">
        <v>0</v>
      </c>
      <c r="DO108" s="2">
        <v>0</v>
      </c>
      <c r="DP108" s="2">
        <v>1</v>
      </c>
      <c r="DQ108" s="2">
        <v>1</v>
      </c>
      <c r="DR108" s="2"/>
      <c r="DS108" s="2"/>
      <c r="DT108" s="2"/>
      <c r="DU108" s="2">
        <v>1010</v>
      </c>
      <c r="DV108" s="2" t="s">
        <v>184</v>
      </c>
      <c r="DW108" s="2" t="s">
        <v>184</v>
      </c>
      <c r="DX108" s="2">
        <v>100</v>
      </c>
      <c r="DY108" s="2"/>
      <c r="DZ108" s="2" t="s">
        <v>3</v>
      </c>
      <c r="EA108" s="2" t="s">
        <v>3</v>
      </c>
      <c r="EB108" s="2" t="s">
        <v>3</v>
      </c>
      <c r="EC108" s="2" t="s">
        <v>3</v>
      </c>
      <c r="ED108" s="2"/>
      <c r="EE108" s="2">
        <v>151031616</v>
      </c>
      <c r="EF108" s="2">
        <v>201</v>
      </c>
      <c r="EG108" s="2" t="s">
        <v>178</v>
      </c>
      <c r="EH108" s="2">
        <v>0</v>
      </c>
      <c r="EI108" s="2" t="s">
        <v>3</v>
      </c>
      <c r="EJ108" s="2">
        <v>2</v>
      </c>
      <c r="EK108" s="2">
        <v>1618</v>
      </c>
      <c r="EL108" s="2" t="s">
        <v>179</v>
      </c>
      <c r="EM108" s="2" t="s">
        <v>180</v>
      </c>
      <c r="EN108" s="2"/>
      <c r="EO108" s="2" t="s">
        <v>3</v>
      </c>
      <c r="EP108" s="2"/>
      <c r="EQ108" s="2">
        <v>0</v>
      </c>
      <c r="ER108" s="2">
        <v>26.71</v>
      </c>
      <c r="ES108" s="2">
        <v>26.71</v>
      </c>
      <c r="ET108" s="2">
        <v>0</v>
      </c>
      <c r="EU108" s="2">
        <v>0</v>
      </c>
      <c r="EV108" s="2">
        <v>0</v>
      </c>
      <c r="EW108" s="2">
        <v>0</v>
      </c>
      <c r="EX108" s="2">
        <v>0</v>
      </c>
      <c r="EY108" s="2">
        <v>0</v>
      </c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>
        <v>0</v>
      </c>
      <c r="FR108" s="2">
        <f t="shared" si="126"/>
        <v>0</v>
      </c>
      <c r="FS108" s="2">
        <v>0</v>
      </c>
      <c r="FT108" s="2"/>
      <c r="FU108" s="2"/>
      <c r="FV108" s="2"/>
      <c r="FW108" s="2"/>
      <c r="FX108" s="2">
        <v>0</v>
      </c>
      <c r="FY108" s="2">
        <v>0</v>
      </c>
      <c r="FZ108" s="2"/>
      <c r="GA108" s="2" t="s">
        <v>3</v>
      </c>
      <c r="GB108" s="2"/>
      <c r="GC108" s="2"/>
      <c r="GD108" s="2">
        <v>0</v>
      </c>
      <c r="GE108" s="2"/>
      <c r="GF108" s="2">
        <v>668858684</v>
      </c>
      <c r="GG108" s="2">
        <v>2</v>
      </c>
      <c r="GH108" s="2">
        <v>1</v>
      </c>
      <c r="GI108" s="2">
        <v>-2</v>
      </c>
      <c r="GJ108" s="2">
        <v>0</v>
      </c>
      <c r="GK108" s="2">
        <f>ROUND(R108*(R12)/100,2)</f>
        <v>0</v>
      </c>
      <c r="GL108" s="2">
        <f t="shared" si="127"/>
        <v>0</v>
      </c>
      <c r="GM108" s="2">
        <f t="shared" si="128"/>
        <v>427.36</v>
      </c>
      <c r="GN108" s="2">
        <f t="shared" si="129"/>
        <v>0</v>
      </c>
      <c r="GO108" s="2">
        <f t="shared" si="130"/>
        <v>427.36</v>
      </c>
      <c r="GP108" s="2">
        <f t="shared" si="131"/>
        <v>0</v>
      </c>
      <c r="GQ108" s="2"/>
      <c r="GR108" s="2">
        <v>0</v>
      </c>
      <c r="GS108" s="2">
        <v>0</v>
      </c>
      <c r="GT108" s="2">
        <v>0</v>
      </c>
      <c r="GU108" s="2" t="s">
        <v>3</v>
      </c>
      <c r="GV108" s="2">
        <f t="shared" si="132"/>
        <v>0</v>
      </c>
      <c r="GW108" s="2">
        <v>1</v>
      </c>
      <c r="GX108" s="2">
        <f t="shared" si="133"/>
        <v>0</v>
      </c>
      <c r="GY108" s="2"/>
      <c r="GZ108" s="2"/>
      <c r="HA108" s="2">
        <v>0</v>
      </c>
      <c r="HB108" s="2">
        <v>0</v>
      </c>
      <c r="HC108" s="2">
        <f t="shared" si="134"/>
        <v>0</v>
      </c>
      <c r="HD108" s="2"/>
      <c r="HE108" s="2" t="s">
        <v>3</v>
      </c>
      <c r="HF108" s="2" t="s">
        <v>3</v>
      </c>
      <c r="HG108" s="2"/>
      <c r="HH108" s="2"/>
      <c r="HI108" s="2"/>
      <c r="HJ108" s="2"/>
      <c r="HK108" s="2"/>
      <c r="HL108" s="2"/>
      <c r="HM108" s="2" t="s">
        <v>3</v>
      </c>
      <c r="HN108" s="2" t="s">
        <v>3</v>
      </c>
      <c r="HO108" s="2" t="s">
        <v>3</v>
      </c>
      <c r="HP108" s="2" t="s">
        <v>3</v>
      </c>
      <c r="HQ108" s="2" t="s">
        <v>3</v>
      </c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>
        <v>0</v>
      </c>
      <c r="IL108" s="2"/>
      <c r="IM108" s="2"/>
      <c r="IN108" s="2"/>
      <c r="IO108" s="2"/>
      <c r="IP108" s="2"/>
      <c r="IQ108" s="2"/>
      <c r="IR108" s="2"/>
      <c r="IS108" s="2"/>
      <c r="IT108" s="2"/>
      <c r="IU108" s="2"/>
    </row>
    <row r="109" spans="1:255" x14ac:dyDescent="0.2">
      <c r="A109">
        <v>17</v>
      </c>
      <c r="B109">
        <v>1</v>
      </c>
      <c r="E109" t="s">
        <v>181</v>
      </c>
      <c r="F109" t="s">
        <v>182</v>
      </c>
      <c r="G109" t="s">
        <v>183</v>
      </c>
      <c r="H109" t="s">
        <v>184</v>
      </c>
      <c r="I109">
        <v>16</v>
      </c>
      <c r="J109">
        <v>0</v>
      </c>
      <c r="K109">
        <v>16</v>
      </c>
      <c r="O109">
        <f t="shared" si="97"/>
        <v>1534.22</v>
      </c>
      <c r="P109">
        <f t="shared" si="98"/>
        <v>1534.22</v>
      </c>
      <c r="Q109">
        <f t="shared" si="99"/>
        <v>0</v>
      </c>
      <c r="R109">
        <f t="shared" si="100"/>
        <v>0</v>
      </c>
      <c r="S109">
        <f t="shared" si="101"/>
        <v>0</v>
      </c>
      <c r="T109">
        <f t="shared" si="102"/>
        <v>0</v>
      </c>
      <c r="U109">
        <f t="shared" si="103"/>
        <v>0</v>
      </c>
      <c r="V109">
        <f t="shared" si="104"/>
        <v>0</v>
      </c>
      <c r="W109">
        <f t="shared" si="105"/>
        <v>0</v>
      </c>
      <c r="X109">
        <f t="shared" si="106"/>
        <v>0</v>
      </c>
      <c r="Y109">
        <f t="shared" si="107"/>
        <v>0</v>
      </c>
      <c r="AA109">
        <v>151751235</v>
      </c>
      <c r="AB109">
        <f t="shared" si="108"/>
        <v>26.71</v>
      </c>
      <c r="AC109">
        <f t="shared" si="109"/>
        <v>26.71</v>
      </c>
      <c r="AD109">
        <f t="shared" si="110"/>
        <v>0</v>
      </c>
      <c r="AE109">
        <f t="shared" si="111"/>
        <v>0</v>
      </c>
      <c r="AF109">
        <f t="shared" si="112"/>
        <v>0</v>
      </c>
      <c r="AG109">
        <f t="shared" si="113"/>
        <v>0</v>
      </c>
      <c r="AH109">
        <f t="shared" si="114"/>
        <v>0</v>
      </c>
      <c r="AI109">
        <f t="shared" si="115"/>
        <v>0</v>
      </c>
      <c r="AJ109">
        <f t="shared" si="116"/>
        <v>0</v>
      </c>
      <c r="AK109">
        <v>26.71</v>
      </c>
      <c r="AL109">
        <v>26.71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1</v>
      </c>
      <c r="AW109">
        <v>1</v>
      </c>
      <c r="AZ109">
        <v>1</v>
      </c>
      <c r="BA109">
        <v>1</v>
      </c>
      <c r="BB109">
        <v>1</v>
      </c>
      <c r="BC109">
        <v>3.59</v>
      </c>
      <c r="BD109" t="s">
        <v>3</v>
      </c>
      <c r="BE109" t="s">
        <v>3</v>
      </c>
      <c r="BF109" t="s">
        <v>3</v>
      </c>
      <c r="BG109" t="s">
        <v>3</v>
      </c>
      <c r="BH109">
        <v>3</v>
      </c>
      <c r="BI109">
        <v>2</v>
      </c>
      <c r="BJ109" t="s">
        <v>185</v>
      </c>
      <c r="BM109">
        <v>1618</v>
      </c>
      <c r="BN109">
        <v>0</v>
      </c>
      <c r="BO109" t="s">
        <v>182</v>
      </c>
      <c r="BP109">
        <v>1</v>
      </c>
      <c r="BQ109">
        <v>201</v>
      </c>
      <c r="BR109">
        <v>0</v>
      </c>
      <c r="BS109">
        <v>1</v>
      </c>
      <c r="BT109">
        <v>1</v>
      </c>
      <c r="BU109">
        <v>1</v>
      </c>
      <c r="BV109">
        <v>1</v>
      </c>
      <c r="BW109">
        <v>1</v>
      </c>
      <c r="BX109">
        <v>1</v>
      </c>
      <c r="BY109" t="s">
        <v>3</v>
      </c>
      <c r="BZ109">
        <v>0</v>
      </c>
      <c r="CA109">
        <v>0</v>
      </c>
      <c r="CB109" t="s">
        <v>3</v>
      </c>
      <c r="CE109">
        <v>30</v>
      </c>
      <c r="CF109">
        <v>0</v>
      </c>
      <c r="CG109">
        <v>0</v>
      </c>
      <c r="CM109">
        <v>0</v>
      </c>
      <c r="CN109" t="s">
        <v>3</v>
      </c>
      <c r="CO109">
        <v>0</v>
      </c>
      <c r="CP109">
        <f t="shared" si="117"/>
        <v>1534.22</v>
      </c>
      <c r="CQ109">
        <f t="shared" si="118"/>
        <v>95.89</v>
      </c>
      <c r="CR109">
        <f t="shared" si="119"/>
        <v>0</v>
      </c>
      <c r="CS109">
        <f t="shared" si="120"/>
        <v>0</v>
      </c>
      <c r="CT109">
        <f t="shared" si="121"/>
        <v>0</v>
      </c>
      <c r="CU109">
        <f t="shared" si="122"/>
        <v>0</v>
      </c>
      <c r="CV109">
        <f t="shared" si="123"/>
        <v>0</v>
      </c>
      <c r="CW109">
        <f t="shared" si="124"/>
        <v>0</v>
      </c>
      <c r="CX109">
        <f t="shared" si="125"/>
        <v>0</v>
      </c>
      <c r="CY109">
        <f>S109*(BZ109/100)</f>
        <v>0</v>
      </c>
      <c r="CZ109">
        <f>S109*(CA109/100)</f>
        <v>0</v>
      </c>
      <c r="DC109" t="s">
        <v>3</v>
      </c>
      <c r="DD109" t="s">
        <v>3</v>
      </c>
      <c r="DE109" t="s">
        <v>3</v>
      </c>
      <c r="DF109" t="s">
        <v>3</v>
      </c>
      <c r="DG109" t="s">
        <v>3</v>
      </c>
      <c r="DH109" t="s">
        <v>3</v>
      </c>
      <c r="DI109" t="s">
        <v>3</v>
      </c>
      <c r="DJ109" t="s">
        <v>3</v>
      </c>
      <c r="DK109" t="s">
        <v>3</v>
      </c>
      <c r="DL109" t="s">
        <v>3</v>
      </c>
      <c r="DM109" t="s">
        <v>3</v>
      </c>
      <c r="DN109">
        <v>0</v>
      </c>
      <c r="DO109">
        <v>0</v>
      </c>
      <c r="DP109">
        <v>1</v>
      </c>
      <c r="DQ109">
        <v>1</v>
      </c>
      <c r="DU109">
        <v>1010</v>
      </c>
      <c r="DV109" t="s">
        <v>184</v>
      </c>
      <c r="DW109" t="s">
        <v>184</v>
      </c>
      <c r="DX109">
        <v>100</v>
      </c>
      <c r="DZ109" t="s">
        <v>3</v>
      </c>
      <c r="EA109" t="s">
        <v>3</v>
      </c>
      <c r="EB109" t="s">
        <v>3</v>
      </c>
      <c r="EC109" t="s">
        <v>3</v>
      </c>
      <c r="EE109">
        <v>151031616</v>
      </c>
      <c r="EF109">
        <v>201</v>
      </c>
      <c r="EG109" t="s">
        <v>178</v>
      </c>
      <c r="EH109">
        <v>0</v>
      </c>
      <c r="EI109" t="s">
        <v>3</v>
      </c>
      <c r="EJ109">
        <v>2</v>
      </c>
      <c r="EK109">
        <v>1618</v>
      </c>
      <c r="EL109" t="s">
        <v>179</v>
      </c>
      <c r="EM109" t="s">
        <v>180</v>
      </c>
      <c r="EO109" t="s">
        <v>3</v>
      </c>
      <c r="EQ109">
        <v>0</v>
      </c>
      <c r="ER109">
        <v>26.71</v>
      </c>
      <c r="ES109">
        <v>26.71</v>
      </c>
      <c r="ET109">
        <v>0</v>
      </c>
      <c r="EU109">
        <v>0</v>
      </c>
      <c r="EV109">
        <v>0</v>
      </c>
      <c r="EW109">
        <v>0</v>
      </c>
      <c r="EX109">
        <v>0</v>
      </c>
      <c r="EY109">
        <v>0</v>
      </c>
      <c r="FQ109">
        <v>0</v>
      </c>
      <c r="FR109">
        <f t="shared" si="126"/>
        <v>0</v>
      </c>
      <c r="FS109">
        <v>0</v>
      </c>
      <c r="FX109">
        <v>0</v>
      </c>
      <c r="FY109">
        <v>0</v>
      </c>
      <c r="GA109" t="s">
        <v>3</v>
      </c>
      <c r="GD109">
        <v>0</v>
      </c>
      <c r="GF109">
        <v>668858684</v>
      </c>
      <c r="GG109">
        <v>2</v>
      </c>
      <c r="GH109">
        <v>1</v>
      </c>
      <c r="GI109">
        <v>2</v>
      </c>
      <c r="GJ109">
        <v>0</v>
      </c>
      <c r="GK109">
        <f>ROUND(R109*(S12)/100,2)</f>
        <v>0</v>
      </c>
      <c r="GL109">
        <f t="shared" si="127"/>
        <v>0</v>
      </c>
      <c r="GM109">
        <f t="shared" si="128"/>
        <v>1534.22</v>
      </c>
      <c r="GN109">
        <f t="shared" si="129"/>
        <v>0</v>
      </c>
      <c r="GO109">
        <f t="shared" si="130"/>
        <v>1534.22</v>
      </c>
      <c r="GP109">
        <f t="shared" si="131"/>
        <v>0</v>
      </c>
      <c r="GR109">
        <v>0</v>
      </c>
      <c r="GS109">
        <v>3</v>
      </c>
      <c r="GT109">
        <v>0</v>
      </c>
      <c r="GU109" t="s">
        <v>3</v>
      </c>
      <c r="GV109">
        <f t="shared" si="132"/>
        <v>0</v>
      </c>
      <c r="GW109">
        <v>1</v>
      </c>
      <c r="GX109">
        <f t="shared" si="133"/>
        <v>0</v>
      </c>
      <c r="HA109">
        <v>0</v>
      </c>
      <c r="HB109">
        <v>0</v>
      </c>
      <c r="HC109">
        <f t="shared" si="134"/>
        <v>0</v>
      </c>
      <c r="HE109" t="s">
        <v>3</v>
      </c>
      <c r="HF109" t="s">
        <v>3</v>
      </c>
      <c r="HM109" t="s">
        <v>3</v>
      </c>
      <c r="HN109" t="s">
        <v>3</v>
      </c>
      <c r="HO109" t="s">
        <v>3</v>
      </c>
      <c r="HP109" t="s">
        <v>3</v>
      </c>
      <c r="HQ109" t="s">
        <v>3</v>
      </c>
      <c r="IK109">
        <v>0</v>
      </c>
    </row>
    <row r="110" spans="1:255" x14ac:dyDescent="0.2">
      <c r="A110" s="2">
        <v>17</v>
      </c>
      <c r="B110" s="2">
        <v>1</v>
      </c>
      <c r="C110" s="2"/>
      <c r="D110" s="2"/>
      <c r="E110" s="2" t="s">
        <v>186</v>
      </c>
      <c r="F110" s="2" t="s">
        <v>187</v>
      </c>
      <c r="G110" s="2" t="s">
        <v>760</v>
      </c>
      <c r="H110" s="2" t="s">
        <v>29</v>
      </c>
      <c r="I110" s="2">
        <v>5</v>
      </c>
      <c r="J110" s="2">
        <v>0</v>
      </c>
      <c r="K110" s="2">
        <v>5</v>
      </c>
      <c r="L110" s="2"/>
      <c r="M110" s="2"/>
      <c r="N110" s="2"/>
      <c r="O110" s="2">
        <f t="shared" si="97"/>
        <v>3663.9</v>
      </c>
      <c r="P110" s="2">
        <f t="shared" si="98"/>
        <v>3663.9</v>
      </c>
      <c r="Q110" s="2">
        <f t="shared" si="99"/>
        <v>0</v>
      </c>
      <c r="R110" s="2">
        <f t="shared" si="100"/>
        <v>0</v>
      </c>
      <c r="S110" s="2">
        <f t="shared" si="101"/>
        <v>0</v>
      </c>
      <c r="T110" s="2">
        <f t="shared" si="102"/>
        <v>0</v>
      </c>
      <c r="U110" s="2">
        <f t="shared" si="103"/>
        <v>0</v>
      </c>
      <c r="V110" s="2">
        <f t="shared" si="104"/>
        <v>0</v>
      </c>
      <c r="W110" s="2">
        <f t="shared" si="105"/>
        <v>0</v>
      </c>
      <c r="X110" s="2">
        <f t="shared" si="106"/>
        <v>0</v>
      </c>
      <c r="Y110" s="2">
        <f t="shared" si="107"/>
        <v>0</v>
      </c>
      <c r="Z110" s="2"/>
      <c r="AA110" s="2">
        <v>151751237</v>
      </c>
      <c r="AB110" s="2">
        <f t="shared" si="108"/>
        <v>732.78</v>
      </c>
      <c r="AC110" s="2">
        <f t="shared" si="109"/>
        <v>732.78</v>
      </c>
      <c r="AD110" s="2">
        <f t="shared" si="110"/>
        <v>0</v>
      </c>
      <c r="AE110" s="2">
        <f t="shared" si="111"/>
        <v>0</v>
      </c>
      <c r="AF110" s="2">
        <f t="shared" si="112"/>
        <v>0</v>
      </c>
      <c r="AG110" s="2">
        <f t="shared" si="113"/>
        <v>0</v>
      </c>
      <c r="AH110" s="2">
        <f t="shared" si="114"/>
        <v>0</v>
      </c>
      <c r="AI110" s="2">
        <f t="shared" si="115"/>
        <v>0</v>
      </c>
      <c r="AJ110" s="2">
        <f t="shared" si="116"/>
        <v>0</v>
      </c>
      <c r="AK110" s="2">
        <v>732.78</v>
      </c>
      <c r="AL110" s="2">
        <v>732.78</v>
      </c>
      <c r="AM110" s="2">
        <v>0</v>
      </c>
      <c r="AN110" s="2">
        <v>0</v>
      </c>
      <c r="AO110" s="2">
        <v>0</v>
      </c>
      <c r="AP110" s="2">
        <v>0</v>
      </c>
      <c r="AQ110" s="2">
        <v>0</v>
      </c>
      <c r="AR110" s="2">
        <v>0</v>
      </c>
      <c r="AS110" s="2">
        <v>0</v>
      </c>
      <c r="AT110" s="2">
        <v>0</v>
      </c>
      <c r="AU110" s="2">
        <v>0</v>
      </c>
      <c r="AV110" s="2">
        <v>1</v>
      </c>
      <c r="AW110" s="2">
        <v>1</v>
      </c>
      <c r="AX110" s="2"/>
      <c r="AY110" s="2"/>
      <c r="AZ110" s="2">
        <v>1</v>
      </c>
      <c r="BA110" s="2">
        <v>1</v>
      </c>
      <c r="BB110" s="2">
        <v>1</v>
      </c>
      <c r="BC110" s="2">
        <v>1</v>
      </c>
      <c r="BD110" s="2" t="s">
        <v>3</v>
      </c>
      <c r="BE110" s="2" t="s">
        <v>3</v>
      </c>
      <c r="BF110" s="2" t="s">
        <v>3</v>
      </c>
      <c r="BG110" s="2" t="s">
        <v>3</v>
      </c>
      <c r="BH110" s="2">
        <v>3</v>
      </c>
      <c r="BI110" s="2">
        <v>1</v>
      </c>
      <c r="BJ110" s="2" t="s">
        <v>188</v>
      </c>
      <c r="BK110" s="2"/>
      <c r="BL110" s="2"/>
      <c r="BM110" s="2">
        <v>1617</v>
      </c>
      <c r="BN110" s="2">
        <v>0</v>
      </c>
      <c r="BO110" s="2" t="s">
        <v>3</v>
      </c>
      <c r="BP110" s="2">
        <v>0</v>
      </c>
      <c r="BQ110" s="2">
        <v>200</v>
      </c>
      <c r="BR110" s="2">
        <v>0</v>
      </c>
      <c r="BS110" s="2">
        <v>1</v>
      </c>
      <c r="BT110" s="2">
        <v>1</v>
      </c>
      <c r="BU110" s="2">
        <v>1</v>
      </c>
      <c r="BV110" s="2">
        <v>1</v>
      </c>
      <c r="BW110" s="2">
        <v>1</v>
      </c>
      <c r="BX110" s="2">
        <v>1</v>
      </c>
      <c r="BY110" s="2" t="s">
        <v>3</v>
      </c>
      <c r="BZ110" s="2">
        <v>0</v>
      </c>
      <c r="CA110" s="2">
        <v>0</v>
      </c>
      <c r="CB110" s="2" t="s">
        <v>3</v>
      </c>
      <c r="CC110" s="2"/>
      <c r="CD110" s="2"/>
      <c r="CE110" s="2">
        <v>30</v>
      </c>
      <c r="CF110" s="2">
        <v>0</v>
      </c>
      <c r="CG110" s="2">
        <v>0</v>
      </c>
      <c r="CH110" s="2"/>
      <c r="CI110" s="2"/>
      <c r="CJ110" s="2"/>
      <c r="CK110" s="2"/>
      <c r="CL110" s="2"/>
      <c r="CM110" s="2">
        <v>0</v>
      </c>
      <c r="CN110" s="2" t="s">
        <v>3</v>
      </c>
      <c r="CO110" s="2">
        <v>0</v>
      </c>
      <c r="CP110" s="2">
        <f t="shared" si="117"/>
        <v>3663.9</v>
      </c>
      <c r="CQ110" s="2">
        <f t="shared" si="118"/>
        <v>732.78</v>
      </c>
      <c r="CR110" s="2">
        <f t="shared" si="119"/>
        <v>0</v>
      </c>
      <c r="CS110" s="2">
        <f t="shared" si="120"/>
        <v>0</v>
      </c>
      <c r="CT110" s="2">
        <f t="shared" si="121"/>
        <v>0</v>
      </c>
      <c r="CU110" s="2">
        <f t="shared" si="122"/>
        <v>0</v>
      </c>
      <c r="CV110" s="2">
        <f t="shared" si="123"/>
        <v>0</v>
      </c>
      <c r="CW110" s="2">
        <f t="shared" si="124"/>
        <v>0</v>
      </c>
      <c r="CX110" s="2">
        <f t="shared" si="125"/>
        <v>0</v>
      </c>
      <c r="CY110" s="2">
        <f>((S110*BZ110)/100)</f>
        <v>0</v>
      </c>
      <c r="CZ110" s="2">
        <f>((S110*CA110)/100)</f>
        <v>0</v>
      </c>
      <c r="DA110" s="2"/>
      <c r="DB110" s="2"/>
      <c r="DC110" s="2" t="s">
        <v>3</v>
      </c>
      <c r="DD110" s="2" t="s">
        <v>3</v>
      </c>
      <c r="DE110" s="2" t="s">
        <v>3</v>
      </c>
      <c r="DF110" s="2" t="s">
        <v>3</v>
      </c>
      <c r="DG110" s="2" t="s">
        <v>3</v>
      </c>
      <c r="DH110" s="2" t="s">
        <v>3</v>
      </c>
      <c r="DI110" s="2" t="s">
        <v>3</v>
      </c>
      <c r="DJ110" s="2" t="s">
        <v>3</v>
      </c>
      <c r="DK110" s="2" t="s">
        <v>3</v>
      </c>
      <c r="DL110" s="2" t="s">
        <v>3</v>
      </c>
      <c r="DM110" s="2" t="s">
        <v>3</v>
      </c>
      <c r="DN110" s="2">
        <v>0</v>
      </c>
      <c r="DO110" s="2">
        <v>0</v>
      </c>
      <c r="DP110" s="2">
        <v>1</v>
      </c>
      <c r="DQ110" s="2">
        <v>1</v>
      </c>
      <c r="DR110" s="2"/>
      <c r="DS110" s="2"/>
      <c r="DT110" s="2"/>
      <c r="DU110" s="2">
        <v>1010</v>
      </c>
      <c r="DV110" s="2" t="s">
        <v>29</v>
      </c>
      <c r="DW110" s="2" t="s">
        <v>29</v>
      </c>
      <c r="DX110" s="2">
        <v>1</v>
      </c>
      <c r="DY110" s="2"/>
      <c r="DZ110" s="2" t="s">
        <v>3</v>
      </c>
      <c r="EA110" s="2" t="s">
        <v>3</v>
      </c>
      <c r="EB110" s="2" t="s">
        <v>3</v>
      </c>
      <c r="EC110" s="2" t="s">
        <v>3</v>
      </c>
      <c r="ED110" s="2"/>
      <c r="EE110" s="2">
        <v>151031615</v>
      </c>
      <c r="EF110" s="2">
        <v>200</v>
      </c>
      <c r="EG110" s="2" t="s">
        <v>189</v>
      </c>
      <c r="EH110" s="2">
        <v>0</v>
      </c>
      <c r="EI110" s="2" t="s">
        <v>3</v>
      </c>
      <c r="EJ110" s="2">
        <v>1</v>
      </c>
      <c r="EK110" s="2">
        <v>1617</v>
      </c>
      <c r="EL110" s="2" t="s">
        <v>190</v>
      </c>
      <c r="EM110" s="2" t="s">
        <v>191</v>
      </c>
      <c r="EN110" s="2"/>
      <c r="EO110" s="2" t="s">
        <v>3</v>
      </c>
      <c r="EP110" s="2"/>
      <c r="EQ110" s="2">
        <v>0</v>
      </c>
      <c r="ER110" s="2">
        <v>732.78</v>
      </c>
      <c r="ES110" s="2">
        <v>732.78</v>
      </c>
      <c r="ET110" s="2">
        <v>0</v>
      </c>
      <c r="EU110" s="2">
        <v>0</v>
      </c>
      <c r="EV110" s="2">
        <v>0</v>
      </c>
      <c r="EW110" s="2">
        <v>0</v>
      </c>
      <c r="EX110" s="2">
        <v>0</v>
      </c>
      <c r="EY110" s="2">
        <v>0</v>
      </c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>
        <v>0</v>
      </c>
      <c r="FR110" s="2">
        <f t="shared" si="126"/>
        <v>0</v>
      </c>
      <c r="FS110" s="2">
        <v>0</v>
      </c>
      <c r="FT110" s="2"/>
      <c r="FU110" s="2"/>
      <c r="FV110" s="2"/>
      <c r="FW110" s="2"/>
      <c r="FX110" s="2">
        <v>0</v>
      </c>
      <c r="FY110" s="2">
        <v>0</v>
      </c>
      <c r="FZ110" s="2"/>
      <c r="GA110" s="2" t="s">
        <v>3</v>
      </c>
      <c r="GB110" s="2"/>
      <c r="GC110" s="2"/>
      <c r="GD110" s="2">
        <v>0</v>
      </c>
      <c r="GE110" s="2"/>
      <c r="GF110" s="2">
        <v>-1547390769</v>
      </c>
      <c r="GG110" s="2">
        <v>2</v>
      </c>
      <c r="GH110" s="2">
        <v>1</v>
      </c>
      <c r="GI110" s="2">
        <v>-2</v>
      </c>
      <c r="GJ110" s="2">
        <v>0</v>
      </c>
      <c r="GK110" s="2">
        <f>ROUND(R110*(R12)/100,2)</f>
        <v>0</v>
      </c>
      <c r="GL110" s="2">
        <f t="shared" si="127"/>
        <v>0</v>
      </c>
      <c r="GM110" s="2">
        <f t="shared" si="128"/>
        <v>3663.9</v>
      </c>
      <c r="GN110" s="2">
        <f t="shared" si="129"/>
        <v>3663.9</v>
      </c>
      <c r="GO110" s="2">
        <f t="shared" si="130"/>
        <v>0</v>
      </c>
      <c r="GP110" s="2">
        <f t="shared" si="131"/>
        <v>0</v>
      </c>
      <c r="GQ110" s="2"/>
      <c r="GR110" s="2">
        <v>0</v>
      </c>
      <c r="GS110" s="2">
        <v>0</v>
      </c>
      <c r="GT110" s="2">
        <v>0</v>
      </c>
      <c r="GU110" s="2" t="s">
        <v>3</v>
      </c>
      <c r="GV110" s="2">
        <f t="shared" si="132"/>
        <v>0</v>
      </c>
      <c r="GW110" s="2">
        <v>1</v>
      </c>
      <c r="GX110" s="2">
        <f t="shared" si="133"/>
        <v>0</v>
      </c>
      <c r="GY110" s="2"/>
      <c r="GZ110" s="2"/>
      <c r="HA110" s="2">
        <v>0</v>
      </c>
      <c r="HB110" s="2">
        <v>0</v>
      </c>
      <c r="HC110" s="2">
        <f t="shared" si="134"/>
        <v>0</v>
      </c>
      <c r="HD110" s="2"/>
      <c r="HE110" s="2" t="s">
        <v>3</v>
      </c>
      <c r="HF110" s="2" t="s">
        <v>3</v>
      </c>
      <c r="HG110" s="2"/>
      <c r="HH110" s="2"/>
      <c r="HI110" s="2"/>
      <c r="HJ110" s="2"/>
      <c r="HK110" s="2"/>
      <c r="HL110" s="2"/>
      <c r="HM110" s="2" t="s">
        <v>3</v>
      </c>
      <c r="HN110" s="2" t="s">
        <v>3</v>
      </c>
      <c r="HO110" s="2" t="s">
        <v>3</v>
      </c>
      <c r="HP110" s="2" t="s">
        <v>3</v>
      </c>
      <c r="HQ110" s="2" t="s">
        <v>3</v>
      </c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  <c r="II110" s="2"/>
      <c r="IJ110" s="2"/>
      <c r="IK110" s="2">
        <v>0</v>
      </c>
      <c r="IL110" s="2"/>
      <c r="IM110" s="2"/>
      <c r="IN110" s="2"/>
      <c r="IO110" s="2"/>
      <c r="IP110" s="2"/>
      <c r="IQ110" s="2"/>
      <c r="IR110" s="2"/>
      <c r="IS110" s="2"/>
      <c r="IT110" s="2"/>
      <c r="IU110" s="2"/>
    </row>
    <row r="111" spans="1:255" x14ac:dyDescent="0.2">
      <c r="A111">
        <v>17</v>
      </c>
      <c r="B111">
        <v>1</v>
      </c>
      <c r="E111" t="s">
        <v>186</v>
      </c>
      <c r="F111" t="s">
        <v>187</v>
      </c>
      <c r="G111" t="s">
        <v>760</v>
      </c>
      <c r="H111" t="s">
        <v>29</v>
      </c>
      <c r="I111">
        <v>5</v>
      </c>
      <c r="J111">
        <v>0</v>
      </c>
      <c r="K111">
        <v>5</v>
      </c>
      <c r="O111">
        <f t="shared" si="97"/>
        <v>26636.55</v>
      </c>
      <c r="P111">
        <f t="shared" si="98"/>
        <v>26636.55</v>
      </c>
      <c r="Q111">
        <f t="shared" si="99"/>
        <v>0</v>
      </c>
      <c r="R111">
        <f t="shared" si="100"/>
        <v>0</v>
      </c>
      <c r="S111">
        <f t="shared" si="101"/>
        <v>0</v>
      </c>
      <c r="T111">
        <f t="shared" si="102"/>
        <v>0</v>
      </c>
      <c r="U111">
        <f t="shared" si="103"/>
        <v>0</v>
      </c>
      <c r="V111">
        <f t="shared" si="104"/>
        <v>0</v>
      </c>
      <c r="W111">
        <f t="shared" si="105"/>
        <v>0</v>
      </c>
      <c r="X111">
        <f t="shared" si="106"/>
        <v>0</v>
      </c>
      <c r="Y111">
        <f t="shared" si="107"/>
        <v>0</v>
      </c>
      <c r="AA111">
        <v>151751235</v>
      </c>
      <c r="AB111">
        <f t="shared" si="108"/>
        <v>732.78</v>
      </c>
      <c r="AC111">
        <f t="shared" si="109"/>
        <v>732.78</v>
      </c>
      <c r="AD111">
        <f t="shared" si="110"/>
        <v>0</v>
      </c>
      <c r="AE111">
        <f t="shared" si="111"/>
        <v>0</v>
      </c>
      <c r="AF111">
        <f t="shared" si="112"/>
        <v>0</v>
      </c>
      <c r="AG111">
        <f t="shared" si="113"/>
        <v>0</v>
      </c>
      <c r="AH111">
        <f t="shared" si="114"/>
        <v>0</v>
      </c>
      <c r="AI111">
        <f t="shared" si="115"/>
        <v>0</v>
      </c>
      <c r="AJ111">
        <f t="shared" si="116"/>
        <v>0</v>
      </c>
      <c r="AK111">
        <v>732.78</v>
      </c>
      <c r="AL111">
        <v>732.78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1</v>
      </c>
      <c r="AW111">
        <v>1</v>
      </c>
      <c r="AZ111">
        <v>1</v>
      </c>
      <c r="BA111">
        <v>1</v>
      </c>
      <c r="BB111">
        <v>1</v>
      </c>
      <c r="BC111">
        <v>7.27</v>
      </c>
      <c r="BD111" t="s">
        <v>3</v>
      </c>
      <c r="BE111" t="s">
        <v>3</v>
      </c>
      <c r="BF111" t="s">
        <v>3</v>
      </c>
      <c r="BG111" t="s">
        <v>3</v>
      </c>
      <c r="BH111">
        <v>3</v>
      </c>
      <c r="BI111">
        <v>1</v>
      </c>
      <c r="BJ111" t="s">
        <v>188</v>
      </c>
      <c r="BM111">
        <v>1617</v>
      </c>
      <c r="BN111">
        <v>0</v>
      </c>
      <c r="BO111" t="s">
        <v>187</v>
      </c>
      <c r="BP111">
        <v>1</v>
      </c>
      <c r="BQ111">
        <v>200</v>
      </c>
      <c r="BR111">
        <v>0</v>
      </c>
      <c r="BS111">
        <v>1</v>
      </c>
      <c r="BT111">
        <v>1</v>
      </c>
      <c r="BU111">
        <v>1</v>
      </c>
      <c r="BV111">
        <v>1</v>
      </c>
      <c r="BW111">
        <v>1</v>
      </c>
      <c r="BX111">
        <v>1</v>
      </c>
      <c r="BY111" t="s">
        <v>3</v>
      </c>
      <c r="BZ111">
        <v>0</v>
      </c>
      <c r="CA111">
        <v>0</v>
      </c>
      <c r="CB111" t="s">
        <v>3</v>
      </c>
      <c r="CE111">
        <v>30</v>
      </c>
      <c r="CF111">
        <v>0</v>
      </c>
      <c r="CG111">
        <v>0</v>
      </c>
      <c r="CM111">
        <v>0</v>
      </c>
      <c r="CN111" t="s">
        <v>3</v>
      </c>
      <c r="CO111">
        <v>0</v>
      </c>
      <c r="CP111">
        <f t="shared" si="117"/>
        <v>26636.55</v>
      </c>
      <c r="CQ111">
        <f t="shared" si="118"/>
        <v>5327.31</v>
      </c>
      <c r="CR111">
        <f t="shared" si="119"/>
        <v>0</v>
      </c>
      <c r="CS111">
        <f t="shared" si="120"/>
        <v>0</v>
      </c>
      <c r="CT111">
        <f t="shared" si="121"/>
        <v>0</v>
      </c>
      <c r="CU111">
        <f t="shared" si="122"/>
        <v>0</v>
      </c>
      <c r="CV111">
        <f t="shared" si="123"/>
        <v>0</v>
      </c>
      <c r="CW111">
        <f t="shared" si="124"/>
        <v>0</v>
      </c>
      <c r="CX111">
        <f t="shared" si="125"/>
        <v>0</v>
      </c>
      <c r="CY111">
        <f>S111*(BZ111/100)</f>
        <v>0</v>
      </c>
      <c r="CZ111">
        <f>S111*(CA111/100)</f>
        <v>0</v>
      </c>
      <c r="DC111" t="s">
        <v>3</v>
      </c>
      <c r="DD111" t="s">
        <v>3</v>
      </c>
      <c r="DE111" t="s">
        <v>3</v>
      </c>
      <c r="DF111" t="s">
        <v>3</v>
      </c>
      <c r="DG111" t="s">
        <v>3</v>
      </c>
      <c r="DH111" t="s">
        <v>3</v>
      </c>
      <c r="DI111" t="s">
        <v>3</v>
      </c>
      <c r="DJ111" t="s">
        <v>3</v>
      </c>
      <c r="DK111" t="s">
        <v>3</v>
      </c>
      <c r="DL111" t="s">
        <v>3</v>
      </c>
      <c r="DM111" t="s">
        <v>3</v>
      </c>
      <c r="DN111">
        <v>0</v>
      </c>
      <c r="DO111">
        <v>0</v>
      </c>
      <c r="DP111">
        <v>1</v>
      </c>
      <c r="DQ111">
        <v>1</v>
      </c>
      <c r="DU111">
        <v>1010</v>
      </c>
      <c r="DV111" t="s">
        <v>29</v>
      </c>
      <c r="DW111" t="s">
        <v>29</v>
      </c>
      <c r="DX111">
        <v>1</v>
      </c>
      <c r="DZ111" t="s">
        <v>3</v>
      </c>
      <c r="EA111" t="s">
        <v>3</v>
      </c>
      <c r="EB111" t="s">
        <v>3</v>
      </c>
      <c r="EC111" t="s">
        <v>3</v>
      </c>
      <c r="EE111">
        <v>151031615</v>
      </c>
      <c r="EF111">
        <v>200</v>
      </c>
      <c r="EG111" t="s">
        <v>189</v>
      </c>
      <c r="EH111">
        <v>0</v>
      </c>
      <c r="EI111" t="s">
        <v>3</v>
      </c>
      <c r="EJ111">
        <v>1</v>
      </c>
      <c r="EK111">
        <v>1617</v>
      </c>
      <c r="EL111" t="s">
        <v>190</v>
      </c>
      <c r="EM111" t="s">
        <v>191</v>
      </c>
      <c r="EO111" t="s">
        <v>3</v>
      </c>
      <c r="EQ111">
        <v>0</v>
      </c>
      <c r="ER111">
        <v>732.78</v>
      </c>
      <c r="ES111">
        <v>732.78</v>
      </c>
      <c r="ET111">
        <v>0</v>
      </c>
      <c r="EU111">
        <v>0</v>
      </c>
      <c r="EV111">
        <v>0</v>
      </c>
      <c r="EW111">
        <v>0</v>
      </c>
      <c r="EX111">
        <v>0</v>
      </c>
      <c r="EY111">
        <v>0</v>
      </c>
      <c r="FQ111">
        <v>0</v>
      </c>
      <c r="FR111">
        <f t="shared" si="126"/>
        <v>0</v>
      </c>
      <c r="FS111">
        <v>0</v>
      </c>
      <c r="FX111">
        <v>0</v>
      </c>
      <c r="FY111">
        <v>0</v>
      </c>
      <c r="GA111" t="s">
        <v>3</v>
      </c>
      <c r="GD111">
        <v>0</v>
      </c>
      <c r="GF111">
        <v>-1547390769</v>
      </c>
      <c r="GG111">
        <v>2</v>
      </c>
      <c r="GH111">
        <v>1</v>
      </c>
      <c r="GI111">
        <v>2</v>
      </c>
      <c r="GJ111">
        <v>0</v>
      </c>
      <c r="GK111">
        <f>ROUND(R111*(S12)/100,2)</f>
        <v>0</v>
      </c>
      <c r="GL111">
        <f t="shared" si="127"/>
        <v>0</v>
      </c>
      <c r="GM111">
        <f t="shared" si="128"/>
        <v>26636.55</v>
      </c>
      <c r="GN111">
        <f t="shared" si="129"/>
        <v>26636.55</v>
      </c>
      <c r="GO111">
        <f t="shared" si="130"/>
        <v>0</v>
      </c>
      <c r="GP111">
        <f t="shared" si="131"/>
        <v>0</v>
      </c>
      <c r="GR111">
        <v>0</v>
      </c>
      <c r="GS111">
        <v>3</v>
      </c>
      <c r="GT111">
        <v>0</v>
      </c>
      <c r="GU111" t="s">
        <v>3</v>
      </c>
      <c r="GV111">
        <f t="shared" si="132"/>
        <v>0</v>
      </c>
      <c r="GW111">
        <v>1</v>
      </c>
      <c r="GX111">
        <f t="shared" si="133"/>
        <v>0</v>
      </c>
      <c r="HA111">
        <v>0</v>
      </c>
      <c r="HB111">
        <v>0</v>
      </c>
      <c r="HC111">
        <f t="shared" si="134"/>
        <v>0</v>
      </c>
      <c r="HE111" t="s">
        <v>3</v>
      </c>
      <c r="HF111" t="s">
        <v>3</v>
      </c>
      <c r="HM111" t="s">
        <v>3</v>
      </c>
      <c r="HN111" t="s">
        <v>3</v>
      </c>
      <c r="HO111" t="s">
        <v>3</v>
      </c>
      <c r="HP111" t="s">
        <v>3</v>
      </c>
      <c r="HQ111" t="s">
        <v>3</v>
      </c>
      <c r="IK111">
        <v>0</v>
      </c>
    </row>
    <row r="112" spans="1:255" x14ac:dyDescent="0.2">
      <c r="A112" s="2">
        <v>17</v>
      </c>
      <c r="B112" s="2">
        <v>1</v>
      </c>
      <c r="C112" s="2">
        <f>ROW(SmtRes!A193)</f>
        <v>193</v>
      </c>
      <c r="D112" s="2">
        <f>ROW(EtalonRes!A238)</f>
        <v>238</v>
      </c>
      <c r="E112" s="2" t="s">
        <v>192</v>
      </c>
      <c r="F112" s="2" t="s">
        <v>193</v>
      </c>
      <c r="G112" s="2" t="s">
        <v>194</v>
      </c>
      <c r="H112" s="2" t="s">
        <v>123</v>
      </c>
      <c r="I112" s="2">
        <f>ROUND(15.8/100,9)</f>
        <v>0.158</v>
      </c>
      <c r="J112" s="2">
        <v>0</v>
      </c>
      <c r="K112" s="2">
        <f>ROUND(15.8/100,9)</f>
        <v>0.158</v>
      </c>
      <c r="L112" s="2"/>
      <c r="M112" s="2"/>
      <c r="N112" s="2"/>
      <c r="O112" s="2">
        <f t="shared" si="97"/>
        <v>177</v>
      </c>
      <c r="P112" s="2">
        <f t="shared" si="98"/>
        <v>45.6</v>
      </c>
      <c r="Q112" s="2">
        <f t="shared" si="99"/>
        <v>79.23</v>
      </c>
      <c r="R112" s="2">
        <f t="shared" si="100"/>
        <v>35.76</v>
      </c>
      <c r="S112" s="2">
        <f t="shared" si="101"/>
        <v>52.17</v>
      </c>
      <c r="T112" s="2">
        <f t="shared" si="102"/>
        <v>0</v>
      </c>
      <c r="U112" s="2">
        <f t="shared" si="103"/>
        <v>4.2343999999999999</v>
      </c>
      <c r="V112" s="2">
        <f t="shared" si="104"/>
        <v>0</v>
      </c>
      <c r="W112" s="2">
        <f t="shared" si="105"/>
        <v>0</v>
      </c>
      <c r="X112" s="2">
        <f t="shared" si="106"/>
        <v>59.47</v>
      </c>
      <c r="Y112" s="2">
        <f t="shared" si="107"/>
        <v>34.950000000000003</v>
      </c>
      <c r="Z112" s="2"/>
      <c r="AA112" s="2">
        <v>151751237</v>
      </c>
      <c r="AB112" s="2">
        <f t="shared" si="108"/>
        <v>1120.22</v>
      </c>
      <c r="AC112" s="2">
        <f t="shared" si="109"/>
        <v>288.61</v>
      </c>
      <c r="AD112" s="2">
        <f t="shared" si="110"/>
        <v>501.43</v>
      </c>
      <c r="AE112" s="2">
        <f t="shared" si="111"/>
        <v>226.31</v>
      </c>
      <c r="AF112" s="2">
        <f t="shared" si="112"/>
        <v>330.18</v>
      </c>
      <c r="AG112" s="2">
        <f t="shared" si="113"/>
        <v>0</v>
      </c>
      <c r="AH112" s="2">
        <f t="shared" si="114"/>
        <v>26.8</v>
      </c>
      <c r="AI112" s="2">
        <f t="shared" si="115"/>
        <v>0</v>
      </c>
      <c r="AJ112" s="2">
        <f t="shared" si="116"/>
        <v>0</v>
      </c>
      <c r="AK112" s="2">
        <v>1120.22</v>
      </c>
      <c r="AL112" s="2">
        <v>288.61</v>
      </c>
      <c r="AM112" s="2">
        <v>501.43</v>
      </c>
      <c r="AN112" s="2">
        <v>226.31</v>
      </c>
      <c r="AO112" s="2">
        <v>330.18</v>
      </c>
      <c r="AP112" s="2">
        <v>0</v>
      </c>
      <c r="AQ112" s="2">
        <v>26.8</v>
      </c>
      <c r="AR112" s="2">
        <v>0</v>
      </c>
      <c r="AS112" s="2">
        <v>0</v>
      </c>
      <c r="AT112" s="2">
        <v>114</v>
      </c>
      <c r="AU112" s="2">
        <v>67</v>
      </c>
      <c r="AV112" s="2">
        <v>1</v>
      </c>
      <c r="AW112" s="2">
        <v>1</v>
      </c>
      <c r="AX112" s="2"/>
      <c r="AY112" s="2"/>
      <c r="AZ112" s="2">
        <v>1</v>
      </c>
      <c r="BA112" s="2">
        <v>1</v>
      </c>
      <c r="BB112" s="2">
        <v>1</v>
      </c>
      <c r="BC112" s="2">
        <v>1</v>
      </c>
      <c r="BD112" s="2" t="s">
        <v>3</v>
      </c>
      <c r="BE112" s="2" t="s">
        <v>3</v>
      </c>
      <c r="BF112" s="2" t="s">
        <v>3</v>
      </c>
      <c r="BG112" s="2" t="s">
        <v>3</v>
      </c>
      <c r="BH112" s="2">
        <v>0</v>
      </c>
      <c r="BI112" s="2">
        <v>2</v>
      </c>
      <c r="BJ112" s="2" t="s">
        <v>195</v>
      </c>
      <c r="BK112" s="2"/>
      <c r="BL112" s="2"/>
      <c r="BM112" s="2">
        <v>331</v>
      </c>
      <c r="BN112" s="2">
        <v>0</v>
      </c>
      <c r="BO112" s="2" t="s">
        <v>3</v>
      </c>
      <c r="BP112" s="2">
        <v>0</v>
      </c>
      <c r="BQ112" s="2">
        <v>40</v>
      </c>
      <c r="BR112" s="2">
        <v>0</v>
      </c>
      <c r="BS112" s="2">
        <v>1</v>
      </c>
      <c r="BT112" s="2">
        <v>1</v>
      </c>
      <c r="BU112" s="2">
        <v>1</v>
      </c>
      <c r="BV112" s="2">
        <v>1</v>
      </c>
      <c r="BW112" s="2">
        <v>1</v>
      </c>
      <c r="BX112" s="2">
        <v>1</v>
      </c>
      <c r="BY112" s="2" t="s">
        <v>3</v>
      </c>
      <c r="BZ112" s="2">
        <v>114</v>
      </c>
      <c r="CA112" s="2">
        <v>67</v>
      </c>
      <c r="CB112" s="2" t="s">
        <v>3</v>
      </c>
      <c r="CC112" s="2"/>
      <c r="CD112" s="2"/>
      <c r="CE112" s="2">
        <v>30</v>
      </c>
      <c r="CF112" s="2">
        <v>0</v>
      </c>
      <c r="CG112" s="2">
        <v>0</v>
      </c>
      <c r="CH112" s="2"/>
      <c r="CI112" s="2"/>
      <c r="CJ112" s="2"/>
      <c r="CK112" s="2"/>
      <c r="CL112" s="2"/>
      <c r="CM112" s="2">
        <v>0</v>
      </c>
      <c r="CN112" s="2" t="s">
        <v>3</v>
      </c>
      <c r="CO112" s="2">
        <v>0</v>
      </c>
      <c r="CP112" s="2">
        <f t="shared" si="117"/>
        <v>177</v>
      </c>
      <c r="CQ112" s="2">
        <f t="shared" si="118"/>
        <v>288.61</v>
      </c>
      <c r="CR112" s="2">
        <f t="shared" si="119"/>
        <v>501.43</v>
      </c>
      <c r="CS112" s="2">
        <f t="shared" si="120"/>
        <v>226.31</v>
      </c>
      <c r="CT112" s="2">
        <f t="shared" si="121"/>
        <v>330.18</v>
      </c>
      <c r="CU112" s="2">
        <f t="shared" si="122"/>
        <v>0</v>
      </c>
      <c r="CV112" s="2">
        <f t="shared" si="123"/>
        <v>26.8</v>
      </c>
      <c r="CW112" s="2">
        <f t="shared" si="124"/>
        <v>0</v>
      </c>
      <c r="CX112" s="2">
        <f t="shared" si="125"/>
        <v>0</v>
      </c>
      <c r="CY112" s="2">
        <f>((S112*BZ112)/100)</f>
        <v>59.473800000000004</v>
      </c>
      <c r="CZ112" s="2">
        <f>((S112*CA112)/100)</f>
        <v>34.953900000000004</v>
      </c>
      <c r="DA112" s="2"/>
      <c r="DB112" s="2"/>
      <c r="DC112" s="2" t="s">
        <v>3</v>
      </c>
      <c r="DD112" s="2" t="s">
        <v>3</v>
      </c>
      <c r="DE112" s="2" t="s">
        <v>3</v>
      </c>
      <c r="DF112" s="2" t="s">
        <v>3</v>
      </c>
      <c r="DG112" s="2" t="s">
        <v>3</v>
      </c>
      <c r="DH112" s="2" t="s">
        <v>3</v>
      </c>
      <c r="DI112" s="2" t="s">
        <v>3</v>
      </c>
      <c r="DJ112" s="2" t="s">
        <v>3</v>
      </c>
      <c r="DK112" s="2" t="s">
        <v>3</v>
      </c>
      <c r="DL112" s="2" t="s">
        <v>3</v>
      </c>
      <c r="DM112" s="2" t="s">
        <v>3</v>
      </c>
      <c r="DN112" s="2">
        <v>0</v>
      </c>
      <c r="DO112" s="2">
        <v>0</v>
      </c>
      <c r="DP112" s="2">
        <v>1</v>
      </c>
      <c r="DQ112" s="2">
        <v>1</v>
      </c>
      <c r="DR112" s="2"/>
      <c r="DS112" s="2"/>
      <c r="DT112" s="2"/>
      <c r="DU112" s="2">
        <v>1003</v>
      </c>
      <c r="DV112" s="2" t="s">
        <v>123</v>
      </c>
      <c r="DW112" s="2" t="s">
        <v>123</v>
      </c>
      <c r="DX112" s="2">
        <v>100</v>
      </c>
      <c r="DY112" s="2"/>
      <c r="DZ112" s="2" t="s">
        <v>3</v>
      </c>
      <c r="EA112" s="2" t="s">
        <v>3</v>
      </c>
      <c r="EB112" s="2" t="s">
        <v>3</v>
      </c>
      <c r="EC112" s="2" t="s">
        <v>3</v>
      </c>
      <c r="ED112" s="2"/>
      <c r="EE112" s="2">
        <v>151030329</v>
      </c>
      <c r="EF112" s="2">
        <v>40</v>
      </c>
      <c r="EG112" s="2" t="s">
        <v>23</v>
      </c>
      <c r="EH112" s="2">
        <v>0</v>
      </c>
      <c r="EI112" s="2" t="s">
        <v>3</v>
      </c>
      <c r="EJ112" s="2">
        <v>2</v>
      </c>
      <c r="EK112" s="2">
        <v>331</v>
      </c>
      <c r="EL112" s="2" t="s">
        <v>125</v>
      </c>
      <c r="EM112" s="2" t="s">
        <v>126</v>
      </c>
      <c r="EN112" s="2"/>
      <c r="EO112" s="2" t="s">
        <v>3</v>
      </c>
      <c r="EP112" s="2"/>
      <c r="EQ112" s="2">
        <v>0</v>
      </c>
      <c r="ER112" s="2">
        <v>1120.22</v>
      </c>
      <c r="ES112" s="2">
        <v>288.61</v>
      </c>
      <c r="ET112" s="2">
        <v>501.43</v>
      </c>
      <c r="EU112" s="2">
        <v>226.31</v>
      </c>
      <c r="EV112" s="2">
        <v>330.18</v>
      </c>
      <c r="EW112" s="2">
        <v>26.8</v>
      </c>
      <c r="EX112" s="2">
        <v>0</v>
      </c>
      <c r="EY112" s="2">
        <v>0</v>
      </c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>
        <v>0</v>
      </c>
      <c r="FR112" s="2">
        <f t="shared" si="126"/>
        <v>0</v>
      </c>
      <c r="FS112" s="2">
        <v>0</v>
      </c>
      <c r="FT112" s="2"/>
      <c r="FU112" s="2"/>
      <c r="FV112" s="2"/>
      <c r="FW112" s="2"/>
      <c r="FX112" s="2">
        <v>114</v>
      </c>
      <c r="FY112" s="2">
        <v>67</v>
      </c>
      <c r="FZ112" s="2"/>
      <c r="GA112" s="2" t="s">
        <v>3</v>
      </c>
      <c r="GB112" s="2"/>
      <c r="GC112" s="2"/>
      <c r="GD112" s="2">
        <v>0</v>
      </c>
      <c r="GE112" s="2"/>
      <c r="GF112" s="2">
        <v>-1853467795</v>
      </c>
      <c r="GG112" s="2">
        <v>2</v>
      </c>
      <c r="GH112" s="2">
        <v>1</v>
      </c>
      <c r="GI112" s="2">
        <v>-2</v>
      </c>
      <c r="GJ112" s="2">
        <v>0</v>
      </c>
      <c r="GK112" s="2">
        <f>ROUND(R112*(R12)/100,2)</f>
        <v>62.58</v>
      </c>
      <c r="GL112" s="2">
        <f t="shared" si="127"/>
        <v>0</v>
      </c>
      <c r="GM112" s="2">
        <f t="shared" si="128"/>
        <v>334</v>
      </c>
      <c r="GN112" s="2">
        <f t="shared" si="129"/>
        <v>0</v>
      </c>
      <c r="GO112" s="2">
        <f t="shared" si="130"/>
        <v>334</v>
      </c>
      <c r="GP112" s="2">
        <f t="shared" si="131"/>
        <v>0</v>
      </c>
      <c r="GQ112" s="2"/>
      <c r="GR112" s="2">
        <v>0</v>
      </c>
      <c r="GS112" s="2">
        <v>0</v>
      </c>
      <c r="GT112" s="2">
        <v>0</v>
      </c>
      <c r="GU112" s="2" t="s">
        <v>3</v>
      </c>
      <c r="GV112" s="2">
        <f t="shared" si="132"/>
        <v>0</v>
      </c>
      <c r="GW112" s="2">
        <v>1</v>
      </c>
      <c r="GX112" s="2">
        <f t="shared" si="133"/>
        <v>0</v>
      </c>
      <c r="GY112" s="2"/>
      <c r="GZ112" s="2"/>
      <c r="HA112" s="2">
        <v>0</v>
      </c>
      <c r="HB112" s="2">
        <v>0</v>
      </c>
      <c r="HC112" s="2">
        <f t="shared" si="134"/>
        <v>0</v>
      </c>
      <c r="HD112" s="2"/>
      <c r="HE112" s="2" t="s">
        <v>3</v>
      </c>
      <c r="HF112" s="2" t="s">
        <v>3</v>
      </c>
      <c r="HG112" s="2"/>
      <c r="HH112" s="2"/>
      <c r="HI112" s="2"/>
      <c r="HJ112" s="2"/>
      <c r="HK112" s="2"/>
      <c r="HL112" s="2"/>
      <c r="HM112" s="2" t="s">
        <v>3</v>
      </c>
      <c r="HN112" s="2" t="s">
        <v>3</v>
      </c>
      <c r="HO112" s="2" t="s">
        <v>3</v>
      </c>
      <c r="HP112" s="2" t="s">
        <v>3</v>
      </c>
      <c r="HQ112" s="2" t="s">
        <v>3</v>
      </c>
      <c r="HR112" s="2"/>
      <c r="HS112" s="2"/>
      <c r="HT112" s="2"/>
      <c r="HU112" s="2"/>
      <c r="HV112" s="2"/>
      <c r="HW112" s="2"/>
      <c r="HX112" s="2"/>
      <c r="HY112" s="2"/>
      <c r="HZ112" s="2"/>
      <c r="IA112" s="2"/>
      <c r="IB112" s="2"/>
      <c r="IC112" s="2"/>
      <c r="ID112" s="2"/>
      <c r="IE112" s="2"/>
      <c r="IF112" s="2"/>
      <c r="IG112" s="2"/>
      <c r="IH112" s="2"/>
      <c r="II112" s="2"/>
      <c r="IJ112" s="2"/>
      <c r="IK112" s="2">
        <v>0</v>
      </c>
      <c r="IL112" s="2"/>
      <c r="IM112" s="2"/>
      <c r="IN112" s="2"/>
      <c r="IO112" s="2"/>
      <c r="IP112" s="2"/>
      <c r="IQ112" s="2"/>
      <c r="IR112" s="2"/>
      <c r="IS112" s="2"/>
      <c r="IT112" s="2"/>
      <c r="IU112" s="2"/>
    </row>
    <row r="113" spans="1:255" x14ac:dyDescent="0.2">
      <c r="A113">
        <v>17</v>
      </c>
      <c r="B113">
        <v>1</v>
      </c>
      <c r="C113">
        <f>ROW(SmtRes!A206)</f>
        <v>206</v>
      </c>
      <c r="D113">
        <f>ROW(EtalonRes!A256)</f>
        <v>256</v>
      </c>
      <c r="E113" t="s">
        <v>192</v>
      </c>
      <c r="F113" t="s">
        <v>193</v>
      </c>
      <c r="G113" t="s">
        <v>194</v>
      </c>
      <c r="H113" t="s">
        <v>123</v>
      </c>
      <c r="I113">
        <f>ROUND(15.8/100,9)</f>
        <v>0.158</v>
      </c>
      <c r="J113">
        <v>0</v>
      </c>
      <c r="K113">
        <f>ROUND(15.8/100,9)</f>
        <v>0.158</v>
      </c>
      <c r="O113">
        <f t="shared" si="97"/>
        <v>3669.07</v>
      </c>
      <c r="P113">
        <f t="shared" si="98"/>
        <v>250.8</v>
      </c>
      <c r="Q113">
        <f t="shared" si="99"/>
        <v>1617.88</v>
      </c>
      <c r="R113">
        <f t="shared" si="100"/>
        <v>1234.08</v>
      </c>
      <c r="S113">
        <f t="shared" si="101"/>
        <v>1800.39</v>
      </c>
      <c r="T113">
        <f t="shared" si="102"/>
        <v>0</v>
      </c>
      <c r="U113">
        <f t="shared" si="103"/>
        <v>4.2343999999999999</v>
      </c>
      <c r="V113">
        <f t="shared" si="104"/>
        <v>0</v>
      </c>
      <c r="W113">
        <f t="shared" si="105"/>
        <v>0</v>
      </c>
      <c r="X113">
        <f t="shared" si="106"/>
        <v>1422.31</v>
      </c>
      <c r="Y113">
        <f t="shared" si="107"/>
        <v>738.16</v>
      </c>
      <c r="AA113">
        <v>151751235</v>
      </c>
      <c r="AB113">
        <f t="shared" si="108"/>
        <v>1120.22</v>
      </c>
      <c r="AC113">
        <f t="shared" si="109"/>
        <v>288.61</v>
      </c>
      <c r="AD113">
        <f t="shared" si="110"/>
        <v>501.43</v>
      </c>
      <c r="AE113">
        <f t="shared" si="111"/>
        <v>226.31</v>
      </c>
      <c r="AF113">
        <f t="shared" si="112"/>
        <v>330.18</v>
      </c>
      <c r="AG113">
        <f t="shared" si="113"/>
        <v>0</v>
      </c>
      <c r="AH113">
        <f t="shared" si="114"/>
        <v>26.8</v>
      </c>
      <c r="AI113">
        <f t="shared" si="115"/>
        <v>0</v>
      </c>
      <c r="AJ113">
        <f t="shared" si="116"/>
        <v>0</v>
      </c>
      <c r="AK113">
        <v>1120.22</v>
      </c>
      <c r="AL113">
        <v>288.61</v>
      </c>
      <c r="AM113">
        <v>501.43</v>
      </c>
      <c r="AN113">
        <v>226.31</v>
      </c>
      <c r="AO113">
        <v>330.18</v>
      </c>
      <c r="AP113">
        <v>0</v>
      </c>
      <c r="AQ113">
        <v>26.8</v>
      </c>
      <c r="AR113">
        <v>0</v>
      </c>
      <c r="AS113">
        <v>0</v>
      </c>
      <c r="AT113">
        <v>79</v>
      </c>
      <c r="AU113">
        <v>41</v>
      </c>
      <c r="AV113">
        <v>1</v>
      </c>
      <c r="AW113">
        <v>1</v>
      </c>
      <c r="AZ113">
        <v>1</v>
      </c>
      <c r="BA113">
        <v>34.51</v>
      </c>
      <c r="BB113">
        <v>20.420000000000002</v>
      </c>
      <c r="BC113">
        <v>5.5</v>
      </c>
      <c r="BD113" t="s">
        <v>3</v>
      </c>
      <c r="BE113" t="s">
        <v>3</v>
      </c>
      <c r="BF113" t="s">
        <v>3</v>
      </c>
      <c r="BG113" t="s">
        <v>3</v>
      </c>
      <c r="BH113">
        <v>0</v>
      </c>
      <c r="BI113">
        <v>2</v>
      </c>
      <c r="BJ113" t="s">
        <v>195</v>
      </c>
      <c r="BM113">
        <v>331</v>
      </c>
      <c r="BN113">
        <v>0</v>
      </c>
      <c r="BO113" t="s">
        <v>193</v>
      </c>
      <c r="BP113">
        <v>1</v>
      </c>
      <c r="BQ113">
        <v>40</v>
      </c>
      <c r="BR113">
        <v>0</v>
      </c>
      <c r="BS113">
        <v>34.51</v>
      </c>
      <c r="BT113">
        <v>1</v>
      </c>
      <c r="BU113">
        <v>1</v>
      </c>
      <c r="BV113">
        <v>1</v>
      </c>
      <c r="BW113">
        <v>1</v>
      </c>
      <c r="BX113">
        <v>1</v>
      </c>
      <c r="BY113" t="s">
        <v>3</v>
      </c>
      <c r="BZ113">
        <v>79</v>
      </c>
      <c r="CA113">
        <v>41</v>
      </c>
      <c r="CB113" t="s">
        <v>3</v>
      </c>
      <c r="CE113">
        <v>30</v>
      </c>
      <c r="CF113">
        <v>0</v>
      </c>
      <c r="CG113">
        <v>0</v>
      </c>
      <c r="CM113">
        <v>0</v>
      </c>
      <c r="CN113" t="s">
        <v>3</v>
      </c>
      <c r="CO113">
        <v>0</v>
      </c>
      <c r="CP113">
        <f t="shared" si="117"/>
        <v>3669.07</v>
      </c>
      <c r="CQ113">
        <f t="shared" si="118"/>
        <v>1587.36</v>
      </c>
      <c r="CR113">
        <f t="shared" si="119"/>
        <v>10239.200000000001</v>
      </c>
      <c r="CS113">
        <f t="shared" si="120"/>
        <v>7809.96</v>
      </c>
      <c r="CT113">
        <f t="shared" si="121"/>
        <v>11394.51</v>
      </c>
      <c r="CU113">
        <f t="shared" si="122"/>
        <v>0</v>
      </c>
      <c r="CV113">
        <f t="shared" si="123"/>
        <v>26.8</v>
      </c>
      <c r="CW113">
        <f t="shared" si="124"/>
        <v>0</v>
      </c>
      <c r="CX113">
        <f t="shared" si="125"/>
        <v>0</v>
      </c>
      <c r="CY113">
        <f>S113*(BZ113/100)</f>
        <v>1422.3081000000002</v>
      </c>
      <c r="CZ113">
        <f>S113*(CA113/100)</f>
        <v>738.15989999999999</v>
      </c>
      <c r="DC113" t="s">
        <v>3</v>
      </c>
      <c r="DD113" t="s">
        <v>3</v>
      </c>
      <c r="DE113" t="s">
        <v>3</v>
      </c>
      <c r="DF113" t="s">
        <v>3</v>
      </c>
      <c r="DG113" t="s">
        <v>3</v>
      </c>
      <c r="DH113" t="s">
        <v>3</v>
      </c>
      <c r="DI113" t="s">
        <v>3</v>
      </c>
      <c r="DJ113" t="s">
        <v>3</v>
      </c>
      <c r="DK113" t="s">
        <v>3</v>
      </c>
      <c r="DL113" t="s">
        <v>3</v>
      </c>
      <c r="DM113" t="s">
        <v>3</v>
      </c>
      <c r="DN113">
        <v>114</v>
      </c>
      <c r="DO113">
        <v>67</v>
      </c>
      <c r="DP113">
        <v>1</v>
      </c>
      <c r="DQ113">
        <v>1</v>
      </c>
      <c r="DU113">
        <v>1003</v>
      </c>
      <c r="DV113" t="s">
        <v>123</v>
      </c>
      <c r="DW113" t="s">
        <v>123</v>
      </c>
      <c r="DX113">
        <v>100</v>
      </c>
      <c r="DZ113" t="s">
        <v>3</v>
      </c>
      <c r="EA113" t="s">
        <v>3</v>
      </c>
      <c r="EB113" t="s">
        <v>3</v>
      </c>
      <c r="EC113" t="s">
        <v>3</v>
      </c>
      <c r="EE113">
        <v>151030329</v>
      </c>
      <c r="EF113">
        <v>40</v>
      </c>
      <c r="EG113" t="s">
        <v>23</v>
      </c>
      <c r="EH113">
        <v>0</v>
      </c>
      <c r="EI113" t="s">
        <v>3</v>
      </c>
      <c r="EJ113">
        <v>2</v>
      </c>
      <c r="EK113">
        <v>331</v>
      </c>
      <c r="EL113" t="s">
        <v>125</v>
      </c>
      <c r="EM113" t="s">
        <v>126</v>
      </c>
      <c r="EO113" t="s">
        <v>3</v>
      </c>
      <c r="EQ113">
        <v>0</v>
      </c>
      <c r="ER113">
        <v>1120.22</v>
      </c>
      <c r="ES113">
        <v>288.61</v>
      </c>
      <c r="ET113">
        <v>501.43</v>
      </c>
      <c r="EU113">
        <v>226.31</v>
      </c>
      <c r="EV113">
        <v>330.18</v>
      </c>
      <c r="EW113">
        <v>26.8</v>
      </c>
      <c r="EX113">
        <v>0</v>
      </c>
      <c r="EY113">
        <v>0</v>
      </c>
      <c r="FQ113">
        <v>0</v>
      </c>
      <c r="FR113">
        <f t="shared" si="126"/>
        <v>0</v>
      </c>
      <c r="FS113">
        <v>0</v>
      </c>
      <c r="FX113">
        <v>114</v>
      </c>
      <c r="FY113">
        <v>67</v>
      </c>
      <c r="GA113" t="s">
        <v>3</v>
      </c>
      <c r="GD113">
        <v>0</v>
      </c>
      <c r="GF113">
        <v>-1853467795</v>
      </c>
      <c r="GG113">
        <v>2</v>
      </c>
      <c r="GH113">
        <v>1</v>
      </c>
      <c r="GI113">
        <v>2</v>
      </c>
      <c r="GJ113">
        <v>0</v>
      </c>
      <c r="GK113">
        <f>ROUND(R113*(S12)/100,2)</f>
        <v>1974.53</v>
      </c>
      <c r="GL113">
        <f t="shared" si="127"/>
        <v>0</v>
      </c>
      <c r="GM113">
        <f t="shared" si="128"/>
        <v>7804.07</v>
      </c>
      <c r="GN113">
        <f t="shared" si="129"/>
        <v>0</v>
      </c>
      <c r="GO113">
        <f t="shared" si="130"/>
        <v>7804.07</v>
      </c>
      <c r="GP113">
        <f t="shared" si="131"/>
        <v>0</v>
      </c>
      <c r="GR113">
        <v>0</v>
      </c>
      <c r="GS113">
        <v>3</v>
      </c>
      <c r="GT113">
        <v>0</v>
      </c>
      <c r="GU113" t="s">
        <v>3</v>
      </c>
      <c r="GV113">
        <f t="shared" si="132"/>
        <v>0</v>
      </c>
      <c r="GW113">
        <v>1</v>
      </c>
      <c r="GX113">
        <f t="shared" si="133"/>
        <v>0</v>
      </c>
      <c r="HA113">
        <v>0</v>
      </c>
      <c r="HB113">
        <v>0</v>
      </c>
      <c r="HC113">
        <f t="shared" si="134"/>
        <v>0</v>
      </c>
      <c r="HE113" t="s">
        <v>3</v>
      </c>
      <c r="HF113" t="s">
        <v>3</v>
      </c>
      <c r="HM113" t="s">
        <v>3</v>
      </c>
      <c r="HN113" t="s">
        <v>3</v>
      </c>
      <c r="HO113" t="s">
        <v>3</v>
      </c>
      <c r="HP113" t="s">
        <v>3</v>
      </c>
      <c r="HQ113" t="s">
        <v>3</v>
      </c>
      <c r="IK113">
        <v>0</v>
      </c>
    </row>
    <row r="114" spans="1:255" x14ac:dyDescent="0.2">
      <c r="A114" s="2">
        <v>17</v>
      </c>
      <c r="B114" s="2">
        <v>1</v>
      </c>
      <c r="C114" s="2"/>
      <c r="D114" s="2"/>
      <c r="E114" s="2" t="s">
        <v>196</v>
      </c>
      <c r="F114" s="2" t="s">
        <v>27</v>
      </c>
      <c r="G114" s="2" t="s">
        <v>197</v>
      </c>
      <c r="H114" s="2" t="s">
        <v>134</v>
      </c>
      <c r="I114" s="2">
        <f>ROUND(I112*103,9)</f>
        <v>16.274000000000001</v>
      </c>
      <c r="J114" s="2">
        <v>0</v>
      </c>
      <c r="K114" s="2">
        <f>ROUND(I112*103,9)</f>
        <v>16.274000000000001</v>
      </c>
      <c r="L114" s="2"/>
      <c r="M114" s="2"/>
      <c r="N114" s="2"/>
      <c r="O114" s="2">
        <f t="shared" si="97"/>
        <v>141.41999999999999</v>
      </c>
      <c r="P114" s="2">
        <f t="shared" si="98"/>
        <v>141.41999999999999</v>
      </c>
      <c r="Q114" s="2">
        <f t="shared" si="99"/>
        <v>0</v>
      </c>
      <c r="R114" s="2">
        <f t="shared" si="100"/>
        <v>0</v>
      </c>
      <c r="S114" s="2">
        <f t="shared" si="101"/>
        <v>0</v>
      </c>
      <c r="T114" s="2">
        <f t="shared" si="102"/>
        <v>0</v>
      </c>
      <c r="U114" s="2">
        <f t="shared" si="103"/>
        <v>0</v>
      </c>
      <c r="V114" s="2">
        <f t="shared" si="104"/>
        <v>0</v>
      </c>
      <c r="W114" s="2">
        <f t="shared" si="105"/>
        <v>0</v>
      </c>
      <c r="X114" s="2">
        <f t="shared" si="106"/>
        <v>0</v>
      </c>
      <c r="Y114" s="2">
        <f t="shared" si="107"/>
        <v>0</v>
      </c>
      <c r="Z114" s="2"/>
      <c r="AA114" s="2">
        <v>151751237</v>
      </c>
      <c r="AB114" s="2">
        <f t="shared" si="108"/>
        <v>8.69</v>
      </c>
      <c r="AC114" s="2">
        <f t="shared" si="109"/>
        <v>8.69</v>
      </c>
      <c r="AD114" s="2">
        <f t="shared" si="110"/>
        <v>0</v>
      </c>
      <c r="AE114" s="2">
        <f t="shared" si="111"/>
        <v>0</v>
      </c>
      <c r="AF114" s="2">
        <f t="shared" si="112"/>
        <v>0</v>
      </c>
      <c r="AG114" s="2">
        <f t="shared" si="113"/>
        <v>0</v>
      </c>
      <c r="AH114" s="2">
        <f t="shared" si="114"/>
        <v>0</v>
      </c>
      <c r="AI114" s="2">
        <f t="shared" si="115"/>
        <v>0</v>
      </c>
      <c r="AJ114" s="2">
        <f t="shared" si="116"/>
        <v>0</v>
      </c>
      <c r="AK114" s="2">
        <v>8.69</v>
      </c>
      <c r="AL114" s="2">
        <v>8.69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 s="2">
        <v>0</v>
      </c>
      <c r="AT114" s="2">
        <v>0</v>
      </c>
      <c r="AU114" s="2">
        <v>0</v>
      </c>
      <c r="AV114" s="2">
        <v>1</v>
      </c>
      <c r="AW114" s="2">
        <v>1</v>
      </c>
      <c r="AX114" s="2"/>
      <c r="AY114" s="2"/>
      <c r="AZ114" s="2">
        <v>1</v>
      </c>
      <c r="BA114" s="2">
        <v>1</v>
      </c>
      <c r="BB114" s="2">
        <v>1</v>
      </c>
      <c r="BC114" s="2">
        <v>1</v>
      </c>
      <c r="BD114" s="2" t="s">
        <v>3</v>
      </c>
      <c r="BE114" s="2" t="s">
        <v>3</v>
      </c>
      <c r="BF114" s="2" t="s">
        <v>3</v>
      </c>
      <c r="BG114" s="2" t="s">
        <v>3</v>
      </c>
      <c r="BH114" s="2">
        <v>3</v>
      </c>
      <c r="BI114" s="2">
        <v>2</v>
      </c>
      <c r="BJ114" s="2" t="s">
        <v>3</v>
      </c>
      <c r="BK114" s="2"/>
      <c r="BL114" s="2"/>
      <c r="BM114" s="2">
        <v>700010</v>
      </c>
      <c r="BN114" s="2">
        <v>0</v>
      </c>
      <c r="BO114" s="2" t="s">
        <v>3</v>
      </c>
      <c r="BP114" s="2">
        <v>0</v>
      </c>
      <c r="BQ114" s="2">
        <v>202</v>
      </c>
      <c r="BR114" s="2">
        <v>0</v>
      </c>
      <c r="BS114" s="2">
        <v>1</v>
      </c>
      <c r="BT114" s="2">
        <v>1</v>
      </c>
      <c r="BU114" s="2">
        <v>1</v>
      </c>
      <c r="BV114" s="2">
        <v>1</v>
      </c>
      <c r="BW114" s="2">
        <v>1</v>
      </c>
      <c r="BX114" s="2">
        <v>1</v>
      </c>
      <c r="BY114" s="2" t="s">
        <v>3</v>
      </c>
      <c r="BZ114" s="2">
        <v>0</v>
      </c>
      <c r="CA114" s="2">
        <v>0</v>
      </c>
      <c r="CB114" s="2" t="s">
        <v>3</v>
      </c>
      <c r="CC114" s="2"/>
      <c r="CD114" s="2"/>
      <c r="CE114" s="2">
        <v>30</v>
      </c>
      <c r="CF114" s="2">
        <v>0</v>
      </c>
      <c r="CG114" s="2">
        <v>0</v>
      </c>
      <c r="CH114" s="2"/>
      <c r="CI114" s="2"/>
      <c r="CJ114" s="2"/>
      <c r="CK114" s="2"/>
      <c r="CL114" s="2"/>
      <c r="CM114" s="2">
        <v>0</v>
      </c>
      <c r="CN114" s="2" t="s">
        <v>3</v>
      </c>
      <c r="CO114" s="2">
        <v>0</v>
      </c>
      <c r="CP114" s="2">
        <f t="shared" si="117"/>
        <v>141.41999999999999</v>
      </c>
      <c r="CQ114" s="2">
        <f t="shared" si="118"/>
        <v>8.69</v>
      </c>
      <c r="CR114" s="2">
        <f t="shared" si="119"/>
        <v>0</v>
      </c>
      <c r="CS114" s="2">
        <f t="shared" si="120"/>
        <v>0</v>
      </c>
      <c r="CT114" s="2">
        <f t="shared" si="121"/>
        <v>0</v>
      </c>
      <c r="CU114" s="2">
        <f t="shared" si="122"/>
        <v>0</v>
      </c>
      <c r="CV114" s="2">
        <f t="shared" si="123"/>
        <v>0</v>
      </c>
      <c r="CW114" s="2">
        <f t="shared" si="124"/>
        <v>0</v>
      </c>
      <c r="CX114" s="2">
        <f t="shared" si="125"/>
        <v>0</v>
      </c>
      <c r="CY114" s="2">
        <f>((S114*BZ114)/100)</f>
        <v>0</v>
      </c>
      <c r="CZ114" s="2">
        <f>((S114*CA114)/100)</f>
        <v>0</v>
      </c>
      <c r="DA114" s="2"/>
      <c r="DB114" s="2"/>
      <c r="DC114" s="2" t="s">
        <v>3</v>
      </c>
      <c r="DD114" s="2" t="s">
        <v>3</v>
      </c>
      <c r="DE114" s="2" t="s">
        <v>3</v>
      </c>
      <c r="DF114" s="2" t="s">
        <v>3</v>
      </c>
      <c r="DG114" s="2" t="s">
        <v>3</v>
      </c>
      <c r="DH114" s="2" t="s">
        <v>3</v>
      </c>
      <c r="DI114" s="2" t="s">
        <v>3</v>
      </c>
      <c r="DJ114" s="2" t="s">
        <v>3</v>
      </c>
      <c r="DK114" s="2" t="s">
        <v>3</v>
      </c>
      <c r="DL114" s="2" t="s">
        <v>3</v>
      </c>
      <c r="DM114" s="2" t="s">
        <v>3</v>
      </c>
      <c r="DN114" s="2">
        <v>0</v>
      </c>
      <c r="DO114" s="2">
        <v>0</v>
      </c>
      <c r="DP114" s="2">
        <v>1</v>
      </c>
      <c r="DQ114" s="2">
        <v>1</v>
      </c>
      <c r="DR114" s="2"/>
      <c r="DS114" s="2"/>
      <c r="DT114" s="2"/>
      <c r="DU114" s="2">
        <v>1003</v>
      </c>
      <c r="DV114" s="2" t="s">
        <v>134</v>
      </c>
      <c r="DW114" s="2" t="s">
        <v>134</v>
      </c>
      <c r="DX114" s="2">
        <v>1</v>
      </c>
      <c r="DY114" s="2"/>
      <c r="DZ114" s="2" t="s">
        <v>3</v>
      </c>
      <c r="EA114" s="2" t="s">
        <v>3</v>
      </c>
      <c r="EB114" s="2" t="s">
        <v>3</v>
      </c>
      <c r="EC114" s="2" t="s">
        <v>3</v>
      </c>
      <c r="ED114" s="2"/>
      <c r="EE114" s="2">
        <v>151748510</v>
      </c>
      <c r="EF114" s="2">
        <v>202</v>
      </c>
      <c r="EG114" s="2" t="s">
        <v>30</v>
      </c>
      <c r="EH114" s="2">
        <v>0</v>
      </c>
      <c r="EI114" s="2" t="s">
        <v>3</v>
      </c>
      <c r="EJ114" s="2">
        <v>1</v>
      </c>
      <c r="EK114" s="2">
        <v>700010</v>
      </c>
      <c r="EL114" s="2" t="s">
        <v>31</v>
      </c>
      <c r="EM114" s="2" t="s">
        <v>30</v>
      </c>
      <c r="EN114" s="2"/>
      <c r="EO114" s="2" t="s">
        <v>3</v>
      </c>
      <c r="EP114" s="2"/>
      <c r="EQ114" s="2">
        <v>0</v>
      </c>
      <c r="ER114" s="2">
        <v>9.26</v>
      </c>
      <c r="ES114" s="2">
        <v>8.69</v>
      </c>
      <c r="ET114" s="2">
        <v>0</v>
      </c>
      <c r="EU114" s="2">
        <v>0</v>
      </c>
      <c r="EV114" s="2">
        <v>0</v>
      </c>
      <c r="EW114" s="2">
        <v>0</v>
      </c>
      <c r="EX114" s="2">
        <v>0</v>
      </c>
      <c r="EY114" s="2">
        <v>0</v>
      </c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>
        <v>0</v>
      </c>
      <c r="FR114" s="2">
        <f t="shared" si="126"/>
        <v>0</v>
      </c>
      <c r="FS114" s="2">
        <v>0</v>
      </c>
      <c r="FT114" s="2"/>
      <c r="FU114" s="2"/>
      <c r="FV114" s="2"/>
      <c r="FW114" s="2"/>
      <c r="FX114" s="2">
        <v>0</v>
      </c>
      <c r="FY114" s="2">
        <v>0</v>
      </c>
      <c r="FZ114" s="2"/>
      <c r="GA114" s="2" t="s">
        <v>198</v>
      </c>
      <c r="GB114" s="2"/>
      <c r="GC114" s="2"/>
      <c r="GD114" s="2">
        <v>0</v>
      </c>
      <c r="GE114" s="2"/>
      <c r="GF114" s="2">
        <v>-1578293488</v>
      </c>
      <c r="GG114" s="2">
        <v>2</v>
      </c>
      <c r="GH114" s="2">
        <v>4</v>
      </c>
      <c r="GI114" s="2">
        <v>-2</v>
      </c>
      <c r="GJ114" s="2">
        <v>0</v>
      </c>
      <c r="GK114" s="2">
        <f>ROUND(R114*(R12)/100,2)</f>
        <v>0</v>
      </c>
      <c r="GL114" s="2">
        <f t="shared" si="127"/>
        <v>0</v>
      </c>
      <c r="GM114" s="2">
        <f t="shared" si="128"/>
        <v>141.41999999999999</v>
      </c>
      <c r="GN114" s="2">
        <f t="shared" si="129"/>
        <v>0</v>
      </c>
      <c r="GO114" s="2">
        <f t="shared" si="130"/>
        <v>141.41999999999999</v>
      </c>
      <c r="GP114" s="2">
        <f t="shared" si="131"/>
        <v>0</v>
      </c>
      <c r="GQ114" s="2"/>
      <c r="GR114" s="2">
        <v>0</v>
      </c>
      <c r="GS114" s="2">
        <v>2</v>
      </c>
      <c r="GT114" s="2">
        <v>0</v>
      </c>
      <c r="GU114" s="2" t="s">
        <v>3</v>
      </c>
      <c r="GV114" s="2">
        <f t="shared" si="132"/>
        <v>0</v>
      </c>
      <c r="GW114" s="2">
        <v>1</v>
      </c>
      <c r="GX114" s="2">
        <f t="shared" si="133"/>
        <v>0</v>
      </c>
      <c r="GY114" s="2"/>
      <c r="GZ114" s="2"/>
      <c r="HA114" s="2">
        <v>0</v>
      </c>
      <c r="HB114" s="2">
        <v>0</v>
      </c>
      <c r="HC114" s="2">
        <f t="shared" si="134"/>
        <v>0</v>
      </c>
      <c r="HD114" s="2"/>
      <c r="HE114" s="2" t="s">
        <v>26</v>
      </c>
      <c r="HF114" s="2" t="s">
        <v>75</v>
      </c>
      <c r="HG114" s="2"/>
      <c r="HH114" s="2"/>
      <c r="HI114" s="2"/>
      <c r="HJ114" s="2"/>
      <c r="HK114" s="2"/>
      <c r="HL114" s="2"/>
      <c r="HM114" s="2" t="s">
        <v>3</v>
      </c>
      <c r="HN114" s="2" t="s">
        <v>3</v>
      </c>
      <c r="HO114" s="2" t="s">
        <v>3</v>
      </c>
      <c r="HP114" s="2" t="s">
        <v>3</v>
      </c>
      <c r="HQ114" s="2" t="s">
        <v>3</v>
      </c>
      <c r="HR114" s="2"/>
      <c r="HS114" s="2"/>
      <c r="HT114" s="2"/>
      <c r="HU114" s="2"/>
      <c r="HV114" s="2"/>
      <c r="HW114" s="2"/>
      <c r="HX114" s="2"/>
      <c r="HY114" s="2"/>
      <c r="HZ114" s="2"/>
      <c r="IA114" s="2"/>
      <c r="IB114" s="2"/>
      <c r="IC114" s="2"/>
      <c r="ID114" s="2"/>
      <c r="IE114" s="2"/>
      <c r="IF114" s="2"/>
      <c r="IG114" s="2"/>
      <c r="IH114" s="2"/>
      <c r="II114" s="2"/>
      <c r="IJ114" s="2"/>
      <c r="IK114" s="2">
        <v>0</v>
      </c>
      <c r="IL114" s="2"/>
      <c r="IM114" s="2"/>
      <c r="IN114" s="2"/>
      <c r="IO114" s="2"/>
      <c r="IP114" s="2"/>
      <c r="IQ114" s="2"/>
      <c r="IR114" s="2"/>
      <c r="IS114" s="2"/>
      <c r="IT114" s="2"/>
      <c r="IU114" s="2"/>
    </row>
    <row r="115" spans="1:255" x14ac:dyDescent="0.2">
      <c r="A115">
        <v>17</v>
      </c>
      <c r="B115">
        <v>1</v>
      </c>
      <c r="E115" t="s">
        <v>196</v>
      </c>
      <c r="F115" t="s">
        <v>27</v>
      </c>
      <c r="G115" t="s">
        <v>197</v>
      </c>
      <c r="H115" t="s">
        <v>134</v>
      </c>
      <c r="I115">
        <f>ROUND(I113*103,9)</f>
        <v>16.274000000000001</v>
      </c>
      <c r="J115">
        <v>0</v>
      </c>
      <c r="K115">
        <f>ROUND(I113*103,9)</f>
        <v>16.274000000000001</v>
      </c>
      <c r="O115">
        <f t="shared" si="97"/>
        <v>1377.43</v>
      </c>
      <c r="P115">
        <f t="shared" si="98"/>
        <v>1377.43</v>
      </c>
      <c r="Q115">
        <f t="shared" si="99"/>
        <v>0</v>
      </c>
      <c r="R115">
        <f t="shared" si="100"/>
        <v>0</v>
      </c>
      <c r="S115">
        <f t="shared" si="101"/>
        <v>0</v>
      </c>
      <c r="T115">
        <f t="shared" si="102"/>
        <v>0</v>
      </c>
      <c r="U115">
        <f t="shared" si="103"/>
        <v>0</v>
      </c>
      <c r="V115">
        <f t="shared" si="104"/>
        <v>0</v>
      </c>
      <c r="W115">
        <f t="shared" si="105"/>
        <v>0</v>
      </c>
      <c r="X115">
        <f t="shared" si="106"/>
        <v>0</v>
      </c>
      <c r="Y115">
        <f t="shared" si="107"/>
        <v>0</v>
      </c>
      <c r="AA115">
        <v>151751235</v>
      </c>
      <c r="AB115">
        <f t="shared" si="108"/>
        <v>8.69</v>
      </c>
      <c r="AC115">
        <f t="shared" si="109"/>
        <v>8.69</v>
      </c>
      <c r="AD115">
        <f t="shared" si="110"/>
        <v>0</v>
      </c>
      <c r="AE115">
        <f t="shared" si="111"/>
        <v>0</v>
      </c>
      <c r="AF115">
        <f t="shared" si="112"/>
        <v>0</v>
      </c>
      <c r="AG115">
        <f t="shared" si="113"/>
        <v>0</v>
      </c>
      <c r="AH115">
        <f t="shared" si="114"/>
        <v>0</v>
      </c>
      <c r="AI115">
        <f t="shared" si="115"/>
        <v>0</v>
      </c>
      <c r="AJ115">
        <f t="shared" si="116"/>
        <v>0</v>
      </c>
      <c r="AK115">
        <v>8.69</v>
      </c>
      <c r="AL115">
        <v>8.69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1</v>
      </c>
      <c r="AW115">
        <v>1</v>
      </c>
      <c r="AZ115">
        <v>1</v>
      </c>
      <c r="BA115">
        <v>1</v>
      </c>
      <c r="BB115">
        <v>1</v>
      </c>
      <c r="BC115">
        <v>9.74</v>
      </c>
      <c r="BD115" t="s">
        <v>3</v>
      </c>
      <c r="BE115" t="s">
        <v>3</v>
      </c>
      <c r="BF115" t="s">
        <v>3</v>
      </c>
      <c r="BG115" t="s">
        <v>3</v>
      </c>
      <c r="BH115">
        <v>3</v>
      </c>
      <c r="BI115">
        <v>2</v>
      </c>
      <c r="BJ115" t="s">
        <v>3</v>
      </c>
      <c r="BM115">
        <v>700010</v>
      </c>
      <c r="BN115">
        <v>0</v>
      </c>
      <c r="BO115" t="s">
        <v>3</v>
      </c>
      <c r="BP115">
        <v>0</v>
      </c>
      <c r="BQ115">
        <v>202</v>
      </c>
      <c r="BR115">
        <v>0</v>
      </c>
      <c r="BS115">
        <v>1</v>
      </c>
      <c r="BT115">
        <v>1</v>
      </c>
      <c r="BU115">
        <v>1</v>
      </c>
      <c r="BV115">
        <v>1</v>
      </c>
      <c r="BW115">
        <v>1</v>
      </c>
      <c r="BX115">
        <v>1</v>
      </c>
      <c r="BY115" t="s">
        <v>3</v>
      </c>
      <c r="BZ115">
        <v>0</v>
      </c>
      <c r="CA115">
        <v>0</v>
      </c>
      <c r="CB115" t="s">
        <v>3</v>
      </c>
      <c r="CE115">
        <v>30</v>
      </c>
      <c r="CF115">
        <v>0</v>
      </c>
      <c r="CG115">
        <v>0</v>
      </c>
      <c r="CM115">
        <v>0</v>
      </c>
      <c r="CN115" t="s">
        <v>3</v>
      </c>
      <c r="CO115">
        <v>0</v>
      </c>
      <c r="CP115">
        <f t="shared" si="117"/>
        <v>1377.43</v>
      </c>
      <c r="CQ115">
        <f t="shared" si="118"/>
        <v>84.64</v>
      </c>
      <c r="CR115">
        <f t="shared" si="119"/>
        <v>0</v>
      </c>
      <c r="CS115">
        <f t="shared" si="120"/>
        <v>0</v>
      </c>
      <c r="CT115">
        <f t="shared" si="121"/>
        <v>0</v>
      </c>
      <c r="CU115">
        <f t="shared" si="122"/>
        <v>0</v>
      </c>
      <c r="CV115">
        <f t="shared" si="123"/>
        <v>0</v>
      </c>
      <c r="CW115">
        <f t="shared" si="124"/>
        <v>0</v>
      </c>
      <c r="CX115">
        <f t="shared" si="125"/>
        <v>0</v>
      </c>
      <c r="CY115">
        <f>S115*(BZ115/100)</f>
        <v>0</v>
      </c>
      <c r="CZ115">
        <f>S115*(CA115/100)</f>
        <v>0</v>
      </c>
      <c r="DC115" t="s">
        <v>3</v>
      </c>
      <c r="DD115" t="s">
        <v>3</v>
      </c>
      <c r="DE115" t="s">
        <v>3</v>
      </c>
      <c r="DF115" t="s">
        <v>3</v>
      </c>
      <c r="DG115" t="s">
        <v>3</v>
      </c>
      <c r="DH115" t="s">
        <v>3</v>
      </c>
      <c r="DI115" t="s">
        <v>3</v>
      </c>
      <c r="DJ115" t="s">
        <v>3</v>
      </c>
      <c r="DK115" t="s">
        <v>3</v>
      </c>
      <c r="DL115" t="s">
        <v>3</v>
      </c>
      <c r="DM115" t="s">
        <v>3</v>
      </c>
      <c r="DN115">
        <v>0</v>
      </c>
      <c r="DO115">
        <v>0</v>
      </c>
      <c r="DP115">
        <v>1</v>
      </c>
      <c r="DQ115">
        <v>1</v>
      </c>
      <c r="DU115">
        <v>1003</v>
      </c>
      <c r="DV115" t="s">
        <v>134</v>
      </c>
      <c r="DW115" t="s">
        <v>134</v>
      </c>
      <c r="DX115">
        <v>1</v>
      </c>
      <c r="DZ115" t="s">
        <v>3</v>
      </c>
      <c r="EA115" t="s">
        <v>3</v>
      </c>
      <c r="EB115" t="s">
        <v>3</v>
      </c>
      <c r="EC115" t="s">
        <v>3</v>
      </c>
      <c r="EE115">
        <v>151748510</v>
      </c>
      <c r="EF115">
        <v>202</v>
      </c>
      <c r="EG115" t="s">
        <v>30</v>
      </c>
      <c r="EH115">
        <v>0</v>
      </c>
      <c r="EI115" t="s">
        <v>3</v>
      </c>
      <c r="EJ115">
        <v>1</v>
      </c>
      <c r="EK115">
        <v>700010</v>
      </c>
      <c r="EL115" t="s">
        <v>31</v>
      </c>
      <c r="EM115" t="s">
        <v>30</v>
      </c>
      <c r="EO115" t="s">
        <v>3</v>
      </c>
      <c r="EQ115">
        <v>0</v>
      </c>
      <c r="ER115">
        <v>9.26</v>
      </c>
      <c r="ES115">
        <v>8.69</v>
      </c>
      <c r="ET115">
        <v>0</v>
      </c>
      <c r="EU115">
        <v>0</v>
      </c>
      <c r="EV115">
        <v>0</v>
      </c>
      <c r="EW115">
        <v>0</v>
      </c>
      <c r="EX115">
        <v>0</v>
      </c>
      <c r="EY115">
        <v>0</v>
      </c>
      <c r="EZ115">
        <v>5</v>
      </c>
      <c r="FC115">
        <v>1</v>
      </c>
      <c r="FD115">
        <v>18</v>
      </c>
      <c r="FF115">
        <v>99.6</v>
      </c>
      <c r="FQ115">
        <v>0</v>
      </c>
      <c r="FR115">
        <f t="shared" si="126"/>
        <v>0</v>
      </c>
      <c r="FS115">
        <v>0</v>
      </c>
      <c r="FX115">
        <v>0</v>
      </c>
      <c r="FY115">
        <v>0</v>
      </c>
      <c r="GA115" t="s">
        <v>198</v>
      </c>
      <c r="GD115">
        <v>0</v>
      </c>
      <c r="GF115">
        <v>-1578293488</v>
      </c>
      <c r="GG115">
        <v>2</v>
      </c>
      <c r="GH115">
        <v>3</v>
      </c>
      <c r="GI115">
        <v>5</v>
      </c>
      <c r="GJ115">
        <v>0</v>
      </c>
      <c r="GK115">
        <f>ROUND(R115*(S12)/100,2)</f>
        <v>0</v>
      </c>
      <c r="GL115">
        <f t="shared" si="127"/>
        <v>0</v>
      </c>
      <c r="GM115">
        <f t="shared" si="128"/>
        <v>1377.43</v>
      </c>
      <c r="GN115">
        <f t="shared" si="129"/>
        <v>0</v>
      </c>
      <c r="GO115">
        <f t="shared" si="130"/>
        <v>1377.43</v>
      </c>
      <c r="GP115">
        <f t="shared" si="131"/>
        <v>0</v>
      </c>
      <c r="GR115">
        <v>1</v>
      </c>
      <c r="GS115">
        <v>1</v>
      </c>
      <c r="GT115">
        <v>0</v>
      </c>
      <c r="GU115" t="s">
        <v>3</v>
      </c>
      <c r="GV115">
        <f t="shared" si="132"/>
        <v>0</v>
      </c>
      <c r="GW115">
        <v>1</v>
      </c>
      <c r="GX115">
        <f t="shared" si="133"/>
        <v>0</v>
      </c>
      <c r="HA115">
        <v>0</v>
      </c>
      <c r="HB115">
        <v>0</v>
      </c>
      <c r="HC115">
        <f t="shared" si="134"/>
        <v>0</v>
      </c>
      <c r="HE115" t="s">
        <v>26</v>
      </c>
      <c r="HF115" t="s">
        <v>75</v>
      </c>
      <c r="HM115" t="s">
        <v>3</v>
      </c>
      <c r="HN115" t="s">
        <v>3</v>
      </c>
      <c r="HO115" t="s">
        <v>3</v>
      </c>
      <c r="HP115" t="s">
        <v>3</v>
      </c>
      <c r="HQ115" t="s">
        <v>3</v>
      </c>
      <c r="IK115">
        <v>0</v>
      </c>
    </row>
    <row r="116" spans="1:255" x14ac:dyDescent="0.2">
      <c r="A116" s="2">
        <v>17</v>
      </c>
      <c r="B116" s="2">
        <v>1</v>
      </c>
      <c r="C116" s="2">
        <f>ROW(SmtRes!A208)</f>
        <v>208</v>
      </c>
      <c r="D116" s="2">
        <f>ROW(EtalonRes!A258)</f>
        <v>258</v>
      </c>
      <c r="E116" s="2" t="s">
        <v>199</v>
      </c>
      <c r="F116" s="2" t="s">
        <v>200</v>
      </c>
      <c r="G116" s="2" t="s">
        <v>201</v>
      </c>
      <c r="H116" s="2" t="s">
        <v>202</v>
      </c>
      <c r="I116" s="2">
        <f>ROUND(51/100,9)</f>
        <v>0.51</v>
      </c>
      <c r="J116" s="2">
        <v>0</v>
      </c>
      <c r="K116" s="2">
        <f>ROUND(51/100,9)</f>
        <v>0.51</v>
      </c>
      <c r="L116" s="2"/>
      <c r="M116" s="2"/>
      <c r="N116" s="2"/>
      <c r="O116" s="2">
        <f t="shared" si="97"/>
        <v>128.97</v>
      </c>
      <c r="P116" s="2">
        <f t="shared" si="98"/>
        <v>0</v>
      </c>
      <c r="Q116" s="2">
        <f t="shared" si="99"/>
        <v>7.27</v>
      </c>
      <c r="R116" s="2">
        <f t="shared" si="100"/>
        <v>0</v>
      </c>
      <c r="S116" s="2">
        <f t="shared" si="101"/>
        <v>121.7</v>
      </c>
      <c r="T116" s="2">
        <f t="shared" si="102"/>
        <v>0</v>
      </c>
      <c r="U116" s="2">
        <f t="shared" si="103"/>
        <v>9.7205999999999992</v>
      </c>
      <c r="V116" s="2">
        <f t="shared" si="104"/>
        <v>0</v>
      </c>
      <c r="W116" s="2">
        <f t="shared" si="105"/>
        <v>0</v>
      </c>
      <c r="X116" s="2">
        <f t="shared" si="106"/>
        <v>110.75</v>
      </c>
      <c r="Y116" s="2">
        <f t="shared" si="107"/>
        <v>85.19</v>
      </c>
      <c r="Z116" s="2"/>
      <c r="AA116" s="2">
        <v>151751237</v>
      </c>
      <c r="AB116" s="2">
        <f t="shared" si="108"/>
        <v>252.88</v>
      </c>
      <c r="AC116" s="2">
        <f t="shared" si="109"/>
        <v>0</v>
      </c>
      <c r="AD116" s="2">
        <f t="shared" si="110"/>
        <v>14.25</v>
      </c>
      <c r="AE116" s="2">
        <f t="shared" si="111"/>
        <v>0</v>
      </c>
      <c r="AF116" s="2">
        <f t="shared" si="112"/>
        <v>238.63</v>
      </c>
      <c r="AG116" s="2">
        <f t="shared" si="113"/>
        <v>0</v>
      </c>
      <c r="AH116" s="2">
        <f t="shared" si="114"/>
        <v>19.059999999999999</v>
      </c>
      <c r="AI116" s="2">
        <f t="shared" si="115"/>
        <v>0</v>
      </c>
      <c r="AJ116" s="2">
        <f t="shared" si="116"/>
        <v>0</v>
      </c>
      <c r="AK116" s="2">
        <v>252.88</v>
      </c>
      <c r="AL116" s="2">
        <v>0</v>
      </c>
      <c r="AM116" s="2">
        <v>14.25</v>
      </c>
      <c r="AN116" s="2">
        <v>0</v>
      </c>
      <c r="AO116" s="2">
        <v>238.63</v>
      </c>
      <c r="AP116" s="2">
        <v>0</v>
      </c>
      <c r="AQ116" s="2">
        <v>19.059999999999999</v>
      </c>
      <c r="AR116" s="2">
        <v>0</v>
      </c>
      <c r="AS116" s="2">
        <v>0</v>
      </c>
      <c r="AT116" s="2">
        <v>91</v>
      </c>
      <c r="AU116" s="2">
        <v>70</v>
      </c>
      <c r="AV116" s="2">
        <v>1</v>
      </c>
      <c r="AW116" s="2">
        <v>1</v>
      </c>
      <c r="AX116" s="2"/>
      <c r="AY116" s="2"/>
      <c r="AZ116" s="2">
        <v>1</v>
      </c>
      <c r="BA116" s="2">
        <v>1</v>
      </c>
      <c r="BB116" s="2">
        <v>1</v>
      </c>
      <c r="BC116" s="2">
        <v>1</v>
      </c>
      <c r="BD116" s="2" t="s">
        <v>3</v>
      </c>
      <c r="BE116" s="2" t="s">
        <v>3</v>
      </c>
      <c r="BF116" s="2" t="s">
        <v>3</v>
      </c>
      <c r="BG116" s="2" t="s">
        <v>3</v>
      </c>
      <c r="BH116" s="2">
        <v>0</v>
      </c>
      <c r="BI116" s="2">
        <v>1</v>
      </c>
      <c r="BJ116" s="2" t="s">
        <v>203</v>
      </c>
      <c r="BK116" s="2"/>
      <c r="BL116" s="2"/>
      <c r="BM116" s="2">
        <v>682</v>
      </c>
      <c r="BN116" s="2">
        <v>0</v>
      </c>
      <c r="BO116" s="2" t="s">
        <v>3</v>
      </c>
      <c r="BP116" s="2">
        <v>0</v>
      </c>
      <c r="BQ116" s="2">
        <v>60</v>
      </c>
      <c r="BR116" s="2">
        <v>0</v>
      </c>
      <c r="BS116" s="2">
        <v>1</v>
      </c>
      <c r="BT116" s="2">
        <v>1</v>
      </c>
      <c r="BU116" s="2">
        <v>1</v>
      </c>
      <c r="BV116" s="2">
        <v>1</v>
      </c>
      <c r="BW116" s="2">
        <v>1</v>
      </c>
      <c r="BX116" s="2">
        <v>1</v>
      </c>
      <c r="BY116" s="2" t="s">
        <v>3</v>
      </c>
      <c r="BZ116" s="2">
        <v>91</v>
      </c>
      <c r="CA116" s="2">
        <v>70</v>
      </c>
      <c r="CB116" s="2" t="s">
        <v>3</v>
      </c>
      <c r="CC116" s="2"/>
      <c r="CD116" s="2"/>
      <c r="CE116" s="2">
        <v>30</v>
      </c>
      <c r="CF116" s="2">
        <v>0</v>
      </c>
      <c r="CG116" s="2">
        <v>0</v>
      </c>
      <c r="CH116" s="2"/>
      <c r="CI116" s="2"/>
      <c r="CJ116" s="2"/>
      <c r="CK116" s="2"/>
      <c r="CL116" s="2"/>
      <c r="CM116" s="2">
        <v>0</v>
      </c>
      <c r="CN116" s="2" t="s">
        <v>3</v>
      </c>
      <c r="CO116" s="2">
        <v>0</v>
      </c>
      <c r="CP116" s="2">
        <f t="shared" si="117"/>
        <v>128.97</v>
      </c>
      <c r="CQ116" s="2">
        <f t="shared" si="118"/>
        <v>0</v>
      </c>
      <c r="CR116" s="2">
        <f t="shared" si="119"/>
        <v>14.25</v>
      </c>
      <c r="CS116" s="2">
        <f t="shared" si="120"/>
        <v>0</v>
      </c>
      <c r="CT116" s="2">
        <f t="shared" si="121"/>
        <v>238.63</v>
      </c>
      <c r="CU116" s="2">
        <f t="shared" si="122"/>
        <v>0</v>
      </c>
      <c r="CV116" s="2">
        <f t="shared" si="123"/>
        <v>19.059999999999999</v>
      </c>
      <c r="CW116" s="2">
        <f t="shared" si="124"/>
        <v>0</v>
      </c>
      <c r="CX116" s="2">
        <f t="shared" si="125"/>
        <v>0</v>
      </c>
      <c r="CY116" s="2">
        <f>((S116*BZ116)/100)</f>
        <v>110.74700000000001</v>
      </c>
      <c r="CZ116" s="2">
        <f>((S116*CA116)/100)</f>
        <v>85.19</v>
      </c>
      <c r="DA116" s="2"/>
      <c r="DB116" s="2"/>
      <c r="DC116" s="2" t="s">
        <v>3</v>
      </c>
      <c r="DD116" s="2" t="s">
        <v>3</v>
      </c>
      <c r="DE116" s="2" t="s">
        <v>3</v>
      </c>
      <c r="DF116" s="2" t="s">
        <v>3</v>
      </c>
      <c r="DG116" s="2" t="s">
        <v>3</v>
      </c>
      <c r="DH116" s="2" t="s">
        <v>3</v>
      </c>
      <c r="DI116" s="2" t="s">
        <v>3</v>
      </c>
      <c r="DJ116" s="2" t="s">
        <v>3</v>
      </c>
      <c r="DK116" s="2" t="s">
        <v>3</v>
      </c>
      <c r="DL116" s="2" t="s">
        <v>3</v>
      </c>
      <c r="DM116" s="2" t="s">
        <v>3</v>
      </c>
      <c r="DN116" s="2">
        <v>0</v>
      </c>
      <c r="DO116" s="2">
        <v>0</v>
      </c>
      <c r="DP116" s="2">
        <v>1</v>
      </c>
      <c r="DQ116" s="2">
        <v>1</v>
      </c>
      <c r="DR116" s="2"/>
      <c r="DS116" s="2"/>
      <c r="DT116" s="2"/>
      <c r="DU116" s="2">
        <v>1013</v>
      </c>
      <c r="DV116" s="2" t="s">
        <v>202</v>
      </c>
      <c r="DW116" s="2" t="s">
        <v>202</v>
      </c>
      <c r="DX116" s="2">
        <v>1</v>
      </c>
      <c r="DY116" s="2"/>
      <c r="DZ116" s="2" t="s">
        <v>3</v>
      </c>
      <c r="EA116" s="2" t="s">
        <v>3</v>
      </c>
      <c r="EB116" s="2" t="s">
        <v>3</v>
      </c>
      <c r="EC116" s="2" t="s">
        <v>3</v>
      </c>
      <c r="ED116" s="2"/>
      <c r="EE116" s="2">
        <v>151030680</v>
      </c>
      <c r="EF116" s="2">
        <v>60</v>
      </c>
      <c r="EG116" s="2" t="s">
        <v>204</v>
      </c>
      <c r="EH116" s="2">
        <v>0</v>
      </c>
      <c r="EI116" s="2" t="s">
        <v>3</v>
      </c>
      <c r="EJ116" s="2">
        <v>1</v>
      </c>
      <c r="EK116" s="2">
        <v>682</v>
      </c>
      <c r="EL116" s="2" t="s">
        <v>205</v>
      </c>
      <c r="EM116" s="2" t="s">
        <v>206</v>
      </c>
      <c r="EN116" s="2"/>
      <c r="EO116" s="2" t="s">
        <v>3</v>
      </c>
      <c r="EP116" s="2"/>
      <c r="EQ116" s="2">
        <v>0</v>
      </c>
      <c r="ER116" s="2">
        <v>252.88</v>
      </c>
      <c r="ES116" s="2">
        <v>0</v>
      </c>
      <c r="ET116" s="2">
        <v>14.25</v>
      </c>
      <c r="EU116" s="2">
        <v>0</v>
      </c>
      <c r="EV116" s="2">
        <v>238.63</v>
      </c>
      <c r="EW116" s="2">
        <v>19.059999999999999</v>
      </c>
      <c r="EX116" s="2">
        <v>0</v>
      </c>
      <c r="EY116" s="2">
        <v>0</v>
      </c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>
        <v>0</v>
      </c>
      <c r="FR116" s="2">
        <f t="shared" si="126"/>
        <v>0</v>
      </c>
      <c r="FS116" s="2">
        <v>0</v>
      </c>
      <c r="FT116" s="2"/>
      <c r="FU116" s="2"/>
      <c r="FV116" s="2"/>
      <c r="FW116" s="2"/>
      <c r="FX116" s="2">
        <v>91</v>
      </c>
      <c r="FY116" s="2">
        <v>70</v>
      </c>
      <c r="FZ116" s="2"/>
      <c r="GA116" s="2" t="s">
        <v>3</v>
      </c>
      <c r="GB116" s="2"/>
      <c r="GC116" s="2"/>
      <c r="GD116" s="2">
        <v>0</v>
      </c>
      <c r="GE116" s="2"/>
      <c r="GF116" s="2">
        <v>454863498</v>
      </c>
      <c r="GG116" s="2">
        <v>2</v>
      </c>
      <c r="GH116" s="2">
        <v>1</v>
      </c>
      <c r="GI116" s="2">
        <v>-2</v>
      </c>
      <c r="GJ116" s="2">
        <v>0</v>
      </c>
      <c r="GK116" s="2">
        <f>ROUND(R116*(R12)/100,2)</f>
        <v>0</v>
      </c>
      <c r="GL116" s="2">
        <f t="shared" si="127"/>
        <v>0</v>
      </c>
      <c r="GM116" s="2">
        <f t="shared" si="128"/>
        <v>324.91000000000003</v>
      </c>
      <c r="GN116" s="2">
        <f t="shared" si="129"/>
        <v>324.91000000000003</v>
      </c>
      <c r="GO116" s="2">
        <f t="shared" si="130"/>
        <v>0</v>
      </c>
      <c r="GP116" s="2">
        <f t="shared" si="131"/>
        <v>0</v>
      </c>
      <c r="GQ116" s="2"/>
      <c r="GR116" s="2">
        <v>0</v>
      </c>
      <c r="GS116" s="2">
        <v>0</v>
      </c>
      <c r="GT116" s="2">
        <v>0</v>
      </c>
      <c r="GU116" s="2" t="s">
        <v>3</v>
      </c>
      <c r="GV116" s="2">
        <f t="shared" si="132"/>
        <v>0</v>
      </c>
      <c r="GW116" s="2">
        <v>1</v>
      </c>
      <c r="GX116" s="2">
        <f t="shared" si="133"/>
        <v>0</v>
      </c>
      <c r="GY116" s="2"/>
      <c r="GZ116" s="2"/>
      <c r="HA116" s="2">
        <v>0</v>
      </c>
      <c r="HB116" s="2">
        <v>0</v>
      </c>
      <c r="HC116" s="2">
        <f t="shared" si="134"/>
        <v>0</v>
      </c>
      <c r="HD116" s="2"/>
      <c r="HE116" s="2" t="s">
        <v>3</v>
      </c>
      <c r="HF116" s="2" t="s">
        <v>3</v>
      </c>
      <c r="HG116" s="2"/>
      <c r="HH116" s="2"/>
      <c r="HI116" s="2"/>
      <c r="HJ116" s="2"/>
      <c r="HK116" s="2"/>
      <c r="HL116" s="2"/>
      <c r="HM116" s="2" t="s">
        <v>3</v>
      </c>
      <c r="HN116" s="2" t="s">
        <v>3</v>
      </c>
      <c r="HO116" s="2" t="s">
        <v>3</v>
      </c>
      <c r="HP116" s="2" t="s">
        <v>3</v>
      </c>
      <c r="HQ116" s="2" t="s">
        <v>3</v>
      </c>
      <c r="HR116" s="2"/>
      <c r="HS116" s="2"/>
      <c r="HT116" s="2"/>
      <c r="HU116" s="2"/>
      <c r="HV116" s="2"/>
      <c r="HW116" s="2"/>
      <c r="HX116" s="2"/>
      <c r="HY116" s="2"/>
      <c r="HZ116" s="2"/>
      <c r="IA116" s="2"/>
      <c r="IB116" s="2"/>
      <c r="IC116" s="2"/>
      <c r="ID116" s="2"/>
      <c r="IE116" s="2"/>
      <c r="IF116" s="2"/>
      <c r="IG116" s="2"/>
      <c r="IH116" s="2"/>
      <c r="II116" s="2"/>
      <c r="IJ116" s="2"/>
      <c r="IK116" s="2">
        <v>0</v>
      </c>
      <c r="IL116" s="2"/>
      <c r="IM116" s="2"/>
      <c r="IN116" s="2"/>
      <c r="IO116" s="2"/>
      <c r="IP116" s="2"/>
      <c r="IQ116" s="2"/>
      <c r="IR116" s="2"/>
      <c r="IS116" s="2"/>
      <c r="IT116" s="2"/>
      <c r="IU116" s="2"/>
    </row>
    <row r="117" spans="1:255" x14ac:dyDescent="0.2">
      <c r="A117">
        <v>17</v>
      </c>
      <c r="B117">
        <v>1</v>
      </c>
      <c r="C117">
        <f>ROW(SmtRes!A210)</f>
        <v>210</v>
      </c>
      <c r="D117">
        <f>ROW(EtalonRes!A260)</f>
        <v>260</v>
      </c>
      <c r="E117" t="s">
        <v>199</v>
      </c>
      <c r="F117" t="s">
        <v>200</v>
      </c>
      <c r="G117" t="s">
        <v>201</v>
      </c>
      <c r="H117" t="s">
        <v>202</v>
      </c>
      <c r="I117">
        <f>ROUND(51/100,9)</f>
        <v>0.51</v>
      </c>
      <c r="J117">
        <v>0</v>
      </c>
      <c r="K117">
        <f>ROUND(51/100,9)</f>
        <v>0.51</v>
      </c>
      <c r="O117">
        <f t="shared" si="97"/>
        <v>4261.5200000000004</v>
      </c>
      <c r="P117">
        <f t="shared" si="98"/>
        <v>0</v>
      </c>
      <c r="Q117">
        <f t="shared" si="99"/>
        <v>61.65</v>
      </c>
      <c r="R117">
        <f t="shared" si="100"/>
        <v>0</v>
      </c>
      <c r="S117">
        <f t="shared" si="101"/>
        <v>4199.87</v>
      </c>
      <c r="T117">
        <f t="shared" si="102"/>
        <v>0</v>
      </c>
      <c r="U117">
        <f t="shared" si="103"/>
        <v>9.7205999999999992</v>
      </c>
      <c r="V117">
        <f t="shared" si="104"/>
        <v>0</v>
      </c>
      <c r="W117">
        <f t="shared" si="105"/>
        <v>0</v>
      </c>
      <c r="X117">
        <f t="shared" si="106"/>
        <v>3149.9</v>
      </c>
      <c r="Y117">
        <f t="shared" si="107"/>
        <v>1721.95</v>
      </c>
      <c r="AA117">
        <v>151751235</v>
      </c>
      <c r="AB117">
        <f t="shared" si="108"/>
        <v>252.88</v>
      </c>
      <c r="AC117">
        <f t="shared" si="109"/>
        <v>0</v>
      </c>
      <c r="AD117">
        <f t="shared" si="110"/>
        <v>14.25</v>
      </c>
      <c r="AE117">
        <f t="shared" si="111"/>
        <v>0</v>
      </c>
      <c r="AF117">
        <f t="shared" si="112"/>
        <v>238.63</v>
      </c>
      <c r="AG117">
        <f t="shared" si="113"/>
        <v>0</v>
      </c>
      <c r="AH117">
        <f t="shared" si="114"/>
        <v>19.059999999999999</v>
      </c>
      <c r="AI117">
        <f t="shared" si="115"/>
        <v>0</v>
      </c>
      <c r="AJ117">
        <f t="shared" si="116"/>
        <v>0</v>
      </c>
      <c r="AK117">
        <v>252.88</v>
      </c>
      <c r="AL117">
        <v>0</v>
      </c>
      <c r="AM117">
        <v>14.25</v>
      </c>
      <c r="AN117">
        <v>0</v>
      </c>
      <c r="AO117">
        <v>238.63</v>
      </c>
      <c r="AP117">
        <v>0</v>
      </c>
      <c r="AQ117">
        <v>19.059999999999999</v>
      </c>
      <c r="AR117">
        <v>0</v>
      </c>
      <c r="AS117">
        <v>0</v>
      </c>
      <c r="AT117">
        <v>75</v>
      </c>
      <c r="AU117">
        <v>41</v>
      </c>
      <c r="AV117">
        <v>1</v>
      </c>
      <c r="AW117">
        <v>1</v>
      </c>
      <c r="AZ117">
        <v>1</v>
      </c>
      <c r="BA117">
        <v>34.51</v>
      </c>
      <c r="BB117">
        <v>8.48</v>
      </c>
      <c r="BC117">
        <v>1</v>
      </c>
      <c r="BD117" t="s">
        <v>3</v>
      </c>
      <c r="BE117" t="s">
        <v>3</v>
      </c>
      <c r="BF117" t="s">
        <v>3</v>
      </c>
      <c r="BG117" t="s">
        <v>3</v>
      </c>
      <c r="BH117">
        <v>0</v>
      </c>
      <c r="BI117">
        <v>1</v>
      </c>
      <c r="BJ117" t="s">
        <v>203</v>
      </c>
      <c r="BM117">
        <v>682</v>
      </c>
      <c r="BN117">
        <v>0</v>
      </c>
      <c r="BO117" t="s">
        <v>200</v>
      </c>
      <c r="BP117">
        <v>1</v>
      </c>
      <c r="BQ117">
        <v>60</v>
      </c>
      <c r="BR117">
        <v>0</v>
      </c>
      <c r="BS117">
        <v>34.51</v>
      </c>
      <c r="BT117">
        <v>1</v>
      </c>
      <c r="BU117">
        <v>1</v>
      </c>
      <c r="BV117">
        <v>1</v>
      </c>
      <c r="BW117">
        <v>1</v>
      </c>
      <c r="BX117">
        <v>1</v>
      </c>
      <c r="BY117" t="s">
        <v>3</v>
      </c>
      <c r="BZ117">
        <v>75</v>
      </c>
      <c r="CA117">
        <v>41</v>
      </c>
      <c r="CB117" t="s">
        <v>3</v>
      </c>
      <c r="CE117">
        <v>30</v>
      </c>
      <c r="CF117">
        <v>0</v>
      </c>
      <c r="CG117">
        <v>0</v>
      </c>
      <c r="CM117">
        <v>0</v>
      </c>
      <c r="CN117" t="s">
        <v>3</v>
      </c>
      <c r="CO117">
        <v>0</v>
      </c>
      <c r="CP117">
        <f t="shared" si="117"/>
        <v>4261.5199999999995</v>
      </c>
      <c r="CQ117">
        <f t="shared" si="118"/>
        <v>0</v>
      </c>
      <c r="CR117">
        <f t="shared" si="119"/>
        <v>120.84</v>
      </c>
      <c r="CS117">
        <f t="shared" si="120"/>
        <v>0</v>
      </c>
      <c r="CT117">
        <f t="shared" si="121"/>
        <v>8235.1200000000008</v>
      </c>
      <c r="CU117">
        <f t="shared" si="122"/>
        <v>0</v>
      </c>
      <c r="CV117">
        <f t="shared" si="123"/>
        <v>19.059999999999999</v>
      </c>
      <c r="CW117">
        <f t="shared" si="124"/>
        <v>0</v>
      </c>
      <c r="CX117">
        <f t="shared" si="125"/>
        <v>0</v>
      </c>
      <c r="CY117">
        <f>S117*(BZ117/100)</f>
        <v>3149.9025000000001</v>
      </c>
      <c r="CZ117">
        <f>S117*(CA117/100)</f>
        <v>1721.9467</v>
      </c>
      <c r="DC117" t="s">
        <v>3</v>
      </c>
      <c r="DD117" t="s">
        <v>3</v>
      </c>
      <c r="DE117" t="s">
        <v>3</v>
      </c>
      <c r="DF117" t="s">
        <v>3</v>
      </c>
      <c r="DG117" t="s">
        <v>3</v>
      </c>
      <c r="DH117" t="s">
        <v>3</v>
      </c>
      <c r="DI117" t="s">
        <v>3</v>
      </c>
      <c r="DJ117" t="s">
        <v>3</v>
      </c>
      <c r="DK117" t="s">
        <v>3</v>
      </c>
      <c r="DL117" t="s">
        <v>3</v>
      </c>
      <c r="DM117" t="s">
        <v>3</v>
      </c>
      <c r="DN117">
        <v>91</v>
      </c>
      <c r="DO117">
        <v>70</v>
      </c>
      <c r="DP117">
        <v>1</v>
      </c>
      <c r="DQ117">
        <v>1</v>
      </c>
      <c r="DU117">
        <v>1013</v>
      </c>
      <c r="DV117" t="s">
        <v>202</v>
      </c>
      <c r="DW117" t="s">
        <v>202</v>
      </c>
      <c r="DX117">
        <v>1</v>
      </c>
      <c r="DZ117" t="s">
        <v>3</v>
      </c>
      <c r="EA117" t="s">
        <v>3</v>
      </c>
      <c r="EB117" t="s">
        <v>3</v>
      </c>
      <c r="EC117" t="s">
        <v>3</v>
      </c>
      <c r="EE117">
        <v>151030680</v>
      </c>
      <c r="EF117">
        <v>60</v>
      </c>
      <c r="EG117" t="s">
        <v>204</v>
      </c>
      <c r="EH117">
        <v>0</v>
      </c>
      <c r="EI117" t="s">
        <v>3</v>
      </c>
      <c r="EJ117">
        <v>1</v>
      </c>
      <c r="EK117">
        <v>682</v>
      </c>
      <c r="EL117" t="s">
        <v>205</v>
      </c>
      <c r="EM117" t="s">
        <v>206</v>
      </c>
      <c r="EO117" t="s">
        <v>3</v>
      </c>
      <c r="EQ117">
        <v>0</v>
      </c>
      <c r="ER117">
        <v>252.88</v>
      </c>
      <c r="ES117">
        <v>0</v>
      </c>
      <c r="ET117">
        <v>14.25</v>
      </c>
      <c r="EU117">
        <v>0</v>
      </c>
      <c r="EV117">
        <v>238.63</v>
      </c>
      <c r="EW117">
        <v>19.059999999999999</v>
      </c>
      <c r="EX117">
        <v>0</v>
      </c>
      <c r="EY117">
        <v>0</v>
      </c>
      <c r="FQ117">
        <v>0</v>
      </c>
      <c r="FR117">
        <f t="shared" si="126"/>
        <v>0</v>
      </c>
      <c r="FS117">
        <v>0</v>
      </c>
      <c r="FX117">
        <v>91</v>
      </c>
      <c r="FY117">
        <v>70</v>
      </c>
      <c r="GA117" t="s">
        <v>3</v>
      </c>
      <c r="GD117">
        <v>0</v>
      </c>
      <c r="GF117">
        <v>454863498</v>
      </c>
      <c r="GG117">
        <v>2</v>
      </c>
      <c r="GH117">
        <v>1</v>
      </c>
      <c r="GI117">
        <v>2</v>
      </c>
      <c r="GJ117">
        <v>0</v>
      </c>
      <c r="GK117">
        <f>ROUND(R117*(S12)/100,2)</f>
        <v>0</v>
      </c>
      <c r="GL117">
        <f t="shared" si="127"/>
        <v>0</v>
      </c>
      <c r="GM117">
        <f t="shared" si="128"/>
        <v>9133.3700000000008</v>
      </c>
      <c r="GN117">
        <f t="shared" si="129"/>
        <v>9133.3700000000008</v>
      </c>
      <c r="GO117">
        <f t="shared" si="130"/>
        <v>0</v>
      </c>
      <c r="GP117">
        <f t="shared" si="131"/>
        <v>0</v>
      </c>
      <c r="GR117">
        <v>0</v>
      </c>
      <c r="GS117">
        <v>3</v>
      </c>
      <c r="GT117">
        <v>0</v>
      </c>
      <c r="GU117" t="s">
        <v>3</v>
      </c>
      <c r="GV117">
        <f t="shared" si="132"/>
        <v>0</v>
      </c>
      <c r="GW117">
        <v>1</v>
      </c>
      <c r="GX117">
        <f t="shared" si="133"/>
        <v>0</v>
      </c>
      <c r="HA117">
        <v>0</v>
      </c>
      <c r="HB117">
        <v>0</v>
      </c>
      <c r="HC117">
        <f t="shared" si="134"/>
        <v>0</v>
      </c>
      <c r="HE117" t="s">
        <v>3</v>
      </c>
      <c r="HF117" t="s">
        <v>3</v>
      </c>
      <c r="HM117" t="s">
        <v>3</v>
      </c>
      <c r="HN117" t="s">
        <v>3</v>
      </c>
      <c r="HO117" t="s">
        <v>3</v>
      </c>
      <c r="HP117" t="s">
        <v>3</v>
      </c>
      <c r="HQ117" t="s">
        <v>3</v>
      </c>
      <c r="IK117">
        <v>0</v>
      </c>
    </row>
    <row r="118" spans="1:255" x14ac:dyDescent="0.2">
      <c r="A118" s="2">
        <v>17</v>
      </c>
      <c r="B118" s="2">
        <v>1</v>
      </c>
      <c r="C118" s="2">
        <f>ROW(SmtRes!A211)</f>
        <v>211</v>
      </c>
      <c r="D118" s="2">
        <f>ROW(EtalonRes!A261)</f>
        <v>261</v>
      </c>
      <c r="E118" s="2" t="s">
        <v>3</v>
      </c>
      <c r="F118" s="2" t="s">
        <v>207</v>
      </c>
      <c r="G118" s="2" t="s">
        <v>208</v>
      </c>
      <c r="H118" s="2" t="s">
        <v>209</v>
      </c>
      <c r="I118" s="2">
        <v>51</v>
      </c>
      <c r="J118" s="2">
        <v>0</v>
      </c>
      <c r="K118" s="2">
        <v>51</v>
      </c>
      <c r="L118" s="2"/>
      <c r="M118" s="2"/>
      <c r="N118" s="2"/>
      <c r="O118" s="2">
        <f t="shared" si="97"/>
        <v>918</v>
      </c>
      <c r="P118" s="2">
        <f t="shared" si="98"/>
        <v>576.29999999999995</v>
      </c>
      <c r="Q118" s="2">
        <f t="shared" si="99"/>
        <v>0</v>
      </c>
      <c r="R118" s="2">
        <f t="shared" si="100"/>
        <v>0</v>
      </c>
      <c r="S118" s="2">
        <f t="shared" si="101"/>
        <v>341.7</v>
      </c>
      <c r="T118" s="2">
        <f t="shared" si="102"/>
        <v>0</v>
      </c>
      <c r="U118" s="2">
        <f t="shared" si="103"/>
        <v>28.05</v>
      </c>
      <c r="V118" s="2">
        <f t="shared" si="104"/>
        <v>0</v>
      </c>
      <c r="W118" s="2">
        <f t="shared" si="105"/>
        <v>0</v>
      </c>
      <c r="X118" s="2">
        <f t="shared" si="106"/>
        <v>389.54</v>
      </c>
      <c r="Y118" s="2">
        <f t="shared" si="107"/>
        <v>228.94</v>
      </c>
      <c r="Z118" s="2"/>
      <c r="AA118" s="2">
        <v>-1</v>
      </c>
      <c r="AB118" s="2">
        <f t="shared" si="108"/>
        <v>18</v>
      </c>
      <c r="AC118" s="2">
        <f t="shared" si="109"/>
        <v>11.3</v>
      </c>
      <c r="AD118" s="2">
        <f t="shared" si="110"/>
        <v>0</v>
      </c>
      <c r="AE118" s="2">
        <f t="shared" si="111"/>
        <v>0</v>
      </c>
      <c r="AF118" s="2">
        <f t="shared" si="112"/>
        <v>6.7</v>
      </c>
      <c r="AG118" s="2">
        <f t="shared" si="113"/>
        <v>0</v>
      </c>
      <c r="AH118" s="2">
        <f t="shared" si="114"/>
        <v>0.55000000000000004</v>
      </c>
      <c r="AI118" s="2">
        <f t="shared" si="115"/>
        <v>0</v>
      </c>
      <c r="AJ118" s="2">
        <f t="shared" si="116"/>
        <v>0</v>
      </c>
      <c r="AK118" s="2">
        <v>18</v>
      </c>
      <c r="AL118" s="2">
        <v>11.3</v>
      </c>
      <c r="AM118" s="2">
        <v>0</v>
      </c>
      <c r="AN118" s="2">
        <v>0</v>
      </c>
      <c r="AO118" s="2">
        <v>6.7</v>
      </c>
      <c r="AP118" s="2">
        <v>0</v>
      </c>
      <c r="AQ118" s="2">
        <v>0.55000000000000004</v>
      </c>
      <c r="AR118" s="2">
        <v>0</v>
      </c>
      <c r="AS118" s="2">
        <v>0</v>
      </c>
      <c r="AT118" s="2">
        <v>114</v>
      </c>
      <c r="AU118" s="2">
        <v>67</v>
      </c>
      <c r="AV118" s="2">
        <v>1</v>
      </c>
      <c r="AW118" s="2">
        <v>1</v>
      </c>
      <c r="AX118" s="2"/>
      <c r="AY118" s="2"/>
      <c r="AZ118" s="2">
        <v>1</v>
      </c>
      <c r="BA118" s="2">
        <v>1</v>
      </c>
      <c r="BB118" s="2">
        <v>1</v>
      </c>
      <c r="BC118" s="2">
        <v>1</v>
      </c>
      <c r="BD118" s="2" t="s">
        <v>3</v>
      </c>
      <c r="BE118" s="2" t="s">
        <v>3</v>
      </c>
      <c r="BF118" s="2" t="s">
        <v>3</v>
      </c>
      <c r="BG118" s="2" t="s">
        <v>3</v>
      </c>
      <c r="BH118" s="2">
        <v>0</v>
      </c>
      <c r="BI118" s="2">
        <v>2</v>
      </c>
      <c r="BJ118" s="2" t="s">
        <v>210</v>
      </c>
      <c r="BK118" s="2"/>
      <c r="BL118" s="2"/>
      <c r="BM118" s="2">
        <v>338</v>
      </c>
      <c r="BN118" s="2">
        <v>0</v>
      </c>
      <c r="BO118" s="2" t="s">
        <v>3</v>
      </c>
      <c r="BP118" s="2">
        <v>0</v>
      </c>
      <c r="BQ118" s="2">
        <v>40</v>
      </c>
      <c r="BR118" s="2">
        <v>0</v>
      </c>
      <c r="BS118" s="2">
        <v>1</v>
      </c>
      <c r="BT118" s="2">
        <v>1</v>
      </c>
      <c r="BU118" s="2">
        <v>1</v>
      </c>
      <c r="BV118" s="2">
        <v>1</v>
      </c>
      <c r="BW118" s="2">
        <v>1</v>
      </c>
      <c r="BX118" s="2">
        <v>1</v>
      </c>
      <c r="BY118" s="2" t="s">
        <v>3</v>
      </c>
      <c r="BZ118" s="2">
        <v>114</v>
      </c>
      <c r="CA118" s="2">
        <v>67</v>
      </c>
      <c r="CB118" s="2" t="s">
        <v>3</v>
      </c>
      <c r="CC118" s="2"/>
      <c r="CD118" s="2"/>
      <c r="CE118" s="2">
        <v>30</v>
      </c>
      <c r="CF118" s="2">
        <v>0</v>
      </c>
      <c r="CG118" s="2">
        <v>0</v>
      </c>
      <c r="CH118" s="2"/>
      <c r="CI118" s="2"/>
      <c r="CJ118" s="2"/>
      <c r="CK118" s="2"/>
      <c r="CL118" s="2"/>
      <c r="CM118" s="2">
        <v>0</v>
      </c>
      <c r="CN118" s="2" t="s">
        <v>3</v>
      </c>
      <c r="CO118" s="2">
        <v>0</v>
      </c>
      <c r="CP118" s="2">
        <f t="shared" si="117"/>
        <v>918</v>
      </c>
      <c r="CQ118" s="2">
        <f t="shared" si="118"/>
        <v>11.3</v>
      </c>
      <c r="CR118" s="2">
        <f t="shared" si="119"/>
        <v>0</v>
      </c>
      <c r="CS118" s="2">
        <f t="shared" si="120"/>
        <v>0</v>
      </c>
      <c r="CT118" s="2">
        <f t="shared" si="121"/>
        <v>6.7</v>
      </c>
      <c r="CU118" s="2">
        <f t="shared" si="122"/>
        <v>0</v>
      </c>
      <c r="CV118" s="2">
        <f t="shared" si="123"/>
        <v>0.55000000000000004</v>
      </c>
      <c r="CW118" s="2">
        <f t="shared" si="124"/>
        <v>0</v>
      </c>
      <c r="CX118" s="2">
        <f t="shared" si="125"/>
        <v>0</v>
      </c>
      <c r="CY118" s="2">
        <f>((S118*BZ118)/100)</f>
        <v>389.53799999999995</v>
      </c>
      <c r="CZ118" s="2">
        <f>((S118*CA118)/100)</f>
        <v>228.93899999999996</v>
      </c>
      <c r="DA118" s="2"/>
      <c r="DB118" s="2"/>
      <c r="DC118" s="2" t="s">
        <v>3</v>
      </c>
      <c r="DD118" s="2" t="s">
        <v>3</v>
      </c>
      <c r="DE118" s="2" t="s">
        <v>3</v>
      </c>
      <c r="DF118" s="2" t="s">
        <v>3</v>
      </c>
      <c r="DG118" s="2" t="s">
        <v>3</v>
      </c>
      <c r="DH118" s="2" t="s">
        <v>3</v>
      </c>
      <c r="DI118" s="2" t="s">
        <v>3</v>
      </c>
      <c r="DJ118" s="2" t="s">
        <v>3</v>
      </c>
      <c r="DK118" s="2" t="s">
        <v>3</v>
      </c>
      <c r="DL118" s="2" t="s">
        <v>3</v>
      </c>
      <c r="DM118" s="2" t="s">
        <v>3</v>
      </c>
      <c r="DN118" s="2">
        <v>0</v>
      </c>
      <c r="DO118" s="2">
        <v>0</v>
      </c>
      <c r="DP118" s="2">
        <v>1</v>
      </c>
      <c r="DQ118" s="2">
        <v>1</v>
      </c>
      <c r="DR118" s="2"/>
      <c r="DS118" s="2"/>
      <c r="DT118" s="2"/>
      <c r="DU118" s="2">
        <v>1013</v>
      </c>
      <c r="DV118" s="2" t="s">
        <v>209</v>
      </c>
      <c r="DW118" s="2" t="s">
        <v>209</v>
      </c>
      <c r="DX118" s="2">
        <v>1</v>
      </c>
      <c r="DY118" s="2"/>
      <c r="DZ118" s="2" t="s">
        <v>3</v>
      </c>
      <c r="EA118" s="2" t="s">
        <v>3</v>
      </c>
      <c r="EB118" s="2" t="s">
        <v>3</v>
      </c>
      <c r="EC118" s="2" t="s">
        <v>3</v>
      </c>
      <c r="ED118" s="2"/>
      <c r="EE118" s="2">
        <v>151030336</v>
      </c>
      <c r="EF118" s="2">
        <v>40</v>
      </c>
      <c r="EG118" s="2" t="s">
        <v>23</v>
      </c>
      <c r="EH118" s="2">
        <v>0</v>
      </c>
      <c r="EI118" s="2" t="s">
        <v>3</v>
      </c>
      <c r="EJ118" s="2">
        <v>2</v>
      </c>
      <c r="EK118" s="2">
        <v>338</v>
      </c>
      <c r="EL118" s="2" t="s">
        <v>211</v>
      </c>
      <c r="EM118" s="2" t="s">
        <v>212</v>
      </c>
      <c r="EN118" s="2"/>
      <c r="EO118" s="2" t="s">
        <v>3</v>
      </c>
      <c r="EP118" s="2"/>
      <c r="EQ118" s="2">
        <v>1024</v>
      </c>
      <c r="ER118" s="2">
        <v>18</v>
      </c>
      <c r="ES118" s="2">
        <v>11.3</v>
      </c>
      <c r="ET118" s="2">
        <v>0</v>
      </c>
      <c r="EU118" s="2">
        <v>0</v>
      </c>
      <c r="EV118" s="2">
        <v>6.7</v>
      </c>
      <c r="EW118" s="2">
        <v>0.55000000000000004</v>
      </c>
      <c r="EX118" s="2">
        <v>0</v>
      </c>
      <c r="EY118" s="2">
        <v>0</v>
      </c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>
        <v>0</v>
      </c>
      <c r="FR118" s="2">
        <f t="shared" si="126"/>
        <v>0</v>
      </c>
      <c r="FS118" s="2">
        <v>2</v>
      </c>
      <c r="FT118" s="2"/>
      <c r="FU118" s="2"/>
      <c r="FV118" s="2"/>
      <c r="FW118" s="2"/>
      <c r="FX118" s="2">
        <v>114</v>
      </c>
      <c r="FY118" s="2">
        <v>67</v>
      </c>
      <c r="FZ118" s="2"/>
      <c r="GA118" s="2" t="s">
        <v>3</v>
      </c>
      <c r="GB118" s="2"/>
      <c r="GC118" s="2"/>
      <c r="GD118" s="2">
        <v>0</v>
      </c>
      <c r="GE118" s="2"/>
      <c r="GF118" s="2">
        <v>-942325915</v>
      </c>
      <c r="GG118" s="2">
        <v>2</v>
      </c>
      <c r="GH118" s="2">
        <v>1</v>
      </c>
      <c r="GI118" s="2">
        <v>-2</v>
      </c>
      <c r="GJ118" s="2">
        <v>0</v>
      </c>
      <c r="GK118" s="2">
        <f>ROUND(R118*(R12)/100,2)</f>
        <v>0</v>
      </c>
      <c r="GL118" s="2">
        <f t="shared" si="127"/>
        <v>0</v>
      </c>
      <c r="GM118" s="2">
        <f t="shared" si="128"/>
        <v>1536.48</v>
      </c>
      <c r="GN118" s="2">
        <f t="shared" si="129"/>
        <v>0</v>
      </c>
      <c r="GO118" s="2">
        <f t="shared" si="130"/>
        <v>1536.48</v>
      </c>
      <c r="GP118" s="2">
        <f t="shared" si="131"/>
        <v>0</v>
      </c>
      <c r="GQ118" s="2"/>
      <c r="GR118" s="2">
        <v>0</v>
      </c>
      <c r="GS118" s="2">
        <v>0</v>
      </c>
      <c r="GT118" s="2">
        <v>0</v>
      </c>
      <c r="GU118" s="2" t="s">
        <v>3</v>
      </c>
      <c r="GV118" s="2">
        <f t="shared" si="132"/>
        <v>0</v>
      </c>
      <c r="GW118" s="2">
        <v>1</v>
      </c>
      <c r="GX118" s="2">
        <f t="shared" si="133"/>
        <v>0</v>
      </c>
      <c r="GY118" s="2"/>
      <c r="GZ118" s="2"/>
      <c r="HA118" s="2">
        <v>0</v>
      </c>
      <c r="HB118" s="2">
        <v>0</v>
      </c>
      <c r="HC118" s="2">
        <f t="shared" si="134"/>
        <v>0</v>
      </c>
      <c r="HD118" s="2"/>
      <c r="HE118" s="2" t="s">
        <v>3</v>
      </c>
      <c r="HF118" s="2" t="s">
        <v>3</v>
      </c>
      <c r="HG118" s="2"/>
      <c r="HH118" s="2"/>
      <c r="HI118" s="2"/>
      <c r="HJ118" s="2"/>
      <c r="HK118" s="2"/>
      <c r="HL118" s="2"/>
      <c r="HM118" s="2" t="s">
        <v>3</v>
      </c>
      <c r="HN118" s="2" t="s">
        <v>3</v>
      </c>
      <c r="HO118" s="2" t="s">
        <v>3</v>
      </c>
      <c r="HP118" s="2" t="s">
        <v>3</v>
      </c>
      <c r="HQ118" s="2" t="s">
        <v>3</v>
      </c>
      <c r="HR118" s="2"/>
      <c r="HS118" s="2"/>
      <c r="HT118" s="2"/>
      <c r="HU118" s="2"/>
      <c r="HV118" s="2"/>
      <c r="HW118" s="2"/>
      <c r="HX118" s="2"/>
      <c r="HY118" s="2"/>
      <c r="HZ118" s="2"/>
      <c r="IA118" s="2"/>
      <c r="IB118" s="2"/>
      <c r="IC118" s="2"/>
      <c r="ID118" s="2"/>
      <c r="IE118" s="2"/>
      <c r="IF118" s="2"/>
      <c r="IG118" s="2"/>
      <c r="IH118" s="2"/>
      <c r="II118" s="2"/>
      <c r="IJ118" s="2"/>
      <c r="IK118" s="2">
        <v>0</v>
      </c>
      <c r="IL118" s="2"/>
      <c r="IM118" s="2"/>
      <c r="IN118" s="2"/>
      <c r="IO118" s="2"/>
      <c r="IP118" s="2"/>
      <c r="IQ118" s="2"/>
      <c r="IR118" s="2"/>
      <c r="IS118" s="2"/>
      <c r="IT118" s="2"/>
      <c r="IU118" s="2"/>
    </row>
    <row r="119" spans="1:255" x14ac:dyDescent="0.2">
      <c r="A119">
        <v>17</v>
      </c>
      <c r="B119">
        <v>1</v>
      </c>
      <c r="C119">
        <f>ROW(SmtRes!A212)</f>
        <v>212</v>
      </c>
      <c r="D119">
        <f>ROW(EtalonRes!A262)</f>
        <v>262</v>
      </c>
      <c r="E119" t="s">
        <v>3</v>
      </c>
      <c r="F119" t="s">
        <v>207</v>
      </c>
      <c r="G119" t="s">
        <v>208</v>
      </c>
      <c r="H119" t="s">
        <v>209</v>
      </c>
      <c r="I119">
        <v>51</v>
      </c>
      <c r="J119">
        <v>0</v>
      </c>
      <c r="K119">
        <v>51</v>
      </c>
      <c r="O119">
        <f t="shared" si="97"/>
        <v>17405.23</v>
      </c>
      <c r="P119">
        <f t="shared" si="98"/>
        <v>5613.16</v>
      </c>
      <c r="Q119">
        <f t="shared" si="99"/>
        <v>0</v>
      </c>
      <c r="R119">
        <f t="shared" si="100"/>
        <v>0</v>
      </c>
      <c r="S119">
        <f t="shared" si="101"/>
        <v>11792.07</v>
      </c>
      <c r="T119">
        <f t="shared" si="102"/>
        <v>0</v>
      </c>
      <c r="U119">
        <f t="shared" si="103"/>
        <v>28.05</v>
      </c>
      <c r="V119">
        <f t="shared" si="104"/>
        <v>0</v>
      </c>
      <c r="W119">
        <f t="shared" si="105"/>
        <v>0</v>
      </c>
      <c r="X119">
        <f t="shared" si="106"/>
        <v>9315.74</v>
      </c>
      <c r="Y119">
        <f t="shared" si="107"/>
        <v>4834.75</v>
      </c>
      <c r="AA119">
        <v>-1</v>
      </c>
      <c r="AB119">
        <f t="shared" si="108"/>
        <v>18</v>
      </c>
      <c r="AC119">
        <f t="shared" si="109"/>
        <v>11.3</v>
      </c>
      <c r="AD119">
        <f t="shared" si="110"/>
        <v>0</v>
      </c>
      <c r="AE119">
        <f t="shared" si="111"/>
        <v>0</v>
      </c>
      <c r="AF119">
        <f t="shared" si="112"/>
        <v>6.7</v>
      </c>
      <c r="AG119">
        <f t="shared" si="113"/>
        <v>0</v>
      </c>
      <c r="AH119">
        <f t="shared" si="114"/>
        <v>0.55000000000000004</v>
      </c>
      <c r="AI119">
        <f t="shared" si="115"/>
        <v>0</v>
      </c>
      <c r="AJ119">
        <f t="shared" si="116"/>
        <v>0</v>
      </c>
      <c r="AK119">
        <v>18</v>
      </c>
      <c r="AL119">
        <v>11.3</v>
      </c>
      <c r="AM119">
        <v>0</v>
      </c>
      <c r="AN119">
        <v>0</v>
      </c>
      <c r="AO119">
        <v>6.7</v>
      </c>
      <c r="AP119">
        <v>0</v>
      </c>
      <c r="AQ119">
        <v>0.55000000000000004</v>
      </c>
      <c r="AR119">
        <v>0</v>
      </c>
      <c r="AS119">
        <v>0</v>
      </c>
      <c r="AT119">
        <v>79</v>
      </c>
      <c r="AU119">
        <v>41</v>
      </c>
      <c r="AV119">
        <v>1</v>
      </c>
      <c r="AW119">
        <v>1</v>
      </c>
      <c r="AZ119">
        <v>1</v>
      </c>
      <c r="BA119">
        <v>34.51</v>
      </c>
      <c r="BB119">
        <v>1</v>
      </c>
      <c r="BC119">
        <v>9.74</v>
      </c>
      <c r="BD119" t="s">
        <v>3</v>
      </c>
      <c r="BE119" t="s">
        <v>3</v>
      </c>
      <c r="BF119" t="s">
        <v>3</v>
      </c>
      <c r="BG119" t="s">
        <v>3</v>
      </c>
      <c r="BH119">
        <v>0</v>
      </c>
      <c r="BI119">
        <v>2</v>
      </c>
      <c r="BJ119" t="s">
        <v>210</v>
      </c>
      <c r="BM119">
        <v>338</v>
      </c>
      <c r="BN119">
        <v>0</v>
      </c>
      <c r="BO119" t="s">
        <v>207</v>
      </c>
      <c r="BP119">
        <v>1</v>
      </c>
      <c r="BQ119">
        <v>40</v>
      </c>
      <c r="BR119">
        <v>0</v>
      </c>
      <c r="BS119">
        <v>34.51</v>
      </c>
      <c r="BT119">
        <v>1</v>
      </c>
      <c r="BU119">
        <v>1</v>
      </c>
      <c r="BV119">
        <v>1</v>
      </c>
      <c r="BW119">
        <v>1</v>
      </c>
      <c r="BX119">
        <v>1</v>
      </c>
      <c r="BY119" t="s">
        <v>3</v>
      </c>
      <c r="BZ119">
        <v>79</v>
      </c>
      <c r="CA119">
        <v>41</v>
      </c>
      <c r="CB119" t="s">
        <v>3</v>
      </c>
      <c r="CE119">
        <v>30</v>
      </c>
      <c r="CF119">
        <v>0</v>
      </c>
      <c r="CG119">
        <v>0</v>
      </c>
      <c r="CM119">
        <v>0</v>
      </c>
      <c r="CN119" t="s">
        <v>3</v>
      </c>
      <c r="CO119">
        <v>0</v>
      </c>
      <c r="CP119">
        <f t="shared" si="117"/>
        <v>17405.23</v>
      </c>
      <c r="CQ119">
        <f t="shared" si="118"/>
        <v>110.06</v>
      </c>
      <c r="CR119">
        <f t="shared" si="119"/>
        <v>0</v>
      </c>
      <c r="CS119">
        <f t="shared" si="120"/>
        <v>0</v>
      </c>
      <c r="CT119">
        <f t="shared" si="121"/>
        <v>231.22</v>
      </c>
      <c r="CU119">
        <f t="shared" si="122"/>
        <v>0</v>
      </c>
      <c r="CV119">
        <f t="shared" si="123"/>
        <v>0.55000000000000004</v>
      </c>
      <c r="CW119">
        <f t="shared" si="124"/>
        <v>0</v>
      </c>
      <c r="CX119">
        <f t="shared" si="125"/>
        <v>0</v>
      </c>
      <c r="CY119">
        <f>S119*(BZ119/100)</f>
        <v>9315.7353000000003</v>
      </c>
      <c r="CZ119">
        <f>S119*(CA119/100)</f>
        <v>4834.7486999999992</v>
      </c>
      <c r="DC119" t="s">
        <v>3</v>
      </c>
      <c r="DD119" t="s">
        <v>3</v>
      </c>
      <c r="DE119" t="s">
        <v>3</v>
      </c>
      <c r="DF119" t="s">
        <v>3</v>
      </c>
      <c r="DG119" t="s">
        <v>3</v>
      </c>
      <c r="DH119" t="s">
        <v>3</v>
      </c>
      <c r="DI119" t="s">
        <v>3</v>
      </c>
      <c r="DJ119" t="s">
        <v>3</v>
      </c>
      <c r="DK119" t="s">
        <v>3</v>
      </c>
      <c r="DL119" t="s">
        <v>3</v>
      </c>
      <c r="DM119" t="s">
        <v>3</v>
      </c>
      <c r="DN119">
        <v>114</v>
      </c>
      <c r="DO119">
        <v>67</v>
      </c>
      <c r="DP119">
        <v>1</v>
      </c>
      <c r="DQ119">
        <v>1</v>
      </c>
      <c r="DU119">
        <v>1013</v>
      </c>
      <c r="DV119" t="s">
        <v>209</v>
      </c>
      <c r="DW119" t="s">
        <v>209</v>
      </c>
      <c r="DX119">
        <v>1</v>
      </c>
      <c r="DZ119" t="s">
        <v>3</v>
      </c>
      <c r="EA119" t="s">
        <v>3</v>
      </c>
      <c r="EB119" t="s">
        <v>3</v>
      </c>
      <c r="EC119" t="s">
        <v>3</v>
      </c>
      <c r="EE119">
        <v>151030336</v>
      </c>
      <c r="EF119">
        <v>40</v>
      </c>
      <c r="EG119" t="s">
        <v>23</v>
      </c>
      <c r="EH119">
        <v>0</v>
      </c>
      <c r="EI119" t="s">
        <v>3</v>
      </c>
      <c r="EJ119">
        <v>2</v>
      </c>
      <c r="EK119">
        <v>338</v>
      </c>
      <c r="EL119" t="s">
        <v>211</v>
      </c>
      <c r="EM119" t="s">
        <v>212</v>
      </c>
      <c r="EO119" t="s">
        <v>3</v>
      </c>
      <c r="EQ119">
        <v>1024</v>
      </c>
      <c r="ER119">
        <v>18</v>
      </c>
      <c r="ES119">
        <v>11.3</v>
      </c>
      <c r="ET119">
        <v>0</v>
      </c>
      <c r="EU119">
        <v>0</v>
      </c>
      <c r="EV119">
        <v>6.7</v>
      </c>
      <c r="EW119">
        <v>0.55000000000000004</v>
      </c>
      <c r="EX119">
        <v>0</v>
      </c>
      <c r="EY119">
        <v>0</v>
      </c>
      <c r="FQ119">
        <v>0</v>
      </c>
      <c r="FR119">
        <f t="shared" si="126"/>
        <v>0</v>
      </c>
      <c r="FS119">
        <v>2</v>
      </c>
      <c r="FX119">
        <v>114</v>
      </c>
      <c r="FY119">
        <v>67</v>
      </c>
      <c r="GA119" t="s">
        <v>3</v>
      </c>
      <c r="GD119">
        <v>0</v>
      </c>
      <c r="GF119">
        <v>-942325915</v>
      </c>
      <c r="GG119">
        <v>2</v>
      </c>
      <c r="GH119">
        <v>1</v>
      </c>
      <c r="GI119">
        <v>2</v>
      </c>
      <c r="GJ119">
        <v>0</v>
      </c>
      <c r="GK119">
        <f>ROUND(R119*(S12)/100,2)</f>
        <v>0</v>
      </c>
      <c r="GL119">
        <f t="shared" si="127"/>
        <v>0</v>
      </c>
      <c r="GM119">
        <f t="shared" si="128"/>
        <v>31555.72</v>
      </c>
      <c r="GN119">
        <f t="shared" si="129"/>
        <v>0</v>
      </c>
      <c r="GO119">
        <f t="shared" si="130"/>
        <v>31555.72</v>
      </c>
      <c r="GP119">
        <f t="shared" si="131"/>
        <v>0</v>
      </c>
      <c r="GR119">
        <v>0</v>
      </c>
      <c r="GS119">
        <v>3</v>
      </c>
      <c r="GT119">
        <v>0</v>
      </c>
      <c r="GU119" t="s">
        <v>3</v>
      </c>
      <c r="GV119">
        <f t="shared" si="132"/>
        <v>0</v>
      </c>
      <c r="GW119">
        <v>1</v>
      </c>
      <c r="GX119">
        <f t="shared" si="133"/>
        <v>0</v>
      </c>
      <c r="HA119">
        <v>0</v>
      </c>
      <c r="HB119">
        <v>0</v>
      </c>
      <c r="HC119">
        <f t="shared" si="134"/>
        <v>0</v>
      </c>
      <c r="HE119" t="s">
        <v>3</v>
      </c>
      <c r="HF119" t="s">
        <v>3</v>
      </c>
      <c r="HM119" t="s">
        <v>3</v>
      </c>
      <c r="HN119" t="s">
        <v>3</v>
      </c>
      <c r="HO119" t="s">
        <v>3</v>
      </c>
      <c r="HP119" t="s">
        <v>3</v>
      </c>
      <c r="HQ119" t="s">
        <v>3</v>
      </c>
      <c r="IK119">
        <v>0</v>
      </c>
    </row>
    <row r="120" spans="1:255" x14ac:dyDescent="0.2">
      <c r="A120" s="2">
        <v>17</v>
      </c>
      <c r="B120" s="2">
        <v>1</v>
      </c>
      <c r="C120" s="2">
        <f>ROW(SmtRes!A217)</f>
        <v>217</v>
      </c>
      <c r="D120" s="2">
        <f>ROW(EtalonRes!A267)</f>
        <v>267</v>
      </c>
      <c r="E120" s="2" t="s">
        <v>213</v>
      </c>
      <c r="F120" s="2" t="s">
        <v>214</v>
      </c>
      <c r="G120" s="2" t="s">
        <v>215</v>
      </c>
      <c r="H120" s="2" t="s">
        <v>202</v>
      </c>
      <c r="I120" s="2">
        <f>ROUND(51/100,9)</f>
        <v>0.51</v>
      </c>
      <c r="J120" s="2">
        <v>0</v>
      </c>
      <c r="K120" s="2">
        <f>ROUND(51/100,9)</f>
        <v>0.51</v>
      </c>
      <c r="L120" s="2"/>
      <c r="M120" s="2"/>
      <c r="N120" s="2"/>
      <c r="O120" s="2">
        <f t="shared" si="97"/>
        <v>736.29</v>
      </c>
      <c r="P120" s="2">
        <f t="shared" si="98"/>
        <v>141.47999999999999</v>
      </c>
      <c r="Q120" s="2">
        <f t="shared" si="99"/>
        <v>0</v>
      </c>
      <c r="R120" s="2">
        <f t="shared" si="100"/>
        <v>0</v>
      </c>
      <c r="S120" s="2">
        <f t="shared" si="101"/>
        <v>594.80999999999995</v>
      </c>
      <c r="T120" s="2">
        <f t="shared" si="102"/>
        <v>0</v>
      </c>
      <c r="U120" s="2">
        <f t="shared" si="103"/>
        <v>55.59</v>
      </c>
      <c r="V120" s="2">
        <f t="shared" si="104"/>
        <v>0</v>
      </c>
      <c r="W120" s="2">
        <f t="shared" si="105"/>
        <v>0</v>
      </c>
      <c r="X120" s="2">
        <f t="shared" si="106"/>
        <v>541.28</v>
      </c>
      <c r="Y120" s="2">
        <f t="shared" si="107"/>
        <v>416.37</v>
      </c>
      <c r="Z120" s="2"/>
      <c r="AA120" s="2">
        <v>151751237</v>
      </c>
      <c r="AB120" s="2">
        <f t="shared" si="108"/>
        <v>1443.72</v>
      </c>
      <c r="AC120" s="2">
        <f t="shared" si="109"/>
        <v>277.42</v>
      </c>
      <c r="AD120" s="2">
        <f t="shared" si="110"/>
        <v>0</v>
      </c>
      <c r="AE120" s="2">
        <f t="shared" si="111"/>
        <v>0</v>
      </c>
      <c r="AF120" s="2">
        <f t="shared" si="112"/>
        <v>1166.3</v>
      </c>
      <c r="AG120" s="2">
        <f t="shared" si="113"/>
        <v>0</v>
      </c>
      <c r="AH120" s="2">
        <f t="shared" si="114"/>
        <v>109</v>
      </c>
      <c r="AI120" s="2">
        <f t="shared" si="115"/>
        <v>0</v>
      </c>
      <c r="AJ120" s="2">
        <f t="shared" si="116"/>
        <v>0</v>
      </c>
      <c r="AK120" s="2">
        <v>1443.72</v>
      </c>
      <c r="AL120" s="2">
        <v>277.42</v>
      </c>
      <c r="AM120" s="2">
        <v>0</v>
      </c>
      <c r="AN120" s="2">
        <v>0</v>
      </c>
      <c r="AO120" s="2">
        <v>1166.3</v>
      </c>
      <c r="AP120" s="2">
        <v>0</v>
      </c>
      <c r="AQ120" s="2">
        <v>109</v>
      </c>
      <c r="AR120" s="2">
        <v>0</v>
      </c>
      <c r="AS120" s="2">
        <v>0</v>
      </c>
      <c r="AT120" s="2">
        <v>91</v>
      </c>
      <c r="AU120" s="2">
        <v>70</v>
      </c>
      <c r="AV120" s="2">
        <v>1</v>
      </c>
      <c r="AW120" s="2">
        <v>1</v>
      </c>
      <c r="AX120" s="2"/>
      <c r="AY120" s="2"/>
      <c r="AZ120" s="2">
        <v>1</v>
      </c>
      <c r="BA120" s="2">
        <v>1</v>
      </c>
      <c r="BB120" s="2">
        <v>1</v>
      </c>
      <c r="BC120" s="2">
        <v>1</v>
      </c>
      <c r="BD120" s="2" t="s">
        <v>3</v>
      </c>
      <c r="BE120" s="2" t="s">
        <v>3</v>
      </c>
      <c r="BF120" s="2" t="s">
        <v>3</v>
      </c>
      <c r="BG120" s="2" t="s">
        <v>3</v>
      </c>
      <c r="BH120" s="2">
        <v>0</v>
      </c>
      <c r="BI120" s="2">
        <v>1</v>
      </c>
      <c r="BJ120" s="2" t="s">
        <v>216</v>
      </c>
      <c r="BK120" s="2"/>
      <c r="BL120" s="2"/>
      <c r="BM120" s="2">
        <v>682</v>
      </c>
      <c r="BN120" s="2">
        <v>0</v>
      </c>
      <c r="BO120" s="2" t="s">
        <v>3</v>
      </c>
      <c r="BP120" s="2">
        <v>0</v>
      </c>
      <c r="BQ120" s="2">
        <v>60</v>
      </c>
      <c r="BR120" s="2">
        <v>0</v>
      </c>
      <c r="BS120" s="2">
        <v>1</v>
      </c>
      <c r="BT120" s="2">
        <v>1</v>
      </c>
      <c r="BU120" s="2">
        <v>1</v>
      </c>
      <c r="BV120" s="2">
        <v>1</v>
      </c>
      <c r="BW120" s="2">
        <v>1</v>
      </c>
      <c r="BX120" s="2">
        <v>1</v>
      </c>
      <c r="BY120" s="2" t="s">
        <v>3</v>
      </c>
      <c r="BZ120" s="2">
        <v>91</v>
      </c>
      <c r="CA120" s="2">
        <v>70</v>
      </c>
      <c r="CB120" s="2" t="s">
        <v>3</v>
      </c>
      <c r="CC120" s="2"/>
      <c r="CD120" s="2"/>
      <c r="CE120" s="2">
        <v>30</v>
      </c>
      <c r="CF120" s="2">
        <v>0</v>
      </c>
      <c r="CG120" s="2">
        <v>0</v>
      </c>
      <c r="CH120" s="2"/>
      <c r="CI120" s="2"/>
      <c r="CJ120" s="2"/>
      <c r="CK120" s="2"/>
      <c r="CL120" s="2"/>
      <c r="CM120" s="2">
        <v>0</v>
      </c>
      <c r="CN120" s="2" t="s">
        <v>3</v>
      </c>
      <c r="CO120" s="2">
        <v>0</v>
      </c>
      <c r="CP120" s="2">
        <f t="shared" si="117"/>
        <v>736.29</v>
      </c>
      <c r="CQ120" s="2">
        <f t="shared" si="118"/>
        <v>277.42</v>
      </c>
      <c r="CR120" s="2">
        <f t="shared" si="119"/>
        <v>0</v>
      </c>
      <c r="CS120" s="2">
        <f t="shared" si="120"/>
        <v>0</v>
      </c>
      <c r="CT120" s="2">
        <f t="shared" si="121"/>
        <v>1166.3</v>
      </c>
      <c r="CU120" s="2">
        <f t="shared" si="122"/>
        <v>0</v>
      </c>
      <c r="CV120" s="2">
        <f t="shared" si="123"/>
        <v>109</v>
      </c>
      <c r="CW120" s="2">
        <f t="shared" si="124"/>
        <v>0</v>
      </c>
      <c r="CX120" s="2">
        <f t="shared" si="125"/>
        <v>0</v>
      </c>
      <c r="CY120" s="2">
        <f>((S120*BZ120)/100)</f>
        <v>541.2770999999999</v>
      </c>
      <c r="CZ120" s="2">
        <f>((S120*CA120)/100)</f>
        <v>416.36699999999996</v>
      </c>
      <c r="DA120" s="2"/>
      <c r="DB120" s="2"/>
      <c r="DC120" s="2" t="s">
        <v>3</v>
      </c>
      <c r="DD120" s="2" t="s">
        <v>3</v>
      </c>
      <c r="DE120" s="2" t="s">
        <v>3</v>
      </c>
      <c r="DF120" s="2" t="s">
        <v>3</v>
      </c>
      <c r="DG120" s="2" t="s">
        <v>3</v>
      </c>
      <c r="DH120" s="2" t="s">
        <v>3</v>
      </c>
      <c r="DI120" s="2" t="s">
        <v>3</v>
      </c>
      <c r="DJ120" s="2" t="s">
        <v>3</v>
      </c>
      <c r="DK120" s="2" t="s">
        <v>3</v>
      </c>
      <c r="DL120" s="2" t="s">
        <v>3</v>
      </c>
      <c r="DM120" s="2" t="s">
        <v>3</v>
      </c>
      <c r="DN120" s="2">
        <v>0</v>
      </c>
      <c r="DO120" s="2">
        <v>0</v>
      </c>
      <c r="DP120" s="2">
        <v>1</v>
      </c>
      <c r="DQ120" s="2">
        <v>1</v>
      </c>
      <c r="DR120" s="2"/>
      <c r="DS120" s="2"/>
      <c r="DT120" s="2"/>
      <c r="DU120" s="2">
        <v>1013</v>
      </c>
      <c r="DV120" s="2" t="s">
        <v>202</v>
      </c>
      <c r="DW120" s="2" t="s">
        <v>202</v>
      </c>
      <c r="DX120" s="2">
        <v>1</v>
      </c>
      <c r="DY120" s="2"/>
      <c r="DZ120" s="2" t="s">
        <v>3</v>
      </c>
      <c r="EA120" s="2" t="s">
        <v>3</v>
      </c>
      <c r="EB120" s="2" t="s">
        <v>3</v>
      </c>
      <c r="EC120" s="2" t="s">
        <v>3</v>
      </c>
      <c r="ED120" s="2"/>
      <c r="EE120" s="2">
        <v>151030680</v>
      </c>
      <c r="EF120" s="2">
        <v>60</v>
      </c>
      <c r="EG120" s="2" t="s">
        <v>204</v>
      </c>
      <c r="EH120" s="2">
        <v>0</v>
      </c>
      <c r="EI120" s="2" t="s">
        <v>3</v>
      </c>
      <c r="EJ120" s="2">
        <v>1</v>
      </c>
      <c r="EK120" s="2">
        <v>682</v>
      </c>
      <c r="EL120" s="2" t="s">
        <v>205</v>
      </c>
      <c r="EM120" s="2" t="s">
        <v>206</v>
      </c>
      <c r="EN120" s="2"/>
      <c r="EO120" s="2" t="s">
        <v>3</v>
      </c>
      <c r="EP120" s="2"/>
      <c r="EQ120" s="2">
        <v>0</v>
      </c>
      <c r="ER120" s="2">
        <v>1443.72</v>
      </c>
      <c r="ES120" s="2">
        <v>277.42</v>
      </c>
      <c r="ET120" s="2">
        <v>0</v>
      </c>
      <c r="EU120" s="2">
        <v>0</v>
      </c>
      <c r="EV120" s="2">
        <v>1166.3</v>
      </c>
      <c r="EW120" s="2">
        <v>109</v>
      </c>
      <c r="EX120" s="2">
        <v>0</v>
      </c>
      <c r="EY120" s="2">
        <v>0</v>
      </c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>
        <v>0</v>
      </c>
      <c r="FR120" s="2">
        <f t="shared" si="126"/>
        <v>0</v>
      </c>
      <c r="FS120" s="2">
        <v>0</v>
      </c>
      <c r="FT120" s="2"/>
      <c r="FU120" s="2"/>
      <c r="FV120" s="2"/>
      <c r="FW120" s="2"/>
      <c r="FX120" s="2">
        <v>91</v>
      </c>
      <c r="FY120" s="2">
        <v>70</v>
      </c>
      <c r="FZ120" s="2"/>
      <c r="GA120" s="2" t="s">
        <v>3</v>
      </c>
      <c r="GB120" s="2"/>
      <c r="GC120" s="2"/>
      <c r="GD120" s="2">
        <v>0</v>
      </c>
      <c r="GE120" s="2"/>
      <c r="GF120" s="2">
        <v>279344823</v>
      </c>
      <c r="GG120" s="2">
        <v>2</v>
      </c>
      <c r="GH120" s="2">
        <v>1</v>
      </c>
      <c r="GI120" s="2">
        <v>-2</v>
      </c>
      <c r="GJ120" s="2">
        <v>0</v>
      </c>
      <c r="GK120" s="2">
        <f>ROUND(R120*(R12)/100,2)</f>
        <v>0</v>
      </c>
      <c r="GL120" s="2">
        <f t="shared" si="127"/>
        <v>0</v>
      </c>
      <c r="GM120" s="2">
        <f t="shared" si="128"/>
        <v>1693.94</v>
      </c>
      <c r="GN120" s="2">
        <f t="shared" si="129"/>
        <v>1693.94</v>
      </c>
      <c r="GO120" s="2">
        <f t="shared" si="130"/>
        <v>0</v>
      </c>
      <c r="GP120" s="2">
        <f t="shared" si="131"/>
        <v>0</v>
      </c>
      <c r="GQ120" s="2"/>
      <c r="GR120" s="2">
        <v>0</v>
      </c>
      <c r="GS120" s="2">
        <v>0</v>
      </c>
      <c r="GT120" s="2">
        <v>0</v>
      </c>
      <c r="GU120" s="2" t="s">
        <v>3</v>
      </c>
      <c r="GV120" s="2">
        <f t="shared" si="132"/>
        <v>0</v>
      </c>
      <c r="GW120" s="2">
        <v>1</v>
      </c>
      <c r="GX120" s="2">
        <f t="shared" si="133"/>
        <v>0</v>
      </c>
      <c r="GY120" s="2"/>
      <c r="GZ120" s="2"/>
      <c r="HA120" s="2">
        <v>0</v>
      </c>
      <c r="HB120" s="2">
        <v>0</v>
      </c>
      <c r="HC120" s="2">
        <f t="shared" si="134"/>
        <v>0</v>
      </c>
      <c r="HD120" s="2"/>
      <c r="HE120" s="2" t="s">
        <v>3</v>
      </c>
      <c r="HF120" s="2" t="s">
        <v>3</v>
      </c>
      <c r="HG120" s="2"/>
      <c r="HH120" s="2"/>
      <c r="HI120" s="2"/>
      <c r="HJ120" s="2"/>
      <c r="HK120" s="2"/>
      <c r="HL120" s="2"/>
      <c r="HM120" s="2" t="s">
        <v>3</v>
      </c>
      <c r="HN120" s="2" t="s">
        <v>3</v>
      </c>
      <c r="HO120" s="2" t="s">
        <v>3</v>
      </c>
      <c r="HP120" s="2" t="s">
        <v>3</v>
      </c>
      <c r="HQ120" s="2" t="s">
        <v>3</v>
      </c>
      <c r="HR120" s="2"/>
      <c r="HS120" s="2"/>
      <c r="HT120" s="2"/>
      <c r="HU120" s="2"/>
      <c r="HV120" s="2"/>
      <c r="HW120" s="2"/>
      <c r="HX120" s="2"/>
      <c r="HY120" s="2"/>
      <c r="HZ120" s="2"/>
      <c r="IA120" s="2"/>
      <c r="IB120" s="2"/>
      <c r="IC120" s="2"/>
      <c r="ID120" s="2"/>
      <c r="IE120" s="2"/>
      <c r="IF120" s="2"/>
      <c r="IG120" s="2"/>
      <c r="IH120" s="2"/>
      <c r="II120" s="2"/>
      <c r="IJ120" s="2"/>
      <c r="IK120" s="2">
        <v>0</v>
      </c>
      <c r="IL120" s="2"/>
      <c r="IM120" s="2"/>
      <c r="IN120" s="2"/>
      <c r="IO120" s="2"/>
      <c r="IP120" s="2"/>
      <c r="IQ120" s="2"/>
      <c r="IR120" s="2"/>
      <c r="IS120" s="2"/>
      <c r="IT120" s="2"/>
      <c r="IU120" s="2"/>
    </row>
    <row r="121" spans="1:255" x14ac:dyDescent="0.2">
      <c r="A121">
        <v>17</v>
      </c>
      <c r="B121">
        <v>1</v>
      </c>
      <c r="C121">
        <f>ROW(SmtRes!A222)</f>
        <v>222</v>
      </c>
      <c r="D121">
        <f>ROW(EtalonRes!A272)</f>
        <v>272</v>
      </c>
      <c r="E121" t="s">
        <v>213</v>
      </c>
      <c r="F121" t="s">
        <v>214</v>
      </c>
      <c r="G121" t="s">
        <v>215</v>
      </c>
      <c r="H121" t="s">
        <v>202</v>
      </c>
      <c r="I121">
        <f>ROUND(51/100,9)</f>
        <v>0.51</v>
      </c>
      <c r="J121">
        <v>0</v>
      </c>
      <c r="K121">
        <f>ROUND(51/100,9)</f>
        <v>0.51</v>
      </c>
      <c r="O121">
        <f t="shared" si="97"/>
        <v>21164.959999999999</v>
      </c>
      <c r="P121">
        <f t="shared" si="98"/>
        <v>638.07000000000005</v>
      </c>
      <c r="Q121">
        <f t="shared" si="99"/>
        <v>0</v>
      </c>
      <c r="R121">
        <f t="shared" si="100"/>
        <v>0</v>
      </c>
      <c r="S121">
        <f t="shared" si="101"/>
        <v>20526.89</v>
      </c>
      <c r="T121">
        <f t="shared" si="102"/>
        <v>0</v>
      </c>
      <c r="U121">
        <f t="shared" si="103"/>
        <v>55.59</v>
      </c>
      <c r="V121">
        <f t="shared" si="104"/>
        <v>0</v>
      </c>
      <c r="W121">
        <f t="shared" si="105"/>
        <v>0</v>
      </c>
      <c r="X121">
        <f t="shared" si="106"/>
        <v>15395.17</v>
      </c>
      <c r="Y121">
        <f t="shared" si="107"/>
        <v>8416.02</v>
      </c>
      <c r="AA121">
        <v>151751235</v>
      </c>
      <c r="AB121">
        <f t="shared" si="108"/>
        <v>1443.72</v>
      </c>
      <c r="AC121">
        <f t="shared" si="109"/>
        <v>277.42</v>
      </c>
      <c r="AD121">
        <f t="shared" si="110"/>
        <v>0</v>
      </c>
      <c r="AE121">
        <f t="shared" si="111"/>
        <v>0</v>
      </c>
      <c r="AF121">
        <f t="shared" si="112"/>
        <v>1166.3</v>
      </c>
      <c r="AG121">
        <f t="shared" si="113"/>
        <v>0</v>
      </c>
      <c r="AH121">
        <f t="shared" si="114"/>
        <v>109</v>
      </c>
      <c r="AI121">
        <f t="shared" si="115"/>
        <v>0</v>
      </c>
      <c r="AJ121">
        <f t="shared" si="116"/>
        <v>0</v>
      </c>
      <c r="AK121">
        <v>1443.72</v>
      </c>
      <c r="AL121">
        <v>277.42</v>
      </c>
      <c r="AM121">
        <v>0</v>
      </c>
      <c r="AN121">
        <v>0</v>
      </c>
      <c r="AO121">
        <v>1166.3</v>
      </c>
      <c r="AP121">
        <v>0</v>
      </c>
      <c r="AQ121">
        <v>109</v>
      </c>
      <c r="AR121">
        <v>0</v>
      </c>
      <c r="AS121">
        <v>0</v>
      </c>
      <c r="AT121">
        <v>75</v>
      </c>
      <c r="AU121">
        <v>41</v>
      </c>
      <c r="AV121">
        <v>1</v>
      </c>
      <c r="AW121">
        <v>1</v>
      </c>
      <c r="AZ121">
        <v>1</v>
      </c>
      <c r="BA121">
        <v>34.51</v>
      </c>
      <c r="BB121">
        <v>1</v>
      </c>
      <c r="BC121">
        <v>4.51</v>
      </c>
      <c r="BD121" t="s">
        <v>3</v>
      </c>
      <c r="BE121" t="s">
        <v>3</v>
      </c>
      <c r="BF121" t="s">
        <v>3</v>
      </c>
      <c r="BG121" t="s">
        <v>3</v>
      </c>
      <c r="BH121">
        <v>0</v>
      </c>
      <c r="BI121">
        <v>1</v>
      </c>
      <c r="BJ121" t="s">
        <v>216</v>
      </c>
      <c r="BM121">
        <v>682</v>
      </c>
      <c r="BN121">
        <v>0</v>
      </c>
      <c r="BO121" t="s">
        <v>214</v>
      </c>
      <c r="BP121">
        <v>1</v>
      </c>
      <c r="BQ121">
        <v>60</v>
      </c>
      <c r="BR121">
        <v>0</v>
      </c>
      <c r="BS121">
        <v>34.51</v>
      </c>
      <c r="BT121">
        <v>1</v>
      </c>
      <c r="BU121">
        <v>1</v>
      </c>
      <c r="BV121">
        <v>1</v>
      </c>
      <c r="BW121">
        <v>1</v>
      </c>
      <c r="BX121">
        <v>1</v>
      </c>
      <c r="BY121" t="s">
        <v>3</v>
      </c>
      <c r="BZ121">
        <v>75</v>
      </c>
      <c r="CA121">
        <v>41</v>
      </c>
      <c r="CB121" t="s">
        <v>3</v>
      </c>
      <c r="CE121">
        <v>30</v>
      </c>
      <c r="CF121">
        <v>0</v>
      </c>
      <c r="CG121">
        <v>0</v>
      </c>
      <c r="CM121">
        <v>0</v>
      </c>
      <c r="CN121" t="s">
        <v>3</v>
      </c>
      <c r="CO121">
        <v>0</v>
      </c>
      <c r="CP121">
        <f t="shared" si="117"/>
        <v>21164.959999999999</v>
      </c>
      <c r="CQ121">
        <f t="shared" si="118"/>
        <v>1251.1600000000001</v>
      </c>
      <c r="CR121">
        <f t="shared" si="119"/>
        <v>0</v>
      </c>
      <c r="CS121">
        <f t="shared" si="120"/>
        <v>0</v>
      </c>
      <c r="CT121">
        <f t="shared" si="121"/>
        <v>40249.01</v>
      </c>
      <c r="CU121">
        <f t="shared" si="122"/>
        <v>0</v>
      </c>
      <c r="CV121">
        <f t="shared" si="123"/>
        <v>109</v>
      </c>
      <c r="CW121">
        <f t="shared" si="124"/>
        <v>0</v>
      </c>
      <c r="CX121">
        <f t="shared" si="125"/>
        <v>0</v>
      </c>
      <c r="CY121">
        <f>S121*(BZ121/100)</f>
        <v>15395.1675</v>
      </c>
      <c r="CZ121">
        <f>S121*(CA121/100)</f>
        <v>8416.0248999999985</v>
      </c>
      <c r="DC121" t="s">
        <v>3</v>
      </c>
      <c r="DD121" t="s">
        <v>3</v>
      </c>
      <c r="DE121" t="s">
        <v>3</v>
      </c>
      <c r="DF121" t="s">
        <v>3</v>
      </c>
      <c r="DG121" t="s">
        <v>3</v>
      </c>
      <c r="DH121" t="s">
        <v>3</v>
      </c>
      <c r="DI121" t="s">
        <v>3</v>
      </c>
      <c r="DJ121" t="s">
        <v>3</v>
      </c>
      <c r="DK121" t="s">
        <v>3</v>
      </c>
      <c r="DL121" t="s">
        <v>3</v>
      </c>
      <c r="DM121" t="s">
        <v>3</v>
      </c>
      <c r="DN121">
        <v>91</v>
      </c>
      <c r="DO121">
        <v>70</v>
      </c>
      <c r="DP121">
        <v>1</v>
      </c>
      <c r="DQ121">
        <v>1</v>
      </c>
      <c r="DU121">
        <v>1013</v>
      </c>
      <c r="DV121" t="s">
        <v>202</v>
      </c>
      <c r="DW121" t="s">
        <v>202</v>
      </c>
      <c r="DX121">
        <v>1</v>
      </c>
      <c r="DZ121" t="s">
        <v>3</v>
      </c>
      <c r="EA121" t="s">
        <v>3</v>
      </c>
      <c r="EB121" t="s">
        <v>3</v>
      </c>
      <c r="EC121" t="s">
        <v>3</v>
      </c>
      <c r="EE121">
        <v>151030680</v>
      </c>
      <c r="EF121">
        <v>60</v>
      </c>
      <c r="EG121" t="s">
        <v>204</v>
      </c>
      <c r="EH121">
        <v>0</v>
      </c>
      <c r="EI121" t="s">
        <v>3</v>
      </c>
      <c r="EJ121">
        <v>1</v>
      </c>
      <c r="EK121">
        <v>682</v>
      </c>
      <c r="EL121" t="s">
        <v>205</v>
      </c>
      <c r="EM121" t="s">
        <v>206</v>
      </c>
      <c r="EO121" t="s">
        <v>3</v>
      </c>
      <c r="EQ121">
        <v>0</v>
      </c>
      <c r="ER121">
        <v>1443.72</v>
      </c>
      <c r="ES121">
        <v>277.42</v>
      </c>
      <c r="ET121">
        <v>0</v>
      </c>
      <c r="EU121">
        <v>0</v>
      </c>
      <c r="EV121">
        <v>1166.3</v>
      </c>
      <c r="EW121">
        <v>109</v>
      </c>
      <c r="EX121">
        <v>0</v>
      </c>
      <c r="EY121">
        <v>0</v>
      </c>
      <c r="FQ121">
        <v>0</v>
      </c>
      <c r="FR121">
        <f t="shared" si="126"/>
        <v>0</v>
      </c>
      <c r="FS121">
        <v>0</v>
      </c>
      <c r="FX121">
        <v>91</v>
      </c>
      <c r="FY121">
        <v>70</v>
      </c>
      <c r="GA121" t="s">
        <v>3</v>
      </c>
      <c r="GD121">
        <v>0</v>
      </c>
      <c r="GF121">
        <v>279344823</v>
      </c>
      <c r="GG121">
        <v>2</v>
      </c>
      <c r="GH121">
        <v>1</v>
      </c>
      <c r="GI121">
        <v>2</v>
      </c>
      <c r="GJ121">
        <v>0</v>
      </c>
      <c r="GK121">
        <f>ROUND(R121*(S12)/100,2)</f>
        <v>0</v>
      </c>
      <c r="GL121">
        <f t="shared" si="127"/>
        <v>0</v>
      </c>
      <c r="GM121">
        <f t="shared" si="128"/>
        <v>44976.15</v>
      </c>
      <c r="GN121">
        <f t="shared" si="129"/>
        <v>44976.15</v>
      </c>
      <c r="GO121">
        <f t="shared" si="130"/>
        <v>0</v>
      </c>
      <c r="GP121">
        <f t="shared" si="131"/>
        <v>0</v>
      </c>
      <c r="GR121">
        <v>0</v>
      </c>
      <c r="GS121">
        <v>3</v>
      </c>
      <c r="GT121">
        <v>0</v>
      </c>
      <c r="GU121" t="s">
        <v>3</v>
      </c>
      <c r="GV121">
        <f t="shared" si="132"/>
        <v>0</v>
      </c>
      <c r="GW121">
        <v>1</v>
      </c>
      <c r="GX121">
        <f t="shared" si="133"/>
        <v>0</v>
      </c>
      <c r="HA121">
        <v>0</v>
      </c>
      <c r="HB121">
        <v>0</v>
      </c>
      <c r="HC121">
        <f t="shared" si="134"/>
        <v>0</v>
      </c>
      <c r="HE121" t="s">
        <v>3</v>
      </c>
      <c r="HF121" t="s">
        <v>3</v>
      </c>
      <c r="HM121" t="s">
        <v>3</v>
      </c>
      <c r="HN121" t="s">
        <v>3</v>
      </c>
      <c r="HO121" t="s">
        <v>3</v>
      </c>
      <c r="HP121" t="s">
        <v>3</v>
      </c>
      <c r="HQ121" t="s">
        <v>3</v>
      </c>
      <c r="IK121">
        <v>0</v>
      </c>
    </row>
    <row r="122" spans="1:255" x14ac:dyDescent="0.2">
      <c r="A122" s="2">
        <v>18</v>
      </c>
      <c r="B122" s="2">
        <v>1</v>
      </c>
      <c r="C122" s="2">
        <v>217</v>
      </c>
      <c r="D122" s="2"/>
      <c r="E122" s="2" t="s">
        <v>217</v>
      </c>
      <c r="F122" s="2" t="s">
        <v>218</v>
      </c>
      <c r="G122" s="2" t="s">
        <v>219</v>
      </c>
      <c r="H122" s="2" t="s">
        <v>220</v>
      </c>
      <c r="I122" s="2">
        <f>I120*J122</f>
        <v>0.15912000000000001</v>
      </c>
      <c r="J122" s="2">
        <v>0.312</v>
      </c>
      <c r="K122" s="2">
        <v>0.312</v>
      </c>
      <c r="L122" s="2"/>
      <c r="M122" s="2"/>
      <c r="N122" s="2"/>
      <c r="O122" s="2">
        <f t="shared" si="97"/>
        <v>118.58</v>
      </c>
      <c r="P122" s="2">
        <f t="shared" si="98"/>
        <v>118.58</v>
      </c>
      <c r="Q122" s="2">
        <f t="shared" si="99"/>
        <v>0</v>
      </c>
      <c r="R122" s="2">
        <f t="shared" si="100"/>
        <v>0</v>
      </c>
      <c r="S122" s="2">
        <f t="shared" si="101"/>
        <v>0</v>
      </c>
      <c r="T122" s="2">
        <f t="shared" si="102"/>
        <v>0</v>
      </c>
      <c r="U122" s="2">
        <f t="shared" si="103"/>
        <v>0</v>
      </c>
      <c r="V122" s="2">
        <f t="shared" si="104"/>
        <v>0</v>
      </c>
      <c r="W122" s="2">
        <f t="shared" si="105"/>
        <v>0</v>
      </c>
      <c r="X122" s="2">
        <f t="shared" si="106"/>
        <v>0</v>
      </c>
      <c r="Y122" s="2">
        <f t="shared" si="107"/>
        <v>0</v>
      </c>
      <c r="Z122" s="2"/>
      <c r="AA122" s="2">
        <v>151751237</v>
      </c>
      <c r="AB122" s="2">
        <f t="shared" si="108"/>
        <v>745.24</v>
      </c>
      <c r="AC122" s="2">
        <f t="shared" si="109"/>
        <v>745.24</v>
      </c>
      <c r="AD122" s="2">
        <f t="shared" si="110"/>
        <v>0</v>
      </c>
      <c r="AE122" s="2">
        <f t="shared" si="111"/>
        <v>0</v>
      </c>
      <c r="AF122" s="2">
        <f t="shared" si="112"/>
        <v>0</v>
      </c>
      <c r="AG122" s="2">
        <f t="shared" si="113"/>
        <v>0</v>
      </c>
      <c r="AH122" s="2">
        <f t="shared" si="114"/>
        <v>0</v>
      </c>
      <c r="AI122" s="2">
        <f t="shared" si="115"/>
        <v>0</v>
      </c>
      <c r="AJ122" s="2">
        <f t="shared" si="116"/>
        <v>0</v>
      </c>
      <c r="AK122" s="2">
        <v>745.24</v>
      </c>
      <c r="AL122" s="2">
        <v>745.24</v>
      </c>
      <c r="AM122" s="2">
        <v>0</v>
      </c>
      <c r="AN122" s="2">
        <v>0</v>
      </c>
      <c r="AO122" s="2">
        <v>0</v>
      </c>
      <c r="AP122" s="2">
        <v>0</v>
      </c>
      <c r="AQ122" s="2">
        <v>0</v>
      </c>
      <c r="AR122" s="2">
        <v>0</v>
      </c>
      <c r="AS122" s="2">
        <v>0</v>
      </c>
      <c r="AT122" s="2">
        <v>91</v>
      </c>
      <c r="AU122" s="2">
        <v>70</v>
      </c>
      <c r="AV122" s="2">
        <v>1</v>
      </c>
      <c r="AW122" s="2">
        <v>1</v>
      </c>
      <c r="AX122" s="2"/>
      <c r="AY122" s="2"/>
      <c r="AZ122" s="2">
        <v>1</v>
      </c>
      <c r="BA122" s="2">
        <v>1</v>
      </c>
      <c r="BB122" s="2">
        <v>1</v>
      </c>
      <c r="BC122" s="2">
        <v>1</v>
      </c>
      <c r="BD122" s="2" t="s">
        <v>3</v>
      </c>
      <c r="BE122" s="2" t="s">
        <v>3</v>
      </c>
      <c r="BF122" s="2" t="s">
        <v>3</v>
      </c>
      <c r="BG122" s="2" t="s">
        <v>3</v>
      </c>
      <c r="BH122" s="2">
        <v>3</v>
      </c>
      <c r="BI122" s="2">
        <v>1</v>
      </c>
      <c r="BJ122" s="2" t="s">
        <v>221</v>
      </c>
      <c r="BK122" s="2"/>
      <c r="BL122" s="2"/>
      <c r="BM122" s="2">
        <v>682</v>
      </c>
      <c r="BN122" s="2">
        <v>0</v>
      </c>
      <c r="BO122" s="2" t="s">
        <v>3</v>
      </c>
      <c r="BP122" s="2">
        <v>0</v>
      </c>
      <c r="BQ122" s="2">
        <v>60</v>
      </c>
      <c r="BR122" s="2">
        <v>0</v>
      </c>
      <c r="BS122" s="2">
        <v>1</v>
      </c>
      <c r="BT122" s="2">
        <v>1</v>
      </c>
      <c r="BU122" s="2">
        <v>1</v>
      </c>
      <c r="BV122" s="2">
        <v>1</v>
      </c>
      <c r="BW122" s="2">
        <v>1</v>
      </c>
      <c r="BX122" s="2">
        <v>1</v>
      </c>
      <c r="BY122" s="2" t="s">
        <v>3</v>
      </c>
      <c r="BZ122" s="2">
        <v>91</v>
      </c>
      <c r="CA122" s="2">
        <v>70</v>
      </c>
      <c r="CB122" s="2" t="s">
        <v>3</v>
      </c>
      <c r="CC122" s="2"/>
      <c r="CD122" s="2"/>
      <c r="CE122" s="2">
        <v>30</v>
      </c>
      <c r="CF122" s="2">
        <v>0</v>
      </c>
      <c r="CG122" s="2">
        <v>0</v>
      </c>
      <c r="CH122" s="2"/>
      <c r="CI122" s="2"/>
      <c r="CJ122" s="2"/>
      <c r="CK122" s="2"/>
      <c r="CL122" s="2"/>
      <c r="CM122" s="2">
        <v>0</v>
      </c>
      <c r="CN122" s="2" t="s">
        <v>3</v>
      </c>
      <c r="CO122" s="2">
        <v>0</v>
      </c>
      <c r="CP122" s="2">
        <f t="shared" si="117"/>
        <v>118.58</v>
      </c>
      <c r="CQ122" s="2">
        <f t="shared" si="118"/>
        <v>745.24</v>
      </c>
      <c r="CR122" s="2">
        <f t="shared" si="119"/>
        <v>0</v>
      </c>
      <c r="CS122" s="2">
        <f t="shared" si="120"/>
        <v>0</v>
      </c>
      <c r="CT122" s="2">
        <f t="shared" si="121"/>
        <v>0</v>
      </c>
      <c r="CU122" s="2">
        <f t="shared" si="122"/>
        <v>0</v>
      </c>
      <c r="CV122" s="2">
        <f t="shared" si="123"/>
        <v>0</v>
      </c>
      <c r="CW122" s="2">
        <f t="shared" si="124"/>
        <v>0</v>
      </c>
      <c r="CX122" s="2">
        <f t="shared" si="125"/>
        <v>0</v>
      </c>
      <c r="CY122" s="2">
        <f>((S122*BZ122)/100)</f>
        <v>0</v>
      </c>
      <c r="CZ122" s="2">
        <f>((S122*CA122)/100)</f>
        <v>0</v>
      </c>
      <c r="DA122" s="2"/>
      <c r="DB122" s="2"/>
      <c r="DC122" s="2" t="s">
        <v>3</v>
      </c>
      <c r="DD122" s="2" t="s">
        <v>3</v>
      </c>
      <c r="DE122" s="2" t="s">
        <v>3</v>
      </c>
      <c r="DF122" s="2" t="s">
        <v>3</v>
      </c>
      <c r="DG122" s="2" t="s">
        <v>3</v>
      </c>
      <c r="DH122" s="2" t="s">
        <v>3</v>
      </c>
      <c r="DI122" s="2" t="s">
        <v>3</v>
      </c>
      <c r="DJ122" s="2" t="s">
        <v>3</v>
      </c>
      <c r="DK122" s="2" t="s">
        <v>3</v>
      </c>
      <c r="DL122" s="2" t="s">
        <v>3</v>
      </c>
      <c r="DM122" s="2" t="s">
        <v>3</v>
      </c>
      <c r="DN122" s="2">
        <v>0</v>
      </c>
      <c r="DO122" s="2">
        <v>0</v>
      </c>
      <c r="DP122" s="2">
        <v>1</v>
      </c>
      <c r="DQ122" s="2">
        <v>1</v>
      </c>
      <c r="DR122" s="2"/>
      <c r="DS122" s="2"/>
      <c r="DT122" s="2"/>
      <c r="DU122" s="2">
        <v>1007</v>
      </c>
      <c r="DV122" s="2" t="s">
        <v>220</v>
      </c>
      <c r="DW122" s="2" t="s">
        <v>220</v>
      </c>
      <c r="DX122" s="2">
        <v>1</v>
      </c>
      <c r="DY122" s="2"/>
      <c r="DZ122" s="2" t="s">
        <v>3</v>
      </c>
      <c r="EA122" s="2" t="s">
        <v>3</v>
      </c>
      <c r="EB122" s="2" t="s">
        <v>3</v>
      </c>
      <c r="EC122" s="2" t="s">
        <v>3</v>
      </c>
      <c r="ED122" s="2"/>
      <c r="EE122" s="2">
        <v>151030680</v>
      </c>
      <c r="EF122" s="2">
        <v>60</v>
      </c>
      <c r="EG122" s="2" t="s">
        <v>204</v>
      </c>
      <c r="EH122" s="2">
        <v>0</v>
      </c>
      <c r="EI122" s="2" t="s">
        <v>3</v>
      </c>
      <c r="EJ122" s="2">
        <v>1</v>
      </c>
      <c r="EK122" s="2">
        <v>682</v>
      </c>
      <c r="EL122" s="2" t="s">
        <v>205</v>
      </c>
      <c r="EM122" s="2" t="s">
        <v>206</v>
      </c>
      <c r="EN122" s="2"/>
      <c r="EO122" s="2" t="s">
        <v>3</v>
      </c>
      <c r="EP122" s="2"/>
      <c r="EQ122" s="2">
        <v>0</v>
      </c>
      <c r="ER122" s="2">
        <v>745.24</v>
      </c>
      <c r="ES122" s="2">
        <v>745.24</v>
      </c>
      <c r="ET122" s="2">
        <v>0</v>
      </c>
      <c r="EU122" s="2">
        <v>0</v>
      </c>
      <c r="EV122" s="2">
        <v>0</v>
      </c>
      <c r="EW122" s="2">
        <v>0</v>
      </c>
      <c r="EX122" s="2">
        <v>0</v>
      </c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>
        <v>0</v>
      </c>
      <c r="FR122" s="2">
        <f t="shared" si="126"/>
        <v>0</v>
      </c>
      <c r="FS122" s="2">
        <v>0</v>
      </c>
      <c r="FT122" s="2"/>
      <c r="FU122" s="2"/>
      <c r="FV122" s="2"/>
      <c r="FW122" s="2"/>
      <c r="FX122" s="2">
        <v>91</v>
      </c>
      <c r="FY122" s="2">
        <v>70</v>
      </c>
      <c r="FZ122" s="2"/>
      <c r="GA122" s="2" t="s">
        <v>3</v>
      </c>
      <c r="GB122" s="2"/>
      <c r="GC122" s="2"/>
      <c r="GD122" s="2">
        <v>0</v>
      </c>
      <c r="GE122" s="2"/>
      <c r="GF122" s="2">
        <v>-1871369451</v>
      </c>
      <c r="GG122" s="2">
        <v>2</v>
      </c>
      <c r="GH122" s="2">
        <v>1</v>
      </c>
      <c r="GI122" s="2">
        <v>-2</v>
      </c>
      <c r="GJ122" s="2">
        <v>0</v>
      </c>
      <c r="GK122" s="2">
        <f>ROUND(R122*(R12)/100,2)</f>
        <v>0</v>
      </c>
      <c r="GL122" s="2">
        <f t="shared" si="127"/>
        <v>0</v>
      </c>
      <c r="GM122" s="2">
        <f t="shared" si="128"/>
        <v>118.58</v>
      </c>
      <c r="GN122" s="2">
        <f t="shared" si="129"/>
        <v>118.58</v>
      </c>
      <c r="GO122" s="2">
        <f t="shared" si="130"/>
        <v>0</v>
      </c>
      <c r="GP122" s="2">
        <f t="shared" si="131"/>
        <v>0</v>
      </c>
      <c r="GQ122" s="2"/>
      <c r="GR122" s="2">
        <v>0</v>
      </c>
      <c r="GS122" s="2">
        <v>0</v>
      </c>
      <c r="GT122" s="2">
        <v>0</v>
      </c>
      <c r="GU122" s="2" t="s">
        <v>3</v>
      </c>
      <c r="GV122" s="2">
        <f t="shared" si="132"/>
        <v>0</v>
      </c>
      <c r="GW122" s="2">
        <v>1</v>
      </c>
      <c r="GX122" s="2">
        <f t="shared" si="133"/>
        <v>0</v>
      </c>
      <c r="GY122" s="2"/>
      <c r="GZ122" s="2"/>
      <c r="HA122" s="2">
        <v>0</v>
      </c>
      <c r="HB122" s="2">
        <v>0</v>
      </c>
      <c r="HC122" s="2">
        <f t="shared" si="134"/>
        <v>0</v>
      </c>
      <c r="HD122" s="2"/>
      <c r="HE122" s="2" t="s">
        <v>3</v>
      </c>
      <c r="HF122" s="2" t="s">
        <v>3</v>
      </c>
      <c r="HG122" s="2"/>
      <c r="HH122" s="2"/>
      <c r="HI122" s="2"/>
      <c r="HJ122" s="2"/>
      <c r="HK122" s="2"/>
      <c r="HL122" s="2"/>
      <c r="HM122" s="2" t="s">
        <v>3</v>
      </c>
      <c r="HN122" s="2" t="s">
        <v>3</v>
      </c>
      <c r="HO122" s="2" t="s">
        <v>3</v>
      </c>
      <c r="HP122" s="2" t="s">
        <v>3</v>
      </c>
      <c r="HQ122" s="2" t="s">
        <v>3</v>
      </c>
      <c r="HR122" s="2"/>
      <c r="HS122" s="2"/>
      <c r="HT122" s="2"/>
      <c r="HU122" s="2"/>
      <c r="HV122" s="2"/>
      <c r="HW122" s="2"/>
      <c r="HX122" s="2"/>
      <c r="HY122" s="2"/>
      <c r="HZ122" s="2"/>
      <c r="IA122" s="2"/>
      <c r="IB122" s="2"/>
      <c r="IC122" s="2"/>
      <c r="ID122" s="2"/>
      <c r="IE122" s="2"/>
      <c r="IF122" s="2"/>
      <c r="IG122" s="2"/>
      <c r="IH122" s="2"/>
      <c r="II122" s="2"/>
      <c r="IJ122" s="2"/>
      <c r="IK122" s="2">
        <v>0</v>
      </c>
      <c r="IL122" s="2"/>
      <c r="IM122" s="2"/>
      <c r="IN122" s="2"/>
      <c r="IO122" s="2"/>
      <c r="IP122" s="2"/>
      <c r="IQ122" s="2"/>
      <c r="IR122" s="2"/>
      <c r="IS122" s="2"/>
      <c r="IT122" s="2"/>
      <c r="IU122" s="2"/>
    </row>
    <row r="123" spans="1:255" x14ac:dyDescent="0.2">
      <c r="A123">
        <v>18</v>
      </c>
      <c r="B123">
        <v>1</v>
      </c>
      <c r="C123">
        <v>222</v>
      </c>
      <c r="E123" t="s">
        <v>217</v>
      </c>
      <c r="F123" t="s">
        <v>218</v>
      </c>
      <c r="G123" t="s">
        <v>219</v>
      </c>
      <c r="H123" t="s">
        <v>220</v>
      </c>
      <c r="I123">
        <f>I121*J123</f>
        <v>0.15912000000000001</v>
      </c>
      <c r="J123">
        <v>0.312</v>
      </c>
      <c r="K123">
        <v>0.312</v>
      </c>
      <c r="O123">
        <f t="shared" si="97"/>
        <v>1036.3900000000001</v>
      </c>
      <c r="P123">
        <f t="shared" si="98"/>
        <v>1036.3900000000001</v>
      </c>
      <c r="Q123">
        <f t="shared" si="99"/>
        <v>0</v>
      </c>
      <c r="R123">
        <f t="shared" si="100"/>
        <v>0</v>
      </c>
      <c r="S123">
        <f t="shared" si="101"/>
        <v>0</v>
      </c>
      <c r="T123">
        <f t="shared" si="102"/>
        <v>0</v>
      </c>
      <c r="U123">
        <f t="shared" si="103"/>
        <v>0</v>
      </c>
      <c r="V123">
        <f t="shared" si="104"/>
        <v>0</v>
      </c>
      <c r="W123">
        <f t="shared" si="105"/>
        <v>0</v>
      </c>
      <c r="X123">
        <f t="shared" si="106"/>
        <v>0</v>
      </c>
      <c r="Y123">
        <f t="shared" si="107"/>
        <v>0</v>
      </c>
      <c r="AA123">
        <v>151751235</v>
      </c>
      <c r="AB123">
        <f t="shared" si="108"/>
        <v>745.24</v>
      </c>
      <c r="AC123">
        <f t="shared" si="109"/>
        <v>745.24</v>
      </c>
      <c r="AD123">
        <f t="shared" si="110"/>
        <v>0</v>
      </c>
      <c r="AE123">
        <f t="shared" si="111"/>
        <v>0</v>
      </c>
      <c r="AF123">
        <f t="shared" si="112"/>
        <v>0</v>
      </c>
      <c r="AG123">
        <f t="shared" si="113"/>
        <v>0</v>
      </c>
      <c r="AH123">
        <f t="shared" si="114"/>
        <v>0</v>
      </c>
      <c r="AI123">
        <f t="shared" si="115"/>
        <v>0</v>
      </c>
      <c r="AJ123">
        <f t="shared" si="116"/>
        <v>0</v>
      </c>
      <c r="AK123">
        <v>745.24</v>
      </c>
      <c r="AL123">
        <v>745.24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1</v>
      </c>
      <c r="AW123">
        <v>1</v>
      </c>
      <c r="AZ123">
        <v>1</v>
      </c>
      <c r="BA123">
        <v>1</v>
      </c>
      <c r="BB123">
        <v>1</v>
      </c>
      <c r="BC123">
        <v>8.74</v>
      </c>
      <c r="BD123" t="s">
        <v>3</v>
      </c>
      <c r="BE123" t="s">
        <v>3</v>
      </c>
      <c r="BF123" t="s">
        <v>3</v>
      </c>
      <c r="BG123" t="s">
        <v>3</v>
      </c>
      <c r="BH123">
        <v>3</v>
      </c>
      <c r="BI123">
        <v>1</v>
      </c>
      <c r="BJ123" t="s">
        <v>221</v>
      </c>
      <c r="BM123">
        <v>682</v>
      </c>
      <c r="BN123">
        <v>0</v>
      </c>
      <c r="BO123" t="s">
        <v>218</v>
      </c>
      <c r="BP123">
        <v>1</v>
      </c>
      <c r="BQ123">
        <v>60</v>
      </c>
      <c r="BR123">
        <v>0</v>
      </c>
      <c r="BS123">
        <v>1</v>
      </c>
      <c r="BT123">
        <v>1</v>
      </c>
      <c r="BU123">
        <v>1</v>
      </c>
      <c r="BV123">
        <v>1</v>
      </c>
      <c r="BW123">
        <v>1</v>
      </c>
      <c r="BX123">
        <v>1</v>
      </c>
      <c r="BY123" t="s">
        <v>3</v>
      </c>
      <c r="BZ123">
        <v>0</v>
      </c>
      <c r="CA123">
        <v>0</v>
      </c>
      <c r="CB123" t="s">
        <v>3</v>
      </c>
      <c r="CE123">
        <v>30</v>
      </c>
      <c r="CF123">
        <v>0</v>
      </c>
      <c r="CG123">
        <v>0</v>
      </c>
      <c r="CM123">
        <v>0</v>
      </c>
      <c r="CN123" t="s">
        <v>3</v>
      </c>
      <c r="CO123">
        <v>0</v>
      </c>
      <c r="CP123">
        <f t="shared" si="117"/>
        <v>1036.3900000000001</v>
      </c>
      <c r="CQ123">
        <f t="shared" si="118"/>
        <v>6513.4</v>
      </c>
      <c r="CR123">
        <f t="shared" si="119"/>
        <v>0</v>
      </c>
      <c r="CS123">
        <f t="shared" si="120"/>
        <v>0</v>
      </c>
      <c r="CT123">
        <f t="shared" si="121"/>
        <v>0</v>
      </c>
      <c r="CU123">
        <f t="shared" si="122"/>
        <v>0</v>
      </c>
      <c r="CV123">
        <f t="shared" si="123"/>
        <v>0</v>
      </c>
      <c r="CW123">
        <f t="shared" si="124"/>
        <v>0</v>
      </c>
      <c r="CX123">
        <f t="shared" si="125"/>
        <v>0</v>
      </c>
      <c r="CY123">
        <f>S123*(BZ123/100)</f>
        <v>0</v>
      </c>
      <c r="CZ123">
        <f>S123*(CA123/100)</f>
        <v>0</v>
      </c>
      <c r="DC123" t="s">
        <v>3</v>
      </c>
      <c r="DD123" t="s">
        <v>3</v>
      </c>
      <c r="DE123" t="s">
        <v>3</v>
      </c>
      <c r="DF123" t="s">
        <v>3</v>
      </c>
      <c r="DG123" t="s">
        <v>3</v>
      </c>
      <c r="DH123" t="s">
        <v>3</v>
      </c>
      <c r="DI123" t="s">
        <v>3</v>
      </c>
      <c r="DJ123" t="s">
        <v>3</v>
      </c>
      <c r="DK123" t="s">
        <v>3</v>
      </c>
      <c r="DL123" t="s">
        <v>3</v>
      </c>
      <c r="DM123" t="s">
        <v>3</v>
      </c>
      <c r="DN123">
        <v>91</v>
      </c>
      <c r="DO123">
        <v>70</v>
      </c>
      <c r="DP123">
        <v>1</v>
      </c>
      <c r="DQ123">
        <v>1</v>
      </c>
      <c r="DU123">
        <v>1007</v>
      </c>
      <c r="DV123" t="s">
        <v>220</v>
      </c>
      <c r="DW123" t="s">
        <v>220</v>
      </c>
      <c r="DX123">
        <v>1</v>
      </c>
      <c r="DZ123" t="s">
        <v>3</v>
      </c>
      <c r="EA123" t="s">
        <v>3</v>
      </c>
      <c r="EB123" t="s">
        <v>3</v>
      </c>
      <c r="EC123" t="s">
        <v>3</v>
      </c>
      <c r="EE123">
        <v>151030680</v>
      </c>
      <c r="EF123">
        <v>60</v>
      </c>
      <c r="EG123" t="s">
        <v>204</v>
      </c>
      <c r="EH123">
        <v>0</v>
      </c>
      <c r="EI123" t="s">
        <v>3</v>
      </c>
      <c r="EJ123">
        <v>1</v>
      </c>
      <c r="EK123">
        <v>682</v>
      </c>
      <c r="EL123" t="s">
        <v>205</v>
      </c>
      <c r="EM123" t="s">
        <v>206</v>
      </c>
      <c r="EO123" t="s">
        <v>3</v>
      </c>
      <c r="EQ123">
        <v>0</v>
      </c>
      <c r="ER123">
        <v>745.24</v>
      </c>
      <c r="ES123">
        <v>745.24</v>
      </c>
      <c r="ET123">
        <v>0</v>
      </c>
      <c r="EU123">
        <v>0</v>
      </c>
      <c r="EV123">
        <v>0</v>
      </c>
      <c r="EW123">
        <v>0</v>
      </c>
      <c r="EX123">
        <v>0</v>
      </c>
      <c r="FQ123">
        <v>0</v>
      </c>
      <c r="FR123">
        <f t="shared" si="126"/>
        <v>0</v>
      </c>
      <c r="FS123">
        <v>0</v>
      </c>
      <c r="FX123">
        <v>91</v>
      </c>
      <c r="FY123">
        <v>70</v>
      </c>
      <c r="GA123" t="s">
        <v>3</v>
      </c>
      <c r="GD123">
        <v>0</v>
      </c>
      <c r="GF123">
        <v>-1871369451</v>
      </c>
      <c r="GG123">
        <v>2</v>
      </c>
      <c r="GH123">
        <v>1</v>
      </c>
      <c r="GI123">
        <v>2</v>
      </c>
      <c r="GJ123">
        <v>0</v>
      </c>
      <c r="GK123">
        <f>ROUND(R123*(S12)/100,2)</f>
        <v>0</v>
      </c>
      <c r="GL123">
        <f t="shared" si="127"/>
        <v>0</v>
      </c>
      <c r="GM123">
        <f t="shared" si="128"/>
        <v>1036.3900000000001</v>
      </c>
      <c r="GN123">
        <f t="shared" si="129"/>
        <v>1036.3900000000001</v>
      </c>
      <c r="GO123">
        <f t="shared" si="130"/>
        <v>0</v>
      </c>
      <c r="GP123">
        <f t="shared" si="131"/>
        <v>0</v>
      </c>
      <c r="GR123">
        <v>0</v>
      </c>
      <c r="GS123">
        <v>3</v>
      </c>
      <c r="GT123">
        <v>0</v>
      </c>
      <c r="GU123" t="s">
        <v>3</v>
      </c>
      <c r="GV123">
        <f t="shared" si="132"/>
        <v>0</v>
      </c>
      <c r="GW123">
        <v>1</v>
      </c>
      <c r="GX123">
        <f t="shared" si="133"/>
        <v>0</v>
      </c>
      <c r="HA123">
        <v>0</v>
      </c>
      <c r="HB123">
        <v>0</v>
      </c>
      <c r="HC123">
        <f t="shared" si="134"/>
        <v>0</v>
      </c>
      <c r="HE123" t="s">
        <v>3</v>
      </c>
      <c r="HF123" t="s">
        <v>3</v>
      </c>
      <c r="HM123" t="s">
        <v>3</v>
      </c>
      <c r="HN123" t="s">
        <v>3</v>
      </c>
      <c r="HO123" t="s">
        <v>3</v>
      </c>
      <c r="HP123" t="s">
        <v>3</v>
      </c>
      <c r="HQ123" t="s">
        <v>3</v>
      </c>
      <c r="IK123">
        <v>0</v>
      </c>
    </row>
    <row r="124" spans="1:255" x14ac:dyDescent="0.2">
      <c r="A124" s="2">
        <v>17</v>
      </c>
      <c r="B124" s="2">
        <v>1</v>
      </c>
      <c r="C124" s="2">
        <f>ROW(SmtRes!A227)</f>
        <v>227</v>
      </c>
      <c r="D124" s="2">
        <f>ROW(EtalonRes!A277)</f>
        <v>277</v>
      </c>
      <c r="E124" s="2" t="s">
        <v>3</v>
      </c>
      <c r="F124" s="2" t="s">
        <v>222</v>
      </c>
      <c r="G124" s="2" t="s">
        <v>223</v>
      </c>
      <c r="H124" s="2" t="s">
        <v>224</v>
      </c>
      <c r="I124" s="2">
        <v>0.51</v>
      </c>
      <c r="J124" s="2">
        <v>0</v>
      </c>
      <c r="K124" s="2">
        <v>0.51</v>
      </c>
      <c r="L124" s="2"/>
      <c r="M124" s="2"/>
      <c r="N124" s="2"/>
      <c r="O124" s="2">
        <f t="shared" ref="O124:O129" si="135">ROUND(CP124,2)</f>
        <v>1018.47</v>
      </c>
      <c r="P124" s="2">
        <f t="shared" ref="P124:P129" si="136">ROUND((ROUND((AC124*AW124*I124),2)*BC124),2)</f>
        <v>450.99</v>
      </c>
      <c r="Q124" s="2">
        <f t="shared" ref="Q124:Q129" si="137">(ROUND((ROUND(((ET124)*AV124*I124),2)*BB124),2)+ROUND((ROUND(((AE124-(EU124))*AV124*I124),2)*BS124),2))</f>
        <v>0</v>
      </c>
      <c r="R124" s="2">
        <f t="shared" ref="R124:R129" si="138">ROUND((ROUND((AE124*AV124*I124),2)*BS124),2)</f>
        <v>0</v>
      </c>
      <c r="S124" s="2">
        <f t="shared" ref="S124:S129" si="139">ROUND((ROUND((AF124*AV124*I124),2)*BA124),2)</f>
        <v>567.48</v>
      </c>
      <c r="T124" s="2">
        <f t="shared" ref="T124:T129" si="140">ROUND(CU124*I124,2)</f>
        <v>0</v>
      </c>
      <c r="U124" s="2">
        <f t="shared" ref="U124:U129" si="141">CV124*I124</f>
        <v>48.878399999999999</v>
      </c>
      <c r="V124" s="2">
        <f t="shared" ref="V124:V129" si="142">CW124*I124</f>
        <v>0</v>
      </c>
      <c r="W124" s="2">
        <f t="shared" ref="W124:W129" si="143">ROUND(CX124*I124,2)</f>
        <v>0</v>
      </c>
      <c r="X124" s="2">
        <f t="shared" ref="X124:X129" si="144">ROUND(CY124,2)</f>
        <v>516.41</v>
      </c>
      <c r="Y124" s="2">
        <f t="shared" ref="Y124:Y129" si="145">ROUND(CZ124,2)</f>
        <v>397.24</v>
      </c>
      <c r="Z124" s="2"/>
      <c r="AA124" s="2">
        <v>-1</v>
      </c>
      <c r="AB124" s="2">
        <f t="shared" ref="AB124:AB129" si="146">ROUND((AC124+AD124+AF124),6)</f>
        <v>1997</v>
      </c>
      <c r="AC124" s="2">
        <f t="shared" ref="AC124:AC129" si="147">ROUND((ES124),6)</f>
        <v>884.3</v>
      </c>
      <c r="AD124" s="2">
        <f t="shared" ref="AD124:AD129" si="148">ROUND((((ET124)-(EU124))+AE124),6)</f>
        <v>0</v>
      </c>
      <c r="AE124" s="2">
        <f t="shared" si="111"/>
        <v>0</v>
      </c>
      <c r="AF124" s="2">
        <f t="shared" si="112"/>
        <v>1112.7</v>
      </c>
      <c r="AG124" s="2">
        <f t="shared" ref="AG124:AG129" si="149">ROUND((AP124),6)</f>
        <v>0</v>
      </c>
      <c r="AH124" s="2">
        <f t="shared" si="114"/>
        <v>95.84</v>
      </c>
      <c r="AI124" s="2">
        <f t="shared" si="115"/>
        <v>0</v>
      </c>
      <c r="AJ124" s="2">
        <f t="shared" ref="AJ124:AJ129" si="150">(AS124)</f>
        <v>0</v>
      </c>
      <c r="AK124" s="2">
        <v>1997</v>
      </c>
      <c r="AL124" s="2">
        <v>884.3</v>
      </c>
      <c r="AM124" s="2">
        <v>0</v>
      </c>
      <c r="AN124" s="2">
        <v>0</v>
      </c>
      <c r="AO124" s="2">
        <v>1112.7</v>
      </c>
      <c r="AP124" s="2">
        <v>0</v>
      </c>
      <c r="AQ124" s="2">
        <v>95.84</v>
      </c>
      <c r="AR124" s="2">
        <v>0</v>
      </c>
      <c r="AS124" s="2">
        <v>0</v>
      </c>
      <c r="AT124" s="2">
        <v>91</v>
      </c>
      <c r="AU124" s="2">
        <v>70</v>
      </c>
      <c r="AV124" s="2">
        <v>1</v>
      </c>
      <c r="AW124" s="2">
        <v>1</v>
      </c>
      <c r="AX124" s="2"/>
      <c r="AY124" s="2"/>
      <c r="AZ124" s="2">
        <v>1</v>
      </c>
      <c r="BA124" s="2">
        <v>1</v>
      </c>
      <c r="BB124" s="2">
        <v>1</v>
      </c>
      <c r="BC124" s="2">
        <v>1</v>
      </c>
      <c r="BD124" s="2" t="s">
        <v>3</v>
      </c>
      <c r="BE124" s="2" t="s">
        <v>3</v>
      </c>
      <c r="BF124" s="2" t="s">
        <v>3</v>
      </c>
      <c r="BG124" s="2" t="s">
        <v>3</v>
      </c>
      <c r="BH124" s="2">
        <v>0</v>
      </c>
      <c r="BI124" s="2">
        <v>1</v>
      </c>
      <c r="BJ124" s="2" t="s">
        <v>225</v>
      </c>
      <c r="BK124" s="2"/>
      <c r="BL124" s="2"/>
      <c r="BM124" s="2">
        <v>682</v>
      </c>
      <c r="BN124" s="2">
        <v>0</v>
      </c>
      <c r="BO124" s="2" t="s">
        <v>3</v>
      </c>
      <c r="BP124" s="2">
        <v>0</v>
      </c>
      <c r="BQ124" s="2">
        <v>60</v>
      </c>
      <c r="BR124" s="2">
        <v>0</v>
      </c>
      <c r="BS124" s="2">
        <v>1</v>
      </c>
      <c r="BT124" s="2">
        <v>1</v>
      </c>
      <c r="BU124" s="2">
        <v>1</v>
      </c>
      <c r="BV124" s="2">
        <v>1</v>
      </c>
      <c r="BW124" s="2">
        <v>1</v>
      </c>
      <c r="BX124" s="2">
        <v>1</v>
      </c>
      <c r="BY124" s="2" t="s">
        <v>3</v>
      </c>
      <c r="BZ124" s="2">
        <v>91</v>
      </c>
      <c r="CA124" s="2">
        <v>70</v>
      </c>
      <c r="CB124" s="2" t="s">
        <v>3</v>
      </c>
      <c r="CC124" s="2"/>
      <c r="CD124" s="2"/>
      <c r="CE124" s="2">
        <v>30</v>
      </c>
      <c r="CF124" s="2">
        <v>0</v>
      </c>
      <c r="CG124" s="2">
        <v>0</v>
      </c>
      <c r="CH124" s="2"/>
      <c r="CI124" s="2"/>
      <c r="CJ124" s="2"/>
      <c r="CK124" s="2"/>
      <c r="CL124" s="2"/>
      <c r="CM124" s="2">
        <v>0</v>
      </c>
      <c r="CN124" s="2" t="s">
        <v>3</v>
      </c>
      <c r="CO124" s="2">
        <v>0</v>
      </c>
      <c r="CP124" s="2">
        <f t="shared" ref="CP124:CP129" si="151">(P124+Q124+S124)</f>
        <v>1018.47</v>
      </c>
      <c r="CQ124" s="2">
        <f t="shared" ref="CQ124:CQ129" si="152">ROUND((ROUND((AC124*AW124*1),2)*BC124),2)</f>
        <v>884.3</v>
      </c>
      <c r="CR124" s="2">
        <f t="shared" ref="CR124:CR129" si="153">(ROUND((ROUND(((ET124)*AV124*1),2)*BB124),2)+ROUND((ROUND(((AE124-(EU124))*AV124*1),2)*BS124),2))</f>
        <v>0</v>
      </c>
      <c r="CS124" s="2">
        <f t="shared" ref="CS124:CS129" si="154">ROUND((ROUND((AE124*AV124*1),2)*BS124),2)</f>
        <v>0</v>
      </c>
      <c r="CT124" s="2">
        <f t="shared" ref="CT124:CT129" si="155">ROUND((ROUND((AF124*AV124*1),2)*BA124),2)</f>
        <v>1112.7</v>
      </c>
      <c r="CU124" s="2">
        <f t="shared" ref="CU124:CU129" si="156">AG124</f>
        <v>0</v>
      </c>
      <c r="CV124" s="2">
        <f t="shared" ref="CV124:CV129" si="157">(AH124*AV124)</f>
        <v>95.84</v>
      </c>
      <c r="CW124" s="2">
        <f t="shared" ref="CW124:CW129" si="158">AI124</f>
        <v>0</v>
      </c>
      <c r="CX124" s="2">
        <f t="shared" ref="CX124:CX129" si="159">AJ124</f>
        <v>0</v>
      </c>
      <c r="CY124" s="2">
        <f>((S124*BZ124)/100)</f>
        <v>516.40679999999998</v>
      </c>
      <c r="CZ124" s="2">
        <f>((S124*CA124)/100)</f>
        <v>397.23599999999999</v>
      </c>
      <c r="DA124" s="2"/>
      <c r="DB124" s="2"/>
      <c r="DC124" s="2" t="s">
        <v>3</v>
      </c>
      <c r="DD124" s="2" t="s">
        <v>3</v>
      </c>
      <c r="DE124" s="2" t="s">
        <v>3</v>
      </c>
      <c r="DF124" s="2" t="s">
        <v>3</v>
      </c>
      <c r="DG124" s="2" t="s">
        <v>3</v>
      </c>
      <c r="DH124" s="2" t="s">
        <v>3</v>
      </c>
      <c r="DI124" s="2" t="s">
        <v>3</v>
      </c>
      <c r="DJ124" s="2" t="s">
        <v>3</v>
      </c>
      <c r="DK124" s="2" t="s">
        <v>3</v>
      </c>
      <c r="DL124" s="2" t="s">
        <v>3</v>
      </c>
      <c r="DM124" s="2" t="s">
        <v>3</v>
      </c>
      <c r="DN124" s="2">
        <v>0</v>
      </c>
      <c r="DO124" s="2">
        <v>0</v>
      </c>
      <c r="DP124" s="2">
        <v>1</v>
      </c>
      <c r="DQ124" s="2">
        <v>1</v>
      </c>
      <c r="DR124" s="2"/>
      <c r="DS124" s="2"/>
      <c r="DT124" s="2"/>
      <c r="DU124" s="2">
        <v>1013</v>
      </c>
      <c r="DV124" s="2" t="s">
        <v>224</v>
      </c>
      <c r="DW124" s="2" t="s">
        <v>224</v>
      </c>
      <c r="DX124" s="2">
        <v>1</v>
      </c>
      <c r="DY124" s="2"/>
      <c r="DZ124" s="2" t="s">
        <v>3</v>
      </c>
      <c r="EA124" s="2" t="s">
        <v>3</v>
      </c>
      <c r="EB124" s="2" t="s">
        <v>3</v>
      </c>
      <c r="EC124" s="2" t="s">
        <v>3</v>
      </c>
      <c r="ED124" s="2"/>
      <c r="EE124" s="2">
        <v>151030680</v>
      </c>
      <c r="EF124" s="2">
        <v>60</v>
      </c>
      <c r="EG124" s="2" t="s">
        <v>204</v>
      </c>
      <c r="EH124" s="2">
        <v>0</v>
      </c>
      <c r="EI124" s="2" t="s">
        <v>3</v>
      </c>
      <c r="EJ124" s="2">
        <v>1</v>
      </c>
      <c r="EK124" s="2">
        <v>682</v>
      </c>
      <c r="EL124" s="2" t="s">
        <v>205</v>
      </c>
      <c r="EM124" s="2" t="s">
        <v>206</v>
      </c>
      <c r="EN124" s="2"/>
      <c r="EO124" s="2" t="s">
        <v>3</v>
      </c>
      <c r="EP124" s="2"/>
      <c r="EQ124" s="2">
        <v>1024</v>
      </c>
      <c r="ER124" s="2">
        <v>1997</v>
      </c>
      <c r="ES124" s="2">
        <v>884.3</v>
      </c>
      <c r="ET124" s="2">
        <v>0</v>
      </c>
      <c r="EU124" s="2">
        <v>0</v>
      </c>
      <c r="EV124" s="2">
        <v>1112.7</v>
      </c>
      <c r="EW124" s="2">
        <v>95.84</v>
      </c>
      <c r="EX124" s="2">
        <v>0</v>
      </c>
      <c r="EY124" s="2">
        <v>0</v>
      </c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>
        <v>0</v>
      </c>
      <c r="FR124" s="2">
        <f t="shared" ref="FR124:FR129" si="160">ROUND(IF(BI124=3,GM124,0),2)</f>
        <v>0</v>
      </c>
      <c r="FS124" s="2">
        <v>0</v>
      </c>
      <c r="FT124" s="2"/>
      <c r="FU124" s="2"/>
      <c r="FV124" s="2"/>
      <c r="FW124" s="2"/>
      <c r="FX124" s="2">
        <v>91</v>
      </c>
      <c r="FY124" s="2">
        <v>70</v>
      </c>
      <c r="FZ124" s="2"/>
      <c r="GA124" s="2" t="s">
        <v>3</v>
      </c>
      <c r="GB124" s="2"/>
      <c r="GC124" s="2"/>
      <c r="GD124" s="2">
        <v>0</v>
      </c>
      <c r="GE124" s="2"/>
      <c r="GF124" s="2">
        <v>-376987159</v>
      </c>
      <c r="GG124" s="2">
        <v>2</v>
      </c>
      <c r="GH124" s="2">
        <v>1</v>
      </c>
      <c r="GI124" s="2">
        <v>-2</v>
      </c>
      <c r="GJ124" s="2">
        <v>0</v>
      </c>
      <c r="GK124" s="2">
        <f>ROUND(R124*(R12)/100,2)</f>
        <v>0</v>
      </c>
      <c r="GL124" s="2">
        <f t="shared" ref="GL124:GL129" si="161">ROUND(IF(AND(BH124=3,BI124=3,FS124&lt;&gt;0),P124,0),2)</f>
        <v>0</v>
      </c>
      <c r="GM124" s="2">
        <f t="shared" ref="GM124:GM129" si="162">ROUND(O124+X124+Y124+GK124,2)+GX124</f>
        <v>1932.12</v>
      </c>
      <c r="GN124" s="2">
        <f t="shared" ref="GN124:GN129" si="163">IF(OR(BI124=0,BI124=1),GM124,0)</f>
        <v>1932.12</v>
      </c>
      <c r="GO124" s="2">
        <f t="shared" ref="GO124:GO129" si="164">IF(BI124=2,GM124,0)</f>
        <v>0</v>
      </c>
      <c r="GP124" s="2">
        <f t="shared" ref="GP124:GP129" si="165">IF(BI124=4,GM124+GX124,0)</f>
        <v>0</v>
      </c>
      <c r="GQ124" s="2"/>
      <c r="GR124" s="2">
        <v>0</v>
      </c>
      <c r="GS124" s="2">
        <v>0</v>
      </c>
      <c r="GT124" s="2">
        <v>0</v>
      </c>
      <c r="GU124" s="2" t="s">
        <v>3</v>
      </c>
      <c r="GV124" s="2">
        <f t="shared" ref="GV124:GV129" si="166">ROUND((GT124),6)</f>
        <v>0</v>
      </c>
      <c r="GW124" s="2">
        <v>1</v>
      </c>
      <c r="GX124" s="2">
        <f t="shared" ref="GX124:GX129" si="167">ROUND(HC124*I124,2)</f>
        <v>0</v>
      </c>
      <c r="GY124" s="2"/>
      <c r="GZ124" s="2"/>
      <c r="HA124" s="2">
        <v>0</v>
      </c>
      <c r="HB124" s="2">
        <v>0</v>
      </c>
      <c r="HC124" s="2">
        <f t="shared" ref="HC124:HC129" si="168">GV124*GW124</f>
        <v>0</v>
      </c>
      <c r="HD124" s="2"/>
      <c r="HE124" s="2" t="s">
        <v>3</v>
      </c>
      <c r="HF124" s="2" t="s">
        <v>3</v>
      </c>
      <c r="HG124" s="2"/>
      <c r="HH124" s="2"/>
      <c r="HI124" s="2"/>
      <c r="HJ124" s="2"/>
      <c r="HK124" s="2"/>
      <c r="HL124" s="2"/>
      <c r="HM124" s="2" t="s">
        <v>3</v>
      </c>
      <c r="HN124" s="2" t="s">
        <v>3</v>
      </c>
      <c r="HO124" s="2" t="s">
        <v>3</v>
      </c>
      <c r="HP124" s="2" t="s">
        <v>3</v>
      </c>
      <c r="HQ124" s="2" t="s">
        <v>3</v>
      </c>
      <c r="HR124" s="2"/>
      <c r="HS124" s="2"/>
      <c r="HT124" s="2"/>
      <c r="HU124" s="2"/>
      <c r="HV124" s="2"/>
      <c r="HW124" s="2"/>
      <c r="HX124" s="2"/>
      <c r="HY124" s="2"/>
      <c r="HZ124" s="2"/>
      <c r="IA124" s="2"/>
      <c r="IB124" s="2"/>
      <c r="IC124" s="2"/>
      <c r="ID124" s="2"/>
      <c r="IE124" s="2"/>
      <c r="IF124" s="2"/>
      <c r="IG124" s="2"/>
      <c r="IH124" s="2"/>
      <c r="II124" s="2"/>
      <c r="IJ124" s="2"/>
      <c r="IK124" s="2">
        <v>0</v>
      </c>
      <c r="IL124" s="2"/>
      <c r="IM124" s="2"/>
      <c r="IN124" s="2"/>
      <c r="IO124" s="2"/>
      <c r="IP124" s="2"/>
      <c r="IQ124" s="2"/>
      <c r="IR124" s="2"/>
      <c r="IS124" s="2"/>
      <c r="IT124" s="2"/>
      <c r="IU124" s="2"/>
    </row>
    <row r="125" spans="1:255" x14ac:dyDescent="0.2">
      <c r="A125">
        <v>17</v>
      </c>
      <c r="B125">
        <v>1</v>
      </c>
      <c r="C125">
        <f>ROW(SmtRes!A232)</f>
        <v>232</v>
      </c>
      <c r="D125">
        <f>ROW(EtalonRes!A282)</f>
        <v>282</v>
      </c>
      <c r="E125" t="s">
        <v>3</v>
      </c>
      <c r="F125" t="s">
        <v>222</v>
      </c>
      <c r="G125" t="s">
        <v>223</v>
      </c>
      <c r="H125" t="s">
        <v>224</v>
      </c>
      <c r="I125">
        <v>0.51</v>
      </c>
      <c r="J125">
        <v>0</v>
      </c>
      <c r="K125">
        <v>0.51</v>
      </c>
      <c r="O125">
        <f t="shared" si="135"/>
        <v>21297.49</v>
      </c>
      <c r="P125">
        <f t="shared" si="136"/>
        <v>1713.76</v>
      </c>
      <c r="Q125">
        <f t="shared" si="137"/>
        <v>0</v>
      </c>
      <c r="R125">
        <f t="shared" si="138"/>
        <v>0</v>
      </c>
      <c r="S125">
        <f t="shared" si="139"/>
        <v>19583.73</v>
      </c>
      <c r="T125">
        <f t="shared" si="140"/>
        <v>0</v>
      </c>
      <c r="U125">
        <f t="shared" si="141"/>
        <v>48.878399999999999</v>
      </c>
      <c r="V125">
        <f t="shared" si="142"/>
        <v>0</v>
      </c>
      <c r="W125">
        <f t="shared" si="143"/>
        <v>0</v>
      </c>
      <c r="X125">
        <f t="shared" si="144"/>
        <v>14687.8</v>
      </c>
      <c r="Y125">
        <f t="shared" si="145"/>
        <v>8029.33</v>
      </c>
      <c r="AA125">
        <v>-1</v>
      </c>
      <c r="AB125">
        <f t="shared" si="146"/>
        <v>1997</v>
      </c>
      <c r="AC125">
        <f t="shared" si="147"/>
        <v>884.3</v>
      </c>
      <c r="AD125">
        <f t="shared" si="148"/>
        <v>0</v>
      </c>
      <c r="AE125">
        <f t="shared" si="111"/>
        <v>0</v>
      </c>
      <c r="AF125">
        <f t="shared" si="112"/>
        <v>1112.7</v>
      </c>
      <c r="AG125">
        <f t="shared" si="149"/>
        <v>0</v>
      </c>
      <c r="AH125">
        <f t="shared" si="114"/>
        <v>95.84</v>
      </c>
      <c r="AI125">
        <f t="shared" si="115"/>
        <v>0</v>
      </c>
      <c r="AJ125">
        <f t="shared" si="150"/>
        <v>0</v>
      </c>
      <c r="AK125">
        <v>1997</v>
      </c>
      <c r="AL125">
        <v>884.3</v>
      </c>
      <c r="AM125">
        <v>0</v>
      </c>
      <c r="AN125">
        <v>0</v>
      </c>
      <c r="AO125">
        <v>1112.7</v>
      </c>
      <c r="AP125">
        <v>0</v>
      </c>
      <c r="AQ125">
        <v>95.84</v>
      </c>
      <c r="AR125">
        <v>0</v>
      </c>
      <c r="AS125">
        <v>0</v>
      </c>
      <c r="AT125">
        <v>75</v>
      </c>
      <c r="AU125">
        <v>41</v>
      </c>
      <c r="AV125">
        <v>1</v>
      </c>
      <c r="AW125">
        <v>1</v>
      </c>
      <c r="AZ125">
        <v>1</v>
      </c>
      <c r="BA125">
        <v>34.51</v>
      </c>
      <c r="BB125">
        <v>1</v>
      </c>
      <c r="BC125">
        <v>3.8</v>
      </c>
      <c r="BD125" t="s">
        <v>3</v>
      </c>
      <c r="BE125" t="s">
        <v>3</v>
      </c>
      <c r="BF125" t="s">
        <v>3</v>
      </c>
      <c r="BG125" t="s">
        <v>3</v>
      </c>
      <c r="BH125">
        <v>0</v>
      </c>
      <c r="BI125">
        <v>1</v>
      </c>
      <c r="BJ125" t="s">
        <v>225</v>
      </c>
      <c r="BM125">
        <v>682</v>
      </c>
      <c r="BN125">
        <v>0</v>
      </c>
      <c r="BO125" t="s">
        <v>222</v>
      </c>
      <c r="BP125">
        <v>1</v>
      </c>
      <c r="BQ125">
        <v>60</v>
      </c>
      <c r="BR125">
        <v>0</v>
      </c>
      <c r="BS125">
        <v>34.51</v>
      </c>
      <c r="BT125">
        <v>1</v>
      </c>
      <c r="BU125">
        <v>1</v>
      </c>
      <c r="BV125">
        <v>1</v>
      </c>
      <c r="BW125">
        <v>1</v>
      </c>
      <c r="BX125">
        <v>1</v>
      </c>
      <c r="BY125" t="s">
        <v>3</v>
      </c>
      <c r="BZ125">
        <v>75</v>
      </c>
      <c r="CA125">
        <v>41</v>
      </c>
      <c r="CB125" t="s">
        <v>3</v>
      </c>
      <c r="CE125">
        <v>30</v>
      </c>
      <c r="CF125">
        <v>0</v>
      </c>
      <c r="CG125">
        <v>0</v>
      </c>
      <c r="CM125">
        <v>0</v>
      </c>
      <c r="CN125" t="s">
        <v>3</v>
      </c>
      <c r="CO125">
        <v>0</v>
      </c>
      <c r="CP125">
        <f t="shared" si="151"/>
        <v>21297.489999999998</v>
      </c>
      <c r="CQ125">
        <f t="shared" si="152"/>
        <v>3360.34</v>
      </c>
      <c r="CR125">
        <f t="shared" si="153"/>
        <v>0</v>
      </c>
      <c r="CS125">
        <f t="shared" si="154"/>
        <v>0</v>
      </c>
      <c r="CT125">
        <f t="shared" si="155"/>
        <v>38399.279999999999</v>
      </c>
      <c r="CU125">
        <f t="shared" si="156"/>
        <v>0</v>
      </c>
      <c r="CV125">
        <f t="shared" si="157"/>
        <v>95.84</v>
      </c>
      <c r="CW125">
        <f t="shared" si="158"/>
        <v>0</v>
      </c>
      <c r="CX125">
        <f t="shared" si="159"/>
        <v>0</v>
      </c>
      <c r="CY125">
        <f>S125*(BZ125/100)</f>
        <v>14687.797500000001</v>
      </c>
      <c r="CZ125">
        <f>S125*(CA125/100)</f>
        <v>8029.3292999999994</v>
      </c>
      <c r="DC125" t="s">
        <v>3</v>
      </c>
      <c r="DD125" t="s">
        <v>3</v>
      </c>
      <c r="DE125" t="s">
        <v>3</v>
      </c>
      <c r="DF125" t="s">
        <v>3</v>
      </c>
      <c r="DG125" t="s">
        <v>3</v>
      </c>
      <c r="DH125" t="s">
        <v>3</v>
      </c>
      <c r="DI125" t="s">
        <v>3</v>
      </c>
      <c r="DJ125" t="s">
        <v>3</v>
      </c>
      <c r="DK125" t="s">
        <v>3</v>
      </c>
      <c r="DL125" t="s">
        <v>3</v>
      </c>
      <c r="DM125" t="s">
        <v>3</v>
      </c>
      <c r="DN125">
        <v>91</v>
      </c>
      <c r="DO125">
        <v>70</v>
      </c>
      <c r="DP125">
        <v>1</v>
      </c>
      <c r="DQ125">
        <v>1</v>
      </c>
      <c r="DU125">
        <v>1013</v>
      </c>
      <c r="DV125" t="s">
        <v>224</v>
      </c>
      <c r="DW125" t="s">
        <v>224</v>
      </c>
      <c r="DX125">
        <v>1</v>
      </c>
      <c r="DZ125" t="s">
        <v>3</v>
      </c>
      <c r="EA125" t="s">
        <v>3</v>
      </c>
      <c r="EB125" t="s">
        <v>3</v>
      </c>
      <c r="EC125" t="s">
        <v>3</v>
      </c>
      <c r="EE125">
        <v>151030680</v>
      </c>
      <c r="EF125">
        <v>60</v>
      </c>
      <c r="EG125" t="s">
        <v>204</v>
      </c>
      <c r="EH125">
        <v>0</v>
      </c>
      <c r="EI125" t="s">
        <v>3</v>
      </c>
      <c r="EJ125">
        <v>1</v>
      </c>
      <c r="EK125">
        <v>682</v>
      </c>
      <c r="EL125" t="s">
        <v>205</v>
      </c>
      <c r="EM125" t="s">
        <v>206</v>
      </c>
      <c r="EO125" t="s">
        <v>3</v>
      </c>
      <c r="EQ125">
        <v>1024</v>
      </c>
      <c r="ER125">
        <v>1997</v>
      </c>
      <c r="ES125">
        <v>884.3</v>
      </c>
      <c r="ET125">
        <v>0</v>
      </c>
      <c r="EU125">
        <v>0</v>
      </c>
      <c r="EV125">
        <v>1112.7</v>
      </c>
      <c r="EW125">
        <v>95.84</v>
      </c>
      <c r="EX125">
        <v>0</v>
      </c>
      <c r="EY125">
        <v>0</v>
      </c>
      <c r="FQ125">
        <v>0</v>
      </c>
      <c r="FR125">
        <f t="shared" si="160"/>
        <v>0</v>
      </c>
      <c r="FS125">
        <v>0</v>
      </c>
      <c r="FX125">
        <v>91</v>
      </c>
      <c r="FY125">
        <v>70</v>
      </c>
      <c r="GA125" t="s">
        <v>3</v>
      </c>
      <c r="GD125">
        <v>0</v>
      </c>
      <c r="GF125">
        <v>-376987159</v>
      </c>
      <c r="GG125">
        <v>2</v>
      </c>
      <c r="GH125">
        <v>1</v>
      </c>
      <c r="GI125">
        <v>2</v>
      </c>
      <c r="GJ125">
        <v>0</v>
      </c>
      <c r="GK125">
        <f>ROUND(R125*(S12)/100,2)</f>
        <v>0</v>
      </c>
      <c r="GL125">
        <f t="shared" si="161"/>
        <v>0</v>
      </c>
      <c r="GM125">
        <f t="shared" si="162"/>
        <v>44014.62</v>
      </c>
      <c r="GN125">
        <f t="shared" si="163"/>
        <v>44014.62</v>
      </c>
      <c r="GO125">
        <f t="shared" si="164"/>
        <v>0</v>
      </c>
      <c r="GP125">
        <f t="shared" si="165"/>
        <v>0</v>
      </c>
      <c r="GR125">
        <v>0</v>
      </c>
      <c r="GS125">
        <v>3</v>
      </c>
      <c r="GT125">
        <v>0</v>
      </c>
      <c r="GU125" t="s">
        <v>3</v>
      </c>
      <c r="GV125">
        <f t="shared" si="166"/>
        <v>0</v>
      </c>
      <c r="GW125">
        <v>1</v>
      </c>
      <c r="GX125">
        <f t="shared" si="167"/>
        <v>0</v>
      </c>
      <c r="HA125">
        <v>0</v>
      </c>
      <c r="HB125">
        <v>0</v>
      </c>
      <c r="HC125">
        <f t="shared" si="168"/>
        <v>0</v>
      </c>
      <c r="HE125" t="s">
        <v>3</v>
      </c>
      <c r="HF125" t="s">
        <v>3</v>
      </c>
      <c r="HM125" t="s">
        <v>3</v>
      </c>
      <c r="HN125" t="s">
        <v>3</v>
      </c>
      <c r="HO125" t="s">
        <v>3</v>
      </c>
      <c r="HP125" t="s">
        <v>3</v>
      </c>
      <c r="HQ125" t="s">
        <v>3</v>
      </c>
      <c r="IK125">
        <v>0</v>
      </c>
    </row>
    <row r="126" spans="1:255" x14ac:dyDescent="0.2">
      <c r="A126" s="2">
        <v>18</v>
      </c>
      <c r="B126" s="2">
        <v>1</v>
      </c>
      <c r="C126" s="2">
        <v>227</v>
      </c>
      <c r="D126" s="2"/>
      <c r="E126" s="2" t="s">
        <v>3</v>
      </c>
      <c r="F126" s="2" t="s">
        <v>218</v>
      </c>
      <c r="G126" s="2" t="s">
        <v>219</v>
      </c>
      <c r="H126" s="2" t="s">
        <v>220</v>
      </c>
      <c r="I126" s="2">
        <f>I124*J126</f>
        <v>0.53039999999999998</v>
      </c>
      <c r="J126" s="2">
        <v>1.04</v>
      </c>
      <c r="K126" s="2">
        <v>1.04</v>
      </c>
      <c r="L126" s="2"/>
      <c r="M126" s="2"/>
      <c r="N126" s="2"/>
      <c r="O126" s="2">
        <f t="shared" si="135"/>
        <v>395.28</v>
      </c>
      <c r="P126" s="2">
        <f t="shared" si="136"/>
        <v>395.28</v>
      </c>
      <c r="Q126" s="2">
        <f t="shared" si="137"/>
        <v>0</v>
      </c>
      <c r="R126" s="2">
        <f t="shared" si="138"/>
        <v>0</v>
      </c>
      <c r="S126" s="2">
        <f t="shared" si="139"/>
        <v>0</v>
      </c>
      <c r="T126" s="2">
        <f t="shared" si="140"/>
        <v>0</v>
      </c>
      <c r="U126" s="2">
        <f t="shared" si="141"/>
        <v>0</v>
      </c>
      <c r="V126" s="2">
        <f t="shared" si="142"/>
        <v>0</v>
      </c>
      <c r="W126" s="2">
        <f t="shared" si="143"/>
        <v>0</v>
      </c>
      <c r="X126" s="2">
        <f t="shared" si="144"/>
        <v>0</v>
      </c>
      <c r="Y126" s="2">
        <f t="shared" si="145"/>
        <v>0</v>
      </c>
      <c r="Z126" s="2"/>
      <c r="AA126" s="2">
        <v>-1</v>
      </c>
      <c r="AB126" s="2">
        <f t="shared" si="146"/>
        <v>745.24</v>
      </c>
      <c r="AC126" s="2">
        <f t="shared" si="147"/>
        <v>745.24</v>
      </c>
      <c r="AD126" s="2">
        <f t="shared" si="148"/>
        <v>0</v>
      </c>
      <c r="AE126" s="2">
        <f t="shared" si="111"/>
        <v>0</v>
      </c>
      <c r="AF126" s="2">
        <f t="shared" si="112"/>
        <v>0</v>
      </c>
      <c r="AG126" s="2">
        <f t="shared" si="149"/>
        <v>0</v>
      </c>
      <c r="AH126" s="2">
        <f t="shared" si="114"/>
        <v>0</v>
      </c>
      <c r="AI126" s="2">
        <f t="shared" si="115"/>
        <v>0</v>
      </c>
      <c r="AJ126" s="2">
        <f t="shared" si="150"/>
        <v>0</v>
      </c>
      <c r="AK126" s="2">
        <v>745.24</v>
      </c>
      <c r="AL126" s="2">
        <v>745.24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  <c r="AS126" s="2">
        <v>0</v>
      </c>
      <c r="AT126" s="2">
        <v>91</v>
      </c>
      <c r="AU126" s="2">
        <v>70</v>
      </c>
      <c r="AV126" s="2">
        <v>1</v>
      </c>
      <c r="AW126" s="2">
        <v>1</v>
      </c>
      <c r="AX126" s="2"/>
      <c r="AY126" s="2"/>
      <c r="AZ126" s="2">
        <v>1</v>
      </c>
      <c r="BA126" s="2">
        <v>1</v>
      </c>
      <c r="BB126" s="2">
        <v>1</v>
      </c>
      <c r="BC126" s="2">
        <v>1</v>
      </c>
      <c r="BD126" s="2" t="s">
        <v>3</v>
      </c>
      <c r="BE126" s="2" t="s">
        <v>3</v>
      </c>
      <c r="BF126" s="2" t="s">
        <v>3</v>
      </c>
      <c r="BG126" s="2" t="s">
        <v>3</v>
      </c>
      <c r="BH126" s="2">
        <v>3</v>
      </c>
      <c r="BI126" s="2">
        <v>1</v>
      </c>
      <c r="BJ126" s="2" t="s">
        <v>221</v>
      </c>
      <c r="BK126" s="2"/>
      <c r="BL126" s="2"/>
      <c r="BM126" s="2">
        <v>682</v>
      </c>
      <c r="BN126" s="2">
        <v>0</v>
      </c>
      <c r="BO126" s="2" t="s">
        <v>3</v>
      </c>
      <c r="BP126" s="2">
        <v>0</v>
      </c>
      <c r="BQ126" s="2">
        <v>60</v>
      </c>
      <c r="BR126" s="2">
        <v>0</v>
      </c>
      <c r="BS126" s="2">
        <v>1</v>
      </c>
      <c r="BT126" s="2">
        <v>1</v>
      </c>
      <c r="BU126" s="2">
        <v>1</v>
      </c>
      <c r="BV126" s="2">
        <v>1</v>
      </c>
      <c r="BW126" s="2">
        <v>1</v>
      </c>
      <c r="BX126" s="2">
        <v>1</v>
      </c>
      <c r="BY126" s="2" t="s">
        <v>3</v>
      </c>
      <c r="BZ126" s="2">
        <v>91</v>
      </c>
      <c r="CA126" s="2">
        <v>70</v>
      </c>
      <c r="CB126" s="2" t="s">
        <v>3</v>
      </c>
      <c r="CC126" s="2"/>
      <c r="CD126" s="2"/>
      <c r="CE126" s="2">
        <v>30</v>
      </c>
      <c r="CF126" s="2">
        <v>0</v>
      </c>
      <c r="CG126" s="2">
        <v>0</v>
      </c>
      <c r="CH126" s="2"/>
      <c r="CI126" s="2"/>
      <c r="CJ126" s="2"/>
      <c r="CK126" s="2"/>
      <c r="CL126" s="2"/>
      <c r="CM126" s="2">
        <v>0</v>
      </c>
      <c r="CN126" s="2" t="s">
        <v>3</v>
      </c>
      <c r="CO126" s="2">
        <v>0</v>
      </c>
      <c r="CP126" s="2">
        <f t="shared" si="151"/>
        <v>395.28</v>
      </c>
      <c r="CQ126" s="2">
        <f t="shared" si="152"/>
        <v>745.24</v>
      </c>
      <c r="CR126" s="2">
        <f t="shared" si="153"/>
        <v>0</v>
      </c>
      <c r="CS126" s="2">
        <f t="shared" si="154"/>
        <v>0</v>
      </c>
      <c r="CT126" s="2">
        <f t="shared" si="155"/>
        <v>0</v>
      </c>
      <c r="CU126" s="2">
        <f t="shared" si="156"/>
        <v>0</v>
      </c>
      <c r="CV126" s="2">
        <f t="shared" si="157"/>
        <v>0</v>
      </c>
      <c r="CW126" s="2">
        <f t="shared" si="158"/>
        <v>0</v>
      </c>
      <c r="CX126" s="2">
        <f t="shared" si="159"/>
        <v>0</v>
      </c>
      <c r="CY126" s="2">
        <f>((S126*BZ126)/100)</f>
        <v>0</v>
      </c>
      <c r="CZ126" s="2">
        <f>((S126*CA126)/100)</f>
        <v>0</v>
      </c>
      <c r="DA126" s="2"/>
      <c r="DB126" s="2"/>
      <c r="DC126" s="2" t="s">
        <v>3</v>
      </c>
      <c r="DD126" s="2" t="s">
        <v>3</v>
      </c>
      <c r="DE126" s="2" t="s">
        <v>3</v>
      </c>
      <c r="DF126" s="2" t="s">
        <v>3</v>
      </c>
      <c r="DG126" s="2" t="s">
        <v>3</v>
      </c>
      <c r="DH126" s="2" t="s">
        <v>3</v>
      </c>
      <c r="DI126" s="2" t="s">
        <v>3</v>
      </c>
      <c r="DJ126" s="2" t="s">
        <v>3</v>
      </c>
      <c r="DK126" s="2" t="s">
        <v>3</v>
      </c>
      <c r="DL126" s="2" t="s">
        <v>3</v>
      </c>
      <c r="DM126" s="2" t="s">
        <v>3</v>
      </c>
      <c r="DN126" s="2">
        <v>0</v>
      </c>
      <c r="DO126" s="2">
        <v>0</v>
      </c>
      <c r="DP126" s="2">
        <v>1</v>
      </c>
      <c r="DQ126" s="2">
        <v>1</v>
      </c>
      <c r="DR126" s="2"/>
      <c r="DS126" s="2"/>
      <c r="DT126" s="2"/>
      <c r="DU126" s="2">
        <v>1007</v>
      </c>
      <c r="DV126" s="2" t="s">
        <v>220</v>
      </c>
      <c r="DW126" s="2" t="s">
        <v>220</v>
      </c>
      <c r="DX126" s="2">
        <v>1</v>
      </c>
      <c r="DY126" s="2"/>
      <c r="DZ126" s="2" t="s">
        <v>3</v>
      </c>
      <c r="EA126" s="2" t="s">
        <v>3</v>
      </c>
      <c r="EB126" s="2" t="s">
        <v>3</v>
      </c>
      <c r="EC126" s="2" t="s">
        <v>3</v>
      </c>
      <c r="ED126" s="2"/>
      <c r="EE126" s="2">
        <v>151030680</v>
      </c>
      <c r="EF126" s="2">
        <v>60</v>
      </c>
      <c r="EG126" s="2" t="s">
        <v>204</v>
      </c>
      <c r="EH126" s="2">
        <v>0</v>
      </c>
      <c r="EI126" s="2" t="s">
        <v>3</v>
      </c>
      <c r="EJ126" s="2">
        <v>1</v>
      </c>
      <c r="EK126" s="2">
        <v>682</v>
      </c>
      <c r="EL126" s="2" t="s">
        <v>205</v>
      </c>
      <c r="EM126" s="2" t="s">
        <v>206</v>
      </c>
      <c r="EN126" s="2"/>
      <c r="EO126" s="2" t="s">
        <v>3</v>
      </c>
      <c r="EP126" s="2"/>
      <c r="EQ126" s="2">
        <v>1024</v>
      </c>
      <c r="ER126" s="2">
        <v>745.24</v>
      </c>
      <c r="ES126" s="2">
        <v>745.24</v>
      </c>
      <c r="ET126" s="2">
        <v>0</v>
      </c>
      <c r="EU126" s="2">
        <v>0</v>
      </c>
      <c r="EV126" s="2">
        <v>0</v>
      </c>
      <c r="EW126" s="2">
        <v>0</v>
      </c>
      <c r="EX126" s="2">
        <v>0</v>
      </c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>
        <v>0</v>
      </c>
      <c r="FR126" s="2">
        <f t="shared" si="160"/>
        <v>0</v>
      </c>
      <c r="FS126" s="2">
        <v>0</v>
      </c>
      <c r="FT126" s="2"/>
      <c r="FU126" s="2"/>
      <c r="FV126" s="2"/>
      <c r="FW126" s="2"/>
      <c r="FX126" s="2">
        <v>91</v>
      </c>
      <c r="FY126" s="2">
        <v>70</v>
      </c>
      <c r="FZ126" s="2"/>
      <c r="GA126" s="2" t="s">
        <v>3</v>
      </c>
      <c r="GB126" s="2"/>
      <c r="GC126" s="2"/>
      <c r="GD126" s="2">
        <v>0</v>
      </c>
      <c r="GE126" s="2"/>
      <c r="GF126" s="2">
        <v>-1871369451</v>
      </c>
      <c r="GG126" s="2">
        <v>2</v>
      </c>
      <c r="GH126" s="2">
        <v>1</v>
      </c>
      <c r="GI126" s="2">
        <v>-2</v>
      </c>
      <c r="GJ126" s="2">
        <v>0</v>
      </c>
      <c r="GK126" s="2">
        <f>ROUND(R126*(R12)/100,2)</f>
        <v>0</v>
      </c>
      <c r="GL126" s="2">
        <f t="shared" si="161"/>
        <v>0</v>
      </c>
      <c r="GM126" s="2">
        <f t="shared" si="162"/>
        <v>395.28</v>
      </c>
      <c r="GN126" s="2">
        <f t="shared" si="163"/>
        <v>395.28</v>
      </c>
      <c r="GO126" s="2">
        <f t="shared" si="164"/>
        <v>0</v>
      </c>
      <c r="GP126" s="2">
        <f t="shared" si="165"/>
        <v>0</v>
      </c>
      <c r="GQ126" s="2"/>
      <c r="GR126" s="2">
        <v>0</v>
      </c>
      <c r="GS126" s="2">
        <v>0</v>
      </c>
      <c r="GT126" s="2">
        <v>0</v>
      </c>
      <c r="GU126" s="2" t="s">
        <v>3</v>
      </c>
      <c r="GV126" s="2">
        <f t="shared" si="166"/>
        <v>0</v>
      </c>
      <c r="GW126" s="2">
        <v>1</v>
      </c>
      <c r="GX126" s="2">
        <f t="shared" si="167"/>
        <v>0</v>
      </c>
      <c r="GY126" s="2"/>
      <c r="GZ126" s="2"/>
      <c r="HA126" s="2">
        <v>0</v>
      </c>
      <c r="HB126" s="2">
        <v>0</v>
      </c>
      <c r="HC126" s="2">
        <f t="shared" si="168"/>
        <v>0</v>
      </c>
      <c r="HD126" s="2"/>
      <c r="HE126" s="2" t="s">
        <v>3</v>
      </c>
      <c r="HF126" s="2" t="s">
        <v>3</v>
      </c>
      <c r="HG126" s="2"/>
      <c r="HH126" s="2"/>
      <c r="HI126" s="2"/>
      <c r="HJ126" s="2"/>
      <c r="HK126" s="2"/>
      <c r="HL126" s="2"/>
      <c r="HM126" s="2" t="s">
        <v>3</v>
      </c>
      <c r="HN126" s="2" t="s">
        <v>3</v>
      </c>
      <c r="HO126" s="2" t="s">
        <v>3</v>
      </c>
      <c r="HP126" s="2" t="s">
        <v>3</v>
      </c>
      <c r="HQ126" s="2" t="s">
        <v>3</v>
      </c>
      <c r="HR126" s="2"/>
      <c r="HS126" s="2"/>
      <c r="HT126" s="2"/>
      <c r="HU126" s="2"/>
      <c r="HV126" s="2"/>
      <c r="HW126" s="2"/>
      <c r="HX126" s="2"/>
      <c r="HY126" s="2"/>
      <c r="HZ126" s="2"/>
      <c r="IA126" s="2"/>
      <c r="IB126" s="2"/>
      <c r="IC126" s="2"/>
      <c r="ID126" s="2"/>
      <c r="IE126" s="2"/>
      <c r="IF126" s="2"/>
      <c r="IG126" s="2"/>
      <c r="IH126" s="2"/>
      <c r="II126" s="2"/>
      <c r="IJ126" s="2"/>
      <c r="IK126" s="2">
        <v>0</v>
      </c>
      <c r="IL126" s="2"/>
      <c r="IM126" s="2"/>
      <c r="IN126" s="2"/>
      <c r="IO126" s="2"/>
      <c r="IP126" s="2"/>
      <c r="IQ126" s="2"/>
      <c r="IR126" s="2"/>
      <c r="IS126" s="2"/>
      <c r="IT126" s="2"/>
      <c r="IU126" s="2"/>
    </row>
    <row r="127" spans="1:255" x14ac:dyDescent="0.2">
      <c r="A127">
        <v>18</v>
      </c>
      <c r="B127">
        <v>1</v>
      </c>
      <c r="C127">
        <v>232</v>
      </c>
      <c r="E127" t="s">
        <v>3</v>
      </c>
      <c r="F127" t="s">
        <v>218</v>
      </c>
      <c r="G127" t="s">
        <v>219</v>
      </c>
      <c r="H127" t="s">
        <v>220</v>
      </c>
      <c r="I127">
        <f>I125*J127</f>
        <v>0.53039999999999998</v>
      </c>
      <c r="J127">
        <v>1.04</v>
      </c>
      <c r="K127">
        <v>1.04</v>
      </c>
      <c r="O127">
        <f t="shared" si="135"/>
        <v>3454.75</v>
      </c>
      <c r="P127">
        <f t="shared" si="136"/>
        <v>3454.75</v>
      </c>
      <c r="Q127">
        <f t="shared" si="137"/>
        <v>0</v>
      </c>
      <c r="R127">
        <f t="shared" si="138"/>
        <v>0</v>
      </c>
      <c r="S127">
        <f t="shared" si="139"/>
        <v>0</v>
      </c>
      <c r="T127">
        <f t="shared" si="140"/>
        <v>0</v>
      </c>
      <c r="U127">
        <f t="shared" si="141"/>
        <v>0</v>
      </c>
      <c r="V127">
        <f t="shared" si="142"/>
        <v>0</v>
      </c>
      <c r="W127">
        <f t="shared" si="143"/>
        <v>0</v>
      </c>
      <c r="X127">
        <f t="shared" si="144"/>
        <v>0</v>
      </c>
      <c r="Y127">
        <f t="shared" si="145"/>
        <v>0</v>
      </c>
      <c r="AA127">
        <v>-1</v>
      </c>
      <c r="AB127">
        <f t="shared" si="146"/>
        <v>745.24</v>
      </c>
      <c r="AC127">
        <f t="shared" si="147"/>
        <v>745.24</v>
      </c>
      <c r="AD127">
        <f t="shared" si="148"/>
        <v>0</v>
      </c>
      <c r="AE127">
        <f t="shared" si="111"/>
        <v>0</v>
      </c>
      <c r="AF127">
        <f t="shared" si="112"/>
        <v>0</v>
      </c>
      <c r="AG127">
        <f t="shared" si="149"/>
        <v>0</v>
      </c>
      <c r="AH127">
        <f t="shared" si="114"/>
        <v>0</v>
      </c>
      <c r="AI127">
        <f t="shared" si="115"/>
        <v>0</v>
      </c>
      <c r="AJ127">
        <f t="shared" si="150"/>
        <v>0</v>
      </c>
      <c r="AK127">
        <v>745.24</v>
      </c>
      <c r="AL127">
        <v>745.24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1</v>
      </c>
      <c r="AW127">
        <v>1</v>
      </c>
      <c r="AZ127">
        <v>1</v>
      </c>
      <c r="BA127">
        <v>1</v>
      </c>
      <c r="BB127">
        <v>1</v>
      </c>
      <c r="BC127">
        <v>8.74</v>
      </c>
      <c r="BD127" t="s">
        <v>3</v>
      </c>
      <c r="BE127" t="s">
        <v>3</v>
      </c>
      <c r="BF127" t="s">
        <v>3</v>
      </c>
      <c r="BG127" t="s">
        <v>3</v>
      </c>
      <c r="BH127">
        <v>3</v>
      </c>
      <c r="BI127">
        <v>1</v>
      </c>
      <c r="BJ127" t="s">
        <v>221</v>
      </c>
      <c r="BM127">
        <v>682</v>
      </c>
      <c r="BN127">
        <v>0</v>
      </c>
      <c r="BO127" t="s">
        <v>218</v>
      </c>
      <c r="BP127">
        <v>1</v>
      </c>
      <c r="BQ127">
        <v>60</v>
      </c>
      <c r="BR127">
        <v>0</v>
      </c>
      <c r="BS127">
        <v>1</v>
      </c>
      <c r="BT127">
        <v>1</v>
      </c>
      <c r="BU127">
        <v>1</v>
      </c>
      <c r="BV127">
        <v>1</v>
      </c>
      <c r="BW127">
        <v>1</v>
      </c>
      <c r="BX127">
        <v>1</v>
      </c>
      <c r="BY127" t="s">
        <v>3</v>
      </c>
      <c r="BZ127">
        <v>0</v>
      </c>
      <c r="CA127">
        <v>0</v>
      </c>
      <c r="CB127" t="s">
        <v>3</v>
      </c>
      <c r="CE127">
        <v>30</v>
      </c>
      <c r="CF127">
        <v>0</v>
      </c>
      <c r="CG127">
        <v>0</v>
      </c>
      <c r="CM127">
        <v>0</v>
      </c>
      <c r="CN127" t="s">
        <v>3</v>
      </c>
      <c r="CO127">
        <v>0</v>
      </c>
      <c r="CP127">
        <f t="shared" si="151"/>
        <v>3454.75</v>
      </c>
      <c r="CQ127">
        <f t="shared" si="152"/>
        <v>6513.4</v>
      </c>
      <c r="CR127">
        <f t="shared" si="153"/>
        <v>0</v>
      </c>
      <c r="CS127">
        <f t="shared" si="154"/>
        <v>0</v>
      </c>
      <c r="CT127">
        <f t="shared" si="155"/>
        <v>0</v>
      </c>
      <c r="CU127">
        <f t="shared" si="156"/>
        <v>0</v>
      </c>
      <c r="CV127">
        <f t="shared" si="157"/>
        <v>0</v>
      </c>
      <c r="CW127">
        <f t="shared" si="158"/>
        <v>0</v>
      </c>
      <c r="CX127">
        <f t="shared" si="159"/>
        <v>0</v>
      </c>
      <c r="CY127">
        <f>S127*(BZ127/100)</f>
        <v>0</v>
      </c>
      <c r="CZ127">
        <f>S127*(CA127/100)</f>
        <v>0</v>
      </c>
      <c r="DC127" t="s">
        <v>3</v>
      </c>
      <c r="DD127" t="s">
        <v>3</v>
      </c>
      <c r="DE127" t="s">
        <v>3</v>
      </c>
      <c r="DF127" t="s">
        <v>3</v>
      </c>
      <c r="DG127" t="s">
        <v>3</v>
      </c>
      <c r="DH127" t="s">
        <v>3</v>
      </c>
      <c r="DI127" t="s">
        <v>3</v>
      </c>
      <c r="DJ127" t="s">
        <v>3</v>
      </c>
      <c r="DK127" t="s">
        <v>3</v>
      </c>
      <c r="DL127" t="s">
        <v>3</v>
      </c>
      <c r="DM127" t="s">
        <v>3</v>
      </c>
      <c r="DN127">
        <v>91</v>
      </c>
      <c r="DO127">
        <v>70</v>
      </c>
      <c r="DP127">
        <v>1</v>
      </c>
      <c r="DQ127">
        <v>1</v>
      </c>
      <c r="DU127">
        <v>1007</v>
      </c>
      <c r="DV127" t="s">
        <v>220</v>
      </c>
      <c r="DW127" t="s">
        <v>220</v>
      </c>
      <c r="DX127">
        <v>1</v>
      </c>
      <c r="DZ127" t="s">
        <v>3</v>
      </c>
      <c r="EA127" t="s">
        <v>3</v>
      </c>
      <c r="EB127" t="s">
        <v>3</v>
      </c>
      <c r="EC127" t="s">
        <v>3</v>
      </c>
      <c r="EE127">
        <v>151030680</v>
      </c>
      <c r="EF127">
        <v>60</v>
      </c>
      <c r="EG127" t="s">
        <v>204</v>
      </c>
      <c r="EH127">
        <v>0</v>
      </c>
      <c r="EI127" t="s">
        <v>3</v>
      </c>
      <c r="EJ127">
        <v>1</v>
      </c>
      <c r="EK127">
        <v>682</v>
      </c>
      <c r="EL127" t="s">
        <v>205</v>
      </c>
      <c r="EM127" t="s">
        <v>206</v>
      </c>
      <c r="EO127" t="s">
        <v>3</v>
      </c>
      <c r="EQ127">
        <v>1024</v>
      </c>
      <c r="ER127">
        <v>745.24</v>
      </c>
      <c r="ES127">
        <v>745.24</v>
      </c>
      <c r="ET127">
        <v>0</v>
      </c>
      <c r="EU127">
        <v>0</v>
      </c>
      <c r="EV127">
        <v>0</v>
      </c>
      <c r="EW127">
        <v>0</v>
      </c>
      <c r="EX127">
        <v>0</v>
      </c>
      <c r="FQ127">
        <v>0</v>
      </c>
      <c r="FR127">
        <f t="shared" si="160"/>
        <v>0</v>
      </c>
      <c r="FS127">
        <v>0</v>
      </c>
      <c r="FX127">
        <v>91</v>
      </c>
      <c r="FY127">
        <v>70</v>
      </c>
      <c r="GA127" t="s">
        <v>3</v>
      </c>
      <c r="GD127">
        <v>0</v>
      </c>
      <c r="GF127">
        <v>-1871369451</v>
      </c>
      <c r="GG127">
        <v>2</v>
      </c>
      <c r="GH127">
        <v>1</v>
      </c>
      <c r="GI127">
        <v>2</v>
      </c>
      <c r="GJ127">
        <v>0</v>
      </c>
      <c r="GK127">
        <f>ROUND(R127*(S12)/100,2)</f>
        <v>0</v>
      </c>
      <c r="GL127">
        <f t="shared" si="161"/>
        <v>0</v>
      </c>
      <c r="GM127">
        <f t="shared" si="162"/>
        <v>3454.75</v>
      </c>
      <c r="GN127">
        <f t="shared" si="163"/>
        <v>3454.75</v>
      </c>
      <c r="GO127">
        <f t="shared" si="164"/>
        <v>0</v>
      </c>
      <c r="GP127">
        <f t="shared" si="165"/>
        <v>0</v>
      </c>
      <c r="GR127">
        <v>0</v>
      </c>
      <c r="GS127">
        <v>3</v>
      </c>
      <c r="GT127">
        <v>0</v>
      </c>
      <c r="GU127" t="s">
        <v>3</v>
      </c>
      <c r="GV127">
        <f t="shared" si="166"/>
        <v>0</v>
      </c>
      <c r="GW127">
        <v>1</v>
      </c>
      <c r="GX127">
        <f t="shared" si="167"/>
        <v>0</v>
      </c>
      <c r="HA127">
        <v>0</v>
      </c>
      <c r="HB127">
        <v>0</v>
      </c>
      <c r="HC127">
        <f t="shared" si="168"/>
        <v>0</v>
      </c>
      <c r="HE127" t="s">
        <v>3</v>
      </c>
      <c r="HF127" t="s">
        <v>3</v>
      </c>
      <c r="HM127" t="s">
        <v>3</v>
      </c>
      <c r="HN127" t="s">
        <v>3</v>
      </c>
      <c r="HO127" t="s">
        <v>3</v>
      </c>
      <c r="HP127" t="s">
        <v>3</v>
      </c>
      <c r="HQ127" t="s">
        <v>3</v>
      </c>
      <c r="IK127">
        <v>0</v>
      </c>
    </row>
    <row r="128" spans="1:255" x14ac:dyDescent="0.2">
      <c r="A128" s="2">
        <v>17</v>
      </c>
      <c r="B128" s="2">
        <v>1</v>
      </c>
      <c r="C128" s="2">
        <f>ROW(SmtRes!A233)</f>
        <v>233</v>
      </c>
      <c r="D128" s="2">
        <f>ROW(EtalonRes!A283)</f>
        <v>283</v>
      </c>
      <c r="E128" s="2" t="s">
        <v>226</v>
      </c>
      <c r="F128" s="2" t="s">
        <v>227</v>
      </c>
      <c r="G128" s="2" t="s">
        <v>228</v>
      </c>
      <c r="H128" s="2" t="s">
        <v>229</v>
      </c>
      <c r="I128" s="2">
        <v>1</v>
      </c>
      <c r="J128" s="2">
        <v>0</v>
      </c>
      <c r="K128" s="2">
        <v>1</v>
      </c>
      <c r="L128" s="2"/>
      <c r="M128" s="2"/>
      <c r="N128" s="2"/>
      <c r="O128" s="2">
        <f t="shared" si="135"/>
        <v>869.3</v>
      </c>
      <c r="P128" s="2">
        <f t="shared" si="136"/>
        <v>0</v>
      </c>
      <c r="Q128" s="2">
        <f t="shared" si="137"/>
        <v>0</v>
      </c>
      <c r="R128" s="2">
        <f t="shared" si="138"/>
        <v>0</v>
      </c>
      <c r="S128" s="2">
        <f t="shared" si="139"/>
        <v>869.3</v>
      </c>
      <c r="T128" s="2">
        <f t="shared" si="140"/>
        <v>0</v>
      </c>
      <c r="U128" s="2">
        <f t="shared" si="141"/>
        <v>44.800000000000004</v>
      </c>
      <c r="V128" s="2">
        <f t="shared" si="142"/>
        <v>0</v>
      </c>
      <c r="W128" s="2">
        <f t="shared" si="143"/>
        <v>0</v>
      </c>
      <c r="X128" s="2">
        <f t="shared" si="144"/>
        <v>651.98</v>
      </c>
      <c r="Y128" s="2">
        <f t="shared" si="145"/>
        <v>608.51</v>
      </c>
      <c r="Z128" s="2"/>
      <c r="AA128" s="2">
        <v>151751237</v>
      </c>
      <c r="AB128" s="2">
        <f t="shared" si="146"/>
        <v>869.29600000000005</v>
      </c>
      <c r="AC128" s="2">
        <f t="shared" si="147"/>
        <v>0</v>
      </c>
      <c r="AD128" s="2">
        <f t="shared" si="148"/>
        <v>0</v>
      </c>
      <c r="AE128" s="2">
        <f>ROUND((EU128),6)</f>
        <v>0</v>
      </c>
      <c r="AF128" s="2">
        <f>ROUND(((EV128*0.8)),6)</f>
        <v>869.29600000000005</v>
      </c>
      <c r="AG128" s="2">
        <f t="shared" si="149"/>
        <v>0</v>
      </c>
      <c r="AH128" s="2">
        <f>((EW128*0.8))</f>
        <v>44.800000000000004</v>
      </c>
      <c r="AI128" s="2">
        <f>(EX128)</f>
        <v>0</v>
      </c>
      <c r="AJ128" s="2">
        <f t="shared" si="150"/>
        <v>0</v>
      </c>
      <c r="AK128" s="2">
        <v>1086.6199999999999</v>
      </c>
      <c r="AL128" s="2">
        <v>0</v>
      </c>
      <c r="AM128" s="2">
        <v>0</v>
      </c>
      <c r="AN128" s="2">
        <v>0</v>
      </c>
      <c r="AO128" s="2">
        <v>1086.6199999999999</v>
      </c>
      <c r="AP128" s="2">
        <v>0</v>
      </c>
      <c r="AQ128" s="2">
        <v>56</v>
      </c>
      <c r="AR128" s="2">
        <v>0</v>
      </c>
      <c r="AS128" s="2">
        <v>0</v>
      </c>
      <c r="AT128" s="2">
        <v>75</v>
      </c>
      <c r="AU128" s="2">
        <v>70</v>
      </c>
      <c r="AV128" s="2">
        <v>1</v>
      </c>
      <c r="AW128" s="2">
        <v>1</v>
      </c>
      <c r="AX128" s="2"/>
      <c r="AY128" s="2"/>
      <c r="AZ128" s="2">
        <v>1</v>
      </c>
      <c r="BA128" s="2">
        <v>1</v>
      </c>
      <c r="BB128" s="2">
        <v>1</v>
      </c>
      <c r="BC128" s="2">
        <v>1</v>
      </c>
      <c r="BD128" s="2" t="s">
        <v>3</v>
      </c>
      <c r="BE128" s="2" t="s">
        <v>3</v>
      </c>
      <c r="BF128" s="2" t="s">
        <v>3</v>
      </c>
      <c r="BG128" s="2" t="s">
        <v>3</v>
      </c>
      <c r="BH128" s="2">
        <v>0</v>
      </c>
      <c r="BI128" s="2">
        <v>4</v>
      </c>
      <c r="BJ128" s="2" t="s">
        <v>230</v>
      </c>
      <c r="BK128" s="2"/>
      <c r="BL128" s="2"/>
      <c r="BM128" s="2">
        <v>382</v>
      </c>
      <c r="BN128" s="2">
        <v>0</v>
      </c>
      <c r="BO128" s="2" t="s">
        <v>3</v>
      </c>
      <c r="BP128" s="2">
        <v>0</v>
      </c>
      <c r="BQ128" s="2">
        <v>50</v>
      </c>
      <c r="BR128" s="2">
        <v>0</v>
      </c>
      <c r="BS128" s="2">
        <v>1</v>
      </c>
      <c r="BT128" s="2">
        <v>1</v>
      </c>
      <c r="BU128" s="2">
        <v>1</v>
      </c>
      <c r="BV128" s="2">
        <v>1</v>
      </c>
      <c r="BW128" s="2">
        <v>1</v>
      </c>
      <c r="BX128" s="2">
        <v>1</v>
      </c>
      <c r="BY128" s="2" t="s">
        <v>3</v>
      </c>
      <c r="BZ128" s="2">
        <v>75</v>
      </c>
      <c r="CA128" s="2">
        <v>70</v>
      </c>
      <c r="CB128" s="2" t="s">
        <v>3</v>
      </c>
      <c r="CC128" s="2"/>
      <c r="CD128" s="2"/>
      <c r="CE128" s="2">
        <v>30</v>
      </c>
      <c r="CF128" s="2">
        <v>0</v>
      </c>
      <c r="CG128" s="2">
        <v>0</v>
      </c>
      <c r="CH128" s="2"/>
      <c r="CI128" s="2"/>
      <c r="CJ128" s="2"/>
      <c r="CK128" s="2"/>
      <c r="CL128" s="2"/>
      <c r="CM128" s="2">
        <v>0</v>
      </c>
      <c r="CN128" s="2" t="s">
        <v>231</v>
      </c>
      <c r="CO128" s="2">
        <v>0</v>
      </c>
      <c r="CP128" s="2">
        <f t="shared" si="151"/>
        <v>869.3</v>
      </c>
      <c r="CQ128" s="2">
        <f t="shared" si="152"/>
        <v>0</v>
      </c>
      <c r="CR128" s="2">
        <f t="shared" si="153"/>
        <v>0</v>
      </c>
      <c r="CS128" s="2">
        <f t="shared" si="154"/>
        <v>0</v>
      </c>
      <c r="CT128" s="2">
        <f t="shared" si="155"/>
        <v>869.3</v>
      </c>
      <c r="CU128" s="2">
        <f t="shared" si="156"/>
        <v>0</v>
      </c>
      <c r="CV128" s="2">
        <f t="shared" si="157"/>
        <v>44.800000000000004</v>
      </c>
      <c r="CW128" s="2">
        <f t="shared" si="158"/>
        <v>0</v>
      </c>
      <c r="CX128" s="2">
        <f t="shared" si="159"/>
        <v>0</v>
      </c>
      <c r="CY128" s="2">
        <f>((S128*BZ128)/100)</f>
        <v>651.97500000000002</v>
      </c>
      <c r="CZ128" s="2">
        <f>((S128*CA128)/100)</f>
        <v>608.51</v>
      </c>
      <c r="DA128" s="2"/>
      <c r="DB128" s="2"/>
      <c r="DC128" s="2" t="s">
        <v>3</v>
      </c>
      <c r="DD128" s="2" t="s">
        <v>3</v>
      </c>
      <c r="DE128" s="2" t="s">
        <v>3</v>
      </c>
      <c r="DF128" s="2" t="s">
        <v>3</v>
      </c>
      <c r="DG128" s="2" t="s">
        <v>232</v>
      </c>
      <c r="DH128" s="2" t="s">
        <v>3</v>
      </c>
      <c r="DI128" s="2" t="s">
        <v>232</v>
      </c>
      <c r="DJ128" s="2" t="s">
        <v>3</v>
      </c>
      <c r="DK128" s="2" t="s">
        <v>3</v>
      </c>
      <c r="DL128" s="2" t="s">
        <v>3</v>
      </c>
      <c r="DM128" s="2" t="s">
        <v>3</v>
      </c>
      <c r="DN128" s="2">
        <v>0</v>
      </c>
      <c r="DO128" s="2">
        <v>0</v>
      </c>
      <c r="DP128" s="2">
        <v>1</v>
      </c>
      <c r="DQ128" s="2">
        <v>1</v>
      </c>
      <c r="DR128" s="2"/>
      <c r="DS128" s="2"/>
      <c r="DT128" s="2"/>
      <c r="DU128" s="2">
        <v>1013</v>
      </c>
      <c r="DV128" s="2" t="s">
        <v>229</v>
      </c>
      <c r="DW128" s="2" t="s">
        <v>229</v>
      </c>
      <c r="DX128" s="2">
        <v>1</v>
      </c>
      <c r="DY128" s="2"/>
      <c r="DZ128" s="2" t="s">
        <v>3</v>
      </c>
      <c r="EA128" s="2" t="s">
        <v>3</v>
      </c>
      <c r="EB128" s="2" t="s">
        <v>3</v>
      </c>
      <c r="EC128" s="2" t="s">
        <v>3</v>
      </c>
      <c r="ED128" s="2"/>
      <c r="EE128" s="2">
        <v>151030380</v>
      </c>
      <c r="EF128" s="2">
        <v>50</v>
      </c>
      <c r="EG128" s="2" t="s">
        <v>233</v>
      </c>
      <c r="EH128" s="2">
        <v>0</v>
      </c>
      <c r="EI128" s="2" t="s">
        <v>3</v>
      </c>
      <c r="EJ128" s="2">
        <v>4</v>
      </c>
      <c r="EK128" s="2">
        <v>382</v>
      </c>
      <c r="EL128" s="2" t="s">
        <v>234</v>
      </c>
      <c r="EM128" s="2" t="s">
        <v>235</v>
      </c>
      <c r="EN128" s="2"/>
      <c r="EO128" s="2" t="s">
        <v>236</v>
      </c>
      <c r="EP128" s="2"/>
      <c r="EQ128" s="2">
        <v>0</v>
      </c>
      <c r="ER128" s="2">
        <v>1086.6199999999999</v>
      </c>
      <c r="ES128" s="2">
        <v>0</v>
      </c>
      <c r="ET128" s="2">
        <v>0</v>
      </c>
      <c r="EU128" s="2">
        <v>0</v>
      </c>
      <c r="EV128" s="2">
        <v>1086.6199999999999</v>
      </c>
      <c r="EW128" s="2">
        <v>56</v>
      </c>
      <c r="EX128" s="2">
        <v>0</v>
      </c>
      <c r="EY128" s="2">
        <v>0</v>
      </c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>
        <v>0</v>
      </c>
      <c r="FR128" s="2">
        <f t="shared" si="160"/>
        <v>0</v>
      </c>
      <c r="FS128" s="2">
        <v>0</v>
      </c>
      <c r="FT128" s="2"/>
      <c r="FU128" s="2"/>
      <c r="FV128" s="2"/>
      <c r="FW128" s="2"/>
      <c r="FX128" s="2">
        <v>75</v>
      </c>
      <c r="FY128" s="2">
        <v>70</v>
      </c>
      <c r="FZ128" s="2"/>
      <c r="GA128" s="2" t="s">
        <v>3</v>
      </c>
      <c r="GB128" s="2"/>
      <c r="GC128" s="2"/>
      <c r="GD128" s="2">
        <v>0</v>
      </c>
      <c r="GE128" s="2"/>
      <c r="GF128" s="2">
        <v>-1711702085</v>
      </c>
      <c r="GG128" s="2">
        <v>2</v>
      </c>
      <c r="GH128" s="2">
        <v>1</v>
      </c>
      <c r="GI128" s="2">
        <v>-2</v>
      </c>
      <c r="GJ128" s="2">
        <v>0</v>
      </c>
      <c r="GK128" s="2">
        <f>ROUND(R128*(R12)/100,2)</f>
        <v>0</v>
      </c>
      <c r="GL128" s="2">
        <f t="shared" si="161"/>
        <v>0</v>
      </c>
      <c r="GM128" s="2">
        <f t="shared" si="162"/>
        <v>2129.79</v>
      </c>
      <c r="GN128" s="2">
        <f t="shared" si="163"/>
        <v>0</v>
      </c>
      <c r="GO128" s="2">
        <f t="shared" si="164"/>
        <v>0</v>
      </c>
      <c r="GP128" s="2">
        <f t="shared" si="165"/>
        <v>2129.79</v>
      </c>
      <c r="GQ128" s="2"/>
      <c r="GR128" s="2">
        <v>0</v>
      </c>
      <c r="GS128" s="2">
        <v>0</v>
      </c>
      <c r="GT128" s="2">
        <v>0</v>
      </c>
      <c r="GU128" s="2" t="s">
        <v>3</v>
      </c>
      <c r="GV128" s="2">
        <f t="shared" si="166"/>
        <v>0</v>
      </c>
      <c r="GW128" s="2">
        <v>1</v>
      </c>
      <c r="GX128" s="2">
        <f t="shared" si="167"/>
        <v>0</v>
      </c>
      <c r="GY128" s="2"/>
      <c r="GZ128" s="2"/>
      <c r="HA128" s="2">
        <v>0</v>
      </c>
      <c r="HB128" s="2">
        <v>0</v>
      </c>
      <c r="HC128" s="2">
        <f t="shared" si="168"/>
        <v>0</v>
      </c>
      <c r="HD128" s="2"/>
      <c r="HE128" s="2" t="s">
        <v>3</v>
      </c>
      <c r="HF128" s="2" t="s">
        <v>3</v>
      </c>
      <c r="HG128" s="2"/>
      <c r="HH128" s="2"/>
      <c r="HI128" s="2"/>
      <c r="HJ128" s="2"/>
      <c r="HK128" s="2"/>
      <c r="HL128" s="2"/>
      <c r="HM128" s="2" t="s">
        <v>3</v>
      </c>
      <c r="HN128" s="2" t="s">
        <v>3</v>
      </c>
      <c r="HO128" s="2" t="s">
        <v>3</v>
      </c>
      <c r="HP128" s="2" t="s">
        <v>3</v>
      </c>
      <c r="HQ128" s="2" t="s">
        <v>3</v>
      </c>
      <c r="HR128" s="2"/>
      <c r="HS128" s="2"/>
      <c r="HT128" s="2"/>
      <c r="HU128" s="2"/>
      <c r="HV128" s="2"/>
      <c r="HW128" s="2"/>
      <c r="HX128" s="2"/>
      <c r="HY128" s="2"/>
      <c r="HZ128" s="2"/>
      <c r="IA128" s="2"/>
      <c r="IB128" s="2"/>
      <c r="IC128" s="2"/>
      <c r="ID128" s="2"/>
      <c r="IE128" s="2"/>
      <c r="IF128" s="2"/>
      <c r="IG128" s="2"/>
      <c r="IH128" s="2"/>
      <c r="II128" s="2"/>
      <c r="IJ128" s="2"/>
      <c r="IK128" s="2">
        <v>0</v>
      </c>
      <c r="IL128" s="2"/>
      <c r="IM128" s="2"/>
      <c r="IN128" s="2"/>
      <c r="IO128" s="2"/>
      <c r="IP128" s="2"/>
      <c r="IQ128" s="2"/>
      <c r="IR128" s="2"/>
      <c r="IS128" s="2"/>
      <c r="IT128" s="2"/>
      <c r="IU128" s="2"/>
    </row>
    <row r="129" spans="1:245" x14ac:dyDescent="0.2">
      <c r="A129">
        <v>17</v>
      </c>
      <c r="B129">
        <v>1</v>
      </c>
      <c r="C129">
        <f>ROW(SmtRes!A234)</f>
        <v>234</v>
      </c>
      <c r="D129">
        <f>ROW(EtalonRes!A284)</f>
        <v>284</v>
      </c>
      <c r="E129" t="s">
        <v>226</v>
      </c>
      <c r="F129" t="s">
        <v>227</v>
      </c>
      <c r="G129" t="s">
        <v>228</v>
      </c>
      <c r="H129" t="s">
        <v>229</v>
      </c>
      <c r="I129">
        <v>1</v>
      </c>
      <c r="J129">
        <v>0</v>
      </c>
      <c r="K129">
        <v>1</v>
      </c>
      <c r="O129">
        <f t="shared" si="135"/>
        <v>29999.54</v>
      </c>
      <c r="P129">
        <f t="shared" si="136"/>
        <v>0</v>
      </c>
      <c r="Q129">
        <f t="shared" si="137"/>
        <v>0</v>
      </c>
      <c r="R129">
        <f t="shared" si="138"/>
        <v>0</v>
      </c>
      <c r="S129">
        <f t="shared" si="139"/>
        <v>29999.54</v>
      </c>
      <c r="T129">
        <f t="shared" si="140"/>
        <v>0</v>
      </c>
      <c r="U129">
        <f t="shared" si="141"/>
        <v>44.800000000000004</v>
      </c>
      <c r="V129">
        <f t="shared" si="142"/>
        <v>0</v>
      </c>
      <c r="W129">
        <f t="shared" si="143"/>
        <v>0</v>
      </c>
      <c r="X129">
        <f t="shared" si="144"/>
        <v>20999.68</v>
      </c>
      <c r="Y129">
        <f t="shared" si="145"/>
        <v>12299.81</v>
      </c>
      <c r="AA129">
        <v>151751235</v>
      </c>
      <c r="AB129">
        <f t="shared" si="146"/>
        <v>869.29600000000005</v>
      </c>
      <c r="AC129">
        <f t="shared" si="147"/>
        <v>0</v>
      </c>
      <c r="AD129">
        <f t="shared" si="148"/>
        <v>0</v>
      </c>
      <c r="AE129">
        <f>ROUND((EU129),6)</f>
        <v>0</v>
      </c>
      <c r="AF129">
        <f>ROUND(((EV129*0.8)),6)</f>
        <v>869.29600000000005</v>
      </c>
      <c r="AG129">
        <f t="shared" si="149"/>
        <v>0</v>
      </c>
      <c r="AH129">
        <f>((EW129*0.8))</f>
        <v>44.800000000000004</v>
      </c>
      <c r="AI129">
        <f>(EX129)</f>
        <v>0</v>
      </c>
      <c r="AJ129">
        <f t="shared" si="150"/>
        <v>0</v>
      </c>
      <c r="AK129">
        <v>1086.6199999999999</v>
      </c>
      <c r="AL129">
        <v>0</v>
      </c>
      <c r="AM129">
        <v>0</v>
      </c>
      <c r="AN129">
        <v>0</v>
      </c>
      <c r="AO129">
        <v>1086.6199999999999</v>
      </c>
      <c r="AP129">
        <v>0</v>
      </c>
      <c r="AQ129">
        <v>56</v>
      </c>
      <c r="AR129">
        <v>0</v>
      </c>
      <c r="AS129">
        <v>0</v>
      </c>
      <c r="AT129">
        <v>70</v>
      </c>
      <c r="AU129">
        <v>41</v>
      </c>
      <c r="AV129">
        <v>1</v>
      </c>
      <c r="AW129">
        <v>1</v>
      </c>
      <c r="AZ129">
        <v>1</v>
      </c>
      <c r="BA129">
        <v>34.51</v>
      </c>
      <c r="BB129">
        <v>1</v>
      </c>
      <c r="BC129">
        <v>1</v>
      </c>
      <c r="BD129" t="s">
        <v>3</v>
      </c>
      <c r="BE129" t="s">
        <v>3</v>
      </c>
      <c r="BF129" t="s">
        <v>3</v>
      </c>
      <c r="BG129" t="s">
        <v>3</v>
      </c>
      <c r="BH129">
        <v>0</v>
      </c>
      <c r="BI129">
        <v>4</v>
      </c>
      <c r="BJ129" t="s">
        <v>230</v>
      </c>
      <c r="BM129">
        <v>382</v>
      </c>
      <c r="BN129">
        <v>0</v>
      </c>
      <c r="BO129" t="s">
        <v>3</v>
      </c>
      <c r="BP129">
        <v>0</v>
      </c>
      <c r="BQ129">
        <v>50</v>
      </c>
      <c r="BR129">
        <v>0</v>
      </c>
      <c r="BS129">
        <v>34.51</v>
      </c>
      <c r="BT129">
        <v>1</v>
      </c>
      <c r="BU129">
        <v>1</v>
      </c>
      <c r="BV129">
        <v>1</v>
      </c>
      <c r="BW129">
        <v>1</v>
      </c>
      <c r="BX129">
        <v>1</v>
      </c>
      <c r="BY129" t="s">
        <v>3</v>
      </c>
      <c r="BZ129">
        <v>70</v>
      </c>
      <c r="CA129">
        <v>41</v>
      </c>
      <c r="CB129" t="s">
        <v>3</v>
      </c>
      <c r="CE129">
        <v>30</v>
      </c>
      <c r="CF129">
        <v>0</v>
      </c>
      <c r="CG129">
        <v>0</v>
      </c>
      <c r="CM129">
        <v>0</v>
      </c>
      <c r="CN129" t="s">
        <v>231</v>
      </c>
      <c r="CO129">
        <v>0</v>
      </c>
      <c r="CP129">
        <f t="shared" si="151"/>
        <v>29999.54</v>
      </c>
      <c r="CQ129">
        <f t="shared" si="152"/>
        <v>0</v>
      </c>
      <c r="CR129">
        <f t="shared" si="153"/>
        <v>0</v>
      </c>
      <c r="CS129">
        <f t="shared" si="154"/>
        <v>0</v>
      </c>
      <c r="CT129">
        <f t="shared" si="155"/>
        <v>29999.54</v>
      </c>
      <c r="CU129">
        <f t="shared" si="156"/>
        <v>0</v>
      </c>
      <c r="CV129">
        <f t="shared" si="157"/>
        <v>44.800000000000004</v>
      </c>
      <c r="CW129">
        <f t="shared" si="158"/>
        <v>0</v>
      </c>
      <c r="CX129">
        <f t="shared" si="159"/>
        <v>0</v>
      </c>
      <c r="CY129">
        <f>S129*(BZ129/100)</f>
        <v>20999.678</v>
      </c>
      <c r="CZ129">
        <f>S129*(CA129/100)</f>
        <v>12299.811400000001</v>
      </c>
      <c r="DC129" t="s">
        <v>3</v>
      </c>
      <c r="DD129" t="s">
        <v>3</v>
      </c>
      <c r="DE129" t="s">
        <v>3</v>
      </c>
      <c r="DF129" t="s">
        <v>3</v>
      </c>
      <c r="DG129" t="s">
        <v>232</v>
      </c>
      <c r="DH129" t="s">
        <v>3</v>
      </c>
      <c r="DI129" t="s">
        <v>232</v>
      </c>
      <c r="DJ129" t="s">
        <v>3</v>
      </c>
      <c r="DK129" t="s">
        <v>3</v>
      </c>
      <c r="DL129" t="s">
        <v>3</v>
      </c>
      <c r="DM129" t="s">
        <v>3</v>
      </c>
      <c r="DN129">
        <v>75</v>
      </c>
      <c r="DO129">
        <v>70</v>
      </c>
      <c r="DP129">
        <v>1</v>
      </c>
      <c r="DQ129">
        <v>1</v>
      </c>
      <c r="DU129">
        <v>1013</v>
      </c>
      <c r="DV129" t="s">
        <v>229</v>
      </c>
      <c r="DW129" t="s">
        <v>229</v>
      </c>
      <c r="DX129">
        <v>1</v>
      </c>
      <c r="DZ129" t="s">
        <v>3</v>
      </c>
      <c r="EA129" t="s">
        <v>3</v>
      </c>
      <c r="EB129" t="s">
        <v>3</v>
      </c>
      <c r="EC129" t="s">
        <v>3</v>
      </c>
      <c r="EE129">
        <v>151030380</v>
      </c>
      <c r="EF129">
        <v>50</v>
      </c>
      <c r="EG129" t="s">
        <v>233</v>
      </c>
      <c r="EH129">
        <v>0</v>
      </c>
      <c r="EI129" t="s">
        <v>3</v>
      </c>
      <c r="EJ129">
        <v>4</v>
      </c>
      <c r="EK129">
        <v>382</v>
      </c>
      <c r="EL129" t="s">
        <v>234</v>
      </c>
      <c r="EM129" t="s">
        <v>235</v>
      </c>
      <c r="EO129" t="s">
        <v>236</v>
      </c>
      <c r="EQ129">
        <v>0</v>
      </c>
      <c r="ER129">
        <v>1086.6199999999999</v>
      </c>
      <c r="ES129">
        <v>0</v>
      </c>
      <c r="ET129">
        <v>0</v>
      </c>
      <c r="EU129">
        <v>0</v>
      </c>
      <c r="EV129">
        <v>1086.6199999999999</v>
      </c>
      <c r="EW129">
        <v>56</v>
      </c>
      <c r="EX129">
        <v>0</v>
      </c>
      <c r="EY129">
        <v>0</v>
      </c>
      <c r="FQ129">
        <v>0</v>
      </c>
      <c r="FR129">
        <f t="shared" si="160"/>
        <v>0</v>
      </c>
      <c r="FS129">
        <v>0</v>
      </c>
      <c r="FX129">
        <v>75</v>
      </c>
      <c r="FY129">
        <v>70</v>
      </c>
      <c r="GA129" t="s">
        <v>3</v>
      </c>
      <c r="GD129">
        <v>0</v>
      </c>
      <c r="GF129">
        <v>-1711702085</v>
      </c>
      <c r="GG129">
        <v>2</v>
      </c>
      <c r="GH129">
        <v>1</v>
      </c>
      <c r="GI129">
        <v>2</v>
      </c>
      <c r="GJ129">
        <v>0</v>
      </c>
      <c r="GK129">
        <f>ROUND(R129*(S12)/100,2)</f>
        <v>0</v>
      </c>
      <c r="GL129">
        <f t="shared" si="161"/>
        <v>0</v>
      </c>
      <c r="GM129">
        <f t="shared" si="162"/>
        <v>63299.03</v>
      </c>
      <c r="GN129">
        <f t="shared" si="163"/>
        <v>0</v>
      </c>
      <c r="GO129">
        <f t="shared" si="164"/>
        <v>0</v>
      </c>
      <c r="GP129">
        <f t="shared" si="165"/>
        <v>63299.03</v>
      </c>
      <c r="GR129">
        <v>0</v>
      </c>
      <c r="GS129">
        <v>3</v>
      </c>
      <c r="GT129">
        <v>0</v>
      </c>
      <c r="GU129" t="s">
        <v>3</v>
      </c>
      <c r="GV129">
        <f t="shared" si="166"/>
        <v>0</v>
      </c>
      <c r="GW129">
        <v>1</v>
      </c>
      <c r="GX129">
        <f t="shared" si="167"/>
        <v>0</v>
      </c>
      <c r="HA129">
        <v>0</v>
      </c>
      <c r="HB129">
        <v>0</v>
      </c>
      <c r="HC129">
        <f t="shared" si="168"/>
        <v>0</v>
      </c>
      <c r="HE129" t="s">
        <v>3</v>
      </c>
      <c r="HF129" t="s">
        <v>3</v>
      </c>
      <c r="HM129" t="s">
        <v>3</v>
      </c>
      <c r="HN129" t="s">
        <v>3</v>
      </c>
      <c r="HO129" t="s">
        <v>3</v>
      </c>
      <c r="HP129" t="s">
        <v>3</v>
      </c>
      <c r="HQ129" t="s">
        <v>3</v>
      </c>
      <c r="IK129">
        <v>0</v>
      </c>
    </row>
    <row r="131" spans="1:245" x14ac:dyDescent="0.2">
      <c r="A131" s="3">
        <v>51</v>
      </c>
      <c r="B131" s="3">
        <f>B24</f>
        <v>1</v>
      </c>
      <c r="C131" s="3">
        <f>A24</f>
        <v>4</v>
      </c>
      <c r="D131" s="3">
        <f>ROW(A24)</f>
        <v>24</v>
      </c>
      <c r="E131" s="3"/>
      <c r="F131" s="3" t="str">
        <f>IF(F24&lt;&gt;"",F24,"")</f>
        <v>Новый раздел</v>
      </c>
      <c r="G131" s="3" t="str">
        <f>IF(G24&lt;&gt;"",G24,"")</f>
        <v>1. СПС</v>
      </c>
      <c r="H131" s="3">
        <v>0</v>
      </c>
      <c r="I131" s="3"/>
      <c r="J131" s="3"/>
      <c r="K131" s="3"/>
      <c r="L131" s="3"/>
      <c r="M131" s="3"/>
      <c r="N131" s="3"/>
      <c r="O131" s="3">
        <f t="shared" ref="O131:T131" si="169">ROUND(AB131,2)</f>
        <v>160193.66</v>
      </c>
      <c r="P131" s="3">
        <f t="shared" si="169"/>
        <v>142942.04999999999</v>
      </c>
      <c r="Q131" s="3">
        <f t="shared" si="169"/>
        <v>3433.98</v>
      </c>
      <c r="R131" s="3">
        <f t="shared" si="169"/>
        <v>768.42</v>
      </c>
      <c r="S131" s="3">
        <f t="shared" si="169"/>
        <v>13817.63</v>
      </c>
      <c r="T131" s="3">
        <f t="shared" si="169"/>
        <v>0</v>
      </c>
      <c r="U131" s="3">
        <f>AH131</f>
        <v>1003.9573999999999</v>
      </c>
      <c r="V131" s="3">
        <f>AI131</f>
        <v>0</v>
      </c>
      <c r="W131" s="3">
        <f>ROUND(AJ131,2)</f>
        <v>0</v>
      </c>
      <c r="X131" s="3">
        <f>ROUND(AK131,2)</f>
        <v>15248.28</v>
      </c>
      <c r="Y131" s="3">
        <f>ROUND(AL131,2)</f>
        <v>9305.3799999999992</v>
      </c>
      <c r="Z131" s="3"/>
      <c r="AA131" s="3"/>
      <c r="AB131" s="3">
        <f>ROUND(SUMIF(AA28:AA129,"=151751237",O28:O129),2)</f>
        <v>160193.66</v>
      </c>
      <c r="AC131" s="3">
        <f>ROUND(SUMIF(AA28:AA129,"=151751237",P28:P129),2)</f>
        <v>142942.04999999999</v>
      </c>
      <c r="AD131" s="3">
        <f>ROUND(SUMIF(AA28:AA129,"=151751237",Q28:Q129),2)</f>
        <v>3433.98</v>
      </c>
      <c r="AE131" s="3">
        <f>ROUND(SUMIF(AA28:AA129,"=151751237",R28:R129),2)</f>
        <v>768.42</v>
      </c>
      <c r="AF131" s="3">
        <f>ROUND(SUMIF(AA28:AA129,"=151751237",S28:S129),2)</f>
        <v>13817.63</v>
      </c>
      <c r="AG131" s="3">
        <f>ROUND(SUMIF(AA28:AA129,"=151751237",T28:T129),2)</f>
        <v>0</v>
      </c>
      <c r="AH131" s="3">
        <f>SUMIF(AA28:AA129,"=151751237",U28:U129)</f>
        <v>1003.9573999999999</v>
      </c>
      <c r="AI131" s="3">
        <f>SUMIF(AA28:AA129,"=151751237",V28:V129)</f>
        <v>0</v>
      </c>
      <c r="AJ131" s="3">
        <f>ROUND(SUMIF(AA28:AA129,"=151751237",W28:W129),2)</f>
        <v>0</v>
      </c>
      <c r="AK131" s="3">
        <f>ROUND(SUMIF(AA28:AA129,"=151751237",X28:X129),2)</f>
        <v>15248.28</v>
      </c>
      <c r="AL131" s="3">
        <f>ROUND(SUMIF(AA28:AA129,"=151751237",Y28:Y129),2)</f>
        <v>9305.3799999999992</v>
      </c>
      <c r="AM131" s="3"/>
      <c r="AN131" s="3"/>
      <c r="AO131" s="3">
        <f t="shared" ref="AO131:BD131" si="170">ROUND(BX131,2)</f>
        <v>0</v>
      </c>
      <c r="AP131" s="3">
        <f t="shared" si="170"/>
        <v>84041.94</v>
      </c>
      <c r="AQ131" s="3">
        <f t="shared" si="170"/>
        <v>0</v>
      </c>
      <c r="AR131" s="3">
        <f t="shared" si="170"/>
        <v>186092.08</v>
      </c>
      <c r="AS131" s="3">
        <f t="shared" si="170"/>
        <v>7558.38</v>
      </c>
      <c r="AT131" s="3">
        <f t="shared" si="170"/>
        <v>92361.97</v>
      </c>
      <c r="AU131" s="3">
        <f t="shared" si="170"/>
        <v>2129.79</v>
      </c>
      <c r="AV131" s="3">
        <f t="shared" si="170"/>
        <v>142942.04999999999</v>
      </c>
      <c r="AW131" s="3">
        <f t="shared" si="170"/>
        <v>58900.11</v>
      </c>
      <c r="AX131" s="3">
        <f t="shared" si="170"/>
        <v>0</v>
      </c>
      <c r="AY131" s="3">
        <f t="shared" si="170"/>
        <v>58900.11</v>
      </c>
      <c r="AZ131" s="3">
        <f t="shared" si="170"/>
        <v>84041.94</v>
      </c>
      <c r="BA131" s="3">
        <f t="shared" si="170"/>
        <v>0</v>
      </c>
      <c r="BB131" s="3">
        <f t="shared" si="170"/>
        <v>0</v>
      </c>
      <c r="BC131" s="3">
        <f t="shared" si="170"/>
        <v>0</v>
      </c>
      <c r="BD131" s="3">
        <f t="shared" si="170"/>
        <v>0</v>
      </c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>
        <f>ROUND(SUMIF(AA28:AA129,"=151751237",FQ28:FQ129),2)</f>
        <v>0</v>
      </c>
      <c r="BY131" s="3">
        <f>ROUND(SUMIF(AA28:AA129,"=151751237",FR28:FR129),2)</f>
        <v>84041.94</v>
      </c>
      <c r="BZ131" s="3">
        <f>ROUND(SUMIF(AA28:AA129,"=151751237",GL28:GL129),2)</f>
        <v>0</v>
      </c>
      <c r="CA131" s="3">
        <f>ROUND(SUMIF(AA28:AA129,"=151751237",GM28:GM129),2)</f>
        <v>186092.08</v>
      </c>
      <c r="CB131" s="3">
        <f>ROUND(SUMIF(AA28:AA129,"=151751237",GN28:GN129),2)</f>
        <v>7558.38</v>
      </c>
      <c r="CC131" s="3">
        <f>ROUND(SUMIF(AA28:AA129,"=151751237",GO28:GO129),2)</f>
        <v>92361.97</v>
      </c>
      <c r="CD131" s="3">
        <f>ROUND(SUMIF(AA28:AA129,"=151751237",GP28:GP129),2)</f>
        <v>2129.79</v>
      </c>
      <c r="CE131" s="3">
        <f>AC131-BX131</f>
        <v>142942.04999999999</v>
      </c>
      <c r="CF131" s="3">
        <f>AC131-BY131</f>
        <v>58900.109999999986</v>
      </c>
      <c r="CG131" s="3">
        <f>BX131-BZ131</f>
        <v>0</v>
      </c>
      <c r="CH131" s="3">
        <f>AC131-BX131-BY131+BZ131</f>
        <v>58900.109999999986</v>
      </c>
      <c r="CI131" s="3">
        <f>BY131-BZ131</f>
        <v>84041.94</v>
      </c>
      <c r="CJ131" s="3">
        <f>ROUND(SUMIF(AA28:AA129,"=151751237",GX28:GX129),2)</f>
        <v>0</v>
      </c>
      <c r="CK131" s="3">
        <f>ROUND(SUMIF(AA28:AA129,"=151751237",GY28:GY129),2)</f>
        <v>0</v>
      </c>
      <c r="CL131" s="3">
        <f>ROUND(SUMIF(AA28:AA129,"=151751237",GZ28:GZ129),2)</f>
        <v>0</v>
      </c>
      <c r="CM131" s="3">
        <f>ROUND(SUMIF(AA28:AA129,"=151751237",HD28:HD129),2)</f>
        <v>0</v>
      </c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4">
        <f t="shared" ref="DG131:DL131" si="171">ROUND(DT131,2)</f>
        <v>1683101.98</v>
      </c>
      <c r="DH131" s="4">
        <f t="shared" si="171"/>
        <v>1155129.82</v>
      </c>
      <c r="DI131" s="4">
        <f t="shared" si="171"/>
        <v>51125.75</v>
      </c>
      <c r="DJ131" s="4">
        <f t="shared" si="171"/>
        <v>26518.19</v>
      </c>
      <c r="DK131" s="4">
        <f t="shared" si="171"/>
        <v>476846.41</v>
      </c>
      <c r="DL131" s="4">
        <f t="shared" si="171"/>
        <v>0</v>
      </c>
      <c r="DM131" s="4">
        <f>DZ131</f>
        <v>1003.9573999999999</v>
      </c>
      <c r="DN131" s="4">
        <f>EA131</f>
        <v>0</v>
      </c>
      <c r="DO131" s="4">
        <f>ROUND(EB131,2)</f>
        <v>0</v>
      </c>
      <c r="DP131" s="4">
        <f>ROUND(EC131,2)</f>
        <v>373019.65</v>
      </c>
      <c r="DQ131" s="4">
        <f>ROUND(ED131,2)</f>
        <v>195507.02</v>
      </c>
      <c r="DR131" s="4"/>
      <c r="DS131" s="4"/>
      <c r="DT131" s="4">
        <f>ROUND(SUMIF(AA28:AA129,"=151751235",O28:O129),2)</f>
        <v>1683101.98</v>
      </c>
      <c r="DU131" s="4">
        <f>ROUND(SUMIF(AA28:AA129,"=151751235",P28:P129),2)</f>
        <v>1155129.82</v>
      </c>
      <c r="DV131" s="4">
        <f>ROUND(SUMIF(AA28:AA129,"=151751235",Q28:Q129),2)</f>
        <v>51125.75</v>
      </c>
      <c r="DW131" s="4">
        <f>ROUND(SUMIF(AA28:AA129,"=151751235",R28:R129),2)</f>
        <v>26518.19</v>
      </c>
      <c r="DX131" s="4">
        <f>ROUND(SUMIF(AA28:AA129,"=151751235",S28:S129),2)</f>
        <v>476846.41</v>
      </c>
      <c r="DY131" s="4">
        <f>ROUND(SUMIF(AA28:AA129,"=151751235",T28:T129),2)</f>
        <v>0</v>
      </c>
      <c r="DZ131" s="4">
        <f>SUMIF(AA28:AA129,"=151751235",U28:U129)</f>
        <v>1003.9573999999999</v>
      </c>
      <c r="EA131" s="4">
        <f>SUMIF(AA28:AA129,"=151751235",V28:V129)</f>
        <v>0</v>
      </c>
      <c r="EB131" s="4">
        <f>ROUND(SUMIF(AA28:AA129,"=151751235",W28:W129),2)</f>
        <v>0</v>
      </c>
      <c r="EC131" s="4">
        <f>ROUND(SUMIF(AA28:AA129,"=151751235",X28:X129),2)</f>
        <v>373019.65</v>
      </c>
      <c r="ED131" s="4">
        <f>ROUND(SUMIF(AA28:AA129,"=151751235",Y28:Y129),2)</f>
        <v>195507.02</v>
      </c>
      <c r="EE131" s="4"/>
      <c r="EF131" s="4"/>
      <c r="EG131" s="4">
        <f t="shared" ref="EG131:EV131" si="172">ROUND(FP131,2)</f>
        <v>0</v>
      </c>
      <c r="EH131" s="4">
        <f t="shared" si="172"/>
        <v>597538.18999999994</v>
      </c>
      <c r="EI131" s="4">
        <f t="shared" si="172"/>
        <v>0</v>
      </c>
      <c r="EJ131" s="4">
        <f t="shared" si="172"/>
        <v>2294057.75</v>
      </c>
      <c r="EK131" s="4">
        <f t="shared" si="172"/>
        <v>98896.13</v>
      </c>
      <c r="EL131" s="4">
        <f t="shared" si="172"/>
        <v>1534324.4</v>
      </c>
      <c r="EM131" s="4">
        <f t="shared" si="172"/>
        <v>63299.03</v>
      </c>
      <c r="EN131" s="4">
        <f t="shared" si="172"/>
        <v>1155129.82</v>
      </c>
      <c r="EO131" s="4">
        <f t="shared" si="172"/>
        <v>557591.63</v>
      </c>
      <c r="EP131" s="4">
        <f t="shared" si="172"/>
        <v>0</v>
      </c>
      <c r="EQ131" s="4">
        <f t="shared" si="172"/>
        <v>557591.63</v>
      </c>
      <c r="ER131" s="4">
        <f t="shared" si="172"/>
        <v>597538.18999999994</v>
      </c>
      <c r="ES131" s="4">
        <f t="shared" si="172"/>
        <v>0</v>
      </c>
      <c r="ET131" s="4">
        <f t="shared" si="172"/>
        <v>0</v>
      </c>
      <c r="EU131" s="4">
        <f t="shared" si="172"/>
        <v>0</v>
      </c>
      <c r="EV131" s="4">
        <f t="shared" si="172"/>
        <v>0</v>
      </c>
      <c r="EW131" s="4"/>
      <c r="EX131" s="4"/>
      <c r="EY131" s="4"/>
      <c r="EZ131" s="4"/>
      <c r="FA131" s="4"/>
      <c r="FB131" s="4"/>
      <c r="FC131" s="4"/>
      <c r="FD131" s="4"/>
      <c r="FE131" s="4"/>
      <c r="FF131" s="4"/>
      <c r="FG131" s="4"/>
      <c r="FH131" s="4"/>
      <c r="FI131" s="4"/>
      <c r="FJ131" s="4"/>
      <c r="FK131" s="4"/>
      <c r="FL131" s="4"/>
      <c r="FM131" s="4"/>
      <c r="FN131" s="4"/>
      <c r="FO131" s="4"/>
      <c r="FP131" s="4">
        <f>ROUND(SUMIF(AA28:AA129,"=151751235",FQ28:FQ129),2)</f>
        <v>0</v>
      </c>
      <c r="FQ131" s="4">
        <f>ROUND(SUMIF(AA28:AA129,"=151751235",FR28:FR129),2)</f>
        <v>597538.18999999994</v>
      </c>
      <c r="FR131" s="4">
        <f>ROUND(SUMIF(AA28:AA129,"=151751235",GL28:GL129),2)</f>
        <v>0</v>
      </c>
      <c r="FS131" s="4">
        <f>ROUND(SUMIF(AA28:AA129,"=151751235",GM28:GM129),2)</f>
        <v>2294057.75</v>
      </c>
      <c r="FT131" s="4">
        <f>ROUND(SUMIF(AA28:AA129,"=151751235",GN28:GN129),2)</f>
        <v>98896.13</v>
      </c>
      <c r="FU131" s="4">
        <f>ROUND(SUMIF(AA28:AA129,"=151751235",GO28:GO129),2)</f>
        <v>1534324.4</v>
      </c>
      <c r="FV131" s="4">
        <f>ROUND(SUMIF(AA28:AA129,"=151751235",GP28:GP129),2)</f>
        <v>63299.03</v>
      </c>
      <c r="FW131" s="4">
        <f>DU131-FP131</f>
        <v>1155129.82</v>
      </c>
      <c r="FX131" s="4">
        <f>DU131-FQ131</f>
        <v>557591.63000000012</v>
      </c>
      <c r="FY131" s="4">
        <f>FP131-FR131</f>
        <v>0</v>
      </c>
      <c r="FZ131" s="4">
        <f>DU131-FP131-FQ131+FR131</f>
        <v>557591.63000000012</v>
      </c>
      <c r="GA131" s="4">
        <f>FQ131-FR131</f>
        <v>597538.18999999994</v>
      </c>
      <c r="GB131" s="4">
        <f>ROUND(SUMIF(AA28:AA129,"=151751235",GX28:GX129),2)</f>
        <v>0</v>
      </c>
      <c r="GC131" s="4">
        <f>ROUND(SUMIF(AA28:AA129,"=151751235",GY28:GY129),2)</f>
        <v>0</v>
      </c>
      <c r="GD131" s="4">
        <f>ROUND(SUMIF(AA28:AA129,"=151751235",GZ28:GZ129),2)</f>
        <v>0</v>
      </c>
      <c r="GE131" s="4">
        <f>ROUND(SUMIF(AA28:AA129,"=151751235",HD28:HD129),2)</f>
        <v>0</v>
      </c>
      <c r="GF131" s="4"/>
      <c r="GG131" s="4"/>
      <c r="GH131" s="4"/>
      <c r="GI131" s="4"/>
      <c r="GJ131" s="4"/>
      <c r="GK131" s="4"/>
      <c r="GL131" s="4"/>
      <c r="GM131" s="4"/>
      <c r="GN131" s="4"/>
      <c r="GO131" s="4"/>
      <c r="GP131" s="4"/>
      <c r="GQ131" s="4"/>
      <c r="GR131" s="4"/>
      <c r="GS131" s="4"/>
      <c r="GT131" s="4"/>
      <c r="GU131" s="4"/>
      <c r="GV131" s="4"/>
      <c r="GW131" s="4"/>
      <c r="GX131" s="4">
        <v>0</v>
      </c>
    </row>
    <row r="133" spans="1:245" x14ac:dyDescent="0.2">
      <c r="A133" s="5">
        <v>50</v>
      </c>
      <c r="B133" s="5">
        <v>0</v>
      </c>
      <c r="C133" s="5">
        <v>0</v>
      </c>
      <c r="D133" s="5">
        <v>1</v>
      </c>
      <c r="E133" s="5">
        <v>201</v>
      </c>
      <c r="F133" s="5">
        <f>ROUND(Source!O131,O133)</f>
        <v>160193.66</v>
      </c>
      <c r="G133" s="5" t="s">
        <v>237</v>
      </c>
      <c r="H133" s="5" t="s">
        <v>238</v>
      </c>
      <c r="I133" s="5"/>
      <c r="J133" s="5"/>
      <c r="K133" s="5">
        <v>201</v>
      </c>
      <c r="L133" s="5">
        <v>1</v>
      </c>
      <c r="M133" s="5">
        <v>3</v>
      </c>
      <c r="N133" s="5" t="s">
        <v>3</v>
      </c>
      <c r="O133" s="5">
        <v>2</v>
      </c>
      <c r="P133" s="5">
        <f>ROUND(Source!DG131,O133)</f>
        <v>1683101.98</v>
      </c>
      <c r="Q133" s="5"/>
      <c r="R133" s="5"/>
      <c r="S133" s="5"/>
      <c r="T133" s="5"/>
      <c r="U133" s="5"/>
      <c r="V133" s="5"/>
      <c r="W133" s="5">
        <v>160193.66</v>
      </c>
      <c r="X133" s="5">
        <v>1</v>
      </c>
      <c r="Y133" s="5">
        <v>160193.66</v>
      </c>
      <c r="Z133" s="5">
        <v>1683101.98</v>
      </c>
      <c r="AA133" s="5">
        <v>1</v>
      </c>
      <c r="AB133" s="5">
        <v>1683101.98</v>
      </c>
    </row>
    <row r="134" spans="1:245" x14ac:dyDescent="0.2">
      <c r="A134" s="5">
        <v>50</v>
      </c>
      <c r="B134" s="5">
        <v>0</v>
      </c>
      <c r="C134" s="5">
        <v>0</v>
      </c>
      <c r="D134" s="5">
        <v>1</v>
      </c>
      <c r="E134" s="5">
        <v>202</v>
      </c>
      <c r="F134" s="5">
        <f>ROUND(Source!P131,O134)</f>
        <v>142942.04999999999</v>
      </c>
      <c r="G134" s="5" t="s">
        <v>239</v>
      </c>
      <c r="H134" s="5" t="s">
        <v>240</v>
      </c>
      <c r="I134" s="5"/>
      <c r="J134" s="5"/>
      <c r="K134" s="5">
        <v>202</v>
      </c>
      <c r="L134" s="5">
        <v>2</v>
      </c>
      <c r="M134" s="5">
        <v>3</v>
      </c>
      <c r="N134" s="5" t="s">
        <v>3</v>
      </c>
      <c r="O134" s="5">
        <v>2</v>
      </c>
      <c r="P134" s="5">
        <f>ROUND(Source!DH131,O134)</f>
        <v>1155129.82</v>
      </c>
      <c r="Q134" s="5"/>
      <c r="R134" s="5"/>
      <c r="S134" s="5"/>
      <c r="T134" s="5"/>
      <c r="U134" s="5"/>
      <c r="V134" s="5"/>
      <c r="W134" s="5">
        <v>142942.04999999999</v>
      </c>
      <c r="X134" s="5">
        <v>1</v>
      </c>
      <c r="Y134" s="5">
        <v>142942.04999999999</v>
      </c>
      <c r="Z134" s="5">
        <v>1155129.82</v>
      </c>
      <c r="AA134" s="5">
        <v>1</v>
      </c>
      <c r="AB134" s="5">
        <v>1155129.82</v>
      </c>
    </row>
    <row r="135" spans="1:245" x14ac:dyDescent="0.2">
      <c r="A135" s="5">
        <v>50</v>
      </c>
      <c r="B135" s="5">
        <v>0</v>
      </c>
      <c r="C135" s="5">
        <v>0</v>
      </c>
      <c r="D135" s="5">
        <v>1</v>
      </c>
      <c r="E135" s="5">
        <v>222</v>
      </c>
      <c r="F135" s="5">
        <f>ROUND(Source!AO131,O135)</f>
        <v>0</v>
      </c>
      <c r="G135" s="5" t="s">
        <v>241</v>
      </c>
      <c r="H135" s="5" t="s">
        <v>242</v>
      </c>
      <c r="I135" s="5"/>
      <c r="J135" s="5"/>
      <c r="K135" s="5">
        <v>222</v>
      </c>
      <c r="L135" s="5">
        <v>3</v>
      </c>
      <c r="M135" s="5">
        <v>3</v>
      </c>
      <c r="N135" s="5" t="s">
        <v>3</v>
      </c>
      <c r="O135" s="5">
        <v>2</v>
      </c>
      <c r="P135" s="5">
        <f>ROUND(Source!EG131,O135)</f>
        <v>0</v>
      </c>
      <c r="Q135" s="5"/>
      <c r="R135" s="5"/>
      <c r="S135" s="5"/>
      <c r="T135" s="5"/>
      <c r="U135" s="5"/>
      <c r="V135" s="5"/>
      <c r="W135" s="5">
        <v>0</v>
      </c>
      <c r="X135" s="5">
        <v>1</v>
      </c>
      <c r="Y135" s="5">
        <v>0</v>
      </c>
      <c r="Z135" s="5">
        <v>0</v>
      </c>
      <c r="AA135" s="5">
        <v>1</v>
      </c>
      <c r="AB135" s="5">
        <v>0</v>
      </c>
    </row>
    <row r="136" spans="1:245" x14ac:dyDescent="0.2">
      <c r="A136" s="5">
        <v>50</v>
      </c>
      <c r="B136" s="5">
        <v>0</v>
      </c>
      <c r="C136" s="5">
        <v>0</v>
      </c>
      <c r="D136" s="5">
        <v>1</v>
      </c>
      <c r="E136" s="5">
        <v>225</v>
      </c>
      <c r="F136" s="5">
        <f>ROUND(Source!AV131,O136)</f>
        <v>142942.04999999999</v>
      </c>
      <c r="G136" s="5" t="s">
        <v>243</v>
      </c>
      <c r="H136" s="5" t="s">
        <v>244</v>
      </c>
      <c r="I136" s="5"/>
      <c r="J136" s="5"/>
      <c r="K136" s="5">
        <v>225</v>
      </c>
      <c r="L136" s="5">
        <v>4</v>
      </c>
      <c r="M136" s="5">
        <v>3</v>
      </c>
      <c r="N136" s="5" t="s">
        <v>3</v>
      </c>
      <c r="O136" s="5">
        <v>2</v>
      </c>
      <c r="P136" s="5">
        <f>ROUND(Source!EN131,O136)</f>
        <v>1155129.82</v>
      </c>
      <c r="Q136" s="5"/>
      <c r="R136" s="5"/>
      <c r="S136" s="5"/>
      <c r="T136" s="5"/>
      <c r="U136" s="5"/>
      <c r="V136" s="5"/>
      <c r="W136" s="5">
        <v>142942.04999999999</v>
      </c>
      <c r="X136" s="5">
        <v>1</v>
      </c>
      <c r="Y136" s="5">
        <v>142942.04999999999</v>
      </c>
      <c r="Z136" s="5">
        <v>1155129.82</v>
      </c>
      <c r="AA136" s="5">
        <v>1</v>
      </c>
      <c r="AB136" s="5">
        <v>1155129.82</v>
      </c>
    </row>
    <row r="137" spans="1:245" x14ac:dyDescent="0.2">
      <c r="A137" s="5">
        <v>50</v>
      </c>
      <c r="B137" s="5">
        <v>0</v>
      </c>
      <c r="C137" s="5">
        <v>0</v>
      </c>
      <c r="D137" s="5">
        <v>1</v>
      </c>
      <c r="E137" s="5">
        <v>226</v>
      </c>
      <c r="F137" s="5">
        <f>ROUND(Source!AW131,O137)</f>
        <v>58900.11</v>
      </c>
      <c r="G137" s="5" t="s">
        <v>245</v>
      </c>
      <c r="H137" s="5" t="s">
        <v>246</v>
      </c>
      <c r="I137" s="5"/>
      <c r="J137" s="5"/>
      <c r="K137" s="5">
        <v>226</v>
      </c>
      <c r="L137" s="5">
        <v>5</v>
      </c>
      <c r="M137" s="5">
        <v>3</v>
      </c>
      <c r="N137" s="5" t="s">
        <v>3</v>
      </c>
      <c r="O137" s="5">
        <v>2</v>
      </c>
      <c r="P137" s="5">
        <f>ROUND(Source!EO131,O137)</f>
        <v>557591.63</v>
      </c>
      <c r="Q137" s="5"/>
      <c r="R137" s="5"/>
      <c r="S137" s="5"/>
      <c r="T137" s="5"/>
      <c r="U137" s="5"/>
      <c r="V137" s="5"/>
      <c r="W137" s="5">
        <v>58900.11</v>
      </c>
      <c r="X137" s="5">
        <v>1</v>
      </c>
      <c r="Y137" s="5">
        <v>58900.11</v>
      </c>
      <c r="Z137" s="5">
        <v>557591.63</v>
      </c>
      <c r="AA137" s="5">
        <v>1</v>
      </c>
      <c r="AB137" s="5">
        <v>557591.63</v>
      </c>
    </row>
    <row r="138" spans="1:245" x14ac:dyDescent="0.2">
      <c r="A138" s="5">
        <v>50</v>
      </c>
      <c r="B138" s="5">
        <v>0</v>
      </c>
      <c r="C138" s="5">
        <v>0</v>
      </c>
      <c r="D138" s="5">
        <v>1</v>
      </c>
      <c r="E138" s="5">
        <v>227</v>
      </c>
      <c r="F138" s="5">
        <f>ROUND(Source!AX131,O138)</f>
        <v>0</v>
      </c>
      <c r="G138" s="5" t="s">
        <v>247</v>
      </c>
      <c r="H138" s="5" t="s">
        <v>248</v>
      </c>
      <c r="I138" s="5"/>
      <c r="J138" s="5"/>
      <c r="K138" s="5">
        <v>227</v>
      </c>
      <c r="L138" s="5">
        <v>6</v>
      </c>
      <c r="M138" s="5">
        <v>3</v>
      </c>
      <c r="N138" s="5" t="s">
        <v>3</v>
      </c>
      <c r="O138" s="5">
        <v>2</v>
      </c>
      <c r="P138" s="5">
        <f>ROUND(Source!EP131,O138)</f>
        <v>0</v>
      </c>
      <c r="Q138" s="5"/>
      <c r="R138" s="5"/>
      <c r="S138" s="5"/>
      <c r="T138" s="5"/>
      <c r="U138" s="5"/>
      <c r="V138" s="5"/>
      <c r="W138" s="5">
        <v>0</v>
      </c>
      <c r="X138" s="5">
        <v>1</v>
      </c>
      <c r="Y138" s="5">
        <v>0</v>
      </c>
      <c r="Z138" s="5">
        <v>0</v>
      </c>
      <c r="AA138" s="5">
        <v>1</v>
      </c>
      <c r="AB138" s="5">
        <v>0</v>
      </c>
    </row>
    <row r="139" spans="1:245" x14ac:dyDescent="0.2">
      <c r="A139" s="5">
        <v>50</v>
      </c>
      <c r="B139" s="5">
        <v>0</v>
      </c>
      <c r="C139" s="5">
        <v>0</v>
      </c>
      <c r="D139" s="5">
        <v>1</v>
      </c>
      <c r="E139" s="5">
        <v>228</v>
      </c>
      <c r="F139" s="5">
        <f>ROUND(Source!AY131,O139)</f>
        <v>58900.11</v>
      </c>
      <c r="G139" s="5" t="s">
        <v>249</v>
      </c>
      <c r="H139" s="5" t="s">
        <v>250</v>
      </c>
      <c r="I139" s="5"/>
      <c r="J139" s="5"/>
      <c r="K139" s="5">
        <v>228</v>
      </c>
      <c r="L139" s="5">
        <v>7</v>
      </c>
      <c r="M139" s="5">
        <v>3</v>
      </c>
      <c r="N139" s="5" t="s">
        <v>3</v>
      </c>
      <c r="O139" s="5">
        <v>2</v>
      </c>
      <c r="P139" s="5">
        <f>ROUND(Source!EQ131,O139)</f>
        <v>557591.63</v>
      </c>
      <c r="Q139" s="5"/>
      <c r="R139" s="5"/>
      <c r="S139" s="5"/>
      <c r="T139" s="5"/>
      <c r="U139" s="5"/>
      <c r="V139" s="5"/>
      <c r="W139" s="5">
        <v>58900.11</v>
      </c>
      <c r="X139" s="5">
        <v>1</v>
      </c>
      <c r="Y139" s="5">
        <v>58900.11</v>
      </c>
      <c r="Z139" s="5">
        <v>557591.63</v>
      </c>
      <c r="AA139" s="5">
        <v>1</v>
      </c>
      <c r="AB139" s="5">
        <v>557591.63</v>
      </c>
    </row>
    <row r="140" spans="1:245" x14ac:dyDescent="0.2">
      <c r="A140" s="5">
        <v>50</v>
      </c>
      <c r="B140" s="5">
        <v>0</v>
      </c>
      <c r="C140" s="5">
        <v>0</v>
      </c>
      <c r="D140" s="5">
        <v>1</v>
      </c>
      <c r="E140" s="5">
        <v>216</v>
      </c>
      <c r="F140" s="5">
        <f>ROUND(Source!AP131,O140)</f>
        <v>84041.94</v>
      </c>
      <c r="G140" s="5" t="s">
        <v>251</v>
      </c>
      <c r="H140" s="5" t="s">
        <v>252</v>
      </c>
      <c r="I140" s="5"/>
      <c r="J140" s="5"/>
      <c r="K140" s="5">
        <v>216</v>
      </c>
      <c r="L140" s="5">
        <v>8</v>
      </c>
      <c r="M140" s="5">
        <v>3</v>
      </c>
      <c r="N140" s="5" t="s">
        <v>3</v>
      </c>
      <c r="O140" s="5">
        <v>2</v>
      </c>
      <c r="P140" s="5">
        <f>ROUND(Source!EH131,O140)</f>
        <v>597538.18999999994</v>
      </c>
      <c r="Q140" s="5"/>
      <c r="R140" s="5"/>
      <c r="S140" s="5"/>
      <c r="T140" s="5"/>
      <c r="U140" s="5"/>
      <c r="V140" s="5"/>
      <c r="W140" s="5">
        <v>84041.94</v>
      </c>
      <c r="X140" s="5">
        <v>1</v>
      </c>
      <c r="Y140" s="5">
        <v>84041.94</v>
      </c>
      <c r="Z140" s="5">
        <v>597538.18999999994</v>
      </c>
      <c r="AA140" s="5">
        <v>1</v>
      </c>
      <c r="AB140" s="5">
        <v>597538.18999999994</v>
      </c>
    </row>
    <row r="141" spans="1:245" x14ac:dyDescent="0.2">
      <c r="A141" s="5">
        <v>50</v>
      </c>
      <c r="B141" s="5">
        <v>0</v>
      </c>
      <c r="C141" s="5">
        <v>0</v>
      </c>
      <c r="D141" s="5">
        <v>1</v>
      </c>
      <c r="E141" s="5">
        <v>223</v>
      </c>
      <c r="F141" s="5">
        <f>ROUND(Source!AQ131,O141)</f>
        <v>0</v>
      </c>
      <c r="G141" s="5" t="s">
        <v>253</v>
      </c>
      <c r="H141" s="5" t="s">
        <v>254</v>
      </c>
      <c r="I141" s="5"/>
      <c r="J141" s="5"/>
      <c r="K141" s="5">
        <v>223</v>
      </c>
      <c r="L141" s="5">
        <v>9</v>
      </c>
      <c r="M141" s="5">
        <v>3</v>
      </c>
      <c r="N141" s="5" t="s">
        <v>3</v>
      </c>
      <c r="O141" s="5">
        <v>2</v>
      </c>
      <c r="P141" s="5">
        <f>ROUND(Source!EI131,O141)</f>
        <v>0</v>
      </c>
      <c r="Q141" s="5"/>
      <c r="R141" s="5"/>
      <c r="S141" s="5"/>
      <c r="T141" s="5"/>
      <c r="U141" s="5"/>
      <c r="V141" s="5"/>
      <c r="W141" s="5">
        <v>0</v>
      </c>
      <c r="X141" s="5">
        <v>1</v>
      </c>
      <c r="Y141" s="5">
        <v>0</v>
      </c>
      <c r="Z141" s="5">
        <v>0</v>
      </c>
      <c r="AA141" s="5">
        <v>1</v>
      </c>
      <c r="AB141" s="5">
        <v>0</v>
      </c>
    </row>
    <row r="142" spans="1:245" x14ac:dyDescent="0.2">
      <c r="A142" s="5">
        <v>50</v>
      </c>
      <c r="B142" s="5">
        <v>0</v>
      </c>
      <c r="C142" s="5">
        <v>0</v>
      </c>
      <c r="D142" s="5">
        <v>1</v>
      </c>
      <c r="E142" s="5">
        <v>229</v>
      </c>
      <c r="F142" s="5">
        <f>ROUND(Source!AZ131,O142)</f>
        <v>84041.94</v>
      </c>
      <c r="G142" s="5" t="s">
        <v>255</v>
      </c>
      <c r="H142" s="5" t="s">
        <v>256</v>
      </c>
      <c r="I142" s="5"/>
      <c r="J142" s="5"/>
      <c r="K142" s="5">
        <v>229</v>
      </c>
      <c r="L142" s="5">
        <v>10</v>
      </c>
      <c r="M142" s="5">
        <v>3</v>
      </c>
      <c r="N142" s="5" t="s">
        <v>3</v>
      </c>
      <c r="O142" s="5">
        <v>2</v>
      </c>
      <c r="P142" s="5">
        <f>ROUND(Source!ER131,O142)</f>
        <v>597538.18999999994</v>
      </c>
      <c r="Q142" s="5"/>
      <c r="R142" s="5"/>
      <c r="S142" s="5"/>
      <c r="T142" s="5"/>
      <c r="U142" s="5"/>
      <c r="V142" s="5"/>
      <c r="W142" s="5">
        <v>84041.94</v>
      </c>
      <c r="X142" s="5">
        <v>1</v>
      </c>
      <c r="Y142" s="5">
        <v>84041.94</v>
      </c>
      <c r="Z142" s="5">
        <v>597538.18999999994</v>
      </c>
      <c r="AA142" s="5">
        <v>1</v>
      </c>
      <c r="AB142" s="5">
        <v>597538.18999999994</v>
      </c>
    </row>
    <row r="143" spans="1:245" x14ac:dyDescent="0.2">
      <c r="A143" s="5">
        <v>50</v>
      </c>
      <c r="B143" s="5">
        <v>0</v>
      </c>
      <c r="C143" s="5">
        <v>0</v>
      </c>
      <c r="D143" s="5">
        <v>1</v>
      </c>
      <c r="E143" s="5">
        <v>203</v>
      </c>
      <c r="F143" s="5">
        <f>ROUND(Source!Q131,O143)</f>
        <v>3433.98</v>
      </c>
      <c r="G143" s="5" t="s">
        <v>257</v>
      </c>
      <c r="H143" s="5" t="s">
        <v>258</v>
      </c>
      <c r="I143" s="5"/>
      <c r="J143" s="5"/>
      <c r="K143" s="5">
        <v>203</v>
      </c>
      <c r="L143" s="5">
        <v>11</v>
      </c>
      <c r="M143" s="5">
        <v>3</v>
      </c>
      <c r="N143" s="5" t="s">
        <v>3</v>
      </c>
      <c r="O143" s="5">
        <v>2</v>
      </c>
      <c r="P143" s="5">
        <f>ROUND(Source!DI131,O143)</f>
        <v>51125.75</v>
      </c>
      <c r="Q143" s="5"/>
      <c r="R143" s="5"/>
      <c r="S143" s="5"/>
      <c r="T143" s="5"/>
      <c r="U143" s="5"/>
      <c r="V143" s="5"/>
      <c r="W143" s="5">
        <v>3433.98</v>
      </c>
      <c r="X143" s="5">
        <v>1</v>
      </c>
      <c r="Y143" s="5">
        <v>3433.98</v>
      </c>
      <c r="Z143" s="5">
        <v>51125.75</v>
      </c>
      <c r="AA143" s="5">
        <v>1</v>
      </c>
      <c r="AB143" s="5">
        <v>51125.75</v>
      </c>
    </row>
    <row r="144" spans="1:245" x14ac:dyDescent="0.2">
      <c r="A144" s="5">
        <v>50</v>
      </c>
      <c r="B144" s="5">
        <v>0</v>
      </c>
      <c r="C144" s="5">
        <v>0</v>
      </c>
      <c r="D144" s="5">
        <v>1</v>
      </c>
      <c r="E144" s="5">
        <v>231</v>
      </c>
      <c r="F144" s="5">
        <f>ROUND(Source!BB131,O144)</f>
        <v>0</v>
      </c>
      <c r="G144" s="5" t="s">
        <v>259</v>
      </c>
      <c r="H144" s="5" t="s">
        <v>260</v>
      </c>
      <c r="I144" s="5"/>
      <c r="J144" s="5"/>
      <c r="K144" s="5">
        <v>231</v>
      </c>
      <c r="L144" s="5">
        <v>12</v>
      </c>
      <c r="M144" s="5">
        <v>3</v>
      </c>
      <c r="N144" s="5" t="s">
        <v>3</v>
      </c>
      <c r="O144" s="5">
        <v>2</v>
      </c>
      <c r="P144" s="5">
        <f>ROUND(Source!ET131,O144)</f>
        <v>0</v>
      </c>
      <c r="Q144" s="5"/>
      <c r="R144" s="5"/>
      <c r="S144" s="5"/>
      <c r="T144" s="5"/>
      <c r="U144" s="5"/>
      <c r="V144" s="5"/>
      <c r="W144" s="5">
        <v>0</v>
      </c>
      <c r="X144" s="5">
        <v>1</v>
      </c>
      <c r="Y144" s="5">
        <v>0</v>
      </c>
      <c r="Z144" s="5">
        <v>0</v>
      </c>
      <c r="AA144" s="5">
        <v>1</v>
      </c>
      <c r="AB144" s="5">
        <v>0</v>
      </c>
    </row>
    <row r="145" spans="1:28" x14ac:dyDescent="0.2">
      <c r="A145" s="5">
        <v>50</v>
      </c>
      <c r="B145" s="5">
        <v>0</v>
      </c>
      <c r="C145" s="5">
        <v>0</v>
      </c>
      <c r="D145" s="5">
        <v>1</v>
      </c>
      <c r="E145" s="5">
        <v>204</v>
      </c>
      <c r="F145" s="5">
        <f>ROUND(Source!R131,O145)</f>
        <v>768.42</v>
      </c>
      <c r="G145" s="5" t="s">
        <v>261</v>
      </c>
      <c r="H145" s="5" t="s">
        <v>262</v>
      </c>
      <c r="I145" s="5"/>
      <c r="J145" s="5"/>
      <c r="K145" s="5">
        <v>204</v>
      </c>
      <c r="L145" s="5">
        <v>13</v>
      </c>
      <c r="M145" s="5">
        <v>3</v>
      </c>
      <c r="N145" s="5" t="s">
        <v>3</v>
      </c>
      <c r="O145" s="5">
        <v>2</v>
      </c>
      <c r="P145" s="5">
        <f>ROUND(Source!DJ131,O145)</f>
        <v>26518.19</v>
      </c>
      <c r="Q145" s="5"/>
      <c r="R145" s="5"/>
      <c r="S145" s="5"/>
      <c r="T145" s="5"/>
      <c r="U145" s="5"/>
      <c r="V145" s="5"/>
      <c r="W145" s="5">
        <v>768.42</v>
      </c>
      <c r="X145" s="5">
        <v>1</v>
      </c>
      <c r="Y145" s="5">
        <v>768.42</v>
      </c>
      <c r="Z145" s="5">
        <v>26518.19</v>
      </c>
      <c r="AA145" s="5">
        <v>1</v>
      </c>
      <c r="AB145" s="5">
        <v>26518.19</v>
      </c>
    </row>
    <row r="146" spans="1:28" x14ac:dyDescent="0.2">
      <c r="A146" s="5">
        <v>50</v>
      </c>
      <c r="B146" s="5">
        <v>0</v>
      </c>
      <c r="C146" s="5">
        <v>0</v>
      </c>
      <c r="D146" s="5">
        <v>1</v>
      </c>
      <c r="E146" s="5">
        <v>205</v>
      </c>
      <c r="F146" s="5">
        <f>ROUND(Source!S131,O146)</f>
        <v>13817.63</v>
      </c>
      <c r="G146" s="5" t="s">
        <v>263</v>
      </c>
      <c r="H146" s="5" t="s">
        <v>264</v>
      </c>
      <c r="I146" s="5"/>
      <c r="J146" s="5"/>
      <c r="K146" s="5">
        <v>205</v>
      </c>
      <c r="L146" s="5">
        <v>14</v>
      </c>
      <c r="M146" s="5">
        <v>3</v>
      </c>
      <c r="N146" s="5" t="s">
        <v>3</v>
      </c>
      <c r="O146" s="5">
        <v>2</v>
      </c>
      <c r="P146" s="5">
        <f>ROUND(Source!DK131,O146)</f>
        <v>476846.41</v>
      </c>
      <c r="Q146" s="5"/>
      <c r="R146" s="5"/>
      <c r="S146" s="5"/>
      <c r="T146" s="5"/>
      <c r="U146" s="5"/>
      <c r="V146" s="5"/>
      <c r="W146" s="5">
        <v>13817.63</v>
      </c>
      <c r="X146" s="5">
        <v>1</v>
      </c>
      <c r="Y146" s="5">
        <v>13817.63</v>
      </c>
      <c r="Z146" s="5">
        <v>476846.41</v>
      </c>
      <c r="AA146" s="5">
        <v>1</v>
      </c>
      <c r="AB146" s="5">
        <v>476846.41</v>
      </c>
    </row>
    <row r="147" spans="1:28" x14ac:dyDescent="0.2">
      <c r="A147" s="5">
        <v>50</v>
      </c>
      <c r="B147" s="5">
        <v>0</v>
      </c>
      <c r="C147" s="5">
        <v>0</v>
      </c>
      <c r="D147" s="5">
        <v>1</v>
      </c>
      <c r="E147" s="5">
        <v>232</v>
      </c>
      <c r="F147" s="5">
        <f>ROUND(Source!BC131,O147)</f>
        <v>0</v>
      </c>
      <c r="G147" s="5" t="s">
        <v>265</v>
      </c>
      <c r="H147" s="5" t="s">
        <v>266</v>
      </c>
      <c r="I147" s="5"/>
      <c r="J147" s="5"/>
      <c r="K147" s="5">
        <v>232</v>
      </c>
      <c r="L147" s="5">
        <v>15</v>
      </c>
      <c r="M147" s="5">
        <v>3</v>
      </c>
      <c r="N147" s="5" t="s">
        <v>3</v>
      </c>
      <c r="O147" s="5">
        <v>2</v>
      </c>
      <c r="P147" s="5">
        <f>ROUND(Source!EU131,O147)</f>
        <v>0</v>
      </c>
      <c r="Q147" s="5"/>
      <c r="R147" s="5"/>
      <c r="S147" s="5"/>
      <c r="T147" s="5"/>
      <c r="U147" s="5"/>
      <c r="V147" s="5"/>
      <c r="W147" s="5">
        <v>0</v>
      </c>
      <c r="X147" s="5">
        <v>1</v>
      </c>
      <c r="Y147" s="5">
        <v>0</v>
      </c>
      <c r="Z147" s="5">
        <v>0</v>
      </c>
      <c r="AA147" s="5">
        <v>1</v>
      </c>
      <c r="AB147" s="5">
        <v>0</v>
      </c>
    </row>
    <row r="148" spans="1:28" x14ac:dyDescent="0.2">
      <c r="A148" s="5">
        <v>50</v>
      </c>
      <c r="B148" s="5">
        <v>0</v>
      </c>
      <c r="C148" s="5">
        <v>0</v>
      </c>
      <c r="D148" s="5">
        <v>1</v>
      </c>
      <c r="E148" s="5">
        <v>214</v>
      </c>
      <c r="F148" s="5">
        <f>ROUND(Source!AS131,O148)</f>
        <v>7558.38</v>
      </c>
      <c r="G148" s="5" t="s">
        <v>267</v>
      </c>
      <c r="H148" s="5" t="s">
        <v>268</v>
      </c>
      <c r="I148" s="5"/>
      <c r="J148" s="5"/>
      <c r="K148" s="5">
        <v>214</v>
      </c>
      <c r="L148" s="5">
        <v>16</v>
      </c>
      <c r="M148" s="5">
        <v>3</v>
      </c>
      <c r="N148" s="5" t="s">
        <v>3</v>
      </c>
      <c r="O148" s="5">
        <v>2</v>
      </c>
      <c r="P148" s="5">
        <f>ROUND(Source!EK131,O148)</f>
        <v>98896.13</v>
      </c>
      <c r="Q148" s="5"/>
      <c r="R148" s="5"/>
      <c r="S148" s="5"/>
      <c r="T148" s="5"/>
      <c r="U148" s="5"/>
      <c r="V148" s="5"/>
      <c r="W148" s="5">
        <v>7558.38</v>
      </c>
      <c r="X148" s="5">
        <v>1</v>
      </c>
      <c r="Y148" s="5">
        <v>7558.38</v>
      </c>
      <c r="Z148" s="5">
        <v>98896.13</v>
      </c>
      <c r="AA148" s="5">
        <v>1</v>
      </c>
      <c r="AB148" s="5">
        <v>98896.13</v>
      </c>
    </row>
    <row r="149" spans="1:28" x14ac:dyDescent="0.2">
      <c r="A149" s="5">
        <v>50</v>
      </c>
      <c r="B149" s="5">
        <v>0</v>
      </c>
      <c r="C149" s="5">
        <v>0</v>
      </c>
      <c r="D149" s="5">
        <v>1</v>
      </c>
      <c r="E149" s="5">
        <v>215</v>
      </c>
      <c r="F149" s="5">
        <f>ROUND(Source!AT131,O149)</f>
        <v>92361.97</v>
      </c>
      <c r="G149" s="5" t="s">
        <v>269</v>
      </c>
      <c r="H149" s="5" t="s">
        <v>270</v>
      </c>
      <c r="I149" s="5"/>
      <c r="J149" s="5"/>
      <c r="K149" s="5">
        <v>215</v>
      </c>
      <c r="L149" s="5">
        <v>17</v>
      </c>
      <c r="M149" s="5">
        <v>3</v>
      </c>
      <c r="N149" s="5" t="s">
        <v>3</v>
      </c>
      <c r="O149" s="5">
        <v>2</v>
      </c>
      <c r="P149" s="5">
        <f>ROUND(Source!EL131,O149)</f>
        <v>1534324.4</v>
      </c>
      <c r="Q149" s="5"/>
      <c r="R149" s="5"/>
      <c r="S149" s="5"/>
      <c r="T149" s="5"/>
      <c r="U149" s="5"/>
      <c r="V149" s="5"/>
      <c r="W149" s="5">
        <v>92361.97</v>
      </c>
      <c r="X149" s="5">
        <v>1</v>
      </c>
      <c r="Y149" s="5">
        <v>92361.97</v>
      </c>
      <c r="Z149" s="5">
        <v>1534324.4</v>
      </c>
      <c r="AA149" s="5">
        <v>1</v>
      </c>
      <c r="AB149" s="5">
        <v>1534324.4</v>
      </c>
    </row>
    <row r="150" spans="1:28" x14ac:dyDescent="0.2">
      <c r="A150" s="5">
        <v>50</v>
      </c>
      <c r="B150" s="5">
        <v>0</v>
      </c>
      <c r="C150" s="5">
        <v>0</v>
      </c>
      <c r="D150" s="5">
        <v>1</v>
      </c>
      <c r="E150" s="5">
        <v>217</v>
      </c>
      <c r="F150" s="5">
        <f>ROUND(Source!AU131,O150)</f>
        <v>2129.79</v>
      </c>
      <c r="G150" s="5" t="s">
        <v>271</v>
      </c>
      <c r="H150" s="5" t="s">
        <v>272</v>
      </c>
      <c r="I150" s="5"/>
      <c r="J150" s="5"/>
      <c r="K150" s="5">
        <v>217</v>
      </c>
      <c r="L150" s="5">
        <v>18</v>
      </c>
      <c r="M150" s="5">
        <v>3</v>
      </c>
      <c r="N150" s="5" t="s">
        <v>3</v>
      </c>
      <c r="O150" s="5">
        <v>2</v>
      </c>
      <c r="P150" s="5">
        <f>ROUND(Source!EM131,O150)</f>
        <v>63299.03</v>
      </c>
      <c r="Q150" s="5"/>
      <c r="R150" s="5"/>
      <c r="S150" s="5"/>
      <c r="T150" s="5"/>
      <c r="U150" s="5"/>
      <c r="V150" s="5"/>
      <c r="W150" s="5">
        <v>2129.79</v>
      </c>
      <c r="X150" s="5">
        <v>1</v>
      </c>
      <c r="Y150" s="5">
        <v>2129.79</v>
      </c>
      <c r="Z150" s="5">
        <v>63299.03</v>
      </c>
      <c r="AA150" s="5">
        <v>1</v>
      </c>
      <c r="AB150" s="5">
        <v>63299.03</v>
      </c>
    </row>
    <row r="151" spans="1:28" x14ac:dyDescent="0.2">
      <c r="A151" s="5">
        <v>50</v>
      </c>
      <c r="B151" s="5">
        <v>0</v>
      </c>
      <c r="C151" s="5">
        <v>0</v>
      </c>
      <c r="D151" s="5">
        <v>1</v>
      </c>
      <c r="E151" s="5">
        <v>230</v>
      </c>
      <c r="F151" s="5">
        <f>ROUND(Source!BA131,O151)</f>
        <v>0</v>
      </c>
      <c r="G151" s="5" t="s">
        <v>273</v>
      </c>
      <c r="H151" s="5" t="s">
        <v>274</v>
      </c>
      <c r="I151" s="5"/>
      <c r="J151" s="5"/>
      <c r="K151" s="5">
        <v>230</v>
      </c>
      <c r="L151" s="5">
        <v>19</v>
      </c>
      <c r="M151" s="5">
        <v>3</v>
      </c>
      <c r="N151" s="5" t="s">
        <v>3</v>
      </c>
      <c r="O151" s="5">
        <v>2</v>
      </c>
      <c r="P151" s="5">
        <f>ROUND(Source!ES131,O151)</f>
        <v>0</v>
      </c>
      <c r="Q151" s="5"/>
      <c r="R151" s="5"/>
      <c r="S151" s="5"/>
      <c r="T151" s="5"/>
      <c r="U151" s="5"/>
      <c r="V151" s="5"/>
      <c r="W151" s="5">
        <v>0</v>
      </c>
      <c r="X151" s="5">
        <v>1</v>
      </c>
      <c r="Y151" s="5">
        <v>0</v>
      </c>
      <c r="Z151" s="5">
        <v>0</v>
      </c>
      <c r="AA151" s="5">
        <v>1</v>
      </c>
      <c r="AB151" s="5">
        <v>0</v>
      </c>
    </row>
    <row r="152" spans="1:28" x14ac:dyDescent="0.2">
      <c r="A152" s="5">
        <v>50</v>
      </c>
      <c r="B152" s="5">
        <v>0</v>
      </c>
      <c r="C152" s="5">
        <v>0</v>
      </c>
      <c r="D152" s="5">
        <v>1</v>
      </c>
      <c r="E152" s="5">
        <v>206</v>
      </c>
      <c r="F152" s="5">
        <f>ROUND(Source!T131,O152)</f>
        <v>0</v>
      </c>
      <c r="G152" s="5" t="s">
        <v>275</v>
      </c>
      <c r="H152" s="5" t="s">
        <v>276</v>
      </c>
      <c r="I152" s="5"/>
      <c r="J152" s="5"/>
      <c r="K152" s="5">
        <v>206</v>
      </c>
      <c r="L152" s="5">
        <v>20</v>
      </c>
      <c r="M152" s="5">
        <v>3</v>
      </c>
      <c r="N152" s="5" t="s">
        <v>3</v>
      </c>
      <c r="O152" s="5">
        <v>2</v>
      </c>
      <c r="P152" s="5">
        <f>ROUND(Source!DL131,O152)</f>
        <v>0</v>
      </c>
      <c r="Q152" s="5"/>
      <c r="R152" s="5"/>
      <c r="S152" s="5"/>
      <c r="T152" s="5"/>
      <c r="U152" s="5"/>
      <c r="V152" s="5"/>
      <c r="W152" s="5">
        <v>0</v>
      </c>
      <c r="X152" s="5">
        <v>1</v>
      </c>
      <c r="Y152" s="5">
        <v>0</v>
      </c>
      <c r="Z152" s="5">
        <v>0</v>
      </c>
      <c r="AA152" s="5">
        <v>1</v>
      </c>
      <c r="AB152" s="5">
        <v>0</v>
      </c>
    </row>
    <row r="153" spans="1:28" x14ac:dyDescent="0.2">
      <c r="A153" s="5">
        <v>50</v>
      </c>
      <c r="B153" s="5">
        <v>0</v>
      </c>
      <c r="C153" s="5">
        <v>0</v>
      </c>
      <c r="D153" s="5">
        <v>1</v>
      </c>
      <c r="E153" s="5">
        <v>207</v>
      </c>
      <c r="F153" s="5">
        <f>Source!U131</f>
        <v>1003.9573999999999</v>
      </c>
      <c r="G153" s="5" t="s">
        <v>277</v>
      </c>
      <c r="H153" s="5" t="s">
        <v>278</v>
      </c>
      <c r="I153" s="5"/>
      <c r="J153" s="5"/>
      <c r="K153" s="5">
        <v>207</v>
      </c>
      <c r="L153" s="5">
        <v>21</v>
      </c>
      <c r="M153" s="5">
        <v>3</v>
      </c>
      <c r="N153" s="5" t="s">
        <v>3</v>
      </c>
      <c r="O153" s="5">
        <v>-1</v>
      </c>
      <c r="P153" s="5">
        <f>Source!DM131</f>
        <v>1003.9573999999999</v>
      </c>
      <c r="Q153" s="5"/>
      <c r="R153" s="5"/>
      <c r="S153" s="5"/>
      <c r="T153" s="5"/>
      <c r="U153" s="5"/>
      <c r="V153" s="5"/>
      <c r="W153" s="5">
        <v>1003.9574</v>
      </c>
      <c r="X153" s="5">
        <v>1</v>
      </c>
      <c r="Y153" s="5">
        <v>1003.9574</v>
      </c>
      <c r="Z153" s="5">
        <v>1003.9574</v>
      </c>
      <c r="AA153" s="5">
        <v>1</v>
      </c>
      <c r="AB153" s="5">
        <v>1003.9574</v>
      </c>
    </row>
    <row r="154" spans="1:28" x14ac:dyDescent="0.2">
      <c r="A154" s="5">
        <v>50</v>
      </c>
      <c r="B154" s="5">
        <v>0</v>
      </c>
      <c r="C154" s="5">
        <v>0</v>
      </c>
      <c r="D154" s="5">
        <v>1</v>
      </c>
      <c r="E154" s="5">
        <v>208</v>
      </c>
      <c r="F154" s="5">
        <f>Source!V131</f>
        <v>0</v>
      </c>
      <c r="G154" s="5" t="s">
        <v>279</v>
      </c>
      <c r="H154" s="5" t="s">
        <v>280</v>
      </c>
      <c r="I154" s="5"/>
      <c r="J154" s="5"/>
      <c r="K154" s="5">
        <v>208</v>
      </c>
      <c r="L154" s="5">
        <v>22</v>
      </c>
      <c r="M154" s="5">
        <v>3</v>
      </c>
      <c r="N154" s="5" t="s">
        <v>3</v>
      </c>
      <c r="O154" s="5">
        <v>-1</v>
      </c>
      <c r="P154" s="5">
        <f>Source!DN131</f>
        <v>0</v>
      </c>
      <c r="Q154" s="5"/>
      <c r="R154" s="5"/>
      <c r="S154" s="5"/>
      <c r="T154" s="5"/>
      <c r="U154" s="5"/>
      <c r="V154" s="5"/>
      <c r="W154" s="5">
        <v>0</v>
      </c>
      <c r="X154" s="5">
        <v>1</v>
      </c>
      <c r="Y154" s="5">
        <v>0</v>
      </c>
      <c r="Z154" s="5">
        <v>0</v>
      </c>
      <c r="AA154" s="5">
        <v>1</v>
      </c>
      <c r="AB154" s="5">
        <v>0</v>
      </c>
    </row>
    <row r="155" spans="1:28" x14ac:dyDescent="0.2">
      <c r="A155" s="5">
        <v>50</v>
      </c>
      <c r="B155" s="5">
        <v>0</v>
      </c>
      <c r="C155" s="5">
        <v>0</v>
      </c>
      <c r="D155" s="5">
        <v>1</v>
      </c>
      <c r="E155" s="5">
        <v>209</v>
      </c>
      <c r="F155" s="5">
        <f>ROUND(Source!W131,O155)</f>
        <v>0</v>
      </c>
      <c r="G155" s="5" t="s">
        <v>281</v>
      </c>
      <c r="H155" s="5" t="s">
        <v>282</v>
      </c>
      <c r="I155" s="5"/>
      <c r="J155" s="5"/>
      <c r="K155" s="5">
        <v>209</v>
      </c>
      <c r="L155" s="5">
        <v>23</v>
      </c>
      <c r="M155" s="5">
        <v>3</v>
      </c>
      <c r="N155" s="5" t="s">
        <v>3</v>
      </c>
      <c r="O155" s="5">
        <v>2</v>
      </c>
      <c r="P155" s="5">
        <f>ROUND(Source!DO131,O155)</f>
        <v>0</v>
      </c>
      <c r="Q155" s="5"/>
      <c r="R155" s="5"/>
      <c r="S155" s="5"/>
      <c r="T155" s="5"/>
      <c r="U155" s="5"/>
      <c r="V155" s="5"/>
      <c r="W155" s="5">
        <v>0</v>
      </c>
      <c r="X155" s="5">
        <v>1</v>
      </c>
      <c r="Y155" s="5">
        <v>0</v>
      </c>
      <c r="Z155" s="5">
        <v>0</v>
      </c>
      <c r="AA155" s="5">
        <v>1</v>
      </c>
      <c r="AB155" s="5">
        <v>0</v>
      </c>
    </row>
    <row r="156" spans="1:28" x14ac:dyDescent="0.2">
      <c r="A156" s="5">
        <v>50</v>
      </c>
      <c r="B156" s="5">
        <v>0</v>
      </c>
      <c r="C156" s="5">
        <v>0</v>
      </c>
      <c r="D156" s="5">
        <v>1</v>
      </c>
      <c r="E156" s="5">
        <v>233</v>
      </c>
      <c r="F156" s="5">
        <f>ROUND(Source!BD131,O156)</f>
        <v>0</v>
      </c>
      <c r="G156" s="5" t="s">
        <v>283</v>
      </c>
      <c r="H156" s="5" t="s">
        <v>284</v>
      </c>
      <c r="I156" s="5"/>
      <c r="J156" s="5"/>
      <c r="K156" s="5">
        <v>233</v>
      </c>
      <c r="L156" s="5">
        <v>24</v>
      </c>
      <c r="M156" s="5">
        <v>3</v>
      </c>
      <c r="N156" s="5" t="s">
        <v>3</v>
      </c>
      <c r="O156" s="5">
        <v>2</v>
      </c>
      <c r="P156" s="5">
        <f>ROUND(Source!EV131,O156)</f>
        <v>0</v>
      </c>
      <c r="Q156" s="5"/>
      <c r="R156" s="5"/>
      <c r="S156" s="5"/>
      <c r="T156" s="5"/>
      <c r="U156" s="5"/>
      <c r="V156" s="5"/>
      <c r="W156" s="5">
        <v>0</v>
      </c>
      <c r="X156" s="5">
        <v>1</v>
      </c>
      <c r="Y156" s="5">
        <v>0</v>
      </c>
      <c r="Z156" s="5">
        <v>0</v>
      </c>
      <c r="AA156" s="5">
        <v>1</v>
      </c>
      <c r="AB156" s="5">
        <v>0</v>
      </c>
    </row>
    <row r="157" spans="1:28" x14ac:dyDescent="0.2">
      <c r="A157" s="5">
        <v>50</v>
      </c>
      <c r="B157" s="5">
        <v>0</v>
      </c>
      <c r="C157" s="5">
        <v>0</v>
      </c>
      <c r="D157" s="5">
        <v>1</v>
      </c>
      <c r="E157" s="5">
        <v>210</v>
      </c>
      <c r="F157" s="5">
        <f>ROUND(Source!X131,O157)</f>
        <v>15248.28</v>
      </c>
      <c r="G157" s="5" t="s">
        <v>285</v>
      </c>
      <c r="H157" s="5" t="s">
        <v>286</v>
      </c>
      <c r="I157" s="5"/>
      <c r="J157" s="5"/>
      <c r="K157" s="5">
        <v>210</v>
      </c>
      <c r="L157" s="5">
        <v>25</v>
      </c>
      <c r="M157" s="5">
        <v>3</v>
      </c>
      <c r="N157" s="5" t="s">
        <v>3</v>
      </c>
      <c r="O157" s="5">
        <v>2</v>
      </c>
      <c r="P157" s="5">
        <f>ROUND(Source!DP131,O157)</f>
        <v>373019.65</v>
      </c>
      <c r="Q157" s="5"/>
      <c r="R157" s="5"/>
      <c r="S157" s="5"/>
      <c r="T157" s="5"/>
      <c r="U157" s="5"/>
      <c r="V157" s="5"/>
      <c r="W157" s="5">
        <v>15248.28</v>
      </c>
      <c r="X157" s="5">
        <v>1</v>
      </c>
      <c r="Y157" s="5">
        <v>15248.28</v>
      </c>
      <c r="Z157" s="5">
        <v>373019.65</v>
      </c>
      <c r="AA157" s="5">
        <v>1</v>
      </c>
      <c r="AB157" s="5">
        <v>373019.65</v>
      </c>
    </row>
    <row r="158" spans="1:28" x14ac:dyDescent="0.2">
      <c r="A158" s="5">
        <v>50</v>
      </c>
      <c r="B158" s="5">
        <v>0</v>
      </c>
      <c r="C158" s="5">
        <v>0</v>
      </c>
      <c r="D158" s="5">
        <v>1</v>
      </c>
      <c r="E158" s="5">
        <v>211</v>
      </c>
      <c r="F158" s="5">
        <f>ROUND(Source!Y131,O158)</f>
        <v>9305.3799999999992</v>
      </c>
      <c r="G158" s="5" t="s">
        <v>287</v>
      </c>
      <c r="H158" s="5" t="s">
        <v>288</v>
      </c>
      <c r="I158" s="5"/>
      <c r="J158" s="5"/>
      <c r="K158" s="5">
        <v>211</v>
      </c>
      <c r="L158" s="5">
        <v>26</v>
      </c>
      <c r="M158" s="5">
        <v>3</v>
      </c>
      <c r="N158" s="5" t="s">
        <v>3</v>
      </c>
      <c r="O158" s="5">
        <v>2</v>
      </c>
      <c r="P158" s="5">
        <f>ROUND(Source!DQ131,O158)</f>
        <v>195507.02</v>
      </c>
      <c r="Q158" s="5"/>
      <c r="R158" s="5"/>
      <c r="S158" s="5"/>
      <c r="T158" s="5"/>
      <c r="U158" s="5"/>
      <c r="V158" s="5"/>
      <c r="W158" s="5">
        <v>9305.3799999999992</v>
      </c>
      <c r="X158" s="5">
        <v>1</v>
      </c>
      <c r="Y158" s="5">
        <v>9305.3799999999992</v>
      </c>
      <c r="Z158" s="5">
        <v>195507.02</v>
      </c>
      <c r="AA158" s="5">
        <v>1</v>
      </c>
      <c r="AB158" s="5">
        <v>195507.02</v>
      </c>
    </row>
    <row r="159" spans="1:28" x14ac:dyDescent="0.2">
      <c r="A159" s="5">
        <v>50</v>
      </c>
      <c r="B159" s="5">
        <v>0</v>
      </c>
      <c r="C159" s="5">
        <v>0</v>
      </c>
      <c r="D159" s="5">
        <v>1</v>
      </c>
      <c r="E159" s="5">
        <v>224</v>
      </c>
      <c r="F159" s="5">
        <f>ROUND(Source!AR131,O159)</f>
        <v>186092.08</v>
      </c>
      <c r="G159" s="5" t="s">
        <v>289</v>
      </c>
      <c r="H159" s="5" t="s">
        <v>290</v>
      </c>
      <c r="I159" s="5"/>
      <c r="J159" s="5"/>
      <c r="K159" s="5">
        <v>224</v>
      </c>
      <c r="L159" s="5">
        <v>27</v>
      </c>
      <c r="M159" s="5">
        <v>3</v>
      </c>
      <c r="N159" s="5" t="s">
        <v>3</v>
      </c>
      <c r="O159" s="5">
        <v>2</v>
      </c>
      <c r="P159" s="5">
        <f>ROUND(Source!EJ131,O159)</f>
        <v>2294057.75</v>
      </c>
      <c r="Q159" s="5"/>
      <c r="R159" s="5"/>
      <c r="S159" s="5"/>
      <c r="T159" s="5"/>
      <c r="U159" s="5"/>
      <c r="V159" s="5"/>
      <c r="W159" s="5">
        <v>186092.08</v>
      </c>
      <c r="X159" s="5">
        <v>1</v>
      </c>
      <c r="Y159" s="5">
        <v>186092.08</v>
      </c>
      <c r="Z159" s="5">
        <v>2294057.75</v>
      </c>
      <c r="AA159" s="5">
        <v>1</v>
      </c>
      <c r="AB159" s="5">
        <v>2294057.75</v>
      </c>
    </row>
    <row r="161" spans="1:206" x14ac:dyDescent="0.2">
      <c r="A161" s="3">
        <v>51</v>
      </c>
      <c r="B161" s="3">
        <f>B20</f>
        <v>1</v>
      </c>
      <c r="C161" s="3">
        <f>A20</f>
        <v>3</v>
      </c>
      <c r="D161" s="3">
        <f>ROW(A20)</f>
        <v>20</v>
      </c>
      <c r="E161" s="3"/>
      <c r="F161" s="3" t="str">
        <f>IF(F20&lt;&gt;"",F20,"")</f>
        <v>1.</v>
      </c>
      <c r="G161" s="3" t="str">
        <f>IF(G20&lt;&gt;"",G20,"")</f>
        <v>СПС</v>
      </c>
      <c r="H161" s="3">
        <v>0</v>
      </c>
      <c r="I161" s="3"/>
      <c r="J161" s="3"/>
      <c r="K161" s="3"/>
      <c r="L161" s="3"/>
      <c r="M161" s="3"/>
      <c r="N161" s="3"/>
      <c r="O161" s="3">
        <f t="shared" ref="O161:T161" si="173">ROUND(O131+AB161,2)</f>
        <v>160193.66</v>
      </c>
      <c r="P161" s="3">
        <f t="shared" si="173"/>
        <v>142942.04999999999</v>
      </c>
      <c r="Q161" s="3">
        <f t="shared" si="173"/>
        <v>3433.98</v>
      </c>
      <c r="R161" s="3">
        <f t="shared" si="173"/>
        <v>768.42</v>
      </c>
      <c r="S161" s="3">
        <f t="shared" si="173"/>
        <v>13817.63</v>
      </c>
      <c r="T161" s="3">
        <f t="shared" si="173"/>
        <v>0</v>
      </c>
      <c r="U161" s="3">
        <f>U131+AH161</f>
        <v>1003.9573999999999</v>
      </c>
      <c r="V161" s="3">
        <f>V131+AI161</f>
        <v>0</v>
      </c>
      <c r="W161" s="3">
        <f>ROUND(W131+AJ161,2)</f>
        <v>0</v>
      </c>
      <c r="X161" s="3">
        <f>ROUND(X131+AK161,2)</f>
        <v>15248.28</v>
      </c>
      <c r="Y161" s="3">
        <f>ROUND(Y131+AL161,2)</f>
        <v>9305.3799999999992</v>
      </c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>
        <f t="shared" ref="AO161:BD161" si="174">ROUND(AO131+BX161,2)</f>
        <v>0</v>
      </c>
      <c r="AP161" s="3">
        <f t="shared" si="174"/>
        <v>84041.94</v>
      </c>
      <c r="AQ161" s="3">
        <f t="shared" si="174"/>
        <v>0</v>
      </c>
      <c r="AR161" s="3">
        <f t="shared" si="174"/>
        <v>186092.08</v>
      </c>
      <c r="AS161" s="3">
        <f t="shared" si="174"/>
        <v>7558.38</v>
      </c>
      <c r="AT161" s="3">
        <f t="shared" si="174"/>
        <v>92361.97</v>
      </c>
      <c r="AU161" s="3">
        <f t="shared" si="174"/>
        <v>2129.79</v>
      </c>
      <c r="AV161" s="3">
        <f t="shared" si="174"/>
        <v>142942.04999999999</v>
      </c>
      <c r="AW161" s="3">
        <f t="shared" si="174"/>
        <v>58900.11</v>
      </c>
      <c r="AX161" s="3">
        <f t="shared" si="174"/>
        <v>0</v>
      </c>
      <c r="AY161" s="3">
        <f t="shared" si="174"/>
        <v>58900.11</v>
      </c>
      <c r="AZ161" s="3">
        <f t="shared" si="174"/>
        <v>84041.94</v>
      </c>
      <c r="BA161" s="3">
        <f t="shared" si="174"/>
        <v>0</v>
      </c>
      <c r="BB161" s="3">
        <f t="shared" si="174"/>
        <v>0</v>
      </c>
      <c r="BC161" s="3">
        <f t="shared" si="174"/>
        <v>0</v>
      </c>
      <c r="BD161" s="3">
        <f t="shared" si="174"/>
        <v>0</v>
      </c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  <c r="CX161" s="3"/>
      <c r="CY161" s="3"/>
      <c r="CZ161" s="3"/>
      <c r="DA161" s="3"/>
      <c r="DB161" s="3"/>
      <c r="DC161" s="3"/>
      <c r="DD161" s="3"/>
      <c r="DE161" s="3"/>
      <c r="DF161" s="3"/>
      <c r="DG161" s="4">
        <f t="shared" ref="DG161:DL161" si="175">ROUND(DG131+DT161,2)</f>
        <v>1683101.98</v>
      </c>
      <c r="DH161" s="4">
        <f t="shared" si="175"/>
        <v>1155129.82</v>
      </c>
      <c r="DI161" s="4">
        <f t="shared" si="175"/>
        <v>51125.75</v>
      </c>
      <c r="DJ161" s="4">
        <f t="shared" si="175"/>
        <v>26518.19</v>
      </c>
      <c r="DK161" s="4">
        <f t="shared" si="175"/>
        <v>476846.41</v>
      </c>
      <c r="DL161" s="4">
        <f t="shared" si="175"/>
        <v>0</v>
      </c>
      <c r="DM161" s="4">
        <f>DM131+DZ161</f>
        <v>1003.9573999999999</v>
      </c>
      <c r="DN161" s="4">
        <f>DN131+EA161</f>
        <v>0</v>
      </c>
      <c r="DO161" s="4">
        <f>ROUND(DO131+EB161,2)</f>
        <v>0</v>
      </c>
      <c r="DP161" s="4">
        <f>ROUND(DP131+EC161,2)</f>
        <v>373019.65</v>
      </c>
      <c r="DQ161" s="4">
        <f>ROUND(DQ131+ED161,2)</f>
        <v>195507.02</v>
      </c>
      <c r="DR161" s="4"/>
      <c r="DS161" s="4"/>
      <c r="DT161" s="4"/>
      <c r="DU161" s="4"/>
      <c r="DV161" s="4"/>
      <c r="DW161" s="4"/>
      <c r="DX161" s="4"/>
      <c r="DY161" s="4"/>
      <c r="DZ161" s="4"/>
      <c r="EA161" s="4"/>
      <c r="EB161" s="4"/>
      <c r="EC161" s="4"/>
      <c r="ED161" s="4"/>
      <c r="EE161" s="4"/>
      <c r="EF161" s="4"/>
      <c r="EG161" s="4">
        <f t="shared" ref="EG161:EV161" si="176">ROUND(EG131+FP161,2)</f>
        <v>0</v>
      </c>
      <c r="EH161" s="4">
        <f t="shared" si="176"/>
        <v>597538.18999999994</v>
      </c>
      <c r="EI161" s="4">
        <f t="shared" si="176"/>
        <v>0</v>
      </c>
      <c r="EJ161" s="4">
        <f t="shared" si="176"/>
        <v>2294057.75</v>
      </c>
      <c r="EK161" s="4">
        <f t="shared" si="176"/>
        <v>98896.13</v>
      </c>
      <c r="EL161" s="4">
        <f t="shared" si="176"/>
        <v>1534324.4</v>
      </c>
      <c r="EM161" s="4">
        <f t="shared" si="176"/>
        <v>63299.03</v>
      </c>
      <c r="EN161" s="4">
        <f t="shared" si="176"/>
        <v>1155129.82</v>
      </c>
      <c r="EO161" s="4">
        <f t="shared" si="176"/>
        <v>557591.63</v>
      </c>
      <c r="EP161" s="4">
        <f t="shared" si="176"/>
        <v>0</v>
      </c>
      <c r="EQ161" s="4">
        <f t="shared" si="176"/>
        <v>557591.63</v>
      </c>
      <c r="ER161" s="4">
        <f t="shared" si="176"/>
        <v>597538.18999999994</v>
      </c>
      <c r="ES161" s="4">
        <f t="shared" si="176"/>
        <v>0</v>
      </c>
      <c r="ET161" s="4">
        <f t="shared" si="176"/>
        <v>0</v>
      </c>
      <c r="EU161" s="4">
        <f t="shared" si="176"/>
        <v>0</v>
      </c>
      <c r="EV161" s="4">
        <f t="shared" si="176"/>
        <v>0</v>
      </c>
      <c r="EW161" s="4"/>
      <c r="EX161" s="4"/>
      <c r="EY161" s="4"/>
      <c r="EZ161" s="4"/>
      <c r="FA161" s="4"/>
      <c r="FB161" s="4"/>
      <c r="FC161" s="4"/>
      <c r="FD161" s="4"/>
      <c r="FE161" s="4"/>
      <c r="FF161" s="4"/>
      <c r="FG161" s="4"/>
      <c r="FH161" s="4"/>
      <c r="FI161" s="4"/>
      <c r="FJ161" s="4"/>
      <c r="FK161" s="4"/>
      <c r="FL161" s="4"/>
      <c r="FM161" s="4"/>
      <c r="FN161" s="4"/>
      <c r="FO161" s="4"/>
      <c r="FP161" s="4"/>
      <c r="FQ161" s="4"/>
      <c r="FR161" s="4"/>
      <c r="FS161" s="4"/>
      <c r="FT161" s="4"/>
      <c r="FU161" s="4"/>
      <c r="FV161" s="4"/>
      <c r="FW161" s="4"/>
      <c r="FX161" s="4"/>
      <c r="FY161" s="4"/>
      <c r="FZ161" s="4"/>
      <c r="GA161" s="4"/>
      <c r="GB161" s="4"/>
      <c r="GC161" s="4"/>
      <c r="GD161" s="4"/>
      <c r="GE161" s="4"/>
      <c r="GF161" s="4"/>
      <c r="GG161" s="4"/>
      <c r="GH161" s="4"/>
      <c r="GI161" s="4"/>
      <c r="GJ161" s="4"/>
      <c r="GK161" s="4"/>
      <c r="GL161" s="4"/>
      <c r="GM161" s="4"/>
      <c r="GN161" s="4"/>
      <c r="GO161" s="4"/>
      <c r="GP161" s="4"/>
      <c r="GQ161" s="4"/>
      <c r="GR161" s="4"/>
      <c r="GS161" s="4"/>
      <c r="GT161" s="4"/>
      <c r="GU161" s="4"/>
      <c r="GV161" s="4"/>
      <c r="GW161" s="4"/>
      <c r="GX161" s="4">
        <v>0</v>
      </c>
    </row>
    <row r="163" spans="1:206" x14ac:dyDescent="0.2">
      <c r="A163" s="5">
        <v>50</v>
      </c>
      <c r="B163" s="5">
        <v>0</v>
      </c>
      <c r="C163" s="5">
        <v>0</v>
      </c>
      <c r="D163" s="5">
        <v>1</v>
      </c>
      <c r="E163" s="5">
        <v>201</v>
      </c>
      <c r="F163" s="5">
        <f>ROUND(Source!O161,O163)</f>
        <v>160193.66</v>
      </c>
      <c r="G163" s="5" t="s">
        <v>237</v>
      </c>
      <c r="H163" s="5" t="s">
        <v>238</v>
      </c>
      <c r="I163" s="5"/>
      <c r="J163" s="5"/>
      <c r="K163" s="5">
        <v>201</v>
      </c>
      <c r="L163" s="5">
        <v>1</v>
      </c>
      <c r="M163" s="5">
        <v>3</v>
      </c>
      <c r="N163" s="5" t="s">
        <v>3</v>
      </c>
      <c r="O163" s="5">
        <v>2</v>
      </c>
      <c r="P163" s="5">
        <f>ROUND(Source!DG161,O163)</f>
        <v>1683101.98</v>
      </c>
      <c r="Q163" s="5"/>
      <c r="R163" s="5"/>
      <c r="S163" s="5"/>
      <c r="T163" s="5"/>
      <c r="U163" s="5"/>
      <c r="V163" s="5"/>
      <c r="W163" s="5">
        <v>160193.66</v>
      </c>
      <c r="X163" s="5">
        <v>1</v>
      </c>
      <c r="Y163" s="5">
        <v>160193.66</v>
      </c>
      <c r="Z163" s="5">
        <v>1683101.98</v>
      </c>
      <c r="AA163" s="5">
        <v>1</v>
      </c>
      <c r="AB163" s="5">
        <v>1683101.98</v>
      </c>
    </row>
    <row r="164" spans="1:206" x14ac:dyDescent="0.2">
      <c r="A164" s="5">
        <v>50</v>
      </c>
      <c r="B164" s="5">
        <v>0</v>
      </c>
      <c r="C164" s="5">
        <v>0</v>
      </c>
      <c r="D164" s="5">
        <v>1</v>
      </c>
      <c r="E164" s="5">
        <v>202</v>
      </c>
      <c r="F164" s="5">
        <f>ROUND(Source!P161,O164)</f>
        <v>142942.04999999999</v>
      </c>
      <c r="G164" s="5" t="s">
        <v>239</v>
      </c>
      <c r="H164" s="5" t="s">
        <v>240</v>
      </c>
      <c r="I164" s="5"/>
      <c r="J164" s="5"/>
      <c r="K164" s="5">
        <v>202</v>
      </c>
      <c r="L164" s="5">
        <v>2</v>
      </c>
      <c r="M164" s="5">
        <v>3</v>
      </c>
      <c r="N164" s="5" t="s">
        <v>3</v>
      </c>
      <c r="O164" s="5">
        <v>2</v>
      </c>
      <c r="P164" s="5">
        <f>ROUND(Source!DH161,O164)</f>
        <v>1155129.82</v>
      </c>
      <c r="Q164" s="5"/>
      <c r="R164" s="5"/>
      <c r="S164" s="5"/>
      <c r="T164" s="5"/>
      <c r="U164" s="5"/>
      <c r="V164" s="5"/>
      <c r="W164" s="5">
        <v>142942.04999999999</v>
      </c>
      <c r="X164" s="5">
        <v>1</v>
      </c>
      <c r="Y164" s="5">
        <v>142942.04999999999</v>
      </c>
      <c r="Z164" s="5">
        <v>1155129.82</v>
      </c>
      <c r="AA164" s="5">
        <v>1</v>
      </c>
      <c r="AB164" s="5">
        <v>1155129.82</v>
      </c>
    </row>
    <row r="165" spans="1:206" x14ac:dyDescent="0.2">
      <c r="A165" s="5">
        <v>50</v>
      </c>
      <c r="B165" s="5">
        <v>0</v>
      </c>
      <c r="C165" s="5">
        <v>0</v>
      </c>
      <c r="D165" s="5">
        <v>1</v>
      </c>
      <c r="E165" s="5">
        <v>222</v>
      </c>
      <c r="F165" s="5">
        <f>ROUND(Source!AO161,O165)</f>
        <v>0</v>
      </c>
      <c r="G165" s="5" t="s">
        <v>241</v>
      </c>
      <c r="H165" s="5" t="s">
        <v>242</v>
      </c>
      <c r="I165" s="5"/>
      <c r="J165" s="5"/>
      <c r="K165" s="5">
        <v>222</v>
      </c>
      <c r="L165" s="5">
        <v>3</v>
      </c>
      <c r="M165" s="5">
        <v>3</v>
      </c>
      <c r="N165" s="5" t="s">
        <v>3</v>
      </c>
      <c r="O165" s="5">
        <v>2</v>
      </c>
      <c r="P165" s="5">
        <f>ROUND(Source!EG161,O165)</f>
        <v>0</v>
      </c>
      <c r="Q165" s="5"/>
      <c r="R165" s="5"/>
      <c r="S165" s="5"/>
      <c r="T165" s="5"/>
      <c r="U165" s="5"/>
      <c r="V165" s="5"/>
      <c r="W165" s="5">
        <v>0</v>
      </c>
      <c r="X165" s="5">
        <v>1</v>
      </c>
      <c r="Y165" s="5">
        <v>0</v>
      </c>
      <c r="Z165" s="5">
        <v>0</v>
      </c>
      <c r="AA165" s="5">
        <v>1</v>
      </c>
      <c r="AB165" s="5">
        <v>0</v>
      </c>
    </row>
    <row r="166" spans="1:206" x14ac:dyDescent="0.2">
      <c r="A166" s="5">
        <v>50</v>
      </c>
      <c r="B166" s="5">
        <v>0</v>
      </c>
      <c r="C166" s="5">
        <v>0</v>
      </c>
      <c r="D166" s="5">
        <v>1</v>
      </c>
      <c r="E166" s="5">
        <v>225</v>
      </c>
      <c r="F166" s="5">
        <f>ROUND(Source!AV161,O166)</f>
        <v>142942.04999999999</v>
      </c>
      <c r="G166" s="5" t="s">
        <v>243</v>
      </c>
      <c r="H166" s="5" t="s">
        <v>244</v>
      </c>
      <c r="I166" s="5"/>
      <c r="J166" s="5"/>
      <c r="K166" s="5">
        <v>225</v>
      </c>
      <c r="L166" s="5">
        <v>4</v>
      </c>
      <c r="M166" s="5">
        <v>3</v>
      </c>
      <c r="N166" s="5" t="s">
        <v>3</v>
      </c>
      <c r="O166" s="5">
        <v>2</v>
      </c>
      <c r="P166" s="5">
        <f>ROUND(Source!EN161,O166)</f>
        <v>1155129.82</v>
      </c>
      <c r="Q166" s="5"/>
      <c r="R166" s="5"/>
      <c r="S166" s="5"/>
      <c r="T166" s="5"/>
      <c r="U166" s="5"/>
      <c r="V166" s="5"/>
      <c r="W166" s="5">
        <v>142942.04999999999</v>
      </c>
      <c r="X166" s="5">
        <v>1</v>
      </c>
      <c r="Y166" s="5">
        <v>142942.04999999999</v>
      </c>
      <c r="Z166" s="5">
        <v>1155129.82</v>
      </c>
      <c r="AA166" s="5">
        <v>1</v>
      </c>
      <c r="AB166" s="5">
        <v>1155129.82</v>
      </c>
    </row>
    <row r="167" spans="1:206" x14ac:dyDescent="0.2">
      <c r="A167" s="5">
        <v>50</v>
      </c>
      <c r="B167" s="5">
        <v>0</v>
      </c>
      <c r="C167" s="5">
        <v>0</v>
      </c>
      <c r="D167" s="5">
        <v>1</v>
      </c>
      <c r="E167" s="5">
        <v>226</v>
      </c>
      <c r="F167" s="5">
        <f>ROUND(Source!AW161,O167)</f>
        <v>58900.11</v>
      </c>
      <c r="G167" s="5" t="s">
        <v>245</v>
      </c>
      <c r="H167" s="5" t="s">
        <v>246</v>
      </c>
      <c r="I167" s="5"/>
      <c r="J167" s="5"/>
      <c r="K167" s="5">
        <v>226</v>
      </c>
      <c r="L167" s="5">
        <v>5</v>
      </c>
      <c r="M167" s="5">
        <v>3</v>
      </c>
      <c r="N167" s="5" t="s">
        <v>3</v>
      </c>
      <c r="O167" s="5">
        <v>2</v>
      </c>
      <c r="P167" s="5">
        <f>ROUND(Source!EO161,O167)</f>
        <v>557591.63</v>
      </c>
      <c r="Q167" s="5"/>
      <c r="R167" s="5"/>
      <c r="S167" s="5"/>
      <c r="T167" s="5"/>
      <c r="U167" s="5"/>
      <c r="V167" s="5"/>
      <c r="W167" s="5">
        <v>58900.11</v>
      </c>
      <c r="X167" s="5">
        <v>1</v>
      </c>
      <c r="Y167" s="5">
        <v>58900.11</v>
      </c>
      <c r="Z167" s="5">
        <v>557591.63</v>
      </c>
      <c r="AA167" s="5">
        <v>1</v>
      </c>
      <c r="AB167" s="5">
        <v>557591.63</v>
      </c>
    </row>
    <row r="168" spans="1:206" x14ac:dyDescent="0.2">
      <c r="A168" s="5">
        <v>50</v>
      </c>
      <c r="B168" s="5">
        <v>0</v>
      </c>
      <c r="C168" s="5">
        <v>0</v>
      </c>
      <c r="D168" s="5">
        <v>1</v>
      </c>
      <c r="E168" s="5">
        <v>227</v>
      </c>
      <c r="F168" s="5">
        <f>ROUND(Source!AX161,O168)</f>
        <v>0</v>
      </c>
      <c r="G168" s="5" t="s">
        <v>247</v>
      </c>
      <c r="H168" s="5" t="s">
        <v>248</v>
      </c>
      <c r="I168" s="5"/>
      <c r="J168" s="5"/>
      <c r="K168" s="5">
        <v>227</v>
      </c>
      <c r="L168" s="5">
        <v>6</v>
      </c>
      <c r="M168" s="5">
        <v>3</v>
      </c>
      <c r="N168" s="5" t="s">
        <v>3</v>
      </c>
      <c r="O168" s="5">
        <v>2</v>
      </c>
      <c r="P168" s="5">
        <f>ROUND(Source!EP161,O168)</f>
        <v>0</v>
      </c>
      <c r="Q168" s="5"/>
      <c r="R168" s="5"/>
      <c r="S168" s="5"/>
      <c r="T168" s="5"/>
      <c r="U168" s="5"/>
      <c r="V168" s="5"/>
      <c r="W168" s="5">
        <v>0</v>
      </c>
      <c r="X168" s="5">
        <v>1</v>
      </c>
      <c r="Y168" s="5">
        <v>0</v>
      </c>
      <c r="Z168" s="5">
        <v>0</v>
      </c>
      <c r="AA168" s="5">
        <v>1</v>
      </c>
      <c r="AB168" s="5">
        <v>0</v>
      </c>
    </row>
    <row r="169" spans="1:206" x14ac:dyDescent="0.2">
      <c r="A169" s="5">
        <v>50</v>
      </c>
      <c r="B169" s="5">
        <v>0</v>
      </c>
      <c r="C169" s="5">
        <v>0</v>
      </c>
      <c r="D169" s="5">
        <v>1</v>
      </c>
      <c r="E169" s="5">
        <v>228</v>
      </c>
      <c r="F169" s="5">
        <f>ROUND(Source!AY161,O169)</f>
        <v>58900.11</v>
      </c>
      <c r="G169" s="5" t="s">
        <v>249</v>
      </c>
      <c r="H169" s="5" t="s">
        <v>250</v>
      </c>
      <c r="I169" s="5"/>
      <c r="J169" s="5"/>
      <c r="K169" s="5">
        <v>228</v>
      </c>
      <c r="L169" s="5">
        <v>7</v>
      </c>
      <c r="M169" s="5">
        <v>3</v>
      </c>
      <c r="N169" s="5" t="s">
        <v>3</v>
      </c>
      <c r="O169" s="5">
        <v>2</v>
      </c>
      <c r="P169" s="5">
        <f>ROUND(Source!EQ161,O169)</f>
        <v>557591.63</v>
      </c>
      <c r="Q169" s="5"/>
      <c r="R169" s="5"/>
      <c r="S169" s="5"/>
      <c r="T169" s="5"/>
      <c r="U169" s="5"/>
      <c r="V169" s="5"/>
      <c r="W169" s="5">
        <v>58900.11</v>
      </c>
      <c r="X169" s="5">
        <v>1</v>
      </c>
      <c r="Y169" s="5">
        <v>58900.11</v>
      </c>
      <c r="Z169" s="5">
        <v>557591.63</v>
      </c>
      <c r="AA169" s="5">
        <v>1</v>
      </c>
      <c r="AB169" s="5">
        <v>557591.63</v>
      </c>
    </row>
    <row r="170" spans="1:206" x14ac:dyDescent="0.2">
      <c r="A170" s="5">
        <v>50</v>
      </c>
      <c r="B170" s="5">
        <v>0</v>
      </c>
      <c r="C170" s="5">
        <v>0</v>
      </c>
      <c r="D170" s="5">
        <v>1</v>
      </c>
      <c r="E170" s="5">
        <v>216</v>
      </c>
      <c r="F170" s="5">
        <f>ROUND(Source!AP161,O170)</f>
        <v>84041.94</v>
      </c>
      <c r="G170" s="5" t="s">
        <v>251</v>
      </c>
      <c r="H170" s="5" t="s">
        <v>252</v>
      </c>
      <c r="I170" s="5"/>
      <c r="J170" s="5"/>
      <c r="K170" s="5">
        <v>216</v>
      </c>
      <c r="L170" s="5">
        <v>8</v>
      </c>
      <c r="M170" s="5">
        <v>3</v>
      </c>
      <c r="N170" s="5" t="s">
        <v>3</v>
      </c>
      <c r="O170" s="5">
        <v>2</v>
      </c>
      <c r="P170" s="5">
        <f>ROUND(Source!EH161,O170)</f>
        <v>597538.18999999994</v>
      </c>
      <c r="Q170" s="5"/>
      <c r="R170" s="5"/>
      <c r="S170" s="5"/>
      <c r="T170" s="5"/>
      <c r="U170" s="5"/>
      <c r="V170" s="5"/>
      <c r="W170" s="5">
        <v>84041.94</v>
      </c>
      <c r="X170" s="5">
        <v>1</v>
      </c>
      <c r="Y170" s="5">
        <v>84041.94</v>
      </c>
      <c r="Z170" s="5">
        <v>597538.18999999994</v>
      </c>
      <c r="AA170" s="5">
        <v>1</v>
      </c>
      <c r="AB170" s="5">
        <v>597538.18999999994</v>
      </c>
    </row>
    <row r="171" spans="1:206" x14ac:dyDescent="0.2">
      <c r="A171" s="5">
        <v>50</v>
      </c>
      <c r="B171" s="5">
        <v>0</v>
      </c>
      <c r="C171" s="5">
        <v>0</v>
      </c>
      <c r="D171" s="5">
        <v>1</v>
      </c>
      <c r="E171" s="5">
        <v>223</v>
      </c>
      <c r="F171" s="5">
        <f>ROUND(Source!AQ161,O171)</f>
        <v>0</v>
      </c>
      <c r="G171" s="5" t="s">
        <v>253</v>
      </c>
      <c r="H171" s="5" t="s">
        <v>254</v>
      </c>
      <c r="I171" s="5"/>
      <c r="J171" s="5"/>
      <c r="K171" s="5">
        <v>223</v>
      </c>
      <c r="L171" s="5">
        <v>9</v>
      </c>
      <c r="M171" s="5">
        <v>3</v>
      </c>
      <c r="N171" s="5" t="s">
        <v>3</v>
      </c>
      <c r="O171" s="5">
        <v>2</v>
      </c>
      <c r="P171" s="5">
        <f>ROUND(Source!EI161,O171)</f>
        <v>0</v>
      </c>
      <c r="Q171" s="5"/>
      <c r="R171" s="5"/>
      <c r="S171" s="5"/>
      <c r="T171" s="5"/>
      <c r="U171" s="5"/>
      <c r="V171" s="5"/>
      <c r="W171" s="5">
        <v>0</v>
      </c>
      <c r="X171" s="5">
        <v>1</v>
      </c>
      <c r="Y171" s="5">
        <v>0</v>
      </c>
      <c r="Z171" s="5">
        <v>0</v>
      </c>
      <c r="AA171" s="5">
        <v>1</v>
      </c>
      <c r="AB171" s="5">
        <v>0</v>
      </c>
    </row>
    <row r="172" spans="1:206" x14ac:dyDescent="0.2">
      <c r="A172" s="5">
        <v>50</v>
      </c>
      <c r="B172" s="5">
        <v>0</v>
      </c>
      <c r="C172" s="5">
        <v>0</v>
      </c>
      <c r="D172" s="5">
        <v>1</v>
      </c>
      <c r="E172" s="5">
        <v>229</v>
      </c>
      <c r="F172" s="5">
        <f>ROUND(Source!AZ161,O172)</f>
        <v>84041.94</v>
      </c>
      <c r="G172" s="5" t="s">
        <v>255</v>
      </c>
      <c r="H172" s="5" t="s">
        <v>256</v>
      </c>
      <c r="I172" s="5"/>
      <c r="J172" s="5"/>
      <c r="K172" s="5">
        <v>229</v>
      </c>
      <c r="L172" s="5">
        <v>10</v>
      </c>
      <c r="M172" s="5">
        <v>3</v>
      </c>
      <c r="N172" s="5" t="s">
        <v>3</v>
      </c>
      <c r="O172" s="5">
        <v>2</v>
      </c>
      <c r="P172" s="5">
        <f>ROUND(Source!ER161,O172)</f>
        <v>597538.18999999994</v>
      </c>
      <c r="Q172" s="5"/>
      <c r="R172" s="5"/>
      <c r="S172" s="5"/>
      <c r="T172" s="5"/>
      <c r="U172" s="5"/>
      <c r="V172" s="5"/>
      <c r="W172" s="5">
        <v>84041.94</v>
      </c>
      <c r="X172" s="5">
        <v>1</v>
      </c>
      <c r="Y172" s="5">
        <v>84041.94</v>
      </c>
      <c r="Z172" s="5">
        <v>597538.18999999994</v>
      </c>
      <c r="AA172" s="5">
        <v>1</v>
      </c>
      <c r="AB172" s="5">
        <v>597538.18999999994</v>
      </c>
    </row>
    <row r="173" spans="1:206" x14ac:dyDescent="0.2">
      <c r="A173" s="5">
        <v>50</v>
      </c>
      <c r="B173" s="5">
        <v>0</v>
      </c>
      <c r="C173" s="5">
        <v>0</v>
      </c>
      <c r="D173" s="5">
        <v>1</v>
      </c>
      <c r="E173" s="5">
        <v>203</v>
      </c>
      <c r="F173" s="5">
        <f>ROUND(Source!Q161,O173)</f>
        <v>3433.98</v>
      </c>
      <c r="G173" s="5" t="s">
        <v>257</v>
      </c>
      <c r="H173" s="5" t="s">
        <v>258</v>
      </c>
      <c r="I173" s="5"/>
      <c r="J173" s="5"/>
      <c r="K173" s="5">
        <v>203</v>
      </c>
      <c r="L173" s="5">
        <v>11</v>
      </c>
      <c r="M173" s="5">
        <v>3</v>
      </c>
      <c r="N173" s="5" t="s">
        <v>3</v>
      </c>
      <c r="O173" s="5">
        <v>2</v>
      </c>
      <c r="P173" s="5">
        <f>ROUND(Source!DI161,O173)</f>
        <v>51125.75</v>
      </c>
      <c r="Q173" s="5"/>
      <c r="R173" s="5"/>
      <c r="S173" s="5"/>
      <c r="T173" s="5"/>
      <c r="U173" s="5"/>
      <c r="V173" s="5"/>
      <c r="W173" s="5">
        <v>3433.98</v>
      </c>
      <c r="X173" s="5">
        <v>1</v>
      </c>
      <c r="Y173" s="5">
        <v>3433.98</v>
      </c>
      <c r="Z173" s="5">
        <v>51125.75</v>
      </c>
      <c r="AA173" s="5">
        <v>1</v>
      </c>
      <c r="AB173" s="5">
        <v>51125.75</v>
      </c>
    </row>
    <row r="174" spans="1:206" x14ac:dyDescent="0.2">
      <c r="A174" s="5">
        <v>50</v>
      </c>
      <c r="B174" s="5">
        <v>0</v>
      </c>
      <c r="C174" s="5">
        <v>0</v>
      </c>
      <c r="D174" s="5">
        <v>1</v>
      </c>
      <c r="E174" s="5">
        <v>231</v>
      </c>
      <c r="F174" s="5">
        <f>ROUND(Source!BB161,O174)</f>
        <v>0</v>
      </c>
      <c r="G174" s="5" t="s">
        <v>259</v>
      </c>
      <c r="H174" s="5" t="s">
        <v>260</v>
      </c>
      <c r="I174" s="5"/>
      <c r="J174" s="5"/>
      <c r="K174" s="5">
        <v>231</v>
      </c>
      <c r="L174" s="5">
        <v>12</v>
      </c>
      <c r="M174" s="5">
        <v>3</v>
      </c>
      <c r="N174" s="5" t="s">
        <v>3</v>
      </c>
      <c r="O174" s="5">
        <v>2</v>
      </c>
      <c r="P174" s="5">
        <f>ROUND(Source!ET161,O174)</f>
        <v>0</v>
      </c>
      <c r="Q174" s="5"/>
      <c r="R174" s="5"/>
      <c r="S174" s="5"/>
      <c r="T174" s="5"/>
      <c r="U174" s="5"/>
      <c r="V174" s="5"/>
      <c r="W174" s="5">
        <v>0</v>
      </c>
      <c r="X174" s="5">
        <v>1</v>
      </c>
      <c r="Y174" s="5">
        <v>0</v>
      </c>
      <c r="Z174" s="5">
        <v>0</v>
      </c>
      <c r="AA174" s="5">
        <v>1</v>
      </c>
      <c r="AB174" s="5">
        <v>0</v>
      </c>
    </row>
    <row r="175" spans="1:206" x14ac:dyDescent="0.2">
      <c r="A175" s="5">
        <v>50</v>
      </c>
      <c r="B175" s="5">
        <v>0</v>
      </c>
      <c r="C175" s="5">
        <v>0</v>
      </c>
      <c r="D175" s="5">
        <v>1</v>
      </c>
      <c r="E175" s="5">
        <v>204</v>
      </c>
      <c r="F175" s="5">
        <f>ROUND(Source!R161,O175)</f>
        <v>768.42</v>
      </c>
      <c r="G175" s="5" t="s">
        <v>261</v>
      </c>
      <c r="H175" s="5" t="s">
        <v>262</v>
      </c>
      <c r="I175" s="5"/>
      <c r="J175" s="5"/>
      <c r="K175" s="5">
        <v>204</v>
      </c>
      <c r="L175" s="5">
        <v>13</v>
      </c>
      <c r="M175" s="5">
        <v>3</v>
      </c>
      <c r="N175" s="5" t="s">
        <v>3</v>
      </c>
      <c r="O175" s="5">
        <v>2</v>
      </c>
      <c r="P175" s="5">
        <f>ROUND(Source!DJ161,O175)</f>
        <v>26518.19</v>
      </c>
      <c r="Q175" s="5"/>
      <c r="R175" s="5"/>
      <c r="S175" s="5"/>
      <c r="T175" s="5"/>
      <c r="U175" s="5"/>
      <c r="V175" s="5"/>
      <c r="W175" s="5">
        <v>768.42</v>
      </c>
      <c r="X175" s="5">
        <v>1</v>
      </c>
      <c r="Y175" s="5">
        <v>768.42</v>
      </c>
      <c r="Z175" s="5">
        <v>26518.19</v>
      </c>
      <c r="AA175" s="5">
        <v>1</v>
      </c>
      <c r="AB175" s="5">
        <v>26518.19</v>
      </c>
    </row>
    <row r="176" spans="1:206" x14ac:dyDescent="0.2">
      <c r="A176" s="5">
        <v>50</v>
      </c>
      <c r="B176" s="5">
        <v>0</v>
      </c>
      <c r="C176" s="5">
        <v>0</v>
      </c>
      <c r="D176" s="5">
        <v>1</v>
      </c>
      <c r="E176" s="5">
        <v>205</v>
      </c>
      <c r="F176" s="5">
        <f>ROUND(Source!S161,O176)</f>
        <v>13817.63</v>
      </c>
      <c r="G176" s="5" t="s">
        <v>263</v>
      </c>
      <c r="H176" s="5" t="s">
        <v>264</v>
      </c>
      <c r="I176" s="5"/>
      <c r="J176" s="5"/>
      <c r="K176" s="5">
        <v>205</v>
      </c>
      <c r="L176" s="5">
        <v>14</v>
      </c>
      <c r="M176" s="5">
        <v>3</v>
      </c>
      <c r="N176" s="5" t="s">
        <v>3</v>
      </c>
      <c r="O176" s="5">
        <v>2</v>
      </c>
      <c r="P176" s="5">
        <f>ROUND(Source!DK161,O176)</f>
        <v>476846.41</v>
      </c>
      <c r="Q176" s="5"/>
      <c r="R176" s="5"/>
      <c r="S176" s="5"/>
      <c r="T176" s="5"/>
      <c r="U176" s="5"/>
      <c r="V176" s="5"/>
      <c r="W176" s="5">
        <v>13817.63</v>
      </c>
      <c r="X176" s="5">
        <v>1</v>
      </c>
      <c r="Y176" s="5">
        <v>13817.63</v>
      </c>
      <c r="Z176" s="5">
        <v>476846.41</v>
      </c>
      <c r="AA176" s="5">
        <v>1</v>
      </c>
      <c r="AB176" s="5">
        <v>476846.41</v>
      </c>
    </row>
    <row r="177" spans="1:28" x14ac:dyDescent="0.2">
      <c r="A177" s="5">
        <v>50</v>
      </c>
      <c r="B177" s="5">
        <v>0</v>
      </c>
      <c r="C177" s="5">
        <v>0</v>
      </c>
      <c r="D177" s="5">
        <v>1</v>
      </c>
      <c r="E177" s="5">
        <v>232</v>
      </c>
      <c r="F177" s="5">
        <f>ROUND(Source!BC161,O177)</f>
        <v>0</v>
      </c>
      <c r="G177" s="5" t="s">
        <v>265</v>
      </c>
      <c r="H177" s="5" t="s">
        <v>266</v>
      </c>
      <c r="I177" s="5"/>
      <c r="J177" s="5"/>
      <c r="K177" s="5">
        <v>232</v>
      </c>
      <c r="L177" s="5">
        <v>15</v>
      </c>
      <c r="M177" s="5">
        <v>3</v>
      </c>
      <c r="N177" s="5" t="s">
        <v>3</v>
      </c>
      <c r="O177" s="5">
        <v>2</v>
      </c>
      <c r="P177" s="5">
        <f>ROUND(Source!EU161,O177)</f>
        <v>0</v>
      </c>
      <c r="Q177" s="5"/>
      <c r="R177" s="5"/>
      <c r="S177" s="5"/>
      <c r="T177" s="5"/>
      <c r="U177" s="5"/>
      <c r="V177" s="5"/>
      <c r="W177" s="5">
        <v>0</v>
      </c>
      <c r="X177" s="5">
        <v>1</v>
      </c>
      <c r="Y177" s="5">
        <v>0</v>
      </c>
      <c r="Z177" s="5">
        <v>0</v>
      </c>
      <c r="AA177" s="5">
        <v>1</v>
      </c>
      <c r="AB177" s="5">
        <v>0</v>
      </c>
    </row>
    <row r="178" spans="1:28" x14ac:dyDescent="0.2">
      <c r="A178" s="5">
        <v>50</v>
      </c>
      <c r="B178" s="5">
        <v>0</v>
      </c>
      <c r="C178" s="5">
        <v>0</v>
      </c>
      <c r="D178" s="5">
        <v>1</v>
      </c>
      <c r="E178" s="5">
        <v>214</v>
      </c>
      <c r="F178" s="5">
        <f>ROUND(Source!AS161,O178)</f>
        <v>7558.38</v>
      </c>
      <c r="G178" s="5" t="s">
        <v>267</v>
      </c>
      <c r="H178" s="5" t="s">
        <v>268</v>
      </c>
      <c r="I178" s="5"/>
      <c r="J178" s="5"/>
      <c r="K178" s="5">
        <v>214</v>
      </c>
      <c r="L178" s="5">
        <v>16</v>
      </c>
      <c r="M178" s="5">
        <v>3</v>
      </c>
      <c r="N178" s="5" t="s">
        <v>3</v>
      </c>
      <c r="O178" s="5">
        <v>2</v>
      </c>
      <c r="P178" s="5">
        <f>ROUND(Source!EK161,O178)</f>
        <v>98896.13</v>
      </c>
      <c r="Q178" s="5"/>
      <c r="R178" s="5"/>
      <c r="S178" s="5"/>
      <c r="T178" s="5"/>
      <c r="U178" s="5"/>
      <c r="V178" s="5"/>
      <c r="W178" s="5">
        <v>7558.38</v>
      </c>
      <c r="X178" s="5">
        <v>1</v>
      </c>
      <c r="Y178" s="5">
        <v>7558.38</v>
      </c>
      <c r="Z178" s="5">
        <v>98896.13</v>
      </c>
      <c r="AA178" s="5">
        <v>1</v>
      </c>
      <c r="AB178" s="5">
        <v>98896.13</v>
      </c>
    </row>
    <row r="179" spans="1:28" x14ac:dyDescent="0.2">
      <c r="A179" s="5">
        <v>50</v>
      </c>
      <c r="B179" s="5">
        <v>0</v>
      </c>
      <c r="C179" s="5">
        <v>0</v>
      </c>
      <c r="D179" s="5">
        <v>1</v>
      </c>
      <c r="E179" s="5">
        <v>215</v>
      </c>
      <c r="F179" s="5">
        <f>ROUND(Source!AT161,O179)</f>
        <v>92361.97</v>
      </c>
      <c r="G179" s="5" t="s">
        <v>269</v>
      </c>
      <c r="H179" s="5" t="s">
        <v>270</v>
      </c>
      <c r="I179" s="5"/>
      <c r="J179" s="5"/>
      <c r="K179" s="5">
        <v>215</v>
      </c>
      <c r="L179" s="5">
        <v>17</v>
      </c>
      <c r="M179" s="5">
        <v>3</v>
      </c>
      <c r="N179" s="5" t="s">
        <v>3</v>
      </c>
      <c r="O179" s="5">
        <v>2</v>
      </c>
      <c r="P179" s="5">
        <f>ROUND(Source!EL161,O179)</f>
        <v>1534324.4</v>
      </c>
      <c r="Q179" s="5"/>
      <c r="R179" s="5"/>
      <c r="S179" s="5"/>
      <c r="T179" s="5"/>
      <c r="U179" s="5"/>
      <c r="V179" s="5"/>
      <c r="W179" s="5">
        <v>92361.97</v>
      </c>
      <c r="X179" s="5">
        <v>1</v>
      </c>
      <c r="Y179" s="5">
        <v>92361.97</v>
      </c>
      <c r="Z179" s="5">
        <v>1534324.4</v>
      </c>
      <c r="AA179" s="5">
        <v>1</v>
      </c>
      <c r="AB179" s="5">
        <v>1534324.4</v>
      </c>
    </row>
    <row r="180" spans="1:28" x14ac:dyDescent="0.2">
      <c r="A180" s="5">
        <v>50</v>
      </c>
      <c r="B180" s="5">
        <v>0</v>
      </c>
      <c r="C180" s="5">
        <v>0</v>
      </c>
      <c r="D180" s="5">
        <v>1</v>
      </c>
      <c r="E180" s="5">
        <v>217</v>
      </c>
      <c r="F180" s="5">
        <f>ROUND(Source!AU161,O180)</f>
        <v>2129.79</v>
      </c>
      <c r="G180" s="5" t="s">
        <v>271</v>
      </c>
      <c r="H180" s="5" t="s">
        <v>272</v>
      </c>
      <c r="I180" s="5"/>
      <c r="J180" s="5"/>
      <c r="K180" s="5">
        <v>217</v>
      </c>
      <c r="L180" s="5">
        <v>18</v>
      </c>
      <c r="M180" s="5">
        <v>3</v>
      </c>
      <c r="N180" s="5" t="s">
        <v>3</v>
      </c>
      <c r="O180" s="5">
        <v>2</v>
      </c>
      <c r="P180" s="5">
        <f>ROUND(Source!EM161,O180)</f>
        <v>63299.03</v>
      </c>
      <c r="Q180" s="5"/>
      <c r="R180" s="5"/>
      <c r="S180" s="5"/>
      <c r="T180" s="5"/>
      <c r="U180" s="5"/>
      <c r="V180" s="5"/>
      <c r="W180" s="5">
        <v>2129.79</v>
      </c>
      <c r="X180" s="5">
        <v>1</v>
      </c>
      <c r="Y180" s="5">
        <v>2129.79</v>
      </c>
      <c r="Z180" s="5">
        <v>63299.03</v>
      </c>
      <c r="AA180" s="5">
        <v>1</v>
      </c>
      <c r="AB180" s="5">
        <v>63299.03</v>
      </c>
    </row>
    <row r="181" spans="1:28" x14ac:dyDescent="0.2">
      <c r="A181" s="5">
        <v>50</v>
      </c>
      <c r="B181" s="5">
        <v>0</v>
      </c>
      <c r="C181" s="5">
        <v>0</v>
      </c>
      <c r="D181" s="5">
        <v>1</v>
      </c>
      <c r="E181" s="5">
        <v>230</v>
      </c>
      <c r="F181" s="5">
        <f>ROUND(Source!BA161,O181)</f>
        <v>0</v>
      </c>
      <c r="G181" s="5" t="s">
        <v>273</v>
      </c>
      <c r="H181" s="5" t="s">
        <v>274</v>
      </c>
      <c r="I181" s="5"/>
      <c r="J181" s="5"/>
      <c r="K181" s="5">
        <v>230</v>
      </c>
      <c r="L181" s="5">
        <v>19</v>
      </c>
      <c r="M181" s="5">
        <v>3</v>
      </c>
      <c r="N181" s="5" t="s">
        <v>3</v>
      </c>
      <c r="O181" s="5">
        <v>2</v>
      </c>
      <c r="P181" s="5">
        <f>ROUND(Source!ES161,O181)</f>
        <v>0</v>
      </c>
      <c r="Q181" s="5"/>
      <c r="R181" s="5"/>
      <c r="S181" s="5"/>
      <c r="T181" s="5"/>
      <c r="U181" s="5"/>
      <c r="V181" s="5"/>
      <c r="W181" s="5">
        <v>0</v>
      </c>
      <c r="X181" s="5">
        <v>1</v>
      </c>
      <c r="Y181" s="5">
        <v>0</v>
      </c>
      <c r="Z181" s="5">
        <v>0</v>
      </c>
      <c r="AA181" s="5">
        <v>1</v>
      </c>
      <c r="AB181" s="5">
        <v>0</v>
      </c>
    </row>
    <row r="182" spans="1:28" x14ac:dyDescent="0.2">
      <c r="A182" s="5">
        <v>50</v>
      </c>
      <c r="B182" s="5">
        <v>0</v>
      </c>
      <c r="C182" s="5">
        <v>0</v>
      </c>
      <c r="D182" s="5">
        <v>1</v>
      </c>
      <c r="E182" s="5">
        <v>206</v>
      </c>
      <c r="F182" s="5">
        <f>ROUND(Source!T161,O182)</f>
        <v>0</v>
      </c>
      <c r="G182" s="5" t="s">
        <v>275</v>
      </c>
      <c r="H182" s="5" t="s">
        <v>276</v>
      </c>
      <c r="I182" s="5"/>
      <c r="J182" s="5"/>
      <c r="K182" s="5">
        <v>206</v>
      </c>
      <c r="L182" s="5">
        <v>20</v>
      </c>
      <c r="M182" s="5">
        <v>3</v>
      </c>
      <c r="N182" s="5" t="s">
        <v>3</v>
      </c>
      <c r="O182" s="5">
        <v>2</v>
      </c>
      <c r="P182" s="5">
        <f>ROUND(Source!DL161,O182)</f>
        <v>0</v>
      </c>
      <c r="Q182" s="5"/>
      <c r="R182" s="5"/>
      <c r="S182" s="5"/>
      <c r="T182" s="5"/>
      <c r="U182" s="5"/>
      <c r="V182" s="5"/>
      <c r="W182" s="5">
        <v>0</v>
      </c>
      <c r="X182" s="5">
        <v>1</v>
      </c>
      <c r="Y182" s="5">
        <v>0</v>
      </c>
      <c r="Z182" s="5">
        <v>0</v>
      </c>
      <c r="AA182" s="5">
        <v>1</v>
      </c>
      <c r="AB182" s="5">
        <v>0</v>
      </c>
    </row>
    <row r="183" spans="1:28" x14ac:dyDescent="0.2">
      <c r="A183" s="5">
        <v>50</v>
      </c>
      <c r="B183" s="5">
        <v>0</v>
      </c>
      <c r="C183" s="5">
        <v>0</v>
      </c>
      <c r="D183" s="5">
        <v>1</v>
      </c>
      <c r="E183" s="5">
        <v>207</v>
      </c>
      <c r="F183" s="5">
        <f>Source!U161</f>
        <v>1003.9573999999999</v>
      </c>
      <c r="G183" s="5" t="s">
        <v>277</v>
      </c>
      <c r="H183" s="5" t="s">
        <v>278</v>
      </c>
      <c r="I183" s="5"/>
      <c r="J183" s="5"/>
      <c r="K183" s="5">
        <v>207</v>
      </c>
      <c r="L183" s="5">
        <v>21</v>
      </c>
      <c r="M183" s="5">
        <v>3</v>
      </c>
      <c r="N183" s="5" t="s">
        <v>3</v>
      </c>
      <c r="O183" s="5">
        <v>-1</v>
      </c>
      <c r="P183" s="5">
        <f>Source!DM161</f>
        <v>1003.9573999999999</v>
      </c>
      <c r="Q183" s="5"/>
      <c r="R183" s="5"/>
      <c r="S183" s="5"/>
      <c r="T183" s="5"/>
      <c r="U183" s="5"/>
      <c r="V183" s="5"/>
      <c r="W183" s="5">
        <v>1003.9574</v>
      </c>
      <c r="X183" s="5">
        <v>1</v>
      </c>
      <c r="Y183" s="5">
        <v>1003.9574</v>
      </c>
      <c r="Z183" s="5">
        <v>1003.9574</v>
      </c>
      <c r="AA183" s="5">
        <v>1</v>
      </c>
      <c r="AB183" s="5">
        <v>1003.9574</v>
      </c>
    </row>
    <row r="184" spans="1:28" x14ac:dyDescent="0.2">
      <c r="A184" s="5">
        <v>50</v>
      </c>
      <c r="B184" s="5">
        <v>0</v>
      </c>
      <c r="C184" s="5">
        <v>0</v>
      </c>
      <c r="D184" s="5">
        <v>1</v>
      </c>
      <c r="E184" s="5">
        <v>208</v>
      </c>
      <c r="F184" s="5">
        <f>Source!V161</f>
        <v>0</v>
      </c>
      <c r="G184" s="5" t="s">
        <v>279</v>
      </c>
      <c r="H184" s="5" t="s">
        <v>280</v>
      </c>
      <c r="I184" s="5"/>
      <c r="J184" s="5"/>
      <c r="K184" s="5">
        <v>208</v>
      </c>
      <c r="L184" s="5">
        <v>22</v>
      </c>
      <c r="M184" s="5">
        <v>3</v>
      </c>
      <c r="N184" s="5" t="s">
        <v>3</v>
      </c>
      <c r="O184" s="5">
        <v>-1</v>
      </c>
      <c r="P184" s="5">
        <f>Source!DN161</f>
        <v>0</v>
      </c>
      <c r="Q184" s="5"/>
      <c r="R184" s="5"/>
      <c r="S184" s="5"/>
      <c r="T184" s="5"/>
      <c r="U184" s="5"/>
      <c r="V184" s="5"/>
      <c r="W184" s="5">
        <v>0</v>
      </c>
      <c r="X184" s="5">
        <v>1</v>
      </c>
      <c r="Y184" s="5">
        <v>0</v>
      </c>
      <c r="Z184" s="5">
        <v>0</v>
      </c>
      <c r="AA184" s="5">
        <v>1</v>
      </c>
      <c r="AB184" s="5">
        <v>0</v>
      </c>
    </row>
    <row r="185" spans="1:28" x14ac:dyDescent="0.2">
      <c r="A185" s="5">
        <v>50</v>
      </c>
      <c r="B185" s="5">
        <v>0</v>
      </c>
      <c r="C185" s="5">
        <v>0</v>
      </c>
      <c r="D185" s="5">
        <v>1</v>
      </c>
      <c r="E185" s="5">
        <v>209</v>
      </c>
      <c r="F185" s="5">
        <f>ROUND(Source!W161,O185)</f>
        <v>0</v>
      </c>
      <c r="G185" s="5" t="s">
        <v>281</v>
      </c>
      <c r="H185" s="5" t="s">
        <v>282</v>
      </c>
      <c r="I185" s="5"/>
      <c r="J185" s="5"/>
      <c r="K185" s="5">
        <v>209</v>
      </c>
      <c r="L185" s="5">
        <v>23</v>
      </c>
      <c r="M185" s="5">
        <v>3</v>
      </c>
      <c r="N185" s="5" t="s">
        <v>3</v>
      </c>
      <c r="O185" s="5">
        <v>2</v>
      </c>
      <c r="P185" s="5">
        <f>ROUND(Source!DO161,O185)</f>
        <v>0</v>
      </c>
      <c r="Q185" s="5"/>
      <c r="R185" s="5"/>
      <c r="S185" s="5"/>
      <c r="T185" s="5"/>
      <c r="U185" s="5"/>
      <c r="V185" s="5"/>
      <c r="W185" s="5">
        <v>0</v>
      </c>
      <c r="X185" s="5">
        <v>1</v>
      </c>
      <c r="Y185" s="5">
        <v>0</v>
      </c>
      <c r="Z185" s="5">
        <v>0</v>
      </c>
      <c r="AA185" s="5">
        <v>1</v>
      </c>
      <c r="AB185" s="5">
        <v>0</v>
      </c>
    </row>
    <row r="186" spans="1:28" x14ac:dyDescent="0.2">
      <c r="A186" s="5">
        <v>50</v>
      </c>
      <c r="B186" s="5">
        <v>0</v>
      </c>
      <c r="C186" s="5">
        <v>0</v>
      </c>
      <c r="D186" s="5">
        <v>1</v>
      </c>
      <c r="E186" s="5">
        <v>233</v>
      </c>
      <c r="F186" s="5">
        <f>ROUND(Source!BD161,O186)</f>
        <v>0</v>
      </c>
      <c r="G186" s="5" t="s">
        <v>283</v>
      </c>
      <c r="H186" s="5" t="s">
        <v>284</v>
      </c>
      <c r="I186" s="5"/>
      <c r="J186" s="5"/>
      <c r="K186" s="5">
        <v>233</v>
      </c>
      <c r="L186" s="5">
        <v>24</v>
      </c>
      <c r="M186" s="5">
        <v>3</v>
      </c>
      <c r="N186" s="5" t="s">
        <v>3</v>
      </c>
      <c r="O186" s="5">
        <v>2</v>
      </c>
      <c r="P186" s="5">
        <f>ROUND(Source!EV161,O186)</f>
        <v>0</v>
      </c>
      <c r="Q186" s="5"/>
      <c r="R186" s="5"/>
      <c r="S186" s="5"/>
      <c r="T186" s="5"/>
      <c r="U186" s="5"/>
      <c r="V186" s="5"/>
      <c r="W186" s="5">
        <v>0</v>
      </c>
      <c r="X186" s="5">
        <v>1</v>
      </c>
      <c r="Y186" s="5">
        <v>0</v>
      </c>
      <c r="Z186" s="5">
        <v>0</v>
      </c>
      <c r="AA186" s="5">
        <v>1</v>
      </c>
      <c r="AB186" s="5">
        <v>0</v>
      </c>
    </row>
    <row r="187" spans="1:28" x14ac:dyDescent="0.2">
      <c r="A187" s="5">
        <v>50</v>
      </c>
      <c r="B187" s="5">
        <v>0</v>
      </c>
      <c r="C187" s="5">
        <v>0</v>
      </c>
      <c r="D187" s="5">
        <v>1</v>
      </c>
      <c r="E187" s="5">
        <v>210</v>
      </c>
      <c r="F187" s="5">
        <f>ROUND(Source!X161,O187)</f>
        <v>15248.28</v>
      </c>
      <c r="G187" s="5" t="s">
        <v>285</v>
      </c>
      <c r="H187" s="5" t="s">
        <v>286</v>
      </c>
      <c r="I187" s="5"/>
      <c r="J187" s="5"/>
      <c r="K187" s="5">
        <v>210</v>
      </c>
      <c r="L187" s="5">
        <v>25</v>
      </c>
      <c r="M187" s="5">
        <v>3</v>
      </c>
      <c r="N187" s="5" t="s">
        <v>3</v>
      </c>
      <c r="O187" s="5">
        <v>2</v>
      </c>
      <c r="P187" s="5">
        <f>ROUND(Source!DP161,O187)</f>
        <v>373019.65</v>
      </c>
      <c r="Q187" s="5"/>
      <c r="R187" s="5"/>
      <c r="S187" s="5"/>
      <c r="T187" s="5"/>
      <c r="U187" s="5"/>
      <c r="V187" s="5"/>
      <c r="W187" s="5">
        <v>15248.28</v>
      </c>
      <c r="X187" s="5">
        <v>1</v>
      </c>
      <c r="Y187" s="5">
        <v>15248.28</v>
      </c>
      <c r="Z187" s="5">
        <v>373019.65</v>
      </c>
      <c r="AA187" s="5">
        <v>1</v>
      </c>
      <c r="AB187" s="5">
        <v>373019.65</v>
      </c>
    </row>
    <row r="188" spans="1:28" x14ac:dyDescent="0.2">
      <c r="A188" s="5">
        <v>50</v>
      </c>
      <c r="B188" s="5">
        <v>0</v>
      </c>
      <c r="C188" s="5">
        <v>0</v>
      </c>
      <c r="D188" s="5">
        <v>1</v>
      </c>
      <c r="E188" s="5">
        <v>211</v>
      </c>
      <c r="F188" s="5">
        <f>ROUND(Source!Y161,O188)</f>
        <v>9305.3799999999992</v>
      </c>
      <c r="G188" s="5" t="s">
        <v>287</v>
      </c>
      <c r="H188" s="5" t="s">
        <v>288</v>
      </c>
      <c r="I188" s="5"/>
      <c r="J188" s="5"/>
      <c r="K188" s="5">
        <v>211</v>
      </c>
      <c r="L188" s="5">
        <v>26</v>
      </c>
      <c r="M188" s="5">
        <v>3</v>
      </c>
      <c r="N188" s="5" t="s">
        <v>3</v>
      </c>
      <c r="O188" s="5">
        <v>2</v>
      </c>
      <c r="P188" s="5">
        <f>ROUND(Source!DQ161,O188)</f>
        <v>195507.02</v>
      </c>
      <c r="Q188" s="5"/>
      <c r="R188" s="5"/>
      <c r="S188" s="5"/>
      <c r="T188" s="5"/>
      <c r="U188" s="5"/>
      <c r="V188" s="5"/>
      <c r="W188" s="5">
        <v>9305.3799999999992</v>
      </c>
      <c r="X188" s="5">
        <v>1</v>
      </c>
      <c r="Y188" s="5">
        <v>9305.3799999999992</v>
      </c>
      <c r="Z188" s="5">
        <v>195507.02</v>
      </c>
      <c r="AA188" s="5">
        <v>1</v>
      </c>
      <c r="AB188" s="5">
        <v>195507.02</v>
      </c>
    </row>
    <row r="189" spans="1:28" x14ac:dyDescent="0.2">
      <c r="A189" s="5">
        <v>50</v>
      </c>
      <c r="B189" s="5">
        <v>0</v>
      </c>
      <c r="C189" s="5">
        <v>0</v>
      </c>
      <c r="D189" s="5">
        <v>1</v>
      </c>
      <c r="E189" s="5">
        <v>224</v>
      </c>
      <c r="F189" s="5">
        <f>ROUND(Source!AR161,O189)</f>
        <v>186092.08</v>
      </c>
      <c r="G189" s="5" t="s">
        <v>289</v>
      </c>
      <c r="H189" s="5" t="s">
        <v>290</v>
      </c>
      <c r="I189" s="5"/>
      <c r="J189" s="5"/>
      <c r="K189" s="5">
        <v>224</v>
      </c>
      <c r="L189" s="5">
        <v>27</v>
      </c>
      <c r="M189" s="5">
        <v>3</v>
      </c>
      <c r="N189" s="5" t="s">
        <v>3</v>
      </c>
      <c r="O189" s="5">
        <v>2</v>
      </c>
      <c r="P189" s="5">
        <f>ROUND(Source!EJ161,O189)</f>
        <v>2294057.75</v>
      </c>
      <c r="Q189" s="5"/>
      <c r="R189" s="5"/>
      <c r="S189" s="5"/>
      <c r="T189" s="5"/>
      <c r="U189" s="5"/>
      <c r="V189" s="5"/>
      <c r="W189" s="5">
        <v>186092.08</v>
      </c>
      <c r="X189" s="5">
        <v>1</v>
      </c>
      <c r="Y189" s="5">
        <v>186092.08</v>
      </c>
      <c r="Z189" s="5">
        <v>2294057.75</v>
      </c>
      <c r="AA189" s="5">
        <v>1</v>
      </c>
      <c r="AB189" s="5">
        <v>2294057.75</v>
      </c>
    </row>
    <row r="190" spans="1:28" x14ac:dyDescent="0.2">
      <c r="A190" s="5">
        <v>50</v>
      </c>
      <c r="B190" s="5">
        <v>1</v>
      </c>
      <c r="C190" s="5">
        <v>0</v>
      </c>
      <c r="D190" s="5">
        <v>2</v>
      </c>
      <c r="E190" s="5">
        <v>0</v>
      </c>
      <c r="F190" s="5">
        <f>ROUND(F189,O190)</f>
        <v>186092.08</v>
      </c>
      <c r="G190" s="5" t="s">
        <v>291</v>
      </c>
      <c r="H190" s="5" t="s">
        <v>292</v>
      </c>
      <c r="I190" s="5"/>
      <c r="J190" s="5"/>
      <c r="K190" s="5">
        <v>212</v>
      </c>
      <c r="L190" s="5">
        <v>28</v>
      </c>
      <c r="M190" s="5">
        <v>0</v>
      </c>
      <c r="N190" s="5" t="s">
        <v>3</v>
      </c>
      <c r="O190" s="5">
        <v>2</v>
      </c>
      <c r="P190" s="5">
        <f>ROUND(P189,O190)</f>
        <v>2294057.75</v>
      </c>
      <c r="Q190" s="5"/>
      <c r="R190" s="5"/>
      <c r="S190" s="5"/>
      <c r="T190" s="5"/>
      <c r="U190" s="5"/>
      <c r="V190" s="5"/>
      <c r="W190" s="5">
        <v>186092.08</v>
      </c>
      <c r="X190" s="5">
        <v>1</v>
      </c>
      <c r="Y190" s="5">
        <v>186092.08</v>
      </c>
      <c r="Z190" s="5">
        <v>2294057.75</v>
      </c>
      <c r="AA190" s="5">
        <v>1</v>
      </c>
      <c r="AB190" s="5">
        <v>2294057.75</v>
      </c>
    </row>
    <row r="191" spans="1:28" x14ac:dyDescent="0.2">
      <c r="A191" s="5">
        <v>50</v>
      </c>
      <c r="B191" s="5">
        <v>1</v>
      </c>
      <c r="C191" s="5">
        <v>0</v>
      </c>
      <c r="D191" s="5">
        <v>2</v>
      </c>
      <c r="E191" s="5">
        <v>0</v>
      </c>
      <c r="F191" s="5">
        <f>ROUND(F190*0.2,O191)</f>
        <v>37218.42</v>
      </c>
      <c r="G191" s="5" t="s">
        <v>293</v>
      </c>
      <c r="H191" s="5" t="s">
        <v>294</v>
      </c>
      <c r="I191" s="5"/>
      <c r="J191" s="5"/>
      <c r="K191" s="5">
        <v>212</v>
      </c>
      <c r="L191" s="5">
        <v>29</v>
      </c>
      <c r="M191" s="5">
        <v>0</v>
      </c>
      <c r="N191" s="5" t="s">
        <v>3</v>
      </c>
      <c r="O191" s="5">
        <v>2</v>
      </c>
      <c r="P191" s="5">
        <f>ROUND(P190*0.2,O191)</f>
        <v>458811.55</v>
      </c>
      <c r="Q191" s="5"/>
      <c r="R191" s="5"/>
      <c r="S191" s="5"/>
      <c r="T191" s="5"/>
      <c r="U191" s="5"/>
      <c r="V191" s="5"/>
      <c r="W191" s="5">
        <v>37218.42</v>
      </c>
      <c r="X191" s="5">
        <v>1</v>
      </c>
      <c r="Y191" s="5">
        <v>37218.42</v>
      </c>
      <c r="Z191" s="5">
        <v>458811.55</v>
      </c>
      <c r="AA191" s="5">
        <v>1</v>
      </c>
      <c r="AB191" s="5">
        <v>458811.55</v>
      </c>
    </row>
    <row r="192" spans="1:28" x14ac:dyDescent="0.2">
      <c r="A192" s="5">
        <v>50</v>
      </c>
      <c r="B192" s="5">
        <v>1</v>
      </c>
      <c r="C192" s="5">
        <v>0</v>
      </c>
      <c r="D192" s="5">
        <v>2</v>
      </c>
      <c r="E192" s="5">
        <v>0</v>
      </c>
      <c r="F192" s="5">
        <f>ROUND(F190+F191,O192)</f>
        <v>223310.5</v>
      </c>
      <c r="G192" s="5" t="s">
        <v>295</v>
      </c>
      <c r="H192" s="5" t="s">
        <v>296</v>
      </c>
      <c r="I192" s="5"/>
      <c r="J192" s="5"/>
      <c r="K192" s="5">
        <v>212</v>
      </c>
      <c r="L192" s="5">
        <v>30</v>
      </c>
      <c r="M192" s="5">
        <v>0</v>
      </c>
      <c r="N192" s="5" t="s">
        <v>3</v>
      </c>
      <c r="O192" s="5">
        <v>2</v>
      </c>
      <c r="P192" s="5">
        <f>ROUND(P190+P191,O192)</f>
        <v>2752869.3</v>
      </c>
      <c r="Q192" s="5"/>
      <c r="R192" s="5"/>
      <c r="S192" s="5"/>
      <c r="T192" s="5"/>
      <c r="U192" s="5"/>
      <c r="V192" s="5"/>
      <c r="W192" s="5">
        <v>223310.5</v>
      </c>
      <c r="X192" s="5">
        <v>1</v>
      </c>
      <c r="Y192" s="5">
        <v>223310.5</v>
      </c>
      <c r="Z192" s="5">
        <v>2752869.3</v>
      </c>
      <c r="AA192" s="5">
        <v>1</v>
      </c>
      <c r="AB192" s="5">
        <v>2752869.3</v>
      </c>
    </row>
    <row r="194" spans="1:255" x14ac:dyDescent="0.2">
      <c r="A194" s="1">
        <v>3</v>
      </c>
      <c r="B194" s="1">
        <v>1</v>
      </c>
      <c r="C194" s="1"/>
      <c r="D194" s="1">
        <f>ROW(A337)</f>
        <v>337</v>
      </c>
      <c r="E194" s="1"/>
      <c r="F194" s="1" t="s">
        <v>297</v>
      </c>
      <c r="G194" s="1" t="s">
        <v>298</v>
      </c>
      <c r="H194" s="1" t="s">
        <v>3</v>
      </c>
      <c r="I194" s="1">
        <v>0</v>
      </c>
      <c r="J194" s="1" t="s">
        <v>3</v>
      </c>
      <c r="K194" s="1">
        <v>-1</v>
      </c>
      <c r="L194" s="1" t="s">
        <v>299</v>
      </c>
      <c r="M194" s="1" t="s">
        <v>3</v>
      </c>
      <c r="N194" s="1"/>
      <c r="O194" s="1"/>
      <c r="P194" s="1"/>
      <c r="Q194" s="1"/>
      <c r="R194" s="1"/>
      <c r="S194" s="1">
        <v>0</v>
      </c>
      <c r="T194" s="1">
        <v>0</v>
      </c>
      <c r="U194" s="1" t="s">
        <v>3</v>
      </c>
      <c r="V194" s="1">
        <v>0</v>
      </c>
      <c r="W194" s="1"/>
      <c r="X194" s="1"/>
      <c r="Y194" s="1"/>
      <c r="Z194" s="1"/>
      <c r="AA194" s="1"/>
      <c r="AB194" s="1" t="s">
        <v>3</v>
      </c>
      <c r="AC194" s="1" t="s">
        <v>3</v>
      </c>
      <c r="AD194" s="1" t="s">
        <v>3</v>
      </c>
      <c r="AE194" s="1" t="s">
        <v>3</v>
      </c>
      <c r="AF194" s="1" t="s">
        <v>3</v>
      </c>
      <c r="AG194" s="1" t="s">
        <v>3</v>
      </c>
      <c r="AH194" s="1"/>
      <c r="AI194" s="1"/>
      <c r="AJ194" s="1"/>
      <c r="AK194" s="1"/>
      <c r="AL194" s="1"/>
      <c r="AM194" s="1"/>
      <c r="AN194" s="1"/>
      <c r="AO194" s="1"/>
      <c r="AP194" s="1" t="s">
        <v>3</v>
      </c>
      <c r="AQ194" s="1" t="s">
        <v>3</v>
      </c>
      <c r="AR194" s="1" t="s">
        <v>3</v>
      </c>
      <c r="AS194" s="1"/>
      <c r="AT194" s="1"/>
      <c r="AU194" s="1"/>
      <c r="AV194" s="1"/>
      <c r="AW194" s="1"/>
      <c r="AX194" s="1"/>
      <c r="AY194" s="1"/>
      <c r="AZ194" s="1" t="s">
        <v>3</v>
      </c>
      <c r="BA194" s="1"/>
      <c r="BB194" s="1" t="s">
        <v>3</v>
      </c>
      <c r="BC194" s="1" t="s">
        <v>3</v>
      </c>
      <c r="BD194" s="1" t="s">
        <v>3</v>
      </c>
      <c r="BE194" s="1" t="s">
        <v>3</v>
      </c>
      <c r="BF194" s="1" t="s">
        <v>3</v>
      </c>
      <c r="BG194" s="1" t="s">
        <v>3</v>
      </c>
      <c r="BH194" s="1" t="s">
        <v>3</v>
      </c>
      <c r="BI194" s="1" t="s">
        <v>3</v>
      </c>
      <c r="BJ194" s="1" t="s">
        <v>3</v>
      </c>
      <c r="BK194" s="1" t="s">
        <v>3</v>
      </c>
      <c r="BL194" s="1" t="s">
        <v>3</v>
      </c>
      <c r="BM194" s="1" t="s">
        <v>3</v>
      </c>
      <c r="BN194" s="1" t="s">
        <v>3</v>
      </c>
      <c r="BO194" s="1" t="s">
        <v>3</v>
      </c>
      <c r="BP194" s="1" t="s">
        <v>3</v>
      </c>
      <c r="BQ194" s="1"/>
      <c r="BR194" s="1"/>
      <c r="BS194" s="1"/>
      <c r="BT194" s="1"/>
      <c r="BU194" s="1"/>
      <c r="BV194" s="1"/>
      <c r="BW194" s="1"/>
      <c r="BX194" s="1">
        <v>0</v>
      </c>
      <c r="BY194" s="1"/>
      <c r="BZ194" s="1"/>
      <c r="CA194" s="1"/>
      <c r="CB194" s="1"/>
      <c r="CC194" s="1"/>
      <c r="CD194" s="1"/>
      <c r="CE194" s="1"/>
      <c r="CF194" s="1">
        <v>0</v>
      </c>
      <c r="CG194" s="1">
        <v>0</v>
      </c>
      <c r="CH194" s="1"/>
      <c r="CI194" s="1" t="s">
        <v>3</v>
      </c>
      <c r="CJ194" s="1" t="s">
        <v>3</v>
      </c>
      <c r="CK194" t="s">
        <v>3</v>
      </c>
      <c r="CL194" t="s">
        <v>3</v>
      </c>
      <c r="CM194" t="s">
        <v>3</v>
      </c>
      <c r="CN194" t="s">
        <v>3</v>
      </c>
      <c r="CO194" t="s">
        <v>3</v>
      </c>
      <c r="CP194" t="s">
        <v>3</v>
      </c>
      <c r="CQ194" t="s">
        <v>3</v>
      </c>
    </row>
    <row r="196" spans="1:255" x14ac:dyDescent="0.2">
      <c r="A196" s="3">
        <v>52</v>
      </c>
      <c r="B196" s="3">
        <f t="shared" ref="B196:G196" si="177">B337</f>
        <v>1</v>
      </c>
      <c r="C196" s="3">
        <f t="shared" si="177"/>
        <v>3</v>
      </c>
      <c r="D196" s="3">
        <f t="shared" si="177"/>
        <v>194</v>
      </c>
      <c r="E196" s="3">
        <f t="shared" si="177"/>
        <v>0</v>
      </c>
      <c r="F196" s="3" t="str">
        <f t="shared" si="177"/>
        <v>2.</v>
      </c>
      <c r="G196" s="3" t="str">
        <f t="shared" si="177"/>
        <v>СОУЭ</v>
      </c>
      <c r="H196" s="3"/>
      <c r="I196" s="3"/>
      <c r="J196" s="3"/>
      <c r="K196" s="3"/>
      <c r="L196" s="3"/>
      <c r="M196" s="3"/>
      <c r="N196" s="3"/>
      <c r="O196" s="3">
        <f t="shared" ref="O196:AT196" si="178">O337</f>
        <v>133651.35</v>
      </c>
      <c r="P196" s="3">
        <f t="shared" si="178"/>
        <v>122526.49</v>
      </c>
      <c r="Q196" s="3">
        <f t="shared" si="178"/>
        <v>1333.47</v>
      </c>
      <c r="R196" s="3">
        <f t="shared" si="178"/>
        <v>459.98</v>
      </c>
      <c r="S196" s="3">
        <f t="shared" si="178"/>
        <v>9791.39</v>
      </c>
      <c r="T196" s="3">
        <f t="shared" si="178"/>
        <v>0</v>
      </c>
      <c r="U196" s="3">
        <f t="shared" si="178"/>
        <v>693.57917999999995</v>
      </c>
      <c r="V196" s="3">
        <f t="shared" si="178"/>
        <v>0</v>
      </c>
      <c r="W196" s="3">
        <f t="shared" si="178"/>
        <v>0</v>
      </c>
      <c r="X196" s="3">
        <f t="shared" si="178"/>
        <v>10571.12</v>
      </c>
      <c r="Y196" s="3">
        <f t="shared" si="178"/>
        <v>6619.2</v>
      </c>
      <c r="Z196" s="3">
        <f t="shared" si="178"/>
        <v>0</v>
      </c>
      <c r="AA196" s="3">
        <f t="shared" si="178"/>
        <v>0</v>
      </c>
      <c r="AB196" s="3">
        <f t="shared" si="178"/>
        <v>0</v>
      </c>
      <c r="AC196" s="3">
        <f t="shared" si="178"/>
        <v>0</v>
      </c>
      <c r="AD196" s="3">
        <f t="shared" si="178"/>
        <v>0</v>
      </c>
      <c r="AE196" s="3">
        <f t="shared" si="178"/>
        <v>0</v>
      </c>
      <c r="AF196" s="3">
        <f t="shared" si="178"/>
        <v>0</v>
      </c>
      <c r="AG196" s="3">
        <f t="shared" si="178"/>
        <v>0</v>
      </c>
      <c r="AH196" s="3">
        <f t="shared" si="178"/>
        <v>0</v>
      </c>
      <c r="AI196" s="3">
        <f t="shared" si="178"/>
        <v>0</v>
      </c>
      <c r="AJ196" s="3">
        <f t="shared" si="178"/>
        <v>0</v>
      </c>
      <c r="AK196" s="3">
        <f t="shared" si="178"/>
        <v>0</v>
      </c>
      <c r="AL196" s="3">
        <f t="shared" si="178"/>
        <v>0</v>
      </c>
      <c r="AM196" s="3">
        <f t="shared" si="178"/>
        <v>0</v>
      </c>
      <c r="AN196" s="3">
        <f t="shared" si="178"/>
        <v>0</v>
      </c>
      <c r="AO196" s="3">
        <f t="shared" si="178"/>
        <v>0</v>
      </c>
      <c r="AP196" s="3">
        <f t="shared" si="178"/>
        <v>86018.83</v>
      </c>
      <c r="AQ196" s="3">
        <f t="shared" si="178"/>
        <v>0</v>
      </c>
      <c r="AR196" s="3">
        <f t="shared" si="178"/>
        <v>151646.66</v>
      </c>
      <c r="AS196" s="3">
        <f t="shared" si="178"/>
        <v>6932.92</v>
      </c>
      <c r="AT196" s="3">
        <f t="shared" si="178"/>
        <v>56565.120000000003</v>
      </c>
      <c r="AU196" s="3">
        <f t="shared" ref="AU196:BZ196" si="179">AU337</f>
        <v>2129.79</v>
      </c>
      <c r="AV196" s="3">
        <f t="shared" si="179"/>
        <v>122526.49</v>
      </c>
      <c r="AW196" s="3">
        <f t="shared" si="179"/>
        <v>36507.660000000003</v>
      </c>
      <c r="AX196" s="3">
        <f t="shared" si="179"/>
        <v>0</v>
      </c>
      <c r="AY196" s="3">
        <f t="shared" si="179"/>
        <v>36507.660000000003</v>
      </c>
      <c r="AZ196" s="3">
        <f t="shared" si="179"/>
        <v>86018.83</v>
      </c>
      <c r="BA196" s="3">
        <f t="shared" si="179"/>
        <v>0</v>
      </c>
      <c r="BB196" s="3">
        <f t="shared" si="179"/>
        <v>0</v>
      </c>
      <c r="BC196" s="3">
        <f t="shared" si="179"/>
        <v>0</v>
      </c>
      <c r="BD196" s="3">
        <f t="shared" si="179"/>
        <v>0</v>
      </c>
      <c r="BE196" s="3">
        <f t="shared" si="179"/>
        <v>0</v>
      </c>
      <c r="BF196" s="3">
        <f t="shared" si="179"/>
        <v>0</v>
      </c>
      <c r="BG196" s="3">
        <f t="shared" si="179"/>
        <v>0</v>
      </c>
      <c r="BH196" s="3">
        <f t="shared" si="179"/>
        <v>0</v>
      </c>
      <c r="BI196" s="3">
        <f t="shared" si="179"/>
        <v>0</v>
      </c>
      <c r="BJ196" s="3">
        <f t="shared" si="179"/>
        <v>0</v>
      </c>
      <c r="BK196" s="3">
        <f t="shared" si="179"/>
        <v>0</v>
      </c>
      <c r="BL196" s="3">
        <f t="shared" si="179"/>
        <v>0</v>
      </c>
      <c r="BM196" s="3">
        <f t="shared" si="179"/>
        <v>0</v>
      </c>
      <c r="BN196" s="3">
        <f t="shared" si="179"/>
        <v>0</v>
      </c>
      <c r="BO196" s="3">
        <f t="shared" si="179"/>
        <v>0</v>
      </c>
      <c r="BP196" s="3">
        <f t="shared" si="179"/>
        <v>0</v>
      </c>
      <c r="BQ196" s="3">
        <f t="shared" si="179"/>
        <v>0</v>
      </c>
      <c r="BR196" s="3">
        <f t="shared" si="179"/>
        <v>0</v>
      </c>
      <c r="BS196" s="3">
        <f t="shared" si="179"/>
        <v>0</v>
      </c>
      <c r="BT196" s="3">
        <f t="shared" si="179"/>
        <v>0</v>
      </c>
      <c r="BU196" s="3">
        <f t="shared" si="179"/>
        <v>0</v>
      </c>
      <c r="BV196" s="3">
        <f t="shared" si="179"/>
        <v>0</v>
      </c>
      <c r="BW196" s="3">
        <f t="shared" si="179"/>
        <v>0</v>
      </c>
      <c r="BX196" s="3">
        <f t="shared" si="179"/>
        <v>0</v>
      </c>
      <c r="BY196" s="3">
        <f t="shared" si="179"/>
        <v>0</v>
      </c>
      <c r="BZ196" s="3">
        <f t="shared" si="179"/>
        <v>0</v>
      </c>
      <c r="CA196" s="3">
        <f t="shared" ref="CA196:DF196" si="180">CA337</f>
        <v>0</v>
      </c>
      <c r="CB196" s="3">
        <f t="shared" si="180"/>
        <v>0</v>
      </c>
      <c r="CC196" s="3">
        <f t="shared" si="180"/>
        <v>0</v>
      </c>
      <c r="CD196" s="3">
        <f t="shared" si="180"/>
        <v>0</v>
      </c>
      <c r="CE196" s="3">
        <f t="shared" si="180"/>
        <v>0</v>
      </c>
      <c r="CF196" s="3">
        <f t="shared" si="180"/>
        <v>0</v>
      </c>
      <c r="CG196" s="3">
        <f t="shared" si="180"/>
        <v>0</v>
      </c>
      <c r="CH196" s="3">
        <f t="shared" si="180"/>
        <v>0</v>
      </c>
      <c r="CI196" s="3">
        <f t="shared" si="180"/>
        <v>0</v>
      </c>
      <c r="CJ196" s="3">
        <f t="shared" si="180"/>
        <v>0</v>
      </c>
      <c r="CK196" s="3">
        <f t="shared" si="180"/>
        <v>0</v>
      </c>
      <c r="CL196" s="3">
        <f t="shared" si="180"/>
        <v>0</v>
      </c>
      <c r="CM196" s="3">
        <f t="shared" si="180"/>
        <v>0</v>
      </c>
      <c r="CN196" s="3">
        <f t="shared" si="180"/>
        <v>0</v>
      </c>
      <c r="CO196" s="3">
        <f t="shared" si="180"/>
        <v>0</v>
      </c>
      <c r="CP196" s="3">
        <f t="shared" si="180"/>
        <v>0</v>
      </c>
      <c r="CQ196" s="3">
        <f t="shared" si="180"/>
        <v>0</v>
      </c>
      <c r="CR196" s="3">
        <f t="shared" si="180"/>
        <v>0</v>
      </c>
      <c r="CS196" s="3">
        <f t="shared" si="180"/>
        <v>0</v>
      </c>
      <c r="CT196" s="3">
        <f t="shared" si="180"/>
        <v>0</v>
      </c>
      <c r="CU196" s="3">
        <f t="shared" si="180"/>
        <v>0</v>
      </c>
      <c r="CV196" s="3">
        <f t="shared" si="180"/>
        <v>0</v>
      </c>
      <c r="CW196" s="3">
        <f t="shared" si="180"/>
        <v>0</v>
      </c>
      <c r="CX196" s="3">
        <f t="shared" si="180"/>
        <v>0</v>
      </c>
      <c r="CY196" s="3">
        <f t="shared" si="180"/>
        <v>0</v>
      </c>
      <c r="CZ196" s="3">
        <f t="shared" si="180"/>
        <v>0</v>
      </c>
      <c r="DA196" s="3">
        <f t="shared" si="180"/>
        <v>0</v>
      </c>
      <c r="DB196" s="3">
        <f t="shared" si="180"/>
        <v>0</v>
      </c>
      <c r="DC196" s="3">
        <f t="shared" si="180"/>
        <v>0</v>
      </c>
      <c r="DD196" s="3">
        <f t="shared" si="180"/>
        <v>0</v>
      </c>
      <c r="DE196" s="3">
        <f t="shared" si="180"/>
        <v>0</v>
      </c>
      <c r="DF196" s="3">
        <f t="shared" si="180"/>
        <v>0</v>
      </c>
      <c r="DG196" s="4">
        <f t="shared" ref="DG196:EL196" si="181">DG337</f>
        <v>1318844.44</v>
      </c>
      <c r="DH196" s="4">
        <f t="shared" si="181"/>
        <v>957241.69</v>
      </c>
      <c r="DI196" s="4">
        <f t="shared" si="181"/>
        <v>23701.89</v>
      </c>
      <c r="DJ196" s="4">
        <f t="shared" si="181"/>
        <v>15873.92</v>
      </c>
      <c r="DK196" s="4">
        <f t="shared" si="181"/>
        <v>337900.86</v>
      </c>
      <c r="DL196" s="4">
        <f t="shared" si="181"/>
        <v>0</v>
      </c>
      <c r="DM196" s="4">
        <f t="shared" si="181"/>
        <v>693.57917999999995</v>
      </c>
      <c r="DN196" s="4">
        <f t="shared" si="181"/>
        <v>0</v>
      </c>
      <c r="DO196" s="4">
        <f t="shared" si="181"/>
        <v>0</v>
      </c>
      <c r="DP196" s="4">
        <f t="shared" si="181"/>
        <v>262729.03000000003</v>
      </c>
      <c r="DQ196" s="4">
        <f t="shared" si="181"/>
        <v>138539.35</v>
      </c>
      <c r="DR196" s="4">
        <f t="shared" si="181"/>
        <v>0</v>
      </c>
      <c r="DS196" s="4">
        <f t="shared" si="181"/>
        <v>0</v>
      </c>
      <c r="DT196" s="4">
        <f t="shared" si="181"/>
        <v>0</v>
      </c>
      <c r="DU196" s="4">
        <f t="shared" si="181"/>
        <v>0</v>
      </c>
      <c r="DV196" s="4">
        <f t="shared" si="181"/>
        <v>0</v>
      </c>
      <c r="DW196" s="4">
        <f t="shared" si="181"/>
        <v>0</v>
      </c>
      <c r="DX196" s="4">
        <f t="shared" si="181"/>
        <v>0</v>
      </c>
      <c r="DY196" s="4">
        <f t="shared" si="181"/>
        <v>0</v>
      </c>
      <c r="DZ196" s="4">
        <f t="shared" si="181"/>
        <v>0</v>
      </c>
      <c r="EA196" s="4">
        <f t="shared" si="181"/>
        <v>0</v>
      </c>
      <c r="EB196" s="4">
        <f t="shared" si="181"/>
        <v>0</v>
      </c>
      <c r="EC196" s="4">
        <f t="shared" si="181"/>
        <v>0</v>
      </c>
      <c r="ED196" s="4">
        <f t="shared" si="181"/>
        <v>0</v>
      </c>
      <c r="EE196" s="4">
        <f t="shared" si="181"/>
        <v>0</v>
      </c>
      <c r="EF196" s="4">
        <f t="shared" si="181"/>
        <v>0</v>
      </c>
      <c r="EG196" s="4">
        <f t="shared" si="181"/>
        <v>0</v>
      </c>
      <c r="EH196" s="4">
        <f t="shared" si="181"/>
        <v>611593.89</v>
      </c>
      <c r="EI196" s="4">
        <f t="shared" si="181"/>
        <v>0</v>
      </c>
      <c r="EJ196" s="4">
        <f t="shared" si="181"/>
        <v>1745511.09</v>
      </c>
      <c r="EK196" s="4">
        <f t="shared" si="181"/>
        <v>110977.53</v>
      </c>
      <c r="EL196" s="4">
        <f t="shared" si="181"/>
        <v>959640.64</v>
      </c>
      <c r="EM196" s="4">
        <f t="shared" ref="EM196:FR196" si="182">EM337</f>
        <v>63299.03</v>
      </c>
      <c r="EN196" s="4">
        <f t="shared" si="182"/>
        <v>957241.69</v>
      </c>
      <c r="EO196" s="4">
        <f t="shared" si="182"/>
        <v>345647.8</v>
      </c>
      <c r="EP196" s="4">
        <f t="shared" si="182"/>
        <v>0</v>
      </c>
      <c r="EQ196" s="4">
        <f t="shared" si="182"/>
        <v>345647.8</v>
      </c>
      <c r="ER196" s="4">
        <f t="shared" si="182"/>
        <v>611593.89</v>
      </c>
      <c r="ES196" s="4">
        <f t="shared" si="182"/>
        <v>0</v>
      </c>
      <c r="ET196" s="4">
        <f t="shared" si="182"/>
        <v>0</v>
      </c>
      <c r="EU196" s="4">
        <f t="shared" si="182"/>
        <v>0</v>
      </c>
      <c r="EV196" s="4">
        <f t="shared" si="182"/>
        <v>0</v>
      </c>
      <c r="EW196" s="4">
        <f t="shared" si="182"/>
        <v>0</v>
      </c>
      <c r="EX196" s="4">
        <f t="shared" si="182"/>
        <v>0</v>
      </c>
      <c r="EY196" s="4">
        <f t="shared" si="182"/>
        <v>0</v>
      </c>
      <c r="EZ196" s="4">
        <f t="shared" si="182"/>
        <v>0</v>
      </c>
      <c r="FA196" s="4">
        <f t="shared" si="182"/>
        <v>0</v>
      </c>
      <c r="FB196" s="4">
        <f t="shared" si="182"/>
        <v>0</v>
      </c>
      <c r="FC196" s="4">
        <f t="shared" si="182"/>
        <v>0</v>
      </c>
      <c r="FD196" s="4">
        <f t="shared" si="182"/>
        <v>0</v>
      </c>
      <c r="FE196" s="4">
        <f t="shared" si="182"/>
        <v>0</v>
      </c>
      <c r="FF196" s="4">
        <f t="shared" si="182"/>
        <v>0</v>
      </c>
      <c r="FG196" s="4">
        <f t="shared" si="182"/>
        <v>0</v>
      </c>
      <c r="FH196" s="4">
        <f t="shared" si="182"/>
        <v>0</v>
      </c>
      <c r="FI196" s="4">
        <f t="shared" si="182"/>
        <v>0</v>
      </c>
      <c r="FJ196" s="4">
        <f t="shared" si="182"/>
        <v>0</v>
      </c>
      <c r="FK196" s="4">
        <f t="shared" si="182"/>
        <v>0</v>
      </c>
      <c r="FL196" s="4">
        <f t="shared" si="182"/>
        <v>0</v>
      </c>
      <c r="FM196" s="4">
        <f t="shared" si="182"/>
        <v>0</v>
      </c>
      <c r="FN196" s="4">
        <f t="shared" si="182"/>
        <v>0</v>
      </c>
      <c r="FO196" s="4">
        <f t="shared" si="182"/>
        <v>0</v>
      </c>
      <c r="FP196" s="4">
        <f t="shared" si="182"/>
        <v>0</v>
      </c>
      <c r="FQ196" s="4">
        <f t="shared" si="182"/>
        <v>0</v>
      </c>
      <c r="FR196" s="4">
        <f t="shared" si="182"/>
        <v>0</v>
      </c>
      <c r="FS196" s="4">
        <f t="shared" ref="FS196:GX196" si="183">FS337</f>
        <v>0</v>
      </c>
      <c r="FT196" s="4">
        <f t="shared" si="183"/>
        <v>0</v>
      </c>
      <c r="FU196" s="4">
        <f t="shared" si="183"/>
        <v>0</v>
      </c>
      <c r="FV196" s="4">
        <f t="shared" si="183"/>
        <v>0</v>
      </c>
      <c r="FW196" s="4">
        <f t="shared" si="183"/>
        <v>0</v>
      </c>
      <c r="FX196" s="4">
        <f t="shared" si="183"/>
        <v>0</v>
      </c>
      <c r="FY196" s="4">
        <f t="shared" si="183"/>
        <v>0</v>
      </c>
      <c r="FZ196" s="4">
        <f t="shared" si="183"/>
        <v>0</v>
      </c>
      <c r="GA196" s="4">
        <f t="shared" si="183"/>
        <v>0</v>
      </c>
      <c r="GB196" s="4">
        <f t="shared" si="183"/>
        <v>0</v>
      </c>
      <c r="GC196" s="4">
        <f t="shared" si="183"/>
        <v>0</v>
      </c>
      <c r="GD196" s="4">
        <f t="shared" si="183"/>
        <v>0</v>
      </c>
      <c r="GE196" s="4">
        <f t="shared" si="183"/>
        <v>0</v>
      </c>
      <c r="GF196" s="4">
        <f t="shared" si="183"/>
        <v>0</v>
      </c>
      <c r="GG196" s="4">
        <f t="shared" si="183"/>
        <v>0</v>
      </c>
      <c r="GH196" s="4">
        <f t="shared" si="183"/>
        <v>0</v>
      </c>
      <c r="GI196" s="4">
        <f t="shared" si="183"/>
        <v>0</v>
      </c>
      <c r="GJ196" s="4">
        <f t="shared" si="183"/>
        <v>0</v>
      </c>
      <c r="GK196" s="4">
        <f t="shared" si="183"/>
        <v>0</v>
      </c>
      <c r="GL196" s="4">
        <f t="shared" si="183"/>
        <v>0</v>
      </c>
      <c r="GM196" s="4">
        <f t="shared" si="183"/>
        <v>0</v>
      </c>
      <c r="GN196" s="4">
        <f t="shared" si="183"/>
        <v>0</v>
      </c>
      <c r="GO196" s="4">
        <f t="shared" si="183"/>
        <v>0</v>
      </c>
      <c r="GP196" s="4">
        <f t="shared" si="183"/>
        <v>0</v>
      </c>
      <c r="GQ196" s="4">
        <f t="shared" si="183"/>
        <v>0</v>
      </c>
      <c r="GR196" s="4">
        <f t="shared" si="183"/>
        <v>0</v>
      </c>
      <c r="GS196" s="4">
        <f t="shared" si="183"/>
        <v>0</v>
      </c>
      <c r="GT196" s="4">
        <f t="shared" si="183"/>
        <v>0</v>
      </c>
      <c r="GU196" s="4">
        <f t="shared" si="183"/>
        <v>0</v>
      </c>
      <c r="GV196" s="4">
        <f t="shared" si="183"/>
        <v>0</v>
      </c>
      <c r="GW196" s="4">
        <f t="shared" si="183"/>
        <v>0</v>
      </c>
      <c r="GX196" s="4">
        <f t="shared" si="183"/>
        <v>0</v>
      </c>
    </row>
    <row r="198" spans="1:255" x14ac:dyDescent="0.2">
      <c r="A198" s="1">
        <v>4</v>
      </c>
      <c r="B198" s="1">
        <v>1</v>
      </c>
      <c r="C198" s="1"/>
      <c r="D198" s="1">
        <f>ROW(A307)</f>
        <v>307</v>
      </c>
      <c r="E198" s="1"/>
      <c r="F198" s="1" t="s">
        <v>17</v>
      </c>
      <c r="G198" s="1" t="s">
        <v>300</v>
      </c>
      <c r="H198" s="1" t="s">
        <v>3</v>
      </c>
      <c r="I198" s="1">
        <v>0</v>
      </c>
      <c r="J198" s="1"/>
      <c r="K198" s="1">
        <v>-1</v>
      </c>
      <c r="L198" s="1"/>
      <c r="M198" s="1" t="s">
        <v>3</v>
      </c>
      <c r="N198" s="1"/>
      <c r="O198" s="1"/>
      <c r="P198" s="1"/>
      <c r="Q198" s="1"/>
      <c r="R198" s="1"/>
      <c r="S198" s="1">
        <v>0</v>
      </c>
      <c r="T198" s="1">
        <v>0</v>
      </c>
      <c r="U198" s="1" t="s">
        <v>3</v>
      </c>
      <c r="V198" s="1">
        <v>0</v>
      </c>
      <c r="W198" s="1"/>
      <c r="X198" s="1"/>
      <c r="Y198" s="1"/>
      <c r="Z198" s="1"/>
      <c r="AA198" s="1"/>
      <c r="AB198" s="1" t="s">
        <v>3</v>
      </c>
      <c r="AC198" s="1" t="s">
        <v>3</v>
      </c>
      <c r="AD198" s="1" t="s">
        <v>3</v>
      </c>
      <c r="AE198" s="1" t="s">
        <v>3</v>
      </c>
      <c r="AF198" s="1" t="s">
        <v>3</v>
      </c>
      <c r="AG198" s="1" t="s">
        <v>3</v>
      </c>
      <c r="AH198" s="1"/>
      <c r="AI198" s="1"/>
      <c r="AJ198" s="1"/>
      <c r="AK198" s="1"/>
      <c r="AL198" s="1"/>
      <c r="AM198" s="1"/>
      <c r="AN198" s="1"/>
      <c r="AO198" s="1"/>
      <c r="AP198" s="1" t="s">
        <v>3</v>
      </c>
      <c r="AQ198" s="1" t="s">
        <v>3</v>
      </c>
      <c r="AR198" s="1" t="s">
        <v>3</v>
      </c>
      <c r="AS198" s="1"/>
      <c r="AT198" s="1"/>
      <c r="AU198" s="1"/>
      <c r="AV198" s="1"/>
      <c r="AW198" s="1"/>
      <c r="AX198" s="1"/>
      <c r="AY198" s="1"/>
      <c r="AZ198" s="1" t="s">
        <v>3</v>
      </c>
      <c r="BA198" s="1"/>
      <c r="BB198" s="1" t="s">
        <v>3</v>
      </c>
      <c r="BC198" s="1" t="s">
        <v>3</v>
      </c>
      <c r="BD198" s="1" t="s">
        <v>3</v>
      </c>
      <c r="BE198" s="1" t="s">
        <v>3</v>
      </c>
      <c r="BF198" s="1" t="s">
        <v>3</v>
      </c>
      <c r="BG198" s="1" t="s">
        <v>3</v>
      </c>
      <c r="BH198" s="1" t="s">
        <v>3</v>
      </c>
      <c r="BI198" s="1" t="s">
        <v>3</v>
      </c>
      <c r="BJ198" s="1" t="s">
        <v>3</v>
      </c>
      <c r="BK198" s="1" t="s">
        <v>3</v>
      </c>
      <c r="BL198" s="1" t="s">
        <v>3</v>
      </c>
      <c r="BM198" s="1" t="s">
        <v>3</v>
      </c>
      <c r="BN198" s="1" t="s">
        <v>3</v>
      </c>
      <c r="BO198" s="1" t="s">
        <v>3</v>
      </c>
      <c r="BP198" s="1" t="s">
        <v>3</v>
      </c>
      <c r="BQ198" s="1"/>
      <c r="BR198" s="1"/>
      <c r="BS198" s="1"/>
      <c r="BT198" s="1"/>
      <c r="BU198" s="1"/>
      <c r="BV198" s="1"/>
      <c r="BW198" s="1"/>
      <c r="BX198" s="1">
        <v>0</v>
      </c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>
        <v>0</v>
      </c>
    </row>
    <row r="200" spans="1:255" x14ac:dyDescent="0.2">
      <c r="A200" s="3">
        <v>52</v>
      </c>
      <c r="B200" s="3">
        <f t="shared" ref="B200:G200" si="184">B307</f>
        <v>1</v>
      </c>
      <c r="C200" s="3">
        <f t="shared" si="184"/>
        <v>4</v>
      </c>
      <c r="D200" s="3">
        <f t="shared" si="184"/>
        <v>198</v>
      </c>
      <c r="E200" s="3">
        <f t="shared" si="184"/>
        <v>0</v>
      </c>
      <c r="F200" s="3" t="str">
        <f t="shared" si="184"/>
        <v>Новый раздел</v>
      </c>
      <c r="G200" s="3" t="str">
        <f t="shared" si="184"/>
        <v>1. СОУЭ</v>
      </c>
      <c r="H200" s="3"/>
      <c r="I200" s="3"/>
      <c r="J200" s="3"/>
      <c r="K200" s="3"/>
      <c r="L200" s="3"/>
      <c r="M200" s="3"/>
      <c r="N200" s="3"/>
      <c r="O200" s="3">
        <f t="shared" ref="O200:AT200" si="185">O307</f>
        <v>133651.35</v>
      </c>
      <c r="P200" s="3">
        <f t="shared" si="185"/>
        <v>122526.49</v>
      </c>
      <c r="Q200" s="3">
        <f t="shared" si="185"/>
        <v>1333.47</v>
      </c>
      <c r="R200" s="3">
        <f t="shared" si="185"/>
        <v>459.98</v>
      </c>
      <c r="S200" s="3">
        <f t="shared" si="185"/>
        <v>9791.39</v>
      </c>
      <c r="T200" s="3">
        <f t="shared" si="185"/>
        <v>0</v>
      </c>
      <c r="U200" s="3">
        <f t="shared" si="185"/>
        <v>693.57917999999995</v>
      </c>
      <c r="V200" s="3">
        <f t="shared" si="185"/>
        <v>0</v>
      </c>
      <c r="W200" s="3">
        <f t="shared" si="185"/>
        <v>0</v>
      </c>
      <c r="X200" s="3">
        <f t="shared" si="185"/>
        <v>10571.12</v>
      </c>
      <c r="Y200" s="3">
        <f t="shared" si="185"/>
        <v>6619.2</v>
      </c>
      <c r="Z200" s="3">
        <f t="shared" si="185"/>
        <v>0</v>
      </c>
      <c r="AA200" s="3">
        <f t="shared" si="185"/>
        <v>0</v>
      </c>
      <c r="AB200" s="3">
        <f t="shared" si="185"/>
        <v>133651.35</v>
      </c>
      <c r="AC200" s="3">
        <f t="shared" si="185"/>
        <v>122526.49</v>
      </c>
      <c r="AD200" s="3">
        <f t="shared" si="185"/>
        <v>1333.47</v>
      </c>
      <c r="AE200" s="3">
        <f t="shared" si="185"/>
        <v>459.98</v>
      </c>
      <c r="AF200" s="3">
        <f t="shared" si="185"/>
        <v>9791.39</v>
      </c>
      <c r="AG200" s="3">
        <f t="shared" si="185"/>
        <v>0</v>
      </c>
      <c r="AH200" s="3">
        <f t="shared" si="185"/>
        <v>693.57917999999995</v>
      </c>
      <c r="AI200" s="3">
        <f t="shared" si="185"/>
        <v>0</v>
      </c>
      <c r="AJ200" s="3">
        <f t="shared" si="185"/>
        <v>0</v>
      </c>
      <c r="AK200" s="3">
        <f t="shared" si="185"/>
        <v>10571.12</v>
      </c>
      <c r="AL200" s="3">
        <f t="shared" si="185"/>
        <v>6619.2</v>
      </c>
      <c r="AM200" s="3">
        <f t="shared" si="185"/>
        <v>0</v>
      </c>
      <c r="AN200" s="3">
        <f t="shared" si="185"/>
        <v>0</v>
      </c>
      <c r="AO200" s="3">
        <f t="shared" si="185"/>
        <v>0</v>
      </c>
      <c r="AP200" s="3">
        <f t="shared" si="185"/>
        <v>86018.83</v>
      </c>
      <c r="AQ200" s="3">
        <f t="shared" si="185"/>
        <v>0</v>
      </c>
      <c r="AR200" s="3">
        <f t="shared" si="185"/>
        <v>151646.66</v>
      </c>
      <c r="AS200" s="3">
        <f t="shared" si="185"/>
        <v>6932.92</v>
      </c>
      <c r="AT200" s="3">
        <f t="shared" si="185"/>
        <v>56565.120000000003</v>
      </c>
      <c r="AU200" s="3">
        <f t="shared" ref="AU200:BZ200" si="186">AU307</f>
        <v>2129.79</v>
      </c>
      <c r="AV200" s="3">
        <f t="shared" si="186"/>
        <v>122526.49</v>
      </c>
      <c r="AW200" s="3">
        <f t="shared" si="186"/>
        <v>36507.660000000003</v>
      </c>
      <c r="AX200" s="3">
        <f t="shared" si="186"/>
        <v>0</v>
      </c>
      <c r="AY200" s="3">
        <f t="shared" si="186"/>
        <v>36507.660000000003</v>
      </c>
      <c r="AZ200" s="3">
        <f t="shared" si="186"/>
        <v>86018.83</v>
      </c>
      <c r="BA200" s="3">
        <f t="shared" si="186"/>
        <v>0</v>
      </c>
      <c r="BB200" s="3">
        <f t="shared" si="186"/>
        <v>0</v>
      </c>
      <c r="BC200" s="3">
        <f t="shared" si="186"/>
        <v>0</v>
      </c>
      <c r="BD200" s="3">
        <f t="shared" si="186"/>
        <v>0</v>
      </c>
      <c r="BE200" s="3">
        <f t="shared" si="186"/>
        <v>0</v>
      </c>
      <c r="BF200" s="3">
        <f t="shared" si="186"/>
        <v>0</v>
      </c>
      <c r="BG200" s="3">
        <f t="shared" si="186"/>
        <v>0</v>
      </c>
      <c r="BH200" s="3">
        <f t="shared" si="186"/>
        <v>0</v>
      </c>
      <c r="BI200" s="3">
        <f t="shared" si="186"/>
        <v>0</v>
      </c>
      <c r="BJ200" s="3">
        <f t="shared" si="186"/>
        <v>0</v>
      </c>
      <c r="BK200" s="3">
        <f t="shared" si="186"/>
        <v>0</v>
      </c>
      <c r="BL200" s="3">
        <f t="shared" si="186"/>
        <v>0</v>
      </c>
      <c r="BM200" s="3">
        <f t="shared" si="186"/>
        <v>0</v>
      </c>
      <c r="BN200" s="3">
        <f t="shared" si="186"/>
        <v>0</v>
      </c>
      <c r="BO200" s="3">
        <f t="shared" si="186"/>
        <v>0</v>
      </c>
      <c r="BP200" s="3">
        <f t="shared" si="186"/>
        <v>0</v>
      </c>
      <c r="BQ200" s="3">
        <f t="shared" si="186"/>
        <v>0</v>
      </c>
      <c r="BR200" s="3">
        <f t="shared" si="186"/>
        <v>0</v>
      </c>
      <c r="BS200" s="3">
        <f t="shared" si="186"/>
        <v>0</v>
      </c>
      <c r="BT200" s="3">
        <f t="shared" si="186"/>
        <v>0</v>
      </c>
      <c r="BU200" s="3">
        <f t="shared" si="186"/>
        <v>0</v>
      </c>
      <c r="BV200" s="3">
        <f t="shared" si="186"/>
        <v>0</v>
      </c>
      <c r="BW200" s="3">
        <f t="shared" si="186"/>
        <v>0</v>
      </c>
      <c r="BX200" s="3">
        <f t="shared" si="186"/>
        <v>0</v>
      </c>
      <c r="BY200" s="3">
        <f t="shared" si="186"/>
        <v>86018.83</v>
      </c>
      <c r="BZ200" s="3">
        <f t="shared" si="186"/>
        <v>0</v>
      </c>
      <c r="CA200" s="3">
        <f t="shared" ref="CA200:DF200" si="187">CA307</f>
        <v>151646.66</v>
      </c>
      <c r="CB200" s="3">
        <f t="shared" si="187"/>
        <v>6932.92</v>
      </c>
      <c r="CC200" s="3">
        <f t="shared" si="187"/>
        <v>56565.120000000003</v>
      </c>
      <c r="CD200" s="3">
        <f t="shared" si="187"/>
        <v>2129.79</v>
      </c>
      <c r="CE200" s="3">
        <f t="shared" si="187"/>
        <v>122526.49</v>
      </c>
      <c r="CF200" s="3">
        <f t="shared" si="187"/>
        <v>36507.660000000003</v>
      </c>
      <c r="CG200" s="3">
        <f t="shared" si="187"/>
        <v>0</v>
      </c>
      <c r="CH200" s="3">
        <f t="shared" si="187"/>
        <v>36507.660000000003</v>
      </c>
      <c r="CI200" s="3">
        <f t="shared" si="187"/>
        <v>86018.83</v>
      </c>
      <c r="CJ200" s="3">
        <f t="shared" si="187"/>
        <v>0</v>
      </c>
      <c r="CK200" s="3">
        <f t="shared" si="187"/>
        <v>0</v>
      </c>
      <c r="CL200" s="3">
        <f t="shared" si="187"/>
        <v>0</v>
      </c>
      <c r="CM200" s="3">
        <f t="shared" si="187"/>
        <v>0</v>
      </c>
      <c r="CN200" s="3">
        <f t="shared" si="187"/>
        <v>0</v>
      </c>
      <c r="CO200" s="3">
        <f t="shared" si="187"/>
        <v>0</v>
      </c>
      <c r="CP200" s="3">
        <f t="shared" si="187"/>
        <v>0</v>
      </c>
      <c r="CQ200" s="3">
        <f t="shared" si="187"/>
        <v>0</v>
      </c>
      <c r="CR200" s="3">
        <f t="shared" si="187"/>
        <v>0</v>
      </c>
      <c r="CS200" s="3">
        <f t="shared" si="187"/>
        <v>0</v>
      </c>
      <c r="CT200" s="3">
        <f t="shared" si="187"/>
        <v>0</v>
      </c>
      <c r="CU200" s="3">
        <f t="shared" si="187"/>
        <v>0</v>
      </c>
      <c r="CV200" s="3">
        <f t="shared" si="187"/>
        <v>0</v>
      </c>
      <c r="CW200" s="3">
        <f t="shared" si="187"/>
        <v>0</v>
      </c>
      <c r="CX200" s="3">
        <f t="shared" si="187"/>
        <v>0</v>
      </c>
      <c r="CY200" s="3">
        <f t="shared" si="187"/>
        <v>0</v>
      </c>
      <c r="CZ200" s="3">
        <f t="shared" si="187"/>
        <v>0</v>
      </c>
      <c r="DA200" s="3">
        <f t="shared" si="187"/>
        <v>0</v>
      </c>
      <c r="DB200" s="3">
        <f t="shared" si="187"/>
        <v>0</v>
      </c>
      <c r="DC200" s="3">
        <f t="shared" si="187"/>
        <v>0</v>
      </c>
      <c r="DD200" s="3">
        <f t="shared" si="187"/>
        <v>0</v>
      </c>
      <c r="DE200" s="3">
        <f t="shared" si="187"/>
        <v>0</v>
      </c>
      <c r="DF200" s="3">
        <f t="shared" si="187"/>
        <v>0</v>
      </c>
      <c r="DG200" s="4">
        <f t="shared" ref="DG200:EL200" si="188">DG307</f>
        <v>1318844.44</v>
      </c>
      <c r="DH200" s="4">
        <f t="shared" si="188"/>
        <v>957241.69</v>
      </c>
      <c r="DI200" s="4">
        <f t="shared" si="188"/>
        <v>23701.89</v>
      </c>
      <c r="DJ200" s="4">
        <f t="shared" si="188"/>
        <v>15873.92</v>
      </c>
      <c r="DK200" s="4">
        <f t="shared" si="188"/>
        <v>337900.86</v>
      </c>
      <c r="DL200" s="4">
        <f t="shared" si="188"/>
        <v>0</v>
      </c>
      <c r="DM200" s="4">
        <f t="shared" si="188"/>
        <v>693.57917999999995</v>
      </c>
      <c r="DN200" s="4">
        <f t="shared" si="188"/>
        <v>0</v>
      </c>
      <c r="DO200" s="4">
        <f t="shared" si="188"/>
        <v>0</v>
      </c>
      <c r="DP200" s="4">
        <f t="shared" si="188"/>
        <v>262729.03000000003</v>
      </c>
      <c r="DQ200" s="4">
        <f t="shared" si="188"/>
        <v>138539.35</v>
      </c>
      <c r="DR200" s="4">
        <f t="shared" si="188"/>
        <v>0</v>
      </c>
      <c r="DS200" s="4">
        <f t="shared" si="188"/>
        <v>0</v>
      </c>
      <c r="DT200" s="4">
        <f t="shared" si="188"/>
        <v>1318844.44</v>
      </c>
      <c r="DU200" s="4">
        <f t="shared" si="188"/>
        <v>957241.69</v>
      </c>
      <c r="DV200" s="4">
        <f t="shared" si="188"/>
        <v>23701.89</v>
      </c>
      <c r="DW200" s="4">
        <f t="shared" si="188"/>
        <v>15873.92</v>
      </c>
      <c r="DX200" s="4">
        <f t="shared" si="188"/>
        <v>337900.86</v>
      </c>
      <c r="DY200" s="4">
        <f t="shared" si="188"/>
        <v>0</v>
      </c>
      <c r="DZ200" s="4">
        <f t="shared" si="188"/>
        <v>693.57917999999995</v>
      </c>
      <c r="EA200" s="4">
        <f t="shared" si="188"/>
        <v>0</v>
      </c>
      <c r="EB200" s="4">
        <f t="shared" si="188"/>
        <v>0</v>
      </c>
      <c r="EC200" s="4">
        <f t="shared" si="188"/>
        <v>262729.03000000003</v>
      </c>
      <c r="ED200" s="4">
        <f t="shared" si="188"/>
        <v>138539.35</v>
      </c>
      <c r="EE200" s="4">
        <f t="shared" si="188"/>
        <v>0</v>
      </c>
      <c r="EF200" s="4">
        <f t="shared" si="188"/>
        <v>0</v>
      </c>
      <c r="EG200" s="4">
        <f t="shared" si="188"/>
        <v>0</v>
      </c>
      <c r="EH200" s="4">
        <f t="shared" si="188"/>
        <v>611593.89</v>
      </c>
      <c r="EI200" s="4">
        <f t="shared" si="188"/>
        <v>0</v>
      </c>
      <c r="EJ200" s="4">
        <f t="shared" si="188"/>
        <v>1745511.09</v>
      </c>
      <c r="EK200" s="4">
        <f t="shared" si="188"/>
        <v>110977.53</v>
      </c>
      <c r="EL200" s="4">
        <f t="shared" si="188"/>
        <v>959640.64</v>
      </c>
      <c r="EM200" s="4">
        <f t="shared" ref="EM200:FR200" si="189">EM307</f>
        <v>63299.03</v>
      </c>
      <c r="EN200" s="4">
        <f t="shared" si="189"/>
        <v>957241.69</v>
      </c>
      <c r="EO200" s="4">
        <f t="shared" si="189"/>
        <v>345647.8</v>
      </c>
      <c r="EP200" s="4">
        <f t="shared" si="189"/>
        <v>0</v>
      </c>
      <c r="EQ200" s="4">
        <f t="shared" si="189"/>
        <v>345647.8</v>
      </c>
      <c r="ER200" s="4">
        <f t="shared" si="189"/>
        <v>611593.89</v>
      </c>
      <c r="ES200" s="4">
        <f t="shared" si="189"/>
        <v>0</v>
      </c>
      <c r="ET200" s="4">
        <f t="shared" si="189"/>
        <v>0</v>
      </c>
      <c r="EU200" s="4">
        <f t="shared" si="189"/>
        <v>0</v>
      </c>
      <c r="EV200" s="4">
        <f t="shared" si="189"/>
        <v>0</v>
      </c>
      <c r="EW200" s="4">
        <f t="shared" si="189"/>
        <v>0</v>
      </c>
      <c r="EX200" s="4">
        <f t="shared" si="189"/>
        <v>0</v>
      </c>
      <c r="EY200" s="4">
        <f t="shared" si="189"/>
        <v>0</v>
      </c>
      <c r="EZ200" s="4">
        <f t="shared" si="189"/>
        <v>0</v>
      </c>
      <c r="FA200" s="4">
        <f t="shared" si="189"/>
        <v>0</v>
      </c>
      <c r="FB200" s="4">
        <f t="shared" si="189"/>
        <v>0</v>
      </c>
      <c r="FC200" s="4">
        <f t="shared" si="189"/>
        <v>0</v>
      </c>
      <c r="FD200" s="4">
        <f t="shared" si="189"/>
        <v>0</v>
      </c>
      <c r="FE200" s="4">
        <f t="shared" si="189"/>
        <v>0</v>
      </c>
      <c r="FF200" s="4">
        <f t="shared" si="189"/>
        <v>0</v>
      </c>
      <c r="FG200" s="4">
        <f t="shared" si="189"/>
        <v>0</v>
      </c>
      <c r="FH200" s="4">
        <f t="shared" si="189"/>
        <v>0</v>
      </c>
      <c r="FI200" s="4">
        <f t="shared" si="189"/>
        <v>0</v>
      </c>
      <c r="FJ200" s="4">
        <f t="shared" si="189"/>
        <v>0</v>
      </c>
      <c r="FK200" s="4">
        <f t="shared" si="189"/>
        <v>0</v>
      </c>
      <c r="FL200" s="4">
        <f t="shared" si="189"/>
        <v>0</v>
      </c>
      <c r="FM200" s="4">
        <f t="shared" si="189"/>
        <v>0</v>
      </c>
      <c r="FN200" s="4">
        <f t="shared" si="189"/>
        <v>0</v>
      </c>
      <c r="FO200" s="4">
        <f t="shared" si="189"/>
        <v>0</v>
      </c>
      <c r="FP200" s="4">
        <f t="shared" si="189"/>
        <v>0</v>
      </c>
      <c r="FQ200" s="4">
        <f t="shared" si="189"/>
        <v>611593.89</v>
      </c>
      <c r="FR200" s="4">
        <f t="shared" si="189"/>
        <v>0</v>
      </c>
      <c r="FS200" s="4">
        <f t="shared" ref="FS200:GX200" si="190">FS307</f>
        <v>1745511.09</v>
      </c>
      <c r="FT200" s="4">
        <f t="shared" si="190"/>
        <v>110977.53</v>
      </c>
      <c r="FU200" s="4">
        <f t="shared" si="190"/>
        <v>959640.64</v>
      </c>
      <c r="FV200" s="4">
        <f t="shared" si="190"/>
        <v>63299.03</v>
      </c>
      <c r="FW200" s="4">
        <f t="shared" si="190"/>
        <v>957241.69</v>
      </c>
      <c r="FX200" s="4">
        <f t="shared" si="190"/>
        <v>345647.79999999993</v>
      </c>
      <c r="FY200" s="4">
        <f t="shared" si="190"/>
        <v>0</v>
      </c>
      <c r="FZ200" s="4">
        <f t="shared" si="190"/>
        <v>345647.79999999993</v>
      </c>
      <c r="GA200" s="4">
        <f t="shared" si="190"/>
        <v>611593.89</v>
      </c>
      <c r="GB200" s="4">
        <f t="shared" si="190"/>
        <v>0</v>
      </c>
      <c r="GC200" s="4">
        <f t="shared" si="190"/>
        <v>0</v>
      </c>
      <c r="GD200" s="4">
        <f t="shared" si="190"/>
        <v>0</v>
      </c>
      <c r="GE200" s="4">
        <f t="shared" si="190"/>
        <v>0</v>
      </c>
      <c r="GF200" s="4">
        <f t="shared" si="190"/>
        <v>0</v>
      </c>
      <c r="GG200" s="4">
        <f t="shared" si="190"/>
        <v>0</v>
      </c>
      <c r="GH200" s="4">
        <f t="shared" si="190"/>
        <v>0</v>
      </c>
      <c r="GI200" s="4">
        <f t="shared" si="190"/>
        <v>0</v>
      </c>
      <c r="GJ200" s="4">
        <f t="shared" si="190"/>
        <v>0</v>
      </c>
      <c r="GK200" s="4">
        <f t="shared" si="190"/>
        <v>0</v>
      </c>
      <c r="GL200" s="4">
        <f t="shared" si="190"/>
        <v>0</v>
      </c>
      <c r="GM200" s="4">
        <f t="shared" si="190"/>
        <v>0</v>
      </c>
      <c r="GN200" s="4">
        <f t="shared" si="190"/>
        <v>0</v>
      </c>
      <c r="GO200" s="4">
        <f t="shared" si="190"/>
        <v>0</v>
      </c>
      <c r="GP200" s="4">
        <f t="shared" si="190"/>
        <v>0</v>
      </c>
      <c r="GQ200" s="4">
        <f t="shared" si="190"/>
        <v>0</v>
      </c>
      <c r="GR200" s="4">
        <f t="shared" si="190"/>
        <v>0</v>
      </c>
      <c r="GS200" s="4">
        <f t="shared" si="190"/>
        <v>0</v>
      </c>
      <c r="GT200" s="4">
        <f t="shared" si="190"/>
        <v>0</v>
      </c>
      <c r="GU200" s="4">
        <f t="shared" si="190"/>
        <v>0</v>
      </c>
      <c r="GV200" s="4">
        <f t="shared" si="190"/>
        <v>0</v>
      </c>
      <c r="GW200" s="4">
        <f t="shared" si="190"/>
        <v>0</v>
      </c>
      <c r="GX200" s="4">
        <f t="shared" si="190"/>
        <v>0</v>
      </c>
    </row>
    <row r="202" spans="1:255" x14ac:dyDescent="0.2">
      <c r="A202" s="2">
        <v>17</v>
      </c>
      <c r="B202" s="2">
        <v>1</v>
      </c>
      <c r="C202" s="2">
        <f>ROW(SmtRes!A238)</f>
        <v>238</v>
      </c>
      <c r="D202" s="2">
        <f>ROW(EtalonRes!A289)</f>
        <v>289</v>
      </c>
      <c r="E202" s="2" t="s">
        <v>18</v>
      </c>
      <c r="F202" s="2" t="s">
        <v>301</v>
      </c>
      <c r="G202" s="2" t="s">
        <v>302</v>
      </c>
      <c r="H202" s="2" t="s">
        <v>44</v>
      </c>
      <c r="I202" s="2">
        <v>70</v>
      </c>
      <c r="J202" s="2">
        <v>0</v>
      </c>
      <c r="K202" s="2">
        <v>70</v>
      </c>
      <c r="L202" s="2"/>
      <c r="M202" s="2"/>
      <c r="N202" s="2"/>
      <c r="O202" s="2">
        <f t="shared" ref="O202:O233" si="191">ROUND(CP202,2)</f>
        <v>3376.8</v>
      </c>
      <c r="P202" s="2">
        <f t="shared" ref="P202:P233" si="192">ROUND((ROUND((AC202*AW202*I202),2)*BC202),2)</f>
        <v>1712.2</v>
      </c>
      <c r="Q202" s="2">
        <f t="shared" ref="Q202:Q233" si="193">(ROUND((ROUND(((ET202)*AV202*I202),2)*BB202),2)+ROUND((ROUND(((AE202-(EU202))*AV202*I202),2)*BS202),2))</f>
        <v>0</v>
      </c>
      <c r="R202" s="2">
        <f t="shared" ref="R202:R233" si="194">ROUND((ROUND((AE202*AV202*I202),2)*BS202),2)</f>
        <v>0</v>
      </c>
      <c r="S202" s="2">
        <f t="shared" ref="S202:S233" si="195">ROUND((ROUND((AF202*AV202*I202),2)*BA202),2)</f>
        <v>1664.6</v>
      </c>
      <c r="T202" s="2">
        <f t="shared" ref="T202:T233" si="196">ROUND(CU202*I202,2)</f>
        <v>0</v>
      </c>
      <c r="U202" s="2">
        <f t="shared" ref="U202:U233" si="197">CV202*I202</f>
        <v>140</v>
      </c>
      <c r="V202" s="2">
        <f t="shared" ref="V202:V233" si="198">CW202*I202</f>
        <v>0</v>
      </c>
      <c r="W202" s="2">
        <f t="shared" ref="W202:W233" si="199">ROUND(CX202*I202,2)</f>
        <v>0</v>
      </c>
      <c r="X202" s="2">
        <f t="shared" ref="X202:X233" si="200">ROUND(CY202,2)</f>
        <v>1897.64</v>
      </c>
      <c r="Y202" s="2">
        <f t="shared" ref="Y202:Y233" si="201">ROUND(CZ202,2)</f>
        <v>1115.28</v>
      </c>
      <c r="Z202" s="2"/>
      <c r="AA202" s="2">
        <v>151751237</v>
      </c>
      <c r="AB202" s="2">
        <f t="shared" ref="AB202:AB233" si="202">ROUND((AC202+AD202+AF202),6)</f>
        <v>48.24</v>
      </c>
      <c r="AC202" s="2">
        <f t="shared" ref="AC202:AC233" si="203">ROUND((ES202),6)</f>
        <v>24.46</v>
      </c>
      <c r="AD202" s="2">
        <f t="shared" ref="AD202:AD233" si="204">ROUND((((ET202)-(EU202))+AE202),6)</f>
        <v>0</v>
      </c>
      <c r="AE202" s="2">
        <f t="shared" ref="AE202:AE233" si="205">ROUND((EU202),6)</f>
        <v>0</v>
      </c>
      <c r="AF202" s="2">
        <f t="shared" ref="AF202:AF233" si="206">ROUND((EV202),6)</f>
        <v>23.78</v>
      </c>
      <c r="AG202" s="2">
        <f t="shared" ref="AG202:AG233" si="207">ROUND((AP202),6)</f>
        <v>0</v>
      </c>
      <c r="AH202" s="2">
        <f t="shared" ref="AH202:AH233" si="208">(EW202)</f>
        <v>2</v>
      </c>
      <c r="AI202" s="2">
        <f t="shared" ref="AI202:AI233" si="209">(EX202)</f>
        <v>0</v>
      </c>
      <c r="AJ202" s="2">
        <f t="shared" ref="AJ202:AJ233" si="210">(AS202)</f>
        <v>0</v>
      </c>
      <c r="AK202" s="2">
        <v>48.24</v>
      </c>
      <c r="AL202" s="2">
        <v>24.46</v>
      </c>
      <c r="AM202" s="2">
        <v>0</v>
      </c>
      <c r="AN202" s="2">
        <v>0</v>
      </c>
      <c r="AO202" s="2">
        <v>23.78</v>
      </c>
      <c r="AP202" s="2">
        <v>0</v>
      </c>
      <c r="AQ202" s="2">
        <v>2</v>
      </c>
      <c r="AR202" s="2">
        <v>0</v>
      </c>
      <c r="AS202" s="2">
        <v>0</v>
      </c>
      <c r="AT202" s="2">
        <v>114</v>
      </c>
      <c r="AU202" s="2">
        <v>67</v>
      </c>
      <c r="AV202" s="2">
        <v>1</v>
      </c>
      <c r="AW202" s="2">
        <v>1</v>
      </c>
      <c r="AX202" s="2"/>
      <c r="AY202" s="2"/>
      <c r="AZ202" s="2">
        <v>1</v>
      </c>
      <c r="BA202" s="2">
        <v>1</v>
      </c>
      <c r="BB202" s="2">
        <v>1</v>
      </c>
      <c r="BC202" s="2">
        <v>1</v>
      </c>
      <c r="BD202" s="2" t="s">
        <v>3</v>
      </c>
      <c r="BE202" s="2" t="s">
        <v>3</v>
      </c>
      <c r="BF202" s="2" t="s">
        <v>3</v>
      </c>
      <c r="BG202" s="2" t="s">
        <v>3</v>
      </c>
      <c r="BH202" s="2">
        <v>0</v>
      </c>
      <c r="BI202" s="2">
        <v>2</v>
      </c>
      <c r="BJ202" s="2" t="s">
        <v>303</v>
      </c>
      <c r="BK202" s="2"/>
      <c r="BL202" s="2"/>
      <c r="BM202" s="2">
        <v>336</v>
      </c>
      <c r="BN202" s="2">
        <v>0</v>
      </c>
      <c r="BO202" s="2" t="s">
        <v>3</v>
      </c>
      <c r="BP202" s="2">
        <v>0</v>
      </c>
      <c r="BQ202" s="2">
        <v>40</v>
      </c>
      <c r="BR202" s="2">
        <v>0</v>
      </c>
      <c r="BS202" s="2">
        <v>1</v>
      </c>
      <c r="BT202" s="2">
        <v>1</v>
      </c>
      <c r="BU202" s="2">
        <v>1</v>
      </c>
      <c r="BV202" s="2">
        <v>1</v>
      </c>
      <c r="BW202" s="2">
        <v>1</v>
      </c>
      <c r="BX202" s="2">
        <v>1</v>
      </c>
      <c r="BY202" s="2" t="s">
        <v>3</v>
      </c>
      <c r="BZ202" s="2">
        <v>114</v>
      </c>
      <c r="CA202" s="2">
        <v>67</v>
      </c>
      <c r="CB202" s="2" t="s">
        <v>3</v>
      </c>
      <c r="CC202" s="2"/>
      <c r="CD202" s="2"/>
      <c r="CE202" s="2">
        <v>30</v>
      </c>
      <c r="CF202" s="2">
        <v>0</v>
      </c>
      <c r="CG202" s="2">
        <v>0</v>
      </c>
      <c r="CH202" s="2"/>
      <c r="CI202" s="2"/>
      <c r="CJ202" s="2"/>
      <c r="CK202" s="2"/>
      <c r="CL202" s="2"/>
      <c r="CM202" s="2">
        <v>0</v>
      </c>
      <c r="CN202" s="2" t="s">
        <v>3</v>
      </c>
      <c r="CO202" s="2">
        <v>0</v>
      </c>
      <c r="CP202" s="2">
        <f t="shared" ref="CP202:CP233" si="211">(P202+Q202+S202)</f>
        <v>3376.8</v>
      </c>
      <c r="CQ202" s="2">
        <f t="shared" ref="CQ202:CQ233" si="212">ROUND((ROUND((AC202*AW202*1),2)*BC202),2)</f>
        <v>24.46</v>
      </c>
      <c r="CR202" s="2">
        <f t="shared" ref="CR202:CR233" si="213">(ROUND((ROUND(((ET202)*AV202*1),2)*BB202),2)+ROUND((ROUND(((AE202-(EU202))*AV202*1),2)*BS202),2))</f>
        <v>0</v>
      </c>
      <c r="CS202" s="2">
        <f t="shared" ref="CS202:CS233" si="214">ROUND((ROUND((AE202*AV202*1),2)*BS202),2)</f>
        <v>0</v>
      </c>
      <c r="CT202" s="2">
        <f t="shared" ref="CT202:CT233" si="215">ROUND((ROUND((AF202*AV202*1),2)*BA202),2)</f>
        <v>23.78</v>
      </c>
      <c r="CU202" s="2">
        <f t="shared" ref="CU202:CU233" si="216">AG202</f>
        <v>0</v>
      </c>
      <c r="CV202" s="2">
        <f t="shared" ref="CV202:CV233" si="217">(AH202*AV202)</f>
        <v>2</v>
      </c>
      <c r="CW202" s="2">
        <f t="shared" ref="CW202:CW233" si="218">AI202</f>
        <v>0</v>
      </c>
      <c r="CX202" s="2">
        <f t="shared" ref="CX202:CX233" si="219">AJ202</f>
        <v>0</v>
      </c>
      <c r="CY202" s="2">
        <f>((S202*BZ202)/100)</f>
        <v>1897.644</v>
      </c>
      <c r="CZ202" s="2">
        <f>((S202*CA202)/100)</f>
        <v>1115.2819999999999</v>
      </c>
      <c r="DA202" s="2"/>
      <c r="DB202" s="2"/>
      <c r="DC202" s="2" t="s">
        <v>3</v>
      </c>
      <c r="DD202" s="2" t="s">
        <v>3</v>
      </c>
      <c r="DE202" s="2" t="s">
        <v>3</v>
      </c>
      <c r="DF202" s="2" t="s">
        <v>3</v>
      </c>
      <c r="DG202" s="2" t="s">
        <v>3</v>
      </c>
      <c r="DH202" s="2" t="s">
        <v>3</v>
      </c>
      <c r="DI202" s="2" t="s">
        <v>3</v>
      </c>
      <c r="DJ202" s="2" t="s">
        <v>3</v>
      </c>
      <c r="DK202" s="2" t="s">
        <v>3</v>
      </c>
      <c r="DL202" s="2" t="s">
        <v>3</v>
      </c>
      <c r="DM202" s="2" t="s">
        <v>3</v>
      </c>
      <c r="DN202" s="2">
        <v>0</v>
      </c>
      <c r="DO202" s="2">
        <v>0</v>
      </c>
      <c r="DP202" s="2">
        <v>1</v>
      </c>
      <c r="DQ202" s="2">
        <v>1</v>
      </c>
      <c r="DR202" s="2"/>
      <c r="DS202" s="2"/>
      <c r="DT202" s="2"/>
      <c r="DU202" s="2">
        <v>1013</v>
      </c>
      <c r="DV202" s="2" t="s">
        <v>44</v>
      </c>
      <c r="DW202" s="2" t="s">
        <v>44</v>
      </c>
      <c r="DX202" s="2">
        <v>1</v>
      </c>
      <c r="DY202" s="2"/>
      <c r="DZ202" s="2" t="s">
        <v>3</v>
      </c>
      <c r="EA202" s="2" t="s">
        <v>3</v>
      </c>
      <c r="EB202" s="2" t="s">
        <v>3</v>
      </c>
      <c r="EC202" s="2" t="s">
        <v>3</v>
      </c>
      <c r="ED202" s="2"/>
      <c r="EE202" s="2">
        <v>151030334</v>
      </c>
      <c r="EF202" s="2">
        <v>40</v>
      </c>
      <c r="EG202" s="2" t="s">
        <v>23</v>
      </c>
      <c r="EH202" s="2">
        <v>0</v>
      </c>
      <c r="EI202" s="2" t="s">
        <v>3</v>
      </c>
      <c r="EJ202" s="2">
        <v>2</v>
      </c>
      <c r="EK202" s="2">
        <v>336</v>
      </c>
      <c r="EL202" s="2" t="s">
        <v>24</v>
      </c>
      <c r="EM202" s="2" t="s">
        <v>25</v>
      </c>
      <c r="EN202" s="2"/>
      <c r="EO202" s="2" t="s">
        <v>3</v>
      </c>
      <c r="EP202" s="2"/>
      <c r="EQ202" s="2">
        <v>0</v>
      </c>
      <c r="ER202" s="2">
        <v>48.24</v>
      </c>
      <c r="ES202" s="2">
        <v>24.46</v>
      </c>
      <c r="ET202" s="2">
        <v>0</v>
      </c>
      <c r="EU202" s="2">
        <v>0</v>
      </c>
      <c r="EV202" s="2">
        <v>23.78</v>
      </c>
      <c r="EW202" s="2">
        <v>2</v>
      </c>
      <c r="EX202" s="2">
        <v>0</v>
      </c>
      <c r="EY202" s="2">
        <v>0</v>
      </c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2"/>
      <c r="FP202" s="2"/>
      <c r="FQ202" s="2">
        <v>0</v>
      </c>
      <c r="FR202" s="2">
        <f t="shared" ref="FR202:FR233" si="220">ROUND(IF(BI202=3,GM202,0),2)</f>
        <v>0</v>
      </c>
      <c r="FS202" s="2">
        <v>0</v>
      </c>
      <c r="FT202" s="2"/>
      <c r="FU202" s="2"/>
      <c r="FV202" s="2"/>
      <c r="FW202" s="2"/>
      <c r="FX202" s="2">
        <v>114</v>
      </c>
      <c r="FY202" s="2">
        <v>67</v>
      </c>
      <c r="FZ202" s="2"/>
      <c r="GA202" s="2" t="s">
        <v>3</v>
      </c>
      <c r="GB202" s="2"/>
      <c r="GC202" s="2"/>
      <c r="GD202" s="2">
        <v>0</v>
      </c>
      <c r="GE202" s="2"/>
      <c r="GF202" s="2">
        <v>1554635784</v>
      </c>
      <c r="GG202" s="2">
        <v>2</v>
      </c>
      <c r="GH202" s="2">
        <v>1</v>
      </c>
      <c r="GI202" s="2">
        <v>-2</v>
      </c>
      <c r="GJ202" s="2">
        <v>0</v>
      </c>
      <c r="GK202" s="2">
        <f>ROUND(R202*(R12)/100,2)</f>
        <v>0</v>
      </c>
      <c r="GL202" s="2">
        <f t="shared" ref="GL202:GL233" si="221">ROUND(IF(AND(BH202=3,BI202=3,FS202&lt;&gt;0),P202,0),2)</f>
        <v>0</v>
      </c>
      <c r="GM202" s="2">
        <f t="shared" ref="GM202:GM233" si="222">ROUND(O202+X202+Y202+GK202,2)+GX202</f>
        <v>6389.72</v>
      </c>
      <c r="GN202" s="2">
        <f t="shared" ref="GN202:GN233" si="223">IF(OR(BI202=0,BI202=1),GM202,0)</f>
        <v>0</v>
      </c>
      <c r="GO202" s="2">
        <f t="shared" ref="GO202:GO233" si="224">IF(BI202=2,GM202,0)</f>
        <v>6389.72</v>
      </c>
      <c r="GP202" s="2">
        <f t="shared" ref="GP202:GP233" si="225">IF(BI202=4,GM202+GX202,0)</f>
        <v>0</v>
      </c>
      <c r="GQ202" s="2"/>
      <c r="GR202" s="2">
        <v>0</v>
      </c>
      <c r="GS202" s="2">
        <v>0</v>
      </c>
      <c r="GT202" s="2">
        <v>0</v>
      </c>
      <c r="GU202" s="2" t="s">
        <v>3</v>
      </c>
      <c r="GV202" s="2">
        <f t="shared" ref="GV202:GV233" si="226">ROUND((GT202),6)</f>
        <v>0</v>
      </c>
      <c r="GW202" s="2">
        <v>1</v>
      </c>
      <c r="GX202" s="2">
        <f t="shared" ref="GX202:GX233" si="227">ROUND(HC202*I202,2)</f>
        <v>0</v>
      </c>
      <c r="GY202" s="2"/>
      <c r="GZ202" s="2"/>
      <c r="HA202" s="2">
        <v>0</v>
      </c>
      <c r="HB202" s="2">
        <v>0</v>
      </c>
      <c r="HC202" s="2">
        <f t="shared" ref="HC202:HC233" si="228">GV202*GW202</f>
        <v>0</v>
      </c>
      <c r="HD202" s="2"/>
      <c r="HE202" s="2" t="s">
        <v>3</v>
      </c>
      <c r="HF202" s="2" t="s">
        <v>3</v>
      </c>
      <c r="HG202" s="2"/>
      <c r="HH202" s="2"/>
      <c r="HI202" s="2"/>
      <c r="HJ202" s="2"/>
      <c r="HK202" s="2"/>
      <c r="HL202" s="2"/>
      <c r="HM202" s="2" t="s">
        <v>3</v>
      </c>
      <c r="HN202" s="2" t="s">
        <v>3</v>
      </c>
      <c r="HO202" s="2" t="s">
        <v>3</v>
      </c>
      <c r="HP202" s="2" t="s">
        <v>3</v>
      </c>
      <c r="HQ202" s="2" t="s">
        <v>3</v>
      </c>
      <c r="HR202" s="2"/>
      <c r="HS202" s="2"/>
      <c r="HT202" s="2"/>
      <c r="HU202" s="2"/>
      <c r="HV202" s="2"/>
      <c r="HW202" s="2"/>
      <c r="HX202" s="2"/>
      <c r="HY202" s="2"/>
      <c r="HZ202" s="2"/>
      <c r="IA202" s="2"/>
      <c r="IB202" s="2"/>
      <c r="IC202" s="2"/>
      <c r="ID202" s="2"/>
      <c r="IE202" s="2"/>
      <c r="IF202" s="2"/>
      <c r="IG202" s="2"/>
      <c r="IH202" s="2"/>
      <c r="II202" s="2"/>
      <c r="IJ202" s="2"/>
      <c r="IK202" s="2">
        <v>0</v>
      </c>
      <c r="IL202" s="2"/>
      <c r="IM202" s="2"/>
      <c r="IN202" s="2"/>
      <c r="IO202" s="2"/>
      <c r="IP202" s="2"/>
      <c r="IQ202" s="2"/>
      <c r="IR202" s="2"/>
      <c r="IS202" s="2"/>
      <c r="IT202" s="2"/>
      <c r="IU202" s="2"/>
    </row>
    <row r="203" spans="1:255" x14ac:dyDescent="0.2">
      <c r="A203">
        <v>17</v>
      </c>
      <c r="B203">
        <v>1</v>
      </c>
      <c r="C203">
        <f>ROW(SmtRes!A242)</f>
        <v>242</v>
      </c>
      <c r="D203">
        <f>ROW(EtalonRes!A294)</f>
        <v>294</v>
      </c>
      <c r="E203" t="s">
        <v>18</v>
      </c>
      <c r="F203" t="s">
        <v>301</v>
      </c>
      <c r="G203" t="s">
        <v>302</v>
      </c>
      <c r="H203" t="s">
        <v>44</v>
      </c>
      <c r="I203">
        <v>70</v>
      </c>
      <c r="J203">
        <v>0</v>
      </c>
      <c r="K203">
        <v>70</v>
      </c>
      <c r="O203">
        <f t="shared" si="191"/>
        <v>75714.52</v>
      </c>
      <c r="P203">
        <f t="shared" si="192"/>
        <v>18269.169999999998</v>
      </c>
      <c r="Q203">
        <f t="shared" si="193"/>
        <v>0</v>
      </c>
      <c r="R203">
        <f t="shared" si="194"/>
        <v>0</v>
      </c>
      <c r="S203">
        <f t="shared" si="195"/>
        <v>57445.35</v>
      </c>
      <c r="T203">
        <f t="shared" si="196"/>
        <v>0</v>
      </c>
      <c r="U203">
        <f t="shared" si="197"/>
        <v>140</v>
      </c>
      <c r="V203">
        <f t="shared" si="198"/>
        <v>0</v>
      </c>
      <c r="W203">
        <f t="shared" si="199"/>
        <v>0</v>
      </c>
      <c r="X203">
        <f t="shared" si="200"/>
        <v>45381.83</v>
      </c>
      <c r="Y203">
        <f t="shared" si="201"/>
        <v>23552.59</v>
      </c>
      <c r="AA203">
        <v>151751235</v>
      </c>
      <c r="AB203">
        <f t="shared" si="202"/>
        <v>48.24</v>
      </c>
      <c r="AC203">
        <f t="shared" si="203"/>
        <v>24.46</v>
      </c>
      <c r="AD203">
        <f t="shared" si="204"/>
        <v>0</v>
      </c>
      <c r="AE203">
        <f t="shared" si="205"/>
        <v>0</v>
      </c>
      <c r="AF203">
        <f t="shared" si="206"/>
        <v>23.78</v>
      </c>
      <c r="AG203">
        <f t="shared" si="207"/>
        <v>0</v>
      </c>
      <c r="AH203">
        <f t="shared" si="208"/>
        <v>2</v>
      </c>
      <c r="AI203">
        <f t="shared" si="209"/>
        <v>0</v>
      </c>
      <c r="AJ203">
        <f t="shared" si="210"/>
        <v>0</v>
      </c>
      <c r="AK203">
        <v>48.24</v>
      </c>
      <c r="AL203">
        <v>24.46</v>
      </c>
      <c r="AM203">
        <v>0</v>
      </c>
      <c r="AN203">
        <v>0</v>
      </c>
      <c r="AO203">
        <v>23.78</v>
      </c>
      <c r="AP203">
        <v>0</v>
      </c>
      <c r="AQ203">
        <v>2</v>
      </c>
      <c r="AR203">
        <v>0</v>
      </c>
      <c r="AS203">
        <v>0</v>
      </c>
      <c r="AT203">
        <v>79</v>
      </c>
      <c r="AU203">
        <v>41</v>
      </c>
      <c r="AV203">
        <v>1</v>
      </c>
      <c r="AW203">
        <v>1</v>
      </c>
      <c r="AZ203">
        <v>1</v>
      </c>
      <c r="BA203">
        <v>34.51</v>
      </c>
      <c r="BB203">
        <v>1</v>
      </c>
      <c r="BC203">
        <v>10.67</v>
      </c>
      <c r="BD203" t="s">
        <v>3</v>
      </c>
      <c r="BE203" t="s">
        <v>3</v>
      </c>
      <c r="BF203" t="s">
        <v>3</v>
      </c>
      <c r="BG203" t="s">
        <v>3</v>
      </c>
      <c r="BH203">
        <v>0</v>
      </c>
      <c r="BI203">
        <v>2</v>
      </c>
      <c r="BJ203" t="s">
        <v>303</v>
      </c>
      <c r="BM203">
        <v>336</v>
      </c>
      <c r="BN203">
        <v>0</v>
      </c>
      <c r="BO203" t="s">
        <v>301</v>
      </c>
      <c r="BP203">
        <v>1</v>
      </c>
      <c r="BQ203">
        <v>40</v>
      </c>
      <c r="BR203">
        <v>0</v>
      </c>
      <c r="BS203">
        <v>34.51</v>
      </c>
      <c r="BT203">
        <v>1</v>
      </c>
      <c r="BU203">
        <v>1</v>
      </c>
      <c r="BV203">
        <v>1</v>
      </c>
      <c r="BW203">
        <v>1</v>
      </c>
      <c r="BX203">
        <v>1</v>
      </c>
      <c r="BY203" t="s">
        <v>3</v>
      </c>
      <c r="BZ203">
        <v>79</v>
      </c>
      <c r="CA203">
        <v>41</v>
      </c>
      <c r="CB203" t="s">
        <v>3</v>
      </c>
      <c r="CE203">
        <v>30</v>
      </c>
      <c r="CF203">
        <v>0</v>
      </c>
      <c r="CG203">
        <v>0</v>
      </c>
      <c r="CM203">
        <v>0</v>
      </c>
      <c r="CN203" t="s">
        <v>3</v>
      </c>
      <c r="CO203">
        <v>0</v>
      </c>
      <c r="CP203">
        <f t="shared" si="211"/>
        <v>75714.51999999999</v>
      </c>
      <c r="CQ203">
        <f t="shared" si="212"/>
        <v>260.99</v>
      </c>
      <c r="CR203">
        <f t="shared" si="213"/>
        <v>0</v>
      </c>
      <c r="CS203">
        <f t="shared" si="214"/>
        <v>0</v>
      </c>
      <c r="CT203">
        <f t="shared" si="215"/>
        <v>820.65</v>
      </c>
      <c r="CU203">
        <f t="shared" si="216"/>
        <v>0</v>
      </c>
      <c r="CV203">
        <f t="shared" si="217"/>
        <v>2</v>
      </c>
      <c r="CW203">
        <f t="shared" si="218"/>
        <v>0</v>
      </c>
      <c r="CX203">
        <f t="shared" si="219"/>
        <v>0</v>
      </c>
      <c r="CY203">
        <f>S203*(BZ203/100)</f>
        <v>45381.826500000003</v>
      </c>
      <c r="CZ203">
        <f>S203*(CA203/100)</f>
        <v>23552.593499999999</v>
      </c>
      <c r="DC203" t="s">
        <v>3</v>
      </c>
      <c r="DD203" t="s">
        <v>3</v>
      </c>
      <c r="DE203" t="s">
        <v>3</v>
      </c>
      <c r="DF203" t="s">
        <v>3</v>
      </c>
      <c r="DG203" t="s">
        <v>3</v>
      </c>
      <c r="DH203" t="s">
        <v>3</v>
      </c>
      <c r="DI203" t="s">
        <v>3</v>
      </c>
      <c r="DJ203" t="s">
        <v>3</v>
      </c>
      <c r="DK203" t="s">
        <v>3</v>
      </c>
      <c r="DL203" t="s">
        <v>3</v>
      </c>
      <c r="DM203" t="s">
        <v>3</v>
      </c>
      <c r="DN203">
        <v>114</v>
      </c>
      <c r="DO203">
        <v>67</v>
      </c>
      <c r="DP203">
        <v>1</v>
      </c>
      <c r="DQ203">
        <v>1</v>
      </c>
      <c r="DU203">
        <v>1013</v>
      </c>
      <c r="DV203" t="s">
        <v>44</v>
      </c>
      <c r="DW203" t="s">
        <v>44</v>
      </c>
      <c r="DX203">
        <v>1</v>
      </c>
      <c r="DZ203" t="s">
        <v>3</v>
      </c>
      <c r="EA203" t="s">
        <v>3</v>
      </c>
      <c r="EB203" t="s">
        <v>3</v>
      </c>
      <c r="EC203" t="s">
        <v>3</v>
      </c>
      <c r="EE203">
        <v>151030334</v>
      </c>
      <c r="EF203">
        <v>40</v>
      </c>
      <c r="EG203" t="s">
        <v>23</v>
      </c>
      <c r="EH203">
        <v>0</v>
      </c>
      <c r="EI203" t="s">
        <v>3</v>
      </c>
      <c r="EJ203">
        <v>2</v>
      </c>
      <c r="EK203">
        <v>336</v>
      </c>
      <c r="EL203" t="s">
        <v>24</v>
      </c>
      <c r="EM203" t="s">
        <v>25</v>
      </c>
      <c r="EO203" t="s">
        <v>3</v>
      </c>
      <c r="EQ203">
        <v>0</v>
      </c>
      <c r="ER203">
        <v>48.24</v>
      </c>
      <c r="ES203">
        <v>24.46</v>
      </c>
      <c r="ET203">
        <v>0</v>
      </c>
      <c r="EU203">
        <v>0</v>
      </c>
      <c r="EV203">
        <v>23.78</v>
      </c>
      <c r="EW203">
        <v>2</v>
      </c>
      <c r="EX203">
        <v>0</v>
      </c>
      <c r="EY203">
        <v>0</v>
      </c>
      <c r="FQ203">
        <v>0</v>
      </c>
      <c r="FR203">
        <f t="shared" si="220"/>
        <v>0</v>
      </c>
      <c r="FS203">
        <v>0</v>
      </c>
      <c r="FX203">
        <v>114</v>
      </c>
      <c r="FY203">
        <v>67</v>
      </c>
      <c r="GA203" t="s">
        <v>3</v>
      </c>
      <c r="GD203">
        <v>0</v>
      </c>
      <c r="GF203">
        <v>1554635784</v>
      </c>
      <c r="GG203">
        <v>2</v>
      </c>
      <c r="GH203">
        <v>1</v>
      </c>
      <c r="GI203">
        <v>2</v>
      </c>
      <c r="GJ203">
        <v>0</v>
      </c>
      <c r="GK203">
        <f>ROUND(R203*(S12)/100,2)</f>
        <v>0</v>
      </c>
      <c r="GL203">
        <f t="shared" si="221"/>
        <v>0</v>
      </c>
      <c r="GM203">
        <f t="shared" si="222"/>
        <v>144648.94</v>
      </c>
      <c r="GN203">
        <f t="shared" si="223"/>
        <v>0</v>
      </c>
      <c r="GO203">
        <f t="shared" si="224"/>
        <v>144648.94</v>
      </c>
      <c r="GP203">
        <f t="shared" si="225"/>
        <v>0</v>
      </c>
      <c r="GR203">
        <v>0</v>
      </c>
      <c r="GS203">
        <v>3</v>
      </c>
      <c r="GT203">
        <v>0</v>
      </c>
      <c r="GU203" t="s">
        <v>3</v>
      </c>
      <c r="GV203">
        <f t="shared" si="226"/>
        <v>0</v>
      </c>
      <c r="GW203">
        <v>1</v>
      </c>
      <c r="GX203">
        <f t="shared" si="227"/>
        <v>0</v>
      </c>
      <c r="HA203">
        <v>0</v>
      </c>
      <c r="HB203">
        <v>0</v>
      </c>
      <c r="HC203">
        <f t="shared" si="228"/>
        <v>0</v>
      </c>
      <c r="HE203" t="s">
        <v>3</v>
      </c>
      <c r="HF203" t="s">
        <v>3</v>
      </c>
      <c r="HM203" t="s">
        <v>3</v>
      </c>
      <c r="HN203" t="s">
        <v>3</v>
      </c>
      <c r="HO203" t="s">
        <v>3</v>
      </c>
      <c r="HP203" t="s">
        <v>3</v>
      </c>
      <c r="HQ203" t="s">
        <v>3</v>
      </c>
      <c r="IK203">
        <v>0</v>
      </c>
    </row>
    <row r="204" spans="1:255" x14ac:dyDescent="0.2">
      <c r="A204" s="2">
        <v>17</v>
      </c>
      <c r="B204" s="2">
        <v>1</v>
      </c>
      <c r="C204" s="2"/>
      <c r="D204" s="2"/>
      <c r="E204" s="2" t="s">
        <v>26</v>
      </c>
      <c r="F204" s="2" t="s">
        <v>27</v>
      </c>
      <c r="G204" s="2" t="s">
        <v>304</v>
      </c>
      <c r="H204" s="2" t="s">
        <v>29</v>
      </c>
      <c r="I204" s="2">
        <v>70</v>
      </c>
      <c r="J204" s="2">
        <v>0</v>
      </c>
      <c r="K204" s="2">
        <v>70</v>
      </c>
      <c r="L204" s="2"/>
      <c r="M204" s="2"/>
      <c r="N204" s="2"/>
      <c r="O204" s="2">
        <f t="shared" si="191"/>
        <v>42095.9</v>
      </c>
      <c r="P204" s="2">
        <f t="shared" si="192"/>
        <v>42095.9</v>
      </c>
      <c r="Q204" s="2">
        <f t="shared" si="193"/>
        <v>0</v>
      </c>
      <c r="R204" s="2">
        <f t="shared" si="194"/>
        <v>0</v>
      </c>
      <c r="S204" s="2">
        <f t="shared" si="195"/>
        <v>0</v>
      </c>
      <c r="T204" s="2">
        <f t="shared" si="196"/>
        <v>0</v>
      </c>
      <c r="U204" s="2">
        <f t="shared" si="197"/>
        <v>0</v>
      </c>
      <c r="V204" s="2">
        <f t="shared" si="198"/>
        <v>0</v>
      </c>
      <c r="W204" s="2">
        <f t="shared" si="199"/>
        <v>0</v>
      </c>
      <c r="X204" s="2">
        <f t="shared" si="200"/>
        <v>0</v>
      </c>
      <c r="Y204" s="2">
        <f t="shared" si="201"/>
        <v>0</v>
      </c>
      <c r="Z204" s="2"/>
      <c r="AA204" s="2">
        <v>151751237</v>
      </c>
      <c r="AB204" s="2">
        <f t="shared" si="202"/>
        <v>601.37</v>
      </c>
      <c r="AC204" s="2">
        <f t="shared" si="203"/>
        <v>601.37</v>
      </c>
      <c r="AD204" s="2">
        <f t="shared" si="204"/>
        <v>0</v>
      </c>
      <c r="AE204" s="2">
        <f t="shared" si="205"/>
        <v>0</v>
      </c>
      <c r="AF204" s="2">
        <f t="shared" si="206"/>
        <v>0</v>
      </c>
      <c r="AG204" s="2">
        <f t="shared" si="207"/>
        <v>0</v>
      </c>
      <c r="AH204" s="2">
        <f t="shared" si="208"/>
        <v>0</v>
      </c>
      <c r="AI204" s="2">
        <f t="shared" si="209"/>
        <v>0</v>
      </c>
      <c r="AJ204" s="2">
        <f t="shared" si="210"/>
        <v>0</v>
      </c>
      <c r="AK204" s="2">
        <v>601.36999999999989</v>
      </c>
      <c r="AL204" s="2">
        <v>601.36999999999989</v>
      </c>
      <c r="AM204" s="2">
        <v>0</v>
      </c>
      <c r="AN204" s="2">
        <v>0</v>
      </c>
      <c r="AO204" s="2">
        <v>0</v>
      </c>
      <c r="AP204" s="2">
        <v>0</v>
      </c>
      <c r="AQ204" s="2">
        <v>0</v>
      </c>
      <c r="AR204" s="2">
        <v>0</v>
      </c>
      <c r="AS204" s="2">
        <v>0</v>
      </c>
      <c r="AT204" s="2">
        <v>0</v>
      </c>
      <c r="AU204" s="2">
        <v>0</v>
      </c>
      <c r="AV204" s="2">
        <v>1</v>
      </c>
      <c r="AW204" s="2">
        <v>1</v>
      </c>
      <c r="AX204" s="2"/>
      <c r="AY204" s="2"/>
      <c r="AZ204" s="2">
        <v>1</v>
      </c>
      <c r="BA204" s="2">
        <v>1</v>
      </c>
      <c r="BB204" s="2">
        <v>1</v>
      </c>
      <c r="BC204" s="2">
        <v>1</v>
      </c>
      <c r="BD204" s="2" t="s">
        <v>3</v>
      </c>
      <c r="BE204" s="2" t="s">
        <v>3</v>
      </c>
      <c r="BF204" s="2" t="s">
        <v>3</v>
      </c>
      <c r="BG204" s="2" t="s">
        <v>3</v>
      </c>
      <c r="BH204" s="2">
        <v>3</v>
      </c>
      <c r="BI204" s="2">
        <v>3</v>
      </c>
      <c r="BJ204" s="2" t="s">
        <v>3</v>
      </c>
      <c r="BK204" s="2"/>
      <c r="BL204" s="2"/>
      <c r="BM204" s="2">
        <v>700010</v>
      </c>
      <c r="BN204" s="2">
        <v>0</v>
      </c>
      <c r="BO204" s="2" t="s">
        <v>3</v>
      </c>
      <c r="BP204" s="2">
        <v>0</v>
      </c>
      <c r="BQ204" s="2">
        <v>202</v>
      </c>
      <c r="BR204" s="2">
        <v>0</v>
      </c>
      <c r="BS204" s="2">
        <v>1</v>
      </c>
      <c r="BT204" s="2">
        <v>1</v>
      </c>
      <c r="BU204" s="2">
        <v>1</v>
      </c>
      <c r="BV204" s="2">
        <v>1</v>
      </c>
      <c r="BW204" s="2">
        <v>1</v>
      </c>
      <c r="BX204" s="2">
        <v>1</v>
      </c>
      <c r="BY204" s="2" t="s">
        <v>3</v>
      </c>
      <c r="BZ204" s="2">
        <v>0</v>
      </c>
      <c r="CA204" s="2">
        <v>0</v>
      </c>
      <c r="CB204" s="2" t="s">
        <v>3</v>
      </c>
      <c r="CC204" s="2"/>
      <c r="CD204" s="2"/>
      <c r="CE204" s="2">
        <v>30</v>
      </c>
      <c r="CF204" s="2">
        <v>0</v>
      </c>
      <c r="CG204" s="2">
        <v>0</v>
      </c>
      <c r="CH204" s="2"/>
      <c r="CI204" s="2"/>
      <c r="CJ204" s="2"/>
      <c r="CK204" s="2"/>
      <c r="CL204" s="2"/>
      <c r="CM204" s="2">
        <v>0</v>
      </c>
      <c r="CN204" s="2" t="s">
        <v>3</v>
      </c>
      <c r="CO204" s="2">
        <v>0</v>
      </c>
      <c r="CP204" s="2">
        <f t="shared" si="211"/>
        <v>42095.9</v>
      </c>
      <c r="CQ204" s="2">
        <f t="shared" si="212"/>
        <v>601.37</v>
      </c>
      <c r="CR204" s="2">
        <f t="shared" si="213"/>
        <v>0</v>
      </c>
      <c r="CS204" s="2">
        <f t="shared" si="214"/>
        <v>0</v>
      </c>
      <c r="CT204" s="2">
        <f t="shared" si="215"/>
        <v>0</v>
      </c>
      <c r="CU204" s="2">
        <f t="shared" si="216"/>
        <v>0</v>
      </c>
      <c r="CV204" s="2">
        <f t="shared" si="217"/>
        <v>0</v>
      </c>
      <c r="CW204" s="2">
        <f t="shared" si="218"/>
        <v>0</v>
      </c>
      <c r="CX204" s="2">
        <f t="shared" si="219"/>
        <v>0</v>
      </c>
      <c r="CY204" s="2">
        <f>((S204*BZ204)/100)</f>
        <v>0</v>
      </c>
      <c r="CZ204" s="2">
        <f>((S204*CA204)/100)</f>
        <v>0</v>
      </c>
      <c r="DA204" s="2"/>
      <c r="DB204" s="2"/>
      <c r="DC204" s="2" t="s">
        <v>3</v>
      </c>
      <c r="DD204" s="2" t="s">
        <v>3</v>
      </c>
      <c r="DE204" s="2" t="s">
        <v>3</v>
      </c>
      <c r="DF204" s="2" t="s">
        <v>3</v>
      </c>
      <c r="DG204" s="2" t="s">
        <v>3</v>
      </c>
      <c r="DH204" s="2" t="s">
        <v>3</v>
      </c>
      <c r="DI204" s="2" t="s">
        <v>3</v>
      </c>
      <c r="DJ204" s="2" t="s">
        <v>3</v>
      </c>
      <c r="DK204" s="2" t="s">
        <v>3</v>
      </c>
      <c r="DL204" s="2" t="s">
        <v>3</v>
      </c>
      <c r="DM204" s="2" t="s">
        <v>3</v>
      </c>
      <c r="DN204" s="2">
        <v>0</v>
      </c>
      <c r="DO204" s="2">
        <v>0</v>
      </c>
      <c r="DP204" s="2">
        <v>1</v>
      </c>
      <c r="DQ204" s="2">
        <v>1</v>
      </c>
      <c r="DR204" s="2"/>
      <c r="DS204" s="2"/>
      <c r="DT204" s="2"/>
      <c r="DU204" s="2">
        <v>1010</v>
      </c>
      <c r="DV204" s="2" t="s">
        <v>29</v>
      </c>
      <c r="DW204" s="2" t="s">
        <v>29</v>
      </c>
      <c r="DX204" s="2">
        <v>1</v>
      </c>
      <c r="DY204" s="2"/>
      <c r="DZ204" s="2" t="s">
        <v>3</v>
      </c>
      <c r="EA204" s="2" t="s">
        <v>3</v>
      </c>
      <c r="EB204" s="2" t="s">
        <v>3</v>
      </c>
      <c r="EC204" s="2" t="s">
        <v>3</v>
      </c>
      <c r="ED204" s="2"/>
      <c r="EE204" s="2">
        <v>151748510</v>
      </c>
      <c r="EF204" s="2">
        <v>202</v>
      </c>
      <c r="EG204" s="2" t="s">
        <v>30</v>
      </c>
      <c r="EH204" s="2">
        <v>0</v>
      </c>
      <c r="EI204" s="2" t="s">
        <v>3</v>
      </c>
      <c r="EJ204" s="2">
        <v>1</v>
      </c>
      <c r="EK204" s="2">
        <v>700010</v>
      </c>
      <c r="EL204" s="2" t="s">
        <v>31</v>
      </c>
      <c r="EM204" s="2" t="s">
        <v>30</v>
      </c>
      <c r="EN204" s="2"/>
      <c r="EO204" s="2" t="s">
        <v>3</v>
      </c>
      <c r="EP204" s="2"/>
      <c r="EQ204" s="2">
        <v>0</v>
      </c>
      <c r="ER204" s="2">
        <v>633.44000000000005</v>
      </c>
      <c r="ES204" s="2">
        <v>601.36999999999989</v>
      </c>
      <c r="ET204" s="2">
        <v>0</v>
      </c>
      <c r="EU204" s="2">
        <v>0</v>
      </c>
      <c r="EV204" s="2">
        <v>0</v>
      </c>
      <c r="EW204" s="2">
        <v>0</v>
      </c>
      <c r="EX204" s="2">
        <v>0</v>
      </c>
      <c r="EY204" s="2">
        <v>0</v>
      </c>
      <c r="EZ204" s="2"/>
      <c r="FA204" s="2"/>
      <c r="FB204" s="2"/>
      <c r="FC204" s="2"/>
      <c r="FD204" s="2"/>
      <c r="FE204" s="2"/>
      <c r="FF204" s="2"/>
      <c r="FG204" s="2"/>
      <c r="FH204" s="2"/>
      <c r="FI204" s="2"/>
      <c r="FJ204" s="2"/>
      <c r="FK204" s="2"/>
      <c r="FL204" s="2"/>
      <c r="FM204" s="2"/>
      <c r="FN204" s="2"/>
      <c r="FO204" s="2"/>
      <c r="FP204" s="2"/>
      <c r="FQ204" s="2">
        <v>0</v>
      </c>
      <c r="FR204" s="2">
        <f t="shared" si="220"/>
        <v>42095.9</v>
      </c>
      <c r="FS204" s="2">
        <v>0</v>
      </c>
      <c r="FT204" s="2"/>
      <c r="FU204" s="2"/>
      <c r="FV204" s="2"/>
      <c r="FW204" s="2"/>
      <c r="FX204" s="2">
        <v>0</v>
      </c>
      <c r="FY204" s="2">
        <v>0</v>
      </c>
      <c r="FZ204" s="2"/>
      <c r="GA204" s="2" t="s">
        <v>305</v>
      </c>
      <c r="GB204" s="2"/>
      <c r="GC204" s="2"/>
      <c r="GD204" s="2">
        <v>0</v>
      </c>
      <c r="GE204" s="2"/>
      <c r="GF204" s="2">
        <v>-249138480</v>
      </c>
      <c r="GG204" s="2">
        <v>2</v>
      </c>
      <c r="GH204" s="2">
        <v>4</v>
      </c>
      <c r="GI204" s="2">
        <v>-2</v>
      </c>
      <c r="GJ204" s="2">
        <v>0</v>
      </c>
      <c r="GK204" s="2">
        <f>ROUND(R204*(R12)/100,2)</f>
        <v>0</v>
      </c>
      <c r="GL204" s="2">
        <f t="shared" si="221"/>
        <v>0</v>
      </c>
      <c r="GM204" s="2">
        <f t="shared" si="222"/>
        <v>42095.9</v>
      </c>
      <c r="GN204" s="2">
        <f t="shared" si="223"/>
        <v>0</v>
      </c>
      <c r="GO204" s="2">
        <f t="shared" si="224"/>
        <v>0</v>
      </c>
      <c r="GP204" s="2">
        <f t="shared" si="225"/>
        <v>0</v>
      </c>
      <c r="GQ204" s="2"/>
      <c r="GR204" s="2">
        <v>0</v>
      </c>
      <c r="GS204" s="2">
        <v>2</v>
      </c>
      <c r="GT204" s="2">
        <v>0</v>
      </c>
      <c r="GU204" s="2" t="s">
        <v>3</v>
      </c>
      <c r="GV204" s="2">
        <f t="shared" si="226"/>
        <v>0</v>
      </c>
      <c r="GW204" s="2">
        <v>1</v>
      </c>
      <c r="GX204" s="2">
        <f t="shared" si="227"/>
        <v>0</v>
      </c>
      <c r="GY204" s="2"/>
      <c r="GZ204" s="2"/>
      <c r="HA204" s="2">
        <v>0</v>
      </c>
      <c r="HB204" s="2">
        <v>0</v>
      </c>
      <c r="HC204" s="2">
        <f t="shared" si="228"/>
        <v>0</v>
      </c>
      <c r="HD204" s="2"/>
      <c r="HE204" s="2" t="s">
        <v>33</v>
      </c>
      <c r="HF204" s="2" t="s">
        <v>34</v>
      </c>
      <c r="HG204" s="2"/>
      <c r="HH204" s="2"/>
      <c r="HI204" s="2"/>
      <c r="HJ204" s="2"/>
      <c r="HK204" s="2"/>
      <c r="HL204" s="2"/>
      <c r="HM204" s="2" t="s">
        <v>3</v>
      </c>
      <c r="HN204" s="2" t="s">
        <v>3</v>
      </c>
      <c r="HO204" s="2" t="s">
        <v>3</v>
      </c>
      <c r="HP204" s="2" t="s">
        <v>3</v>
      </c>
      <c r="HQ204" s="2" t="s">
        <v>3</v>
      </c>
      <c r="HR204" s="2"/>
      <c r="HS204" s="2"/>
      <c r="HT204" s="2"/>
      <c r="HU204" s="2"/>
      <c r="HV204" s="2"/>
      <c r="HW204" s="2"/>
      <c r="HX204" s="2"/>
      <c r="HY204" s="2"/>
      <c r="HZ204" s="2"/>
      <c r="IA204" s="2"/>
      <c r="IB204" s="2"/>
      <c r="IC204" s="2"/>
      <c r="ID204" s="2"/>
      <c r="IE204" s="2"/>
      <c r="IF204" s="2"/>
      <c r="IG204" s="2"/>
      <c r="IH204" s="2"/>
      <c r="II204" s="2"/>
      <c r="IJ204" s="2"/>
      <c r="IK204" s="2">
        <v>0</v>
      </c>
      <c r="IL204" s="2"/>
      <c r="IM204" s="2"/>
      <c r="IN204" s="2"/>
      <c r="IO204" s="2"/>
      <c r="IP204" s="2"/>
      <c r="IQ204" s="2"/>
      <c r="IR204" s="2"/>
      <c r="IS204" s="2"/>
      <c r="IT204" s="2"/>
      <c r="IU204" s="2"/>
    </row>
    <row r="205" spans="1:255" x14ac:dyDescent="0.2">
      <c r="A205">
        <v>17</v>
      </c>
      <c r="B205">
        <v>1</v>
      </c>
      <c r="E205" t="s">
        <v>26</v>
      </c>
      <c r="F205" t="s">
        <v>27</v>
      </c>
      <c r="G205" t="s">
        <v>304</v>
      </c>
      <c r="H205" t="s">
        <v>29</v>
      </c>
      <c r="I205">
        <v>70</v>
      </c>
      <c r="J205">
        <v>0</v>
      </c>
      <c r="K205">
        <v>70</v>
      </c>
      <c r="O205">
        <f t="shared" si="191"/>
        <v>299301.84999999998</v>
      </c>
      <c r="P205">
        <f t="shared" si="192"/>
        <v>299301.84999999998</v>
      </c>
      <c r="Q205">
        <f t="shared" si="193"/>
        <v>0</v>
      </c>
      <c r="R205">
        <f t="shared" si="194"/>
        <v>0</v>
      </c>
      <c r="S205">
        <f t="shared" si="195"/>
        <v>0</v>
      </c>
      <c r="T205">
        <f t="shared" si="196"/>
        <v>0</v>
      </c>
      <c r="U205">
        <f t="shared" si="197"/>
        <v>0</v>
      </c>
      <c r="V205">
        <f t="shared" si="198"/>
        <v>0</v>
      </c>
      <c r="W205">
        <f t="shared" si="199"/>
        <v>0</v>
      </c>
      <c r="X205">
        <f t="shared" si="200"/>
        <v>0</v>
      </c>
      <c r="Y205">
        <f t="shared" si="201"/>
        <v>0</v>
      </c>
      <c r="AA205">
        <v>151751235</v>
      </c>
      <c r="AB205">
        <f t="shared" si="202"/>
        <v>601.37</v>
      </c>
      <c r="AC205">
        <f t="shared" si="203"/>
        <v>601.37</v>
      </c>
      <c r="AD205">
        <f t="shared" si="204"/>
        <v>0</v>
      </c>
      <c r="AE205">
        <f t="shared" si="205"/>
        <v>0</v>
      </c>
      <c r="AF205">
        <f t="shared" si="206"/>
        <v>0</v>
      </c>
      <c r="AG205">
        <f t="shared" si="207"/>
        <v>0</v>
      </c>
      <c r="AH205">
        <f t="shared" si="208"/>
        <v>0</v>
      </c>
      <c r="AI205">
        <f t="shared" si="209"/>
        <v>0</v>
      </c>
      <c r="AJ205">
        <f t="shared" si="210"/>
        <v>0</v>
      </c>
      <c r="AK205">
        <v>601.36999999999989</v>
      </c>
      <c r="AL205">
        <v>601.36999999999989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1</v>
      </c>
      <c r="AW205">
        <v>1</v>
      </c>
      <c r="AZ205">
        <v>1</v>
      </c>
      <c r="BA205">
        <v>1</v>
      </c>
      <c r="BB205">
        <v>1</v>
      </c>
      <c r="BC205">
        <v>7.11</v>
      </c>
      <c r="BD205" t="s">
        <v>3</v>
      </c>
      <c r="BE205" t="s">
        <v>3</v>
      </c>
      <c r="BF205" t="s">
        <v>3</v>
      </c>
      <c r="BG205" t="s">
        <v>3</v>
      </c>
      <c r="BH205">
        <v>3</v>
      </c>
      <c r="BI205">
        <v>3</v>
      </c>
      <c r="BJ205" t="s">
        <v>3</v>
      </c>
      <c r="BM205">
        <v>700010</v>
      </c>
      <c r="BN205">
        <v>0</v>
      </c>
      <c r="BO205" t="s">
        <v>3</v>
      </c>
      <c r="BP205">
        <v>0</v>
      </c>
      <c r="BQ205">
        <v>202</v>
      </c>
      <c r="BR205">
        <v>0</v>
      </c>
      <c r="BS205">
        <v>1</v>
      </c>
      <c r="BT205">
        <v>1</v>
      </c>
      <c r="BU205">
        <v>1</v>
      </c>
      <c r="BV205">
        <v>1</v>
      </c>
      <c r="BW205">
        <v>1</v>
      </c>
      <c r="BX205">
        <v>1</v>
      </c>
      <c r="BY205" t="s">
        <v>3</v>
      </c>
      <c r="BZ205">
        <v>0</v>
      </c>
      <c r="CA205">
        <v>0</v>
      </c>
      <c r="CB205" t="s">
        <v>3</v>
      </c>
      <c r="CE205">
        <v>30</v>
      </c>
      <c r="CF205">
        <v>0</v>
      </c>
      <c r="CG205">
        <v>0</v>
      </c>
      <c r="CM205">
        <v>0</v>
      </c>
      <c r="CN205" t="s">
        <v>3</v>
      </c>
      <c r="CO205">
        <v>0</v>
      </c>
      <c r="CP205">
        <f t="shared" si="211"/>
        <v>299301.84999999998</v>
      </c>
      <c r="CQ205">
        <f t="shared" si="212"/>
        <v>4275.74</v>
      </c>
      <c r="CR205">
        <f t="shared" si="213"/>
        <v>0</v>
      </c>
      <c r="CS205">
        <f t="shared" si="214"/>
        <v>0</v>
      </c>
      <c r="CT205">
        <f t="shared" si="215"/>
        <v>0</v>
      </c>
      <c r="CU205">
        <f t="shared" si="216"/>
        <v>0</v>
      </c>
      <c r="CV205">
        <f t="shared" si="217"/>
        <v>0</v>
      </c>
      <c r="CW205">
        <f t="shared" si="218"/>
        <v>0</v>
      </c>
      <c r="CX205">
        <f t="shared" si="219"/>
        <v>0</v>
      </c>
      <c r="CY205">
        <f>S205*(BZ205/100)</f>
        <v>0</v>
      </c>
      <c r="CZ205">
        <f>S205*(CA205/100)</f>
        <v>0</v>
      </c>
      <c r="DC205" t="s">
        <v>3</v>
      </c>
      <c r="DD205" t="s">
        <v>3</v>
      </c>
      <c r="DE205" t="s">
        <v>3</v>
      </c>
      <c r="DF205" t="s">
        <v>3</v>
      </c>
      <c r="DG205" t="s">
        <v>3</v>
      </c>
      <c r="DH205" t="s">
        <v>3</v>
      </c>
      <c r="DI205" t="s">
        <v>3</v>
      </c>
      <c r="DJ205" t="s">
        <v>3</v>
      </c>
      <c r="DK205" t="s">
        <v>3</v>
      </c>
      <c r="DL205" t="s">
        <v>3</v>
      </c>
      <c r="DM205" t="s">
        <v>3</v>
      </c>
      <c r="DN205">
        <v>0</v>
      </c>
      <c r="DO205">
        <v>0</v>
      </c>
      <c r="DP205">
        <v>1</v>
      </c>
      <c r="DQ205">
        <v>1</v>
      </c>
      <c r="DU205">
        <v>1010</v>
      </c>
      <c r="DV205" t="s">
        <v>29</v>
      </c>
      <c r="DW205" t="s">
        <v>29</v>
      </c>
      <c r="DX205">
        <v>1</v>
      </c>
      <c r="DZ205" t="s">
        <v>3</v>
      </c>
      <c r="EA205" t="s">
        <v>3</v>
      </c>
      <c r="EB205" t="s">
        <v>3</v>
      </c>
      <c r="EC205" t="s">
        <v>3</v>
      </c>
      <c r="EE205">
        <v>151748510</v>
      </c>
      <c r="EF205">
        <v>202</v>
      </c>
      <c r="EG205" t="s">
        <v>30</v>
      </c>
      <c r="EH205">
        <v>0</v>
      </c>
      <c r="EI205" t="s">
        <v>3</v>
      </c>
      <c r="EJ205">
        <v>1</v>
      </c>
      <c r="EK205">
        <v>700010</v>
      </c>
      <c r="EL205" t="s">
        <v>31</v>
      </c>
      <c r="EM205" t="s">
        <v>30</v>
      </c>
      <c r="EO205" t="s">
        <v>3</v>
      </c>
      <c r="EQ205">
        <v>0</v>
      </c>
      <c r="ER205">
        <v>633.44000000000005</v>
      </c>
      <c r="ES205">
        <v>601.36999999999989</v>
      </c>
      <c r="ET205">
        <v>0</v>
      </c>
      <c r="EU205">
        <v>0</v>
      </c>
      <c r="EV205">
        <v>0</v>
      </c>
      <c r="EW205">
        <v>0</v>
      </c>
      <c r="EX205">
        <v>0</v>
      </c>
      <c r="EY205">
        <v>0</v>
      </c>
      <c r="EZ205">
        <v>5</v>
      </c>
      <c r="FC205">
        <v>1</v>
      </c>
      <c r="FD205">
        <v>18</v>
      </c>
      <c r="FF205">
        <v>4922.3999999999996</v>
      </c>
      <c r="FQ205">
        <v>0</v>
      </c>
      <c r="FR205">
        <f t="shared" si="220"/>
        <v>299301.84999999998</v>
      </c>
      <c r="FS205">
        <v>0</v>
      </c>
      <c r="FX205">
        <v>0</v>
      </c>
      <c r="FY205">
        <v>0</v>
      </c>
      <c r="GA205" t="s">
        <v>305</v>
      </c>
      <c r="GD205">
        <v>0</v>
      </c>
      <c r="GF205">
        <v>-249138480</v>
      </c>
      <c r="GG205">
        <v>2</v>
      </c>
      <c r="GH205">
        <v>3</v>
      </c>
      <c r="GI205">
        <v>5</v>
      </c>
      <c r="GJ205">
        <v>0</v>
      </c>
      <c r="GK205">
        <f>ROUND(R205*(S12)/100,2)</f>
        <v>0</v>
      </c>
      <c r="GL205">
        <f t="shared" si="221"/>
        <v>0</v>
      </c>
      <c r="GM205">
        <f t="shared" si="222"/>
        <v>299301.84999999998</v>
      </c>
      <c r="GN205">
        <f t="shared" si="223"/>
        <v>0</v>
      </c>
      <c r="GO205">
        <f t="shared" si="224"/>
        <v>0</v>
      </c>
      <c r="GP205">
        <f t="shared" si="225"/>
        <v>0</v>
      </c>
      <c r="GR205">
        <v>1</v>
      </c>
      <c r="GS205">
        <v>1</v>
      </c>
      <c r="GT205">
        <v>0</v>
      </c>
      <c r="GU205" t="s">
        <v>3</v>
      </c>
      <c r="GV205">
        <f t="shared" si="226"/>
        <v>0</v>
      </c>
      <c r="GW205">
        <v>1</v>
      </c>
      <c r="GX205">
        <f t="shared" si="227"/>
        <v>0</v>
      </c>
      <c r="HA205">
        <v>0</v>
      </c>
      <c r="HB205">
        <v>0</v>
      </c>
      <c r="HC205">
        <f t="shared" si="228"/>
        <v>0</v>
      </c>
      <c r="HE205" t="s">
        <v>33</v>
      </c>
      <c r="HF205" t="s">
        <v>34</v>
      </c>
      <c r="HM205" t="s">
        <v>3</v>
      </c>
      <c r="HN205" t="s">
        <v>3</v>
      </c>
      <c r="HO205" t="s">
        <v>3</v>
      </c>
      <c r="HP205" t="s">
        <v>3</v>
      </c>
      <c r="HQ205" t="s">
        <v>3</v>
      </c>
      <c r="IK205">
        <v>0</v>
      </c>
    </row>
    <row r="206" spans="1:255" x14ac:dyDescent="0.2">
      <c r="A206" s="2">
        <v>17</v>
      </c>
      <c r="B206" s="2">
        <v>1</v>
      </c>
      <c r="C206" s="2">
        <f>ROW(SmtRes!A243)</f>
        <v>243</v>
      </c>
      <c r="D206" s="2">
        <f>ROW(EtalonRes!A295)</f>
        <v>295</v>
      </c>
      <c r="E206" s="2" t="s">
        <v>3</v>
      </c>
      <c r="F206" s="2" t="s">
        <v>306</v>
      </c>
      <c r="G206" s="2" t="s">
        <v>307</v>
      </c>
      <c r="H206" s="2" t="s">
        <v>44</v>
      </c>
      <c r="I206" s="2">
        <v>1</v>
      </c>
      <c r="J206" s="2">
        <v>0</v>
      </c>
      <c r="K206" s="2">
        <v>1</v>
      </c>
      <c r="L206" s="2"/>
      <c r="M206" s="2"/>
      <c r="N206" s="2"/>
      <c r="O206" s="2">
        <f t="shared" si="191"/>
        <v>248.6</v>
      </c>
      <c r="P206" s="2">
        <f t="shared" si="192"/>
        <v>11</v>
      </c>
      <c r="Q206" s="2">
        <f t="shared" si="193"/>
        <v>0</v>
      </c>
      <c r="R206" s="2">
        <f t="shared" si="194"/>
        <v>0</v>
      </c>
      <c r="S206" s="2">
        <f t="shared" si="195"/>
        <v>237.6</v>
      </c>
      <c r="T206" s="2">
        <f t="shared" si="196"/>
        <v>0</v>
      </c>
      <c r="U206" s="2">
        <f t="shared" si="197"/>
        <v>18</v>
      </c>
      <c r="V206" s="2">
        <f t="shared" si="198"/>
        <v>0</v>
      </c>
      <c r="W206" s="2">
        <f t="shared" si="199"/>
        <v>0</v>
      </c>
      <c r="X206" s="2">
        <f t="shared" si="200"/>
        <v>270.86</v>
      </c>
      <c r="Y206" s="2">
        <f t="shared" si="201"/>
        <v>159.19</v>
      </c>
      <c r="Z206" s="2"/>
      <c r="AA206" s="2">
        <v>-1</v>
      </c>
      <c r="AB206" s="2">
        <f t="shared" si="202"/>
        <v>248.6</v>
      </c>
      <c r="AC206" s="2">
        <f t="shared" si="203"/>
        <v>11</v>
      </c>
      <c r="AD206" s="2">
        <f t="shared" si="204"/>
        <v>0</v>
      </c>
      <c r="AE206" s="2">
        <f t="shared" si="205"/>
        <v>0</v>
      </c>
      <c r="AF206" s="2">
        <f t="shared" si="206"/>
        <v>237.6</v>
      </c>
      <c r="AG206" s="2">
        <f t="shared" si="207"/>
        <v>0</v>
      </c>
      <c r="AH206" s="2">
        <f t="shared" si="208"/>
        <v>18</v>
      </c>
      <c r="AI206" s="2">
        <f t="shared" si="209"/>
        <v>0</v>
      </c>
      <c r="AJ206" s="2">
        <f t="shared" si="210"/>
        <v>0</v>
      </c>
      <c r="AK206" s="2">
        <v>248.6</v>
      </c>
      <c r="AL206" s="2">
        <v>11</v>
      </c>
      <c r="AM206" s="2">
        <v>0</v>
      </c>
      <c r="AN206" s="2">
        <v>0</v>
      </c>
      <c r="AO206" s="2">
        <v>237.6</v>
      </c>
      <c r="AP206" s="2">
        <v>0</v>
      </c>
      <c r="AQ206" s="2">
        <v>18</v>
      </c>
      <c r="AR206" s="2">
        <v>0</v>
      </c>
      <c r="AS206" s="2">
        <v>0</v>
      </c>
      <c r="AT206" s="2">
        <v>114</v>
      </c>
      <c r="AU206" s="2">
        <v>67</v>
      </c>
      <c r="AV206" s="2">
        <v>1</v>
      </c>
      <c r="AW206" s="2">
        <v>1</v>
      </c>
      <c r="AX206" s="2"/>
      <c r="AY206" s="2"/>
      <c r="AZ206" s="2">
        <v>1</v>
      </c>
      <c r="BA206" s="2">
        <v>1</v>
      </c>
      <c r="BB206" s="2">
        <v>1</v>
      </c>
      <c r="BC206" s="2">
        <v>1</v>
      </c>
      <c r="BD206" s="2" t="s">
        <v>3</v>
      </c>
      <c r="BE206" s="2" t="s">
        <v>3</v>
      </c>
      <c r="BF206" s="2" t="s">
        <v>3</v>
      </c>
      <c r="BG206" s="2" t="s">
        <v>3</v>
      </c>
      <c r="BH206" s="2">
        <v>0</v>
      </c>
      <c r="BI206" s="2">
        <v>2</v>
      </c>
      <c r="BJ206" s="2" t="s">
        <v>308</v>
      </c>
      <c r="BK206" s="2"/>
      <c r="BL206" s="2"/>
      <c r="BM206" s="2">
        <v>352</v>
      </c>
      <c r="BN206" s="2">
        <v>0</v>
      </c>
      <c r="BO206" s="2" t="s">
        <v>3</v>
      </c>
      <c r="BP206" s="2">
        <v>0</v>
      </c>
      <c r="BQ206" s="2">
        <v>40</v>
      </c>
      <c r="BR206" s="2">
        <v>0</v>
      </c>
      <c r="BS206" s="2">
        <v>1</v>
      </c>
      <c r="BT206" s="2">
        <v>1</v>
      </c>
      <c r="BU206" s="2">
        <v>1</v>
      </c>
      <c r="BV206" s="2">
        <v>1</v>
      </c>
      <c r="BW206" s="2">
        <v>1</v>
      </c>
      <c r="BX206" s="2">
        <v>1</v>
      </c>
      <c r="BY206" s="2" t="s">
        <v>3</v>
      </c>
      <c r="BZ206" s="2">
        <v>114</v>
      </c>
      <c r="CA206" s="2">
        <v>67</v>
      </c>
      <c r="CB206" s="2" t="s">
        <v>3</v>
      </c>
      <c r="CC206" s="2"/>
      <c r="CD206" s="2"/>
      <c r="CE206" s="2">
        <v>30</v>
      </c>
      <c r="CF206" s="2">
        <v>0</v>
      </c>
      <c r="CG206" s="2">
        <v>0</v>
      </c>
      <c r="CH206" s="2"/>
      <c r="CI206" s="2"/>
      <c r="CJ206" s="2"/>
      <c r="CK206" s="2"/>
      <c r="CL206" s="2"/>
      <c r="CM206" s="2">
        <v>0</v>
      </c>
      <c r="CN206" s="2" t="s">
        <v>3</v>
      </c>
      <c r="CO206" s="2">
        <v>0</v>
      </c>
      <c r="CP206" s="2">
        <f t="shared" si="211"/>
        <v>248.6</v>
      </c>
      <c r="CQ206" s="2">
        <f t="shared" si="212"/>
        <v>11</v>
      </c>
      <c r="CR206" s="2">
        <f t="shared" si="213"/>
        <v>0</v>
      </c>
      <c r="CS206" s="2">
        <f t="shared" si="214"/>
        <v>0</v>
      </c>
      <c r="CT206" s="2">
        <f t="shared" si="215"/>
        <v>237.6</v>
      </c>
      <c r="CU206" s="2">
        <f t="shared" si="216"/>
        <v>0</v>
      </c>
      <c r="CV206" s="2">
        <f t="shared" si="217"/>
        <v>18</v>
      </c>
      <c r="CW206" s="2">
        <f t="shared" si="218"/>
        <v>0</v>
      </c>
      <c r="CX206" s="2">
        <f t="shared" si="219"/>
        <v>0</v>
      </c>
      <c r="CY206" s="2">
        <f>((S206*BZ206)/100)</f>
        <v>270.86399999999998</v>
      </c>
      <c r="CZ206" s="2">
        <f>((S206*CA206)/100)</f>
        <v>159.19199999999998</v>
      </c>
      <c r="DA206" s="2"/>
      <c r="DB206" s="2"/>
      <c r="DC206" s="2" t="s">
        <v>3</v>
      </c>
      <c r="DD206" s="2" t="s">
        <v>3</v>
      </c>
      <c r="DE206" s="2" t="s">
        <v>3</v>
      </c>
      <c r="DF206" s="2" t="s">
        <v>3</v>
      </c>
      <c r="DG206" s="2" t="s">
        <v>3</v>
      </c>
      <c r="DH206" s="2" t="s">
        <v>3</v>
      </c>
      <c r="DI206" s="2" t="s">
        <v>3</v>
      </c>
      <c r="DJ206" s="2" t="s">
        <v>3</v>
      </c>
      <c r="DK206" s="2" t="s">
        <v>3</v>
      </c>
      <c r="DL206" s="2" t="s">
        <v>3</v>
      </c>
      <c r="DM206" s="2" t="s">
        <v>3</v>
      </c>
      <c r="DN206" s="2">
        <v>0</v>
      </c>
      <c r="DO206" s="2">
        <v>0</v>
      </c>
      <c r="DP206" s="2">
        <v>1</v>
      </c>
      <c r="DQ206" s="2">
        <v>1</v>
      </c>
      <c r="DR206" s="2"/>
      <c r="DS206" s="2"/>
      <c r="DT206" s="2"/>
      <c r="DU206" s="2">
        <v>1013</v>
      </c>
      <c r="DV206" s="2" t="s">
        <v>44</v>
      </c>
      <c r="DW206" s="2" t="s">
        <v>44</v>
      </c>
      <c r="DX206" s="2">
        <v>1</v>
      </c>
      <c r="DY206" s="2"/>
      <c r="DZ206" s="2" t="s">
        <v>3</v>
      </c>
      <c r="EA206" s="2" t="s">
        <v>3</v>
      </c>
      <c r="EB206" s="2" t="s">
        <v>3</v>
      </c>
      <c r="EC206" s="2" t="s">
        <v>3</v>
      </c>
      <c r="ED206" s="2"/>
      <c r="EE206" s="2">
        <v>151030350</v>
      </c>
      <c r="EF206" s="2">
        <v>40</v>
      </c>
      <c r="EG206" s="2" t="s">
        <v>23</v>
      </c>
      <c r="EH206" s="2">
        <v>0</v>
      </c>
      <c r="EI206" s="2" t="s">
        <v>3</v>
      </c>
      <c r="EJ206" s="2">
        <v>2</v>
      </c>
      <c r="EK206" s="2">
        <v>352</v>
      </c>
      <c r="EL206" s="2" t="s">
        <v>39</v>
      </c>
      <c r="EM206" s="2" t="s">
        <v>40</v>
      </c>
      <c r="EN206" s="2"/>
      <c r="EO206" s="2" t="s">
        <v>3</v>
      </c>
      <c r="EP206" s="2"/>
      <c r="EQ206" s="2">
        <v>1024</v>
      </c>
      <c r="ER206" s="2">
        <v>248.6</v>
      </c>
      <c r="ES206" s="2">
        <v>11</v>
      </c>
      <c r="ET206" s="2">
        <v>0</v>
      </c>
      <c r="EU206" s="2">
        <v>0</v>
      </c>
      <c r="EV206" s="2">
        <v>237.6</v>
      </c>
      <c r="EW206" s="2">
        <v>18</v>
      </c>
      <c r="EX206" s="2">
        <v>0</v>
      </c>
      <c r="EY206" s="2">
        <v>0</v>
      </c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2"/>
      <c r="FP206" s="2"/>
      <c r="FQ206" s="2">
        <v>0</v>
      </c>
      <c r="FR206" s="2">
        <f t="shared" si="220"/>
        <v>0</v>
      </c>
      <c r="FS206" s="2">
        <v>0</v>
      </c>
      <c r="FT206" s="2"/>
      <c r="FU206" s="2"/>
      <c r="FV206" s="2"/>
      <c r="FW206" s="2"/>
      <c r="FX206" s="2">
        <v>114</v>
      </c>
      <c r="FY206" s="2">
        <v>67</v>
      </c>
      <c r="FZ206" s="2"/>
      <c r="GA206" s="2" t="s">
        <v>3</v>
      </c>
      <c r="GB206" s="2"/>
      <c r="GC206" s="2"/>
      <c r="GD206" s="2">
        <v>0</v>
      </c>
      <c r="GE206" s="2"/>
      <c r="GF206" s="2">
        <v>-1028143373</v>
      </c>
      <c r="GG206" s="2">
        <v>2</v>
      </c>
      <c r="GH206" s="2">
        <v>1</v>
      </c>
      <c r="GI206" s="2">
        <v>-2</v>
      </c>
      <c r="GJ206" s="2">
        <v>0</v>
      </c>
      <c r="GK206" s="2">
        <f>ROUND(R206*(R12)/100,2)</f>
        <v>0</v>
      </c>
      <c r="GL206" s="2">
        <f t="shared" si="221"/>
        <v>0</v>
      </c>
      <c r="GM206" s="2">
        <f t="shared" si="222"/>
        <v>678.65</v>
      </c>
      <c r="GN206" s="2">
        <f t="shared" si="223"/>
        <v>0</v>
      </c>
      <c r="GO206" s="2">
        <f t="shared" si="224"/>
        <v>678.65</v>
      </c>
      <c r="GP206" s="2">
        <f t="shared" si="225"/>
        <v>0</v>
      </c>
      <c r="GQ206" s="2"/>
      <c r="GR206" s="2">
        <v>0</v>
      </c>
      <c r="GS206" s="2">
        <v>0</v>
      </c>
      <c r="GT206" s="2">
        <v>0</v>
      </c>
      <c r="GU206" s="2" t="s">
        <v>3</v>
      </c>
      <c r="GV206" s="2">
        <f t="shared" si="226"/>
        <v>0</v>
      </c>
      <c r="GW206" s="2">
        <v>1</v>
      </c>
      <c r="GX206" s="2">
        <f t="shared" si="227"/>
        <v>0</v>
      </c>
      <c r="GY206" s="2"/>
      <c r="GZ206" s="2"/>
      <c r="HA206" s="2">
        <v>0</v>
      </c>
      <c r="HB206" s="2">
        <v>0</v>
      </c>
      <c r="HC206" s="2">
        <f t="shared" si="228"/>
        <v>0</v>
      </c>
      <c r="HD206" s="2"/>
      <c r="HE206" s="2" t="s">
        <v>3</v>
      </c>
      <c r="HF206" s="2" t="s">
        <v>3</v>
      </c>
      <c r="HG206" s="2"/>
      <c r="HH206" s="2"/>
      <c r="HI206" s="2"/>
      <c r="HJ206" s="2"/>
      <c r="HK206" s="2"/>
      <c r="HL206" s="2"/>
      <c r="HM206" s="2" t="s">
        <v>3</v>
      </c>
      <c r="HN206" s="2" t="s">
        <v>3</v>
      </c>
      <c r="HO206" s="2" t="s">
        <v>3</v>
      </c>
      <c r="HP206" s="2" t="s">
        <v>3</v>
      </c>
      <c r="HQ206" s="2" t="s">
        <v>3</v>
      </c>
      <c r="HR206" s="2"/>
      <c r="HS206" s="2"/>
      <c r="HT206" s="2"/>
      <c r="HU206" s="2"/>
      <c r="HV206" s="2"/>
      <c r="HW206" s="2"/>
      <c r="HX206" s="2"/>
      <c r="HY206" s="2"/>
      <c r="HZ206" s="2"/>
      <c r="IA206" s="2"/>
      <c r="IB206" s="2"/>
      <c r="IC206" s="2"/>
      <c r="ID206" s="2"/>
      <c r="IE206" s="2"/>
      <c r="IF206" s="2"/>
      <c r="IG206" s="2"/>
      <c r="IH206" s="2"/>
      <c r="II206" s="2"/>
      <c r="IJ206" s="2"/>
      <c r="IK206" s="2">
        <v>0</v>
      </c>
      <c r="IL206" s="2"/>
      <c r="IM206" s="2"/>
      <c r="IN206" s="2"/>
      <c r="IO206" s="2"/>
      <c r="IP206" s="2"/>
      <c r="IQ206" s="2"/>
      <c r="IR206" s="2"/>
      <c r="IS206" s="2"/>
      <c r="IT206" s="2"/>
      <c r="IU206" s="2"/>
    </row>
    <row r="207" spans="1:255" x14ac:dyDescent="0.2">
      <c r="A207">
        <v>17</v>
      </c>
      <c r="B207">
        <v>1</v>
      </c>
      <c r="C207">
        <f>ROW(SmtRes!A244)</f>
        <v>244</v>
      </c>
      <c r="D207">
        <f>ROW(EtalonRes!A296)</f>
        <v>296</v>
      </c>
      <c r="E207" t="s">
        <v>3</v>
      </c>
      <c r="F207" t="s">
        <v>306</v>
      </c>
      <c r="G207" t="s">
        <v>307</v>
      </c>
      <c r="H207" t="s">
        <v>44</v>
      </c>
      <c r="I207">
        <v>1</v>
      </c>
      <c r="J207">
        <v>0</v>
      </c>
      <c r="K207">
        <v>1</v>
      </c>
      <c r="O207">
        <f t="shared" si="191"/>
        <v>8306.7199999999993</v>
      </c>
      <c r="P207">
        <f t="shared" si="192"/>
        <v>107.14</v>
      </c>
      <c r="Q207">
        <f t="shared" si="193"/>
        <v>0</v>
      </c>
      <c r="R207">
        <f t="shared" si="194"/>
        <v>0</v>
      </c>
      <c r="S207">
        <f t="shared" si="195"/>
        <v>8199.58</v>
      </c>
      <c r="T207">
        <f t="shared" si="196"/>
        <v>0</v>
      </c>
      <c r="U207">
        <f t="shared" si="197"/>
        <v>18</v>
      </c>
      <c r="V207">
        <f t="shared" si="198"/>
        <v>0</v>
      </c>
      <c r="W207">
        <f t="shared" si="199"/>
        <v>0</v>
      </c>
      <c r="X207">
        <f t="shared" si="200"/>
        <v>6477.67</v>
      </c>
      <c r="Y207">
        <f t="shared" si="201"/>
        <v>3361.83</v>
      </c>
      <c r="AA207">
        <v>-1</v>
      </c>
      <c r="AB207">
        <f t="shared" si="202"/>
        <v>248.6</v>
      </c>
      <c r="AC207">
        <f t="shared" si="203"/>
        <v>11</v>
      </c>
      <c r="AD207">
        <f t="shared" si="204"/>
        <v>0</v>
      </c>
      <c r="AE207">
        <f t="shared" si="205"/>
        <v>0</v>
      </c>
      <c r="AF207">
        <f t="shared" si="206"/>
        <v>237.6</v>
      </c>
      <c r="AG207">
        <f t="shared" si="207"/>
        <v>0</v>
      </c>
      <c r="AH207">
        <f t="shared" si="208"/>
        <v>18</v>
      </c>
      <c r="AI207">
        <f t="shared" si="209"/>
        <v>0</v>
      </c>
      <c r="AJ207">
        <f t="shared" si="210"/>
        <v>0</v>
      </c>
      <c r="AK207">
        <v>248.6</v>
      </c>
      <c r="AL207">
        <v>11</v>
      </c>
      <c r="AM207">
        <v>0</v>
      </c>
      <c r="AN207">
        <v>0</v>
      </c>
      <c r="AO207">
        <v>237.6</v>
      </c>
      <c r="AP207">
        <v>0</v>
      </c>
      <c r="AQ207">
        <v>18</v>
      </c>
      <c r="AR207">
        <v>0</v>
      </c>
      <c r="AS207">
        <v>0</v>
      </c>
      <c r="AT207">
        <v>79</v>
      </c>
      <c r="AU207">
        <v>41</v>
      </c>
      <c r="AV207">
        <v>1</v>
      </c>
      <c r="AW207">
        <v>1</v>
      </c>
      <c r="AZ207">
        <v>1</v>
      </c>
      <c r="BA207">
        <v>34.51</v>
      </c>
      <c r="BB207">
        <v>1</v>
      </c>
      <c r="BC207">
        <v>9.74</v>
      </c>
      <c r="BD207" t="s">
        <v>3</v>
      </c>
      <c r="BE207" t="s">
        <v>3</v>
      </c>
      <c r="BF207" t="s">
        <v>3</v>
      </c>
      <c r="BG207" t="s">
        <v>3</v>
      </c>
      <c r="BH207">
        <v>0</v>
      </c>
      <c r="BI207">
        <v>2</v>
      </c>
      <c r="BJ207" t="s">
        <v>308</v>
      </c>
      <c r="BM207">
        <v>352</v>
      </c>
      <c r="BN207">
        <v>0</v>
      </c>
      <c r="BO207" t="s">
        <v>306</v>
      </c>
      <c r="BP207">
        <v>1</v>
      </c>
      <c r="BQ207">
        <v>40</v>
      </c>
      <c r="BR207">
        <v>0</v>
      </c>
      <c r="BS207">
        <v>34.51</v>
      </c>
      <c r="BT207">
        <v>1</v>
      </c>
      <c r="BU207">
        <v>1</v>
      </c>
      <c r="BV207">
        <v>1</v>
      </c>
      <c r="BW207">
        <v>1</v>
      </c>
      <c r="BX207">
        <v>1</v>
      </c>
      <c r="BY207" t="s">
        <v>3</v>
      </c>
      <c r="BZ207">
        <v>79</v>
      </c>
      <c r="CA207">
        <v>41</v>
      </c>
      <c r="CB207" t="s">
        <v>3</v>
      </c>
      <c r="CE207">
        <v>30</v>
      </c>
      <c r="CF207">
        <v>0</v>
      </c>
      <c r="CG207">
        <v>0</v>
      </c>
      <c r="CM207">
        <v>0</v>
      </c>
      <c r="CN207" t="s">
        <v>3</v>
      </c>
      <c r="CO207">
        <v>0</v>
      </c>
      <c r="CP207">
        <f t="shared" si="211"/>
        <v>8306.7199999999993</v>
      </c>
      <c r="CQ207">
        <f t="shared" si="212"/>
        <v>107.14</v>
      </c>
      <c r="CR207">
        <f t="shared" si="213"/>
        <v>0</v>
      </c>
      <c r="CS207">
        <f t="shared" si="214"/>
        <v>0</v>
      </c>
      <c r="CT207">
        <f t="shared" si="215"/>
        <v>8199.58</v>
      </c>
      <c r="CU207">
        <f t="shared" si="216"/>
        <v>0</v>
      </c>
      <c r="CV207">
        <f t="shared" si="217"/>
        <v>18</v>
      </c>
      <c r="CW207">
        <f t="shared" si="218"/>
        <v>0</v>
      </c>
      <c r="CX207">
        <f t="shared" si="219"/>
        <v>0</v>
      </c>
      <c r="CY207">
        <f>S207*(BZ207/100)</f>
        <v>6477.6682000000001</v>
      </c>
      <c r="CZ207">
        <f>S207*(CA207/100)</f>
        <v>3361.8277999999996</v>
      </c>
      <c r="DC207" t="s">
        <v>3</v>
      </c>
      <c r="DD207" t="s">
        <v>3</v>
      </c>
      <c r="DE207" t="s">
        <v>3</v>
      </c>
      <c r="DF207" t="s">
        <v>3</v>
      </c>
      <c r="DG207" t="s">
        <v>3</v>
      </c>
      <c r="DH207" t="s">
        <v>3</v>
      </c>
      <c r="DI207" t="s">
        <v>3</v>
      </c>
      <c r="DJ207" t="s">
        <v>3</v>
      </c>
      <c r="DK207" t="s">
        <v>3</v>
      </c>
      <c r="DL207" t="s">
        <v>3</v>
      </c>
      <c r="DM207" t="s">
        <v>3</v>
      </c>
      <c r="DN207">
        <v>114</v>
      </c>
      <c r="DO207">
        <v>67</v>
      </c>
      <c r="DP207">
        <v>1</v>
      </c>
      <c r="DQ207">
        <v>1</v>
      </c>
      <c r="DU207">
        <v>1013</v>
      </c>
      <c r="DV207" t="s">
        <v>44</v>
      </c>
      <c r="DW207" t="s">
        <v>44</v>
      </c>
      <c r="DX207">
        <v>1</v>
      </c>
      <c r="DZ207" t="s">
        <v>3</v>
      </c>
      <c r="EA207" t="s">
        <v>3</v>
      </c>
      <c r="EB207" t="s">
        <v>3</v>
      </c>
      <c r="EC207" t="s">
        <v>3</v>
      </c>
      <c r="EE207">
        <v>151030350</v>
      </c>
      <c r="EF207">
        <v>40</v>
      </c>
      <c r="EG207" t="s">
        <v>23</v>
      </c>
      <c r="EH207">
        <v>0</v>
      </c>
      <c r="EI207" t="s">
        <v>3</v>
      </c>
      <c r="EJ207">
        <v>2</v>
      </c>
      <c r="EK207">
        <v>352</v>
      </c>
      <c r="EL207" t="s">
        <v>39</v>
      </c>
      <c r="EM207" t="s">
        <v>40</v>
      </c>
      <c r="EO207" t="s">
        <v>3</v>
      </c>
      <c r="EQ207">
        <v>1024</v>
      </c>
      <c r="ER207">
        <v>248.6</v>
      </c>
      <c r="ES207">
        <v>11</v>
      </c>
      <c r="ET207">
        <v>0</v>
      </c>
      <c r="EU207">
        <v>0</v>
      </c>
      <c r="EV207">
        <v>237.6</v>
      </c>
      <c r="EW207">
        <v>18</v>
      </c>
      <c r="EX207">
        <v>0</v>
      </c>
      <c r="EY207">
        <v>0</v>
      </c>
      <c r="FQ207">
        <v>0</v>
      </c>
      <c r="FR207">
        <f t="shared" si="220"/>
        <v>0</v>
      </c>
      <c r="FS207">
        <v>0</v>
      </c>
      <c r="FX207">
        <v>114</v>
      </c>
      <c r="FY207">
        <v>67</v>
      </c>
      <c r="GA207" t="s">
        <v>3</v>
      </c>
      <c r="GD207">
        <v>0</v>
      </c>
      <c r="GF207">
        <v>-1028143373</v>
      </c>
      <c r="GG207">
        <v>2</v>
      </c>
      <c r="GH207">
        <v>1</v>
      </c>
      <c r="GI207">
        <v>2</v>
      </c>
      <c r="GJ207">
        <v>0</v>
      </c>
      <c r="GK207">
        <f>ROUND(R207*(S12)/100,2)</f>
        <v>0</v>
      </c>
      <c r="GL207">
        <f t="shared" si="221"/>
        <v>0</v>
      </c>
      <c r="GM207">
        <f t="shared" si="222"/>
        <v>18146.22</v>
      </c>
      <c r="GN207">
        <f t="shared" si="223"/>
        <v>0</v>
      </c>
      <c r="GO207">
        <f t="shared" si="224"/>
        <v>18146.22</v>
      </c>
      <c r="GP207">
        <f t="shared" si="225"/>
        <v>0</v>
      </c>
      <c r="GR207">
        <v>0</v>
      </c>
      <c r="GS207">
        <v>3</v>
      </c>
      <c r="GT207">
        <v>0</v>
      </c>
      <c r="GU207" t="s">
        <v>3</v>
      </c>
      <c r="GV207">
        <f t="shared" si="226"/>
        <v>0</v>
      </c>
      <c r="GW207">
        <v>1</v>
      </c>
      <c r="GX207">
        <f t="shared" si="227"/>
        <v>0</v>
      </c>
      <c r="HA207">
        <v>0</v>
      </c>
      <c r="HB207">
        <v>0</v>
      </c>
      <c r="HC207">
        <f t="shared" si="228"/>
        <v>0</v>
      </c>
      <c r="HE207" t="s">
        <v>3</v>
      </c>
      <c r="HF207" t="s">
        <v>3</v>
      </c>
      <c r="HM207" t="s">
        <v>3</v>
      </c>
      <c r="HN207" t="s">
        <v>3</v>
      </c>
      <c r="HO207" t="s">
        <v>3</v>
      </c>
      <c r="HP207" t="s">
        <v>3</v>
      </c>
      <c r="HQ207" t="s">
        <v>3</v>
      </c>
      <c r="IK207">
        <v>0</v>
      </c>
    </row>
    <row r="208" spans="1:255" x14ac:dyDescent="0.2">
      <c r="A208" s="2">
        <v>17</v>
      </c>
      <c r="B208" s="2">
        <v>1</v>
      </c>
      <c r="C208" s="2">
        <f>ROW(SmtRes!A248)</f>
        <v>248</v>
      </c>
      <c r="D208" s="2">
        <f>ROW(EtalonRes!A301)</f>
        <v>301</v>
      </c>
      <c r="E208" s="2" t="s">
        <v>34</v>
      </c>
      <c r="F208" s="2" t="s">
        <v>309</v>
      </c>
      <c r="G208" s="2" t="s">
        <v>310</v>
      </c>
      <c r="H208" s="2" t="s">
        <v>311</v>
      </c>
      <c r="I208" s="2">
        <f>ROUND(1/10,9)</f>
        <v>0.1</v>
      </c>
      <c r="J208" s="2">
        <v>0</v>
      </c>
      <c r="K208" s="2">
        <f>ROUND(1/10,9)</f>
        <v>0.1</v>
      </c>
      <c r="L208" s="2"/>
      <c r="M208" s="2"/>
      <c r="N208" s="2"/>
      <c r="O208" s="2">
        <f t="shared" si="191"/>
        <v>47.33</v>
      </c>
      <c r="P208" s="2">
        <f t="shared" si="192"/>
        <v>0.13</v>
      </c>
      <c r="Q208" s="2">
        <f t="shared" si="193"/>
        <v>0.11</v>
      </c>
      <c r="R208" s="2">
        <f t="shared" si="194"/>
        <v>0.01</v>
      </c>
      <c r="S208" s="2">
        <f t="shared" si="195"/>
        <v>47.09</v>
      </c>
      <c r="T208" s="2">
        <f t="shared" si="196"/>
        <v>0</v>
      </c>
      <c r="U208" s="2">
        <f t="shared" si="197"/>
        <v>2.9960000000000004</v>
      </c>
      <c r="V208" s="2">
        <f t="shared" si="198"/>
        <v>0</v>
      </c>
      <c r="W208" s="2">
        <f t="shared" si="199"/>
        <v>0</v>
      </c>
      <c r="X208" s="2">
        <f t="shared" si="200"/>
        <v>53.68</v>
      </c>
      <c r="Y208" s="2">
        <f t="shared" si="201"/>
        <v>31.55</v>
      </c>
      <c r="Z208" s="2"/>
      <c r="AA208" s="2">
        <v>151751237</v>
      </c>
      <c r="AB208" s="2">
        <f t="shared" si="202"/>
        <v>473.34</v>
      </c>
      <c r="AC208" s="2">
        <f t="shared" si="203"/>
        <v>1.29</v>
      </c>
      <c r="AD208" s="2">
        <f t="shared" si="204"/>
        <v>1.1100000000000001</v>
      </c>
      <c r="AE208" s="2">
        <f t="shared" si="205"/>
        <v>0.13</v>
      </c>
      <c r="AF208" s="2">
        <f t="shared" si="206"/>
        <v>470.94</v>
      </c>
      <c r="AG208" s="2">
        <f t="shared" si="207"/>
        <v>0</v>
      </c>
      <c r="AH208" s="2">
        <f t="shared" si="208"/>
        <v>29.96</v>
      </c>
      <c r="AI208" s="2">
        <f t="shared" si="209"/>
        <v>0</v>
      </c>
      <c r="AJ208" s="2">
        <f t="shared" si="210"/>
        <v>0</v>
      </c>
      <c r="AK208" s="2">
        <v>473.34</v>
      </c>
      <c r="AL208" s="2">
        <v>1.29</v>
      </c>
      <c r="AM208" s="2">
        <v>1.1100000000000001</v>
      </c>
      <c r="AN208" s="2">
        <v>0.13</v>
      </c>
      <c r="AO208" s="2">
        <v>470.94</v>
      </c>
      <c r="AP208" s="2">
        <v>0</v>
      </c>
      <c r="AQ208" s="2">
        <v>29.96</v>
      </c>
      <c r="AR208" s="2">
        <v>0</v>
      </c>
      <c r="AS208" s="2">
        <v>0</v>
      </c>
      <c r="AT208" s="2">
        <v>114</v>
      </c>
      <c r="AU208" s="2">
        <v>67</v>
      </c>
      <c r="AV208" s="2">
        <v>1</v>
      </c>
      <c r="AW208" s="2">
        <v>1</v>
      </c>
      <c r="AX208" s="2"/>
      <c r="AY208" s="2"/>
      <c r="AZ208" s="2">
        <v>1</v>
      </c>
      <c r="BA208" s="2">
        <v>1</v>
      </c>
      <c r="BB208" s="2">
        <v>1</v>
      </c>
      <c r="BC208" s="2">
        <v>1</v>
      </c>
      <c r="BD208" s="2" t="s">
        <v>3</v>
      </c>
      <c r="BE208" s="2" t="s">
        <v>3</v>
      </c>
      <c r="BF208" s="2" t="s">
        <v>3</v>
      </c>
      <c r="BG208" s="2" t="s">
        <v>3</v>
      </c>
      <c r="BH208" s="2">
        <v>0</v>
      </c>
      <c r="BI208" s="2">
        <v>2</v>
      </c>
      <c r="BJ208" s="2" t="s">
        <v>312</v>
      </c>
      <c r="BK208" s="2"/>
      <c r="BL208" s="2"/>
      <c r="BM208" s="2">
        <v>1738</v>
      </c>
      <c r="BN208" s="2">
        <v>0</v>
      </c>
      <c r="BO208" s="2" t="s">
        <v>3</v>
      </c>
      <c r="BP208" s="2">
        <v>0</v>
      </c>
      <c r="BQ208" s="2">
        <v>40</v>
      </c>
      <c r="BR208" s="2">
        <v>0</v>
      </c>
      <c r="BS208" s="2">
        <v>1</v>
      </c>
      <c r="BT208" s="2">
        <v>1</v>
      </c>
      <c r="BU208" s="2">
        <v>1</v>
      </c>
      <c r="BV208" s="2">
        <v>1</v>
      </c>
      <c r="BW208" s="2">
        <v>1</v>
      </c>
      <c r="BX208" s="2">
        <v>1</v>
      </c>
      <c r="BY208" s="2" t="s">
        <v>3</v>
      </c>
      <c r="BZ208" s="2">
        <v>114</v>
      </c>
      <c r="CA208" s="2">
        <v>67</v>
      </c>
      <c r="CB208" s="2" t="s">
        <v>3</v>
      </c>
      <c r="CC208" s="2"/>
      <c r="CD208" s="2"/>
      <c r="CE208" s="2">
        <v>30</v>
      </c>
      <c r="CF208" s="2">
        <v>0</v>
      </c>
      <c r="CG208" s="2">
        <v>0</v>
      </c>
      <c r="CH208" s="2"/>
      <c r="CI208" s="2"/>
      <c r="CJ208" s="2"/>
      <c r="CK208" s="2"/>
      <c r="CL208" s="2"/>
      <c r="CM208" s="2">
        <v>0</v>
      </c>
      <c r="CN208" s="2" t="s">
        <v>3</v>
      </c>
      <c r="CO208" s="2">
        <v>0</v>
      </c>
      <c r="CP208" s="2">
        <f t="shared" si="211"/>
        <v>47.330000000000005</v>
      </c>
      <c r="CQ208" s="2">
        <f t="shared" si="212"/>
        <v>1.29</v>
      </c>
      <c r="CR208" s="2">
        <f t="shared" si="213"/>
        <v>1.1100000000000001</v>
      </c>
      <c r="CS208" s="2">
        <f t="shared" si="214"/>
        <v>0.13</v>
      </c>
      <c r="CT208" s="2">
        <f t="shared" si="215"/>
        <v>470.94</v>
      </c>
      <c r="CU208" s="2">
        <f t="shared" si="216"/>
        <v>0</v>
      </c>
      <c r="CV208" s="2">
        <f t="shared" si="217"/>
        <v>29.96</v>
      </c>
      <c r="CW208" s="2">
        <f t="shared" si="218"/>
        <v>0</v>
      </c>
      <c r="CX208" s="2">
        <f t="shared" si="219"/>
        <v>0</v>
      </c>
      <c r="CY208" s="2">
        <f>((S208*BZ208)/100)</f>
        <v>53.682600000000001</v>
      </c>
      <c r="CZ208" s="2">
        <f>((S208*CA208)/100)</f>
        <v>31.550300000000004</v>
      </c>
      <c r="DA208" s="2"/>
      <c r="DB208" s="2"/>
      <c r="DC208" s="2" t="s">
        <v>3</v>
      </c>
      <c r="DD208" s="2" t="s">
        <v>3</v>
      </c>
      <c r="DE208" s="2" t="s">
        <v>3</v>
      </c>
      <c r="DF208" s="2" t="s">
        <v>3</v>
      </c>
      <c r="DG208" s="2" t="s">
        <v>3</v>
      </c>
      <c r="DH208" s="2" t="s">
        <v>3</v>
      </c>
      <c r="DI208" s="2" t="s">
        <v>3</v>
      </c>
      <c r="DJ208" s="2" t="s">
        <v>3</v>
      </c>
      <c r="DK208" s="2" t="s">
        <v>3</v>
      </c>
      <c r="DL208" s="2" t="s">
        <v>3</v>
      </c>
      <c r="DM208" s="2" t="s">
        <v>3</v>
      </c>
      <c r="DN208" s="2">
        <v>0</v>
      </c>
      <c r="DO208" s="2">
        <v>0</v>
      </c>
      <c r="DP208" s="2">
        <v>1</v>
      </c>
      <c r="DQ208" s="2">
        <v>1</v>
      </c>
      <c r="DR208" s="2"/>
      <c r="DS208" s="2"/>
      <c r="DT208" s="2"/>
      <c r="DU208" s="2">
        <v>1010</v>
      </c>
      <c r="DV208" s="2" t="s">
        <v>311</v>
      </c>
      <c r="DW208" s="2" t="s">
        <v>311</v>
      </c>
      <c r="DX208" s="2">
        <v>10</v>
      </c>
      <c r="DY208" s="2"/>
      <c r="DZ208" s="2" t="s">
        <v>3</v>
      </c>
      <c r="EA208" s="2" t="s">
        <v>3</v>
      </c>
      <c r="EB208" s="2" t="s">
        <v>3</v>
      </c>
      <c r="EC208" s="2" t="s">
        <v>3</v>
      </c>
      <c r="ED208" s="2"/>
      <c r="EE208" s="2">
        <v>151031736</v>
      </c>
      <c r="EF208" s="2">
        <v>40</v>
      </c>
      <c r="EG208" s="2" t="s">
        <v>23</v>
      </c>
      <c r="EH208" s="2">
        <v>0</v>
      </c>
      <c r="EI208" s="2" t="s">
        <v>3</v>
      </c>
      <c r="EJ208" s="2">
        <v>2</v>
      </c>
      <c r="EK208" s="2">
        <v>1738</v>
      </c>
      <c r="EL208" s="2" t="s">
        <v>313</v>
      </c>
      <c r="EM208" s="2" t="s">
        <v>314</v>
      </c>
      <c r="EN208" s="2"/>
      <c r="EO208" s="2" t="s">
        <v>3</v>
      </c>
      <c r="EP208" s="2"/>
      <c r="EQ208" s="2">
        <v>0</v>
      </c>
      <c r="ER208" s="2">
        <v>473.34</v>
      </c>
      <c r="ES208" s="2">
        <v>1.29</v>
      </c>
      <c r="ET208" s="2">
        <v>1.1100000000000001</v>
      </c>
      <c r="EU208" s="2">
        <v>0.13</v>
      </c>
      <c r="EV208" s="2">
        <v>470.94</v>
      </c>
      <c r="EW208" s="2">
        <v>29.96</v>
      </c>
      <c r="EX208" s="2">
        <v>0</v>
      </c>
      <c r="EY208" s="2">
        <v>0</v>
      </c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>
        <v>0</v>
      </c>
      <c r="FR208" s="2">
        <f t="shared" si="220"/>
        <v>0</v>
      </c>
      <c r="FS208" s="2">
        <v>0</v>
      </c>
      <c r="FT208" s="2"/>
      <c r="FU208" s="2"/>
      <c r="FV208" s="2"/>
      <c r="FW208" s="2"/>
      <c r="FX208" s="2">
        <v>114</v>
      </c>
      <c r="FY208" s="2">
        <v>67</v>
      </c>
      <c r="FZ208" s="2"/>
      <c r="GA208" s="2" t="s">
        <v>3</v>
      </c>
      <c r="GB208" s="2"/>
      <c r="GC208" s="2"/>
      <c r="GD208" s="2">
        <v>0</v>
      </c>
      <c r="GE208" s="2"/>
      <c r="GF208" s="2">
        <v>-1212815518</v>
      </c>
      <c r="GG208" s="2">
        <v>2</v>
      </c>
      <c r="GH208" s="2">
        <v>1</v>
      </c>
      <c r="GI208" s="2">
        <v>-2</v>
      </c>
      <c r="GJ208" s="2">
        <v>0</v>
      </c>
      <c r="GK208" s="2">
        <f>ROUND(R208*(R12)/100,2)</f>
        <v>0.02</v>
      </c>
      <c r="GL208" s="2">
        <f t="shared" si="221"/>
        <v>0</v>
      </c>
      <c r="GM208" s="2">
        <f t="shared" si="222"/>
        <v>132.58000000000001</v>
      </c>
      <c r="GN208" s="2">
        <f t="shared" si="223"/>
        <v>0</v>
      </c>
      <c r="GO208" s="2">
        <f t="shared" si="224"/>
        <v>132.58000000000001</v>
      </c>
      <c r="GP208" s="2">
        <f t="shared" si="225"/>
        <v>0</v>
      </c>
      <c r="GQ208" s="2"/>
      <c r="GR208" s="2">
        <v>0</v>
      </c>
      <c r="GS208" s="2">
        <v>0</v>
      </c>
      <c r="GT208" s="2">
        <v>0</v>
      </c>
      <c r="GU208" s="2" t="s">
        <v>3</v>
      </c>
      <c r="GV208" s="2">
        <f t="shared" si="226"/>
        <v>0</v>
      </c>
      <c r="GW208" s="2">
        <v>1</v>
      </c>
      <c r="GX208" s="2">
        <f t="shared" si="227"/>
        <v>0</v>
      </c>
      <c r="GY208" s="2"/>
      <c r="GZ208" s="2"/>
      <c r="HA208" s="2">
        <v>0</v>
      </c>
      <c r="HB208" s="2">
        <v>0</v>
      </c>
      <c r="HC208" s="2">
        <f t="shared" si="228"/>
        <v>0</v>
      </c>
      <c r="HD208" s="2"/>
      <c r="HE208" s="2" t="s">
        <v>3</v>
      </c>
      <c r="HF208" s="2" t="s">
        <v>3</v>
      </c>
      <c r="HG208" s="2"/>
      <c r="HH208" s="2"/>
      <c r="HI208" s="2"/>
      <c r="HJ208" s="2"/>
      <c r="HK208" s="2"/>
      <c r="HL208" s="2"/>
      <c r="HM208" s="2" t="s">
        <v>3</v>
      </c>
      <c r="HN208" s="2" t="s">
        <v>3</v>
      </c>
      <c r="HO208" s="2" t="s">
        <v>3</v>
      </c>
      <c r="HP208" s="2" t="s">
        <v>3</v>
      </c>
      <c r="HQ208" s="2" t="s">
        <v>3</v>
      </c>
      <c r="HR208" s="2"/>
      <c r="HS208" s="2"/>
      <c r="HT208" s="2"/>
      <c r="HU208" s="2"/>
      <c r="HV208" s="2"/>
      <c r="HW208" s="2"/>
      <c r="HX208" s="2"/>
      <c r="HY208" s="2"/>
      <c r="HZ208" s="2"/>
      <c r="IA208" s="2"/>
      <c r="IB208" s="2"/>
      <c r="IC208" s="2"/>
      <c r="ID208" s="2"/>
      <c r="IE208" s="2"/>
      <c r="IF208" s="2"/>
      <c r="IG208" s="2"/>
      <c r="IH208" s="2"/>
      <c r="II208" s="2"/>
      <c r="IJ208" s="2"/>
      <c r="IK208" s="2">
        <v>0</v>
      </c>
      <c r="IL208" s="2"/>
      <c r="IM208" s="2"/>
      <c r="IN208" s="2"/>
      <c r="IO208" s="2"/>
      <c r="IP208" s="2"/>
      <c r="IQ208" s="2"/>
      <c r="IR208" s="2"/>
      <c r="IS208" s="2"/>
      <c r="IT208" s="2"/>
      <c r="IU208" s="2"/>
    </row>
    <row r="209" spans="1:255" x14ac:dyDescent="0.2">
      <c r="A209">
        <v>17</v>
      </c>
      <c r="B209">
        <v>1</v>
      </c>
      <c r="C209">
        <f>ROW(SmtRes!A252)</f>
        <v>252</v>
      </c>
      <c r="D209">
        <f>ROW(EtalonRes!A306)</f>
        <v>306</v>
      </c>
      <c r="E209" t="s">
        <v>34</v>
      </c>
      <c r="F209" t="s">
        <v>309</v>
      </c>
      <c r="G209" t="s">
        <v>310</v>
      </c>
      <c r="H209" t="s">
        <v>311</v>
      </c>
      <c r="I209">
        <f>ROUND(1/10,9)</f>
        <v>0.1</v>
      </c>
      <c r="J209">
        <v>0</v>
      </c>
      <c r="K209">
        <f>ROUND(1/10,9)</f>
        <v>0.1</v>
      </c>
      <c r="O209">
        <f t="shared" si="191"/>
        <v>1627.32</v>
      </c>
      <c r="P209">
        <f t="shared" si="192"/>
        <v>0.94</v>
      </c>
      <c r="Q209">
        <f t="shared" si="193"/>
        <v>1.3</v>
      </c>
      <c r="R209">
        <f t="shared" si="194"/>
        <v>0.35</v>
      </c>
      <c r="S209">
        <f t="shared" si="195"/>
        <v>1625.08</v>
      </c>
      <c r="T209">
        <f t="shared" si="196"/>
        <v>0</v>
      </c>
      <c r="U209">
        <f t="shared" si="197"/>
        <v>2.9960000000000004</v>
      </c>
      <c r="V209">
        <f t="shared" si="198"/>
        <v>0</v>
      </c>
      <c r="W209">
        <f t="shared" si="199"/>
        <v>0</v>
      </c>
      <c r="X209">
        <f t="shared" si="200"/>
        <v>1283.81</v>
      </c>
      <c r="Y209">
        <f t="shared" si="201"/>
        <v>666.28</v>
      </c>
      <c r="AA209">
        <v>151751235</v>
      </c>
      <c r="AB209">
        <f t="shared" si="202"/>
        <v>473.34</v>
      </c>
      <c r="AC209">
        <f t="shared" si="203"/>
        <v>1.29</v>
      </c>
      <c r="AD209">
        <f t="shared" si="204"/>
        <v>1.1100000000000001</v>
      </c>
      <c r="AE209">
        <f t="shared" si="205"/>
        <v>0.13</v>
      </c>
      <c r="AF209">
        <f t="shared" si="206"/>
        <v>470.94</v>
      </c>
      <c r="AG209">
        <f t="shared" si="207"/>
        <v>0</v>
      </c>
      <c r="AH209">
        <f t="shared" si="208"/>
        <v>29.96</v>
      </c>
      <c r="AI209">
        <f t="shared" si="209"/>
        <v>0</v>
      </c>
      <c r="AJ209">
        <f t="shared" si="210"/>
        <v>0</v>
      </c>
      <c r="AK209">
        <v>473.34</v>
      </c>
      <c r="AL209">
        <v>1.29</v>
      </c>
      <c r="AM209">
        <v>1.1100000000000001</v>
      </c>
      <c r="AN209">
        <v>0.13</v>
      </c>
      <c r="AO209">
        <v>470.94</v>
      </c>
      <c r="AP209">
        <v>0</v>
      </c>
      <c r="AQ209">
        <v>29.96</v>
      </c>
      <c r="AR209">
        <v>0</v>
      </c>
      <c r="AS209">
        <v>0</v>
      </c>
      <c r="AT209">
        <v>79</v>
      </c>
      <c r="AU209">
        <v>41</v>
      </c>
      <c r="AV209">
        <v>1</v>
      </c>
      <c r="AW209">
        <v>1</v>
      </c>
      <c r="AZ209">
        <v>1</v>
      </c>
      <c r="BA209">
        <v>34.51</v>
      </c>
      <c r="BB209">
        <v>11.81</v>
      </c>
      <c r="BC209">
        <v>7.24</v>
      </c>
      <c r="BD209" t="s">
        <v>3</v>
      </c>
      <c r="BE209" t="s">
        <v>3</v>
      </c>
      <c r="BF209" t="s">
        <v>3</v>
      </c>
      <c r="BG209" t="s">
        <v>3</v>
      </c>
      <c r="BH209">
        <v>0</v>
      </c>
      <c r="BI209">
        <v>2</v>
      </c>
      <c r="BJ209" t="s">
        <v>312</v>
      </c>
      <c r="BM209">
        <v>1738</v>
      </c>
      <c r="BN209">
        <v>0</v>
      </c>
      <c r="BO209" t="s">
        <v>309</v>
      </c>
      <c r="BP209">
        <v>1</v>
      </c>
      <c r="BQ209">
        <v>40</v>
      </c>
      <c r="BR209">
        <v>0</v>
      </c>
      <c r="BS209">
        <v>34.51</v>
      </c>
      <c r="BT209">
        <v>1</v>
      </c>
      <c r="BU209">
        <v>1</v>
      </c>
      <c r="BV209">
        <v>1</v>
      </c>
      <c r="BW209">
        <v>1</v>
      </c>
      <c r="BX209">
        <v>1</v>
      </c>
      <c r="BY209" t="s">
        <v>3</v>
      </c>
      <c r="BZ209">
        <v>79</v>
      </c>
      <c r="CA209">
        <v>41</v>
      </c>
      <c r="CB209" t="s">
        <v>3</v>
      </c>
      <c r="CE209">
        <v>30</v>
      </c>
      <c r="CF209">
        <v>0</v>
      </c>
      <c r="CG209">
        <v>0</v>
      </c>
      <c r="CM209">
        <v>0</v>
      </c>
      <c r="CN209" t="s">
        <v>3</v>
      </c>
      <c r="CO209">
        <v>0</v>
      </c>
      <c r="CP209">
        <f t="shared" si="211"/>
        <v>1627.32</v>
      </c>
      <c r="CQ209">
        <f t="shared" si="212"/>
        <v>9.34</v>
      </c>
      <c r="CR209">
        <f t="shared" si="213"/>
        <v>13.11</v>
      </c>
      <c r="CS209">
        <f t="shared" si="214"/>
        <v>4.49</v>
      </c>
      <c r="CT209">
        <f t="shared" si="215"/>
        <v>16252.14</v>
      </c>
      <c r="CU209">
        <f t="shared" si="216"/>
        <v>0</v>
      </c>
      <c r="CV209">
        <f t="shared" si="217"/>
        <v>29.96</v>
      </c>
      <c r="CW209">
        <f t="shared" si="218"/>
        <v>0</v>
      </c>
      <c r="CX209">
        <f t="shared" si="219"/>
        <v>0</v>
      </c>
      <c r="CY209">
        <f>S209*(BZ209/100)</f>
        <v>1283.8132000000001</v>
      </c>
      <c r="CZ209">
        <f>S209*(CA209/100)</f>
        <v>666.28279999999995</v>
      </c>
      <c r="DC209" t="s">
        <v>3</v>
      </c>
      <c r="DD209" t="s">
        <v>3</v>
      </c>
      <c r="DE209" t="s">
        <v>3</v>
      </c>
      <c r="DF209" t="s">
        <v>3</v>
      </c>
      <c r="DG209" t="s">
        <v>3</v>
      </c>
      <c r="DH209" t="s">
        <v>3</v>
      </c>
      <c r="DI209" t="s">
        <v>3</v>
      </c>
      <c r="DJ209" t="s">
        <v>3</v>
      </c>
      <c r="DK209" t="s">
        <v>3</v>
      </c>
      <c r="DL209" t="s">
        <v>3</v>
      </c>
      <c r="DM209" t="s">
        <v>3</v>
      </c>
      <c r="DN209">
        <v>114</v>
      </c>
      <c r="DO209">
        <v>67</v>
      </c>
      <c r="DP209">
        <v>1</v>
      </c>
      <c r="DQ209">
        <v>1</v>
      </c>
      <c r="DU209">
        <v>1010</v>
      </c>
      <c r="DV209" t="s">
        <v>311</v>
      </c>
      <c r="DW209" t="s">
        <v>311</v>
      </c>
      <c r="DX209">
        <v>10</v>
      </c>
      <c r="DZ209" t="s">
        <v>3</v>
      </c>
      <c r="EA209" t="s">
        <v>3</v>
      </c>
      <c r="EB209" t="s">
        <v>3</v>
      </c>
      <c r="EC209" t="s">
        <v>3</v>
      </c>
      <c r="EE209">
        <v>151031736</v>
      </c>
      <c r="EF209">
        <v>40</v>
      </c>
      <c r="EG209" t="s">
        <v>23</v>
      </c>
      <c r="EH209">
        <v>0</v>
      </c>
      <c r="EI209" t="s">
        <v>3</v>
      </c>
      <c r="EJ209">
        <v>2</v>
      </c>
      <c r="EK209">
        <v>1738</v>
      </c>
      <c r="EL209" t="s">
        <v>313</v>
      </c>
      <c r="EM209" t="s">
        <v>314</v>
      </c>
      <c r="EO209" t="s">
        <v>3</v>
      </c>
      <c r="EQ209">
        <v>0</v>
      </c>
      <c r="ER209">
        <v>473.34</v>
      </c>
      <c r="ES209">
        <v>1.29</v>
      </c>
      <c r="ET209">
        <v>1.1100000000000001</v>
      </c>
      <c r="EU209">
        <v>0.13</v>
      </c>
      <c r="EV209">
        <v>470.94</v>
      </c>
      <c r="EW209">
        <v>29.96</v>
      </c>
      <c r="EX209">
        <v>0</v>
      </c>
      <c r="EY209">
        <v>0</v>
      </c>
      <c r="FQ209">
        <v>0</v>
      </c>
      <c r="FR209">
        <f t="shared" si="220"/>
        <v>0</v>
      </c>
      <c r="FS209">
        <v>0</v>
      </c>
      <c r="FX209">
        <v>114</v>
      </c>
      <c r="FY209">
        <v>67</v>
      </c>
      <c r="GA209" t="s">
        <v>3</v>
      </c>
      <c r="GD209">
        <v>0</v>
      </c>
      <c r="GF209">
        <v>-1212815518</v>
      </c>
      <c r="GG209">
        <v>2</v>
      </c>
      <c r="GH209">
        <v>1</v>
      </c>
      <c r="GI209">
        <v>2</v>
      </c>
      <c r="GJ209">
        <v>0</v>
      </c>
      <c r="GK209">
        <f>ROUND(R209*(S12)/100,2)</f>
        <v>0.56000000000000005</v>
      </c>
      <c r="GL209">
        <f t="shared" si="221"/>
        <v>0</v>
      </c>
      <c r="GM209">
        <f t="shared" si="222"/>
        <v>3577.97</v>
      </c>
      <c r="GN209">
        <f t="shared" si="223"/>
        <v>0</v>
      </c>
      <c r="GO209">
        <f t="shared" si="224"/>
        <v>3577.97</v>
      </c>
      <c r="GP209">
        <f t="shared" si="225"/>
        <v>0</v>
      </c>
      <c r="GR209">
        <v>0</v>
      </c>
      <c r="GS209">
        <v>3</v>
      </c>
      <c r="GT209">
        <v>0</v>
      </c>
      <c r="GU209" t="s">
        <v>3</v>
      </c>
      <c r="GV209">
        <f t="shared" si="226"/>
        <v>0</v>
      </c>
      <c r="GW209">
        <v>1</v>
      </c>
      <c r="GX209">
        <f t="shared" si="227"/>
        <v>0</v>
      </c>
      <c r="HA209">
        <v>0</v>
      </c>
      <c r="HB209">
        <v>0</v>
      </c>
      <c r="HC209">
        <f t="shared" si="228"/>
        <v>0</v>
      </c>
      <c r="HE209" t="s">
        <v>3</v>
      </c>
      <c r="HF209" t="s">
        <v>3</v>
      </c>
      <c r="HM209" t="s">
        <v>3</v>
      </c>
      <c r="HN209" t="s">
        <v>3</v>
      </c>
      <c r="HO209" t="s">
        <v>3</v>
      </c>
      <c r="HP209" t="s">
        <v>3</v>
      </c>
      <c r="HQ209" t="s">
        <v>3</v>
      </c>
      <c r="IK209">
        <v>0</v>
      </c>
    </row>
    <row r="210" spans="1:255" x14ac:dyDescent="0.2">
      <c r="A210" s="2">
        <v>17</v>
      </c>
      <c r="B210" s="2">
        <v>1</v>
      </c>
      <c r="C210" s="2"/>
      <c r="D210" s="2"/>
      <c r="E210" s="2" t="s">
        <v>41</v>
      </c>
      <c r="F210" s="2" t="s">
        <v>27</v>
      </c>
      <c r="G210" s="2" t="s">
        <v>315</v>
      </c>
      <c r="H210" s="2" t="s">
        <v>29</v>
      </c>
      <c r="I210" s="2">
        <v>1</v>
      </c>
      <c r="J210" s="2">
        <v>0</v>
      </c>
      <c r="K210" s="2">
        <v>1</v>
      </c>
      <c r="L210" s="2"/>
      <c r="M210" s="2"/>
      <c r="N210" s="2"/>
      <c r="O210" s="2">
        <f t="shared" si="191"/>
        <v>24213.98</v>
      </c>
      <c r="P210" s="2">
        <f t="shared" si="192"/>
        <v>24213.98</v>
      </c>
      <c r="Q210" s="2">
        <f t="shared" si="193"/>
        <v>0</v>
      </c>
      <c r="R210" s="2">
        <f t="shared" si="194"/>
        <v>0</v>
      </c>
      <c r="S210" s="2">
        <f t="shared" si="195"/>
        <v>0</v>
      </c>
      <c r="T210" s="2">
        <f t="shared" si="196"/>
        <v>0</v>
      </c>
      <c r="U210" s="2">
        <f t="shared" si="197"/>
        <v>0</v>
      </c>
      <c r="V210" s="2">
        <f t="shared" si="198"/>
        <v>0</v>
      </c>
      <c r="W210" s="2">
        <f t="shared" si="199"/>
        <v>0</v>
      </c>
      <c r="X210" s="2">
        <f t="shared" si="200"/>
        <v>0</v>
      </c>
      <c r="Y210" s="2">
        <f t="shared" si="201"/>
        <v>0</v>
      </c>
      <c r="Z210" s="2"/>
      <c r="AA210" s="2">
        <v>151751237</v>
      </c>
      <c r="AB210" s="2">
        <f t="shared" si="202"/>
        <v>24213.98</v>
      </c>
      <c r="AC210" s="2">
        <f t="shared" si="203"/>
        <v>24213.98</v>
      </c>
      <c r="AD210" s="2">
        <f t="shared" si="204"/>
        <v>0</v>
      </c>
      <c r="AE210" s="2">
        <f t="shared" si="205"/>
        <v>0</v>
      </c>
      <c r="AF210" s="2">
        <f t="shared" si="206"/>
        <v>0</v>
      </c>
      <c r="AG210" s="2">
        <f t="shared" si="207"/>
        <v>0</v>
      </c>
      <c r="AH210" s="2">
        <f t="shared" si="208"/>
        <v>0</v>
      </c>
      <c r="AI210" s="2">
        <f t="shared" si="209"/>
        <v>0</v>
      </c>
      <c r="AJ210" s="2">
        <f t="shared" si="210"/>
        <v>0</v>
      </c>
      <c r="AK210" s="2">
        <v>24213.979999999996</v>
      </c>
      <c r="AL210" s="2">
        <v>24213.979999999996</v>
      </c>
      <c r="AM210" s="2">
        <v>0</v>
      </c>
      <c r="AN210" s="2">
        <v>0</v>
      </c>
      <c r="AO210" s="2">
        <v>0</v>
      </c>
      <c r="AP210" s="2">
        <v>0</v>
      </c>
      <c r="AQ210" s="2">
        <v>0</v>
      </c>
      <c r="AR210" s="2">
        <v>0</v>
      </c>
      <c r="AS210" s="2">
        <v>0</v>
      </c>
      <c r="AT210" s="2">
        <v>0</v>
      </c>
      <c r="AU210" s="2">
        <v>0</v>
      </c>
      <c r="AV210" s="2">
        <v>1</v>
      </c>
      <c r="AW210" s="2">
        <v>1</v>
      </c>
      <c r="AX210" s="2"/>
      <c r="AY210" s="2"/>
      <c r="AZ210" s="2">
        <v>1</v>
      </c>
      <c r="BA210" s="2">
        <v>1</v>
      </c>
      <c r="BB210" s="2">
        <v>1</v>
      </c>
      <c r="BC210" s="2">
        <v>1</v>
      </c>
      <c r="BD210" s="2" t="s">
        <v>3</v>
      </c>
      <c r="BE210" s="2" t="s">
        <v>3</v>
      </c>
      <c r="BF210" s="2" t="s">
        <v>3</v>
      </c>
      <c r="BG210" s="2" t="s">
        <v>3</v>
      </c>
      <c r="BH210" s="2">
        <v>3</v>
      </c>
      <c r="BI210" s="2">
        <v>3</v>
      </c>
      <c r="BJ210" s="2" t="s">
        <v>3</v>
      </c>
      <c r="BK210" s="2"/>
      <c r="BL210" s="2"/>
      <c r="BM210" s="2">
        <v>700010</v>
      </c>
      <c r="BN210" s="2">
        <v>0</v>
      </c>
      <c r="BO210" s="2" t="s">
        <v>3</v>
      </c>
      <c r="BP210" s="2">
        <v>0</v>
      </c>
      <c r="BQ210" s="2">
        <v>202</v>
      </c>
      <c r="BR210" s="2">
        <v>0</v>
      </c>
      <c r="BS210" s="2">
        <v>1</v>
      </c>
      <c r="BT210" s="2">
        <v>1</v>
      </c>
      <c r="BU210" s="2">
        <v>1</v>
      </c>
      <c r="BV210" s="2">
        <v>1</v>
      </c>
      <c r="BW210" s="2">
        <v>1</v>
      </c>
      <c r="BX210" s="2">
        <v>1</v>
      </c>
      <c r="BY210" s="2" t="s">
        <v>3</v>
      </c>
      <c r="BZ210" s="2">
        <v>0</v>
      </c>
      <c r="CA210" s="2">
        <v>0</v>
      </c>
      <c r="CB210" s="2" t="s">
        <v>3</v>
      </c>
      <c r="CC210" s="2"/>
      <c r="CD210" s="2"/>
      <c r="CE210" s="2">
        <v>30</v>
      </c>
      <c r="CF210" s="2">
        <v>0</v>
      </c>
      <c r="CG210" s="2">
        <v>0</v>
      </c>
      <c r="CH210" s="2"/>
      <c r="CI210" s="2"/>
      <c r="CJ210" s="2"/>
      <c r="CK210" s="2"/>
      <c r="CL210" s="2"/>
      <c r="CM210" s="2">
        <v>0</v>
      </c>
      <c r="CN210" s="2" t="s">
        <v>3</v>
      </c>
      <c r="CO210" s="2">
        <v>0</v>
      </c>
      <c r="CP210" s="2">
        <f t="shared" si="211"/>
        <v>24213.98</v>
      </c>
      <c r="CQ210" s="2">
        <f t="shared" si="212"/>
        <v>24213.98</v>
      </c>
      <c r="CR210" s="2">
        <f t="shared" si="213"/>
        <v>0</v>
      </c>
      <c r="CS210" s="2">
        <f t="shared" si="214"/>
        <v>0</v>
      </c>
      <c r="CT210" s="2">
        <f t="shared" si="215"/>
        <v>0</v>
      </c>
      <c r="CU210" s="2">
        <f t="shared" si="216"/>
        <v>0</v>
      </c>
      <c r="CV210" s="2">
        <f t="shared" si="217"/>
        <v>0</v>
      </c>
      <c r="CW210" s="2">
        <f t="shared" si="218"/>
        <v>0</v>
      </c>
      <c r="CX210" s="2">
        <f t="shared" si="219"/>
        <v>0</v>
      </c>
      <c r="CY210" s="2">
        <f>((S210*BZ210)/100)</f>
        <v>0</v>
      </c>
      <c r="CZ210" s="2">
        <f>((S210*CA210)/100)</f>
        <v>0</v>
      </c>
      <c r="DA210" s="2"/>
      <c r="DB210" s="2"/>
      <c r="DC210" s="2" t="s">
        <v>3</v>
      </c>
      <c r="DD210" s="2" t="s">
        <v>3</v>
      </c>
      <c r="DE210" s="2" t="s">
        <v>3</v>
      </c>
      <c r="DF210" s="2" t="s">
        <v>3</v>
      </c>
      <c r="DG210" s="2" t="s">
        <v>3</v>
      </c>
      <c r="DH210" s="2" t="s">
        <v>3</v>
      </c>
      <c r="DI210" s="2" t="s">
        <v>3</v>
      </c>
      <c r="DJ210" s="2" t="s">
        <v>3</v>
      </c>
      <c r="DK210" s="2" t="s">
        <v>3</v>
      </c>
      <c r="DL210" s="2" t="s">
        <v>3</v>
      </c>
      <c r="DM210" s="2" t="s">
        <v>3</v>
      </c>
      <c r="DN210" s="2">
        <v>0</v>
      </c>
      <c r="DO210" s="2">
        <v>0</v>
      </c>
      <c r="DP210" s="2">
        <v>1</v>
      </c>
      <c r="DQ210" s="2">
        <v>1</v>
      </c>
      <c r="DR210" s="2"/>
      <c r="DS210" s="2"/>
      <c r="DT210" s="2"/>
      <c r="DU210" s="2">
        <v>1010</v>
      </c>
      <c r="DV210" s="2" t="s">
        <v>29</v>
      </c>
      <c r="DW210" s="2" t="s">
        <v>29</v>
      </c>
      <c r="DX210" s="2">
        <v>1</v>
      </c>
      <c r="DY210" s="2"/>
      <c r="DZ210" s="2" t="s">
        <v>3</v>
      </c>
      <c r="EA210" s="2" t="s">
        <v>3</v>
      </c>
      <c r="EB210" s="2" t="s">
        <v>3</v>
      </c>
      <c r="EC210" s="2" t="s">
        <v>3</v>
      </c>
      <c r="ED210" s="2"/>
      <c r="EE210" s="2">
        <v>151748510</v>
      </c>
      <c r="EF210" s="2">
        <v>202</v>
      </c>
      <c r="EG210" s="2" t="s">
        <v>30</v>
      </c>
      <c r="EH210" s="2">
        <v>0</v>
      </c>
      <c r="EI210" s="2" t="s">
        <v>3</v>
      </c>
      <c r="EJ210" s="2">
        <v>1</v>
      </c>
      <c r="EK210" s="2">
        <v>700010</v>
      </c>
      <c r="EL210" s="2" t="s">
        <v>31</v>
      </c>
      <c r="EM210" s="2" t="s">
        <v>30</v>
      </c>
      <c r="EN210" s="2"/>
      <c r="EO210" s="2" t="s">
        <v>3</v>
      </c>
      <c r="EP210" s="2"/>
      <c r="EQ210" s="2">
        <v>0</v>
      </c>
      <c r="ER210" s="2">
        <v>25505.4</v>
      </c>
      <c r="ES210" s="2">
        <v>24213.979999999996</v>
      </c>
      <c r="ET210" s="2">
        <v>0</v>
      </c>
      <c r="EU210" s="2">
        <v>0</v>
      </c>
      <c r="EV210" s="2">
        <v>0</v>
      </c>
      <c r="EW210" s="2">
        <v>0</v>
      </c>
      <c r="EX210" s="2">
        <v>0</v>
      </c>
      <c r="EY210" s="2">
        <v>0</v>
      </c>
      <c r="EZ210" s="2"/>
      <c r="FA210" s="2"/>
      <c r="FB210" s="2"/>
      <c r="FC210" s="2"/>
      <c r="FD210" s="2"/>
      <c r="FE210" s="2"/>
      <c r="FF210" s="2"/>
      <c r="FG210" s="2"/>
      <c r="FH210" s="2"/>
      <c r="FI210" s="2"/>
      <c r="FJ210" s="2"/>
      <c r="FK210" s="2"/>
      <c r="FL210" s="2"/>
      <c r="FM210" s="2"/>
      <c r="FN210" s="2"/>
      <c r="FO210" s="2"/>
      <c r="FP210" s="2"/>
      <c r="FQ210" s="2">
        <v>0</v>
      </c>
      <c r="FR210" s="2">
        <f t="shared" si="220"/>
        <v>24213.98</v>
      </c>
      <c r="FS210" s="2">
        <v>0</v>
      </c>
      <c r="FT210" s="2"/>
      <c r="FU210" s="2"/>
      <c r="FV210" s="2"/>
      <c r="FW210" s="2"/>
      <c r="FX210" s="2">
        <v>0</v>
      </c>
      <c r="FY210" s="2">
        <v>0</v>
      </c>
      <c r="FZ210" s="2"/>
      <c r="GA210" s="2" t="s">
        <v>316</v>
      </c>
      <c r="GB210" s="2"/>
      <c r="GC210" s="2"/>
      <c r="GD210" s="2">
        <v>0</v>
      </c>
      <c r="GE210" s="2"/>
      <c r="GF210" s="2">
        <v>-155870146</v>
      </c>
      <c r="GG210" s="2">
        <v>2</v>
      </c>
      <c r="GH210" s="2">
        <v>4</v>
      </c>
      <c r="GI210" s="2">
        <v>-2</v>
      </c>
      <c r="GJ210" s="2">
        <v>0</v>
      </c>
      <c r="GK210" s="2">
        <f>ROUND(R210*(R12)/100,2)</f>
        <v>0</v>
      </c>
      <c r="GL210" s="2">
        <f t="shared" si="221"/>
        <v>0</v>
      </c>
      <c r="GM210" s="2">
        <f t="shared" si="222"/>
        <v>24213.98</v>
      </c>
      <c r="GN210" s="2">
        <f t="shared" si="223"/>
        <v>0</v>
      </c>
      <c r="GO210" s="2">
        <f t="shared" si="224"/>
        <v>0</v>
      </c>
      <c r="GP210" s="2">
        <f t="shared" si="225"/>
        <v>0</v>
      </c>
      <c r="GQ210" s="2"/>
      <c r="GR210" s="2">
        <v>0</v>
      </c>
      <c r="GS210" s="2">
        <v>2</v>
      </c>
      <c r="GT210" s="2">
        <v>0</v>
      </c>
      <c r="GU210" s="2" t="s">
        <v>3</v>
      </c>
      <c r="GV210" s="2">
        <f t="shared" si="226"/>
        <v>0</v>
      </c>
      <c r="GW210" s="2">
        <v>1</v>
      </c>
      <c r="GX210" s="2">
        <f t="shared" si="227"/>
        <v>0</v>
      </c>
      <c r="GY210" s="2"/>
      <c r="GZ210" s="2"/>
      <c r="HA210" s="2">
        <v>0</v>
      </c>
      <c r="HB210" s="2">
        <v>0</v>
      </c>
      <c r="HC210" s="2">
        <f t="shared" si="228"/>
        <v>0</v>
      </c>
      <c r="HD210" s="2"/>
      <c r="HE210" s="2" t="s">
        <v>33</v>
      </c>
      <c r="HF210" s="2" t="s">
        <v>34</v>
      </c>
      <c r="HG210" s="2"/>
      <c r="HH210" s="2"/>
      <c r="HI210" s="2"/>
      <c r="HJ210" s="2"/>
      <c r="HK210" s="2"/>
      <c r="HL210" s="2"/>
      <c r="HM210" s="2" t="s">
        <v>3</v>
      </c>
      <c r="HN210" s="2" t="s">
        <v>3</v>
      </c>
      <c r="HO210" s="2" t="s">
        <v>3</v>
      </c>
      <c r="HP210" s="2" t="s">
        <v>3</v>
      </c>
      <c r="HQ210" s="2" t="s">
        <v>3</v>
      </c>
      <c r="HR210" s="2"/>
      <c r="HS210" s="2"/>
      <c r="HT210" s="2"/>
      <c r="HU210" s="2"/>
      <c r="HV210" s="2"/>
      <c r="HW210" s="2"/>
      <c r="HX210" s="2"/>
      <c r="HY210" s="2"/>
      <c r="HZ210" s="2"/>
      <c r="IA210" s="2"/>
      <c r="IB210" s="2"/>
      <c r="IC210" s="2"/>
      <c r="ID210" s="2"/>
      <c r="IE210" s="2"/>
      <c r="IF210" s="2"/>
      <c r="IG210" s="2"/>
      <c r="IH210" s="2"/>
      <c r="II210" s="2"/>
      <c r="IJ210" s="2"/>
      <c r="IK210" s="2">
        <v>0</v>
      </c>
      <c r="IL210" s="2"/>
      <c r="IM210" s="2"/>
      <c r="IN210" s="2"/>
      <c r="IO210" s="2"/>
      <c r="IP210" s="2"/>
      <c r="IQ210" s="2"/>
      <c r="IR210" s="2"/>
      <c r="IS210" s="2"/>
      <c r="IT210" s="2"/>
      <c r="IU210" s="2"/>
    </row>
    <row r="211" spans="1:255" x14ac:dyDescent="0.2">
      <c r="A211">
        <v>17</v>
      </c>
      <c r="B211">
        <v>1</v>
      </c>
      <c r="E211" t="s">
        <v>41</v>
      </c>
      <c r="F211" t="s">
        <v>27</v>
      </c>
      <c r="G211" t="s">
        <v>315</v>
      </c>
      <c r="H211" t="s">
        <v>29</v>
      </c>
      <c r="I211">
        <v>1</v>
      </c>
      <c r="J211">
        <v>0</v>
      </c>
      <c r="K211">
        <v>1</v>
      </c>
      <c r="O211">
        <f t="shared" si="191"/>
        <v>172161.4</v>
      </c>
      <c r="P211">
        <f t="shared" si="192"/>
        <v>172161.4</v>
      </c>
      <c r="Q211">
        <f t="shared" si="193"/>
        <v>0</v>
      </c>
      <c r="R211">
        <f t="shared" si="194"/>
        <v>0</v>
      </c>
      <c r="S211">
        <f t="shared" si="195"/>
        <v>0</v>
      </c>
      <c r="T211">
        <f t="shared" si="196"/>
        <v>0</v>
      </c>
      <c r="U211">
        <f t="shared" si="197"/>
        <v>0</v>
      </c>
      <c r="V211">
        <f t="shared" si="198"/>
        <v>0</v>
      </c>
      <c r="W211">
        <f t="shared" si="199"/>
        <v>0</v>
      </c>
      <c r="X211">
        <f t="shared" si="200"/>
        <v>0</v>
      </c>
      <c r="Y211">
        <f t="shared" si="201"/>
        <v>0</v>
      </c>
      <c r="AA211">
        <v>151751235</v>
      </c>
      <c r="AB211">
        <f t="shared" si="202"/>
        <v>24213.98</v>
      </c>
      <c r="AC211">
        <f t="shared" si="203"/>
        <v>24213.98</v>
      </c>
      <c r="AD211">
        <f t="shared" si="204"/>
        <v>0</v>
      </c>
      <c r="AE211">
        <f t="shared" si="205"/>
        <v>0</v>
      </c>
      <c r="AF211">
        <f t="shared" si="206"/>
        <v>0</v>
      </c>
      <c r="AG211">
        <f t="shared" si="207"/>
        <v>0</v>
      </c>
      <c r="AH211">
        <f t="shared" si="208"/>
        <v>0</v>
      </c>
      <c r="AI211">
        <f t="shared" si="209"/>
        <v>0</v>
      </c>
      <c r="AJ211">
        <f t="shared" si="210"/>
        <v>0</v>
      </c>
      <c r="AK211">
        <v>24213.979999999996</v>
      </c>
      <c r="AL211">
        <v>24213.979999999996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1</v>
      </c>
      <c r="AW211">
        <v>1</v>
      </c>
      <c r="AZ211">
        <v>1</v>
      </c>
      <c r="BA211">
        <v>1</v>
      </c>
      <c r="BB211">
        <v>1</v>
      </c>
      <c r="BC211">
        <v>7.11</v>
      </c>
      <c r="BD211" t="s">
        <v>3</v>
      </c>
      <c r="BE211" t="s">
        <v>3</v>
      </c>
      <c r="BF211" t="s">
        <v>3</v>
      </c>
      <c r="BG211" t="s">
        <v>3</v>
      </c>
      <c r="BH211">
        <v>3</v>
      </c>
      <c r="BI211">
        <v>3</v>
      </c>
      <c r="BJ211" t="s">
        <v>3</v>
      </c>
      <c r="BM211">
        <v>700010</v>
      </c>
      <c r="BN211">
        <v>0</v>
      </c>
      <c r="BO211" t="s">
        <v>3</v>
      </c>
      <c r="BP211">
        <v>0</v>
      </c>
      <c r="BQ211">
        <v>202</v>
      </c>
      <c r="BR211">
        <v>0</v>
      </c>
      <c r="BS211">
        <v>1</v>
      </c>
      <c r="BT211">
        <v>1</v>
      </c>
      <c r="BU211">
        <v>1</v>
      </c>
      <c r="BV211">
        <v>1</v>
      </c>
      <c r="BW211">
        <v>1</v>
      </c>
      <c r="BX211">
        <v>1</v>
      </c>
      <c r="BY211" t="s">
        <v>3</v>
      </c>
      <c r="BZ211">
        <v>0</v>
      </c>
      <c r="CA211">
        <v>0</v>
      </c>
      <c r="CB211" t="s">
        <v>3</v>
      </c>
      <c r="CE211">
        <v>30</v>
      </c>
      <c r="CF211">
        <v>0</v>
      </c>
      <c r="CG211">
        <v>0</v>
      </c>
      <c r="CM211">
        <v>0</v>
      </c>
      <c r="CN211" t="s">
        <v>3</v>
      </c>
      <c r="CO211">
        <v>0</v>
      </c>
      <c r="CP211">
        <f t="shared" si="211"/>
        <v>172161.4</v>
      </c>
      <c r="CQ211">
        <f t="shared" si="212"/>
        <v>172161.4</v>
      </c>
      <c r="CR211">
        <f t="shared" si="213"/>
        <v>0</v>
      </c>
      <c r="CS211">
        <f t="shared" si="214"/>
        <v>0</v>
      </c>
      <c r="CT211">
        <f t="shared" si="215"/>
        <v>0</v>
      </c>
      <c r="CU211">
        <f t="shared" si="216"/>
        <v>0</v>
      </c>
      <c r="CV211">
        <f t="shared" si="217"/>
        <v>0</v>
      </c>
      <c r="CW211">
        <f t="shared" si="218"/>
        <v>0</v>
      </c>
      <c r="CX211">
        <f t="shared" si="219"/>
        <v>0</v>
      </c>
      <c r="CY211">
        <f>S211*(BZ211/100)</f>
        <v>0</v>
      </c>
      <c r="CZ211">
        <f>S211*(CA211/100)</f>
        <v>0</v>
      </c>
      <c r="DC211" t="s">
        <v>3</v>
      </c>
      <c r="DD211" t="s">
        <v>3</v>
      </c>
      <c r="DE211" t="s">
        <v>3</v>
      </c>
      <c r="DF211" t="s">
        <v>3</v>
      </c>
      <c r="DG211" t="s">
        <v>3</v>
      </c>
      <c r="DH211" t="s">
        <v>3</v>
      </c>
      <c r="DI211" t="s">
        <v>3</v>
      </c>
      <c r="DJ211" t="s">
        <v>3</v>
      </c>
      <c r="DK211" t="s">
        <v>3</v>
      </c>
      <c r="DL211" t="s">
        <v>3</v>
      </c>
      <c r="DM211" t="s">
        <v>3</v>
      </c>
      <c r="DN211">
        <v>0</v>
      </c>
      <c r="DO211">
        <v>0</v>
      </c>
      <c r="DP211">
        <v>1</v>
      </c>
      <c r="DQ211">
        <v>1</v>
      </c>
      <c r="DU211">
        <v>1010</v>
      </c>
      <c r="DV211" t="s">
        <v>29</v>
      </c>
      <c r="DW211" t="s">
        <v>29</v>
      </c>
      <c r="DX211">
        <v>1</v>
      </c>
      <c r="DZ211" t="s">
        <v>3</v>
      </c>
      <c r="EA211" t="s">
        <v>3</v>
      </c>
      <c r="EB211" t="s">
        <v>3</v>
      </c>
      <c r="EC211" t="s">
        <v>3</v>
      </c>
      <c r="EE211">
        <v>151748510</v>
      </c>
      <c r="EF211">
        <v>202</v>
      </c>
      <c r="EG211" t="s">
        <v>30</v>
      </c>
      <c r="EH211">
        <v>0</v>
      </c>
      <c r="EI211" t="s">
        <v>3</v>
      </c>
      <c r="EJ211">
        <v>1</v>
      </c>
      <c r="EK211">
        <v>700010</v>
      </c>
      <c r="EL211" t="s">
        <v>31</v>
      </c>
      <c r="EM211" t="s">
        <v>30</v>
      </c>
      <c r="EO211" t="s">
        <v>3</v>
      </c>
      <c r="EQ211">
        <v>0</v>
      </c>
      <c r="ER211">
        <v>25505.4</v>
      </c>
      <c r="ES211">
        <v>24213.979999999996</v>
      </c>
      <c r="ET211">
        <v>0</v>
      </c>
      <c r="EU211">
        <v>0</v>
      </c>
      <c r="EV211">
        <v>0</v>
      </c>
      <c r="EW211">
        <v>0</v>
      </c>
      <c r="EX211">
        <v>0</v>
      </c>
      <c r="EY211">
        <v>0</v>
      </c>
      <c r="EZ211">
        <v>5</v>
      </c>
      <c r="FC211">
        <v>1</v>
      </c>
      <c r="FD211">
        <v>18</v>
      </c>
      <c r="FF211">
        <v>198198</v>
      </c>
      <c r="FQ211">
        <v>0</v>
      </c>
      <c r="FR211">
        <f t="shared" si="220"/>
        <v>172161.4</v>
      </c>
      <c r="FS211">
        <v>0</v>
      </c>
      <c r="FX211">
        <v>0</v>
      </c>
      <c r="FY211">
        <v>0</v>
      </c>
      <c r="GA211" t="s">
        <v>316</v>
      </c>
      <c r="GD211">
        <v>0</v>
      </c>
      <c r="GF211">
        <v>-155870146</v>
      </c>
      <c r="GG211">
        <v>2</v>
      </c>
      <c r="GH211">
        <v>3</v>
      </c>
      <c r="GI211">
        <v>5</v>
      </c>
      <c r="GJ211">
        <v>0</v>
      </c>
      <c r="GK211">
        <f>ROUND(R211*(S12)/100,2)</f>
        <v>0</v>
      </c>
      <c r="GL211">
        <f t="shared" si="221"/>
        <v>0</v>
      </c>
      <c r="GM211">
        <f t="shared" si="222"/>
        <v>172161.4</v>
      </c>
      <c r="GN211">
        <f t="shared" si="223"/>
        <v>0</v>
      </c>
      <c r="GO211">
        <f t="shared" si="224"/>
        <v>0</v>
      </c>
      <c r="GP211">
        <f t="shared" si="225"/>
        <v>0</v>
      </c>
      <c r="GR211">
        <v>1</v>
      </c>
      <c r="GS211">
        <v>1</v>
      </c>
      <c r="GT211">
        <v>0</v>
      </c>
      <c r="GU211" t="s">
        <v>3</v>
      </c>
      <c r="GV211">
        <f t="shared" si="226"/>
        <v>0</v>
      </c>
      <c r="GW211">
        <v>1</v>
      </c>
      <c r="GX211">
        <f t="shared" si="227"/>
        <v>0</v>
      </c>
      <c r="HA211">
        <v>0</v>
      </c>
      <c r="HB211">
        <v>0</v>
      </c>
      <c r="HC211">
        <f t="shared" si="228"/>
        <v>0</v>
      </c>
      <c r="HE211" t="s">
        <v>33</v>
      </c>
      <c r="HF211" t="s">
        <v>34</v>
      </c>
      <c r="HM211" t="s">
        <v>3</v>
      </c>
      <c r="HN211" t="s">
        <v>3</v>
      </c>
      <c r="HO211" t="s">
        <v>3</v>
      </c>
      <c r="HP211" t="s">
        <v>3</v>
      </c>
      <c r="HQ211" t="s">
        <v>3</v>
      </c>
      <c r="IK211">
        <v>0</v>
      </c>
    </row>
    <row r="212" spans="1:255" x14ac:dyDescent="0.2">
      <c r="A212" s="2">
        <v>17</v>
      </c>
      <c r="B212" s="2">
        <v>1</v>
      </c>
      <c r="C212" s="2">
        <f>ROW(SmtRes!A253)</f>
        <v>253</v>
      </c>
      <c r="D212" s="2">
        <f>ROW(EtalonRes!A307)</f>
        <v>307</v>
      </c>
      <c r="E212" s="2" t="s">
        <v>46</v>
      </c>
      <c r="F212" s="2" t="s">
        <v>35</v>
      </c>
      <c r="G212" s="2" t="s">
        <v>36</v>
      </c>
      <c r="H212" s="2" t="s">
        <v>37</v>
      </c>
      <c r="I212" s="2">
        <v>1</v>
      </c>
      <c r="J212" s="2">
        <v>0</v>
      </c>
      <c r="K212" s="2">
        <v>1</v>
      </c>
      <c r="L212" s="2"/>
      <c r="M212" s="2"/>
      <c r="N212" s="2"/>
      <c r="O212" s="2">
        <f t="shared" si="191"/>
        <v>2827.55</v>
      </c>
      <c r="P212" s="2">
        <f t="shared" si="192"/>
        <v>0</v>
      </c>
      <c r="Q212" s="2">
        <f t="shared" si="193"/>
        <v>0</v>
      </c>
      <c r="R212" s="2">
        <f t="shared" si="194"/>
        <v>0</v>
      </c>
      <c r="S212" s="2">
        <f t="shared" si="195"/>
        <v>2827.55</v>
      </c>
      <c r="T212" s="2">
        <f t="shared" si="196"/>
        <v>0</v>
      </c>
      <c r="U212" s="2">
        <f t="shared" si="197"/>
        <v>145.6</v>
      </c>
      <c r="V212" s="2">
        <f t="shared" si="198"/>
        <v>0</v>
      </c>
      <c r="W212" s="2">
        <f t="shared" si="199"/>
        <v>0</v>
      </c>
      <c r="X212" s="2">
        <f t="shared" si="200"/>
        <v>3223.41</v>
      </c>
      <c r="Y212" s="2">
        <f t="shared" si="201"/>
        <v>1894.46</v>
      </c>
      <c r="Z212" s="2"/>
      <c r="AA212" s="2">
        <v>151751237</v>
      </c>
      <c r="AB212" s="2">
        <f t="shared" si="202"/>
        <v>2827.55</v>
      </c>
      <c r="AC212" s="2">
        <f t="shared" si="203"/>
        <v>0</v>
      </c>
      <c r="AD212" s="2">
        <f t="shared" si="204"/>
        <v>0</v>
      </c>
      <c r="AE212" s="2">
        <f t="shared" si="205"/>
        <v>0</v>
      </c>
      <c r="AF212" s="2">
        <f t="shared" si="206"/>
        <v>2827.55</v>
      </c>
      <c r="AG212" s="2">
        <f t="shared" si="207"/>
        <v>0</v>
      </c>
      <c r="AH212" s="2">
        <f t="shared" si="208"/>
        <v>145.6</v>
      </c>
      <c r="AI212" s="2">
        <f t="shared" si="209"/>
        <v>0</v>
      </c>
      <c r="AJ212" s="2">
        <f t="shared" si="210"/>
        <v>0</v>
      </c>
      <c r="AK212" s="2">
        <v>2827.55</v>
      </c>
      <c r="AL212" s="2">
        <v>0</v>
      </c>
      <c r="AM212" s="2">
        <v>0</v>
      </c>
      <c r="AN212" s="2">
        <v>0</v>
      </c>
      <c r="AO212" s="2">
        <v>2827.55</v>
      </c>
      <c r="AP212" s="2">
        <v>0</v>
      </c>
      <c r="AQ212" s="2">
        <v>145.6</v>
      </c>
      <c r="AR212" s="2">
        <v>0</v>
      </c>
      <c r="AS212" s="2">
        <v>0</v>
      </c>
      <c r="AT212" s="2">
        <v>114</v>
      </c>
      <c r="AU212" s="2">
        <v>67</v>
      </c>
      <c r="AV212" s="2">
        <v>1</v>
      </c>
      <c r="AW212" s="2">
        <v>1</v>
      </c>
      <c r="AX212" s="2"/>
      <c r="AY212" s="2"/>
      <c r="AZ212" s="2">
        <v>1</v>
      </c>
      <c r="BA212" s="2">
        <v>1</v>
      </c>
      <c r="BB212" s="2">
        <v>1</v>
      </c>
      <c r="BC212" s="2">
        <v>1</v>
      </c>
      <c r="BD212" s="2" t="s">
        <v>3</v>
      </c>
      <c r="BE212" s="2" t="s">
        <v>3</v>
      </c>
      <c r="BF212" s="2" t="s">
        <v>3</v>
      </c>
      <c r="BG212" s="2" t="s">
        <v>3</v>
      </c>
      <c r="BH212" s="2">
        <v>0</v>
      </c>
      <c r="BI212" s="2">
        <v>2</v>
      </c>
      <c r="BJ212" s="2" t="s">
        <v>38</v>
      </c>
      <c r="BK212" s="2"/>
      <c r="BL212" s="2"/>
      <c r="BM212" s="2">
        <v>352</v>
      </c>
      <c r="BN212" s="2">
        <v>0</v>
      </c>
      <c r="BO212" s="2" t="s">
        <v>3</v>
      </c>
      <c r="BP212" s="2">
        <v>0</v>
      </c>
      <c r="BQ212" s="2">
        <v>40</v>
      </c>
      <c r="BR212" s="2">
        <v>0</v>
      </c>
      <c r="BS212" s="2">
        <v>1</v>
      </c>
      <c r="BT212" s="2">
        <v>1</v>
      </c>
      <c r="BU212" s="2">
        <v>1</v>
      </c>
      <c r="BV212" s="2">
        <v>1</v>
      </c>
      <c r="BW212" s="2">
        <v>1</v>
      </c>
      <c r="BX212" s="2">
        <v>1</v>
      </c>
      <c r="BY212" s="2" t="s">
        <v>3</v>
      </c>
      <c r="BZ212" s="2">
        <v>114</v>
      </c>
      <c r="CA212" s="2">
        <v>67</v>
      </c>
      <c r="CB212" s="2" t="s">
        <v>3</v>
      </c>
      <c r="CC212" s="2"/>
      <c r="CD212" s="2"/>
      <c r="CE212" s="2">
        <v>30</v>
      </c>
      <c r="CF212" s="2">
        <v>0</v>
      </c>
      <c r="CG212" s="2">
        <v>0</v>
      </c>
      <c r="CH212" s="2"/>
      <c r="CI212" s="2"/>
      <c r="CJ212" s="2"/>
      <c r="CK212" s="2"/>
      <c r="CL212" s="2"/>
      <c r="CM212" s="2">
        <v>0</v>
      </c>
      <c r="CN212" s="2" t="s">
        <v>3</v>
      </c>
      <c r="CO212" s="2">
        <v>0</v>
      </c>
      <c r="CP212" s="2">
        <f t="shared" si="211"/>
        <v>2827.55</v>
      </c>
      <c r="CQ212" s="2">
        <f t="shared" si="212"/>
        <v>0</v>
      </c>
      <c r="CR212" s="2">
        <f t="shared" si="213"/>
        <v>0</v>
      </c>
      <c r="CS212" s="2">
        <f t="shared" si="214"/>
        <v>0</v>
      </c>
      <c r="CT212" s="2">
        <f t="shared" si="215"/>
        <v>2827.55</v>
      </c>
      <c r="CU212" s="2">
        <f t="shared" si="216"/>
        <v>0</v>
      </c>
      <c r="CV212" s="2">
        <f t="shared" si="217"/>
        <v>145.6</v>
      </c>
      <c r="CW212" s="2">
        <f t="shared" si="218"/>
        <v>0</v>
      </c>
      <c r="CX212" s="2">
        <f t="shared" si="219"/>
        <v>0</v>
      </c>
      <c r="CY212" s="2">
        <f>((S212*BZ212)/100)</f>
        <v>3223.4070000000002</v>
      </c>
      <c r="CZ212" s="2">
        <f>((S212*CA212)/100)</f>
        <v>1894.4585</v>
      </c>
      <c r="DA212" s="2"/>
      <c r="DB212" s="2"/>
      <c r="DC212" s="2" t="s">
        <v>3</v>
      </c>
      <c r="DD212" s="2" t="s">
        <v>3</v>
      </c>
      <c r="DE212" s="2" t="s">
        <v>3</v>
      </c>
      <c r="DF212" s="2" t="s">
        <v>3</v>
      </c>
      <c r="DG212" s="2" t="s">
        <v>3</v>
      </c>
      <c r="DH212" s="2" t="s">
        <v>3</v>
      </c>
      <c r="DI212" s="2" t="s">
        <v>3</v>
      </c>
      <c r="DJ212" s="2" t="s">
        <v>3</v>
      </c>
      <c r="DK212" s="2" t="s">
        <v>3</v>
      </c>
      <c r="DL212" s="2" t="s">
        <v>3</v>
      </c>
      <c r="DM212" s="2" t="s">
        <v>3</v>
      </c>
      <c r="DN212" s="2">
        <v>0</v>
      </c>
      <c r="DO212" s="2">
        <v>0</v>
      </c>
      <c r="DP212" s="2">
        <v>1</v>
      </c>
      <c r="DQ212" s="2">
        <v>1</v>
      </c>
      <c r="DR212" s="2"/>
      <c r="DS212" s="2"/>
      <c r="DT212" s="2"/>
      <c r="DU212" s="2">
        <v>1013</v>
      </c>
      <c r="DV212" s="2" t="s">
        <v>37</v>
      </c>
      <c r="DW212" s="2" t="s">
        <v>37</v>
      </c>
      <c r="DX212" s="2">
        <v>1</v>
      </c>
      <c r="DY212" s="2"/>
      <c r="DZ212" s="2" t="s">
        <v>3</v>
      </c>
      <c r="EA212" s="2" t="s">
        <v>3</v>
      </c>
      <c r="EB212" s="2" t="s">
        <v>3</v>
      </c>
      <c r="EC212" s="2" t="s">
        <v>3</v>
      </c>
      <c r="ED212" s="2"/>
      <c r="EE212" s="2">
        <v>151030350</v>
      </c>
      <c r="EF212" s="2">
        <v>40</v>
      </c>
      <c r="EG212" s="2" t="s">
        <v>23</v>
      </c>
      <c r="EH212" s="2">
        <v>0</v>
      </c>
      <c r="EI212" s="2" t="s">
        <v>3</v>
      </c>
      <c r="EJ212" s="2">
        <v>2</v>
      </c>
      <c r="EK212" s="2">
        <v>352</v>
      </c>
      <c r="EL212" s="2" t="s">
        <v>39</v>
      </c>
      <c r="EM212" s="2" t="s">
        <v>40</v>
      </c>
      <c r="EN212" s="2"/>
      <c r="EO212" s="2" t="s">
        <v>3</v>
      </c>
      <c r="EP212" s="2"/>
      <c r="EQ212" s="2">
        <v>0</v>
      </c>
      <c r="ER212" s="2">
        <v>2827.55</v>
      </c>
      <c r="ES212" s="2">
        <v>0</v>
      </c>
      <c r="ET212" s="2">
        <v>0</v>
      </c>
      <c r="EU212" s="2">
        <v>0</v>
      </c>
      <c r="EV212" s="2">
        <v>2827.55</v>
      </c>
      <c r="EW212" s="2">
        <v>145.6</v>
      </c>
      <c r="EX212" s="2">
        <v>0</v>
      </c>
      <c r="EY212" s="2">
        <v>0</v>
      </c>
      <c r="EZ212" s="2"/>
      <c r="FA212" s="2"/>
      <c r="FB212" s="2"/>
      <c r="FC212" s="2"/>
      <c r="FD212" s="2"/>
      <c r="FE212" s="2"/>
      <c r="FF212" s="2"/>
      <c r="FG212" s="2"/>
      <c r="FH212" s="2"/>
      <c r="FI212" s="2"/>
      <c r="FJ212" s="2"/>
      <c r="FK212" s="2"/>
      <c r="FL212" s="2"/>
      <c r="FM212" s="2"/>
      <c r="FN212" s="2"/>
      <c r="FO212" s="2"/>
      <c r="FP212" s="2"/>
      <c r="FQ212" s="2">
        <v>0</v>
      </c>
      <c r="FR212" s="2">
        <f t="shared" si="220"/>
        <v>0</v>
      </c>
      <c r="FS212" s="2">
        <v>0</v>
      </c>
      <c r="FT212" s="2"/>
      <c r="FU212" s="2"/>
      <c r="FV212" s="2"/>
      <c r="FW212" s="2"/>
      <c r="FX212" s="2">
        <v>114</v>
      </c>
      <c r="FY212" s="2">
        <v>67</v>
      </c>
      <c r="FZ212" s="2"/>
      <c r="GA212" s="2" t="s">
        <v>3</v>
      </c>
      <c r="GB212" s="2"/>
      <c r="GC212" s="2"/>
      <c r="GD212" s="2">
        <v>0</v>
      </c>
      <c r="GE212" s="2"/>
      <c r="GF212" s="2">
        <v>294234689</v>
      </c>
      <c r="GG212" s="2">
        <v>2</v>
      </c>
      <c r="GH212" s="2">
        <v>1</v>
      </c>
      <c r="GI212" s="2">
        <v>-2</v>
      </c>
      <c r="GJ212" s="2">
        <v>0</v>
      </c>
      <c r="GK212" s="2">
        <f>ROUND(R212*(R12)/100,2)</f>
        <v>0</v>
      </c>
      <c r="GL212" s="2">
        <f t="shared" si="221"/>
        <v>0</v>
      </c>
      <c r="GM212" s="2">
        <f t="shared" si="222"/>
        <v>7945.42</v>
      </c>
      <c r="GN212" s="2">
        <f t="shared" si="223"/>
        <v>0</v>
      </c>
      <c r="GO212" s="2">
        <f t="shared" si="224"/>
        <v>7945.42</v>
      </c>
      <c r="GP212" s="2">
        <f t="shared" si="225"/>
        <v>0</v>
      </c>
      <c r="GQ212" s="2"/>
      <c r="GR212" s="2">
        <v>0</v>
      </c>
      <c r="GS212" s="2">
        <v>0</v>
      </c>
      <c r="GT212" s="2">
        <v>0</v>
      </c>
      <c r="GU212" s="2" t="s">
        <v>3</v>
      </c>
      <c r="GV212" s="2">
        <f t="shared" si="226"/>
        <v>0</v>
      </c>
      <c r="GW212" s="2">
        <v>1</v>
      </c>
      <c r="GX212" s="2">
        <f t="shared" si="227"/>
        <v>0</v>
      </c>
      <c r="GY212" s="2"/>
      <c r="GZ212" s="2"/>
      <c r="HA212" s="2">
        <v>0</v>
      </c>
      <c r="HB212" s="2">
        <v>0</v>
      </c>
      <c r="HC212" s="2">
        <f t="shared" si="228"/>
        <v>0</v>
      </c>
      <c r="HD212" s="2"/>
      <c r="HE212" s="2" t="s">
        <v>3</v>
      </c>
      <c r="HF212" s="2" t="s">
        <v>3</v>
      </c>
      <c r="HG212" s="2"/>
      <c r="HH212" s="2"/>
      <c r="HI212" s="2"/>
      <c r="HJ212" s="2"/>
      <c r="HK212" s="2"/>
      <c r="HL212" s="2"/>
      <c r="HM212" s="2" t="s">
        <v>3</v>
      </c>
      <c r="HN212" s="2" t="s">
        <v>3</v>
      </c>
      <c r="HO212" s="2" t="s">
        <v>3</v>
      </c>
      <c r="HP212" s="2" t="s">
        <v>3</v>
      </c>
      <c r="HQ212" s="2" t="s">
        <v>3</v>
      </c>
      <c r="HR212" s="2"/>
      <c r="HS212" s="2"/>
      <c r="HT212" s="2"/>
      <c r="HU212" s="2"/>
      <c r="HV212" s="2"/>
      <c r="HW212" s="2"/>
      <c r="HX212" s="2"/>
      <c r="HY212" s="2"/>
      <c r="HZ212" s="2"/>
      <c r="IA212" s="2"/>
      <c r="IB212" s="2"/>
      <c r="IC212" s="2"/>
      <c r="ID212" s="2"/>
      <c r="IE212" s="2"/>
      <c r="IF212" s="2"/>
      <c r="IG212" s="2"/>
      <c r="IH212" s="2"/>
      <c r="II212" s="2"/>
      <c r="IJ212" s="2"/>
      <c r="IK212" s="2">
        <v>0</v>
      </c>
      <c r="IL212" s="2"/>
      <c r="IM212" s="2"/>
      <c r="IN212" s="2"/>
      <c r="IO212" s="2"/>
      <c r="IP212" s="2"/>
      <c r="IQ212" s="2"/>
      <c r="IR212" s="2"/>
      <c r="IS212" s="2"/>
      <c r="IT212" s="2"/>
      <c r="IU212" s="2"/>
    </row>
    <row r="213" spans="1:255" x14ac:dyDescent="0.2">
      <c r="A213">
        <v>17</v>
      </c>
      <c r="B213">
        <v>1</v>
      </c>
      <c r="C213">
        <f>ROW(SmtRes!A254)</f>
        <v>254</v>
      </c>
      <c r="D213">
        <f>ROW(EtalonRes!A308)</f>
        <v>308</v>
      </c>
      <c r="E213" t="s">
        <v>46</v>
      </c>
      <c r="F213" t="s">
        <v>35</v>
      </c>
      <c r="G213" t="s">
        <v>36</v>
      </c>
      <c r="H213" t="s">
        <v>37</v>
      </c>
      <c r="I213">
        <v>1</v>
      </c>
      <c r="J213">
        <v>0</v>
      </c>
      <c r="K213">
        <v>1</v>
      </c>
      <c r="O213">
        <f t="shared" si="191"/>
        <v>97578.75</v>
      </c>
      <c r="P213">
        <f t="shared" si="192"/>
        <v>0</v>
      </c>
      <c r="Q213">
        <f t="shared" si="193"/>
        <v>0</v>
      </c>
      <c r="R213">
        <f t="shared" si="194"/>
        <v>0</v>
      </c>
      <c r="S213">
        <f t="shared" si="195"/>
        <v>97578.75</v>
      </c>
      <c r="T213">
        <f t="shared" si="196"/>
        <v>0</v>
      </c>
      <c r="U213">
        <f t="shared" si="197"/>
        <v>145.6</v>
      </c>
      <c r="V213">
        <f t="shared" si="198"/>
        <v>0</v>
      </c>
      <c r="W213">
        <f t="shared" si="199"/>
        <v>0</v>
      </c>
      <c r="X213">
        <f t="shared" si="200"/>
        <v>77087.210000000006</v>
      </c>
      <c r="Y213">
        <f t="shared" si="201"/>
        <v>40007.29</v>
      </c>
      <c r="AA213">
        <v>151751235</v>
      </c>
      <c r="AB213">
        <f t="shared" si="202"/>
        <v>2827.55</v>
      </c>
      <c r="AC213">
        <f t="shared" si="203"/>
        <v>0</v>
      </c>
      <c r="AD213">
        <f t="shared" si="204"/>
        <v>0</v>
      </c>
      <c r="AE213">
        <f t="shared" si="205"/>
        <v>0</v>
      </c>
      <c r="AF213">
        <f t="shared" si="206"/>
        <v>2827.55</v>
      </c>
      <c r="AG213">
        <f t="shared" si="207"/>
        <v>0</v>
      </c>
      <c r="AH213">
        <f t="shared" si="208"/>
        <v>145.6</v>
      </c>
      <c r="AI213">
        <f t="shared" si="209"/>
        <v>0</v>
      </c>
      <c r="AJ213">
        <f t="shared" si="210"/>
        <v>0</v>
      </c>
      <c r="AK213">
        <v>2827.55</v>
      </c>
      <c r="AL213">
        <v>0</v>
      </c>
      <c r="AM213">
        <v>0</v>
      </c>
      <c r="AN213">
        <v>0</v>
      </c>
      <c r="AO213">
        <v>2827.55</v>
      </c>
      <c r="AP213">
        <v>0</v>
      </c>
      <c r="AQ213">
        <v>145.6</v>
      </c>
      <c r="AR213">
        <v>0</v>
      </c>
      <c r="AS213">
        <v>0</v>
      </c>
      <c r="AT213">
        <v>79</v>
      </c>
      <c r="AU213">
        <v>41</v>
      </c>
      <c r="AV213">
        <v>1</v>
      </c>
      <c r="AW213">
        <v>1</v>
      </c>
      <c r="AZ213">
        <v>1</v>
      </c>
      <c r="BA213">
        <v>34.51</v>
      </c>
      <c r="BB213">
        <v>1</v>
      </c>
      <c r="BC213">
        <v>1</v>
      </c>
      <c r="BD213" t="s">
        <v>3</v>
      </c>
      <c r="BE213" t="s">
        <v>3</v>
      </c>
      <c r="BF213" t="s">
        <v>3</v>
      </c>
      <c r="BG213" t="s">
        <v>3</v>
      </c>
      <c r="BH213">
        <v>0</v>
      </c>
      <c r="BI213">
        <v>2</v>
      </c>
      <c r="BJ213" t="s">
        <v>38</v>
      </c>
      <c r="BM213">
        <v>352</v>
      </c>
      <c r="BN213">
        <v>0</v>
      </c>
      <c r="BO213" t="s">
        <v>35</v>
      </c>
      <c r="BP213">
        <v>1</v>
      </c>
      <c r="BQ213">
        <v>40</v>
      </c>
      <c r="BR213">
        <v>0</v>
      </c>
      <c r="BS213">
        <v>34.51</v>
      </c>
      <c r="BT213">
        <v>1</v>
      </c>
      <c r="BU213">
        <v>1</v>
      </c>
      <c r="BV213">
        <v>1</v>
      </c>
      <c r="BW213">
        <v>1</v>
      </c>
      <c r="BX213">
        <v>1</v>
      </c>
      <c r="BY213" t="s">
        <v>3</v>
      </c>
      <c r="BZ213">
        <v>79</v>
      </c>
      <c r="CA213">
        <v>41</v>
      </c>
      <c r="CB213" t="s">
        <v>3</v>
      </c>
      <c r="CE213">
        <v>30</v>
      </c>
      <c r="CF213">
        <v>0</v>
      </c>
      <c r="CG213">
        <v>0</v>
      </c>
      <c r="CM213">
        <v>0</v>
      </c>
      <c r="CN213" t="s">
        <v>3</v>
      </c>
      <c r="CO213">
        <v>0</v>
      </c>
      <c r="CP213">
        <f t="shared" si="211"/>
        <v>97578.75</v>
      </c>
      <c r="CQ213">
        <f t="shared" si="212"/>
        <v>0</v>
      </c>
      <c r="CR213">
        <f t="shared" si="213"/>
        <v>0</v>
      </c>
      <c r="CS213">
        <f t="shared" si="214"/>
        <v>0</v>
      </c>
      <c r="CT213">
        <f t="shared" si="215"/>
        <v>97578.75</v>
      </c>
      <c r="CU213">
        <f t="shared" si="216"/>
        <v>0</v>
      </c>
      <c r="CV213">
        <f t="shared" si="217"/>
        <v>145.6</v>
      </c>
      <c r="CW213">
        <f t="shared" si="218"/>
        <v>0</v>
      </c>
      <c r="CX213">
        <f t="shared" si="219"/>
        <v>0</v>
      </c>
      <c r="CY213">
        <f>S213*(BZ213/100)</f>
        <v>77087.212500000009</v>
      </c>
      <c r="CZ213">
        <f>S213*(CA213/100)</f>
        <v>40007.287499999999</v>
      </c>
      <c r="DC213" t="s">
        <v>3</v>
      </c>
      <c r="DD213" t="s">
        <v>3</v>
      </c>
      <c r="DE213" t="s">
        <v>3</v>
      </c>
      <c r="DF213" t="s">
        <v>3</v>
      </c>
      <c r="DG213" t="s">
        <v>3</v>
      </c>
      <c r="DH213" t="s">
        <v>3</v>
      </c>
      <c r="DI213" t="s">
        <v>3</v>
      </c>
      <c r="DJ213" t="s">
        <v>3</v>
      </c>
      <c r="DK213" t="s">
        <v>3</v>
      </c>
      <c r="DL213" t="s">
        <v>3</v>
      </c>
      <c r="DM213" t="s">
        <v>3</v>
      </c>
      <c r="DN213">
        <v>114</v>
      </c>
      <c r="DO213">
        <v>67</v>
      </c>
      <c r="DP213">
        <v>1</v>
      </c>
      <c r="DQ213">
        <v>1</v>
      </c>
      <c r="DU213">
        <v>1013</v>
      </c>
      <c r="DV213" t="s">
        <v>37</v>
      </c>
      <c r="DW213" t="s">
        <v>37</v>
      </c>
      <c r="DX213">
        <v>1</v>
      </c>
      <c r="DZ213" t="s">
        <v>3</v>
      </c>
      <c r="EA213" t="s">
        <v>3</v>
      </c>
      <c r="EB213" t="s">
        <v>3</v>
      </c>
      <c r="EC213" t="s">
        <v>3</v>
      </c>
      <c r="EE213">
        <v>151030350</v>
      </c>
      <c r="EF213">
        <v>40</v>
      </c>
      <c r="EG213" t="s">
        <v>23</v>
      </c>
      <c r="EH213">
        <v>0</v>
      </c>
      <c r="EI213" t="s">
        <v>3</v>
      </c>
      <c r="EJ213">
        <v>2</v>
      </c>
      <c r="EK213">
        <v>352</v>
      </c>
      <c r="EL213" t="s">
        <v>39</v>
      </c>
      <c r="EM213" t="s">
        <v>40</v>
      </c>
      <c r="EO213" t="s">
        <v>3</v>
      </c>
      <c r="EQ213">
        <v>0</v>
      </c>
      <c r="ER213">
        <v>2827.55</v>
      </c>
      <c r="ES213">
        <v>0</v>
      </c>
      <c r="ET213">
        <v>0</v>
      </c>
      <c r="EU213">
        <v>0</v>
      </c>
      <c r="EV213">
        <v>2827.55</v>
      </c>
      <c r="EW213">
        <v>145.6</v>
      </c>
      <c r="EX213">
        <v>0</v>
      </c>
      <c r="EY213">
        <v>0</v>
      </c>
      <c r="FQ213">
        <v>0</v>
      </c>
      <c r="FR213">
        <f t="shared" si="220"/>
        <v>0</v>
      </c>
      <c r="FS213">
        <v>0</v>
      </c>
      <c r="FX213">
        <v>114</v>
      </c>
      <c r="FY213">
        <v>67</v>
      </c>
      <c r="GA213" t="s">
        <v>3</v>
      </c>
      <c r="GD213">
        <v>0</v>
      </c>
      <c r="GF213">
        <v>294234689</v>
      </c>
      <c r="GG213">
        <v>2</v>
      </c>
      <c r="GH213">
        <v>1</v>
      </c>
      <c r="GI213">
        <v>2</v>
      </c>
      <c r="GJ213">
        <v>0</v>
      </c>
      <c r="GK213">
        <f>ROUND(R213*(S12)/100,2)</f>
        <v>0</v>
      </c>
      <c r="GL213">
        <f t="shared" si="221"/>
        <v>0</v>
      </c>
      <c r="GM213">
        <f t="shared" si="222"/>
        <v>214673.25</v>
      </c>
      <c r="GN213">
        <f t="shared" si="223"/>
        <v>0</v>
      </c>
      <c r="GO213">
        <f t="shared" si="224"/>
        <v>214673.25</v>
      </c>
      <c r="GP213">
        <f t="shared" si="225"/>
        <v>0</v>
      </c>
      <c r="GR213">
        <v>0</v>
      </c>
      <c r="GS213">
        <v>3</v>
      </c>
      <c r="GT213">
        <v>0</v>
      </c>
      <c r="GU213" t="s">
        <v>3</v>
      </c>
      <c r="GV213">
        <f t="shared" si="226"/>
        <v>0</v>
      </c>
      <c r="GW213">
        <v>1</v>
      </c>
      <c r="GX213">
        <f t="shared" si="227"/>
        <v>0</v>
      </c>
      <c r="HA213">
        <v>0</v>
      </c>
      <c r="HB213">
        <v>0</v>
      </c>
      <c r="HC213">
        <f t="shared" si="228"/>
        <v>0</v>
      </c>
      <c r="HE213" t="s">
        <v>3</v>
      </c>
      <c r="HF213" t="s">
        <v>3</v>
      </c>
      <c r="HM213" t="s">
        <v>3</v>
      </c>
      <c r="HN213" t="s">
        <v>3</v>
      </c>
      <c r="HO213" t="s">
        <v>3</v>
      </c>
      <c r="HP213" t="s">
        <v>3</v>
      </c>
      <c r="HQ213" t="s">
        <v>3</v>
      </c>
      <c r="IK213">
        <v>0</v>
      </c>
    </row>
    <row r="214" spans="1:255" x14ac:dyDescent="0.2">
      <c r="A214" s="2">
        <v>17</v>
      </c>
      <c r="B214" s="2">
        <v>1</v>
      </c>
      <c r="C214" s="2">
        <f>ROW(SmtRes!A256)</f>
        <v>256</v>
      </c>
      <c r="D214" s="2">
        <f>ROW(EtalonRes!A311)</f>
        <v>311</v>
      </c>
      <c r="E214" s="2" t="s">
        <v>49</v>
      </c>
      <c r="F214" s="2" t="s">
        <v>102</v>
      </c>
      <c r="G214" s="2" t="s">
        <v>103</v>
      </c>
      <c r="H214" s="2" t="s">
        <v>44</v>
      </c>
      <c r="I214" s="2">
        <v>3</v>
      </c>
      <c r="J214" s="2">
        <v>0</v>
      </c>
      <c r="K214" s="2">
        <v>3</v>
      </c>
      <c r="L214" s="2"/>
      <c r="M214" s="2"/>
      <c r="N214" s="2"/>
      <c r="O214" s="2">
        <f t="shared" si="191"/>
        <v>36.450000000000003</v>
      </c>
      <c r="P214" s="2">
        <f t="shared" si="192"/>
        <v>0</v>
      </c>
      <c r="Q214" s="2">
        <f t="shared" si="193"/>
        <v>1.5</v>
      </c>
      <c r="R214" s="2">
        <f t="shared" si="194"/>
        <v>0.24</v>
      </c>
      <c r="S214" s="2">
        <f t="shared" si="195"/>
        <v>34.950000000000003</v>
      </c>
      <c r="T214" s="2">
        <f t="shared" si="196"/>
        <v>0</v>
      </c>
      <c r="U214" s="2">
        <f t="shared" si="197"/>
        <v>3.09</v>
      </c>
      <c r="V214" s="2">
        <f t="shared" si="198"/>
        <v>0</v>
      </c>
      <c r="W214" s="2">
        <f t="shared" si="199"/>
        <v>0</v>
      </c>
      <c r="X214" s="2">
        <f t="shared" si="200"/>
        <v>39.840000000000003</v>
      </c>
      <c r="Y214" s="2">
        <f t="shared" si="201"/>
        <v>23.42</v>
      </c>
      <c r="Z214" s="2"/>
      <c r="AA214" s="2">
        <v>151751237</v>
      </c>
      <c r="AB214" s="2">
        <f t="shared" si="202"/>
        <v>12.15</v>
      </c>
      <c r="AC214" s="2">
        <f t="shared" si="203"/>
        <v>0</v>
      </c>
      <c r="AD214" s="2">
        <f t="shared" si="204"/>
        <v>0.5</v>
      </c>
      <c r="AE214" s="2">
        <f t="shared" si="205"/>
        <v>0.08</v>
      </c>
      <c r="AF214" s="2">
        <f t="shared" si="206"/>
        <v>11.65</v>
      </c>
      <c r="AG214" s="2">
        <f t="shared" si="207"/>
        <v>0</v>
      </c>
      <c r="AH214" s="2">
        <f t="shared" si="208"/>
        <v>1.03</v>
      </c>
      <c r="AI214" s="2">
        <f t="shared" si="209"/>
        <v>0</v>
      </c>
      <c r="AJ214" s="2">
        <f t="shared" si="210"/>
        <v>0</v>
      </c>
      <c r="AK214" s="2">
        <v>12.15</v>
      </c>
      <c r="AL214" s="2">
        <v>0</v>
      </c>
      <c r="AM214" s="2">
        <v>0.5</v>
      </c>
      <c r="AN214" s="2">
        <v>0.08</v>
      </c>
      <c r="AO214" s="2">
        <v>11.65</v>
      </c>
      <c r="AP214" s="2">
        <v>0</v>
      </c>
      <c r="AQ214" s="2">
        <v>1.03</v>
      </c>
      <c r="AR214" s="2">
        <v>0</v>
      </c>
      <c r="AS214" s="2">
        <v>0</v>
      </c>
      <c r="AT214" s="2">
        <v>114</v>
      </c>
      <c r="AU214" s="2">
        <v>67</v>
      </c>
      <c r="AV214" s="2">
        <v>1</v>
      </c>
      <c r="AW214" s="2">
        <v>1</v>
      </c>
      <c r="AX214" s="2"/>
      <c r="AY214" s="2"/>
      <c r="AZ214" s="2">
        <v>1</v>
      </c>
      <c r="BA214" s="2">
        <v>1</v>
      </c>
      <c r="BB214" s="2">
        <v>1</v>
      </c>
      <c r="BC214" s="2">
        <v>1</v>
      </c>
      <c r="BD214" s="2" t="s">
        <v>3</v>
      </c>
      <c r="BE214" s="2" t="s">
        <v>3</v>
      </c>
      <c r="BF214" s="2" t="s">
        <v>3</v>
      </c>
      <c r="BG214" s="2" t="s">
        <v>3</v>
      </c>
      <c r="BH214" s="2">
        <v>0</v>
      </c>
      <c r="BI214" s="2">
        <v>2</v>
      </c>
      <c r="BJ214" s="2" t="s">
        <v>104</v>
      </c>
      <c r="BK214" s="2"/>
      <c r="BL214" s="2"/>
      <c r="BM214" s="2">
        <v>355</v>
      </c>
      <c r="BN214" s="2">
        <v>0</v>
      </c>
      <c r="BO214" s="2" t="s">
        <v>3</v>
      </c>
      <c r="BP214" s="2">
        <v>0</v>
      </c>
      <c r="BQ214" s="2">
        <v>40</v>
      </c>
      <c r="BR214" s="2">
        <v>0</v>
      </c>
      <c r="BS214" s="2">
        <v>1</v>
      </c>
      <c r="BT214" s="2">
        <v>1</v>
      </c>
      <c r="BU214" s="2">
        <v>1</v>
      </c>
      <c r="BV214" s="2">
        <v>1</v>
      </c>
      <c r="BW214" s="2">
        <v>1</v>
      </c>
      <c r="BX214" s="2">
        <v>1</v>
      </c>
      <c r="BY214" s="2" t="s">
        <v>3</v>
      </c>
      <c r="BZ214" s="2">
        <v>114</v>
      </c>
      <c r="CA214" s="2">
        <v>67</v>
      </c>
      <c r="CB214" s="2" t="s">
        <v>3</v>
      </c>
      <c r="CC214" s="2"/>
      <c r="CD214" s="2"/>
      <c r="CE214" s="2">
        <v>30</v>
      </c>
      <c r="CF214" s="2">
        <v>0</v>
      </c>
      <c r="CG214" s="2">
        <v>0</v>
      </c>
      <c r="CH214" s="2"/>
      <c r="CI214" s="2"/>
      <c r="CJ214" s="2"/>
      <c r="CK214" s="2"/>
      <c r="CL214" s="2"/>
      <c r="CM214" s="2">
        <v>0</v>
      </c>
      <c r="CN214" s="2" t="s">
        <v>3</v>
      </c>
      <c r="CO214" s="2">
        <v>0</v>
      </c>
      <c r="CP214" s="2">
        <f t="shared" si="211"/>
        <v>36.450000000000003</v>
      </c>
      <c r="CQ214" s="2">
        <f t="shared" si="212"/>
        <v>0</v>
      </c>
      <c r="CR214" s="2">
        <f t="shared" si="213"/>
        <v>0.5</v>
      </c>
      <c r="CS214" s="2">
        <f t="shared" si="214"/>
        <v>0.08</v>
      </c>
      <c r="CT214" s="2">
        <f t="shared" si="215"/>
        <v>11.65</v>
      </c>
      <c r="CU214" s="2">
        <f t="shared" si="216"/>
        <v>0</v>
      </c>
      <c r="CV214" s="2">
        <f t="shared" si="217"/>
        <v>1.03</v>
      </c>
      <c r="CW214" s="2">
        <f t="shared" si="218"/>
        <v>0</v>
      </c>
      <c r="CX214" s="2">
        <f t="shared" si="219"/>
        <v>0</v>
      </c>
      <c r="CY214" s="2">
        <f>((S214*BZ214)/100)</f>
        <v>39.843000000000004</v>
      </c>
      <c r="CZ214" s="2">
        <f>((S214*CA214)/100)</f>
        <v>23.416499999999999</v>
      </c>
      <c r="DA214" s="2"/>
      <c r="DB214" s="2"/>
      <c r="DC214" s="2" t="s">
        <v>3</v>
      </c>
      <c r="DD214" s="2" t="s">
        <v>3</v>
      </c>
      <c r="DE214" s="2" t="s">
        <v>3</v>
      </c>
      <c r="DF214" s="2" t="s">
        <v>3</v>
      </c>
      <c r="DG214" s="2" t="s">
        <v>3</v>
      </c>
      <c r="DH214" s="2" t="s">
        <v>3</v>
      </c>
      <c r="DI214" s="2" t="s">
        <v>3</v>
      </c>
      <c r="DJ214" s="2" t="s">
        <v>3</v>
      </c>
      <c r="DK214" s="2" t="s">
        <v>3</v>
      </c>
      <c r="DL214" s="2" t="s">
        <v>3</v>
      </c>
      <c r="DM214" s="2" t="s">
        <v>3</v>
      </c>
      <c r="DN214" s="2">
        <v>0</v>
      </c>
      <c r="DO214" s="2">
        <v>0</v>
      </c>
      <c r="DP214" s="2">
        <v>1</v>
      </c>
      <c r="DQ214" s="2">
        <v>1</v>
      </c>
      <c r="DR214" s="2"/>
      <c r="DS214" s="2"/>
      <c r="DT214" s="2"/>
      <c r="DU214" s="2">
        <v>1013</v>
      </c>
      <c r="DV214" s="2" t="s">
        <v>44</v>
      </c>
      <c r="DW214" s="2" t="s">
        <v>44</v>
      </c>
      <c r="DX214" s="2">
        <v>1</v>
      </c>
      <c r="DY214" s="2"/>
      <c r="DZ214" s="2" t="s">
        <v>3</v>
      </c>
      <c r="EA214" s="2" t="s">
        <v>3</v>
      </c>
      <c r="EB214" s="2" t="s">
        <v>3</v>
      </c>
      <c r="EC214" s="2" t="s">
        <v>3</v>
      </c>
      <c r="ED214" s="2"/>
      <c r="EE214" s="2">
        <v>151030353</v>
      </c>
      <c r="EF214" s="2">
        <v>40</v>
      </c>
      <c r="EG214" s="2" t="s">
        <v>23</v>
      </c>
      <c r="EH214" s="2">
        <v>0</v>
      </c>
      <c r="EI214" s="2" t="s">
        <v>3</v>
      </c>
      <c r="EJ214" s="2">
        <v>2</v>
      </c>
      <c r="EK214" s="2">
        <v>355</v>
      </c>
      <c r="EL214" s="2" t="s">
        <v>105</v>
      </c>
      <c r="EM214" s="2" t="s">
        <v>106</v>
      </c>
      <c r="EN214" s="2"/>
      <c r="EO214" s="2" t="s">
        <v>3</v>
      </c>
      <c r="EP214" s="2"/>
      <c r="EQ214" s="2">
        <v>0</v>
      </c>
      <c r="ER214" s="2">
        <v>12.15</v>
      </c>
      <c r="ES214" s="2">
        <v>0</v>
      </c>
      <c r="ET214" s="2">
        <v>0.5</v>
      </c>
      <c r="EU214" s="2">
        <v>0.08</v>
      </c>
      <c r="EV214" s="2">
        <v>11.65</v>
      </c>
      <c r="EW214" s="2">
        <v>1.03</v>
      </c>
      <c r="EX214" s="2">
        <v>0</v>
      </c>
      <c r="EY214" s="2">
        <v>0</v>
      </c>
      <c r="EZ214" s="2"/>
      <c r="FA214" s="2"/>
      <c r="FB214" s="2"/>
      <c r="FC214" s="2"/>
      <c r="FD214" s="2"/>
      <c r="FE214" s="2"/>
      <c r="FF214" s="2"/>
      <c r="FG214" s="2"/>
      <c r="FH214" s="2"/>
      <c r="FI214" s="2"/>
      <c r="FJ214" s="2"/>
      <c r="FK214" s="2"/>
      <c r="FL214" s="2"/>
      <c r="FM214" s="2"/>
      <c r="FN214" s="2"/>
      <c r="FO214" s="2"/>
      <c r="FP214" s="2"/>
      <c r="FQ214" s="2">
        <v>0</v>
      </c>
      <c r="FR214" s="2">
        <f t="shared" si="220"/>
        <v>0</v>
      </c>
      <c r="FS214" s="2">
        <v>0</v>
      </c>
      <c r="FT214" s="2"/>
      <c r="FU214" s="2"/>
      <c r="FV214" s="2"/>
      <c r="FW214" s="2"/>
      <c r="FX214" s="2">
        <v>114</v>
      </c>
      <c r="FY214" s="2">
        <v>67</v>
      </c>
      <c r="FZ214" s="2"/>
      <c r="GA214" s="2" t="s">
        <v>3</v>
      </c>
      <c r="GB214" s="2"/>
      <c r="GC214" s="2"/>
      <c r="GD214" s="2">
        <v>0</v>
      </c>
      <c r="GE214" s="2"/>
      <c r="GF214" s="2">
        <v>-984674882</v>
      </c>
      <c r="GG214" s="2">
        <v>2</v>
      </c>
      <c r="GH214" s="2">
        <v>1</v>
      </c>
      <c r="GI214" s="2">
        <v>-2</v>
      </c>
      <c r="GJ214" s="2">
        <v>0</v>
      </c>
      <c r="GK214" s="2">
        <f>ROUND(R214*(R12)/100,2)</f>
        <v>0.42</v>
      </c>
      <c r="GL214" s="2">
        <f t="shared" si="221"/>
        <v>0</v>
      </c>
      <c r="GM214" s="2">
        <f t="shared" si="222"/>
        <v>100.13</v>
      </c>
      <c r="GN214" s="2">
        <f t="shared" si="223"/>
        <v>0</v>
      </c>
      <c r="GO214" s="2">
        <f t="shared" si="224"/>
        <v>100.13</v>
      </c>
      <c r="GP214" s="2">
        <f t="shared" si="225"/>
        <v>0</v>
      </c>
      <c r="GQ214" s="2"/>
      <c r="GR214" s="2">
        <v>0</v>
      </c>
      <c r="GS214" s="2">
        <v>0</v>
      </c>
      <c r="GT214" s="2">
        <v>0</v>
      </c>
      <c r="GU214" s="2" t="s">
        <v>3</v>
      </c>
      <c r="GV214" s="2">
        <f t="shared" si="226"/>
        <v>0</v>
      </c>
      <c r="GW214" s="2">
        <v>1</v>
      </c>
      <c r="GX214" s="2">
        <f t="shared" si="227"/>
        <v>0</v>
      </c>
      <c r="GY214" s="2"/>
      <c r="GZ214" s="2"/>
      <c r="HA214" s="2">
        <v>0</v>
      </c>
      <c r="HB214" s="2">
        <v>0</v>
      </c>
      <c r="HC214" s="2">
        <f t="shared" si="228"/>
        <v>0</v>
      </c>
      <c r="HD214" s="2"/>
      <c r="HE214" s="2" t="s">
        <v>3</v>
      </c>
      <c r="HF214" s="2" t="s">
        <v>3</v>
      </c>
      <c r="HG214" s="2"/>
      <c r="HH214" s="2"/>
      <c r="HI214" s="2"/>
      <c r="HJ214" s="2"/>
      <c r="HK214" s="2"/>
      <c r="HL214" s="2"/>
      <c r="HM214" s="2" t="s">
        <v>3</v>
      </c>
      <c r="HN214" s="2" t="s">
        <v>3</v>
      </c>
      <c r="HO214" s="2" t="s">
        <v>3</v>
      </c>
      <c r="HP214" s="2" t="s">
        <v>3</v>
      </c>
      <c r="HQ214" s="2" t="s">
        <v>3</v>
      </c>
      <c r="HR214" s="2"/>
      <c r="HS214" s="2"/>
      <c r="HT214" s="2"/>
      <c r="HU214" s="2"/>
      <c r="HV214" s="2"/>
      <c r="HW214" s="2"/>
      <c r="HX214" s="2"/>
      <c r="HY214" s="2"/>
      <c r="HZ214" s="2"/>
      <c r="IA214" s="2"/>
      <c r="IB214" s="2"/>
      <c r="IC214" s="2"/>
      <c r="ID214" s="2"/>
      <c r="IE214" s="2"/>
      <c r="IF214" s="2"/>
      <c r="IG214" s="2"/>
      <c r="IH214" s="2"/>
      <c r="II214" s="2"/>
      <c r="IJ214" s="2"/>
      <c r="IK214" s="2">
        <v>0</v>
      </c>
      <c r="IL214" s="2"/>
      <c r="IM214" s="2"/>
      <c r="IN214" s="2"/>
      <c r="IO214" s="2"/>
      <c r="IP214" s="2"/>
      <c r="IQ214" s="2"/>
      <c r="IR214" s="2"/>
      <c r="IS214" s="2"/>
      <c r="IT214" s="2"/>
      <c r="IU214" s="2"/>
    </row>
    <row r="215" spans="1:255" x14ac:dyDescent="0.2">
      <c r="A215">
        <v>17</v>
      </c>
      <c r="B215">
        <v>1</v>
      </c>
      <c r="C215">
        <f>ROW(SmtRes!A258)</f>
        <v>258</v>
      </c>
      <c r="D215">
        <f>ROW(EtalonRes!A314)</f>
        <v>314</v>
      </c>
      <c r="E215" t="s">
        <v>49</v>
      </c>
      <c r="F215" t="s">
        <v>102</v>
      </c>
      <c r="G215" t="s">
        <v>103</v>
      </c>
      <c r="H215" t="s">
        <v>44</v>
      </c>
      <c r="I215">
        <v>3</v>
      </c>
      <c r="J215">
        <v>0</v>
      </c>
      <c r="K215">
        <v>3</v>
      </c>
      <c r="O215">
        <f t="shared" si="191"/>
        <v>1225.3499999999999</v>
      </c>
      <c r="P215">
        <f t="shared" si="192"/>
        <v>0</v>
      </c>
      <c r="Q215">
        <f t="shared" si="193"/>
        <v>19.23</v>
      </c>
      <c r="R215">
        <f t="shared" si="194"/>
        <v>8.2799999999999994</v>
      </c>
      <c r="S215">
        <f t="shared" si="195"/>
        <v>1206.1199999999999</v>
      </c>
      <c r="T215">
        <f t="shared" si="196"/>
        <v>0</v>
      </c>
      <c r="U215">
        <f t="shared" si="197"/>
        <v>3.09</v>
      </c>
      <c r="V215">
        <f t="shared" si="198"/>
        <v>0</v>
      </c>
      <c r="W215">
        <f t="shared" si="199"/>
        <v>0</v>
      </c>
      <c r="X215">
        <f t="shared" si="200"/>
        <v>952.83</v>
      </c>
      <c r="Y215">
        <f t="shared" si="201"/>
        <v>494.51</v>
      </c>
      <c r="AA215">
        <v>151751235</v>
      </c>
      <c r="AB215">
        <f t="shared" si="202"/>
        <v>12.15</v>
      </c>
      <c r="AC215">
        <f t="shared" si="203"/>
        <v>0</v>
      </c>
      <c r="AD215">
        <f t="shared" si="204"/>
        <v>0.5</v>
      </c>
      <c r="AE215">
        <f t="shared" si="205"/>
        <v>0.08</v>
      </c>
      <c r="AF215">
        <f t="shared" si="206"/>
        <v>11.65</v>
      </c>
      <c r="AG215">
        <f t="shared" si="207"/>
        <v>0</v>
      </c>
      <c r="AH215">
        <f t="shared" si="208"/>
        <v>1.03</v>
      </c>
      <c r="AI215">
        <f t="shared" si="209"/>
        <v>0</v>
      </c>
      <c r="AJ215">
        <f t="shared" si="210"/>
        <v>0</v>
      </c>
      <c r="AK215">
        <v>12.15</v>
      </c>
      <c r="AL215">
        <v>0</v>
      </c>
      <c r="AM215">
        <v>0.5</v>
      </c>
      <c r="AN215">
        <v>0.08</v>
      </c>
      <c r="AO215">
        <v>11.65</v>
      </c>
      <c r="AP215">
        <v>0</v>
      </c>
      <c r="AQ215">
        <v>1.03</v>
      </c>
      <c r="AR215">
        <v>0</v>
      </c>
      <c r="AS215">
        <v>0</v>
      </c>
      <c r="AT215">
        <v>79</v>
      </c>
      <c r="AU215">
        <v>41</v>
      </c>
      <c r="AV215">
        <v>1</v>
      </c>
      <c r="AW215">
        <v>1</v>
      </c>
      <c r="AZ215">
        <v>1</v>
      </c>
      <c r="BA215">
        <v>34.51</v>
      </c>
      <c r="BB215">
        <v>12.82</v>
      </c>
      <c r="BC215">
        <v>1</v>
      </c>
      <c r="BD215" t="s">
        <v>3</v>
      </c>
      <c r="BE215" t="s">
        <v>3</v>
      </c>
      <c r="BF215" t="s">
        <v>3</v>
      </c>
      <c r="BG215" t="s">
        <v>3</v>
      </c>
      <c r="BH215">
        <v>0</v>
      </c>
      <c r="BI215">
        <v>2</v>
      </c>
      <c r="BJ215" t="s">
        <v>104</v>
      </c>
      <c r="BM215">
        <v>355</v>
      </c>
      <c r="BN215">
        <v>0</v>
      </c>
      <c r="BO215" t="s">
        <v>102</v>
      </c>
      <c r="BP215">
        <v>1</v>
      </c>
      <c r="BQ215">
        <v>40</v>
      </c>
      <c r="BR215">
        <v>0</v>
      </c>
      <c r="BS215">
        <v>34.51</v>
      </c>
      <c r="BT215">
        <v>1</v>
      </c>
      <c r="BU215">
        <v>1</v>
      </c>
      <c r="BV215">
        <v>1</v>
      </c>
      <c r="BW215">
        <v>1</v>
      </c>
      <c r="BX215">
        <v>1</v>
      </c>
      <c r="BY215" t="s">
        <v>3</v>
      </c>
      <c r="BZ215">
        <v>79</v>
      </c>
      <c r="CA215">
        <v>41</v>
      </c>
      <c r="CB215" t="s">
        <v>3</v>
      </c>
      <c r="CE215">
        <v>30</v>
      </c>
      <c r="CF215">
        <v>0</v>
      </c>
      <c r="CG215">
        <v>0</v>
      </c>
      <c r="CM215">
        <v>0</v>
      </c>
      <c r="CN215" t="s">
        <v>3</v>
      </c>
      <c r="CO215">
        <v>0</v>
      </c>
      <c r="CP215">
        <f t="shared" si="211"/>
        <v>1225.3499999999999</v>
      </c>
      <c r="CQ215">
        <f t="shared" si="212"/>
        <v>0</v>
      </c>
      <c r="CR215">
        <f t="shared" si="213"/>
        <v>6.41</v>
      </c>
      <c r="CS215">
        <f t="shared" si="214"/>
        <v>2.76</v>
      </c>
      <c r="CT215">
        <f t="shared" si="215"/>
        <v>402.04</v>
      </c>
      <c r="CU215">
        <f t="shared" si="216"/>
        <v>0</v>
      </c>
      <c r="CV215">
        <f t="shared" si="217"/>
        <v>1.03</v>
      </c>
      <c r="CW215">
        <f t="shared" si="218"/>
        <v>0</v>
      </c>
      <c r="CX215">
        <f t="shared" si="219"/>
        <v>0</v>
      </c>
      <c r="CY215">
        <f>S215*(BZ215/100)</f>
        <v>952.83479999999997</v>
      </c>
      <c r="CZ215">
        <f>S215*(CA215/100)</f>
        <v>494.50919999999991</v>
      </c>
      <c r="DC215" t="s">
        <v>3</v>
      </c>
      <c r="DD215" t="s">
        <v>3</v>
      </c>
      <c r="DE215" t="s">
        <v>3</v>
      </c>
      <c r="DF215" t="s">
        <v>3</v>
      </c>
      <c r="DG215" t="s">
        <v>3</v>
      </c>
      <c r="DH215" t="s">
        <v>3</v>
      </c>
      <c r="DI215" t="s">
        <v>3</v>
      </c>
      <c r="DJ215" t="s">
        <v>3</v>
      </c>
      <c r="DK215" t="s">
        <v>3</v>
      </c>
      <c r="DL215" t="s">
        <v>3</v>
      </c>
      <c r="DM215" t="s">
        <v>3</v>
      </c>
      <c r="DN215">
        <v>114</v>
      </c>
      <c r="DO215">
        <v>67</v>
      </c>
      <c r="DP215">
        <v>1</v>
      </c>
      <c r="DQ215">
        <v>1</v>
      </c>
      <c r="DU215">
        <v>1013</v>
      </c>
      <c r="DV215" t="s">
        <v>44</v>
      </c>
      <c r="DW215" t="s">
        <v>44</v>
      </c>
      <c r="DX215">
        <v>1</v>
      </c>
      <c r="DZ215" t="s">
        <v>3</v>
      </c>
      <c r="EA215" t="s">
        <v>3</v>
      </c>
      <c r="EB215" t="s">
        <v>3</v>
      </c>
      <c r="EC215" t="s">
        <v>3</v>
      </c>
      <c r="EE215">
        <v>151030353</v>
      </c>
      <c r="EF215">
        <v>40</v>
      </c>
      <c r="EG215" t="s">
        <v>23</v>
      </c>
      <c r="EH215">
        <v>0</v>
      </c>
      <c r="EI215" t="s">
        <v>3</v>
      </c>
      <c r="EJ215">
        <v>2</v>
      </c>
      <c r="EK215">
        <v>355</v>
      </c>
      <c r="EL215" t="s">
        <v>105</v>
      </c>
      <c r="EM215" t="s">
        <v>106</v>
      </c>
      <c r="EO215" t="s">
        <v>3</v>
      </c>
      <c r="EQ215">
        <v>0</v>
      </c>
      <c r="ER215">
        <v>12.15</v>
      </c>
      <c r="ES215">
        <v>0</v>
      </c>
      <c r="ET215">
        <v>0.5</v>
      </c>
      <c r="EU215">
        <v>0.08</v>
      </c>
      <c r="EV215">
        <v>11.65</v>
      </c>
      <c r="EW215">
        <v>1.03</v>
      </c>
      <c r="EX215">
        <v>0</v>
      </c>
      <c r="EY215">
        <v>0</v>
      </c>
      <c r="FQ215">
        <v>0</v>
      </c>
      <c r="FR215">
        <f t="shared" si="220"/>
        <v>0</v>
      </c>
      <c r="FS215">
        <v>0</v>
      </c>
      <c r="FX215">
        <v>114</v>
      </c>
      <c r="FY215">
        <v>67</v>
      </c>
      <c r="GA215" t="s">
        <v>3</v>
      </c>
      <c r="GD215">
        <v>0</v>
      </c>
      <c r="GF215">
        <v>-984674882</v>
      </c>
      <c r="GG215">
        <v>2</v>
      </c>
      <c r="GH215">
        <v>1</v>
      </c>
      <c r="GI215">
        <v>2</v>
      </c>
      <c r="GJ215">
        <v>0</v>
      </c>
      <c r="GK215">
        <f>ROUND(R215*(S12)/100,2)</f>
        <v>13.25</v>
      </c>
      <c r="GL215">
        <f t="shared" si="221"/>
        <v>0</v>
      </c>
      <c r="GM215">
        <f t="shared" si="222"/>
        <v>2685.94</v>
      </c>
      <c r="GN215">
        <f t="shared" si="223"/>
        <v>0</v>
      </c>
      <c r="GO215">
        <f t="shared" si="224"/>
        <v>2685.94</v>
      </c>
      <c r="GP215">
        <f t="shared" si="225"/>
        <v>0</v>
      </c>
      <c r="GR215">
        <v>0</v>
      </c>
      <c r="GS215">
        <v>3</v>
      </c>
      <c r="GT215">
        <v>0</v>
      </c>
      <c r="GU215" t="s">
        <v>3</v>
      </c>
      <c r="GV215">
        <f t="shared" si="226"/>
        <v>0</v>
      </c>
      <c r="GW215">
        <v>1</v>
      </c>
      <c r="GX215">
        <f t="shared" si="227"/>
        <v>0</v>
      </c>
      <c r="HA215">
        <v>0</v>
      </c>
      <c r="HB215">
        <v>0</v>
      </c>
      <c r="HC215">
        <f t="shared" si="228"/>
        <v>0</v>
      </c>
      <c r="HE215" t="s">
        <v>3</v>
      </c>
      <c r="HF215" t="s">
        <v>3</v>
      </c>
      <c r="HM215" t="s">
        <v>3</v>
      </c>
      <c r="HN215" t="s">
        <v>3</v>
      </c>
      <c r="HO215" t="s">
        <v>3</v>
      </c>
      <c r="HP215" t="s">
        <v>3</v>
      </c>
      <c r="HQ215" t="s">
        <v>3</v>
      </c>
      <c r="IK215">
        <v>0</v>
      </c>
    </row>
    <row r="216" spans="1:255" x14ac:dyDescent="0.2">
      <c r="A216" s="2">
        <v>17</v>
      </c>
      <c r="B216" s="2">
        <v>1</v>
      </c>
      <c r="C216" s="2"/>
      <c r="D216" s="2"/>
      <c r="E216" s="2" t="s">
        <v>53</v>
      </c>
      <c r="F216" s="2" t="s">
        <v>27</v>
      </c>
      <c r="G216" s="2" t="s">
        <v>317</v>
      </c>
      <c r="H216" s="2" t="s">
        <v>29</v>
      </c>
      <c r="I216" s="2">
        <v>1</v>
      </c>
      <c r="J216" s="2">
        <v>0</v>
      </c>
      <c r="K216" s="2">
        <v>1</v>
      </c>
      <c r="L216" s="2"/>
      <c r="M216" s="2"/>
      <c r="N216" s="2"/>
      <c r="O216" s="2">
        <f t="shared" si="191"/>
        <v>5765.23</v>
      </c>
      <c r="P216" s="2">
        <f t="shared" si="192"/>
        <v>5765.23</v>
      </c>
      <c r="Q216" s="2">
        <f t="shared" si="193"/>
        <v>0</v>
      </c>
      <c r="R216" s="2">
        <f t="shared" si="194"/>
        <v>0</v>
      </c>
      <c r="S216" s="2">
        <f t="shared" si="195"/>
        <v>0</v>
      </c>
      <c r="T216" s="2">
        <f t="shared" si="196"/>
        <v>0</v>
      </c>
      <c r="U216" s="2">
        <f t="shared" si="197"/>
        <v>0</v>
      </c>
      <c r="V216" s="2">
        <f t="shared" si="198"/>
        <v>0</v>
      </c>
      <c r="W216" s="2">
        <f t="shared" si="199"/>
        <v>0</v>
      </c>
      <c r="X216" s="2">
        <f t="shared" si="200"/>
        <v>0</v>
      </c>
      <c r="Y216" s="2">
        <f t="shared" si="201"/>
        <v>0</v>
      </c>
      <c r="Z216" s="2"/>
      <c r="AA216" s="2">
        <v>151751237</v>
      </c>
      <c r="AB216" s="2">
        <f t="shared" si="202"/>
        <v>5765.23</v>
      </c>
      <c r="AC216" s="2">
        <f t="shared" si="203"/>
        <v>5765.23</v>
      </c>
      <c r="AD216" s="2">
        <f t="shared" si="204"/>
        <v>0</v>
      </c>
      <c r="AE216" s="2">
        <f t="shared" si="205"/>
        <v>0</v>
      </c>
      <c r="AF216" s="2">
        <f t="shared" si="206"/>
        <v>0</v>
      </c>
      <c r="AG216" s="2">
        <f t="shared" si="207"/>
        <v>0</v>
      </c>
      <c r="AH216" s="2">
        <f t="shared" si="208"/>
        <v>0</v>
      </c>
      <c r="AI216" s="2">
        <f t="shared" si="209"/>
        <v>0</v>
      </c>
      <c r="AJ216" s="2">
        <f t="shared" si="210"/>
        <v>0</v>
      </c>
      <c r="AK216" s="2">
        <v>5765.23</v>
      </c>
      <c r="AL216" s="2">
        <v>5765.23</v>
      </c>
      <c r="AM216" s="2">
        <v>0</v>
      </c>
      <c r="AN216" s="2">
        <v>0</v>
      </c>
      <c r="AO216" s="2">
        <v>0</v>
      </c>
      <c r="AP216" s="2">
        <v>0</v>
      </c>
      <c r="AQ216" s="2">
        <v>0</v>
      </c>
      <c r="AR216" s="2">
        <v>0</v>
      </c>
      <c r="AS216" s="2">
        <v>0</v>
      </c>
      <c r="AT216" s="2">
        <v>0</v>
      </c>
      <c r="AU216" s="2">
        <v>0</v>
      </c>
      <c r="AV216" s="2">
        <v>1</v>
      </c>
      <c r="AW216" s="2">
        <v>1</v>
      </c>
      <c r="AX216" s="2"/>
      <c r="AY216" s="2"/>
      <c r="AZ216" s="2">
        <v>1</v>
      </c>
      <c r="BA216" s="2">
        <v>1</v>
      </c>
      <c r="BB216" s="2">
        <v>1</v>
      </c>
      <c r="BC216" s="2">
        <v>1</v>
      </c>
      <c r="BD216" s="2" t="s">
        <v>3</v>
      </c>
      <c r="BE216" s="2" t="s">
        <v>3</v>
      </c>
      <c r="BF216" s="2" t="s">
        <v>3</v>
      </c>
      <c r="BG216" s="2" t="s">
        <v>3</v>
      </c>
      <c r="BH216" s="2">
        <v>3</v>
      </c>
      <c r="BI216" s="2">
        <v>3</v>
      </c>
      <c r="BJ216" s="2" t="s">
        <v>3</v>
      </c>
      <c r="BK216" s="2"/>
      <c r="BL216" s="2"/>
      <c r="BM216" s="2">
        <v>700010</v>
      </c>
      <c r="BN216" s="2">
        <v>0</v>
      </c>
      <c r="BO216" s="2" t="s">
        <v>3</v>
      </c>
      <c r="BP216" s="2">
        <v>0</v>
      </c>
      <c r="BQ216" s="2">
        <v>202</v>
      </c>
      <c r="BR216" s="2">
        <v>0</v>
      </c>
      <c r="BS216" s="2">
        <v>1</v>
      </c>
      <c r="BT216" s="2">
        <v>1</v>
      </c>
      <c r="BU216" s="2">
        <v>1</v>
      </c>
      <c r="BV216" s="2">
        <v>1</v>
      </c>
      <c r="BW216" s="2">
        <v>1</v>
      </c>
      <c r="BX216" s="2">
        <v>1</v>
      </c>
      <c r="BY216" s="2" t="s">
        <v>3</v>
      </c>
      <c r="BZ216" s="2">
        <v>0</v>
      </c>
      <c r="CA216" s="2">
        <v>0</v>
      </c>
      <c r="CB216" s="2" t="s">
        <v>3</v>
      </c>
      <c r="CC216" s="2"/>
      <c r="CD216" s="2"/>
      <c r="CE216" s="2">
        <v>30</v>
      </c>
      <c r="CF216" s="2">
        <v>0</v>
      </c>
      <c r="CG216" s="2">
        <v>0</v>
      </c>
      <c r="CH216" s="2"/>
      <c r="CI216" s="2"/>
      <c r="CJ216" s="2"/>
      <c r="CK216" s="2"/>
      <c r="CL216" s="2"/>
      <c r="CM216" s="2">
        <v>0</v>
      </c>
      <c r="CN216" s="2" t="s">
        <v>3</v>
      </c>
      <c r="CO216" s="2">
        <v>0</v>
      </c>
      <c r="CP216" s="2">
        <f t="shared" si="211"/>
        <v>5765.23</v>
      </c>
      <c r="CQ216" s="2">
        <f t="shared" si="212"/>
        <v>5765.23</v>
      </c>
      <c r="CR216" s="2">
        <f t="shared" si="213"/>
        <v>0</v>
      </c>
      <c r="CS216" s="2">
        <f t="shared" si="214"/>
        <v>0</v>
      </c>
      <c r="CT216" s="2">
        <f t="shared" si="215"/>
        <v>0</v>
      </c>
      <c r="CU216" s="2">
        <f t="shared" si="216"/>
        <v>0</v>
      </c>
      <c r="CV216" s="2">
        <f t="shared" si="217"/>
        <v>0</v>
      </c>
      <c r="CW216" s="2">
        <f t="shared" si="218"/>
        <v>0</v>
      </c>
      <c r="CX216" s="2">
        <f t="shared" si="219"/>
        <v>0</v>
      </c>
      <c r="CY216" s="2">
        <f>((S216*BZ216)/100)</f>
        <v>0</v>
      </c>
      <c r="CZ216" s="2">
        <f>((S216*CA216)/100)</f>
        <v>0</v>
      </c>
      <c r="DA216" s="2"/>
      <c r="DB216" s="2"/>
      <c r="DC216" s="2" t="s">
        <v>3</v>
      </c>
      <c r="DD216" s="2" t="s">
        <v>3</v>
      </c>
      <c r="DE216" s="2" t="s">
        <v>3</v>
      </c>
      <c r="DF216" s="2" t="s">
        <v>3</v>
      </c>
      <c r="DG216" s="2" t="s">
        <v>3</v>
      </c>
      <c r="DH216" s="2" t="s">
        <v>3</v>
      </c>
      <c r="DI216" s="2" t="s">
        <v>3</v>
      </c>
      <c r="DJ216" s="2" t="s">
        <v>3</v>
      </c>
      <c r="DK216" s="2" t="s">
        <v>3</v>
      </c>
      <c r="DL216" s="2" t="s">
        <v>3</v>
      </c>
      <c r="DM216" s="2" t="s">
        <v>3</v>
      </c>
      <c r="DN216" s="2">
        <v>0</v>
      </c>
      <c r="DO216" s="2">
        <v>0</v>
      </c>
      <c r="DP216" s="2">
        <v>1</v>
      </c>
      <c r="DQ216" s="2">
        <v>1</v>
      </c>
      <c r="DR216" s="2"/>
      <c r="DS216" s="2"/>
      <c r="DT216" s="2"/>
      <c r="DU216" s="2">
        <v>1010</v>
      </c>
      <c r="DV216" s="2" t="s">
        <v>29</v>
      </c>
      <c r="DW216" s="2" t="s">
        <v>29</v>
      </c>
      <c r="DX216" s="2">
        <v>1</v>
      </c>
      <c r="DY216" s="2"/>
      <c r="DZ216" s="2" t="s">
        <v>3</v>
      </c>
      <c r="EA216" s="2" t="s">
        <v>3</v>
      </c>
      <c r="EB216" s="2" t="s">
        <v>3</v>
      </c>
      <c r="EC216" s="2" t="s">
        <v>3</v>
      </c>
      <c r="ED216" s="2"/>
      <c r="EE216" s="2">
        <v>151748510</v>
      </c>
      <c r="EF216" s="2">
        <v>202</v>
      </c>
      <c r="EG216" s="2" t="s">
        <v>30</v>
      </c>
      <c r="EH216" s="2">
        <v>0</v>
      </c>
      <c r="EI216" s="2" t="s">
        <v>3</v>
      </c>
      <c r="EJ216" s="2">
        <v>1</v>
      </c>
      <c r="EK216" s="2">
        <v>700010</v>
      </c>
      <c r="EL216" s="2" t="s">
        <v>31</v>
      </c>
      <c r="EM216" s="2" t="s">
        <v>30</v>
      </c>
      <c r="EN216" s="2"/>
      <c r="EO216" s="2" t="s">
        <v>3</v>
      </c>
      <c r="EP216" s="2"/>
      <c r="EQ216" s="2">
        <v>0</v>
      </c>
      <c r="ER216" s="2">
        <v>4388.5700000000006</v>
      </c>
      <c r="ES216" s="2">
        <v>5765.23</v>
      </c>
      <c r="ET216" s="2">
        <v>0</v>
      </c>
      <c r="EU216" s="2">
        <v>0</v>
      </c>
      <c r="EV216" s="2">
        <v>0</v>
      </c>
      <c r="EW216" s="2">
        <v>0</v>
      </c>
      <c r="EX216" s="2">
        <v>0</v>
      </c>
      <c r="EY216" s="2">
        <v>0</v>
      </c>
      <c r="EZ216" s="2"/>
      <c r="FA216" s="2"/>
      <c r="FB216" s="2"/>
      <c r="FC216" s="2"/>
      <c r="FD216" s="2"/>
      <c r="FE216" s="2"/>
      <c r="FF216" s="2"/>
      <c r="FG216" s="2"/>
      <c r="FH216" s="2"/>
      <c r="FI216" s="2"/>
      <c r="FJ216" s="2"/>
      <c r="FK216" s="2"/>
      <c r="FL216" s="2"/>
      <c r="FM216" s="2"/>
      <c r="FN216" s="2"/>
      <c r="FO216" s="2"/>
      <c r="FP216" s="2"/>
      <c r="FQ216" s="2">
        <v>0</v>
      </c>
      <c r="FR216" s="2">
        <f t="shared" si="220"/>
        <v>5765.23</v>
      </c>
      <c r="FS216" s="2">
        <v>0</v>
      </c>
      <c r="FT216" s="2"/>
      <c r="FU216" s="2"/>
      <c r="FV216" s="2"/>
      <c r="FW216" s="2"/>
      <c r="FX216" s="2">
        <v>0</v>
      </c>
      <c r="FY216" s="2">
        <v>0</v>
      </c>
      <c r="FZ216" s="2"/>
      <c r="GA216" s="2" t="s">
        <v>318</v>
      </c>
      <c r="GB216" s="2"/>
      <c r="GC216" s="2"/>
      <c r="GD216" s="2">
        <v>0</v>
      </c>
      <c r="GE216" s="2"/>
      <c r="GF216" s="2">
        <v>1559384161</v>
      </c>
      <c r="GG216" s="2">
        <v>2</v>
      </c>
      <c r="GH216" s="2">
        <v>4</v>
      </c>
      <c r="GI216" s="2">
        <v>-2</v>
      </c>
      <c r="GJ216" s="2">
        <v>0</v>
      </c>
      <c r="GK216" s="2">
        <f>ROUND(R216*(R12)/100,2)</f>
        <v>0</v>
      </c>
      <c r="GL216" s="2">
        <f t="shared" si="221"/>
        <v>0</v>
      </c>
      <c r="GM216" s="2">
        <f t="shared" si="222"/>
        <v>5765.23</v>
      </c>
      <c r="GN216" s="2">
        <f t="shared" si="223"/>
        <v>0</v>
      </c>
      <c r="GO216" s="2">
        <f t="shared" si="224"/>
        <v>0</v>
      </c>
      <c r="GP216" s="2">
        <f t="shared" si="225"/>
        <v>0</v>
      </c>
      <c r="GQ216" s="2"/>
      <c r="GR216" s="2">
        <v>0</v>
      </c>
      <c r="GS216" s="2">
        <v>2</v>
      </c>
      <c r="GT216" s="2">
        <v>0</v>
      </c>
      <c r="GU216" s="2" t="s">
        <v>3</v>
      </c>
      <c r="GV216" s="2">
        <f t="shared" si="226"/>
        <v>0</v>
      </c>
      <c r="GW216" s="2">
        <v>1</v>
      </c>
      <c r="GX216" s="2">
        <f t="shared" si="227"/>
        <v>0</v>
      </c>
      <c r="GY216" s="2"/>
      <c r="GZ216" s="2"/>
      <c r="HA216" s="2">
        <v>0</v>
      </c>
      <c r="HB216" s="2">
        <v>0</v>
      </c>
      <c r="HC216" s="2">
        <f t="shared" si="228"/>
        <v>0</v>
      </c>
      <c r="HD216" s="2"/>
      <c r="HE216" s="2" t="s">
        <v>33</v>
      </c>
      <c r="HF216" s="2" t="s">
        <v>34</v>
      </c>
      <c r="HG216" s="2"/>
      <c r="HH216" s="2"/>
      <c r="HI216" s="2"/>
      <c r="HJ216" s="2"/>
      <c r="HK216" s="2"/>
      <c r="HL216" s="2"/>
      <c r="HM216" s="2" t="s">
        <v>3</v>
      </c>
      <c r="HN216" s="2" t="s">
        <v>3</v>
      </c>
      <c r="HO216" s="2" t="s">
        <v>3</v>
      </c>
      <c r="HP216" s="2" t="s">
        <v>3</v>
      </c>
      <c r="HQ216" s="2" t="s">
        <v>3</v>
      </c>
      <c r="HR216" s="2"/>
      <c r="HS216" s="2"/>
      <c r="HT216" s="2"/>
      <c r="HU216" s="2"/>
      <c r="HV216" s="2"/>
      <c r="HW216" s="2"/>
      <c r="HX216" s="2"/>
      <c r="HY216" s="2"/>
      <c r="HZ216" s="2"/>
      <c r="IA216" s="2"/>
      <c r="IB216" s="2"/>
      <c r="IC216" s="2"/>
      <c r="ID216" s="2"/>
      <c r="IE216" s="2"/>
      <c r="IF216" s="2"/>
      <c r="IG216" s="2"/>
      <c r="IH216" s="2"/>
      <c r="II216" s="2"/>
      <c r="IJ216" s="2"/>
      <c r="IK216" s="2">
        <v>0</v>
      </c>
      <c r="IL216" s="2"/>
      <c r="IM216" s="2"/>
      <c r="IN216" s="2"/>
      <c r="IO216" s="2"/>
      <c r="IP216" s="2"/>
      <c r="IQ216" s="2"/>
      <c r="IR216" s="2"/>
      <c r="IS216" s="2"/>
      <c r="IT216" s="2"/>
      <c r="IU216" s="2"/>
    </row>
    <row r="217" spans="1:255" x14ac:dyDescent="0.2">
      <c r="A217">
        <v>17</v>
      </c>
      <c r="B217">
        <v>1</v>
      </c>
      <c r="E217" t="s">
        <v>53</v>
      </c>
      <c r="F217" t="s">
        <v>27</v>
      </c>
      <c r="G217" t="s">
        <v>317</v>
      </c>
      <c r="H217" t="s">
        <v>29</v>
      </c>
      <c r="I217">
        <v>1</v>
      </c>
      <c r="J217">
        <v>0</v>
      </c>
      <c r="K217">
        <v>1</v>
      </c>
      <c r="O217">
        <f t="shared" si="191"/>
        <v>40990.79</v>
      </c>
      <c r="P217">
        <f t="shared" si="192"/>
        <v>40990.79</v>
      </c>
      <c r="Q217">
        <f t="shared" si="193"/>
        <v>0</v>
      </c>
      <c r="R217">
        <f t="shared" si="194"/>
        <v>0</v>
      </c>
      <c r="S217">
        <f t="shared" si="195"/>
        <v>0</v>
      </c>
      <c r="T217">
        <f t="shared" si="196"/>
        <v>0</v>
      </c>
      <c r="U217">
        <f t="shared" si="197"/>
        <v>0</v>
      </c>
      <c r="V217">
        <f t="shared" si="198"/>
        <v>0</v>
      </c>
      <c r="W217">
        <f t="shared" si="199"/>
        <v>0</v>
      </c>
      <c r="X217">
        <f t="shared" si="200"/>
        <v>0</v>
      </c>
      <c r="Y217">
        <f t="shared" si="201"/>
        <v>0</v>
      </c>
      <c r="AA217">
        <v>151751235</v>
      </c>
      <c r="AB217">
        <f t="shared" si="202"/>
        <v>5765.23</v>
      </c>
      <c r="AC217">
        <f t="shared" si="203"/>
        <v>5765.23</v>
      </c>
      <c r="AD217">
        <f t="shared" si="204"/>
        <v>0</v>
      </c>
      <c r="AE217">
        <f t="shared" si="205"/>
        <v>0</v>
      </c>
      <c r="AF217">
        <f t="shared" si="206"/>
        <v>0</v>
      </c>
      <c r="AG217">
        <f t="shared" si="207"/>
        <v>0</v>
      </c>
      <c r="AH217">
        <f t="shared" si="208"/>
        <v>0</v>
      </c>
      <c r="AI217">
        <f t="shared" si="209"/>
        <v>0</v>
      </c>
      <c r="AJ217">
        <f t="shared" si="210"/>
        <v>0</v>
      </c>
      <c r="AK217">
        <v>5765.23</v>
      </c>
      <c r="AL217">
        <v>5765.23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1</v>
      </c>
      <c r="AW217">
        <v>1</v>
      </c>
      <c r="AZ217">
        <v>1</v>
      </c>
      <c r="BA217">
        <v>1</v>
      </c>
      <c r="BB217">
        <v>1</v>
      </c>
      <c r="BC217">
        <v>7.11</v>
      </c>
      <c r="BD217" t="s">
        <v>3</v>
      </c>
      <c r="BE217" t="s">
        <v>3</v>
      </c>
      <c r="BF217" t="s">
        <v>3</v>
      </c>
      <c r="BG217" t="s">
        <v>3</v>
      </c>
      <c r="BH217">
        <v>3</v>
      </c>
      <c r="BI217">
        <v>3</v>
      </c>
      <c r="BJ217" t="s">
        <v>3</v>
      </c>
      <c r="BM217">
        <v>700010</v>
      </c>
      <c r="BN217">
        <v>0</v>
      </c>
      <c r="BO217" t="s">
        <v>3</v>
      </c>
      <c r="BP217">
        <v>0</v>
      </c>
      <c r="BQ217">
        <v>202</v>
      </c>
      <c r="BR217">
        <v>0</v>
      </c>
      <c r="BS217">
        <v>1</v>
      </c>
      <c r="BT217">
        <v>1</v>
      </c>
      <c r="BU217">
        <v>1</v>
      </c>
      <c r="BV217">
        <v>1</v>
      </c>
      <c r="BW217">
        <v>1</v>
      </c>
      <c r="BX217">
        <v>1</v>
      </c>
      <c r="BY217" t="s">
        <v>3</v>
      </c>
      <c r="BZ217">
        <v>0</v>
      </c>
      <c r="CA217">
        <v>0</v>
      </c>
      <c r="CB217" t="s">
        <v>3</v>
      </c>
      <c r="CE217">
        <v>30</v>
      </c>
      <c r="CF217">
        <v>0</v>
      </c>
      <c r="CG217">
        <v>0</v>
      </c>
      <c r="CM217">
        <v>0</v>
      </c>
      <c r="CN217" t="s">
        <v>3</v>
      </c>
      <c r="CO217">
        <v>0</v>
      </c>
      <c r="CP217">
        <f t="shared" si="211"/>
        <v>40990.79</v>
      </c>
      <c r="CQ217">
        <f t="shared" si="212"/>
        <v>40990.79</v>
      </c>
      <c r="CR217">
        <f t="shared" si="213"/>
        <v>0</v>
      </c>
      <c r="CS217">
        <f t="shared" si="214"/>
        <v>0</v>
      </c>
      <c r="CT217">
        <f t="shared" si="215"/>
        <v>0</v>
      </c>
      <c r="CU217">
        <f t="shared" si="216"/>
        <v>0</v>
      </c>
      <c r="CV217">
        <f t="shared" si="217"/>
        <v>0</v>
      </c>
      <c r="CW217">
        <f t="shared" si="218"/>
        <v>0</v>
      </c>
      <c r="CX217">
        <f t="shared" si="219"/>
        <v>0</v>
      </c>
      <c r="CY217">
        <f>S217*(BZ217/100)</f>
        <v>0</v>
      </c>
      <c r="CZ217">
        <f>S217*(CA217/100)</f>
        <v>0</v>
      </c>
      <c r="DC217" t="s">
        <v>3</v>
      </c>
      <c r="DD217" t="s">
        <v>3</v>
      </c>
      <c r="DE217" t="s">
        <v>3</v>
      </c>
      <c r="DF217" t="s">
        <v>3</v>
      </c>
      <c r="DG217" t="s">
        <v>3</v>
      </c>
      <c r="DH217" t="s">
        <v>3</v>
      </c>
      <c r="DI217" t="s">
        <v>3</v>
      </c>
      <c r="DJ217" t="s">
        <v>3</v>
      </c>
      <c r="DK217" t="s">
        <v>3</v>
      </c>
      <c r="DL217" t="s">
        <v>3</v>
      </c>
      <c r="DM217" t="s">
        <v>3</v>
      </c>
      <c r="DN217">
        <v>0</v>
      </c>
      <c r="DO217">
        <v>0</v>
      </c>
      <c r="DP217">
        <v>1</v>
      </c>
      <c r="DQ217">
        <v>1</v>
      </c>
      <c r="DU217">
        <v>1010</v>
      </c>
      <c r="DV217" t="s">
        <v>29</v>
      </c>
      <c r="DW217" t="s">
        <v>29</v>
      </c>
      <c r="DX217">
        <v>1</v>
      </c>
      <c r="DZ217" t="s">
        <v>3</v>
      </c>
      <c r="EA217" t="s">
        <v>3</v>
      </c>
      <c r="EB217" t="s">
        <v>3</v>
      </c>
      <c r="EC217" t="s">
        <v>3</v>
      </c>
      <c r="EE217">
        <v>151748510</v>
      </c>
      <c r="EF217">
        <v>202</v>
      </c>
      <c r="EG217" t="s">
        <v>30</v>
      </c>
      <c r="EH217">
        <v>0</v>
      </c>
      <c r="EI217" t="s">
        <v>3</v>
      </c>
      <c r="EJ217">
        <v>1</v>
      </c>
      <c r="EK217">
        <v>700010</v>
      </c>
      <c r="EL217" t="s">
        <v>31</v>
      </c>
      <c r="EM217" t="s">
        <v>30</v>
      </c>
      <c r="EO217" t="s">
        <v>3</v>
      </c>
      <c r="EQ217">
        <v>0</v>
      </c>
      <c r="ER217">
        <v>4388.5700000000006</v>
      </c>
      <c r="ES217">
        <v>5765.23</v>
      </c>
      <c r="ET217">
        <v>0</v>
      </c>
      <c r="EU217">
        <v>0</v>
      </c>
      <c r="EV217">
        <v>0</v>
      </c>
      <c r="EW217">
        <v>0</v>
      </c>
      <c r="EX217">
        <v>0</v>
      </c>
      <c r="EY217">
        <v>0</v>
      </c>
      <c r="EZ217">
        <v>5</v>
      </c>
      <c r="FC217">
        <v>1</v>
      </c>
      <c r="FD217">
        <v>18</v>
      </c>
      <c r="FF217">
        <v>47190</v>
      </c>
      <c r="FQ217">
        <v>0</v>
      </c>
      <c r="FR217">
        <f t="shared" si="220"/>
        <v>40990.79</v>
      </c>
      <c r="FS217">
        <v>0</v>
      </c>
      <c r="FX217">
        <v>0</v>
      </c>
      <c r="FY217">
        <v>0</v>
      </c>
      <c r="GA217" t="s">
        <v>318</v>
      </c>
      <c r="GD217">
        <v>0</v>
      </c>
      <c r="GF217">
        <v>1559384161</v>
      </c>
      <c r="GG217">
        <v>2</v>
      </c>
      <c r="GH217">
        <v>3</v>
      </c>
      <c r="GI217">
        <v>5</v>
      </c>
      <c r="GJ217">
        <v>0</v>
      </c>
      <c r="GK217">
        <f>ROUND(R217*(S12)/100,2)</f>
        <v>0</v>
      </c>
      <c r="GL217">
        <f t="shared" si="221"/>
        <v>0</v>
      </c>
      <c r="GM217">
        <f t="shared" si="222"/>
        <v>40990.79</v>
      </c>
      <c r="GN217">
        <f t="shared" si="223"/>
        <v>0</v>
      </c>
      <c r="GO217">
        <f t="shared" si="224"/>
        <v>0</v>
      </c>
      <c r="GP217">
        <f t="shared" si="225"/>
        <v>0</v>
      </c>
      <c r="GR217">
        <v>1</v>
      </c>
      <c r="GS217">
        <v>1</v>
      </c>
      <c r="GT217">
        <v>0</v>
      </c>
      <c r="GU217" t="s">
        <v>3</v>
      </c>
      <c r="GV217">
        <f t="shared" si="226"/>
        <v>0</v>
      </c>
      <c r="GW217">
        <v>1</v>
      </c>
      <c r="GX217">
        <f t="shared" si="227"/>
        <v>0</v>
      </c>
      <c r="HA217">
        <v>0</v>
      </c>
      <c r="HB217">
        <v>0</v>
      </c>
      <c r="HC217">
        <f t="shared" si="228"/>
        <v>0</v>
      </c>
      <c r="HE217" t="s">
        <v>33</v>
      </c>
      <c r="HF217" t="s">
        <v>34</v>
      </c>
      <c r="HM217" t="s">
        <v>3</v>
      </c>
      <c r="HN217" t="s">
        <v>3</v>
      </c>
      <c r="HO217" t="s">
        <v>3</v>
      </c>
      <c r="HP217" t="s">
        <v>3</v>
      </c>
      <c r="HQ217" t="s">
        <v>3</v>
      </c>
      <c r="IK217">
        <v>0</v>
      </c>
    </row>
    <row r="218" spans="1:255" x14ac:dyDescent="0.2">
      <c r="A218" s="2">
        <v>17</v>
      </c>
      <c r="B218" s="2">
        <v>1</v>
      </c>
      <c r="C218" s="2"/>
      <c r="D218" s="2"/>
      <c r="E218" s="2" t="s">
        <v>61</v>
      </c>
      <c r="F218" s="2" t="s">
        <v>27</v>
      </c>
      <c r="G218" s="2" t="s">
        <v>319</v>
      </c>
      <c r="H218" s="2" t="s">
        <v>29</v>
      </c>
      <c r="I218" s="2">
        <v>1</v>
      </c>
      <c r="J218" s="2">
        <v>0</v>
      </c>
      <c r="K218" s="2">
        <v>1</v>
      </c>
      <c r="L218" s="2"/>
      <c r="M218" s="2"/>
      <c r="N218" s="2"/>
      <c r="O218" s="2">
        <f t="shared" si="191"/>
        <v>658.92</v>
      </c>
      <c r="P218" s="2">
        <f t="shared" si="192"/>
        <v>658.92</v>
      </c>
      <c r="Q218" s="2">
        <f t="shared" si="193"/>
        <v>0</v>
      </c>
      <c r="R218" s="2">
        <f t="shared" si="194"/>
        <v>0</v>
      </c>
      <c r="S218" s="2">
        <f t="shared" si="195"/>
        <v>0</v>
      </c>
      <c r="T218" s="2">
        <f t="shared" si="196"/>
        <v>0</v>
      </c>
      <c r="U218" s="2">
        <f t="shared" si="197"/>
        <v>0</v>
      </c>
      <c r="V218" s="2">
        <f t="shared" si="198"/>
        <v>0</v>
      </c>
      <c r="W218" s="2">
        <f t="shared" si="199"/>
        <v>0</v>
      </c>
      <c r="X218" s="2">
        <f t="shared" si="200"/>
        <v>0</v>
      </c>
      <c r="Y218" s="2">
        <f t="shared" si="201"/>
        <v>0</v>
      </c>
      <c r="Z218" s="2"/>
      <c r="AA218" s="2">
        <v>151751237</v>
      </c>
      <c r="AB218" s="2">
        <f t="shared" si="202"/>
        <v>658.92</v>
      </c>
      <c r="AC218" s="2">
        <f t="shared" si="203"/>
        <v>658.92</v>
      </c>
      <c r="AD218" s="2">
        <f t="shared" si="204"/>
        <v>0</v>
      </c>
      <c r="AE218" s="2">
        <f t="shared" si="205"/>
        <v>0</v>
      </c>
      <c r="AF218" s="2">
        <f t="shared" si="206"/>
        <v>0</v>
      </c>
      <c r="AG218" s="2">
        <f t="shared" si="207"/>
        <v>0</v>
      </c>
      <c r="AH218" s="2">
        <f t="shared" si="208"/>
        <v>0</v>
      </c>
      <c r="AI218" s="2">
        <f t="shared" si="209"/>
        <v>0</v>
      </c>
      <c r="AJ218" s="2">
        <f t="shared" si="210"/>
        <v>0</v>
      </c>
      <c r="AK218" s="2">
        <v>658.92</v>
      </c>
      <c r="AL218" s="2">
        <v>658.92</v>
      </c>
      <c r="AM218" s="2">
        <v>0</v>
      </c>
      <c r="AN218" s="2">
        <v>0</v>
      </c>
      <c r="AO218" s="2">
        <v>0</v>
      </c>
      <c r="AP218" s="2">
        <v>0</v>
      </c>
      <c r="AQ218" s="2">
        <v>0</v>
      </c>
      <c r="AR218" s="2">
        <v>0</v>
      </c>
      <c r="AS218" s="2">
        <v>0</v>
      </c>
      <c r="AT218" s="2">
        <v>0</v>
      </c>
      <c r="AU218" s="2">
        <v>0</v>
      </c>
      <c r="AV218" s="2">
        <v>1</v>
      </c>
      <c r="AW218" s="2">
        <v>1</v>
      </c>
      <c r="AX218" s="2"/>
      <c r="AY218" s="2"/>
      <c r="AZ218" s="2">
        <v>1</v>
      </c>
      <c r="BA218" s="2">
        <v>1</v>
      </c>
      <c r="BB218" s="2">
        <v>1</v>
      </c>
      <c r="BC218" s="2">
        <v>1</v>
      </c>
      <c r="BD218" s="2" t="s">
        <v>3</v>
      </c>
      <c r="BE218" s="2" t="s">
        <v>3</v>
      </c>
      <c r="BF218" s="2" t="s">
        <v>3</v>
      </c>
      <c r="BG218" s="2" t="s">
        <v>3</v>
      </c>
      <c r="BH218" s="2">
        <v>3</v>
      </c>
      <c r="BI218" s="2">
        <v>2</v>
      </c>
      <c r="BJ218" s="2" t="s">
        <v>3</v>
      </c>
      <c r="BK218" s="2"/>
      <c r="BL218" s="2"/>
      <c r="BM218" s="2">
        <v>700010</v>
      </c>
      <c r="BN218" s="2">
        <v>0</v>
      </c>
      <c r="BO218" s="2" t="s">
        <v>3</v>
      </c>
      <c r="BP218" s="2">
        <v>0</v>
      </c>
      <c r="BQ218" s="2">
        <v>202</v>
      </c>
      <c r="BR218" s="2">
        <v>0</v>
      </c>
      <c r="BS218" s="2">
        <v>1</v>
      </c>
      <c r="BT218" s="2">
        <v>1</v>
      </c>
      <c r="BU218" s="2">
        <v>1</v>
      </c>
      <c r="BV218" s="2">
        <v>1</v>
      </c>
      <c r="BW218" s="2">
        <v>1</v>
      </c>
      <c r="BX218" s="2">
        <v>1</v>
      </c>
      <c r="BY218" s="2" t="s">
        <v>3</v>
      </c>
      <c r="BZ218" s="2">
        <v>0</v>
      </c>
      <c r="CA218" s="2">
        <v>0</v>
      </c>
      <c r="CB218" s="2" t="s">
        <v>3</v>
      </c>
      <c r="CC218" s="2"/>
      <c r="CD218" s="2"/>
      <c r="CE218" s="2">
        <v>30</v>
      </c>
      <c r="CF218" s="2">
        <v>0</v>
      </c>
      <c r="CG218" s="2">
        <v>0</v>
      </c>
      <c r="CH218" s="2"/>
      <c r="CI218" s="2"/>
      <c r="CJ218" s="2"/>
      <c r="CK218" s="2"/>
      <c r="CL218" s="2"/>
      <c r="CM218" s="2">
        <v>0</v>
      </c>
      <c r="CN218" s="2" t="s">
        <v>3</v>
      </c>
      <c r="CO218" s="2">
        <v>0</v>
      </c>
      <c r="CP218" s="2">
        <f t="shared" si="211"/>
        <v>658.92</v>
      </c>
      <c r="CQ218" s="2">
        <f t="shared" si="212"/>
        <v>658.92</v>
      </c>
      <c r="CR218" s="2">
        <f t="shared" si="213"/>
        <v>0</v>
      </c>
      <c r="CS218" s="2">
        <f t="shared" si="214"/>
        <v>0</v>
      </c>
      <c r="CT218" s="2">
        <f t="shared" si="215"/>
        <v>0</v>
      </c>
      <c r="CU218" s="2">
        <f t="shared" si="216"/>
        <v>0</v>
      </c>
      <c r="CV218" s="2">
        <f t="shared" si="217"/>
        <v>0</v>
      </c>
      <c r="CW218" s="2">
        <f t="shared" si="218"/>
        <v>0</v>
      </c>
      <c r="CX218" s="2">
        <f t="shared" si="219"/>
        <v>0</v>
      </c>
      <c r="CY218" s="2">
        <f>((S218*BZ218)/100)</f>
        <v>0</v>
      </c>
      <c r="CZ218" s="2">
        <f>((S218*CA218)/100)</f>
        <v>0</v>
      </c>
      <c r="DA218" s="2"/>
      <c r="DB218" s="2"/>
      <c r="DC218" s="2" t="s">
        <v>3</v>
      </c>
      <c r="DD218" s="2" t="s">
        <v>3</v>
      </c>
      <c r="DE218" s="2" t="s">
        <v>3</v>
      </c>
      <c r="DF218" s="2" t="s">
        <v>3</v>
      </c>
      <c r="DG218" s="2" t="s">
        <v>3</v>
      </c>
      <c r="DH218" s="2" t="s">
        <v>3</v>
      </c>
      <c r="DI218" s="2" t="s">
        <v>3</v>
      </c>
      <c r="DJ218" s="2" t="s">
        <v>3</v>
      </c>
      <c r="DK218" s="2" t="s">
        <v>3</v>
      </c>
      <c r="DL218" s="2" t="s">
        <v>3</v>
      </c>
      <c r="DM218" s="2" t="s">
        <v>3</v>
      </c>
      <c r="DN218" s="2">
        <v>0</v>
      </c>
      <c r="DO218" s="2">
        <v>0</v>
      </c>
      <c r="DP218" s="2">
        <v>1</v>
      </c>
      <c r="DQ218" s="2">
        <v>1</v>
      </c>
      <c r="DR218" s="2"/>
      <c r="DS218" s="2"/>
      <c r="DT218" s="2"/>
      <c r="DU218" s="2">
        <v>1010</v>
      </c>
      <c r="DV218" s="2" t="s">
        <v>29</v>
      </c>
      <c r="DW218" s="2" t="s">
        <v>29</v>
      </c>
      <c r="DX218" s="2">
        <v>1</v>
      </c>
      <c r="DY218" s="2"/>
      <c r="DZ218" s="2" t="s">
        <v>3</v>
      </c>
      <c r="EA218" s="2" t="s">
        <v>3</v>
      </c>
      <c r="EB218" s="2" t="s">
        <v>3</v>
      </c>
      <c r="EC218" s="2" t="s">
        <v>3</v>
      </c>
      <c r="ED218" s="2"/>
      <c r="EE218" s="2">
        <v>151748510</v>
      </c>
      <c r="EF218" s="2">
        <v>202</v>
      </c>
      <c r="EG218" s="2" t="s">
        <v>30</v>
      </c>
      <c r="EH218" s="2">
        <v>0</v>
      </c>
      <c r="EI218" s="2" t="s">
        <v>3</v>
      </c>
      <c r="EJ218" s="2">
        <v>1</v>
      </c>
      <c r="EK218" s="2">
        <v>700010</v>
      </c>
      <c r="EL218" s="2" t="s">
        <v>31</v>
      </c>
      <c r="EM218" s="2" t="s">
        <v>30</v>
      </c>
      <c r="EN218" s="2"/>
      <c r="EO218" s="2" t="s">
        <v>3</v>
      </c>
      <c r="EP218" s="2"/>
      <c r="EQ218" s="2">
        <v>0</v>
      </c>
      <c r="ER218" s="2">
        <v>702.17</v>
      </c>
      <c r="ES218" s="2">
        <v>658.92</v>
      </c>
      <c r="ET218" s="2">
        <v>0</v>
      </c>
      <c r="EU218" s="2">
        <v>0</v>
      </c>
      <c r="EV218" s="2">
        <v>0</v>
      </c>
      <c r="EW218" s="2">
        <v>0</v>
      </c>
      <c r="EX218" s="2">
        <v>0</v>
      </c>
      <c r="EY218" s="2">
        <v>0</v>
      </c>
      <c r="EZ218" s="2"/>
      <c r="FA218" s="2"/>
      <c r="FB218" s="2"/>
      <c r="FC218" s="2"/>
      <c r="FD218" s="2"/>
      <c r="FE218" s="2"/>
      <c r="FF218" s="2"/>
      <c r="FG218" s="2"/>
      <c r="FH218" s="2"/>
      <c r="FI218" s="2"/>
      <c r="FJ218" s="2"/>
      <c r="FK218" s="2"/>
      <c r="FL218" s="2"/>
      <c r="FM218" s="2"/>
      <c r="FN218" s="2"/>
      <c r="FO218" s="2"/>
      <c r="FP218" s="2"/>
      <c r="FQ218" s="2">
        <v>0</v>
      </c>
      <c r="FR218" s="2">
        <f t="shared" si="220"/>
        <v>0</v>
      </c>
      <c r="FS218" s="2">
        <v>0</v>
      </c>
      <c r="FT218" s="2"/>
      <c r="FU218" s="2"/>
      <c r="FV218" s="2"/>
      <c r="FW218" s="2"/>
      <c r="FX218" s="2">
        <v>0</v>
      </c>
      <c r="FY218" s="2">
        <v>0</v>
      </c>
      <c r="FZ218" s="2"/>
      <c r="GA218" s="2" t="s">
        <v>320</v>
      </c>
      <c r="GB218" s="2"/>
      <c r="GC218" s="2"/>
      <c r="GD218" s="2">
        <v>0</v>
      </c>
      <c r="GE218" s="2"/>
      <c r="GF218" s="2">
        <v>-1626343214</v>
      </c>
      <c r="GG218" s="2">
        <v>2</v>
      </c>
      <c r="GH218" s="2">
        <v>4</v>
      </c>
      <c r="GI218" s="2">
        <v>-2</v>
      </c>
      <c r="GJ218" s="2">
        <v>0</v>
      </c>
      <c r="GK218" s="2">
        <f>ROUND(R218*(R12)/100,2)</f>
        <v>0</v>
      </c>
      <c r="GL218" s="2">
        <f t="shared" si="221"/>
        <v>0</v>
      </c>
      <c r="GM218" s="2">
        <f t="shared" si="222"/>
        <v>658.92</v>
      </c>
      <c r="GN218" s="2">
        <f t="shared" si="223"/>
        <v>0</v>
      </c>
      <c r="GO218" s="2">
        <f t="shared" si="224"/>
        <v>658.92</v>
      </c>
      <c r="GP218" s="2">
        <f t="shared" si="225"/>
        <v>0</v>
      </c>
      <c r="GQ218" s="2"/>
      <c r="GR218" s="2">
        <v>0</v>
      </c>
      <c r="GS218" s="2">
        <v>2</v>
      </c>
      <c r="GT218" s="2">
        <v>0</v>
      </c>
      <c r="GU218" s="2" t="s">
        <v>3</v>
      </c>
      <c r="GV218" s="2">
        <f t="shared" si="226"/>
        <v>0</v>
      </c>
      <c r="GW218" s="2">
        <v>1</v>
      </c>
      <c r="GX218" s="2">
        <f t="shared" si="227"/>
        <v>0</v>
      </c>
      <c r="GY218" s="2"/>
      <c r="GZ218" s="2"/>
      <c r="HA218" s="2">
        <v>0</v>
      </c>
      <c r="HB218" s="2">
        <v>0</v>
      </c>
      <c r="HC218" s="2">
        <f t="shared" si="228"/>
        <v>0</v>
      </c>
      <c r="HD218" s="2"/>
      <c r="HE218" s="2" t="s">
        <v>26</v>
      </c>
      <c r="HF218" s="2" t="s">
        <v>75</v>
      </c>
      <c r="HG218" s="2"/>
      <c r="HH218" s="2"/>
      <c r="HI218" s="2"/>
      <c r="HJ218" s="2"/>
      <c r="HK218" s="2"/>
      <c r="HL218" s="2"/>
      <c r="HM218" s="2" t="s">
        <v>3</v>
      </c>
      <c r="HN218" s="2" t="s">
        <v>3</v>
      </c>
      <c r="HO218" s="2" t="s">
        <v>3</v>
      </c>
      <c r="HP218" s="2" t="s">
        <v>3</v>
      </c>
      <c r="HQ218" s="2" t="s">
        <v>3</v>
      </c>
      <c r="HR218" s="2"/>
      <c r="HS218" s="2"/>
      <c r="HT218" s="2"/>
      <c r="HU218" s="2"/>
      <c r="HV218" s="2"/>
      <c r="HW218" s="2"/>
      <c r="HX218" s="2"/>
      <c r="HY218" s="2"/>
      <c r="HZ218" s="2"/>
      <c r="IA218" s="2"/>
      <c r="IB218" s="2"/>
      <c r="IC218" s="2"/>
      <c r="ID218" s="2"/>
      <c r="IE218" s="2"/>
      <c r="IF218" s="2"/>
      <c r="IG218" s="2"/>
      <c r="IH218" s="2"/>
      <c r="II218" s="2"/>
      <c r="IJ218" s="2"/>
      <c r="IK218" s="2">
        <v>0</v>
      </c>
      <c r="IL218" s="2"/>
      <c r="IM218" s="2"/>
      <c r="IN218" s="2"/>
      <c r="IO218" s="2"/>
      <c r="IP218" s="2"/>
      <c r="IQ218" s="2"/>
      <c r="IR218" s="2"/>
      <c r="IS218" s="2"/>
      <c r="IT218" s="2"/>
      <c r="IU218" s="2"/>
    </row>
    <row r="219" spans="1:255" x14ac:dyDescent="0.2">
      <c r="A219">
        <v>17</v>
      </c>
      <c r="B219">
        <v>1</v>
      </c>
      <c r="E219" t="s">
        <v>61</v>
      </c>
      <c r="F219" t="s">
        <v>27</v>
      </c>
      <c r="G219" t="s">
        <v>319</v>
      </c>
      <c r="H219" t="s">
        <v>29</v>
      </c>
      <c r="I219">
        <v>1</v>
      </c>
      <c r="J219">
        <v>0</v>
      </c>
      <c r="K219">
        <v>1</v>
      </c>
      <c r="O219">
        <f t="shared" si="191"/>
        <v>6417.88</v>
      </c>
      <c r="P219">
        <f t="shared" si="192"/>
        <v>6417.88</v>
      </c>
      <c r="Q219">
        <f t="shared" si="193"/>
        <v>0</v>
      </c>
      <c r="R219">
        <f t="shared" si="194"/>
        <v>0</v>
      </c>
      <c r="S219">
        <f t="shared" si="195"/>
        <v>0</v>
      </c>
      <c r="T219">
        <f t="shared" si="196"/>
        <v>0</v>
      </c>
      <c r="U219">
        <f t="shared" si="197"/>
        <v>0</v>
      </c>
      <c r="V219">
        <f t="shared" si="198"/>
        <v>0</v>
      </c>
      <c r="W219">
        <f t="shared" si="199"/>
        <v>0</v>
      </c>
      <c r="X219">
        <f t="shared" si="200"/>
        <v>0</v>
      </c>
      <c r="Y219">
        <f t="shared" si="201"/>
        <v>0</v>
      </c>
      <c r="AA219">
        <v>151751235</v>
      </c>
      <c r="AB219">
        <f t="shared" si="202"/>
        <v>658.92</v>
      </c>
      <c r="AC219">
        <f t="shared" si="203"/>
        <v>658.92</v>
      </c>
      <c r="AD219">
        <f t="shared" si="204"/>
        <v>0</v>
      </c>
      <c r="AE219">
        <f t="shared" si="205"/>
        <v>0</v>
      </c>
      <c r="AF219">
        <f t="shared" si="206"/>
        <v>0</v>
      </c>
      <c r="AG219">
        <f t="shared" si="207"/>
        <v>0</v>
      </c>
      <c r="AH219">
        <f t="shared" si="208"/>
        <v>0</v>
      </c>
      <c r="AI219">
        <f t="shared" si="209"/>
        <v>0</v>
      </c>
      <c r="AJ219">
        <f t="shared" si="210"/>
        <v>0</v>
      </c>
      <c r="AK219">
        <v>658.92</v>
      </c>
      <c r="AL219">
        <v>658.92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1</v>
      </c>
      <c r="AW219">
        <v>1</v>
      </c>
      <c r="AZ219">
        <v>1</v>
      </c>
      <c r="BA219">
        <v>1</v>
      </c>
      <c r="BB219">
        <v>1</v>
      </c>
      <c r="BC219">
        <v>9.74</v>
      </c>
      <c r="BD219" t="s">
        <v>3</v>
      </c>
      <c r="BE219" t="s">
        <v>3</v>
      </c>
      <c r="BF219" t="s">
        <v>3</v>
      </c>
      <c r="BG219" t="s">
        <v>3</v>
      </c>
      <c r="BH219">
        <v>3</v>
      </c>
      <c r="BI219">
        <v>2</v>
      </c>
      <c r="BJ219" t="s">
        <v>3</v>
      </c>
      <c r="BM219">
        <v>700010</v>
      </c>
      <c r="BN219">
        <v>0</v>
      </c>
      <c r="BO219" t="s">
        <v>3</v>
      </c>
      <c r="BP219">
        <v>0</v>
      </c>
      <c r="BQ219">
        <v>202</v>
      </c>
      <c r="BR219">
        <v>0</v>
      </c>
      <c r="BS219">
        <v>1</v>
      </c>
      <c r="BT219">
        <v>1</v>
      </c>
      <c r="BU219">
        <v>1</v>
      </c>
      <c r="BV219">
        <v>1</v>
      </c>
      <c r="BW219">
        <v>1</v>
      </c>
      <c r="BX219">
        <v>1</v>
      </c>
      <c r="BY219" t="s">
        <v>3</v>
      </c>
      <c r="BZ219">
        <v>0</v>
      </c>
      <c r="CA219">
        <v>0</v>
      </c>
      <c r="CB219" t="s">
        <v>3</v>
      </c>
      <c r="CE219">
        <v>30</v>
      </c>
      <c r="CF219">
        <v>0</v>
      </c>
      <c r="CG219">
        <v>0</v>
      </c>
      <c r="CM219">
        <v>0</v>
      </c>
      <c r="CN219" t="s">
        <v>3</v>
      </c>
      <c r="CO219">
        <v>0</v>
      </c>
      <c r="CP219">
        <f t="shared" si="211"/>
        <v>6417.88</v>
      </c>
      <c r="CQ219">
        <f t="shared" si="212"/>
        <v>6417.88</v>
      </c>
      <c r="CR219">
        <f t="shared" si="213"/>
        <v>0</v>
      </c>
      <c r="CS219">
        <f t="shared" si="214"/>
        <v>0</v>
      </c>
      <c r="CT219">
        <f t="shared" si="215"/>
        <v>0</v>
      </c>
      <c r="CU219">
        <f t="shared" si="216"/>
        <v>0</v>
      </c>
      <c r="CV219">
        <f t="shared" si="217"/>
        <v>0</v>
      </c>
      <c r="CW219">
        <f t="shared" si="218"/>
        <v>0</v>
      </c>
      <c r="CX219">
        <f t="shared" si="219"/>
        <v>0</v>
      </c>
      <c r="CY219">
        <f>S219*(BZ219/100)</f>
        <v>0</v>
      </c>
      <c r="CZ219">
        <f>S219*(CA219/100)</f>
        <v>0</v>
      </c>
      <c r="DC219" t="s">
        <v>3</v>
      </c>
      <c r="DD219" t="s">
        <v>3</v>
      </c>
      <c r="DE219" t="s">
        <v>3</v>
      </c>
      <c r="DF219" t="s">
        <v>3</v>
      </c>
      <c r="DG219" t="s">
        <v>3</v>
      </c>
      <c r="DH219" t="s">
        <v>3</v>
      </c>
      <c r="DI219" t="s">
        <v>3</v>
      </c>
      <c r="DJ219" t="s">
        <v>3</v>
      </c>
      <c r="DK219" t="s">
        <v>3</v>
      </c>
      <c r="DL219" t="s">
        <v>3</v>
      </c>
      <c r="DM219" t="s">
        <v>3</v>
      </c>
      <c r="DN219">
        <v>0</v>
      </c>
      <c r="DO219">
        <v>0</v>
      </c>
      <c r="DP219">
        <v>1</v>
      </c>
      <c r="DQ219">
        <v>1</v>
      </c>
      <c r="DU219">
        <v>1010</v>
      </c>
      <c r="DV219" t="s">
        <v>29</v>
      </c>
      <c r="DW219" t="s">
        <v>29</v>
      </c>
      <c r="DX219">
        <v>1</v>
      </c>
      <c r="DZ219" t="s">
        <v>3</v>
      </c>
      <c r="EA219" t="s">
        <v>3</v>
      </c>
      <c r="EB219" t="s">
        <v>3</v>
      </c>
      <c r="EC219" t="s">
        <v>3</v>
      </c>
      <c r="EE219">
        <v>151748510</v>
      </c>
      <c r="EF219">
        <v>202</v>
      </c>
      <c r="EG219" t="s">
        <v>30</v>
      </c>
      <c r="EH219">
        <v>0</v>
      </c>
      <c r="EI219" t="s">
        <v>3</v>
      </c>
      <c r="EJ219">
        <v>1</v>
      </c>
      <c r="EK219">
        <v>700010</v>
      </c>
      <c r="EL219" t="s">
        <v>31</v>
      </c>
      <c r="EM219" t="s">
        <v>30</v>
      </c>
      <c r="EO219" t="s">
        <v>3</v>
      </c>
      <c r="EQ219">
        <v>0</v>
      </c>
      <c r="ER219">
        <v>702.17</v>
      </c>
      <c r="ES219">
        <v>658.92</v>
      </c>
      <c r="ET219">
        <v>0</v>
      </c>
      <c r="EU219">
        <v>0</v>
      </c>
      <c r="EV219">
        <v>0</v>
      </c>
      <c r="EW219">
        <v>0</v>
      </c>
      <c r="EX219">
        <v>0</v>
      </c>
      <c r="EY219">
        <v>0</v>
      </c>
      <c r="EZ219">
        <v>5</v>
      </c>
      <c r="FC219">
        <v>1</v>
      </c>
      <c r="FD219">
        <v>18</v>
      </c>
      <c r="FF219">
        <v>7550.4</v>
      </c>
      <c r="FQ219">
        <v>0</v>
      </c>
      <c r="FR219">
        <f t="shared" si="220"/>
        <v>0</v>
      </c>
      <c r="FS219">
        <v>0</v>
      </c>
      <c r="FX219">
        <v>0</v>
      </c>
      <c r="FY219">
        <v>0</v>
      </c>
      <c r="GA219" t="s">
        <v>320</v>
      </c>
      <c r="GD219">
        <v>0</v>
      </c>
      <c r="GF219">
        <v>-1626343214</v>
      </c>
      <c r="GG219">
        <v>2</v>
      </c>
      <c r="GH219">
        <v>3</v>
      </c>
      <c r="GI219">
        <v>5</v>
      </c>
      <c r="GJ219">
        <v>0</v>
      </c>
      <c r="GK219">
        <f>ROUND(R219*(S12)/100,2)</f>
        <v>0</v>
      </c>
      <c r="GL219">
        <f t="shared" si="221"/>
        <v>0</v>
      </c>
      <c r="GM219">
        <f t="shared" si="222"/>
        <v>6417.88</v>
      </c>
      <c r="GN219">
        <f t="shared" si="223"/>
        <v>0</v>
      </c>
      <c r="GO219">
        <f t="shared" si="224"/>
        <v>6417.88</v>
      </c>
      <c r="GP219">
        <f t="shared" si="225"/>
        <v>0</v>
      </c>
      <c r="GR219">
        <v>1</v>
      </c>
      <c r="GS219">
        <v>1</v>
      </c>
      <c r="GT219">
        <v>0</v>
      </c>
      <c r="GU219" t="s">
        <v>3</v>
      </c>
      <c r="GV219">
        <f t="shared" si="226"/>
        <v>0</v>
      </c>
      <c r="GW219">
        <v>1</v>
      </c>
      <c r="GX219">
        <f t="shared" si="227"/>
        <v>0</v>
      </c>
      <c r="HA219">
        <v>0</v>
      </c>
      <c r="HB219">
        <v>0</v>
      </c>
      <c r="HC219">
        <f t="shared" si="228"/>
        <v>0</v>
      </c>
      <c r="HE219" t="s">
        <v>26</v>
      </c>
      <c r="HF219" t="s">
        <v>75</v>
      </c>
      <c r="HM219" t="s">
        <v>3</v>
      </c>
      <c r="HN219" t="s">
        <v>3</v>
      </c>
      <c r="HO219" t="s">
        <v>3</v>
      </c>
      <c r="HP219" t="s">
        <v>3</v>
      </c>
      <c r="HQ219" t="s">
        <v>3</v>
      </c>
      <c r="IK219">
        <v>0</v>
      </c>
    </row>
    <row r="220" spans="1:255" x14ac:dyDescent="0.2">
      <c r="A220" s="2">
        <v>17</v>
      </c>
      <c r="B220" s="2">
        <v>1</v>
      </c>
      <c r="C220" s="2"/>
      <c r="D220" s="2"/>
      <c r="E220" s="2" t="s">
        <v>65</v>
      </c>
      <c r="F220" s="2" t="s">
        <v>27</v>
      </c>
      <c r="G220" s="2" t="s">
        <v>321</v>
      </c>
      <c r="H220" s="2" t="s">
        <v>29</v>
      </c>
      <c r="I220" s="2">
        <v>1</v>
      </c>
      <c r="J220" s="2">
        <v>0</v>
      </c>
      <c r="K220" s="2">
        <v>1</v>
      </c>
      <c r="L220" s="2"/>
      <c r="M220" s="2"/>
      <c r="N220" s="2"/>
      <c r="O220" s="2">
        <f t="shared" si="191"/>
        <v>609.59</v>
      </c>
      <c r="P220" s="2">
        <f t="shared" si="192"/>
        <v>609.59</v>
      </c>
      <c r="Q220" s="2">
        <f t="shared" si="193"/>
        <v>0</v>
      </c>
      <c r="R220" s="2">
        <f t="shared" si="194"/>
        <v>0</v>
      </c>
      <c r="S220" s="2">
        <f t="shared" si="195"/>
        <v>0</v>
      </c>
      <c r="T220" s="2">
        <f t="shared" si="196"/>
        <v>0</v>
      </c>
      <c r="U220" s="2">
        <f t="shared" si="197"/>
        <v>0</v>
      </c>
      <c r="V220" s="2">
        <f t="shared" si="198"/>
        <v>0</v>
      </c>
      <c r="W220" s="2">
        <f t="shared" si="199"/>
        <v>0</v>
      </c>
      <c r="X220" s="2">
        <f t="shared" si="200"/>
        <v>0</v>
      </c>
      <c r="Y220" s="2">
        <f t="shared" si="201"/>
        <v>0</v>
      </c>
      <c r="Z220" s="2"/>
      <c r="AA220" s="2">
        <v>151751237</v>
      </c>
      <c r="AB220" s="2">
        <f t="shared" si="202"/>
        <v>609.59</v>
      </c>
      <c r="AC220" s="2">
        <f t="shared" si="203"/>
        <v>609.59</v>
      </c>
      <c r="AD220" s="2">
        <f t="shared" si="204"/>
        <v>0</v>
      </c>
      <c r="AE220" s="2">
        <f t="shared" si="205"/>
        <v>0</v>
      </c>
      <c r="AF220" s="2">
        <f t="shared" si="206"/>
        <v>0</v>
      </c>
      <c r="AG220" s="2">
        <f t="shared" si="207"/>
        <v>0</v>
      </c>
      <c r="AH220" s="2">
        <f t="shared" si="208"/>
        <v>0</v>
      </c>
      <c r="AI220" s="2">
        <f t="shared" si="209"/>
        <v>0</v>
      </c>
      <c r="AJ220" s="2">
        <f t="shared" si="210"/>
        <v>0</v>
      </c>
      <c r="AK220" s="2">
        <v>609.59</v>
      </c>
      <c r="AL220" s="2">
        <v>609.59</v>
      </c>
      <c r="AM220" s="2">
        <v>0</v>
      </c>
      <c r="AN220" s="2">
        <v>0</v>
      </c>
      <c r="AO220" s="2">
        <v>0</v>
      </c>
      <c r="AP220" s="2">
        <v>0</v>
      </c>
      <c r="AQ220" s="2">
        <v>0</v>
      </c>
      <c r="AR220" s="2">
        <v>0</v>
      </c>
      <c r="AS220" s="2">
        <v>0</v>
      </c>
      <c r="AT220" s="2">
        <v>0</v>
      </c>
      <c r="AU220" s="2">
        <v>0</v>
      </c>
      <c r="AV220" s="2">
        <v>1</v>
      </c>
      <c r="AW220" s="2">
        <v>1</v>
      </c>
      <c r="AX220" s="2"/>
      <c r="AY220" s="2"/>
      <c r="AZ220" s="2">
        <v>1</v>
      </c>
      <c r="BA220" s="2">
        <v>1</v>
      </c>
      <c r="BB220" s="2">
        <v>1</v>
      </c>
      <c r="BC220" s="2">
        <v>1</v>
      </c>
      <c r="BD220" s="2" t="s">
        <v>3</v>
      </c>
      <c r="BE220" s="2" t="s">
        <v>3</v>
      </c>
      <c r="BF220" s="2" t="s">
        <v>3</v>
      </c>
      <c r="BG220" s="2" t="s">
        <v>3</v>
      </c>
      <c r="BH220" s="2">
        <v>3</v>
      </c>
      <c r="BI220" s="2">
        <v>2</v>
      </c>
      <c r="BJ220" s="2" t="s">
        <v>3</v>
      </c>
      <c r="BK220" s="2"/>
      <c r="BL220" s="2"/>
      <c r="BM220" s="2">
        <v>700010</v>
      </c>
      <c r="BN220" s="2">
        <v>0</v>
      </c>
      <c r="BO220" s="2" t="s">
        <v>3</v>
      </c>
      <c r="BP220" s="2">
        <v>0</v>
      </c>
      <c r="BQ220" s="2">
        <v>202</v>
      </c>
      <c r="BR220" s="2">
        <v>0</v>
      </c>
      <c r="BS220" s="2">
        <v>1</v>
      </c>
      <c r="BT220" s="2">
        <v>1</v>
      </c>
      <c r="BU220" s="2">
        <v>1</v>
      </c>
      <c r="BV220" s="2">
        <v>1</v>
      </c>
      <c r="BW220" s="2">
        <v>1</v>
      </c>
      <c r="BX220" s="2">
        <v>1</v>
      </c>
      <c r="BY220" s="2" t="s">
        <v>3</v>
      </c>
      <c r="BZ220" s="2">
        <v>0</v>
      </c>
      <c r="CA220" s="2">
        <v>0</v>
      </c>
      <c r="CB220" s="2" t="s">
        <v>3</v>
      </c>
      <c r="CC220" s="2"/>
      <c r="CD220" s="2"/>
      <c r="CE220" s="2">
        <v>30</v>
      </c>
      <c r="CF220" s="2">
        <v>0</v>
      </c>
      <c r="CG220" s="2">
        <v>0</v>
      </c>
      <c r="CH220" s="2"/>
      <c r="CI220" s="2"/>
      <c r="CJ220" s="2"/>
      <c r="CK220" s="2"/>
      <c r="CL220" s="2"/>
      <c r="CM220" s="2">
        <v>0</v>
      </c>
      <c r="CN220" s="2" t="s">
        <v>3</v>
      </c>
      <c r="CO220" s="2">
        <v>0</v>
      </c>
      <c r="CP220" s="2">
        <f t="shared" si="211"/>
        <v>609.59</v>
      </c>
      <c r="CQ220" s="2">
        <f t="shared" si="212"/>
        <v>609.59</v>
      </c>
      <c r="CR220" s="2">
        <f t="shared" si="213"/>
        <v>0</v>
      </c>
      <c r="CS220" s="2">
        <f t="shared" si="214"/>
        <v>0</v>
      </c>
      <c r="CT220" s="2">
        <f t="shared" si="215"/>
        <v>0</v>
      </c>
      <c r="CU220" s="2">
        <f t="shared" si="216"/>
        <v>0</v>
      </c>
      <c r="CV220" s="2">
        <f t="shared" si="217"/>
        <v>0</v>
      </c>
      <c r="CW220" s="2">
        <f t="shared" si="218"/>
        <v>0</v>
      </c>
      <c r="CX220" s="2">
        <f t="shared" si="219"/>
        <v>0</v>
      </c>
      <c r="CY220" s="2">
        <f>((S220*BZ220)/100)</f>
        <v>0</v>
      </c>
      <c r="CZ220" s="2">
        <f>((S220*CA220)/100)</f>
        <v>0</v>
      </c>
      <c r="DA220" s="2"/>
      <c r="DB220" s="2"/>
      <c r="DC220" s="2" t="s">
        <v>3</v>
      </c>
      <c r="DD220" s="2" t="s">
        <v>3</v>
      </c>
      <c r="DE220" s="2" t="s">
        <v>3</v>
      </c>
      <c r="DF220" s="2" t="s">
        <v>3</v>
      </c>
      <c r="DG220" s="2" t="s">
        <v>3</v>
      </c>
      <c r="DH220" s="2" t="s">
        <v>3</v>
      </c>
      <c r="DI220" s="2" t="s">
        <v>3</v>
      </c>
      <c r="DJ220" s="2" t="s">
        <v>3</v>
      </c>
      <c r="DK220" s="2" t="s">
        <v>3</v>
      </c>
      <c r="DL220" s="2" t="s">
        <v>3</v>
      </c>
      <c r="DM220" s="2" t="s">
        <v>3</v>
      </c>
      <c r="DN220" s="2">
        <v>0</v>
      </c>
      <c r="DO220" s="2">
        <v>0</v>
      </c>
      <c r="DP220" s="2">
        <v>1</v>
      </c>
      <c r="DQ220" s="2">
        <v>1</v>
      </c>
      <c r="DR220" s="2"/>
      <c r="DS220" s="2"/>
      <c r="DT220" s="2"/>
      <c r="DU220" s="2">
        <v>1010</v>
      </c>
      <c r="DV220" s="2" t="s">
        <v>29</v>
      </c>
      <c r="DW220" s="2" t="s">
        <v>29</v>
      </c>
      <c r="DX220" s="2">
        <v>1</v>
      </c>
      <c r="DY220" s="2"/>
      <c r="DZ220" s="2" t="s">
        <v>3</v>
      </c>
      <c r="EA220" s="2" t="s">
        <v>3</v>
      </c>
      <c r="EB220" s="2" t="s">
        <v>3</v>
      </c>
      <c r="EC220" s="2" t="s">
        <v>3</v>
      </c>
      <c r="ED220" s="2"/>
      <c r="EE220" s="2">
        <v>151748510</v>
      </c>
      <c r="EF220" s="2">
        <v>202</v>
      </c>
      <c r="EG220" s="2" t="s">
        <v>30</v>
      </c>
      <c r="EH220" s="2">
        <v>0</v>
      </c>
      <c r="EI220" s="2" t="s">
        <v>3</v>
      </c>
      <c r="EJ220" s="2">
        <v>1</v>
      </c>
      <c r="EK220" s="2">
        <v>700010</v>
      </c>
      <c r="EL220" s="2" t="s">
        <v>31</v>
      </c>
      <c r="EM220" s="2" t="s">
        <v>30</v>
      </c>
      <c r="EN220" s="2"/>
      <c r="EO220" s="2" t="s">
        <v>3</v>
      </c>
      <c r="EP220" s="2"/>
      <c r="EQ220" s="2">
        <v>0</v>
      </c>
      <c r="ER220" s="2">
        <v>649.61</v>
      </c>
      <c r="ES220" s="2">
        <v>609.59</v>
      </c>
      <c r="ET220" s="2">
        <v>0</v>
      </c>
      <c r="EU220" s="2">
        <v>0</v>
      </c>
      <c r="EV220" s="2">
        <v>0</v>
      </c>
      <c r="EW220" s="2">
        <v>0</v>
      </c>
      <c r="EX220" s="2">
        <v>0</v>
      </c>
      <c r="EY220" s="2">
        <v>0</v>
      </c>
      <c r="EZ220" s="2"/>
      <c r="FA220" s="2"/>
      <c r="FB220" s="2"/>
      <c r="FC220" s="2"/>
      <c r="FD220" s="2"/>
      <c r="FE220" s="2"/>
      <c r="FF220" s="2"/>
      <c r="FG220" s="2"/>
      <c r="FH220" s="2"/>
      <c r="FI220" s="2"/>
      <c r="FJ220" s="2"/>
      <c r="FK220" s="2"/>
      <c r="FL220" s="2"/>
      <c r="FM220" s="2"/>
      <c r="FN220" s="2"/>
      <c r="FO220" s="2"/>
      <c r="FP220" s="2"/>
      <c r="FQ220" s="2">
        <v>0</v>
      </c>
      <c r="FR220" s="2">
        <f t="shared" si="220"/>
        <v>0</v>
      </c>
      <c r="FS220" s="2">
        <v>0</v>
      </c>
      <c r="FT220" s="2"/>
      <c r="FU220" s="2"/>
      <c r="FV220" s="2"/>
      <c r="FW220" s="2"/>
      <c r="FX220" s="2">
        <v>0</v>
      </c>
      <c r="FY220" s="2">
        <v>0</v>
      </c>
      <c r="FZ220" s="2"/>
      <c r="GA220" s="2" t="s">
        <v>322</v>
      </c>
      <c r="GB220" s="2"/>
      <c r="GC220" s="2"/>
      <c r="GD220" s="2">
        <v>0</v>
      </c>
      <c r="GE220" s="2"/>
      <c r="GF220" s="2">
        <v>1769706974</v>
      </c>
      <c r="GG220" s="2">
        <v>2</v>
      </c>
      <c r="GH220" s="2">
        <v>4</v>
      </c>
      <c r="GI220" s="2">
        <v>-2</v>
      </c>
      <c r="GJ220" s="2">
        <v>0</v>
      </c>
      <c r="GK220" s="2">
        <f>ROUND(R220*(R12)/100,2)</f>
        <v>0</v>
      </c>
      <c r="GL220" s="2">
        <f t="shared" si="221"/>
        <v>0</v>
      </c>
      <c r="GM220" s="2">
        <f t="shared" si="222"/>
        <v>609.59</v>
      </c>
      <c r="GN220" s="2">
        <f t="shared" si="223"/>
        <v>0</v>
      </c>
      <c r="GO220" s="2">
        <f t="shared" si="224"/>
        <v>609.59</v>
      </c>
      <c r="GP220" s="2">
        <f t="shared" si="225"/>
        <v>0</v>
      </c>
      <c r="GQ220" s="2"/>
      <c r="GR220" s="2">
        <v>0</v>
      </c>
      <c r="GS220" s="2">
        <v>2</v>
      </c>
      <c r="GT220" s="2">
        <v>0</v>
      </c>
      <c r="GU220" s="2" t="s">
        <v>3</v>
      </c>
      <c r="GV220" s="2">
        <f t="shared" si="226"/>
        <v>0</v>
      </c>
      <c r="GW220" s="2">
        <v>1</v>
      </c>
      <c r="GX220" s="2">
        <f t="shared" si="227"/>
        <v>0</v>
      </c>
      <c r="GY220" s="2"/>
      <c r="GZ220" s="2"/>
      <c r="HA220" s="2">
        <v>0</v>
      </c>
      <c r="HB220" s="2">
        <v>0</v>
      </c>
      <c r="HC220" s="2">
        <f t="shared" si="228"/>
        <v>0</v>
      </c>
      <c r="HD220" s="2"/>
      <c r="HE220" s="2" t="s">
        <v>26</v>
      </c>
      <c r="HF220" s="2" t="s">
        <v>75</v>
      </c>
      <c r="HG220" s="2"/>
      <c r="HH220" s="2"/>
      <c r="HI220" s="2"/>
      <c r="HJ220" s="2"/>
      <c r="HK220" s="2"/>
      <c r="HL220" s="2"/>
      <c r="HM220" s="2" t="s">
        <v>3</v>
      </c>
      <c r="HN220" s="2" t="s">
        <v>3</v>
      </c>
      <c r="HO220" s="2" t="s">
        <v>3</v>
      </c>
      <c r="HP220" s="2" t="s">
        <v>3</v>
      </c>
      <c r="HQ220" s="2" t="s">
        <v>3</v>
      </c>
      <c r="HR220" s="2"/>
      <c r="HS220" s="2"/>
      <c r="HT220" s="2"/>
      <c r="HU220" s="2"/>
      <c r="HV220" s="2"/>
      <c r="HW220" s="2"/>
      <c r="HX220" s="2"/>
      <c r="HY220" s="2"/>
      <c r="HZ220" s="2"/>
      <c r="IA220" s="2"/>
      <c r="IB220" s="2"/>
      <c r="IC220" s="2"/>
      <c r="ID220" s="2"/>
      <c r="IE220" s="2"/>
      <c r="IF220" s="2"/>
      <c r="IG220" s="2"/>
      <c r="IH220" s="2"/>
      <c r="II220" s="2"/>
      <c r="IJ220" s="2"/>
      <c r="IK220" s="2">
        <v>0</v>
      </c>
      <c r="IL220" s="2"/>
      <c r="IM220" s="2"/>
      <c r="IN220" s="2"/>
      <c r="IO220" s="2"/>
      <c r="IP220" s="2"/>
      <c r="IQ220" s="2"/>
      <c r="IR220" s="2"/>
      <c r="IS220" s="2"/>
      <c r="IT220" s="2"/>
      <c r="IU220" s="2"/>
    </row>
    <row r="221" spans="1:255" x14ac:dyDescent="0.2">
      <c r="A221">
        <v>17</v>
      </c>
      <c r="B221">
        <v>1</v>
      </c>
      <c r="E221" t="s">
        <v>65</v>
      </c>
      <c r="F221" t="s">
        <v>27</v>
      </c>
      <c r="G221" t="s">
        <v>321</v>
      </c>
      <c r="H221" t="s">
        <v>29</v>
      </c>
      <c r="I221">
        <v>1</v>
      </c>
      <c r="J221">
        <v>0</v>
      </c>
      <c r="K221">
        <v>1</v>
      </c>
      <c r="O221">
        <f t="shared" si="191"/>
        <v>5937.41</v>
      </c>
      <c r="P221">
        <f t="shared" si="192"/>
        <v>5937.41</v>
      </c>
      <c r="Q221">
        <f t="shared" si="193"/>
        <v>0</v>
      </c>
      <c r="R221">
        <f t="shared" si="194"/>
        <v>0</v>
      </c>
      <c r="S221">
        <f t="shared" si="195"/>
        <v>0</v>
      </c>
      <c r="T221">
        <f t="shared" si="196"/>
        <v>0</v>
      </c>
      <c r="U221">
        <f t="shared" si="197"/>
        <v>0</v>
      </c>
      <c r="V221">
        <f t="shared" si="198"/>
        <v>0</v>
      </c>
      <c r="W221">
        <f t="shared" si="199"/>
        <v>0</v>
      </c>
      <c r="X221">
        <f t="shared" si="200"/>
        <v>0</v>
      </c>
      <c r="Y221">
        <f t="shared" si="201"/>
        <v>0</v>
      </c>
      <c r="AA221">
        <v>151751235</v>
      </c>
      <c r="AB221">
        <f t="shared" si="202"/>
        <v>609.59</v>
      </c>
      <c r="AC221">
        <f t="shared" si="203"/>
        <v>609.59</v>
      </c>
      <c r="AD221">
        <f t="shared" si="204"/>
        <v>0</v>
      </c>
      <c r="AE221">
        <f t="shared" si="205"/>
        <v>0</v>
      </c>
      <c r="AF221">
        <f t="shared" si="206"/>
        <v>0</v>
      </c>
      <c r="AG221">
        <f t="shared" si="207"/>
        <v>0</v>
      </c>
      <c r="AH221">
        <f t="shared" si="208"/>
        <v>0</v>
      </c>
      <c r="AI221">
        <f t="shared" si="209"/>
        <v>0</v>
      </c>
      <c r="AJ221">
        <f t="shared" si="210"/>
        <v>0</v>
      </c>
      <c r="AK221">
        <v>609.59</v>
      </c>
      <c r="AL221">
        <v>609.59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1</v>
      </c>
      <c r="AW221">
        <v>1</v>
      </c>
      <c r="AZ221">
        <v>1</v>
      </c>
      <c r="BA221">
        <v>1</v>
      </c>
      <c r="BB221">
        <v>1</v>
      </c>
      <c r="BC221">
        <v>9.74</v>
      </c>
      <c r="BD221" t="s">
        <v>3</v>
      </c>
      <c r="BE221" t="s">
        <v>3</v>
      </c>
      <c r="BF221" t="s">
        <v>3</v>
      </c>
      <c r="BG221" t="s">
        <v>3</v>
      </c>
      <c r="BH221">
        <v>3</v>
      </c>
      <c r="BI221">
        <v>2</v>
      </c>
      <c r="BJ221" t="s">
        <v>3</v>
      </c>
      <c r="BM221">
        <v>700010</v>
      </c>
      <c r="BN221">
        <v>0</v>
      </c>
      <c r="BO221" t="s">
        <v>3</v>
      </c>
      <c r="BP221">
        <v>0</v>
      </c>
      <c r="BQ221">
        <v>202</v>
      </c>
      <c r="BR221">
        <v>0</v>
      </c>
      <c r="BS221">
        <v>1</v>
      </c>
      <c r="BT221">
        <v>1</v>
      </c>
      <c r="BU221">
        <v>1</v>
      </c>
      <c r="BV221">
        <v>1</v>
      </c>
      <c r="BW221">
        <v>1</v>
      </c>
      <c r="BX221">
        <v>1</v>
      </c>
      <c r="BY221" t="s">
        <v>3</v>
      </c>
      <c r="BZ221">
        <v>0</v>
      </c>
      <c r="CA221">
        <v>0</v>
      </c>
      <c r="CB221" t="s">
        <v>3</v>
      </c>
      <c r="CE221">
        <v>30</v>
      </c>
      <c r="CF221">
        <v>0</v>
      </c>
      <c r="CG221">
        <v>0</v>
      </c>
      <c r="CM221">
        <v>0</v>
      </c>
      <c r="CN221" t="s">
        <v>3</v>
      </c>
      <c r="CO221">
        <v>0</v>
      </c>
      <c r="CP221">
        <f t="shared" si="211"/>
        <v>5937.41</v>
      </c>
      <c r="CQ221">
        <f t="shared" si="212"/>
        <v>5937.41</v>
      </c>
      <c r="CR221">
        <f t="shared" si="213"/>
        <v>0</v>
      </c>
      <c r="CS221">
        <f t="shared" si="214"/>
        <v>0</v>
      </c>
      <c r="CT221">
        <f t="shared" si="215"/>
        <v>0</v>
      </c>
      <c r="CU221">
        <f t="shared" si="216"/>
        <v>0</v>
      </c>
      <c r="CV221">
        <f t="shared" si="217"/>
        <v>0</v>
      </c>
      <c r="CW221">
        <f t="shared" si="218"/>
        <v>0</v>
      </c>
      <c r="CX221">
        <f t="shared" si="219"/>
        <v>0</v>
      </c>
      <c r="CY221">
        <f>S221*(BZ221/100)</f>
        <v>0</v>
      </c>
      <c r="CZ221">
        <f>S221*(CA221/100)</f>
        <v>0</v>
      </c>
      <c r="DC221" t="s">
        <v>3</v>
      </c>
      <c r="DD221" t="s">
        <v>3</v>
      </c>
      <c r="DE221" t="s">
        <v>3</v>
      </c>
      <c r="DF221" t="s">
        <v>3</v>
      </c>
      <c r="DG221" t="s">
        <v>3</v>
      </c>
      <c r="DH221" t="s">
        <v>3</v>
      </c>
      <c r="DI221" t="s">
        <v>3</v>
      </c>
      <c r="DJ221" t="s">
        <v>3</v>
      </c>
      <c r="DK221" t="s">
        <v>3</v>
      </c>
      <c r="DL221" t="s">
        <v>3</v>
      </c>
      <c r="DM221" t="s">
        <v>3</v>
      </c>
      <c r="DN221">
        <v>0</v>
      </c>
      <c r="DO221">
        <v>0</v>
      </c>
      <c r="DP221">
        <v>1</v>
      </c>
      <c r="DQ221">
        <v>1</v>
      </c>
      <c r="DU221">
        <v>1010</v>
      </c>
      <c r="DV221" t="s">
        <v>29</v>
      </c>
      <c r="DW221" t="s">
        <v>29</v>
      </c>
      <c r="DX221">
        <v>1</v>
      </c>
      <c r="DZ221" t="s">
        <v>3</v>
      </c>
      <c r="EA221" t="s">
        <v>3</v>
      </c>
      <c r="EB221" t="s">
        <v>3</v>
      </c>
      <c r="EC221" t="s">
        <v>3</v>
      </c>
      <c r="EE221">
        <v>151748510</v>
      </c>
      <c r="EF221">
        <v>202</v>
      </c>
      <c r="EG221" t="s">
        <v>30</v>
      </c>
      <c r="EH221">
        <v>0</v>
      </c>
      <c r="EI221" t="s">
        <v>3</v>
      </c>
      <c r="EJ221">
        <v>1</v>
      </c>
      <c r="EK221">
        <v>700010</v>
      </c>
      <c r="EL221" t="s">
        <v>31</v>
      </c>
      <c r="EM221" t="s">
        <v>30</v>
      </c>
      <c r="EO221" t="s">
        <v>3</v>
      </c>
      <c r="EQ221">
        <v>0</v>
      </c>
      <c r="ER221">
        <v>649.61</v>
      </c>
      <c r="ES221">
        <v>609.59</v>
      </c>
      <c r="ET221">
        <v>0</v>
      </c>
      <c r="EU221">
        <v>0</v>
      </c>
      <c r="EV221">
        <v>0</v>
      </c>
      <c r="EW221">
        <v>0</v>
      </c>
      <c r="EX221">
        <v>0</v>
      </c>
      <c r="EY221">
        <v>0</v>
      </c>
      <c r="EZ221">
        <v>5</v>
      </c>
      <c r="FC221">
        <v>1</v>
      </c>
      <c r="FD221">
        <v>18</v>
      </c>
      <c r="FF221">
        <v>6985.2</v>
      </c>
      <c r="FQ221">
        <v>0</v>
      </c>
      <c r="FR221">
        <f t="shared" si="220"/>
        <v>0</v>
      </c>
      <c r="FS221">
        <v>0</v>
      </c>
      <c r="FX221">
        <v>0</v>
      </c>
      <c r="FY221">
        <v>0</v>
      </c>
      <c r="GA221" t="s">
        <v>322</v>
      </c>
      <c r="GD221">
        <v>0</v>
      </c>
      <c r="GF221">
        <v>1769706974</v>
      </c>
      <c r="GG221">
        <v>2</v>
      </c>
      <c r="GH221">
        <v>3</v>
      </c>
      <c r="GI221">
        <v>5</v>
      </c>
      <c r="GJ221">
        <v>0</v>
      </c>
      <c r="GK221">
        <f>ROUND(R221*(S12)/100,2)</f>
        <v>0</v>
      </c>
      <c r="GL221">
        <f t="shared" si="221"/>
        <v>0</v>
      </c>
      <c r="GM221">
        <f t="shared" si="222"/>
        <v>5937.41</v>
      </c>
      <c r="GN221">
        <f t="shared" si="223"/>
        <v>0</v>
      </c>
      <c r="GO221">
        <f t="shared" si="224"/>
        <v>5937.41</v>
      </c>
      <c r="GP221">
        <f t="shared" si="225"/>
        <v>0</v>
      </c>
      <c r="GR221">
        <v>1</v>
      </c>
      <c r="GS221">
        <v>1</v>
      </c>
      <c r="GT221">
        <v>0</v>
      </c>
      <c r="GU221" t="s">
        <v>3</v>
      </c>
      <c r="GV221">
        <f t="shared" si="226"/>
        <v>0</v>
      </c>
      <c r="GW221">
        <v>1</v>
      </c>
      <c r="GX221">
        <f t="shared" si="227"/>
        <v>0</v>
      </c>
      <c r="HA221">
        <v>0</v>
      </c>
      <c r="HB221">
        <v>0</v>
      </c>
      <c r="HC221">
        <f t="shared" si="228"/>
        <v>0</v>
      </c>
      <c r="HE221" t="s">
        <v>26</v>
      </c>
      <c r="HF221" t="s">
        <v>75</v>
      </c>
      <c r="HM221" t="s">
        <v>3</v>
      </c>
      <c r="HN221" t="s">
        <v>3</v>
      </c>
      <c r="HO221" t="s">
        <v>3</v>
      </c>
      <c r="HP221" t="s">
        <v>3</v>
      </c>
      <c r="HQ221" t="s">
        <v>3</v>
      </c>
      <c r="IK221">
        <v>0</v>
      </c>
    </row>
    <row r="222" spans="1:255" x14ac:dyDescent="0.2">
      <c r="A222" s="2">
        <v>17</v>
      </c>
      <c r="B222" s="2">
        <v>1</v>
      </c>
      <c r="C222" s="2"/>
      <c r="D222" s="2"/>
      <c r="E222" s="2" t="s">
        <v>3</v>
      </c>
      <c r="F222" s="2" t="s">
        <v>323</v>
      </c>
      <c r="G222" s="2" t="s">
        <v>324</v>
      </c>
      <c r="H222" s="2" t="s">
        <v>44</v>
      </c>
      <c r="I222" s="2">
        <v>2</v>
      </c>
      <c r="J222" s="2">
        <v>0</v>
      </c>
      <c r="K222" s="2">
        <v>2</v>
      </c>
      <c r="L222" s="2"/>
      <c r="M222" s="2"/>
      <c r="N222" s="2"/>
      <c r="O222" s="2">
        <f t="shared" si="191"/>
        <v>0</v>
      </c>
      <c r="P222" s="2">
        <f t="shared" si="192"/>
        <v>0</v>
      </c>
      <c r="Q222" s="2">
        <f t="shared" si="193"/>
        <v>0</v>
      </c>
      <c r="R222" s="2">
        <f t="shared" si="194"/>
        <v>0</v>
      </c>
      <c r="S222" s="2">
        <f t="shared" si="195"/>
        <v>0</v>
      </c>
      <c r="T222" s="2">
        <f t="shared" si="196"/>
        <v>0</v>
      </c>
      <c r="U222" s="2">
        <f t="shared" si="197"/>
        <v>0</v>
      </c>
      <c r="V222" s="2">
        <f t="shared" si="198"/>
        <v>0</v>
      </c>
      <c r="W222" s="2">
        <f t="shared" si="199"/>
        <v>0</v>
      </c>
      <c r="X222" s="2">
        <f t="shared" si="200"/>
        <v>0</v>
      </c>
      <c r="Y222" s="2">
        <f t="shared" si="201"/>
        <v>0</v>
      </c>
      <c r="Z222" s="2"/>
      <c r="AA222" s="2">
        <v>-1</v>
      </c>
      <c r="AB222" s="2">
        <f t="shared" si="202"/>
        <v>0</v>
      </c>
      <c r="AC222" s="2">
        <f t="shared" si="203"/>
        <v>0</v>
      </c>
      <c r="AD222" s="2">
        <f t="shared" si="204"/>
        <v>0</v>
      </c>
      <c r="AE222" s="2">
        <f t="shared" si="205"/>
        <v>0</v>
      </c>
      <c r="AF222" s="2">
        <f t="shared" si="206"/>
        <v>0</v>
      </c>
      <c r="AG222" s="2">
        <f t="shared" si="207"/>
        <v>0</v>
      </c>
      <c r="AH222" s="2">
        <f t="shared" si="208"/>
        <v>0</v>
      </c>
      <c r="AI222" s="2">
        <f t="shared" si="209"/>
        <v>0</v>
      </c>
      <c r="AJ222" s="2">
        <f t="shared" si="210"/>
        <v>0</v>
      </c>
      <c r="AK222" s="2">
        <v>0</v>
      </c>
      <c r="AL222" s="2">
        <v>0</v>
      </c>
      <c r="AM222" s="2">
        <v>0</v>
      </c>
      <c r="AN222" s="2">
        <v>0</v>
      </c>
      <c r="AO222" s="2">
        <v>0</v>
      </c>
      <c r="AP222" s="2">
        <v>0</v>
      </c>
      <c r="AQ222" s="2">
        <v>0</v>
      </c>
      <c r="AR222" s="2">
        <v>0</v>
      </c>
      <c r="AS222" s="2">
        <v>0</v>
      </c>
      <c r="AT222" s="2">
        <v>0</v>
      </c>
      <c r="AU222" s="2">
        <v>0</v>
      </c>
      <c r="AV222" s="2">
        <v>1</v>
      </c>
      <c r="AW222" s="2">
        <v>1</v>
      </c>
      <c r="AX222" s="2"/>
      <c r="AY222" s="2"/>
      <c r="AZ222" s="2">
        <v>1</v>
      </c>
      <c r="BA222" s="2">
        <v>1</v>
      </c>
      <c r="BB222" s="2">
        <v>1</v>
      </c>
      <c r="BC222" s="2">
        <v>1</v>
      </c>
      <c r="BD222" s="2" t="s">
        <v>3</v>
      </c>
      <c r="BE222" s="2" t="s">
        <v>3</v>
      </c>
      <c r="BF222" s="2" t="s">
        <v>3</v>
      </c>
      <c r="BG222" s="2" t="s">
        <v>3</v>
      </c>
      <c r="BH222" s="2">
        <v>3</v>
      </c>
      <c r="BI222" s="2">
        <v>1</v>
      </c>
      <c r="BJ222" s="2" t="s">
        <v>3</v>
      </c>
      <c r="BK222" s="2"/>
      <c r="BL222" s="2"/>
      <c r="BM222" s="2">
        <v>700010</v>
      </c>
      <c r="BN222" s="2">
        <v>0</v>
      </c>
      <c r="BO222" s="2" t="s">
        <v>3</v>
      </c>
      <c r="BP222" s="2">
        <v>0</v>
      </c>
      <c r="BQ222" s="2">
        <v>202</v>
      </c>
      <c r="BR222" s="2">
        <v>0</v>
      </c>
      <c r="BS222" s="2">
        <v>1</v>
      </c>
      <c r="BT222" s="2">
        <v>1</v>
      </c>
      <c r="BU222" s="2">
        <v>1</v>
      </c>
      <c r="BV222" s="2">
        <v>1</v>
      </c>
      <c r="BW222" s="2">
        <v>1</v>
      </c>
      <c r="BX222" s="2">
        <v>1</v>
      </c>
      <c r="BY222" s="2" t="s">
        <v>3</v>
      </c>
      <c r="BZ222" s="2">
        <v>0</v>
      </c>
      <c r="CA222" s="2">
        <v>0</v>
      </c>
      <c r="CB222" s="2" t="s">
        <v>3</v>
      </c>
      <c r="CC222" s="2"/>
      <c r="CD222" s="2"/>
      <c r="CE222" s="2">
        <v>30</v>
      </c>
      <c r="CF222" s="2">
        <v>0</v>
      </c>
      <c r="CG222" s="2">
        <v>0</v>
      </c>
      <c r="CH222" s="2"/>
      <c r="CI222" s="2"/>
      <c r="CJ222" s="2"/>
      <c r="CK222" s="2"/>
      <c r="CL222" s="2"/>
      <c r="CM222" s="2">
        <v>0</v>
      </c>
      <c r="CN222" s="2" t="s">
        <v>3</v>
      </c>
      <c r="CO222" s="2">
        <v>0</v>
      </c>
      <c r="CP222" s="2">
        <f t="shared" si="211"/>
        <v>0</v>
      </c>
      <c r="CQ222" s="2">
        <f t="shared" si="212"/>
        <v>0</v>
      </c>
      <c r="CR222" s="2">
        <f t="shared" si="213"/>
        <v>0</v>
      </c>
      <c r="CS222" s="2">
        <f t="shared" si="214"/>
        <v>0</v>
      </c>
      <c r="CT222" s="2">
        <f t="shared" si="215"/>
        <v>0</v>
      </c>
      <c r="CU222" s="2">
        <f t="shared" si="216"/>
        <v>0</v>
      </c>
      <c r="CV222" s="2">
        <f t="shared" si="217"/>
        <v>0</v>
      </c>
      <c r="CW222" s="2">
        <f t="shared" si="218"/>
        <v>0</v>
      </c>
      <c r="CX222" s="2">
        <f t="shared" si="219"/>
        <v>0</v>
      </c>
      <c r="CY222" s="2">
        <f>((S222*BZ222)/100)</f>
        <v>0</v>
      </c>
      <c r="CZ222" s="2">
        <f>((S222*CA222)/100)</f>
        <v>0</v>
      </c>
      <c r="DA222" s="2"/>
      <c r="DB222" s="2"/>
      <c r="DC222" s="2" t="s">
        <v>3</v>
      </c>
      <c r="DD222" s="2" t="s">
        <v>3</v>
      </c>
      <c r="DE222" s="2" t="s">
        <v>3</v>
      </c>
      <c r="DF222" s="2" t="s">
        <v>3</v>
      </c>
      <c r="DG222" s="2" t="s">
        <v>3</v>
      </c>
      <c r="DH222" s="2" t="s">
        <v>3</v>
      </c>
      <c r="DI222" s="2" t="s">
        <v>3</v>
      </c>
      <c r="DJ222" s="2" t="s">
        <v>3</v>
      </c>
      <c r="DK222" s="2" t="s">
        <v>3</v>
      </c>
      <c r="DL222" s="2" t="s">
        <v>3</v>
      </c>
      <c r="DM222" s="2" t="s">
        <v>3</v>
      </c>
      <c r="DN222" s="2">
        <v>0</v>
      </c>
      <c r="DO222" s="2">
        <v>0</v>
      </c>
      <c r="DP222" s="2">
        <v>1</v>
      </c>
      <c r="DQ222" s="2">
        <v>1</v>
      </c>
      <c r="DR222" s="2"/>
      <c r="DS222" s="2"/>
      <c r="DT222" s="2"/>
      <c r="DU222" s="2">
        <v>1013</v>
      </c>
      <c r="DV222" s="2" t="s">
        <v>44</v>
      </c>
      <c r="DW222" s="2" t="s">
        <v>44</v>
      </c>
      <c r="DX222" s="2">
        <v>1</v>
      </c>
      <c r="DY222" s="2"/>
      <c r="DZ222" s="2" t="s">
        <v>3</v>
      </c>
      <c r="EA222" s="2" t="s">
        <v>3</v>
      </c>
      <c r="EB222" s="2" t="s">
        <v>3</v>
      </c>
      <c r="EC222" s="2" t="s">
        <v>3</v>
      </c>
      <c r="ED222" s="2"/>
      <c r="EE222" s="2">
        <v>151748510</v>
      </c>
      <c r="EF222" s="2">
        <v>202</v>
      </c>
      <c r="EG222" s="2" t="s">
        <v>30</v>
      </c>
      <c r="EH222" s="2">
        <v>0</v>
      </c>
      <c r="EI222" s="2" t="s">
        <v>3</v>
      </c>
      <c r="EJ222" s="2">
        <v>1</v>
      </c>
      <c r="EK222" s="2">
        <v>700010</v>
      </c>
      <c r="EL222" s="2" t="s">
        <v>31</v>
      </c>
      <c r="EM222" s="2" t="s">
        <v>30</v>
      </c>
      <c r="EN222" s="2"/>
      <c r="EO222" s="2" t="s">
        <v>3</v>
      </c>
      <c r="EP222" s="2"/>
      <c r="EQ222" s="2">
        <v>1024</v>
      </c>
      <c r="ER222" s="2">
        <v>0</v>
      </c>
      <c r="ES222" s="2">
        <v>0</v>
      </c>
      <c r="ET222" s="2">
        <v>0</v>
      </c>
      <c r="EU222" s="2">
        <v>0</v>
      </c>
      <c r="EV222" s="2">
        <v>0</v>
      </c>
      <c r="EW222" s="2">
        <v>0</v>
      </c>
      <c r="EX222" s="2">
        <v>0</v>
      </c>
      <c r="EY222" s="2">
        <v>0</v>
      </c>
      <c r="EZ222" s="2"/>
      <c r="FA222" s="2"/>
      <c r="FB222" s="2"/>
      <c r="FC222" s="2"/>
      <c r="FD222" s="2"/>
      <c r="FE222" s="2"/>
      <c r="FF222" s="2"/>
      <c r="FG222" s="2"/>
      <c r="FH222" s="2"/>
      <c r="FI222" s="2"/>
      <c r="FJ222" s="2"/>
      <c r="FK222" s="2"/>
      <c r="FL222" s="2"/>
      <c r="FM222" s="2"/>
      <c r="FN222" s="2"/>
      <c r="FO222" s="2"/>
      <c r="FP222" s="2"/>
      <c r="FQ222" s="2">
        <v>0</v>
      </c>
      <c r="FR222" s="2">
        <f t="shared" si="220"/>
        <v>0</v>
      </c>
      <c r="FS222" s="2">
        <v>0</v>
      </c>
      <c r="FT222" s="2"/>
      <c r="FU222" s="2"/>
      <c r="FV222" s="2"/>
      <c r="FW222" s="2"/>
      <c r="FX222" s="2">
        <v>0</v>
      </c>
      <c r="FY222" s="2">
        <v>0</v>
      </c>
      <c r="FZ222" s="2"/>
      <c r="GA222" s="2" t="s">
        <v>3</v>
      </c>
      <c r="GB222" s="2"/>
      <c r="GC222" s="2"/>
      <c r="GD222" s="2">
        <v>0</v>
      </c>
      <c r="GE222" s="2"/>
      <c r="GF222" s="2">
        <v>727759643</v>
      </c>
      <c r="GG222" s="2">
        <v>2</v>
      </c>
      <c r="GH222" s="2">
        <v>0</v>
      </c>
      <c r="GI222" s="2">
        <v>-2</v>
      </c>
      <c r="GJ222" s="2">
        <v>0</v>
      </c>
      <c r="GK222" s="2">
        <f>ROUND(R222*(R12)/100,2)</f>
        <v>0</v>
      </c>
      <c r="GL222" s="2">
        <f t="shared" si="221"/>
        <v>0</v>
      </c>
      <c r="GM222" s="2">
        <f t="shared" si="222"/>
        <v>0</v>
      </c>
      <c r="GN222" s="2">
        <f t="shared" si="223"/>
        <v>0</v>
      </c>
      <c r="GO222" s="2">
        <f t="shared" si="224"/>
        <v>0</v>
      </c>
      <c r="GP222" s="2">
        <f t="shared" si="225"/>
        <v>0</v>
      </c>
      <c r="GQ222" s="2"/>
      <c r="GR222" s="2">
        <v>0</v>
      </c>
      <c r="GS222" s="2">
        <v>0</v>
      </c>
      <c r="GT222" s="2">
        <v>0</v>
      </c>
      <c r="GU222" s="2" t="s">
        <v>3</v>
      </c>
      <c r="GV222" s="2">
        <f t="shared" si="226"/>
        <v>0</v>
      </c>
      <c r="GW222" s="2">
        <v>1</v>
      </c>
      <c r="GX222" s="2">
        <f t="shared" si="227"/>
        <v>0</v>
      </c>
      <c r="GY222" s="2"/>
      <c r="GZ222" s="2"/>
      <c r="HA222" s="2">
        <v>0</v>
      </c>
      <c r="HB222" s="2">
        <v>0</v>
      </c>
      <c r="HC222" s="2">
        <f t="shared" si="228"/>
        <v>0</v>
      </c>
      <c r="HD222" s="2"/>
      <c r="HE222" s="2" t="s">
        <v>3</v>
      </c>
      <c r="HF222" s="2" t="s">
        <v>3</v>
      </c>
      <c r="HG222" s="2"/>
      <c r="HH222" s="2"/>
      <c r="HI222" s="2"/>
      <c r="HJ222" s="2"/>
      <c r="HK222" s="2"/>
      <c r="HL222" s="2"/>
      <c r="HM222" s="2" t="s">
        <v>3</v>
      </c>
      <c r="HN222" s="2" t="s">
        <v>3</v>
      </c>
      <c r="HO222" s="2" t="s">
        <v>3</v>
      </c>
      <c r="HP222" s="2" t="s">
        <v>3</v>
      </c>
      <c r="HQ222" s="2" t="s">
        <v>3</v>
      </c>
      <c r="HR222" s="2"/>
      <c r="HS222" s="2"/>
      <c r="HT222" s="2"/>
      <c r="HU222" s="2"/>
      <c r="HV222" s="2"/>
      <c r="HW222" s="2"/>
      <c r="HX222" s="2"/>
      <c r="HY222" s="2"/>
      <c r="HZ222" s="2"/>
      <c r="IA222" s="2"/>
      <c r="IB222" s="2"/>
      <c r="IC222" s="2"/>
      <c r="ID222" s="2"/>
      <c r="IE222" s="2"/>
      <c r="IF222" s="2"/>
      <c r="IG222" s="2"/>
      <c r="IH222" s="2"/>
      <c r="II222" s="2"/>
      <c r="IJ222" s="2"/>
      <c r="IK222" s="2">
        <v>0</v>
      </c>
      <c r="IL222" s="2"/>
      <c r="IM222" s="2"/>
      <c r="IN222" s="2"/>
      <c r="IO222" s="2"/>
      <c r="IP222" s="2"/>
      <c r="IQ222" s="2"/>
      <c r="IR222" s="2"/>
      <c r="IS222" s="2"/>
      <c r="IT222" s="2"/>
      <c r="IU222" s="2"/>
    </row>
    <row r="223" spans="1:255" x14ac:dyDescent="0.2">
      <c r="A223">
        <v>17</v>
      </c>
      <c r="B223">
        <v>1</v>
      </c>
      <c r="E223" t="s">
        <v>3</v>
      </c>
      <c r="F223" t="s">
        <v>323</v>
      </c>
      <c r="G223" t="s">
        <v>324</v>
      </c>
      <c r="H223" t="s">
        <v>44</v>
      </c>
      <c r="I223">
        <v>2</v>
      </c>
      <c r="J223">
        <v>0</v>
      </c>
      <c r="K223">
        <v>2</v>
      </c>
      <c r="O223">
        <f t="shared" si="191"/>
        <v>0</v>
      </c>
      <c r="P223">
        <f t="shared" si="192"/>
        <v>0</v>
      </c>
      <c r="Q223">
        <f t="shared" si="193"/>
        <v>0</v>
      </c>
      <c r="R223">
        <f t="shared" si="194"/>
        <v>0</v>
      </c>
      <c r="S223">
        <f t="shared" si="195"/>
        <v>0</v>
      </c>
      <c r="T223">
        <f t="shared" si="196"/>
        <v>0</v>
      </c>
      <c r="U223">
        <f t="shared" si="197"/>
        <v>0</v>
      </c>
      <c r="V223">
        <f t="shared" si="198"/>
        <v>0</v>
      </c>
      <c r="W223">
        <f t="shared" si="199"/>
        <v>0</v>
      </c>
      <c r="X223">
        <f t="shared" si="200"/>
        <v>0</v>
      </c>
      <c r="Y223">
        <f t="shared" si="201"/>
        <v>0</v>
      </c>
      <c r="AA223">
        <v>-1</v>
      </c>
      <c r="AB223">
        <f t="shared" si="202"/>
        <v>0</v>
      </c>
      <c r="AC223">
        <f t="shared" si="203"/>
        <v>0</v>
      </c>
      <c r="AD223">
        <f t="shared" si="204"/>
        <v>0</v>
      </c>
      <c r="AE223">
        <f t="shared" si="205"/>
        <v>0</v>
      </c>
      <c r="AF223">
        <f t="shared" si="206"/>
        <v>0</v>
      </c>
      <c r="AG223">
        <f t="shared" si="207"/>
        <v>0</v>
      </c>
      <c r="AH223">
        <f t="shared" si="208"/>
        <v>0</v>
      </c>
      <c r="AI223">
        <f t="shared" si="209"/>
        <v>0</v>
      </c>
      <c r="AJ223">
        <f t="shared" si="210"/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79</v>
      </c>
      <c r="AU223">
        <v>41</v>
      </c>
      <c r="AV223">
        <v>1</v>
      </c>
      <c r="AW223">
        <v>1</v>
      </c>
      <c r="AZ223">
        <v>1</v>
      </c>
      <c r="BA223">
        <v>1</v>
      </c>
      <c r="BB223">
        <v>1</v>
      </c>
      <c r="BC223">
        <v>3.72</v>
      </c>
      <c r="BD223" t="s">
        <v>3</v>
      </c>
      <c r="BE223" t="s">
        <v>3</v>
      </c>
      <c r="BF223" t="s">
        <v>3</v>
      </c>
      <c r="BG223" t="s">
        <v>3</v>
      </c>
      <c r="BH223">
        <v>3</v>
      </c>
      <c r="BI223">
        <v>1</v>
      </c>
      <c r="BJ223" t="s">
        <v>3</v>
      </c>
      <c r="BM223">
        <v>700010</v>
      </c>
      <c r="BN223">
        <v>0</v>
      </c>
      <c r="BO223" t="s">
        <v>323</v>
      </c>
      <c r="BP223">
        <v>1</v>
      </c>
      <c r="BQ223">
        <v>202</v>
      </c>
      <c r="BR223">
        <v>0</v>
      </c>
      <c r="BS223">
        <v>1</v>
      </c>
      <c r="BT223">
        <v>1</v>
      </c>
      <c r="BU223">
        <v>1</v>
      </c>
      <c r="BV223">
        <v>1</v>
      </c>
      <c r="BW223">
        <v>1</v>
      </c>
      <c r="BX223">
        <v>1</v>
      </c>
      <c r="BY223" t="s">
        <v>3</v>
      </c>
      <c r="BZ223">
        <v>79</v>
      </c>
      <c r="CA223">
        <v>41</v>
      </c>
      <c r="CB223" t="s">
        <v>3</v>
      </c>
      <c r="CE223">
        <v>30</v>
      </c>
      <c r="CF223">
        <v>0</v>
      </c>
      <c r="CG223">
        <v>0</v>
      </c>
      <c r="CM223">
        <v>0</v>
      </c>
      <c r="CN223" t="s">
        <v>3</v>
      </c>
      <c r="CO223">
        <v>0</v>
      </c>
      <c r="CP223">
        <f t="shared" si="211"/>
        <v>0</v>
      </c>
      <c r="CQ223">
        <f t="shared" si="212"/>
        <v>0</v>
      </c>
      <c r="CR223">
        <f t="shared" si="213"/>
        <v>0</v>
      </c>
      <c r="CS223">
        <f t="shared" si="214"/>
        <v>0</v>
      </c>
      <c r="CT223">
        <f t="shared" si="215"/>
        <v>0</v>
      </c>
      <c r="CU223">
        <f t="shared" si="216"/>
        <v>0</v>
      </c>
      <c r="CV223">
        <f t="shared" si="217"/>
        <v>0</v>
      </c>
      <c r="CW223">
        <f t="shared" si="218"/>
        <v>0</v>
      </c>
      <c r="CX223">
        <f t="shared" si="219"/>
        <v>0</v>
      </c>
      <c r="CY223">
        <f>S223*(BZ223/100)</f>
        <v>0</v>
      </c>
      <c r="CZ223">
        <f>S223*(CA223/100)</f>
        <v>0</v>
      </c>
      <c r="DC223" t="s">
        <v>3</v>
      </c>
      <c r="DD223" t="s">
        <v>3</v>
      </c>
      <c r="DE223" t="s">
        <v>3</v>
      </c>
      <c r="DF223" t="s">
        <v>3</v>
      </c>
      <c r="DG223" t="s">
        <v>3</v>
      </c>
      <c r="DH223" t="s">
        <v>3</v>
      </c>
      <c r="DI223" t="s">
        <v>3</v>
      </c>
      <c r="DJ223" t="s">
        <v>3</v>
      </c>
      <c r="DK223" t="s">
        <v>3</v>
      </c>
      <c r="DL223" t="s">
        <v>3</v>
      </c>
      <c r="DM223" t="s">
        <v>3</v>
      </c>
      <c r="DN223">
        <v>0</v>
      </c>
      <c r="DO223">
        <v>0</v>
      </c>
      <c r="DP223">
        <v>1</v>
      </c>
      <c r="DQ223">
        <v>1</v>
      </c>
      <c r="DU223">
        <v>1013</v>
      </c>
      <c r="DV223" t="s">
        <v>44</v>
      </c>
      <c r="DW223" t="s">
        <v>44</v>
      </c>
      <c r="DX223">
        <v>1</v>
      </c>
      <c r="DZ223" t="s">
        <v>3</v>
      </c>
      <c r="EA223" t="s">
        <v>3</v>
      </c>
      <c r="EB223" t="s">
        <v>3</v>
      </c>
      <c r="EC223" t="s">
        <v>3</v>
      </c>
      <c r="EE223">
        <v>151748510</v>
      </c>
      <c r="EF223">
        <v>202</v>
      </c>
      <c r="EG223" t="s">
        <v>30</v>
      </c>
      <c r="EH223">
        <v>0</v>
      </c>
      <c r="EI223" t="s">
        <v>3</v>
      </c>
      <c r="EJ223">
        <v>1</v>
      </c>
      <c r="EK223">
        <v>700010</v>
      </c>
      <c r="EL223" t="s">
        <v>31</v>
      </c>
      <c r="EM223" t="s">
        <v>30</v>
      </c>
      <c r="EO223" t="s">
        <v>3</v>
      </c>
      <c r="EQ223">
        <v>1024</v>
      </c>
      <c r="ER223">
        <v>0</v>
      </c>
      <c r="ES223">
        <v>0</v>
      </c>
      <c r="ET223">
        <v>0</v>
      </c>
      <c r="EU223">
        <v>0</v>
      </c>
      <c r="EV223">
        <v>0</v>
      </c>
      <c r="EW223">
        <v>0</v>
      </c>
      <c r="EX223">
        <v>0</v>
      </c>
      <c r="EY223">
        <v>0</v>
      </c>
      <c r="FQ223">
        <v>0</v>
      </c>
      <c r="FR223">
        <f t="shared" si="220"/>
        <v>0</v>
      </c>
      <c r="FS223">
        <v>0</v>
      </c>
      <c r="FX223">
        <v>0</v>
      </c>
      <c r="FY223">
        <v>0</v>
      </c>
      <c r="GA223" t="s">
        <v>325</v>
      </c>
      <c r="GD223">
        <v>0</v>
      </c>
      <c r="GF223">
        <v>727759643</v>
      </c>
      <c r="GG223">
        <v>2</v>
      </c>
      <c r="GH223">
        <v>2</v>
      </c>
      <c r="GI223">
        <v>2</v>
      </c>
      <c r="GJ223">
        <v>0</v>
      </c>
      <c r="GK223">
        <f>ROUND(R223*(S12)/100,2)</f>
        <v>0</v>
      </c>
      <c r="GL223">
        <f t="shared" si="221"/>
        <v>0</v>
      </c>
      <c r="GM223">
        <f t="shared" si="222"/>
        <v>0</v>
      </c>
      <c r="GN223">
        <f t="shared" si="223"/>
        <v>0</v>
      </c>
      <c r="GO223">
        <f t="shared" si="224"/>
        <v>0</v>
      </c>
      <c r="GP223">
        <f t="shared" si="225"/>
        <v>0</v>
      </c>
      <c r="GR223">
        <v>0</v>
      </c>
      <c r="GS223">
        <v>4</v>
      </c>
      <c r="GT223">
        <v>0</v>
      </c>
      <c r="GU223" t="s">
        <v>3</v>
      </c>
      <c r="GV223">
        <f t="shared" si="226"/>
        <v>0</v>
      </c>
      <c r="GW223">
        <v>1</v>
      </c>
      <c r="GX223">
        <f t="shared" si="227"/>
        <v>0</v>
      </c>
      <c r="HA223">
        <v>0</v>
      </c>
      <c r="HB223">
        <v>0</v>
      </c>
      <c r="HC223">
        <f t="shared" si="228"/>
        <v>0</v>
      </c>
      <c r="HE223" t="s">
        <v>3</v>
      </c>
      <c r="HF223" t="s">
        <v>3</v>
      </c>
      <c r="HM223" t="s">
        <v>3</v>
      </c>
      <c r="HN223" t="s">
        <v>3</v>
      </c>
      <c r="HO223" t="s">
        <v>3</v>
      </c>
      <c r="HP223" t="s">
        <v>3</v>
      </c>
      <c r="HQ223" t="s">
        <v>3</v>
      </c>
      <c r="IK223">
        <v>0</v>
      </c>
    </row>
    <row r="224" spans="1:255" x14ac:dyDescent="0.2">
      <c r="A224" s="2">
        <v>17</v>
      </c>
      <c r="B224" s="2">
        <v>1</v>
      </c>
      <c r="C224" s="2"/>
      <c r="D224" s="2"/>
      <c r="E224" s="2" t="s">
        <v>71</v>
      </c>
      <c r="F224" s="2" t="s">
        <v>27</v>
      </c>
      <c r="G224" s="2" t="s">
        <v>326</v>
      </c>
      <c r="H224" s="2" t="s">
        <v>29</v>
      </c>
      <c r="I224" s="2">
        <v>2</v>
      </c>
      <c r="J224" s="2">
        <v>0</v>
      </c>
      <c r="K224" s="2">
        <v>2</v>
      </c>
      <c r="L224" s="2"/>
      <c r="M224" s="2"/>
      <c r="N224" s="2"/>
      <c r="O224" s="2">
        <f t="shared" si="191"/>
        <v>1848.36</v>
      </c>
      <c r="P224" s="2">
        <f t="shared" si="192"/>
        <v>1848.36</v>
      </c>
      <c r="Q224" s="2">
        <f t="shared" si="193"/>
        <v>0</v>
      </c>
      <c r="R224" s="2">
        <f t="shared" si="194"/>
        <v>0</v>
      </c>
      <c r="S224" s="2">
        <f t="shared" si="195"/>
        <v>0</v>
      </c>
      <c r="T224" s="2">
        <f t="shared" si="196"/>
        <v>0</v>
      </c>
      <c r="U224" s="2">
        <f t="shared" si="197"/>
        <v>0</v>
      </c>
      <c r="V224" s="2">
        <f t="shared" si="198"/>
        <v>0</v>
      </c>
      <c r="W224" s="2">
        <f t="shared" si="199"/>
        <v>0</v>
      </c>
      <c r="X224" s="2">
        <f t="shared" si="200"/>
        <v>0</v>
      </c>
      <c r="Y224" s="2">
        <f t="shared" si="201"/>
        <v>0</v>
      </c>
      <c r="Z224" s="2"/>
      <c r="AA224" s="2">
        <v>151751237</v>
      </c>
      <c r="AB224" s="2">
        <f t="shared" si="202"/>
        <v>924.18</v>
      </c>
      <c r="AC224" s="2">
        <f t="shared" si="203"/>
        <v>924.18</v>
      </c>
      <c r="AD224" s="2">
        <f t="shared" si="204"/>
        <v>0</v>
      </c>
      <c r="AE224" s="2">
        <f t="shared" si="205"/>
        <v>0</v>
      </c>
      <c r="AF224" s="2">
        <f t="shared" si="206"/>
        <v>0</v>
      </c>
      <c r="AG224" s="2">
        <f t="shared" si="207"/>
        <v>0</v>
      </c>
      <c r="AH224" s="2">
        <f t="shared" si="208"/>
        <v>0</v>
      </c>
      <c r="AI224" s="2">
        <f t="shared" si="209"/>
        <v>0</v>
      </c>
      <c r="AJ224" s="2">
        <f t="shared" si="210"/>
        <v>0</v>
      </c>
      <c r="AK224" s="2">
        <v>924.18</v>
      </c>
      <c r="AL224" s="2">
        <v>924.18</v>
      </c>
      <c r="AM224" s="2">
        <v>0</v>
      </c>
      <c r="AN224" s="2">
        <v>0</v>
      </c>
      <c r="AO224" s="2">
        <v>0</v>
      </c>
      <c r="AP224" s="2">
        <v>0</v>
      </c>
      <c r="AQ224" s="2">
        <v>0</v>
      </c>
      <c r="AR224" s="2">
        <v>0</v>
      </c>
      <c r="AS224" s="2">
        <v>0</v>
      </c>
      <c r="AT224" s="2">
        <v>0</v>
      </c>
      <c r="AU224" s="2">
        <v>0</v>
      </c>
      <c r="AV224" s="2">
        <v>1</v>
      </c>
      <c r="AW224" s="2">
        <v>1</v>
      </c>
      <c r="AX224" s="2"/>
      <c r="AY224" s="2"/>
      <c r="AZ224" s="2">
        <v>1</v>
      </c>
      <c r="BA224" s="2">
        <v>1</v>
      </c>
      <c r="BB224" s="2">
        <v>1</v>
      </c>
      <c r="BC224" s="2">
        <v>1</v>
      </c>
      <c r="BD224" s="2" t="s">
        <v>3</v>
      </c>
      <c r="BE224" s="2" t="s">
        <v>3</v>
      </c>
      <c r="BF224" s="2" t="s">
        <v>3</v>
      </c>
      <c r="BG224" s="2" t="s">
        <v>3</v>
      </c>
      <c r="BH224" s="2">
        <v>3</v>
      </c>
      <c r="BI224" s="2">
        <v>2</v>
      </c>
      <c r="BJ224" s="2" t="s">
        <v>3</v>
      </c>
      <c r="BK224" s="2"/>
      <c r="BL224" s="2"/>
      <c r="BM224" s="2">
        <v>700010</v>
      </c>
      <c r="BN224" s="2">
        <v>0</v>
      </c>
      <c r="BO224" s="2" t="s">
        <v>3</v>
      </c>
      <c r="BP224" s="2">
        <v>0</v>
      </c>
      <c r="BQ224" s="2">
        <v>202</v>
      </c>
      <c r="BR224" s="2">
        <v>0</v>
      </c>
      <c r="BS224" s="2">
        <v>1</v>
      </c>
      <c r="BT224" s="2">
        <v>1</v>
      </c>
      <c r="BU224" s="2">
        <v>1</v>
      </c>
      <c r="BV224" s="2">
        <v>1</v>
      </c>
      <c r="BW224" s="2">
        <v>1</v>
      </c>
      <c r="BX224" s="2">
        <v>1</v>
      </c>
      <c r="BY224" s="2" t="s">
        <v>3</v>
      </c>
      <c r="BZ224" s="2">
        <v>0</v>
      </c>
      <c r="CA224" s="2">
        <v>0</v>
      </c>
      <c r="CB224" s="2" t="s">
        <v>3</v>
      </c>
      <c r="CC224" s="2"/>
      <c r="CD224" s="2"/>
      <c r="CE224" s="2">
        <v>30</v>
      </c>
      <c r="CF224" s="2">
        <v>0</v>
      </c>
      <c r="CG224" s="2">
        <v>0</v>
      </c>
      <c r="CH224" s="2"/>
      <c r="CI224" s="2"/>
      <c r="CJ224" s="2"/>
      <c r="CK224" s="2"/>
      <c r="CL224" s="2"/>
      <c r="CM224" s="2">
        <v>0</v>
      </c>
      <c r="CN224" s="2" t="s">
        <v>3</v>
      </c>
      <c r="CO224" s="2">
        <v>0</v>
      </c>
      <c r="CP224" s="2">
        <f t="shared" si="211"/>
        <v>1848.36</v>
      </c>
      <c r="CQ224" s="2">
        <f t="shared" si="212"/>
        <v>924.18</v>
      </c>
      <c r="CR224" s="2">
        <f t="shared" si="213"/>
        <v>0</v>
      </c>
      <c r="CS224" s="2">
        <f t="shared" si="214"/>
        <v>0</v>
      </c>
      <c r="CT224" s="2">
        <f t="shared" si="215"/>
        <v>0</v>
      </c>
      <c r="CU224" s="2">
        <f t="shared" si="216"/>
        <v>0</v>
      </c>
      <c r="CV224" s="2">
        <f t="shared" si="217"/>
        <v>0</v>
      </c>
      <c r="CW224" s="2">
        <f t="shared" si="218"/>
        <v>0</v>
      </c>
      <c r="CX224" s="2">
        <f t="shared" si="219"/>
        <v>0</v>
      </c>
      <c r="CY224" s="2">
        <f>((S224*BZ224)/100)</f>
        <v>0</v>
      </c>
      <c r="CZ224" s="2">
        <f>((S224*CA224)/100)</f>
        <v>0</v>
      </c>
      <c r="DA224" s="2"/>
      <c r="DB224" s="2"/>
      <c r="DC224" s="2" t="s">
        <v>3</v>
      </c>
      <c r="DD224" s="2" t="s">
        <v>3</v>
      </c>
      <c r="DE224" s="2" t="s">
        <v>3</v>
      </c>
      <c r="DF224" s="2" t="s">
        <v>3</v>
      </c>
      <c r="DG224" s="2" t="s">
        <v>3</v>
      </c>
      <c r="DH224" s="2" t="s">
        <v>3</v>
      </c>
      <c r="DI224" s="2" t="s">
        <v>3</v>
      </c>
      <c r="DJ224" s="2" t="s">
        <v>3</v>
      </c>
      <c r="DK224" s="2" t="s">
        <v>3</v>
      </c>
      <c r="DL224" s="2" t="s">
        <v>3</v>
      </c>
      <c r="DM224" s="2" t="s">
        <v>3</v>
      </c>
      <c r="DN224" s="2">
        <v>0</v>
      </c>
      <c r="DO224" s="2">
        <v>0</v>
      </c>
      <c r="DP224" s="2">
        <v>1</v>
      </c>
      <c r="DQ224" s="2">
        <v>1</v>
      </c>
      <c r="DR224" s="2"/>
      <c r="DS224" s="2"/>
      <c r="DT224" s="2"/>
      <c r="DU224" s="2">
        <v>1010</v>
      </c>
      <c r="DV224" s="2" t="s">
        <v>29</v>
      </c>
      <c r="DW224" s="2" t="s">
        <v>29</v>
      </c>
      <c r="DX224" s="2">
        <v>1</v>
      </c>
      <c r="DY224" s="2"/>
      <c r="DZ224" s="2" t="s">
        <v>3</v>
      </c>
      <c r="EA224" s="2" t="s">
        <v>3</v>
      </c>
      <c r="EB224" s="2" t="s">
        <v>3</v>
      </c>
      <c r="EC224" s="2" t="s">
        <v>3</v>
      </c>
      <c r="ED224" s="2"/>
      <c r="EE224" s="2">
        <v>151748510</v>
      </c>
      <c r="EF224" s="2">
        <v>202</v>
      </c>
      <c r="EG224" s="2" t="s">
        <v>30</v>
      </c>
      <c r="EH224" s="2">
        <v>0</v>
      </c>
      <c r="EI224" s="2" t="s">
        <v>3</v>
      </c>
      <c r="EJ224" s="2">
        <v>1</v>
      </c>
      <c r="EK224" s="2">
        <v>700010</v>
      </c>
      <c r="EL224" s="2" t="s">
        <v>31</v>
      </c>
      <c r="EM224" s="2" t="s">
        <v>30</v>
      </c>
      <c r="EN224" s="2"/>
      <c r="EO224" s="2" t="s">
        <v>3</v>
      </c>
      <c r="EP224" s="2"/>
      <c r="EQ224" s="2">
        <v>0</v>
      </c>
      <c r="ER224" s="2">
        <v>984.84999999999991</v>
      </c>
      <c r="ES224" s="2">
        <v>924.18</v>
      </c>
      <c r="ET224" s="2">
        <v>0</v>
      </c>
      <c r="EU224" s="2">
        <v>0</v>
      </c>
      <c r="EV224" s="2">
        <v>0</v>
      </c>
      <c r="EW224" s="2">
        <v>0</v>
      </c>
      <c r="EX224" s="2">
        <v>0</v>
      </c>
      <c r="EY224" s="2">
        <v>0</v>
      </c>
      <c r="EZ224" s="2"/>
      <c r="FA224" s="2"/>
      <c r="FB224" s="2"/>
      <c r="FC224" s="2"/>
      <c r="FD224" s="2"/>
      <c r="FE224" s="2"/>
      <c r="FF224" s="2"/>
      <c r="FG224" s="2"/>
      <c r="FH224" s="2"/>
      <c r="FI224" s="2"/>
      <c r="FJ224" s="2"/>
      <c r="FK224" s="2"/>
      <c r="FL224" s="2"/>
      <c r="FM224" s="2"/>
      <c r="FN224" s="2"/>
      <c r="FO224" s="2"/>
      <c r="FP224" s="2"/>
      <c r="FQ224" s="2">
        <v>0</v>
      </c>
      <c r="FR224" s="2">
        <f t="shared" si="220"/>
        <v>0</v>
      </c>
      <c r="FS224" s="2">
        <v>0</v>
      </c>
      <c r="FT224" s="2"/>
      <c r="FU224" s="2"/>
      <c r="FV224" s="2"/>
      <c r="FW224" s="2"/>
      <c r="FX224" s="2">
        <v>0</v>
      </c>
      <c r="FY224" s="2">
        <v>0</v>
      </c>
      <c r="FZ224" s="2"/>
      <c r="GA224" s="2" t="s">
        <v>327</v>
      </c>
      <c r="GB224" s="2"/>
      <c r="GC224" s="2"/>
      <c r="GD224" s="2">
        <v>0</v>
      </c>
      <c r="GE224" s="2"/>
      <c r="GF224" s="2">
        <v>839693768</v>
      </c>
      <c r="GG224" s="2">
        <v>2</v>
      </c>
      <c r="GH224" s="2">
        <v>4</v>
      </c>
      <c r="GI224" s="2">
        <v>-2</v>
      </c>
      <c r="GJ224" s="2">
        <v>0</v>
      </c>
      <c r="GK224" s="2">
        <f>ROUND(R224*(R12)/100,2)</f>
        <v>0</v>
      </c>
      <c r="GL224" s="2">
        <f t="shared" si="221"/>
        <v>0</v>
      </c>
      <c r="GM224" s="2">
        <f t="shared" si="222"/>
        <v>1848.36</v>
      </c>
      <c r="GN224" s="2">
        <f t="shared" si="223"/>
        <v>0</v>
      </c>
      <c r="GO224" s="2">
        <f t="shared" si="224"/>
        <v>1848.36</v>
      </c>
      <c r="GP224" s="2">
        <f t="shared" si="225"/>
        <v>0</v>
      </c>
      <c r="GQ224" s="2"/>
      <c r="GR224" s="2">
        <v>0</v>
      </c>
      <c r="GS224" s="2">
        <v>2</v>
      </c>
      <c r="GT224" s="2">
        <v>0</v>
      </c>
      <c r="GU224" s="2" t="s">
        <v>3</v>
      </c>
      <c r="GV224" s="2">
        <f t="shared" si="226"/>
        <v>0</v>
      </c>
      <c r="GW224" s="2">
        <v>1</v>
      </c>
      <c r="GX224" s="2">
        <f t="shared" si="227"/>
        <v>0</v>
      </c>
      <c r="GY224" s="2"/>
      <c r="GZ224" s="2"/>
      <c r="HA224" s="2">
        <v>0</v>
      </c>
      <c r="HB224" s="2">
        <v>0</v>
      </c>
      <c r="HC224" s="2">
        <f t="shared" si="228"/>
        <v>0</v>
      </c>
      <c r="HD224" s="2"/>
      <c r="HE224" s="2" t="s">
        <v>26</v>
      </c>
      <c r="HF224" s="2" t="s">
        <v>75</v>
      </c>
      <c r="HG224" s="2"/>
      <c r="HH224" s="2"/>
      <c r="HI224" s="2"/>
      <c r="HJ224" s="2"/>
      <c r="HK224" s="2"/>
      <c r="HL224" s="2"/>
      <c r="HM224" s="2" t="s">
        <v>3</v>
      </c>
      <c r="HN224" s="2" t="s">
        <v>3</v>
      </c>
      <c r="HO224" s="2" t="s">
        <v>3</v>
      </c>
      <c r="HP224" s="2" t="s">
        <v>3</v>
      </c>
      <c r="HQ224" s="2" t="s">
        <v>3</v>
      </c>
      <c r="HR224" s="2"/>
      <c r="HS224" s="2"/>
      <c r="HT224" s="2"/>
      <c r="HU224" s="2"/>
      <c r="HV224" s="2"/>
      <c r="HW224" s="2"/>
      <c r="HX224" s="2"/>
      <c r="HY224" s="2"/>
      <c r="HZ224" s="2"/>
      <c r="IA224" s="2"/>
      <c r="IB224" s="2"/>
      <c r="IC224" s="2"/>
      <c r="ID224" s="2"/>
      <c r="IE224" s="2"/>
      <c r="IF224" s="2"/>
      <c r="IG224" s="2"/>
      <c r="IH224" s="2"/>
      <c r="II224" s="2"/>
      <c r="IJ224" s="2"/>
      <c r="IK224" s="2">
        <v>0</v>
      </c>
      <c r="IL224" s="2"/>
      <c r="IM224" s="2"/>
      <c r="IN224" s="2"/>
      <c r="IO224" s="2"/>
      <c r="IP224" s="2"/>
      <c r="IQ224" s="2"/>
      <c r="IR224" s="2"/>
      <c r="IS224" s="2"/>
      <c r="IT224" s="2"/>
      <c r="IU224" s="2"/>
    </row>
    <row r="225" spans="1:255" x14ac:dyDescent="0.2">
      <c r="A225">
        <v>17</v>
      </c>
      <c r="B225">
        <v>1</v>
      </c>
      <c r="E225" t="s">
        <v>71</v>
      </c>
      <c r="F225" t="s">
        <v>27</v>
      </c>
      <c r="G225" t="s">
        <v>326</v>
      </c>
      <c r="H225" t="s">
        <v>29</v>
      </c>
      <c r="I225">
        <v>2</v>
      </c>
      <c r="J225">
        <v>0</v>
      </c>
      <c r="K225">
        <v>2</v>
      </c>
      <c r="O225">
        <f t="shared" si="191"/>
        <v>18003.03</v>
      </c>
      <c r="P225">
        <f t="shared" si="192"/>
        <v>18003.03</v>
      </c>
      <c r="Q225">
        <f t="shared" si="193"/>
        <v>0</v>
      </c>
      <c r="R225">
        <f t="shared" si="194"/>
        <v>0</v>
      </c>
      <c r="S225">
        <f t="shared" si="195"/>
        <v>0</v>
      </c>
      <c r="T225">
        <f t="shared" si="196"/>
        <v>0</v>
      </c>
      <c r="U225">
        <f t="shared" si="197"/>
        <v>0</v>
      </c>
      <c r="V225">
        <f t="shared" si="198"/>
        <v>0</v>
      </c>
      <c r="W225">
        <f t="shared" si="199"/>
        <v>0</v>
      </c>
      <c r="X225">
        <f t="shared" si="200"/>
        <v>0</v>
      </c>
      <c r="Y225">
        <f t="shared" si="201"/>
        <v>0</v>
      </c>
      <c r="AA225">
        <v>151751235</v>
      </c>
      <c r="AB225">
        <f t="shared" si="202"/>
        <v>924.18</v>
      </c>
      <c r="AC225">
        <f t="shared" si="203"/>
        <v>924.18</v>
      </c>
      <c r="AD225">
        <f t="shared" si="204"/>
        <v>0</v>
      </c>
      <c r="AE225">
        <f t="shared" si="205"/>
        <v>0</v>
      </c>
      <c r="AF225">
        <f t="shared" si="206"/>
        <v>0</v>
      </c>
      <c r="AG225">
        <f t="shared" si="207"/>
        <v>0</v>
      </c>
      <c r="AH225">
        <f t="shared" si="208"/>
        <v>0</v>
      </c>
      <c r="AI225">
        <f t="shared" si="209"/>
        <v>0</v>
      </c>
      <c r="AJ225">
        <f t="shared" si="210"/>
        <v>0</v>
      </c>
      <c r="AK225">
        <v>924.18</v>
      </c>
      <c r="AL225">
        <v>924.18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1</v>
      </c>
      <c r="AW225">
        <v>1</v>
      </c>
      <c r="AZ225">
        <v>1</v>
      </c>
      <c r="BA225">
        <v>1</v>
      </c>
      <c r="BB225">
        <v>1</v>
      </c>
      <c r="BC225">
        <v>9.74</v>
      </c>
      <c r="BD225" t="s">
        <v>3</v>
      </c>
      <c r="BE225" t="s">
        <v>3</v>
      </c>
      <c r="BF225" t="s">
        <v>3</v>
      </c>
      <c r="BG225" t="s">
        <v>3</v>
      </c>
      <c r="BH225">
        <v>3</v>
      </c>
      <c r="BI225">
        <v>2</v>
      </c>
      <c r="BJ225" t="s">
        <v>3</v>
      </c>
      <c r="BM225">
        <v>700010</v>
      </c>
      <c r="BN225">
        <v>0</v>
      </c>
      <c r="BO225" t="s">
        <v>3</v>
      </c>
      <c r="BP225">
        <v>0</v>
      </c>
      <c r="BQ225">
        <v>202</v>
      </c>
      <c r="BR225">
        <v>0</v>
      </c>
      <c r="BS225">
        <v>1</v>
      </c>
      <c r="BT225">
        <v>1</v>
      </c>
      <c r="BU225">
        <v>1</v>
      </c>
      <c r="BV225">
        <v>1</v>
      </c>
      <c r="BW225">
        <v>1</v>
      </c>
      <c r="BX225">
        <v>1</v>
      </c>
      <c r="BY225" t="s">
        <v>3</v>
      </c>
      <c r="BZ225">
        <v>0</v>
      </c>
      <c r="CA225">
        <v>0</v>
      </c>
      <c r="CB225" t="s">
        <v>3</v>
      </c>
      <c r="CE225">
        <v>30</v>
      </c>
      <c r="CF225">
        <v>0</v>
      </c>
      <c r="CG225">
        <v>0</v>
      </c>
      <c r="CM225">
        <v>0</v>
      </c>
      <c r="CN225" t="s">
        <v>3</v>
      </c>
      <c r="CO225">
        <v>0</v>
      </c>
      <c r="CP225">
        <f t="shared" si="211"/>
        <v>18003.03</v>
      </c>
      <c r="CQ225">
        <f t="shared" si="212"/>
        <v>9001.51</v>
      </c>
      <c r="CR225">
        <f t="shared" si="213"/>
        <v>0</v>
      </c>
      <c r="CS225">
        <f t="shared" si="214"/>
        <v>0</v>
      </c>
      <c r="CT225">
        <f t="shared" si="215"/>
        <v>0</v>
      </c>
      <c r="CU225">
        <f t="shared" si="216"/>
        <v>0</v>
      </c>
      <c r="CV225">
        <f t="shared" si="217"/>
        <v>0</v>
      </c>
      <c r="CW225">
        <f t="shared" si="218"/>
        <v>0</v>
      </c>
      <c r="CX225">
        <f t="shared" si="219"/>
        <v>0</v>
      </c>
      <c r="CY225">
        <f>S225*(BZ225/100)</f>
        <v>0</v>
      </c>
      <c r="CZ225">
        <f>S225*(CA225/100)</f>
        <v>0</v>
      </c>
      <c r="DC225" t="s">
        <v>3</v>
      </c>
      <c r="DD225" t="s">
        <v>3</v>
      </c>
      <c r="DE225" t="s">
        <v>3</v>
      </c>
      <c r="DF225" t="s">
        <v>3</v>
      </c>
      <c r="DG225" t="s">
        <v>3</v>
      </c>
      <c r="DH225" t="s">
        <v>3</v>
      </c>
      <c r="DI225" t="s">
        <v>3</v>
      </c>
      <c r="DJ225" t="s">
        <v>3</v>
      </c>
      <c r="DK225" t="s">
        <v>3</v>
      </c>
      <c r="DL225" t="s">
        <v>3</v>
      </c>
      <c r="DM225" t="s">
        <v>3</v>
      </c>
      <c r="DN225">
        <v>0</v>
      </c>
      <c r="DO225">
        <v>0</v>
      </c>
      <c r="DP225">
        <v>1</v>
      </c>
      <c r="DQ225">
        <v>1</v>
      </c>
      <c r="DU225">
        <v>1010</v>
      </c>
      <c r="DV225" t="s">
        <v>29</v>
      </c>
      <c r="DW225" t="s">
        <v>29</v>
      </c>
      <c r="DX225">
        <v>1</v>
      </c>
      <c r="DZ225" t="s">
        <v>3</v>
      </c>
      <c r="EA225" t="s">
        <v>3</v>
      </c>
      <c r="EB225" t="s">
        <v>3</v>
      </c>
      <c r="EC225" t="s">
        <v>3</v>
      </c>
      <c r="EE225">
        <v>151748510</v>
      </c>
      <c r="EF225">
        <v>202</v>
      </c>
      <c r="EG225" t="s">
        <v>30</v>
      </c>
      <c r="EH225">
        <v>0</v>
      </c>
      <c r="EI225" t="s">
        <v>3</v>
      </c>
      <c r="EJ225">
        <v>1</v>
      </c>
      <c r="EK225">
        <v>700010</v>
      </c>
      <c r="EL225" t="s">
        <v>31</v>
      </c>
      <c r="EM225" t="s">
        <v>30</v>
      </c>
      <c r="EO225" t="s">
        <v>3</v>
      </c>
      <c r="EQ225">
        <v>0</v>
      </c>
      <c r="ER225">
        <v>984.84999999999991</v>
      </c>
      <c r="ES225">
        <v>924.18</v>
      </c>
      <c r="ET225">
        <v>0</v>
      </c>
      <c r="EU225">
        <v>0</v>
      </c>
      <c r="EV225">
        <v>0</v>
      </c>
      <c r="EW225">
        <v>0</v>
      </c>
      <c r="EX225">
        <v>0</v>
      </c>
      <c r="EY225">
        <v>0</v>
      </c>
      <c r="EZ225">
        <v>5</v>
      </c>
      <c r="FC225">
        <v>1</v>
      </c>
      <c r="FD225">
        <v>18</v>
      </c>
      <c r="FF225">
        <v>10590</v>
      </c>
      <c r="FQ225">
        <v>0</v>
      </c>
      <c r="FR225">
        <f t="shared" si="220"/>
        <v>0</v>
      </c>
      <c r="FS225">
        <v>0</v>
      </c>
      <c r="FX225">
        <v>0</v>
      </c>
      <c r="FY225">
        <v>0</v>
      </c>
      <c r="GA225" t="s">
        <v>327</v>
      </c>
      <c r="GD225">
        <v>0</v>
      </c>
      <c r="GF225">
        <v>839693768</v>
      </c>
      <c r="GG225">
        <v>2</v>
      </c>
      <c r="GH225">
        <v>3</v>
      </c>
      <c r="GI225">
        <v>5</v>
      </c>
      <c r="GJ225">
        <v>0</v>
      </c>
      <c r="GK225">
        <f>ROUND(R225*(S12)/100,2)</f>
        <v>0</v>
      </c>
      <c r="GL225">
        <f t="shared" si="221"/>
        <v>0</v>
      </c>
      <c r="GM225">
        <f t="shared" si="222"/>
        <v>18003.03</v>
      </c>
      <c r="GN225">
        <f t="shared" si="223"/>
        <v>0</v>
      </c>
      <c r="GO225">
        <f t="shared" si="224"/>
        <v>18003.03</v>
      </c>
      <c r="GP225">
        <f t="shared" si="225"/>
        <v>0</v>
      </c>
      <c r="GR225">
        <v>1</v>
      </c>
      <c r="GS225">
        <v>1</v>
      </c>
      <c r="GT225">
        <v>0</v>
      </c>
      <c r="GU225" t="s">
        <v>3</v>
      </c>
      <c r="GV225">
        <f t="shared" si="226"/>
        <v>0</v>
      </c>
      <c r="GW225">
        <v>1</v>
      </c>
      <c r="GX225">
        <f t="shared" si="227"/>
        <v>0</v>
      </c>
      <c r="HA225">
        <v>0</v>
      </c>
      <c r="HB225">
        <v>0</v>
      </c>
      <c r="HC225">
        <f t="shared" si="228"/>
        <v>0</v>
      </c>
      <c r="HE225" t="s">
        <v>26</v>
      </c>
      <c r="HF225" t="s">
        <v>75</v>
      </c>
      <c r="HM225" t="s">
        <v>3</v>
      </c>
      <c r="HN225" t="s">
        <v>3</v>
      </c>
      <c r="HO225" t="s">
        <v>3</v>
      </c>
      <c r="HP225" t="s">
        <v>3</v>
      </c>
      <c r="HQ225" t="s">
        <v>3</v>
      </c>
      <c r="IK225">
        <v>0</v>
      </c>
    </row>
    <row r="226" spans="1:255" x14ac:dyDescent="0.2">
      <c r="A226" s="2">
        <v>17</v>
      </c>
      <c r="B226" s="2">
        <v>1</v>
      </c>
      <c r="C226" s="2">
        <f>ROW(SmtRes!A261)</f>
        <v>261</v>
      </c>
      <c r="D226" s="2">
        <f>ROW(EtalonRes!A318)</f>
        <v>318</v>
      </c>
      <c r="E226" s="2" t="s">
        <v>72</v>
      </c>
      <c r="F226" s="2" t="s">
        <v>328</v>
      </c>
      <c r="G226" s="2" t="s">
        <v>329</v>
      </c>
      <c r="H226" s="2" t="s">
        <v>44</v>
      </c>
      <c r="I226" s="2">
        <v>24</v>
      </c>
      <c r="J226" s="2">
        <v>0</v>
      </c>
      <c r="K226" s="2">
        <v>24</v>
      </c>
      <c r="L226" s="2"/>
      <c r="M226" s="2"/>
      <c r="N226" s="2"/>
      <c r="O226" s="2">
        <f t="shared" si="191"/>
        <v>791.04</v>
      </c>
      <c r="P226" s="2">
        <f t="shared" si="192"/>
        <v>185.28</v>
      </c>
      <c r="Q226" s="2">
        <f t="shared" si="193"/>
        <v>0</v>
      </c>
      <c r="R226" s="2">
        <f t="shared" si="194"/>
        <v>0</v>
      </c>
      <c r="S226" s="2">
        <f t="shared" si="195"/>
        <v>605.76</v>
      </c>
      <c r="T226" s="2">
        <f t="shared" si="196"/>
        <v>0</v>
      </c>
      <c r="U226" s="2">
        <f t="shared" si="197"/>
        <v>48</v>
      </c>
      <c r="V226" s="2">
        <f t="shared" si="198"/>
        <v>0</v>
      </c>
      <c r="W226" s="2">
        <f t="shared" si="199"/>
        <v>0</v>
      </c>
      <c r="X226" s="2">
        <f t="shared" si="200"/>
        <v>690.57</v>
      </c>
      <c r="Y226" s="2">
        <f t="shared" si="201"/>
        <v>405.86</v>
      </c>
      <c r="Z226" s="2"/>
      <c r="AA226" s="2">
        <v>151751237</v>
      </c>
      <c r="AB226" s="2">
        <f t="shared" si="202"/>
        <v>32.96</v>
      </c>
      <c r="AC226" s="2">
        <f t="shared" si="203"/>
        <v>7.72</v>
      </c>
      <c r="AD226" s="2">
        <f t="shared" si="204"/>
        <v>0</v>
      </c>
      <c r="AE226" s="2">
        <f t="shared" si="205"/>
        <v>0</v>
      </c>
      <c r="AF226" s="2">
        <f t="shared" si="206"/>
        <v>25.24</v>
      </c>
      <c r="AG226" s="2">
        <f t="shared" si="207"/>
        <v>0</v>
      </c>
      <c r="AH226" s="2">
        <f t="shared" si="208"/>
        <v>2</v>
      </c>
      <c r="AI226" s="2">
        <f t="shared" si="209"/>
        <v>0</v>
      </c>
      <c r="AJ226" s="2">
        <f t="shared" si="210"/>
        <v>0</v>
      </c>
      <c r="AK226" s="2">
        <v>32.96</v>
      </c>
      <c r="AL226" s="2">
        <v>7.72</v>
      </c>
      <c r="AM226" s="2">
        <v>0</v>
      </c>
      <c r="AN226" s="2">
        <v>0</v>
      </c>
      <c r="AO226" s="2">
        <v>25.24</v>
      </c>
      <c r="AP226" s="2">
        <v>0</v>
      </c>
      <c r="AQ226" s="2">
        <v>2</v>
      </c>
      <c r="AR226" s="2">
        <v>0</v>
      </c>
      <c r="AS226" s="2">
        <v>0</v>
      </c>
      <c r="AT226" s="2">
        <v>114</v>
      </c>
      <c r="AU226" s="2">
        <v>67</v>
      </c>
      <c r="AV226" s="2">
        <v>1</v>
      </c>
      <c r="AW226" s="2">
        <v>1</v>
      </c>
      <c r="AX226" s="2"/>
      <c r="AY226" s="2"/>
      <c r="AZ226" s="2">
        <v>1</v>
      </c>
      <c r="BA226" s="2">
        <v>1</v>
      </c>
      <c r="BB226" s="2">
        <v>1</v>
      </c>
      <c r="BC226" s="2">
        <v>1</v>
      </c>
      <c r="BD226" s="2" t="s">
        <v>3</v>
      </c>
      <c r="BE226" s="2" t="s">
        <v>3</v>
      </c>
      <c r="BF226" s="2" t="s">
        <v>3</v>
      </c>
      <c r="BG226" s="2" t="s">
        <v>3</v>
      </c>
      <c r="BH226" s="2">
        <v>0</v>
      </c>
      <c r="BI226" s="2">
        <v>2</v>
      </c>
      <c r="BJ226" s="2" t="s">
        <v>330</v>
      </c>
      <c r="BK226" s="2"/>
      <c r="BL226" s="2"/>
      <c r="BM226" s="2">
        <v>336</v>
      </c>
      <c r="BN226" s="2">
        <v>0</v>
      </c>
      <c r="BO226" s="2" t="s">
        <v>3</v>
      </c>
      <c r="BP226" s="2">
        <v>0</v>
      </c>
      <c r="BQ226" s="2">
        <v>40</v>
      </c>
      <c r="BR226" s="2">
        <v>0</v>
      </c>
      <c r="BS226" s="2">
        <v>1</v>
      </c>
      <c r="BT226" s="2">
        <v>1</v>
      </c>
      <c r="BU226" s="2">
        <v>1</v>
      </c>
      <c r="BV226" s="2">
        <v>1</v>
      </c>
      <c r="BW226" s="2">
        <v>1</v>
      </c>
      <c r="BX226" s="2">
        <v>1</v>
      </c>
      <c r="BY226" s="2" t="s">
        <v>3</v>
      </c>
      <c r="BZ226" s="2">
        <v>114</v>
      </c>
      <c r="CA226" s="2">
        <v>67</v>
      </c>
      <c r="CB226" s="2" t="s">
        <v>3</v>
      </c>
      <c r="CC226" s="2"/>
      <c r="CD226" s="2"/>
      <c r="CE226" s="2">
        <v>30</v>
      </c>
      <c r="CF226" s="2">
        <v>0</v>
      </c>
      <c r="CG226" s="2">
        <v>0</v>
      </c>
      <c r="CH226" s="2"/>
      <c r="CI226" s="2"/>
      <c r="CJ226" s="2"/>
      <c r="CK226" s="2"/>
      <c r="CL226" s="2"/>
      <c r="CM226" s="2">
        <v>0</v>
      </c>
      <c r="CN226" s="2" t="s">
        <v>3</v>
      </c>
      <c r="CO226" s="2">
        <v>0</v>
      </c>
      <c r="CP226" s="2">
        <f t="shared" si="211"/>
        <v>791.04</v>
      </c>
      <c r="CQ226" s="2">
        <f t="shared" si="212"/>
        <v>7.72</v>
      </c>
      <c r="CR226" s="2">
        <f t="shared" si="213"/>
        <v>0</v>
      </c>
      <c r="CS226" s="2">
        <f t="shared" si="214"/>
        <v>0</v>
      </c>
      <c r="CT226" s="2">
        <f t="shared" si="215"/>
        <v>25.24</v>
      </c>
      <c r="CU226" s="2">
        <f t="shared" si="216"/>
        <v>0</v>
      </c>
      <c r="CV226" s="2">
        <f t="shared" si="217"/>
        <v>2</v>
      </c>
      <c r="CW226" s="2">
        <f t="shared" si="218"/>
        <v>0</v>
      </c>
      <c r="CX226" s="2">
        <f t="shared" si="219"/>
        <v>0</v>
      </c>
      <c r="CY226" s="2">
        <f>((S226*BZ226)/100)</f>
        <v>690.56640000000004</v>
      </c>
      <c r="CZ226" s="2">
        <f>((S226*CA226)/100)</f>
        <v>405.85919999999999</v>
      </c>
      <c r="DA226" s="2"/>
      <c r="DB226" s="2"/>
      <c r="DC226" s="2" t="s">
        <v>3</v>
      </c>
      <c r="DD226" s="2" t="s">
        <v>3</v>
      </c>
      <c r="DE226" s="2" t="s">
        <v>3</v>
      </c>
      <c r="DF226" s="2" t="s">
        <v>3</v>
      </c>
      <c r="DG226" s="2" t="s">
        <v>3</v>
      </c>
      <c r="DH226" s="2" t="s">
        <v>3</v>
      </c>
      <c r="DI226" s="2" t="s">
        <v>3</v>
      </c>
      <c r="DJ226" s="2" t="s">
        <v>3</v>
      </c>
      <c r="DK226" s="2" t="s">
        <v>3</v>
      </c>
      <c r="DL226" s="2" t="s">
        <v>3</v>
      </c>
      <c r="DM226" s="2" t="s">
        <v>3</v>
      </c>
      <c r="DN226" s="2">
        <v>0</v>
      </c>
      <c r="DO226" s="2">
        <v>0</v>
      </c>
      <c r="DP226" s="2">
        <v>1</v>
      </c>
      <c r="DQ226" s="2">
        <v>1</v>
      </c>
      <c r="DR226" s="2"/>
      <c r="DS226" s="2"/>
      <c r="DT226" s="2"/>
      <c r="DU226" s="2">
        <v>1013</v>
      </c>
      <c r="DV226" s="2" t="s">
        <v>44</v>
      </c>
      <c r="DW226" s="2" t="s">
        <v>44</v>
      </c>
      <c r="DX226" s="2">
        <v>1</v>
      </c>
      <c r="DY226" s="2"/>
      <c r="DZ226" s="2" t="s">
        <v>3</v>
      </c>
      <c r="EA226" s="2" t="s">
        <v>3</v>
      </c>
      <c r="EB226" s="2" t="s">
        <v>3</v>
      </c>
      <c r="EC226" s="2" t="s">
        <v>3</v>
      </c>
      <c r="ED226" s="2"/>
      <c r="EE226" s="2">
        <v>151030334</v>
      </c>
      <c r="EF226" s="2">
        <v>40</v>
      </c>
      <c r="EG226" s="2" t="s">
        <v>23</v>
      </c>
      <c r="EH226" s="2">
        <v>0</v>
      </c>
      <c r="EI226" s="2" t="s">
        <v>3</v>
      </c>
      <c r="EJ226" s="2">
        <v>2</v>
      </c>
      <c r="EK226" s="2">
        <v>336</v>
      </c>
      <c r="EL226" s="2" t="s">
        <v>24</v>
      </c>
      <c r="EM226" s="2" t="s">
        <v>25</v>
      </c>
      <c r="EN226" s="2"/>
      <c r="EO226" s="2" t="s">
        <v>3</v>
      </c>
      <c r="EP226" s="2"/>
      <c r="EQ226" s="2">
        <v>0</v>
      </c>
      <c r="ER226" s="2">
        <v>32.96</v>
      </c>
      <c r="ES226" s="2">
        <v>7.72</v>
      </c>
      <c r="ET226" s="2">
        <v>0</v>
      </c>
      <c r="EU226" s="2">
        <v>0</v>
      </c>
      <c r="EV226" s="2">
        <v>25.24</v>
      </c>
      <c r="EW226" s="2">
        <v>2</v>
      </c>
      <c r="EX226" s="2">
        <v>0</v>
      </c>
      <c r="EY226" s="2">
        <v>0</v>
      </c>
      <c r="EZ226" s="2"/>
      <c r="FA226" s="2"/>
      <c r="FB226" s="2"/>
      <c r="FC226" s="2"/>
      <c r="FD226" s="2"/>
      <c r="FE226" s="2"/>
      <c r="FF226" s="2"/>
      <c r="FG226" s="2"/>
      <c r="FH226" s="2"/>
      <c r="FI226" s="2"/>
      <c r="FJ226" s="2"/>
      <c r="FK226" s="2"/>
      <c r="FL226" s="2"/>
      <c r="FM226" s="2"/>
      <c r="FN226" s="2"/>
      <c r="FO226" s="2"/>
      <c r="FP226" s="2"/>
      <c r="FQ226" s="2">
        <v>0</v>
      </c>
      <c r="FR226" s="2">
        <f t="shared" si="220"/>
        <v>0</v>
      </c>
      <c r="FS226" s="2">
        <v>0</v>
      </c>
      <c r="FT226" s="2"/>
      <c r="FU226" s="2"/>
      <c r="FV226" s="2"/>
      <c r="FW226" s="2"/>
      <c r="FX226" s="2">
        <v>114</v>
      </c>
      <c r="FY226" s="2">
        <v>67</v>
      </c>
      <c r="FZ226" s="2"/>
      <c r="GA226" s="2" t="s">
        <v>3</v>
      </c>
      <c r="GB226" s="2"/>
      <c r="GC226" s="2"/>
      <c r="GD226" s="2">
        <v>0</v>
      </c>
      <c r="GE226" s="2"/>
      <c r="GF226" s="2">
        <v>-1543436398</v>
      </c>
      <c r="GG226" s="2">
        <v>2</v>
      </c>
      <c r="GH226" s="2">
        <v>1</v>
      </c>
      <c r="GI226" s="2">
        <v>-2</v>
      </c>
      <c r="GJ226" s="2">
        <v>0</v>
      </c>
      <c r="GK226" s="2">
        <f>ROUND(R226*(R12)/100,2)</f>
        <v>0</v>
      </c>
      <c r="GL226" s="2">
        <f t="shared" si="221"/>
        <v>0</v>
      </c>
      <c r="GM226" s="2">
        <f t="shared" si="222"/>
        <v>1887.47</v>
      </c>
      <c r="GN226" s="2">
        <f t="shared" si="223"/>
        <v>0</v>
      </c>
      <c r="GO226" s="2">
        <f t="shared" si="224"/>
        <v>1887.47</v>
      </c>
      <c r="GP226" s="2">
        <f t="shared" si="225"/>
        <v>0</v>
      </c>
      <c r="GQ226" s="2"/>
      <c r="GR226" s="2">
        <v>0</v>
      </c>
      <c r="GS226" s="2">
        <v>0</v>
      </c>
      <c r="GT226" s="2">
        <v>0</v>
      </c>
      <c r="GU226" s="2" t="s">
        <v>3</v>
      </c>
      <c r="GV226" s="2">
        <f t="shared" si="226"/>
        <v>0</v>
      </c>
      <c r="GW226" s="2">
        <v>1</v>
      </c>
      <c r="GX226" s="2">
        <f t="shared" si="227"/>
        <v>0</v>
      </c>
      <c r="GY226" s="2"/>
      <c r="GZ226" s="2"/>
      <c r="HA226" s="2">
        <v>0</v>
      </c>
      <c r="HB226" s="2">
        <v>0</v>
      </c>
      <c r="HC226" s="2">
        <f t="shared" si="228"/>
        <v>0</v>
      </c>
      <c r="HD226" s="2"/>
      <c r="HE226" s="2" t="s">
        <v>3</v>
      </c>
      <c r="HF226" s="2" t="s">
        <v>3</v>
      </c>
      <c r="HG226" s="2"/>
      <c r="HH226" s="2"/>
      <c r="HI226" s="2"/>
      <c r="HJ226" s="2"/>
      <c r="HK226" s="2"/>
      <c r="HL226" s="2"/>
      <c r="HM226" s="2" t="s">
        <v>3</v>
      </c>
      <c r="HN226" s="2" t="s">
        <v>3</v>
      </c>
      <c r="HO226" s="2" t="s">
        <v>3</v>
      </c>
      <c r="HP226" s="2" t="s">
        <v>3</v>
      </c>
      <c r="HQ226" s="2" t="s">
        <v>3</v>
      </c>
      <c r="HR226" s="2"/>
      <c r="HS226" s="2"/>
      <c r="HT226" s="2"/>
      <c r="HU226" s="2"/>
      <c r="HV226" s="2"/>
      <c r="HW226" s="2"/>
      <c r="HX226" s="2"/>
      <c r="HY226" s="2"/>
      <c r="HZ226" s="2"/>
      <c r="IA226" s="2"/>
      <c r="IB226" s="2"/>
      <c r="IC226" s="2"/>
      <c r="ID226" s="2"/>
      <c r="IE226" s="2"/>
      <c r="IF226" s="2"/>
      <c r="IG226" s="2"/>
      <c r="IH226" s="2"/>
      <c r="II226" s="2"/>
      <c r="IJ226" s="2"/>
      <c r="IK226" s="2">
        <v>0</v>
      </c>
      <c r="IL226" s="2"/>
      <c r="IM226" s="2"/>
      <c r="IN226" s="2"/>
      <c r="IO226" s="2"/>
      <c r="IP226" s="2"/>
      <c r="IQ226" s="2"/>
      <c r="IR226" s="2"/>
      <c r="IS226" s="2"/>
      <c r="IT226" s="2"/>
      <c r="IU226" s="2"/>
    </row>
    <row r="227" spans="1:255" x14ac:dyDescent="0.2">
      <c r="A227">
        <v>17</v>
      </c>
      <c r="B227">
        <v>1</v>
      </c>
      <c r="C227">
        <f>ROW(SmtRes!A264)</f>
        <v>264</v>
      </c>
      <c r="D227">
        <f>ROW(EtalonRes!A322)</f>
        <v>322</v>
      </c>
      <c r="E227" t="s">
        <v>72</v>
      </c>
      <c r="F227" t="s">
        <v>328</v>
      </c>
      <c r="G227" t="s">
        <v>329</v>
      </c>
      <c r="H227" t="s">
        <v>44</v>
      </c>
      <c r="I227">
        <v>24</v>
      </c>
      <c r="J227">
        <v>0</v>
      </c>
      <c r="K227">
        <v>24</v>
      </c>
      <c r="O227">
        <f t="shared" si="191"/>
        <v>22233.24</v>
      </c>
      <c r="P227">
        <f t="shared" si="192"/>
        <v>1328.46</v>
      </c>
      <c r="Q227">
        <f t="shared" si="193"/>
        <v>0</v>
      </c>
      <c r="R227">
        <f t="shared" si="194"/>
        <v>0</v>
      </c>
      <c r="S227">
        <f t="shared" si="195"/>
        <v>20904.78</v>
      </c>
      <c r="T227">
        <f t="shared" si="196"/>
        <v>0</v>
      </c>
      <c r="U227">
        <f t="shared" si="197"/>
        <v>48</v>
      </c>
      <c r="V227">
        <f t="shared" si="198"/>
        <v>0</v>
      </c>
      <c r="W227">
        <f t="shared" si="199"/>
        <v>0</v>
      </c>
      <c r="X227">
        <f t="shared" si="200"/>
        <v>16514.78</v>
      </c>
      <c r="Y227">
        <f t="shared" si="201"/>
        <v>8570.9599999999991</v>
      </c>
      <c r="AA227">
        <v>151751235</v>
      </c>
      <c r="AB227">
        <f t="shared" si="202"/>
        <v>32.96</v>
      </c>
      <c r="AC227">
        <f t="shared" si="203"/>
        <v>7.72</v>
      </c>
      <c r="AD227">
        <f t="shared" si="204"/>
        <v>0</v>
      </c>
      <c r="AE227">
        <f t="shared" si="205"/>
        <v>0</v>
      </c>
      <c r="AF227">
        <f t="shared" si="206"/>
        <v>25.24</v>
      </c>
      <c r="AG227">
        <f t="shared" si="207"/>
        <v>0</v>
      </c>
      <c r="AH227">
        <f t="shared" si="208"/>
        <v>2</v>
      </c>
      <c r="AI227">
        <f t="shared" si="209"/>
        <v>0</v>
      </c>
      <c r="AJ227">
        <f t="shared" si="210"/>
        <v>0</v>
      </c>
      <c r="AK227">
        <v>32.96</v>
      </c>
      <c r="AL227">
        <v>7.72</v>
      </c>
      <c r="AM227">
        <v>0</v>
      </c>
      <c r="AN227">
        <v>0</v>
      </c>
      <c r="AO227">
        <v>25.24</v>
      </c>
      <c r="AP227">
        <v>0</v>
      </c>
      <c r="AQ227">
        <v>2</v>
      </c>
      <c r="AR227">
        <v>0</v>
      </c>
      <c r="AS227">
        <v>0</v>
      </c>
      <c r="AT227">
        <v>79</v>
      </c>
      <c r="AU227">
        <v>41</v>
      </c>
      <c r="AV227">
        <v>1</v>
      </c>
      <c r="AW227">
        <v>1</v>
      </c>
      <c r="AZ227">
        <v>1</v>
      </c>
      <c r="BA227">
        <v>34.51</v>
      </c>
      <c r="BB227">
        <v>1</v>
      </c>
      <c r="BC227">
        <v>7.17</v>
      </c>
      <c r="BD227" t="s">
        <v>3</v>
      </c>
      <c r="BE227" t="s">
        <v>3</v>
      </c>
      <c r="BF227" t="s">
        <v>3</v>
      </c>
      <c r="BG227" t="s">
        <v>3</v>
      </c>
      <c r="BH227">
        <v>0</v>
      </c>
      <c r="BI227">
        <v>2</v>
      </c>
      <c r="BJ227" t="s">
        <v>330</v>
      </c>
      <c r="BM227">
        <v>336</v>
      </c>
      <c r="BN227">
        <v>0</v>
      </c>
      <c r="BO227" t="s">
        <v>328</v>
      </c>
      <c r="BP227">
        <v>1</v>
      </c>
      <c r="BQ227">
        <v>40</v>
      </c>
      <c r="BR227">
        <v>0</v>
      </c>
      <c r="BS227">
        <v>34.51</v>
      </c>
      <c r="BT227">
        <v>1</v>
      </c>
      <c r="BU227">
        <v>1</v>
      </c>
      <c r="BV227">
        <v>1</v>
      </c>
      <c r="BW227">
        <v>1</v>
      </c>
      <c r="BX227">
        <v>1</v>
      </c>
      <c r="BY227" t="s">
        <v>3</v>
      </c>
      <c r="BZ227">
        <v>79</v>
      </c>
      <c r="CA227">
        <v>41</v>
      </c>
      <c r="CB227" t="s">
        <v>3</v>
      </c>
      <c r="CE227">
        <v>30</v>
      </c>
      <c r="CF227">
        <v>0</v>
      </c>
      <c r="CG227">
        <v>0</v>
      </c>
      <c r="CM227">
        <v>0</v>
      </c>
      <c r="CN227" t="s">
        <v>3</v>
      </c>
      <c r="CO227">
        <v>0</v>
      </c>
      <c r="CP227">
        <f t="shared" si="211"/>
        <v>22233.239999999998</v>
      </c>
      <c r="CQ227">
        <f t="shared" si="212"/>
        <v>55.35</v>
      </c>
      <c r="CR227">
        <f t="shared" si="213"/>
        <v>0</v>
      </c>
      <c r="CS227">
        <f t="shared" si="214"/>
        <v>0</v>
      </c>
      <c r="CT227">
        <f t="shared" si="215"/>
        <v>871.03</v>
      </c>
      <c r="CU227">
        <f t="shared" si="216"/>
        <v>0</v>
      </c>
      <c r="CV227">
        <f t="shared" si="217"/>
        <v>2</v>
      </c>
      <c r="CW227">
        <f t="shared" si="218"/>
        <v>0</v>
      </c>
      <c r="CX227">
        <f t="shared" si="219"/>
        <v>0</v>
      </c>
      <c r="CY227">
        <f>S227*(BZ227/100)</f>
        <v>16514.7762</v>
      </c>
      <c r="CZ227">
        <f>S227*(CA227/100)</f>
        <v>8570.9597999999987</v>
      </c>
      <c r="DC227" t="s">
        <v>3</v>
      </c>
      <c r="DD227" t="s">
        <v>3</v>
      </c>
      <c r="DE227" t="s">
        <v>3</v>
      </c>
      <c r="DF227" t="s">
        <v>3</v>
      </c>
      <c r="DG227" t="s">
        <v>3</v>
      </c>
      <c r="DH227" t="s">
        <v>3</v>
      </c>
      <c r="DI227" t="s">
        <v>3</v>
      </c>
      <c r="DJ227" t="s">
        <v>3</v>
      </c>
      <c r="DK227" t="s">
        <v>3</v>
      </c>
      <c r="DL227" t="s">
        <v>3</v>
      </c>
      <c r="DM227" t="s">
        <v>3</v>
      </c>
      <c r="DN227">
        <v>114</v>
      </c>
      <c r="DO227">
        <v>67</v>
      </c>
      <c r="DP227">
        <v>1</v>
      </c>
      <c r="DQ227">
        <v>1</v>
      </c>
      <c r="DU227">
        <v>1013</v>
      </c>
      <c r="DV227" t="s">
        <v>44</v>
      </c>
      <c r="DW227" t="s">
        <v>44</v>
      </c>
      <c r="DX227">
        <v>1</v>
      </c>
      <c r="DZ227" t="s">
        <v>3</v>
      </c>
      <c r="EA227" t="s">
        <v>3</v>
      </c>
      <c r="EB227" t="s">
        <v>3</v>
      </c>
      <c r="EC227" t="s">
        <v>3</v>
      </c>
      <c r="EE227">
        <v>151030334</v>
      </c>
      <c r="EF227">
        <v>40</v>
      </c>
      <c r="EG227" t="s">
        <v>23</v>
      </c>
      <c r="EH227">
        <v>0</v>
      </c>
      <c r="EI227" t="s">
        <v>3</v>
      </c>
      <c r="EJ227">
        <v>2</v>
      </c>
      <c r="EK227">
        <v>336</v>
      </c>
      <c r="EL227" t="s">
        <v>24</v>
      </c>
      <c r="EM227" t="s">
        <v>25</v>
      </c>
      <c r="EO227" t="s">
        <v>3</v>
      </c>
      <c r="EQ227">
        <v>0</v>
      </c>
      <c r="ER227">
        <v>32.96</v>
      </c>
      <c r="ES227">
        <v>7.72</v>
      </c>
      <c r="ET227">
        <v>0</v>
      </c>
      <c r="EU227">
        <v>0</v>
      </c>
      <c r="EV227">
        <v>25.24</v>
      </c>
      <c r="EW227">
        <v>2</v>
      </c>
      <c r="EX227">
        <v>0</v>
      </c>
      <c r="EY227">
        <v>0</v>
      </c>
      <c r="FQ227">
        <v>0</v>
      </c>
      <c r="FR227">
        <f t="shared" si="220"/>
        <v>0</v>
      </c>
      <c r="FS227">
        <v>0</v>
      </c>
      <c r="FX227">
        <v>114</v>
      </c>
      <c r="FY227">
        <v>67</v>
      </c>
      <c r="GA227" t="s">
        <v>3</v>
      </c>
      <c r="GD227">
        <v>0</v>
      </c>
      <c r="GF227">
        <v>-1543436398</v>
      </c>
      <c r="GG227">
        <v>2</v>
      </c>
      <c r="GH227">
        <v>1</v>
      </c>
      <c r="GI227">
        <v>2</v>
      </c>
      <c r="GJ227">
        <v>0</v>
      </c>
      <c r="GK227">
        <f>ROUND(R227*(S12)/100,2)</f>
        <v>0</v>
      </c>
      <c r="GL227">
        <f t="shared" si="221"/>
        <v>0</v>
      </c>
      <c r="GM227">
        <f t="shared" si="222"/>
        <v>47318.98</v>
      </c>
      <c r="GN227">
        <f t="shared" si="223"/>
        <v>0</v>
      </c>
      <c r="GO227">
        <f t="shared" si="224"/>
        <v>47318.98</v>
      </c>
      <c r="GP227">
        <f t="shared" si="225"/>
        <v>0</v>
      </c>
      <c r="GR227">
        <v>0</v>
      </c>
      <c r="GS227">
        <v>3</v>
      </c>
      <c r="GT227">
        <v>0</v>
      </c>
      <c r="GU227" t="s">
        <v>3</v>
      </c>
      <c r="GV227">
        <f t="shared" si="226"/>
        <v>0</v>
      </c>
      <c r="GW227">
        <v>1</v>
      </c>
      <c r="GX227">
        <f t="shared" si="227"/>
        <v>0</v>
      </c>
      <c r="HA227">
        <v>0</v>
      </c>
      <c r="HB227">
        <v>0</v>
      </c>
      <c r="HC227">
        <f t="shared" si="228"/>
        <v>0</v>
      </c>
      <c r="HE227" t="s">
        <v>3</v>
      </c>
      <c r="HF227" t="s">
        <v>3</v>
      </c>
      <c r="HM227" t="s">
        <v>3</v>
      </c>
      <c r="HN227" t="s">
        <v>3</v>
      </c>
      <c r="HO227" t="s">
        <v>3</v>
      </c>
      <c r="HP227" t="s">
        <v>3</v>
      </c>
      <c r="HQ227" t="s">
        <v>3</v>
      </c>
      <c r="IK227">
        <v>0</v>
      </c>
    </row>
    <row r="228" spans="1:255" x14ac:dyDescent="0.2">
      <c r="A228" s="2">
        <v>17</v>
      </c>
      <c r="B228" s="2">
        <v>1</v>
      </c>
      <c r="C228" s="2"/>
      <c r="D228" s="2"/>
      <c r="E228" s="2" t="s">
        <v>76</v>
      </c>
      <c r="F228" s="2" t="s">
        <v>27</v>
      </c>
      <c r="G228" s="2" t="s">
        <v>331</v>
      </c>
      <c r="H228" s="2" t="s">
        <v>29</v>
      </c>
      <c r="I228" s="2">
        <v>24</v>
      </c>
      <c r="J228" s="2">
        <v>0</v>
      </c>
      <c r="K228" s="2">
        <v>24</v>
      </c>
      <c r="L228" s="2"/>
      <c r="M228" s="2"/>
      <c r="N228" s="2"/>
      <c r="O228" s="2">
        <f t="shared" si="191"/>
        <v>4054.08</v>
      </c>
      <c r="P228" s="2">
        <f t="shared" si="192"/>
        <v>4054.08</v>
      </c>
      <c r="Q228" s="2">
        <f t="shared" si="193"/>
        <v>0</v>
      </c>
      <c r="R228" s="2">
        <f t="shared" si="194"/>
        <v>0</v>
      </c>
      <c r="S228" s="2">
        <f t="shared" si="195"/>
        <v>0</v>
      </c>
      <c r="T228" s="2">
        <f t="shared" si="196"/>
        <v>0</v>
      </c>
      <c r="U228" s="2">
        <f t="shared" si="197"/>
        <v>0</v>
      </c>
      <c r="V228" s="2">
        <f t="shared" si="198"/>
        <v>0</v>
      </c>
      <c r="W228" s="2">
        <f t="shared" si="199"/>
        <v>0</v>
      </c>
      <c r="X228" s="2">
        <f t="shared" si="200"/>
        <v>0</v>
      </c>
      <c r="Y228" s="2">
        <f t="shared" si="201"/>
        <v>0</v>
      </c>
      <c r="Z228" s="2"/>
      <c r="AA228" s="2">
        <v>151751237</v>
      </c>
      <c r="AB228" s="2">
        <f t="shared" si="202"/>
        <v>168.92</v>
      </c>
      <c r="AC228" s="2">
        <f t="shared" si="203"/>
        <v>168.92</v>
      </c>
      <c r="AD228" s="2">
        <f t="shared" si="204"/>
        <v>0</v>
      </c>
      <c r="AE228" s="2">
        <f t="shared" si="205"/>
        <v>0</v>
      </c>
      <c r="AF228" s="2">
        <f t="shared" si="206"/>
        <v>0</v>
      </c>
      <c r="AG228" s="2">
        <f t="shared" si="207"/>
        <v>0</v>
      </c>
      <c r="AH228" s="2">
        <f t="shared" si="208"/>
        <v>0</v>
      </c>
      <c r="AI228" s="2">
        <f t="shared" si="209"/>
        <v>0</v>
      </c>
      <c r="AJ228" s="2">
        <f t="shared" si="210"/>
        <v>0</v>
      </c>
      <c r="AK228" s="2">
        <v>168.92000000000002</v>
      </c>
      <c r="AL228" s="2">
        <v>168.92000000000002</v>
      </c>
      <c r="AM228" s="2">
        <v>0</v>
      </c>
      <c r="AN228" s="2">
        <v>0</v>
      </c>
      <c r="AO228" s="2">
        <v>0</v>
      </c>
      <c r="AP228" s="2">
        <v>0</v>
      </c>
      <c r="AQ228" s="2">
        <v>0</v>
      </c>
      <c r="AR228" s="2">
        <v>0</v>
      </c>
      <c r="AS228" s="2">
        <v>0</v>
      </c>
      <c r="AT228" s="2">
        <v>0</v>
      </c>
      <c r="AU228" s="2">
        <v>0</v>
      </c>
      <c r="AV228" s="2">
        <v>1</v>
      </c>
      <c r="AW228" s="2">
        <v>1</v>
      </c>
      <c r="AX228" s="2"/>
      <c r="AY228" s="2"/>
      <c r="AZ228" s="2">
        <v>1</v>
      </c>
      <c r="BA228" s="2">
        <v>1</v>
      </c>
      <c r="BB228" s="2">
        <v>1</v>
      </c>
      <c r="BC228" s="2">
        <v>1</v>
      </c>
      <c r="BD228" s="2" t="s">
        <v>3</v>
      </c>
      <c r="BE228" s="2" t="s">
        <v>3</v>
      </c>
      <c r="BF228" s="2" t="s">
        <v>3</v>
      </c>
      <c r="BG228" s="2" t="s">
        <v>3</v>
      </c>
      <c r="BH228" s="2">
        <v>3</v>
      </c>
      <c r="BI228" s="2">
        <v>2</v>
      </c>
      <c r="BJ228" s="2" t="s">
        <v>3</v>
      </c>
      <c r="BK228" s="2"/>
      <c r="BL228" s="2"/>
      <c r="BM228" s="2">
        <v>700010</v>
      </c>
      <c r="BN228" s="2">
        <v>0</v>
      </c>
      <c r="BO228" s="2" t="s">
        <v>3</v>
      </c>
      <c r="BP228" s="2">
        <v>0</v>
      </c>
      <c r="BQ228" s="2">
        <v>202</v>
      </c>
      <c r="BR228" s="2">
        <v>0</v>
      </c>
      <c r="BS228" s="2">
        <v>1</v>
      </c>
      <c r="BT228" s="2">
        <v>1</v>
      </c>
      <c r="BU228" s="2">
        <v>1</v>
      </c>
      <c r="BV228" s="2">
        <v>1</v>
      </c>
      <c r="BW228" s="2">
        <v>1</v>
      </c>
      <c r="BX228" s="2">
        <v>1</v>
      </c>
      <c r="BY228" s="2" t="s">
        <v>3</v>
      </c>
      <c r="BZ228" s="2">
        <v>0</v>
      </c>
      <c r="CA228" s="2">
        <v>0</v>
      </c>
      <c r="CB228" s="2" t="s">
        <v>3</v>
      </c>
      <c r="CC228" s="2"/>
      <c r="CD228" s="2"/>
      <c r="CE228" s="2">
        <v>30</v>
      </c>
      <c r="CF228" s="2">
        <v>0</v>
      </c>
      <c r="CG228" s="2">
        <v>0</v>
      </c>
      <c r="CH228" s="2"/>
      <c r="CI228" s="2"/>
      <c r="CJ228" s="2"/>
      <c r="CK228" s="2"/>
      <c r="CL228" s="2"/>
      <c r="CM228" s="2">
        <v>0</v>
      </c>
      <c r="CN228" s="2" t="s">
        <v>3</v>
      </c>
      <c r="CO228" s="2">
        <v>0</v>
      </c>
      <c r="CP228" s="2">
        <f t="shared" si="211"/>
        <v>4054.08</v>
      </c>
      <c r="CQ228" s="2">
        <f t="shared" si="212"/>
        <v>168.92</v>
      </c>
      <c r="CR228" s="2">
        <f t="shared" si="213"/>
        <v>0</v>
      </c>
      <c r="CS228" s="2">
        <f t="shared" si="214"/>
        <v>0</v>
      </c>
      <c r="CT228" s="2">
        <f t="shared" si="215"/>
        <v>0</v>
      </c>
      <c r="CU228" s="2">
        <f t="shared" si="216"/>
        <v>0</v>
      </c>
      <c r="CV228" s="2">
        <f t="shared" si="217"/>
        <v>0</v>
      </c>
      <c r="CW228" s="2">
        <f t="shared" si="218"/>
        <v>0</v>
      </c>
      <c r="CX228" s="2">
        <f t="shared" si="219"/>
        <v>0</v>
      </c>
      <c r="CY228" s="2">
        <f>((S228*BZ228)/100)</f>
        <v>0</v>
      </c>
      <c r="CZ228" s="2">
        <f>((S228*CA228)/100)</f>
        <v>0</v>
      </c>
      <c r="DA228" s="2"/>
      <c r="DB228" s="2"/>
      <c r="DC228" s="2" t="s">
        <v>3</v>
      </c>
      <c r="DD228" s="2" t="s">
        <v>3</v>
      </c>
      <c r="DE228" s="2" t="s">
        <v>3</v>
      </c>
      <c r="DF228" s="2" t="s">
        <v>3</v>
      </c>
      <c r="DG228" s="2" t="s">
        <v>3</v>
      </c>
      <c r="DH228" s="2" t="s">
        <v>3</v>
      </c>
      <c r="DI228" s="2" t="s">
        <v>3</v>
      </c>
      <c r="DJ228" s="2" t="s">
        <v>3</v>
      </c>
      <c r="DK228" s="2" t="s">
        <v>3</v>
      </c>
      <c r="DL228" s="2" t="s">
        <v>3</v>
      </c>
      <c r="DM228" s="2" t="s">
        <v>3</v>
      </c>
      <c r="DN228" s="2">
        <v>0</v>
      </c>
      <c r="DO228" s="2">
        <v>0</v>
      </c>
      <c r="DP228" s="2">
        <v>1</v>
      </c>
      <c r="DQ228" s="2">
        <v>1</v>
      </c>
      <c r="DR228" s="2"/>
      <c r="DS228" s="2"/>
      <c r="DT228" s="2"/>
      <c r="DU228" s="2">
        <v>1010</v>
      </c>
      <c r="DV228" s="2" t="s">
        <v>29</v>
      </c>
      <c r="DW228" s="2" t="s">
        <v>29</v>
      </c>
      <c r="DX228" s="2">
        <v>1</v>
      </c>
      <c r="DY228" s="2"/>
      <c r="DZ228" s="2" t="s">
        <v>3</v>
      </c>
      <c r="EA228" s="2" t="s">
        <v>3</v>
      </c>
      <c r="EB228" s="2" t="s">
        <v>3</v>
      </c>
      <c r="EC228" s="2" t="s">
        <v>3</v>
      </c>
      <c r="ED228" s="2"/>
      <c r="EE228" s="2">
        <v>151748510</v>
      </c>
      <c r="EF228" s="2">
        <v>202</v>
      </c>
      <c r="EG228" s="2" t="s">
        <v>30</v>
      </c>
      <c r="EH228" s="2">
        <v>0</v>
      </c>
      <c r="EI228" s="2" t="s">
        <v>3</v>
      </c>
      <c r="EJ228" s="2">
        <v>1</v>
      </c>
      <c r="EK228" s="2">
        <v>700010</v>
      </c>
      <c r="EL228" s="2" t="s">
        <v>31</v>
      </c>
      <c r="EM228" s="2" t="s">
        <v>30</v>
      </c>
      <c r="EN228" s="2"/>
      <c r="EO228" s="2" t="s">
        <v>3</v>
      </c>
      <c r="EP228" s="2"/>
      <c r="EQ228" s="2">
        <v>0</v>
      </c>
      <c r="ER228" s="2">
        <v>249.08</v>
      </c>
      <c r="ES228" s="2">
        <v>168.92000000000002</v>
      </c>
      <c r="ET228" s="2">
        <v>0</v>
      </c>
      <c r="EU228" s="2">
        <v>0</v>
      </c>
      <c r="EV228" s="2">
        <v>0</v>
      </c>
      <c r="EW228" s="2">
        <v>0</v>
      </c>
      <c r="EX228" s="2">
        <v>0</v>
      </c>
      <c r="EY228" s="2">
        <v>0</v>
      </c>
      <c r="EZ228" s="2"/>
      <c r="FA228" s="2"/>
      <c r="FB228" s="2"/>
      <c r="FC228" s="2"/>
      <c r="FD228" s="2"/>
      <c r="FE228" s="2"/>
      <c r="FF228" s="2"/>
      <c r="FG228" s="2"/>
      <c r="FH228" s="2"/>
      <c r="FI228" s="2"/>
      <c r="FJ228" s="2"/>
      <c r="FK228" s="2"/>
      <c r="FL228" s="2"/>
      <c r="FM228" s="2"/>
      <c r="FN228" s="2"/>
      <c r="FO228" s="2"/>
      <c r="FP228" s="2"/>
      <c r="FQ228" s="2">
        <v>0</v>
      </c>
      <c r="FR228" s="2">
        <f t="shared" si="220"/>
        <v>0</v>
      </c>
      <c r="FS228" s="2">
        <v>0</v>
      </c>
      <c r="FT228" s="2"/>
      <c r="FU228" s="2"/>
      <c r="FV228" s="2"/>
      <c r="FW228" s="2"/>
      <c r="FX228" s="2">
        <v>0</v>
      </c>
      <c r="FY228" s="2">
        <v>0</v>
      </c>
      <c r="FZ228" s="2"/>
      <c r="GA228" s="2" t="s">
        <v>332</v>
      </c>
      <c r="GB228" s="2"/>
      <c r="GC228" s="2"/>
      <c r="GD228" s="2">
        <v>0</v>
      </c>
      <c r="GE228" s="2"/>
      <c r="GF228" s="2">
        <v>65439690</v>
      </c>
      <c r="GG228" s="2">
        <v>2</v>
      </c>
      <c r="GH228" s="2">
        <v>4</v>
      </c>
      <c r="GI228" s="2">
        <v>-2</v>
      </c>
      <c r="GJ228" s="2">
        <v>0</v>
      </c>
      <c r="GK228" s="2">
        <f>ROUND(R228*(R12)/100,2)</f>
        <v>0</v>
      </c>
      <c r="GL228" s="2">
        <f t="shared" si="221"/>
        <v>0</v>
      </c>
      <c r="GM228" s="2">
        <f t="shared" si="222"/>
        <v>4054.08</v>
      </c>
      <c r="GN228" s="2">
        <f t="shared" si="223"/>
        <v>0</v>
      </c>
      <c r="GO228" s="2">
        <f t="shared" si="224"/>
        <v>4054.08</v>
      </c>
      <c r="GP228" s="2">
        <f t="shared" si="225"/>
        <v>0</v>
      </c>
      <c r="GQ228" s="2"/>
      <c r="GR228" s="2">
        <v>0</v>
      </c>
      <c r="GS228" s="2">
        <v>2</v>
      </c>
      <c r="GT228" s="2">
        <v>0</v>
      </c>
      <c r="GU228" s="2" t="s">
        <v>3</v>
      </c>
      <c r="GV228" s="2">
        <f t="shared" si="226"/>
        <v>0</v>
      </c>
      <c r="GW228" s="2">
        <v>1</v>
      </c>
      <c r="GX228" s="2">
        <f t="shared" si="227"/>
        <v>0</v>
      </c>
      <c r="GY228" s="2"/>
      <c r="GZ228" s="2"/>
      <c r="HA228" s="2">
        <v>0</v>
      </c>
      <c r="HB228" s="2">
        <v>0</v>
      </c>
      <c r="HC228" s="2">
        <f t="shared" si="228"/>
        <v>0</v>
      </c>
      <c r="HD228" s="2"/>
      <c r="HE228" s="2" t="s">
        <v>26</v>
      </c>
      <c r="HF228" s="2" t="s">
        <v>75</v>
      </c>
      <c r="HG228" s="2"/>
      <c r="HH228" s="2"/>
      <c r="HI228" s="2"/>
      <c r="HJ228" s="2"/>
      <c r="HK228" s="2"/>
      <c r="HL228" s="2"/>
      <c r="HM228" s="2" t="s">
        <v>3</v>
      </c>
      <c r="HN228" s="2" t="s">
        <v>3</v>
      </c>
      <c r="HO228" s="2" t="s">
        <v>3</v>
      </c>
      <c r="HP228" s="2" t="s">
        <v>3</v>
      </c>
      <c r="HQ228" s="2" t="s">
        <v>3</v>
      </c>
      <c r="HR228" s="2"/>
      <c r="HS228" s="2"/>
      <c r="HT228" s="2"/>
      <c r="HU228" s="2"/>
      <c r="HV228" s="2"/>
      <c r="HW228" s="2"/>
      <c r="HX228" s="2"/>
      <c r="HY228" s="2"/>
      <c r="HZ228" s="2"/>
      <c r="IA228" s="2"/>
      <c r="IB228" s="2"/>
      <c r="IC228" s="2"/>
      <c r="ID228" s="2"/>
      <c r="IE228" s="2"/>
      <c r="IF228" s="2"/>
      <c r="IG228" s="2"/>
      <c r="IH228" s="2"/>
      <c r="II228" s="2"/>
      <c r="IJ228" s="2"/>
      <c r="IK228" s="2">
        <v>0</v>
      </c>
      <c r="IL228" s="2"/>
      <c r="IM228" s="2"/>
      <c r="IN228" s="2"/>
      <c r="IO228" s="2"/>
      <c r="IP228" s="2"/>
      <c r="IQ228" s="2"/>
      <c r="IR228" s="2"/>
      <c r="IS228" s="2"/>
      <c r="IT228" s="2"/>
      <c r="IU228" s="2"/>
    </row>
    <row r="229" spans="1:255" x14ac:dyDescent="0.2">
      <c r="A229">
        <v>17</v>
      </c>
      <c r="B229">
        <v>1</v>
      </c>
      <c r="E229" t="s">
        <v>76</v>
      </c>
      <c r="F229" t="s">
        <v>27</v>
      </c>
      <c r="G229" t="s">
        <v>331</v>
      </c>
      <c r="H229" t="s">
        <v>29</v>
      </c>
      <c r="I229">
        <v>24</v>
      </c>
      <c r="J229">
        <v>0</v>
      </c>
      <c r="K229">
        <v>24</v>
      </c>
      <c r="O229">
        <f t="shared" si="191"/>
        <v>39486.74</v>
      </c>
      <c r="P229">
        <f t="shared" si="192"/>
        <v>39486.74</v>
      </c>
      <c r="Q229">
        <f t="shared" si="193"/>
        <v>0</v>
      </c>
      <c r="R229">
        <f t="shared" si="194"/>
        <v>0</v>
      </c>
      <c r="S229">
        <f t="shared" si="195"/>
        <v>0</v>
      </c>
      <c r="T229">
        <f t="shared" si="196"/>
        <v>0</v>
      </c>
      <c r="U229">
        <f t="shared" si="197"/>
        <v>0</v>
      </c>
      <c r="V229">
        <f t="shared" si="198"/>
        <v>0</v>
      </c>
      <c r="W229">
        <f t="shared" si="199"/>
        <v>0</v>
      </c>
      <c r="X229">
        <f t="shared" si="200"/>
        <v>0</v>
      </c>
      <c r="Y229">
        <f t="shared" si="201"/>
        <v>0</v>
      </c>
      <c r="AA229">
        <v>151751235</v>
      </c>
      <c r="AB229">
        <f t="shared" si="202"/>
        <v>168.92</v>
      </c>
      <c r="AC229">
        <f t="shared" si="203"/>
        <v>168.92</v>
      </c>
      <c r="AD229">
        <f t="shared" si="204"/>
        <v>0</v>
      </c>
      <c r="AE229">
        <f t="shared" si="205"/>
        <v>0</v>
      </c>
      <c r="AF229">
        <f t="shared" si="206"/>
        <v>0</v>
      </c>
      <c r="AG229">
        <f t="shared" si="207"/>
        <v>0</v>
      </c>
      <c r="AH229">
        <f t="shared" si="208"/>
        <v>0</v>
      </c>
      <c r="AI229">
        <f t="shared" si="209"/>
        <v>0</v>
      </c>
      <c r="AJ229">
        <f t="shared" si="210"/>
        <v>0</v>
      </c>
      <c r="AK229">
        <v>168.92000000000002</v>
      </c>
      <c r="AL229">
        <v>168.92000000000002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1</v>
      </c>
      <c r="AW229">
        <v>1</v>
      </c>
      <c r="AZ229">
        <v>1</v>
      </c>
      <c r="BA229">
        <v>1</v>
      </c>
      <c r="BB229">
        <v>1</v>
      </c>
      <c r="BC229">
        <v>9.74</v>
      </c>
      <c r="BD229" t="s">
        <v>3</v>
      </c>
      <c r="BE229" t="s">
        <v>3</v>
      </c>
      <c r="BF229" t="s">
        <v>3</v>
      </c>
      <c r="BG229" t="s">
        <v>3</v>
      </c>
      <c r="BH229">
        <v>3</v>
      </c>
      <c r="BI229">
        <v>2</v>
      </c>
      <c r="BJ229" t="s">
        <v>3</v>
      </c>
      <c r="BM229">
        <v>700010</v>
      </c>
      <c r="BN229">
        <v>0</v>
      </c>
      <c r="BO229" t="s">
        <v>3</v>
      </c>
      <c r="BP229">
        <v>0</v>
      </c>
      <c r="BQ229">
        <v>202</v>
      </c>
      <c r="BR229">
        <v>0</v>
      </c>
      <c r="BS229">
        <v>1</v>
      </c>
      <c r="BT229">
        <v>1</v>
      </c>
      <c r="BU229">
        <v>1</v>
      </c>
      <c r="BV229">
        <v>1</v>
      </c>
      <c r="BW229">
        <v>1</v>
      </c>
      <c r="BX229">
        <v>1</v>
      </c>
      <c r="BY229" t="s">
        <v>3</v>
      </c>
      <c r="BZ229">
        <v>0</v>
      </c>
      <c r="CA229">
        <v>0</v>
      </c>
      <c r="CB229" t="s">
        <v>3</v>
      </c>
      <c r="CE229">
        <v>30</v>
      </c>
      <c r="CF229">
        <v>0</v>
      </c>
      <c r="CG229">
        <v>0</v>
      </c>
      <c r="CM229">
        <v>0</v>
      </c>
      <c r="CN229" t="s">
        <v>3</v>
      </c>
      <c r="CO229">
        <v>0</v>
      </c>
      <c r="CP229">
        <f t="shared" si="211"/>
        <v>39486.74</v>
      </c>
      <c r="CQ229">
        <f t="shared" si="212"/>
        <v>1645.28</v>
      </c>
      <c r="CR229">
        <f t="shared" si="213"/>
        <v>0</v>
      </c>
      <c r="CS229">
        <f t="shared" si="214"/>
        <v>0</v>
      </c>
      <c r="CT229">
        <f t="shared" si="215"/>
        <v>0</v>
      </c>
      <c r="CU229">
        <f t="shared" si="216"/>
        <v>0</v>
      </c>
      <c r="CV229">
        <f t="shared" si="217"/>
        <v>0</v>
      </c>
      <c r="CW229">
        <f t="shared" si="218"/>
        <v>0</v>
      </c>
      <c r="CX229">
        <f t="shared" si="219"/>
        <v>0</v>
      </c>
      <c r="CY229">
        <f>S229*(BZ229/100)</f>
        <v>0</v>
      </c>
      <c r="CZ229">
        <f>S229*(CA229/100)</f>
        <v>0</v>
      </c>
      <c r="DC229" t="s">
        <v>3</v>
      </c>
      <c r="DD229" t="s">
        <v>3</v>
      </c>
      <c r="DE229" t="s">
        <v>3</v>
      </c>
      <c r="DF229" t="s">
        <v>3</v>
      </c>
      <c r="DG229" t="s">
        <v>3</v>
      </c>
      <c r="DH229" t="s">
        <v>3</v>
      </c>
      <c r="DI229" t="s">
        <v>3</v>
      </c>
      <c r="DJ229" t="s">
        <v>3</v>
      </c>
      <c r="DK229" t="s">
        <v>3</v>
      </c>
      <c r="DL229" t="s">
        <v>3</v>
      </c>
      <c r="DM229" t="s">
        <v>3</v>
      </c>
      <c r="DN229">
        <v>0</v>
      </c>
      <c r="DO229">
        <v>0</v>
      </c>
      <c r="DP229">
        <v>1</v>
      </c>
      <c r="DQ229">
        <v>1</v>
      </c>
      <c r="DU229">
        <v>1010</v>
      </c>
      <c r="DV229" t="s">
        <v>29</v>
      </c>
      <c r="DW229" t="s">
        <v>29</v>
      </c>
      <c r="DX229">
        <v>1</v>
      </c>
      <c r="DZ229" t="s">
        <v>3</v>
      </c>
      <c r="EA229" t="s">
        <v>3</v>
      </c>
      <c r="EB229" t="s">
        <v>3</v>
      </c>
      <c r="EC229" t="s">
        <v>3</v>
      </c>
      <c r="EE229">
        <v>151748510</v>
      </c>
      <c r="EF229">
        <v>202</v>
      </c>
      <c r="EG229" t="s">
        <v>30</v>
      </c>
      <c r="EH229">
        <v>0</v>
      </c>
      <c r="EI229" t="s">
        <v>3</v>
      </c>
      <c r="EJ229">
        <v>1</v>
      </c>
      <c r="EK229">
        <v>700010</v>
      </c>
      <c r="EL229" t="s">
        <v>31</v>
      </c>
      <c r="EM229" t="s">
        <v>30</v>
      </c>
      <c r="EO229" t="s">
        <v>3</v>
      </c>
      <c r="EQ229">
        <v>0</v>
      </c>
      <c r="ER229">
        <v>249.08</v>
      </c>
      <c r="ES229">
        <v>168.92000000000002</v>
      </c>
      <c r="ET229">
        <v>0</v>
      </c>
      <c r="EU229">
        <v>0</v>
      </c>
      <c r="EV229">
        <v>0</v>
      </c>
      <c r="EW229">
        <v>0</v>
      </c>
      <c r="EX229">
        <v>0</v>
      </c>
      <c r="EY229">
        <v>0</v>
      </c>
      <c r="EZ229">
        <v>5</v>
      </c>
      <c r="FC229">
        <v>1</v>
      </c>
      <c r="FD229">
        <v>18</v>
      </c>
      <c r="FF229">
        <v>1935.6</v>
      </c>
      <c r="FQ229">
        <v>0</v>
      </c>
      <c r="FR229">
        <f t="shared" si="220"/>
        <v>0</v>
      </c>
      <c r="FS229">
        <v>0</v>
      </c>
      <c r="FX229">
        <v>0</v>
      </c>
      <c r="FY229">
        <v>0</v>
      </c>
      <c r="GA229" t="s">
        <v>332</v>
      </c>
      <c r="GD229">
        <v>0</v>
      </c>
      <c r="GF229">
        <v>65439690</v>
      </c>
      <c r="GG229">
        <v>2</v>
      </c>
      <c r="GH229">
        <v>3</v>
      </c>
      <c r="GI229">
        <v>5</v>
      </c>
      <c r="GJ229">
        <v>0</v>
      </c>
      <c r="GK229">
        <f>ROUND(R229*(S12)/100,2)</f>
        <v>0</v>
      </c>
      <c r="GL229">
        <f t="shared" si="221"/>
        <v>0</v>
      </c>
      <c r="GM229">
        <f t="shared" si="222"/>
        <v>39486.74</v>
      </c>
      <c r="GN229">
        <f t="shared" si="223"/>
        <v>0</v>
      </c>
      <c r="GO229">
        <f t="shared" si="224"/>
        <v>39486.74</v>
      </c>
      <c r="GP229">
        <f t="shared" si="225"/>
        <v>0</v>
      </c>
      <c r="GR229">
        <v>1</v>
      </c>
      <c r="GS229">
        <v>1</v>
      </c>
      <c r="GT229">
        <v>0</v>
      </c>
      <c r="GU229" t="s">
        <v>3</v>
      </c>
      <c r="GV229">
        <f t="shared" si="226"/>
        <v>0</v>
      </c>
      <c r="GW229">
        <v>1</v>
      </c>
      <c r="GX229">
        <f t="shared" si="227"/>
        <v>0</v>
      </c>
      <c r="HA229">
        <v>0</v>
      </c>
      <c r="HB229">
        <v>0</v>
      </c>
      <c r="HC229">
        <f t="shared" si="228"/>
        <v>0</v>
      </c>
      <c r="HE229" t="s">
        <v>26</v>
      </c>
      <c r="HF229" t="s">
        <v>75</v>
      </c>
      <c r="HM229" t="s">
        <v>3</v>
      </c>
      <c r="HN229" t="s">
        <v>3</v>
      </c>
      <c r="HO229" t="s">
        <v>3</v>
      </c>
      <c r="HP229" t="s">
        <v>3</v>
      </c>
      <c r="HQ229" t="s">
        <v>3</v>
      </c>
      <c r="IK229">
        <v>0</v>
      </c>
    </row>
    <row r="230" spans="1:255" x14ac:dyDescent="0.2">
      <c r="A230" s="2">
        <v>17</v>
      </c>
      <c r="B230" s="2">
        <v>1</v>
      </c>
      <c r="C230" s="2">
        <f>ROW(SmtRes!A265)</f>
        <v>265</v>
      </c>
      <c r="D230" s="2">
        <f>ROW(EtalonRes!A323)</f>
        <v>323</v>
      </c>
      <c r="E230" s="2" t="s">
        <v>3</v>
      </c>
      <c r="F230" s="2" t="s">
        <v>333</v>
      </c>
      <c r="G230" s="2" t="s">
        <v>334</v>
      </c>
      <c r="H230" s="2" t="s">
        <v>44</v>
      </c>
      <c r="I230" s="2">
        <v>1</v>
      </c>
      <c r="J230" s="2">
        <v>0</v>
      </c>
      <c r="K230" s="2">
        <v>1</v>
      </c>
      <c r="L230" s="2"/>
      <c r="M230" s="2"/>
      <c r="N230" s="2"/>
      <c r="O230" s="2">
        <f t="shared" si="191"/>
        <v>89.46</v>
      </c>
      <c r="P230" s="2">
        <f t="shared" si="192"/>
        <v>6.16</v>
      </c>
      <c r="Q230" s="2">
        <f t="shared" si="193"/>
        <v>0</v>
      </c>
      <c r="R230" s="2">
        <f t="shared" si="194"/>
        <v>0</v>
      </c>
      <c r="S230" s="2">
        <f t="shared" si="195"/>
        <v>83.3</v>
      </c>
      <c r="T230" s="2">
        <f t="shared" si="196"/>
        <v>0</v>
      </c>
      <c r="U230" s="2">
        <f t="shared" si="197"/>
        <v>7</v>
      </c>
      <c r="V230" s="2">
        <f t="shared" si="198"/>
        <v>0</v>
      </c>
      <c r="W230" s="2">
        <f t="shared" si="199"/>
        <v>0</v>
      </c>
      <c r="X230" s="2">
        <f t="shared" si="200"/>
        <v>94.96</v>
      </c>
      <c r="Y230" s="2">
        <f t="shared" si="201"/>
        <v>55.81</v>
      </c>
      <c r="Z230" s="2"/>
      <c r="AA230" s="2">
        <v>-1</v>
      </c>
      <c r="AB230" s="2">
        <f t="shared" si="202"/>
        <v>89.46</v>
      </c>
      <c r="AC230" s="2">
        <f t="shared" si="203"/>
        <v>6.16</v>
      </c>
      <c r="AD230" s="2">
        <f t="shared" si="204"/>
        <v>0</v>
      </c>
      <c r="AE230" s="2">
        <f t="shared" si="205"/>
        <v>0</v>
      </c>
      <c r="AF230" s="2">
        <f t="shared" si="206"/>
        <v>83.3</v>
      </c>
      <c r="AG230" s="2">
        <f t="shared" si="207"/>
        <v>0</v>
      </c>
      <c r="AH230" s="2">
        <f t="shared" si="208"/>
        <v>7</v>
      </c>
      <c r="AI230" s="2">
        <f t="shared" si="209"/>
        <v>0</v>
      </c>
      <c r="AJ230" s="2">
        <f t="shared" si="210"/>
        <v>0</v>
      </c>
      <c r="AK230" s="2">
        <v>89.46</v>
      </c>
      <c r="AL230" s="2">
        <v>6.16</v>
      </c>
      <c r="AM230" s="2">
        <v>0</v>
      </c>
      <c r="AN230" s="2">
        <v>0</v>
      </c>
      <c r="AO230" s="2">
        <v>83.3</v>
      </c>
      <c r="AP230" s="2">
        <v>0</v>
      </c>
      <c r="AQ230" s="2">
        <v>7</v>
      </c>
      <c r="AR230" s="2">
        <v>0</v>
      </c>
      <c r="AS230" s="2">
        <v>0</v>
      </c>
      <c r="AT230" s="2">
        <v>114</v>
      </c>
      <c r="AU230" s="2">
        <v>67</v>
      </c>
      <c r="AV230" s="2">
        <v>1</v>
      </c>
      <c r="AW230" s="2">
        <v>1</v>
      </c>
      <c r="AX230" s="2"/>
      <c r="AY230" s="2"/>
      <c r="AZ230" s="2">
        <v>1</v>
      </c>
      <c r="BA230" s="2">
        <v>1</v>
      </c>
      <c r="BB230" s="2">
        <v>1</v>
      </c>
      <c r="BC230" s="2">
        <v>1</v>
      </c>
      <c r="BD230" s="2" t="s">
        <v>3</v>
      </c>
      <c r="BE230" s="2" t="s">
        <v>3</v>
      </c>
      <c r="BF230" s="2" t="s">
        <v>3</v>
      </c>
      <c r="BG230" s="2" t="s">
        <v>3</v>
      </c>
      <c r="BH230" s="2">
        <v>0</v>
      </c>
      <c r="BI230" s="2">
        <v>2</v>
      </c>
      <c r="BJ230" s="2" t="s">
        <v>335</v>
      </c>
      <c r="BK230" s="2"/>
      <c r="BL230" s="2"/>
      <c r="BM230" s="2">
        <v>355</v>
      </c>
      <c r="BN230" s="2">
        <v>0</v>
      </c>
      <c r="BO230" s="2" t="s">
        <v>3</v>
      </c>
      <c r="BP230" s="2">
        <v>0</v>
      </c>
      <c r="BQ230" s="2">
        <v>40</v>
      </c>
      <c r="BR230" s="2">
        <v>0</v>
      </c>
      <c r="BS230" s="2">
        <v>1</v>
      </c>
      <c r="BT230" s="2">
        <v>1</v>
      </c>
      <c r="BU230" s="2">
        <v>1</v>
      </c>
      <c r="BV230" s="2">
        <v>1</v>
      </c>
      <c r="BW230" s="2">
        <v>1</v>
      </c>
      <c r="BX230" s="2">
        <v>1</v>
      </c>
      <c r="BY230" s="2" t="s">
        <v>3</v>
      </c>
      <c r="BZ230" s="2">
        <v>114</v>
      </c>
      <c r="CA230" s="2">
        <v>67</v>
      </c>
      <c r="CB230" s="2" t="s">
        <v>3</v>
      </c>
      <c r="CC230" s="2"/>
      <c r="CD230" s="2"/>
      <c r="CE230" s="2">
        <v>30</v>
      </c>
      <c r="CF230" s="2">
        <v>0</v>
      </c>
      <c r="CG230" s="2">
        <v>0</v>
      </c>
      <c r="CH230" s="2"/>
      <c r="CI230" s="2"/>
      <c r="CJ230" s="2"/>
      <c r="CK230" s="2"/>
      <c r="CL230" s="2"/>
      <c r="CM230" s="2">
        <v>0</v>
      </c>
      <c r="CN230" s="2" t="s">
        <v>3</v>
      </c>
      <c r="CO230" s="2">
        <v>0</v>
      </c>
      <c r="CP230" s="2">
        <f t="shared" si="211"/>
        <v>89.46</v>
      </c>
      <c r="CQ230" s="2">
        <f t="shared" si="212"/>
        <v>6.16</v>
      </c>
      <c r="CR230" s="2">
        <f t="shared" si="213"/>
        <v>0</v>
      </c>
      <c r="CS230" s="2">
        <f t="shared" si="214"/>
        <v>0</v>
      </c>
      <c r="CT230" s="2">
        <f t="shared" si="215"/>
        <v>83.3</v>
      </c>
      <c r="CU230" s="2">
        <f t="shared" si="216"/>
        <v>0</v>
      </c>
      <c r="CV230" s="2">
        <f t="shared" si="217"/>
        <v>7</v>
      </c>
      <c r="CW230" s="2">
        <f t="shared" si="218"/>
        <v>0</v>
      </c>
      <c r="CX230" s="2">
        <f t="shared" si="219"/>
        <v>0</v>
      </c>
      <c r="CY230" s="2">
        <f>((S230*BZ230)/100)</f>
        <v>94.961999999999989</v>
      </c>
      <c r="CZ230" s="2">
        <f>((S230*CA230)/100)</f>
        <v>55.810999999999993</v>
      </c>
      <c r="DA230" s="2"/>
      <c r="DB230" s="2"/>
      <c r="DC230" s="2" t="s">
        <v>3</v>
      </c>
      <c r="DD230" s="2" t="s">
        <v>3</v>
      </c>
      <c r="DE230" s="2" t="s">
        <v>3</v>
      </c>
      <c r="DF230" s="2" t="s">
        <v>3</v>
      </c>
      <c r="DG230" s="2" t="s">
        <v>3</v>
      </c>
      <c r="DH230" s="2" t="s">
        <v>3</v>
      </c>
      <c r="DI230" s="2" t="s">
        <v>3</v>
      </c>
      <c r="DJ230" s="2" t="s">
        <v>3</v>
      </c>
      <c r="DK230" s="2" t="s">
        <v>3</v>
      </c>
      <c r="DL230" s="2" t="s">
        <v>3</v>
      </c>
      <c r="DM230" s="2" t="s">
        <v>3</v>
      </c>
      <c r="DN230" s="2">
        <v>0</v>
      </c>
      <c r="DO230" s="2">
        <v>0</v>
      </c>
      <c r="DP230" s="2">
        <v>1</v>
      </c>
      <c r="DQ230" s="2">
        <v>1</v>
      </c>
      <c r="DR230" s="2"/>
      <c r="DS230" s="2"/>
      <c r="DT230" s="2"/>
      <c r="DU230" s="2">
        <v>1013</v>
      </c>
      <c r="DV230" s="2" t="s">
        <v>44</v>
      </c>
      <c r="DW230" s="2" t="s">
        <v>44</v>
      </c>
      <c r="DX230" s="2">
        <v>1</v>
      </c>
      <c r="DY230" s="2"/>
      <c r="DZ230" s="2" t="s">
        <v>3</v>
      </c>
      <c r="EA230" s="2" t="s">
        <v>3</v>
      </c>
      <c r="EB230" s="2" t="s">
        <v>3</v>
      </c>
      <c r="EC230" s="2" t="s">
        <v>3</v>
      </c>
      <c r="ED230" s="2"/>
      <c r="EE230" s="2">
        <v>151030353</v>
      </c>
      <c r="EF230" s="2">
        <v>40</v>
      </c>
      <c r="EG230" s="2" t="s">
        <v>23</v>
      </c>
      <c r="EH230" s="2">
        <v>0</v>
      </c>
      <c r="EI230" s="2" t="s">
        <v>3</v>
      </c>
      <c r="EJ230" s="2">
        <v>2</v>
      </c>
      <c r="EK230" s="2">
        <v>355</v>
      </c>
      <c r="EL230" s="2" t="s">
        <v>105</v>
      </c>
      <c r="EM230" s="2" t="s">
        <v>106</v>
      </c>
      <c r="EN230" s="2"/>
      <c r="EO230" s="2" t="s">
        <v>3</v>
      </c>
      <c r="EP230" s="2"/>
      <c r="EQ230" s="2">
        <v>1024</v>
      </c>
      <c r="ER230" s="2">
        <v>89.46</v>
      </c>
      <c r="ES230" s="2">
        <v>6.16</v>
      </c>
      <c r="ET230" s="2">
        <v>0</v>
      </c>
      <c r="EU230" s="2">
        <v>0</v>
      </c>
      <c r="EV230" s="2">
        <v>83.3</v>
      </c>
      <c r="EW230" s="2">
        <v>7</v>
      </c>
      <c r="EX230" s="2">
        <v>0</v>
      </c>
      <c r="EY230" s="2">
        <v>0</v>
      </c>
      <c r="EZ230" s="2"/>
      <c r="FA230" s="2"/>
      <c r="FB230" s="2"/>
      <c r="FC230" s="2"/>
      <c r="FD230" s="2"/>
      <c r="FE230" s="2"/>
      <c r="FF230" s="2"/>
      <c r="FG230" s="2"/>
      <c r="FH230" s="2"/>
      <c r="FI230" s="2"/>
      <c r="FJ230" s="2"/>
      <c r="FK230" s="2"/>
      <c r="FL230" s="2"/>
      <c r="FM230" s="2"/>
      <c r="FN230" s="2"/>
      <c r="FO230" s="2"/>
      <c r="FP230" s="2"/>
      <c r="FQ230" s="2">
        <v>0</v>
      </c>
      <c r="FR230" s="2">
        <f t="shared" si="220"/>
        <v>0</v>
      </c>
      <c r="FS230" s="2">
        <v>0</v>
      </c>
      <c r="FT230" s="2"/>
      <c r="FU230" s="2"/>
      <c r="FV230" s="2"/>
      <c r="FW230" s="2"/>
      <c r="FX230" s="2">
        <v>114</v>
      </c>
      <c r="FY230" s="2">
        <v>67</v>
      </c>
      <c r="FZ230" s="2"/>
      <c r="GA230" s="2" t="s">
        <v>3</v>
      </c>
      <c r="GB230" s="2"/>
      <c r="GC230" s="2"/>
      <c r="GD230" s="2">
        <v>0</v>
      </c>
      <c r="GE230" s="2"/>
      <c r="GF230" s="2">
        <v>-1472155492</v>
      </c>
      <c r="GG230" s="2">
        <v>2</v>
      </c>
      <c r="GH230" s="2">
        <v>1</v>
      </c>
      <c r="GI230" s="2">
        <v>-2</v>
      </c>
      <c r="GJ230" s="2">
        <v>0</v>
      </c>
      <c r="GK230" s="2">
        <f>ROUND(R230*(R12)/100,2)</f>
        <v>0</v>
      </c>
      <c r="GL230" s="2">
        <f t="shared" si="221"/>
        <v>0</v>
      </c>
      <c r="GM230" s="2">
        <f t="shared" si="222"/>
        <v>240.23</v>
      </c>
      <c r="GN230" s="2">
        <f t="shared" si="223"/>
        <v>0</v>
      </c>
      <c r="GO230" s="2">
        <f t="shared" si="224"/>
        <v>240.23</v>
      </c>
      <c r="GP230" s="2">
        <f t="shared" si="225"/>
        <v>0</v>
      </c>
      <c r="GQ230" s="2"/>
      <c r="GR230" s="2">
        <v>0</v>
      </c>
      <c r="GS230" s="2">
        <v>0</v>
      </c>
      <c r="GT230" s="2">
        <v>0</v>
      </c>
      <c r="GU230" s="2" t="s">
        <v>3</v>
      </c>
      <c r="GV230" s="2">
        <f t="shared" si="226"/>
        <v>0</v>
      </c>
      <c r="GW230" s="2">
        <v>1</v>
      </c>
      <c r="GX230" s="2">
        <f t="shared" si="227"/>
        <v>0</v>
      </c>
      <c r="GY230" s="2"/>
      <c r="GZ230" s="2"/>
      <c r="HA230" s="2">
        <v>0</v>
      </c>
      <c r="HB230" s="2">
        <v>0</v>
      </c>
      <c r="HC230" s="2">
        <f t="shared" si="228"/>
        <v>0</v>
      </c>
      <c r="HD230" s="2"/>
      <c r="HE230" s="2" t="s">
        <v>3</v>
      </c>
      <c r="HF230" s="2" t="s">
        <v>3</v>
      </c>
      <c r="HG230" s="2"/>
      <c r="HH230" s="2"/>
      <c r="HI230" s="2"/>
      <c r="HJ230" s="2"/>
      <c r="HK230" s="2"/>
      <c r="HL230" s="2"/>
      <c r="HM230" s="2" t="s">
        <v>3</v>
      </c>
      <c r="HN230" s="2" t="s">
        <v>3</v>
      </c>
      <c r="HO230" s="2" t="s">
        <v>3</v>
      </c>
      <c r="HP230" s="2" t="s">
        <v>3</v>
      </c>
      <c r="HQ230" s="2" t="s">
        <v>3</v>
      </c>
      <c r="HR230" s="2"/>
      <c r="HS230" s="2"/>
      <c r="HT230" s="2"/>
      <c r="HU230" s="2"/>
      <c r="HV230" s="2"/>
      <c r="HW230" s="2"/>
      <c r="HX230" s="2"/>
      <c r="HY230" s="2"/>
      <c r="HZ230" s="2"/>
      <c r="IA230" s="2"/>
      <c r="IB230" s="2"/>
      <c r="IC230" s="2"/>
      <c r="ID230" s="2"/>
      <c r="IE230" s="2"/>
      <c r="IF230" s="2"/>
      <c r="IG230" s="2"/>
      <c r="IH230" s="2"/>
      <c r="II230" s="2"/>
      <c r="IJ230" s="2"/>
      <c r="IK230" s="2">
        <v>0</v>
      </c>
      <c r="IL230" s="2"/>
      <c r="IM230" s="2"/>
      <c r="IN230" s="2"/>
      <c r="IO230" s="2"/>
      <c r="IP230" s="2"/>
      <c r="IQ230" s="2"/>
      <c r="IR230" s="2"/>
      <c r="IS230" s="2"/>
      <c r="IT230" s="2"/>
      <c r="IU230" s="2"/>
    </row>
    <row r="231" spans="1:255" x14ac:dyDescent="0.2">
      <c r="A231">
        <v>17</v>
      </c>
      <c r="B231">
        <v>1</v>
      </c>
      <c r="C231">
        <f>ROW(SmtRes!A266)</f>
        <v>266</v>
      </c>
      <c r="D231">
        <f>ROW(EtalonRes!A324)</f>
        <v>324</v>
      </c>
      <c r="E231" t="s">
        <v>3</v>
      </c>
      <c r="F231" t="s">
        <v>333</v>
      </c>
      <c r="G231" t="s">
        <v>334</v>
      </c>
      <c r="H231" t="s">
        <v>44</v>
      </c>
      <c r="I231">
        <v>1</v>
      </c>
      <c r="J231">
        <v>0</v>
      </c>
      <c r="K231">
        <v>1</v>
      </c>
      <c r="O231">
        <f t="shared" si="191"/>
        <v>2934.68</v>
      </c>
      <c r="P231">
        <f t="shared" si="192"/>
        <v>60</v>
      </c>
      <c r="Q231">
        <f t="shared" si="193"/>
        <v>0</v>
      </c>
      <c r="R231">
        <f t="shared" si="194"/>
        <v>0</v>
      </c>
      <c r="S231">
        <f t="shared" si="195"/>
        <v>2874.68</v>
      </c>
      <c r="T231">
        <f t="shared" si="196"/>
        <v>0</v>
      </c>
      <c r="U231">
        <f t="shared" si="197"/>
        <v>7</v>
      </c>
      <c r="V231">
        <f t="shared" si="198"/>
        <v>0</v>
      </c>
      <c r="W231">
        <f t="shared" si="199"/>
        <v>0</v>
      </c>
      <c r="X231">
        <f t="shared" si="200"/>
        <v>2271</v>
      </c>
      <c r="Y231">
        <f t="shared" si="201"/>
        <v>1178.6199999999999</v>
      </c>
      <c r="AA231">
        <v>-1</v>
      </c>
      <c r="AB231">
        <f t="shared" si="202"/>
        <v>89.46</v>
      </c>
      <c r="AC231">
        <f t="shared" si="203"/>
        <v>6.16</v>
      </c>
      <c r="AD231">
        <f t="shared" si="204"/>
        <v>0</v>
      </c>
      <c r="AE231">
        <f t="shared" si="205"/>
        <v>0</v>
      </c>
      <c r="AF231">
        <f t="shared" si="206"/>
        <v>83.3</v>
      </c>
      <c r="AG231">
        <f t="shared" si="207"/>
        <v>0</v>
      </c>
      <c r="AH231">
        <f t="shared" si="208"/>
        <v>7</v>
      </c>
      <c r="AI231">
        <f t="shared" si="209"/>
        <v>0</v>
      </c>
      <c r="AJ231">
        <f t="shared" si="210"/>
        <v>0</v>
      </c>
      <c r="AK231">
        <v>89.46</v>
      </c>
      <c r="AL231">
        <v>6.16</v>
      </c>
      <c r="AM231">
        <v>0</v>
      </c>
      <c r="AN231">
        <v>0</v>
      </c>
      <c r="AO231">
        <v>83.3</v>
      </c>
      <c r="AP231">
        <v>0</v>
      </c>
      <c r="AQ231">
        <v>7</v>
      </c>
      <c r="AR231">
        <v>0</v>
      </c>
      <c r="AS231">
        <v>0</v>
      </c>
      <c r="AT231">
        <v>79</v>
      </c>
      <c r="AU231">
        <v>41</v>
      </c>
      <c r="AV231">
        <v>1</v>
      </c>
      <c r="AW231">
        <v>1</v>
      </c>
      <c r="AZ231">
        <v>1</v>
      </c>
      <c r="BA231">
        <v>34.51</v>
      </c>
      <c r="BB231">
        <v>1</v>
      </c>
      <c r="BC231">
        <v>9.74</v>
      </c>
      <c r="BD231" t="s">
        <v>3</v>
      </c>
      <c r="BE231" t="s">
        <v>3</v>
      </c>
      <c r="BF231" t="s">
        <v>3</v>
      </c>
      <c r="BG231" t="s">
        <v>3</v>
      </c>
      <c r="BH231">
        <v>0</v>
      </c>
      <c r="BI231">
        <v>2</v>
      </c>
      <c r="BJ231" t="s">
        <v>335</v>
      </c>
      <c r="BM231">
        <v>355</v>
      </c>
      <c r="BN231">
        <v>0</v>
      </c>
      <c r="BO231" t="s">
        <v>333</v>
      </c>
      <c r="BP231">
        <v>1</v>
      </c>
      <c r="BQ231">
        <v>40</v>
      </c>
      <c r="BR231">
        <v>0</v>
      </c>
      <c r="BS231">
        <v>34.51</v>
      </c>
      <c r="BT231">
        <v>1</v>
      </c>
      <c r="BU231">
        <v>1</v>
      </c>
      <c r="BV231">
        <v>1</v>
      </c>
      <c r="BW231">
        <v>1</v>
      </c>
      <c r="BX231">
        <v>1</v>
      </c>
      <c r="BY231" t="s">
        <v>3</v>
      </c>
      <c r="BZ231">
        <v>79</v>
      </c>
      <c r="CA231">
        <v>41</v>
      </c>
      <c r="CB231" t="s">
        <v>3</v>
      </c>
      <c r="CE231">
        <v>30</v>
      </c>
      <c r="CF231">
        <v>0</v>
      </c>
      <c r="CG231">
        <v>0</v>
      </c>
      <c r="CM231">
        <v>0</v>
      </c>
      <c r="CN231" t="s">
        <v>3</v>
      </c>
      <c r="CO231">
        <v>0</v>
      </c>
      <c r="CP231">
        <f t="shared" si="211"/>
        <v>2934.68</v>
      </c>
      <c r="CQ231">
        <f t="shared" si="212"/>
        <v>60</v>
      </c>
      <c r="CR231">
        <f t="shared" si="213"/>
        <v>0</v>
      </c>
      <c r="CS231">
        <f t="shared" si="214"/>
        <v>0</v>
      </c>
      <c r="CT231">
        <f t="shared" si="215"/>
        <v>2874.68</v>
      </c>
      <c r="CU231">
        <f t="shared" si="216"/>
        <v>0</v>
      </c>
      <c r="CV231">
        <f t="shared" si="217"/>
        <v>7</v>
      </c>
      <c r="CW231">
        <f t="shared" si="218"/>
        <v>0</v>
      </c>
      <c r="CX231">
        <f t="shared" si="219"/>
        <v>0</v>
      </c>
      <c r="CY231">
        <f>S231*(BZ231/100)</f>
        <v>2270.9971999999998</v>
      </c>
      <c r="CZ231">
        <f>S231*(CA231/100)</f>
        <v>1178.6188</v>
      </c>
      <c r="DC231" t="s">
        <v>3</v>
      </c>
      <c r="DD231" t="s">
        <v>3</v>
      </c>
      <c r="DE231" t="s">
        <v>3</v>
      </c>
      <c r="DF231" t="s">
        <v>3</v>
      </c>
      <c r="DG231" t="s">
        <v>3</v>
      </c>
      <c r="DH231" t="s">
        <v>3</v>
      </c>
      <c r="DI231" t="s">
        <v>3</v>
      </c>
      <c r="DJ231" t="s">
        <v>3</v>
      </c>
      <c r="DK231" t="s">
        <v>3</v>
      </c>
      <c r="DL231" t="s">
        <v>3</v>
      </c>
      <c r="DM231" t="s">
        <v>3</v>
      </c>
      <c r="DN231">
        <v>114</v>
      </c>
      <c r="DO231">
        <v>67</v>
      </c>
      <c r="DP231">
        <v>1</v>
      </c>
      <c r="DQ231">
        <v>1</v>
      </c>
      <c r="DU231">
        <v>1013</v>
      </c>
      <c r="DV231" t="s">
        <v>44</v>
      </c>
      <c r="DW231" t="s">
        <v>44</v>
      </c>
      <c r="DX231">
        <v>1</v>
      </c>
      <c r="DZ231" t="s">
        <v>3</v>
      </c>
      <c r="EA231" t="s">
        <v>3</v>
      </c>
      <c r="EB231" t="s">
        <v>3</v>
      </c>
      <c r="EC231" t="s">
        <v>3</v>
      </c>
      <c r="EE231">
        <v>151030353</v>
      </c>
      <c r="EF231">
        <v>40</v>
      </c>
      <c r="EG231" t="s">
        <v>23</v>
      </c>
      <c r="EH231">
        <v>0</v>
      </c>
      <c r="EI231" t="s">
        <v>3</v>
      </c>
      <c r="EJ231">
        <v>2</v>
      </c>
      <c r="EK231">
        <v>355</v>
      </c>
      <c r="EL231" t="s">
        <v>105</v>
      </c>
      <c r="EM231" t="s">
        <v>106</v>
      </c>
      <c r="EO231" t="s">
        <v>3</v>
      </c>
      <c r="EQ231">
        <v>1024</v>
      </c>
      <c r="ER231">
        <v>89.46</v>
      </c>
      <c r="ES231">
        <v>6.16</v>
      </c>
      <c r="ET231">
        <v>0</v>
      </c>
      <c r="EU231">
        <v>0</v>
      </c>
      <c r="EV231">
        <v>83.3</v>
      </c>
      <c r="EW231">
        <v>7</v>
      </c>
      <c r="EX231">
        <v>0</v>
      </c>
      <c r="EY231">
        <v>0</v>
      </c>
      <c r="FQ231">
        <v>0</v>
      </c>
      <c r="FR231">
        <f t="shared" si="220"/>
        <v>0</v>
      </c>
      <c r="FS231">
        <v>0</v>
      </c>
      <c r="FX231">
        <v>114</v>
      </c>
      <c r="FY231">
        <v>67</v>
      </c>
      <c r="GA231" t="s">
        <v>3</v>
      </c>
      <c r="GD231">
        <v>0</v>
      </c>
      <c r="GF231">
        <v>-1472155492</v>
      </c>
      <c r="GG231">
        <v>2</v>
      </c>
      <c r="GH231">
        <v>1</v>
      </c>
      <c r="GI231">
        <v>2</v>
      </c>
      <c r="GJ231">
        <v>0</v>
      </c>
      <c r="GK231">
        <f>ROUND(R231*(S12)/100,2)</f>
        <v>0</v>
      </c>
      <c r="GL231">
        <f t="shared" si="221"/>
        <v>0</v>
      </c>
      <c r="GM231">
        <f t="shared" si="222"/>
        <v>6384.3</v>
      </c>
      <c r="GN231">
        <f t="shared" si="223"/>
        <v>0</v>
      </c>
      <c r="GO231">
        <f t="shared" si="224"/>
        <v>6384.3</v>
      </c>
      <c r="GP231">
        <f t="shared" si="225"/>
        <v>0</v>
      </c>
      <c r="GR231">
        <v>0</v>
      </c>
      <c r="GS231">
        <v>3</v>
      </c>
      <c r="GT231">
        <v>0</v>
      </c>
      <c r="GU231" t="s">
        <v>3</v>
      </c>
      <c r="GV231">
        <f t="shared" si="226"/>
        <v>0</v>
      </c>
      <c r="GW231">
        <v>1</v>
      </c>
      <c r="GX231">
        <f t="shared" si="227"/>
        <v>0</v>
      </c>
      <c r="HA231">
        <v>0</v>
      </c>
      <c r="HB231">
        <v>0</v>
      </c>
      <c r="HC231">
        <f t="shared" si="228"/>
        <v>0</v>
      </c>
      <c r="HE231" t="s">
        <v>3</v>
      </c>
      <c r="HF231" t="s">
        <v>3</v>
      </c>
      <c r="HM231" t="s">
        <v>3</v>
      </c>
      <c r="HN231" t="s">
        <v>3</v>
      </c>
      <c r="HO231" t="s">
        <v>3</v>
      </c>
      <c r="HP231" t="s">
        <v>3</v>
      </c>
      <c r="HQ231" t="s">
        <v>3</v>
      </c>
      <c r="IK231">
        <v>0</v>
      </c>
    </row>
    <row r="232" spans="1:255" x14ac:dyDescent="0.2">
      <c r="A232" s="2">
        <v>17</v>
      </c>
      <c r="B232" s="2">
        <v>1</v>
      </c>
      <c r="C232" s="2">
        <f>ROW(SmtRes!A267)</f>
        <v>267</v>
      </c>
      <c r="D232" s="2">
        <f>ROW(EtalonRes!A325)</f>
        <v>325</v>
      </c>
      <c r="E232" s="2" t="s">
        <v>84</v>
      </c>
      <c r="F232" s="2" t="s">
        <v>336</v>
      </c>
      <c r="G232" s="2" t="s">
        <v>337</v>
      </c>
      <c r="H232" s="2" t="s">
        <v>44</v>
      </c>
      <c r="I232" s="2">
        <v>1</v>
      </c>
      <c r="J232" s="2">
        <v>0</v>
      </c>
      <c r="K232" s="2">
        <v>1</v>
      </c>
      <c r="L232" s="2"/>
      <c r="M232" s="2"/>
      <c r="N232" s="2"/>
      <c r="O232" s="2">
        <f t="shared" si="191"/>
        <v>36.33</v>
      </c>
      <c r="P232" s="2">
        <f t="shared" si="192"/>
        <v>3.71</v>
      </c>
      <c r="Q232" s="2">
        <f t="shared" si="193"/>
        <v>0.05</v>
      </c>
      <c r="R232" s="2">
        <f t="shared" si="194"/>
        <v>0.01</v>
      </c>
      <c r="S232" s="2">
        <f t="shared" si="195"/>
        <v>32.57</v>
      </c>
      <c r="T232" s="2">
        <f t="shared" si="196"/>
        <v>0</v>
      </c>
      <c r="U232" s="2">
        <f t="shared" si="197"/>
        <v>2.4</v>
      </c>
      <c r="V232" s="2">
        <f t="shared" si="198"/>
        <v>0</v>
      </c>
      <c r="W232" s="2">
        <f t="shared" si="199"/>
        <v>0</v>
      </c>
      <c r="X232" s="2">
        <f t="shared" si="200"/>
        <v>37.130000000000003</v>
      </c>
      <c r="Y232" s="2">
        <f t="shared" si="201"/>
        <v>21.82</v>
      </c>
      <c r="Z232" s="2"/>
      <c r="AA232" s="2">
        <v>151751237</v>
      </c>
      <c r="AB232" s="2">
        <f t="shared" si="202"/>
        <v>36.33</v>
      </c>
      <c r="AC232" s="2">
        <f t="shared" si="203"/>
        <v>3.71</v>
      </c>
      <c r="AD232" s="2">
        <f t="shared" si="204"/>
        <v>0.05</v>
      </c>
      <c r="AE232" s="2">
        <f t="shared" si="205"/>
        <v>0.01</v>
      </c>
      <c r="AF232" s="2">
        <f t="shared" si="206"/>
        <v>32.57</v>
      </c>
      <c r="AG232" s="2">
        <f t="shared" si="207"/>
        <v>0</v>
      </c>
      <c r="AH232" s="2">
        <f t="shared" si="208"/>
        <v>2.4</v>
      </c>
      <c r="AI232" s="2">
        <f t="shared" si="209"/>
        <v>0</v>
      </c>
      <c r="AJ232" s="2">
        <f t="shared" si="210"/>
        <v>0</v>
      </c>
      <c r="AK232" s="2">
        <v>36.33</v>
      </c>
      <c r="AL232" s="2">
        <v>3.71</v>
      </c>
      <c r="AM232" s="2">
        <v>0.05</v>
      </c>
      <c r="AN232" s="2">
        <v>0.01</v>
      </c>
      <c r="AO232" s="2">
        <v>32.57</v>
      </c>
      <c r="AP232" s="2">
        <v>0</v>
      </c>
      <c r="AQ232" s="2">
        <v>2.4</v>
      </c>
      <c r="AR232" s="2">
        <v>0</v>
      </c>
      <c r="AS232" s="2">
        <v>0</v>
      </c>
      <c r="AT232" s="2">
        <v>114</v>
      </c>
      <c r="AU232" s="2">
        <v>67</v>
      </c>
      <c r="AV232" s="2">
        <v>1</v>
      </c>
      <c r="AW232" s="2">
        <v>1</v>
      </c>
      <c r="AX232" s="2"/>
      <c r="AY232" s="2"/>
      <c r="AZ232" s="2">
        <v>1</v>
      </c>
      <c r="BA232" s="2">
        <v>1</v>
      </c>
      <c r="BB232" s="2">
        <v>1</v>
      </c>
      <c r="BC232" s="2">
        <v>1</v>
      </c>
      <c r="BD232" s="2" t="s">
        <v>3</v>
      </c>
      <c r="BE232" s="2" t="s">
        <v>3</v>
      </c>
      <c r="BF232" s="2" t="s">
        <v>3</v>
      </c>
      <c r="BG232" s="2" t="s">
        <v>3</v>
      </c>
      <c r="BH232" s="2">
        <v>0</v>
      </c>
      <c r="BI232" s="2">
        <v>2</v>
      </c>
      <c r="BJ232" s="2" t="s">
        <v>338</v>
      </c>
      <c r="BK232" s="2"/>
      <c r="BL232" s="2"/>
      <c r="BM232" s="2">
        <v>336</v>
      </c>
      <c r="BN232" s="2">
        <v>0</v>
      </c>
      <c r="BO232" s="2" t="s">
        <v>3</v>
      </c>
      <c r="BP232" s="2">
        <v>0</v>
      </c>
      <c r="BQ232" s="2">
        <v>40</v>
      </c>
      <c r="BR232" s="2">
        <v>0</v>
      </c>
      <c r="BS232" s="2">
        <v>1</v>
      </c>
      <c r="BT232" s="2">
        <v>1</v>
      </c>
      <c r="BU232" s="2">
        <v>1</v>
      </c>
      <c r="BV232" s="2">
        <v>1</v>
      </c>
      <c r="BW232" s="2">
        <v>1</v>
      </c>
      <c r="BX232" s="2">
        <v>1</v>
      </c>
      <c r="BY232" s="2" t="s">
        <v>3</v>
      </c>
      <c r="BZ232" s="2">
        <v>114</v>
      </c>
      <c r="CA232" s="2">
        <v>67</v>
      </c>
      <c r="CB232" s="2" t="s">
        <v>3</v>
      </c>
      <c r="CC232" s="2"/>
      <c r="CD232" s="2"/>
      <c r="CE232" s="2">
        <v>30</v>
      </c>
      <c r="CF232" s="2">
        <v>0</v>
      </c>
      <c r="CG232" s="2">
        <v>0</v>
      </c>
      <c r="CH232" s="2"/>
      <c r="CI232" s="2"/>
      <c r="CJ232" s="2"/>
      <c r="CK232" s="2"/>
      <c r="CL232" s="2"/>
      <c r="CM232" s="2">
        <v>0</v>
      </c>
      <c r="CN232" s="2" t="s">
        <v>3</v>
      </c>
      <c r="CO232" s="2">
        <v>0</v>
      </c>
      <c r="CP232" s="2">
        <f t="shared" si="211"/>
        <v>36.33</v>
      </c>
      <c r="CQ232" s="2">
        <f t="shared" si="212"/>
        <v>3.71</v>
      </c>
      <c r="CR232" s="2">
        <f t="shared" si="213"/>
        <v>0.05</v>
      </c>
      <c r="CS232" s="2">
        <f t="shared" si="214"/>
        <v>0.01</v>
      </c>
      <c r="CT232" s="2">
        <f t="shared" si="215"/>
        <v>32.57</v>
      </c>
      <c r="CU232" s="2">
        <f t="shared" si="216"/>
        <v>0</v>
      </c>
      <c r="CV232" s="2">
        <f t="shared" si="217"/>
        <v>2.4</v>
      </c>
      <c r="CW232" s="2">
        <f t="shared" si="218"/>
        <v>0</v>
      </c>
      <c r="CX232" s="2">
        <f t="shared" si="219"/>
        <v>0</v>
      </c>
      <c r="CY232" s="2">
        <f>((S232*BZ232)/100)</f>
        <v>37.129800000000003</v>
      </c>
      <c r="CZ232" s="2">
        <f>((S232*CA232)/100)</f>
        <v>21.821899999999999</v>
      </c>
      <c r="DA232" s="2"/>
      <c r="DB232" s="2"/>
      <c r="DC232" s="2" t="s">
        <v>3</v>
      </c>
      <c r="DD232" s="2" t="s">
        <v>3</v>
      </c>
      <c r="DE232" s="2" t="s">
        <v>3</v>
      </c>
      <c r="DF232" s="2" t="s">
        <v>3</v>
      </c>
      <c r="DG232" s="2" t="s">
        <v>3</v>
      </c>
      <c r="DH232" s="2" t="s">
        <v>3</v>
      </c>
      <c r="DI232" s="2" t="s">
        <v>3</v>
      </c>
      <c r="DJ232" s="2" t="s">
        <v>3</v>
      </c>
      <c r="DK232" s="2" t="s">
        <v>3</v>
      </c>
      <c r="DL232" s="2" t="s">
        <v>3</v>
      </c>
      <c r="DM232" s="2" t="s">
        <v>3</v>
      </c>
      <c r="DN232" s="2">
        <v>0</v>
      </c>
      <c r="DO232" s="2">
        <v>0</v>
      </c>
      <c r="DP232" s="2">
        <v>1</v>
      </c>
      <c r="DQ232" s="2">
        <v>1</v>
      </c>
      <c r="DR232" s="2"/>
      <c r="DS232" s="2"/>
      <c r="DT232" s="2"/>
      <c r="DU232" s="2">
        <v>1013</v>
      </c>
      <c r="DV232" s="2" t="s">
        <v>44</v>
      </c>
      <c r="DW232" s="2" t="s">
        <v>44</v>
      </c>
      <c r="DX232" s="2">
        <v>1</v>
      </c>
      <c r="DY232" s="2"/>
      <c r="DZ232" s="2" t="s">
        <v>3</v>
      </c>
      <c r="EA232" s="2" t="s">
        <v>3</v>
      </c>
      <c r="EB232" s="2" t="s">
        <v>3</v>
      </c>
      <c r="EC232" s="2" t="s">
        <v>3</v>
      </c>
      <c r="ED232" s="2"/>
      <c r="EE232" s="2">
        <v>151030334</v>
      </c>
      <c r="EF232" s="2">
        <v>40</v>
      </c>
      <c r="EG232" s="2" t="s">
        <v>23</v>
      </c>
      <c r="EH232" s="2">
        <v>0</v>
      </c>
      <c r="EI232" s="2" t="s">
        <v>3</v>
      </c>
      <c r="EJ232" s="2">
        <v>2</v>
      </c>
      <c r="EK232" s="2">
        <v>336</v>
      </c>
      <c r="EL232" s="2" t="s">
        <v>24</v>
      </c>
      <c r="EM232" s="2" t="s">
        <v>25</v>
      </c>
      <c r="EN232" s="2"/>
      <c r="EO232" s="2" t="s">
        <v>3</v>
      </c>
      <c r="EP232" s="2"/>
      <c r="EQ232" s="2">
        <v>0</v>
      </c>
      <c r="ER232" s="2">
        <v>36.33</v>
      </c>
      <c r="ES232" s="2">
        <v>3.71</v>
      </c>
      <c r="ET232" s="2">
        <v>0.05</v>
      </c>
      <c r="EU232" s="2">
        <v>0.01</v>
      </c>
      <c r="EV232" s="2">
        <v>32.57</v>
      </c>
      <c r="EW232" s="2">
        <v>2.4</v>
      </c>
      <c r="EX232" s="2">
        <v>0</v>
      </c>
      <c r="EY232" s="2">
        <v>0</v>
      </c>
      <c r="EZ232" s="2"/>
      <c r="FA232" s="2"/>
      <c r="FB232" s="2"/>
      <c r="FC232" s="2"/>
      <c r="FD232" s="2"/>
      <c r="FE232" s="2"/>
      <c r="FF232" s="2"/>
      <c r="FG232" s="2"/>
      <c r="FH232" s="2"/>
      <c r="FI232" s="2"/>
      <c r="FJ232" s="2"/>
      <c r="FK232" s="2"/>
      <c r="FL232" s="2"/>
      <c r="FM232" s="2"/>
      <c r="FN232" s="2"/>
      <c r="FO232" s="2"/>
      <c r="FP232" s="2"/>
      <c r="FQ232" s="2">
        <v>0</v>
      </c>
      <c r="FR232" s="2">
        <f t="shared" si="220"/>
        <v>0</v>
      </c>
      <c r="FS232" s="2">
        <v>0</v>
      </c>
      <c r="FT232" s="2"/>
      <c r="FU232" s="2"/>
      <c r="FV232" s="2"/>
      <c r="FW232" s="2"/>
      <c r="FX232" s="2">
        <v>114</v>
      </c>
      <c r="FY232" s="2">
        <v>67</v>
      </c>
      <c r="FZ232" s="2"/>
      <c r="GA232" s="2" t="s">
        <v>3</v>
      </c>
      <c r="GB232" s="2"/>
      <c r="GC232" s="2"/>
      <c r="GD232" s="2">
        <v>0</v>
      </c>
      <c r="GE232" s="2"/>
      <c r="GF232" s="2">
        <v>685291537</v>
      </c>
      <c r="GG232" s="2">
        <v>2</v>
      </c>
      <c r="GH232" s="2">
        <v>1</v>
      </c>
      <c r="GI232" s="2">
        <v>-2</v>
      </c>
      <c r="GJ232" s="2">
        <v>0</v>
      </c>
      <c r="GK232" s="2">
        <f>ROUND(R232*(R12)/100,2)</f>
        <v>0.02</v>
      </c>
      <c r="GL232" s="2">
        <f t="shared" si="221"/>
        <v>0</v>
      </c>
      <c r="GM232" s="2">
        <f t="shared" si="222"/>
        <v>95.3</v>
      </c>
      <c r="GN232" s="2">
        <f t="shared" si="223"/>
        <v>0</v>
      </c>
      <c r="GO232" s="2">
        <f t="shared" si="224"/>
        <v>95.3</v>
      </c>
      <c r="GP232" s="2">
        <f t="shared" si="225"/>
        <v>0</v>
      </c>
      <c r="GQ232" s="2"/>
      <c r="GR232" s="2">
        <v>0</v>
      </c>
      <c r="GS232" s="2">
        <v>0</v>
      </c>
      <c r="GT232" s="2">
        <v>0</v>
      </c>
      <c r="GU232" s="2" t="s">
        <v>3</v>
      </c>
      <c r="GV232" s="2">
        <f t="shared" si="226"/>
        <v>0</v>
      </c>
      <c r="GW232" s="2">
        <v>1</v>
      </c>
      <c r="GX232" s="2">
        <f t="shared" si="227"/>
        <v>0</v>
      </c>
      <c r="GY232" s="2"/>
      <c r="GZ232" s="2"/>
      <c r="HA232" s="2">
        <v>0</v>
      </c>
      <c r="HB232" s="2">
        <v>0</v>
      </c>
      <c r="HC232" s="2">
        <f t="shared" si="228"/>
        <v>0</v>
      </c>
      <c r="HD232" s="2"/>
      <c r="HE232" s="2" t="s">
        <v>3</v>
      </c>
      <c r="HF232" s="2" t="s">
        <v>3</v>
      </c>
      <c r="HG232" s="2"/>
      <c r="HH232" s="2"/>
      <c r="HI232" s="2"/>
      <c r="HJ232" s="2"/>
      <c r="HK232" s="2"/>
      <c r="HL232" s="2"/>
      <c r="HM232" s="2" t="s">
        <v>3</v>
      </c>
      <c r="HN232" s="2" t="s">
        <v>3</v>
      </c>
      <c r="HO232" s="2" t="s">
        <v>3</v>
      </c>
      <c r="HP232" s="2" t="s">
        <v>3</v>
      </c>
      <c r="HQ232" s="2" t="s">
        <v>3</v>
      </c>
      <c r="HR232" s="2"/>
      <c r="HS232" s="2"/>
      <c r="HT232" s="2"/>
      <c r="HU232" s="2"/>
      <c r="HV232" s="2"/>
      <c r="HW232" s="2"/>
      <c r="HX232" s="2"/>
      <c r="HY232" s="2"/>
      <c r="HZ232" s="2"/>
      <c r="IA232" s="2"/>
      <c r="IB232" s="2"/>
      <c r="IC232" s="2"/>
      <c r="ID232" s="2"/>
      <c r="IE232" s="2"/>
      <c r="IF232" s="2"/>
      <c r="IG232" s="2"/>
      <c r="IH232" s="2"/>
      <c r="II232" s="2"/>
      <c r="IJ232" s="2"/>
      <c r="IK232" s="2">
        <v>0</v>
      </c>
      <c r="IL232" s="2"/>
      <c r="IM232" s="2"/>
      <c r="IN232" s="2"/>
      <c r="IO232" s="2"/>
      <c r="IP232" s="2"/>
      <c r="IQ232" s="2"/>
      <c r="IR232" s="2"/>
      <c r="IS232" s="2"/>
      <c r="IT232" s="2"/>
      <c r="IU232" s="2"/>
    </row>
    <row r="233" spans="1:255" x14ac:dyDescent="0.2">
      <c r="A233">
        <v>17</v>
      </c>
      <c r="B233">
        <v>1</v>
      </c>
      <c r="C233">
        <f>ROW(SmtRes!A268)</f>
        <v>268</v>
      </c>
      <c r="D233">
        <f>ROW(EtalonRes!A326)</f>
        <v>326</v>
      </c>
      <c r="E233" t="s">
        <v>84</v>
      </c>
      <c r="F233" t="s">
        <v>336</v>
      </c>
      <c r="G233" t="s">
        <v>337</v>
      </c>
      <c r="H233" t="s">
        <v>44</v>
      </c>
      <c r="I233">
        <v>1</v>
      </c>
      <c r="J233">
        <v>0</v>
      </c>
      <c r="K233">
        <v>1</v>
      </c>
      <c r="O233">
        <f t="shared" si="191"/>
        <v>1160.8499999999999</v>
      </c>
      <c r="P233">
        <f t="shared" si="192"/>
        <v>36.14</v>
      </c>
      <c r="Q233">
        <f t="shared" si="193"/>
        <v>0.72</v>
      </c>
      <c r="R233">
        <f t="shared" si="194"/>
        <v>0.35</v>
      </c>
      <c r="S233">
        <f t="shared" si="195"/>
        <v>1123.99</v>
      </c>
      <c r="T233">
        <f t="shared" si="196"/>
        <v>0</v>
      </c>
      <c r="U233">
        <f t="shared" si="197"/>
        <v>2.4</v>
      </c>
      <c r="V233">
        <f t="shared" si="198"/>
        <v>0</v>
      </c>
      <c r="W233">
        <f t="shared" si="199"/>
        <v>0</v>
      </c>
      <c r="X233">
        <f t="shared" si="200"/>
        <v>887.95</v>
      </c>
      <c r="Y233">
        <f t="shared" si="201"/>
        <v>460.84</v>
      </c>
      <c r="AA233">
        <v>151751235</v>
      </c>
      <c r="AB233">
        <f t="shared" si="202"/>
        <v>36.33</v>
      </c>
      <c r="AC233">
        <f t="shared" si="203"/>
        <v>3.71</v>
      </c>
      <c r="AD233">
        <f t="shared" si="204"/>
        <v>0.05</v>
      </c>
      <c r="AE233">
        <f t="shared" si="205"/>
        <v>0.01</v>
      </c>
      <c r="AF233">
        <f t="shared" si="206"/>
        <v>32.57</v>
      </c>
      <c r="AG233">
        <f t="shared" si="207"/>
        <v>0</v>
      </c>
      <c r="AH233">
        <f t="shared" si="208"/>
        <v>2.4</v>
      </c>
      <c r="AI233">
        <f t="shared" si="209"/>
        <v>0</v>
      </c>
      <c r="AJ233">
        <f t="shared" si="210"/>
        <v>0</v>
      </c>
      <c r="AK233">
        <v>36.33</v>
      </c>
      <c r="AL233">
        <v>3.71</v>
      </c>
      <c r="AM233">
        <v>0.05</v>
      </c>
      <c r="AN233">
        <v>0.01</v>
      </c>
      <c r="AO233">
        <v>32.57</v>
      </c>
      <c r="AP233">
        <v>0</v>
      </c>
      <c r="AQ233">
        <v>2.4</v>
      </c>
      <c r="AR233">
        <v>0</v>
      </c>
      <c r="AS233">
        <v>0</v>
      </c>
      <c r="AT233">
        <v>79</v>
      </c>
      <c r="AU233">
        <v>41</v>
      </c>
      <c r="AV233">
        <v>1</v>
      </c>
      <c r="AW233">
        <v>1</v>
      </c>
      <c r="AZ233">
        <v>1</v>
      </c>
      <c r="BA233">
        <v>34.51</v>
      </c>
      <c r="BB233">
        <v>14.4</v>
      </c>
      <c r="BC233">
        <v>9.74</v>
      </c>
      <c r="BD233" t="s">
        <v>3</v>
      </c>
      <c r="BE233" t="s">
        <v>3</v>
      </c>
      <c r="BF233" t="s">
        <v>3</v>
      </c>
      <c r="BG233" t="s">
        <v>3</v>
      </c>
      <c r="BH233">
        <v>0</v>
      </c>
      <c r="BI233">
        <v>2</v>
      </c>
      <c r="BJ233" t="s">
        <v>338</v>
      </c>
      <c r="BM233">
        <v>336</v>
      </c>
      <c r="BN233">
        <v>0</v>
      </c>
      <c r="BO233" t="s">
        <v>336</v>
      </c>
      <c r="BP233">
        <v>1</v>
      </c>
      <c r="BQ233">
        <v>40</v>
      </c>
      <c r="BR233">
        <v>0</v>
      </c>
      <c r="BS233">
        <v>34.51</v>
      </c>
      <c r="BT233">
        <v>1</v>
      </c>
      <c r="BU233">
        <v>1</v>
      </c>
      <c r="BV233">
        <v>1</v>
      </c>
      <c r="BW233">
        <v>1</v>
      </c>
      <c r="BX233">
        <v>1</v>
      </c>
      <c r="BY233" t="s">
        <v>3</v>
      </c>
      <c r="BZ233">
        <v>79</v>
      </c>
      <c r="CA233">
        <v>41</v>
      </c>
      <c r="CB233" t="s">
        <v>3</v>
      </c>
      <c r="CE233">
        <v>30</v>
      </c>
      <c r="CF233">
        <v>0</v>
      </c>
      <c r="CG233">
        <v>0</v>
      </c>
      <c r="CM233">
        <v>0</v>
      </c>
      <c r="CN233" t="s">
        <v>3</v>
      </c>
      <c r="CO233">
        <v>0</v>
      </c>
      <c r="CP233">
        <f t="shared" si="211"/>
        <v>1160.8499999999999</v>
      </c>
      <c r="CQ233">
        <f t="shared" si="212"/>
        <v>36.14</v>
      </c>
      <c r="CR233">
        <f t="shared" si="213"/>
        <v>0.72</v>
      </c>
      <c r="CS233">
        <f t="shared" si="214"/>
        <v>0.35</v>
      </c>
      <c r="CT233">
        <f t="shared" si="215"/>
        <v>1123.99</v>
      </c>
      <c r="CU233">
        <f t="shared" si="216"/>
        <v>0</v>
      </c>
      <c r="CV233">
        <f t="shared" si="217"/>
        <v>2.4</v>
      </c>
      <c r="CW233">
        <f t="shared" si="218"/>
        <v>0</v>
      </c>
      <c r="CX233">
        <f t="shared" si="219"/>
        <v>0</v>
      </c>
      <c r="CY233">
        <f>S233*(BZ233/100)</f>
        <v>887.95210000000009</v>
      </c>
      <c r="CZ233">
        <f>S233*(CA233/100)</f>
        <v>460.83589999999998</v>
      </c>
      <c r="DC233" t="s">
        <v>3</v>
      </c>
      <c r="DD233" t="s">
        <v>3</v>
      </c>
      <c r="DE233" t="s">
        <v>3</v>
      </c>
      <c r="DF233" t="s">
        <v>3</v>
      </c>
      <c r="DG233" t="s">
        <v>3</v>
      </c>
      <c r="DH233" t="s">
        <v>3</v>
      </c>
      <c r="DI233" t="s">
        <v>3</v>
      </c>
      <c r="DJ233" t="s">
        <v>3</v>
      </c>
      <c r="DK233" t="s">
        <v>3</v>
      </c>
      <c r="DL233" t="s">
        <v>3</v>
      </c>
      <c r="DM233" t="s">
        <v>3</v>
      </c>
      <c r="DN233">
        <v>114</v>
      </c>
      <c r="DO233">
        <v>67</v>
      </c>
      <c r="DP233">
        <v>1</v>
      </c>
      <c r="DQ233">
        <v>1</v>
      </c>
      <c r="DU233">
        <v>1013</v>
      </c>
      <c r="DV233" t="s">
        <v>44</v>
      </c>
      <c r="DW233" t="s">
        <v>44</v>
      </c>
      <c r="DX233">
        <v>1</v>
      </c>
      <c r="DZ233" t="s">
        <v>3</v>
      </c>
      <c r="EA233" t="s">
        <v>3</v>
      </c>
      <c r="EB233" t="s">
        <v>3</v>
      </c>
      <c r="EC233" t="s">
        <v>3</v>
      </c>
      <c r="EE233">
        <v>151030334</v>
      </c>
      <c r="EF233">
        <v>40</v>
      </c>
      <c r="EG233" t="s">
        <v>23</v>
      </c>
      <c r="EH233">
        <v>0</v>
      </c>
      <c r="EI233" t="s">
        <v>3</v>
      </c>
      <c r="EJ233">
        <v>2</v>
      </c>
      <c r="EK233">
        <v>336</v>
      </c>
      <c r="EL233" t="s">
        <v>24</v>
      </c>
      <c r="EM233" t="s">
        <v>25</v>
      </c>
      <c r="EO233" t="s">
        <v>3</v>
      </c>
      <c r="EQ233">
        <v>0</v>
      </c>
      <c r="ER233">
        <v>36.33</v>
      </c>
      <c r="ES233">
        <v>3.71</v>
      </c>
      <c r="ET233">
        <v>0.05</v>
      </c>
      <c r="EU233">
        <v>0.01</v>
      </c>
      <c r="EV233">
        <v>32.57</v>
      </c>
      <c r="EW233">
        <v>2.4</v>
      </c>
      <c r="EX233">
        <v>0</v>
      </c>
      <c r="EY233">
        <v>0</v>
      </c>
      <c r="FQ233">
        <v>0</v>
      </c>
      <c r="FR233">
        <f t="shared" si="220"/>
        <v>0</v>
      </c>
      <c r="FS233">
        <v>0</v>
      </c>
      <c r="FX233">
        <v>114</v>
      </c>
      <c r="FY233">
        <v>67</v>
      </c>
      <c r="GA233" t="s">
        <v>3</v>
      </c>
      <c r="GD233">
        <v>0</v>
      </c>
      <c r="GF233">
        <v>685291537</v>
      </c>
      <c r="GG233">
        <v>2</v>
      </c>
      <c r="GH233">
        <v>1</v>
      </c>
      <c r="GI233">
        <v>2</v>
      </c>
      <c r="GJ233">
        <v>0</v>
      </c>
      <c r="GK233">
        <f>ROUND(R233*(S12)/100,2)</f>
        <v>0.56000000000000005</v>
      </c>
      <c r="GL233">
        <f t="shared" si="221"/>
        <v>0</v>
      </c>
      <c r="GM233">
        <f t="shared" si="222"/>
        <v>2510.1999999999998</v>
      </c>
      <c r="GN233">
        <f t="shared" si="223"/>
        <v>0</v>
      </c>
      <c r="GO233">
        <f t="shared" si="224"/>
        <v>2510.1999999999998</v>
      </c>
      <c r="GP233">
        <f t="shared" si="225"/>
        <v>0</v>
      </c>
      <c r="GR233">
        <v>0</v>
      </c>
      <c r="GS233">
        <v>3</v>
      </c>
      <c r="GT233">
        <v>0</v>
      </c>
      <c r="GU233" t="s">
        <v>3</v>
      </c>
      <c r="GV233">
        <f t="shared" si="226"/>
        <v>0</v>
      </c>
      <c r="GW233">
        <v>1</v>
      </c>
      <c r="GX233">
        <f t="shared" si="227"/>
        <v>0</v>
      </c>
      <c r="HA233">
        <v>0</v>
      </c>
      <c r="HB233">
        <v>0</v>
      </c>
      <c r="HC233">
        <f t="shared" si="228"/>
        <v>0</v>
      </c>
      <c r="HE233" t="s">
        <v>3</v>
      </c>
      <c r="HF233" t="s">
        <v>3</v>
      </c>
      <c r="HM233" t="s">
        <v>3</v>
      </c>
      <c r="HN233" t="s">
        <v>3</v>
      </c>
      <c r="HO233" t="s">
        <v>3</v>
      </c>
      <c r="HP233" t="s">
        <v>3</v>
      </c>
      <c r="HQ233" t="s">
        <v>3</v>
      </c>
      <c r="IK233">
        <v>0</v>
      </c>
    </row>
    <row r="234" spans="1:255" x14ac:dyDescent="0.2">
      <c r="A234" s="2">
        <v>17</v>
      </c>
      <c r="B234" s="2">
        <v>1</v>
      </c>
      <c r="C234" s="2"/>
      <c r="D234" s="2"/>
      <c r="E234" s="2" t="s">
        <v>87</v>
      </c>
      <c r="F234" s="2" t="s">
        <v>27</v>
      </c>
      <c r="G234" s="2" t="s">
        <v>339</v>
      </c>
      <c r="H234" s="2" t="s">
        <v>29</v>
      </c>
      <c r="I234" s="2">
        <v>1</v>
      </c>
      <c r="J234" s="2">
        <v>0</v>
      </c>
      <c r="K234" s="2">
        <v>1</v>
      </c>
      <c r="L234" s="2"/>
      <c r="M234" s="2"/>
      <c r="N234" s="2"/>
      <c r="O234" s="2">
        <f t="shared" ref="O234:O265" si="229">ROUND(CP234,2)</f>
        <v>2868.61</v>
      </c>
      <c r="P234" s="2">
        <f t="shared" ref="P234:P265" si="230">ROUND((ROUND((AC234*AW234*I234),2)*BC234),2)</f>
        <v>2868.61</v>
      </c>
      <c r="Q234" s="2">
        <f t="shared" ref="Q234:Q265" si="231">(ROUND((ROUND(((ET234)*AV234*I234),2)*BB234),2)+ROUND((ROUND(((AE234-(EU234))*AV234*I234),2)*BS234),2))</f>
        <v>0</v>
      </c>
      <c r="R234" s="2">
        <f t="shared" ref="R234:R265" si="232">ROUND((ROUND((AE234*AV234*I234),2)*BS234),2)</f>
        <v>0</v>
      </c>
      <c r="S234" s="2">
        <f t="shared" ref="S234:S265" si="233">ROUND((ROUND((AF234*AV234*I234),2)*BA234),2)</f>
        <v>0</v>
      </c>
      <c r="T234" s="2">
        <f t="shared" ref="T234:T265" si="234">ROUND(CU234*I234,2)</f>
        <v>0</v>
      </c>
      <c r="U234" s="2">
        <f t="shared" ref="U234:U265" si="235">CV234*I234</f>
        <v>0</v>
      </c>
      <c r="V234" s="2">
        <f t="shared" ref="V234:V265" si="236">CW234*I234</f>
        <v>0</v>
      </c>
      <c r="W234" s="2">
        <f t="shared" ref="W234:W265" si="237">ROUND(CX234*I234,2)</f>
        <v>0</v>
      </c>
      <c r="X234" s="2">
        <f t="shared" ref="X234:X265" si="238">ROUND(CY234,2)</f>
        <v>0</v>
      </c>
      <c r="Y234" s="2">
        <f t="shared" ref="Y234:Y265" si="239">ROUND(CZ234,2)</f>
        <v>0</v>
      </c>
      <c r="Z234" s="2"/>
      <c r="AA234" s="2">
        <v>151751237</v>
      </c>
      <c r="AB234" s="2">
        <f t="shared" ref="AB234:AB265" si="240">ROUND((AC234+AD234+AF234),6)</f>
        <v>2868.61</v>
      </c>
      <c r="AC234" s="2">
        <f t="shared" ref="AC234:AC265" si="241">ROUND((ES234),6)</f>
        <v>2868.61</v>
      </c>
      <c r="AD234" s="2">
        <f t="shared" ref="AD234:AD265" si="242">ROUND((((ET234)-(EU234))+AE234),6)</f>
        <v>0</v>
      </c>
      <c r="AE234" s="2">
        <f t="shared" ref="AE234:AE265" si="243">ROUND((EU234),6)</f>
        <v>0</v>
      </c>
      <c r="AF234" s="2">
        <f t="shared" ref="AF234:AF265" si="244">ROUND((EV234),6)</f>
        <v>0</v>
      </c>
      <c r="AG234" s="2">
        <f t="shared" ref="AG234:AG265" si="245">ROUND((AP234),6)</f>
        <v>0</v>
      </c>
      <c r="AH234" s="2">
        <f t="shared" ref="AH234:AH265" si="246">(EW234)</f>
        <v>0</v>
      </c>
      <c r="AI234" s="2">
        <f t="shared" ref="AI234:AI265" si="247">(EX234)</f>
        <v>0</v>
      </c>
      <c r="AJ234" s="2">
        <f t="shared" ref="AJ234:AJ265" si="248">(AS234)</f>
        <v>0</v>
      </c>
      <c r="AK234" s="2">
        <v>2868.61</v>
      </c>
      <c r="AL234" s="2">
        <v>2868.61</v>
      </c>
      <c r="AM234" s="2">
        <v>0</v>
      </c>
      <c r="AN234" s="2">
        <v>0</v>
      </c>
      <c r="AO234" s="2">
        <v>0</v>
      </c>
      <c r="AP234" s="2">
        <v>0</v>
      </c>
      <c r="AQ234" s="2">
        <v>0</v>
      </c>
      <c r="AR234" s="2">
        <v>0</v>
      </c>
      <c r="AS234" s="2">
        <v>0</v>
      </c>
      <c r="AT234" s="2">
        <v>0</v>
      </c>
      <c r="AU234" s="2">
        <v>0</v>
      </c>
      <c r="AV234" s="2">
        <v>1</v>
      </c>
      <c r="AW234" s="2">
        <v>1</v>
      </c>
      <c r="AX234" s="2"/>
      <c r="AY234" s="2"/>
      <c r="AZ234" s="2">
        <v>1</v>
      </c>
      <c r="BA234" s="2">
        <v>1</v>
      </c>
      <c r="BB234" s="2">
        <v>1</v>
      </c>
      <c r="BC234" s="2">
        <v>1</v>
      </c>
      <c r="BD234" s="2" t="s">
        <v>3</v>
      </c>
      <c r="BE234" s="2" t="s">
        <v>3</v>
      </c>
      <c r="BF234" s="2" t="s">
        <v>3</v>
      </c>
      <c r="BG234" s="2" t="s">
        <v>3</v>
      </c>
      <c r="BH234" s="2">
        <v>3</v>
      </c>
      <c r="BI234" s="2">
        <v>3</v>
      </c>
      <c r="BJ234" s="2" t="s">
        <v>3</v>
      </c>
      <c r="BK234" s="2"/>
      <c r="BL234" s="2"/>
      <c r="BM234" s="2">
        <v>700010</v>
      </c>
      <c r="BN234" s="2">
        <v>0</v>
      </c>
      <c r="BO234" s="2" t="s">
        <v>3</v>
      </c>
      <c r="BP234" s="2">
        <v>0</v>
      </c>
      <c r="BQ234" s="2">
        <v>202</v>
      </c>
      <c r="BR234" s="2">
        <v>0</v>
      </c>
      <c r="BS234" s="2">
        <v>1</v>
      </c>
      <c r="BT234" s="2">
        <v>1</v>
      </c>
      <c r="BU234" s="2">
        <v>1</v>
      </c>
      <c r="BV234" s="2">
        <v>1</v>
      </c>
      <c r="BW234" s="2">
        <v>1</v>
      </c>
      <c r="BX234" s="2">
        <v>1</v>
      </c>
      <c r="BY234" s="2" t="s">
        <v>3</v>
      </c>
      <c r="BZ234" s="2">
        <v>0</v>
      </c>
      <c r="CA234" s="2">
        <v>0</v>
      </c>
      <c r="CB234" s="2" t="s">
        <v>3</v>
      </c>
      <c r="CC234" s="2"/>
      <c r="CD234" s="2"/>
      <c r="CE234" s="2">
        <v>30</v>
      </c>
      <c r="CF234" s="2">
        <v>0</v>
      </c>
      <c r="CG234" s="2">
        <v>0</v>
      </c>
      <c r="CH234" s="2"/>
      <c r="CI234" s="2"/>
      <c r="CJ234" s="2"/>
      <c r="CK234" s="2"/>
      <c r="CL234" s="2"/>
      <c r="CM234" s="2">
        <v>0</v>
      </c>
      <c r="CN234" s="2" t="s">
        <v>3</v>
      </c>
      <c r="CO234" s="2">
        <v>0</v>
      </c>
      <c r="CP234" s="2">
        <f t="shared" ref="CP234:CP265" si="249">(P234+Q234+S234)</f>
        <v>2868.61</v>
      </c>
      <c r="CQ234" s="2">
        <f t="shared" ref="CQ234:CQ265" si="250">ROUND((ROUND((AC234*AW234*1),2)*BC234),2)</f>
        <v>2868.61</v>
      </c>
      <c r="CR234" s="2">
        <f t="shared" ref="CR234:CR265" si="251">(ROUND((ROUND(((ET234)*AV234*1),2)*BB234),2)+ROUND((ROUND(((AE234-(EU234))*AV234*1),2)*BS234),2))</f>
        <v>0</v>
      </c>
      <c r="CS234" s="2">
        <f t="shared" ref="CS234:CS265" si="252">ROUND((ROUND((AE234*AV234*1),2)*BS234),2)</f>
        <v>0</v>
      </c>
      <c r="CT234" s="2">
        <f t="shared" ref="CT234:CT265" si="253">ROUND((ROUND((AF234*AV234*1),2)*BA234),2)</f>
        <v>0</v>
      </c>
      <c r="CU234" s="2">
        <f t="shared" ref="CU234:CU265" si="254">AG234</f>
        <v>0</v>
      </c>
      <c r="CV234" s="2">
        <f t="shared" ref="CV234:CV265" si="255">(AH234*AV234)</f>
        <v>0</v>
      </c>
      <c r="CW234" s="2">
        <f t="shared" ref="CW234:CW265" si="256">AI234</f>
        <v>0</v>
      </c>
      <c r="CX234" s="2">
        <f t="shared" ref="CX234:CX265" si="257">AJ234</f>
        <v>0</v>
      </c>
      <c r="CY234" s="2">
        <f>((S234*BZ234)/100)</f>
        <v>0</v>
      </c>
      <c r="CZ234" s="2">
        <f>((S234*CA234)/100)</f>
        <v>0</v>
      </c>
      <c r="DA234" s="2"/>
      <c r="DB234" s="2"/>
      <c r="DC234" s="2" t="s">
        <v>3</v>
      </c>
      <c r="DD234" s="2" t="s">
        <v>3</v>
      </c>
      <c r="DE234" s="2" t="s">
        <v>3</v>
      </c>
      <c r="DF234" s="2" t="s">
        <v>3</v>
      </c>
      <c r="DG234" s="2" t="s">
        <v>3</v>
      </c>
      <c r="DH234" s="2" t="s">
        <v>3</v>
      </c>
      <c r="DI234" s="2" t="s">
        <v>3</v>
      </c>
      <c r="DJ234" s="2" t="s">
        <v>3</v>
      </c>
      <c r="DK234" s="2" t="s">
        <v>3</v>
      </c>
      <c r="DL234" s="2" t="s">
        <v>3</v>
      </c>
      <c r="DM234" s="2" t="s">
        <v>3</v>
      </c>
      <c r="DN234" s="2">
        <v>0</v>
      </c>
      <c r="DO234" s="2">
        <v>0</v>
      </c>
      <c r="DP234" s="2">
        <v>1</v>
      </c>
      <c r="DQ234" s="2">
        <v>1</v>
      </c>
      <c r="DR234" s="2"/>
      <c r="DS234" s="2"/>
      <c r="DT234" s="2"/>
      <c r="DU234" s="2">
        <v>1010</v>
      </c>
      <c r="DV234" s="2" t="s">
        <v>29</v>
      </c>
      <c r="DW234" s="2" t="s">
        <v>29</v>
      </c>
      <c r="DX234" s="2">
        <v>1</v>
      </c>
      <c r="DY234" s="2"/>
      <c r="DZ234" s="2" t="s">
        <v>3</v>
      </c>
      <c r="EA234" s="2" t="s">
        <v>3</v>
      </c>
      <c r="EB234" s="2" t="s">
        <v>3</v>
      </c>
      <c r="EC234" s="2" t="s">
        <v>3</v>
      </c>
      <c r="ED234" s="2"/>
      <c r="EE234" s="2">
        <v>151748510</v>
      </c>
      <c r="EF234" s="2">
        <v>202</v>
      </c>
      <c r="EG234" s="2" t="s">
        <v>30</v>
      </c>
      <c r="EH234" s="2">
        <v>0</v>
      </c>
      <c r="EI234" s="2" t="s">
        <v>3</v>
      </c>
      <c r="EJ234" s="2">
        <v>1</v>
      </c>
      <c r="EK234" s="2">
        <v>700010</v>
      </c>
      <c r="EL234" s="2" t="s">
        <v>31</v>
      </c>
      <c r="EM234" s="2" t="s">
        <v>30</v>
      </c>
      <c r="EN234" s="2"/>
      <c r="EO234" s="2" t="s">
        <v>3</v>
      </c>
      <c r="EP234" s="2"/>
      <c r="EQ234" s="2">
        <v>0</v>
      </c>
      <c r="ER234" s="2">
        <v>3021.61</v>
      </c>
      <c r="ES234" s="2">
        <v>2868.61</v>
      </c>
      <c r="ET234" s="2">
        <v>0</v>
      </c>
      <c r="EU234" s="2">
        <v>0</v>
      </c>
      <c r="EV234" s="2">
        <v>0</v>
      </c>
      <c r="EW234" s="2">
        <v>0</v>
      </c>
      <c r="EX234" s="2">
        <v>0</v>
      </c>
      <c r="EY234" s="2">
        <v>0</v>
      </c>
      <c r="EZ234" s="2"/>
      <c r="FA234" s="2"/>
      <c r="FB234" s="2"/>
      <c r="FC234" s="2"/>
      <c r="FD234" s="2"/>
      <c r="FE234" s="2"/>
      <c r="FF234" s="2"/>
      <c r="FG234" s="2"/>
      <c r="FH234" s="2"/>
      <c r="FI234" s="2"/>
      <c r="FJ234" s="2"/>
      <c r="FK234" s="2"/>
      <c r="FL234" s="2"/>
      <c r="FM234" s="2"/>
      <c r="FN234" s="2"/>
      <c r="FO234" s="2"/>
      <c r="FP234" s="2"/>
      <c r="FQ234" s="2">
        <v>0</v>
      </c>
      <c r="FR234" s="2">
        <f t="shared" ref="FR234:FR265" si="258">ROUND(IF(BI234=3,GM234,0),2)</f>
        <v>2868.61</v>
      </c>
      <c r="FS234" s="2">
        <v>0</v>
      </c>
      <c r="FT234" s="2"/>
      <c r="FU234" s="2"/>
      <c r="FV234" s="2"/>
      <c r="FW234" s="2"/>
      <c r="FX234" s="2">
        <v>0</v>
      </c>
      <c r="FY234" s="2">
        <v>0</v>
      </c>
      <c r="FZ234" s="2"/>
      <c r="GA234" s="2" t="s">
        <v>340</v>
      </c>
      <c r="GB234" s="2"/>
      <c r="GC234" s="2"/>
      <c r="GD234" s="2">
        <v>0</v>
      </c>
      <c r="GE234" s="2"/>
      <c r="GF234" s="2">
        <v>-1305277349</v>
      </c>
      <c r="GG234" s="2">
        <v>2</v>
      </c>
      <c r="GH234" s="2">
        <v>4</v>
      </c>
      <c r="GI234" s="2">
        <v>-2</v>
      </c>
      <c r="GJ234" s="2">
        <v>0</v>
      </c>
      <c r="GK234" s="2">
        <f>ROUND(R234*(R12)/100,2)</f>
        <v>0</v>
      </c>
      <c r="GL234" s="2">
        <f t="shared" ref="GL234:GL265" si="259">ROUND(IF(AND(BH234=3,BI234=3,FS234&lt;&gt;0),P234,0),2)</f>
        <v>0</v>
      </c>
      <c r="GM234" s="2">
        <f t="shared" ref="GM234:GM265" si="260">ROUND(O234+X234+Y234+GK234,2)+GX234</f>
        <v>2868.61</v>
      </c>
      <c r="GN234" s="2">
        <f t="shared" ref="GN234:GN265" si="261">IF(OR(BI234=0,BI234=1),GM234,0)</f>
        <v>0</v>
      </c>
      <c r="GO234" s="2">
        <f t="shared" ref="GO234:GO265" si="262">IF(BI234=2,GM234,0)</f>
        <v>0</v>
      </c>
      <c r="GP234" s="2">
        <f t="shared" ref="GP234:GP265" si="263">IF(BI234=4,GM234+GX234,0)</f>
        <v>0</v>
      </c>
      <c r="GQ234" s="2"/>
      <c r="GR234" s="2">
        <v>0</v>
      </c>
      <c r="GS234" s="2">
        <v>2</v>
      </c>
      <c r="GT234" s="2">
        <v>0</v>
      </c>
      <c r="GU234" s="2" t="s">
        <v>3</v>
      </c>
      <c r="GV234" s="2">
        <f t="shared" ref="GV234:GV265" si="264">ROUND((GT234),6)</f>
        <v>0</v>
      </c>
      <c r="GW234" s="2">
        <v>1</v>
      </c>
      <c r="GX234" s="2">
        <f t="shared" ref="GX234:GX265" si="265">ROUND(HC234*I234,2)</f>
        <v>0</v>
      </c>
      <c r="GY234" s="2"/>
      <c r="GZ234" s="2"/>
      <c r="HA234" s="2">
        <v>0</v>
      </c>
      <c r="HB234" s="2">
        <v>0</v>
      </c>
      <c r="HC234" s="2">
        <f t="shared" ref="HC234:HC265" si="266">GV234*GW234</f>
        <v>0</v>
      </c>
      <c r="HD234" s="2"/>
      <c r="HE234" s="2" t="s">
        <v>33</v>
      </c>
      <c r="HF234" s="2" t="s">
        <v>34</v>
      </c>
      <c r="HG234" s="2"/>
      <c r="HH234" s="2"/>
      <c r="HI234" s="2"/>
      <c r="HJ234" s="2"/>
      <c r="HK234" s="2"/>
      <c r="HL234" s="2"/>
      <c r="HM234" s="2" t="s">
        <v>3</v>
      </c>
      <c r="HN234" s="2" t="s">
        <v>3</v>
      </c>
      <c r="HO234" s="2" t="s">
        <v>3</v>
      </c>
      <c r="HP234" s="2" t="s">
        <v>3</v>
      </c>
      <c r="HQ234" s="2" t="s">
        <v>3</v>
      </c>
      <c r="HR234" s="2"/>
      <c r="HS234" s="2"/>
      <c r="HT234" s="2"/>
      <c r="HU234" s="2"/>
      <c r="HV234" s="2"/>
      <c r="HW234" s="2"/>
      <c r="HX234" s="2"/>
      <c r="HY234" s="2"/>
      <c r="HZ234" s="2"/>
      <c r="IA234" s="2"/>
      <c r="IB234" s="2"/>
      <c r="IC234" s="2"/>
      <c r="ID234" s="2"/>
      <c r="IE234" s="2"/>
      <c r="IF234" s="2"/>
      <c r="IG234" s="2"/>
      <c r="IH234" s="2"/>
      <c r="II234" s="2"/>
      <c r="IJ234" s="2"/>
      <c r="IK234" s="2">
        <v>0</v>
      </c>
      <c r="IL234" s="2"/>
      <c r="IM234" s="2"/>
      <c r="IN234" s="2"/>
      <c r="IO234" s="2"/>
      <c r="IP234" s="2"/>
      <c r="IQ234" s="2"/>
      <c r="IR234" s="2"/>
      <c r="IS234" s="2"/>
      <c r="IT234" s="2"/>
      <c r="IU234" s="2"/>
    </row>
    <row r="235" spans="1:255" x14ac:dyDescent="0.2">
      <c r="A235">
        <v>17</v>
      </c>
      <c r="B235">
        <v>1</v>
      </c>
      <c r="E235" t="s">
        <v>87</v>
      </c>
      <c r="F235" t="s">
        <v>27</v>
      </c>
      <c r="G235" t="s">
        <v>339</v>
      </c>
      <c r="H235" t="s">
        <v>29</v>
      </c>
      <c r="I235">
        <v>1</v>
      </c>
      <c r="J235">
        <v>0</v>
      </c>
      <c r="K235">
        <v>1</v>
      </c>
      <c r="O235">
        <f t="shared" si="229"/>
        <v>20395.82</v>
      </c>
      <c r="P235">
        <f t="shared" si="230"/>
        <v>20395.82</v>
      </c>
      <c r="Q235">
        <f t="shared" si="231"/>
        <v>0</v>
      </c>
      <c r="R235">
        <f t="shared" si="232"/>
        <v>0</v>
      </c>
      <c r="S235">
        <f t="shared" si="233"/>
        <v>0</v>
      </c>
      <c r="T235">
        <f t="shared" si="234"/>
        <v>0</v>
      </c>
      <c r="U235">
        <f t="shared" si="235"/>
        <v>0</v>
      </c>
      <c r="V235">
        <f t="shared" si="236"/>
        <v>0</v>
      </c>
      <c r="W235">
        <f t="shared" si="237"/>
        <v>0</v>
      </c>
      <c r="X235">
        <f t="shared" si="238"/>
        <v>0</v>
      </c>
      <c r="Y235">
        <f t="shared" si="239"/>
        <v>0</v>
      </c>
      <c r="AA235">
        <v>151751235</v>
      </c>
      <c r="AB235">
        <f t="shared" si="240"/>
        <v>2868.61</v>
      </c>
      <c r="AC235">
        <f t="shared" si="241"/>
        <v>2868.61</v>
      </c>
      <c r="AD235">
        <f t="shared" si="242"/>
        <v>0</v>
      </c>
      <c r="AE235">
        <f t="shared" si="243"/>
        <v>0</v>
      </c>
      <c r="AF235">
        <f t="shared" si="244"/>
        <v>0</v>
      </c>
      <c r="AG235">
        <f t="shared" si="245"/>
        <v>0</v>
      </c>
      <c r="AH235">
        <f t="shared" si="246"/>
        <v>0</v>
      </c>
      <c r="AI235">
        <f t="shared" si="247"/>
        <v>0</v>
      </c>
      <c r="AJ235">
        <f t="shared" si="248"/>
        <v>0</v>
      </c>
      <c r="AK235">
        <v>2868.61</v>
      </c>
      <c r="AL235">
        <v>2868.61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1</v>
      </c>
      <c r="AW235">
        <v>1</v>
      </c>
      <c r="AZ235">
        <v>1</v>
      </c>
      <c r="BA235">
        <v>1</v>
      </c>
      <c r="BB235">
        <v>1</v>
      </c>
      <c r="BC235">
        <v>7.11</v>
      </c>
      <c r="BD235" t="s">
        <v>3</v>
      </c>
      <c r="BE235" t="s">
        <v>3</v>
      </c>
      <c r="BF235" t="s">
        <v>3</v>
      </c>
      <c r="BG235" t="s">
        <v>3</v>
      </c>
      <c r="BH235">
        <v>3</v>
      </c>
      <c r="BI235">
        <v>3</v>
      </c>
      <c r="BJ235" t="s">
        <v>3</v>
      </c>
      <c r="BM235">
        <v>700010</v>
      </c>
      <c r="BN235">
        <v>0</v>
      </c>
      <c r="BO235" t="s">
        <v>3</v>
      </c>
      <c r="BP235">
        <v>0</v>
      </c>
      <c r="BQ235">
        <v>202</v>
      </c>
      <c r="BR235">
        <v>0</v>
      </c>
      <c r="BS235">
        <v>1</v>
      </c>
      <c r="BT235">
        <v>1</v>
      </c>
      <c r="BU235">
        <v>1</v>
      </c>
      <c r="BV235">
        <v>1</v>
      </c>
      <c r="BW235">
        <v>1</v>
      </c>
      <c r="BX235">
        <v>1</v>
      </c>
      <c r="BY235" t="s">
        <v>3</v>
      </c>
      <c r="BZ235">
        <v>0</v>
      </c>
      <c r="CA235">
        <v>0</v>
      </c>
      <c r="CB235" t="s">
        <v>3</v>
      </c>
      <c r="CE235">
        <v>30</v>
      </c>
      <c r="CF235">
        <v>0</v>
      </c>
      <c r="CG235">
        <v>0</v>
      </c>
      <c r="CM235">
        <v>0</v>
      </c>
      <c r="CN235" t="s">
        <v>3</v>
      </c>
      <c r="CO235">
        <v>0</v>
      </c>
      <c r="CP235">
        <f t="shared" si="249"/>
        <v>20395.82</v>
      </c>
      <c r="CQ235">
        <f t="shared" si="250"/>
        <v>20395.82</v>
      </c>
      <c r="CR235">
        <f t="shared" si="251"/>
        <v>0</v>
      </c>
      <c r="CS235">
        <f t="shared" si="252"/>
        <v>0</v>
      </c>
      <c r="CT235">
        <f t="shared" si="253"/>
        <v>0</v>
      </c>
      <c r="CU235">
        <f t="shared" si="254"/>
        <v>0</v>
      </c>
      <c r="CV235">
        <f t="shared" si="255"/>
        <v>0</v>
      </c>
      <c r="CW235">
        <f t="shared" si="256"/>
        <v>0</v>
      </c>
      <c r="CX235">
        <f t="shared" si="257"/>
        <v>0</v>
      </c>
      <c r="CY235">
        <f>S235*(BZ235/100)</f>
        <v>0</v>
      </c>
      <c r="CZ235">
        <f>S235*(CA235/100)</f>
        <v>0</v>
      </c>
      <c r="DC235" t="s">
        <v>3</v>
      </c>
      <c r="DD235" t="s">
        <v>3</v>
      </c>
      <c r="DE235" t="s">
        <v>3</v>
      </c>
      <c r="DF235" t="s">
        <v>3</v>
      </c>
      <c r="DG235" t="s">
        <v>3</v>
      </c>
      <c r="DH235" t="s">
        <v>3</v>
      </c>
      <c r="DI235" t="s">
        <v>3</v>
      </c>
      <c r="DJ235" t="s">
        <v>3</v>
      </c>
      <c r="DK235" t="s">
        <v>3</v>
      </c>
      <c r="DL235" t="s">
        <v>3</v>
      </c>
      <c r="DM235" t="s">
        <v>3</v>
      </c>
      <c r="DN235">
        <v>0</v>
      </c>
      <c r="DO235">
        <v>0</v>
      </c>
      <c r="DP235">
        <v>1</v>
      </c>
      <c r="DQ235">
        <v>1</v>
      </c>
      <c r="DU235">
        <v>1010</v>
      </c>
      <c r="DV235" t="s">
        <v>29</v>
      </c>
      <c r="DW235" t="s">
        <v>29</v>
      </c>
      <c r="DX235">
        <v>1</v>
      </c>
      <c r="DZ235" t="s">
        <v>3</v>
      </c>
      <c r="EA235" t="s">
        <v>3</v>
      </c>
      <c r="EB235" t="s">
        <v>3</v>
      </c>
      <c r="EC235" t="s">
        <v>3</v>
      </c>
      <c r="EE235">
        <v>151748510</v>
      </c>
      <c r="EF235">
        <v>202</v>
      </c>
      <c r="EG235" t="s">
        <v>30</v>
      </c>
      <c r="EH235">
        <v>0</v>
      </c>
      <c r="EI235" t="s">
        <v>3</v>
      </c>
      <c r="EJ235">
        <v>1</v>
      </c>
      <c r="EK235">
        <v>700010</v>
      </c>
      <c r="EL235" t="s">
        <v>31</v>
      </c>
      <c r="EM235" t="s">
        <v>30</v>
      </c>
      <c r="EO235" t="s">
        <v>3</v>
      </c>
      <c r="EQ235">
        <v>0</v>
      </c>
      <c r="ER235">
        <v>3021.61</v>
      </c>
      <c r="ES235">
        <v>2868.61</v>
      </c>
      <c r="ET235">
        <v>0</v>
      </c>
      <c r="EU235">
        <v>0</v>
      </c>
      <c r="EV235">
        <v>0</v>
      </c>
      <c r="EW235">
        <v>0</v>
      </c>
      <c r="EX235">
        <v>0</v>
      </c>
      <c r="EY235">
        <v>0</v>
      </c>
      <c r="EZ235">
        <v>5</v>
      </c>
      <c r="FC235">
        <v>1</v>
      </c>
      <c r="FD235">
        <v>18</v>
      </c>
      <c r="FF235">
        <v>23480.400000000001</v>
      </c>
      <c r="FQ235">
        <v>0</v>
      </c>
      <c r="FR235">
        <f t="shared" si="258"/>
        <v>20395.82</v>
      </c>
      <c r="FS235">
        <v>0</v>
      </c>
      <c r="FX235">
        <v>0</v>
      </c>
      <c r="FY235">
        <v>0</v>
      </c>
      <c r="GA235" t="s">
        <v>340</v>
      </c>
      <c r="GD235">
        <v>0</v>
      </c>
      <c r="GF235">
        <v>-1305277349</v>
      </c>
      <c r="GG235">
        <v>2</v>
      </c>
      <c r="GH235">
        <v>3</v>
      </c>
      <c r="GI235">
        <v>5</v>
      </c>
      <c r="GJ235">
        <v>0</v>
      </c>
      <c r="GK235">
        <f>ROUND(R235*(S12)/100,2)</f>
        <v>0</v>
      </c>
      <c r="GL235">
        <f t="shared" si="259"/>
        <v>0</v>
      </c>
      <c r="GM235">
        <f t="shared" si="260"/>
        <v>20395.82</v>
      </c>
      <c r="GN235">
        <f t="shared" si="261"/>
        <v>0</v>
      </c>
      <c r="GO235">
        <f t="shared" si="262"/>
        <v>0</v>
      </c>
      <c r="GP235">
        <f t="shared" si="263"/>
        <v>0</v>
      </c>
      <c r="GR235">
        <v>1</v>
      </c>
      <c r="GS235">
        <v>1</v>
      </c>
      <c r="GT235">
        <v>0</v>
      </c>
      <c r="GU235" t="s">
        <v>3</v>
      </c>
      <c r="GV235">
        <f t="shared" si="264"/>
        <v>0</v>
      </c>
      <c r="GW235">
        <v>1</v>
      </c>
      <c r="GX235">
        <f t="shared" si="265"/>
        <v>0</v>
      </c>
      <c r="HA235">
        <v>0</v>
      </c>
      <c r="HB235">
        <v>0</v>
      </c>
      <c r="HC235">
        <f t="shared" si="266"/>
        <v>0</v>
      </c>
      <c r="HE235" t="s">
        <v>33</v>
      </c>
      <c r="HF235" t="s">
        <v>34</v>
      </c>
      <c r="HM235" t="s">
        <v>3</v>
      </c>
      <c r="HN235" t="s">
        <v>3</v>
      </c>
      <c r="HO235" t="s">
        <v>3</v>
      </c>
      <c r="HP235" t="s">
        <v>3</v>
      </c>
      <c r="HQ235" t="s">
        <v>3</v>
      </c>
      <c r="IK235">
        <v>0</v>
      </c>
    </row>
    <row r="236" spans="1:255" x14ac:dyDescent="0.2">
      <c r="A236" s="2">
        <v>17</v>
      </c>
      <c r="B236" s="2">
        <v>1</v>
      </c>
      <c r="C236" s="2">
        <f>ROW(SmtRes!A269)</f>
        <v>269</v>
      </c>
      <c r="D236" s="2">
        <f>ROW(EtalonRes!A327)</f>
        <v>327</v>
      </c>
      <c r="E236" s="2" t="s">
        <v>91</v>
      </c>
      <c r="F236" s="2" t="s">
        <v>50</v>
      </c>
      <c r="G236" s="2" t="s">
        <v>51</v>
      </c>
      <c r="H236" s="2" t="s">
        <v>44</v>
      </c>
      <c r="I236" s="2">
        <v>2</v>
      </c>
      <c r="J236" s="2">
        <v>0</v>
      </c>
      <c r="K236" s="2">
        <v>2</v>
      </c>
      <c r="L236" s="2"/>
      <c r="M236" s="2"/>
      <c r="N236" s="2"/>
      <c r="O236" s="2">
        <f t="shared" si="229"/>
        <v>350.86</v>
      </c>
      <c r="P236" s="2">
        <f t="shared" si="230"/>
        <v>41.86</v>
      </c>
      <c r="Q236" s="2">
        <f t="shared" si="231"/>
        <v>0.12</v>
      </c>
      <c r="R236" s="2">
        <f t="shared" si="232"/>
        <v>0.02</v>
      </c>
      <c r="S236" s="2">
        <f t="shared" si="233"/>
        <v>308.88</v>
      </c>
      <c r="T236" s="2">
        <f t="shared" si="234"/>
        <v>0</v>
      </c>
      <c r="U236" s="2">
        <f t="shared" si="235"/>
        <v>23.4</v>
      </c>
      <c r="V236" s="2">
        <f t="shared" si="236"/>
        <v>0</v>
      </c>
      <c r="W236" s="2">
        <f t="shared" si="237"/>
        <v>0</v>
      </c>
      <c r="X236" s="2">
        <f t="shared" si="238"/>
        <v>352.12</v>
      </c>
      <c r="Y236" s="2">
        <f t="shared" si="239"/>
        <v>206.95</v>
      </c>
      <c r="Z236" s="2"/>
      <c r="AA236" s="2">
        <v>151751237</v>
      </c>
      <c r="AB236" s="2">
        <f t="shared" si="240"/>
        <v>175.43</v>
      </c>
      <c r="AC236" s="2">
        <f t="shared" si="241"/>
        <v>20.93</v>
      </c>
      <c r="AD236" s="2">
        <f t="shared" si="242"/>
        <v>0.06</v>
      </c>
      <c r="AE236" s="2">
        <f t="shared" si="243"/>
        <v>0.01</v>
      </c>
      <c r="AF236" s="2">
        <f t="shared" si="244"/>
        <v>154.44</v>
      </c>
      <c r="AG236" s="2">
        <f t="shared" si="245"/>
        <v>0</v>
      </c>
      <c r="AH236" s="2">
        <f t="shared" si="246"/>
        <v>11.7</v>
      </c>
      <c r="AI236" s="2">
        <f t="shared" si="247"/>
        <v>0</v>
      </c>
      <c r="AJ236" s="2">
        <f t="shared" si="248"/>
        <v>0</v>
      </c>
      <c r="AK236" s="2">
        <v>175.43</v>
      </c>
      <c r="AL236" s="2">
        <v>20.93</v>
      </c>
      <c r="AM236" s="2">
        <v>0.06</v>
      </c>
      <c r="AN236" s="2">
        <v>0.01</v>
      </c>
      <c r="AO236" s="2">
        <v>154.44</v>
      </c>
      <c r="AP236" s="2">
        <v>0</v>
      </c>
      <c r="AQ236" s="2">
        <v>11.7</v>
      </c>
      <c r="AR236" s="2">
        <v>0</v>
      </c>
      <c r="AS236" s="2">
        <v>0</v>
      </c>
      <c r="AT236" s="2">
        <v>114</v>
      </c>
      <c r="AU236" s="2">
        <v>67</v>
      </c>
      <c r="AV236" s="2">
        <v>1</v>
      </c>
      <c r="AW236" s="2">
        <v>1</v>
      </c>
      <c r="AX236" s="2"/>
      <c r="AY236" s="2"/>
      <c r="AZ236" s="2">
        <v>1</v>
      </c>
      <c r="BA236" s="2">
        <v>1</v>
      </c>
      <c r="BB236" s="2">
        <v>1</v>
      </c>
      <c r="BC236" s="2">
        <v>1</v>
      </c>
      <c r="BD236" s="2" t="s">
        <v>3</v>
      </c>
      <c r="BE236" s="2" t="s">
        <v>3</v>
      </c>
      <c r="BF236" s="2" t="s">
        <v>3</v>
      </c>
      <c r="BG236" s="2" t="s">
        <v>3</v>
      </c>
      <c r="BH236" s="2">
        <v>0</v>
      </c>
      <c r="BI236" s="2">
        <v>2</v>
      </c>
      <c r="BJ236" s="2" t="s">
        <v>52</v>
      </c>
      <c r="BK236" s="2"/>
      <c r="BL236" s="2"/>
      <c r="BM236" s="2">
        <v>336</v>
      </c>
      <c r="BN236" s="2">
        <v>0</v>
      </c>
      <c r="BO236" s="2" t="s">
        <v>3</v>
      </c>
      <c r="BP236" s="2">
        <v>0</v>
      </c>
      <c r="BQ236" s="2">
        <v>40</v>
      </c>
      <c r="BR236" s="2">
        <v>0</v>
      </c>
      <c r="BS236" s="2">
        <v>1</v>
      </c>
      <c r="BT236" s="2">
        <v>1</v>
      </c>
      <c r="BU236" s="2">
        <v>1</v>
      </c>
      <c r="BV236" s="2">
        <v>1</v>
      </c>
      <c r="BW236" s="2">
        <v>1</v>
      </c>
      <c r="BX236" s="2">
        <v>1</v>
      </c>
      <c r="BY236" s="2" t="s">
        <v>3</v>
      </c>
      <c r="BZ236" s="2">
        <v>114</v>
      </c>
      <c r="CA236" s="2">
        <v>67</v>
      </c>
      <c r="CB236" s="2" t="s">
        <v>3</v>
      </c>
      <c r="CC236" s="2"/>
      <c r="CD236" s="2"/>
      <c r="CE236" s="2">
        <v>30</v>
      </c>
      <c r="CF236" s="2">
        <v>0</v>
      </c>
      <c r="CG236" s="2">
        <v>0</v>
      </c>
      <c r="CH236" s="2"/>
      <c r="CI236" s="2"/>
      <c r="CJ236" s="2"/>
      <c r="CK236" s="2"/>
      <c r="CL236" s="2"/>
      <c r="CM236" s="2">
        <v>0</v>
      </c>
      <c r="CN236" s="2" t="s">
        <v>3</v>
      </c>
      <c r="CO236" s="2">
        <v>0</v>
      </c>
      <c r="CP236" s="2">
        <f t="shared" si="249"/>
        <v>350.86</v>
      </c>
      <c r="CQ236" s="2">
        <f t="shared" si="250"/>
        <v>20.93</v>
      </c>
      <c r="CR236" s="2">
        <f t="shared" si="251"/>
        <v>0.06</v>
      </c>
      <c r="CS236" s="2">
        <f t="shared" si="252"/>
        <v>0.01</v>
      </c>
      <c r="CT236" s="2">
        <f t="shared" si="253"/>
        <v>154.44</v>
      </c>
      <c r="CU236" s="2">
        <f t="shared" si="254"/>
        <v>0</v>
      </c>
      <c r="CV236" s="2">
        <f t="shared" si="255"/>
        <v>11.7</v>
      </c>
      <c r="CW236" s="2">
        <f t="shared" si="256"/>
        <v>0</v>
      </c>
      <c r="CX236" s="2">
        <f t="shared" si="257"/>
        <v>0</v>
      </c>
      <c r="CY236" s="2">
        <f>((S236*BZ236)/100)</f>
        <v>352.1232</v>
      </c>
      <c r="CZ236" s="2">
        <f>((S236*CA236)/100)</f>
        <v>206.9496</v>
      </c>
      <c r="DA236" s="2"/>
      <c r="DB236" s="2"/>
      <c r="DC236" s="2" t="s">
        <v>3</v>
      </c>
      <c r="DD236" s="2" t="s">
        <v>3</v>
      </c>
      <c r="DE236" s="2" t="s">
        <v>3</v>
      </c>
      <c r="DF236" s="2" t="s">
        <v>3</v>
      </c>
      <c r="DG236" s="2" t="s">
        <v>3</v>
      </c>
      <c r="DH236" s="2" t="s">
        <v>3</v>
      </c>
      <c r="DI236" s="2" t="s">
        <v>3</v>
      </c>
      <c r="DJ236" s="2" t="s">
        <v>3</v>
      </c>
      <c r="DK236" s="2" t="s">
        <v>3</v>
      </c>
      <c r="DL236" s="2" t="s">
        <v>3</v>
      </c>
      <c r="DM236" s="2" t="s">
        <v>3</v>
      </c>
      <c r="DN236" s="2">
        <v>0</v>
      </c>
      <c r="DO236" s="2">
        <v>0</v>
      </c>
      <c r="DP236" s="2">
        <v>1</v>
      </c>
      <c r="DQ236" s="2">
        <v>1</v>
      </c>
      <c r="DR236" s="2"/>
      <c r="DS236" s="2"/>
      <c r="DT236" s="2"/>
      <c r="DU236" s="2">
        <v>1013</v>
      </c>
      <c r="DV236" s="2" t="s">
        <v>44</v>
      </c>
      <c r="DW236" s="2" t="s">
        <v>44</v>
      </c>
      <c r="DX236" s="2">
        <v>1</v>
      </c>
      <c r="DY236" s="2"/>
      <c r="DZ236" s="2" t="s">
        <v>3</v>
      </c>
      <c r="EA236" s="2" t="s">
        <v>3</v>
      </c>
      <c r="EB236" s="2" t="s">
        <v>3</v>
      </c>
      <c r="EC236" s="2" t="s">
        <v>3</v>
      </c>
      <c r="ED236" s="2"/>
      <c r="EE236" s="2">
        <v>151030334</v>
      </c>
      <c r="EF236" s="2">
        <v>40</v>
      </c>
      <c r="EG236" s="2" t="s">
        <v>23</v>
      </c>
      <c r="EH236" s="2">
        <v>0</v>
      </c>
      <c r="EI236" s="2" t="s">
        <v>3</v>
      </c>
      <c r="EJ236" s="2">
        <v>2</v>
      </c>
      <c r="EK236" s="2">
        <v>336</v>
      </c>
      <c r="EL236" s="2" t="s">
        <v>24</v>
      </c>
      <c r="EM236" s="2" t="s">
        <v>25</v>
      </c>
      <c r="EN236" s="2"/>
      <c r="EO236" s="2" t="s">
        <v>3</v>
      </c>
      <c r="EP236" s="2"/>
      <c r="EQ236" s="2">
        <v>0</v>
      </c>
      <c r="ER236" s="2">
        <v>175.43</v>
      </c>
      <c r="ES236" s="2">
        <v>20.93</v>
      </c>
      <c r="ET236" s="2">
        <v>0.06</v>
      </c>
      <c r="EU236" s="2">
        <v>0.01</v>
      </c>
      <c r="EV236" s="2">
        <v>154.44</v>
      </c>
      <c r="EW236" s="2">
        <v>11.7</v>
      </c>
      <c r="EX236" s="2">
        <v>0</v>
      </c>
      <c r="EY236" s="2">
        <v>0</v>
      </c>
      <c r="EZ236" s="2"/>
      <c r="FA236" s="2"/>
      <c r="FB236" s="2"/>
      <c r="FC236" s="2"/>
      <c r="FD236" s="2"/>
      <c r="FE236" s="2"/>
      <c r="FF236" s="2"/>
      <c r="FG236" s="2"/>
      <c r="FH236" s="2"/>
      <c r="FI236" s="2"/>
      <c r="FJ236" s="2"/>
      <c r="FK236" s="2"/>
      <c r="FL236" s="2"/>
      <c r="FM236" s="2"/>
      <c r="FN236" s="2"/>
      <c r="FO236" s="2"/>
      <c r="FP236" s="2"/>
      <c r="FQ236" s="2">
        <v>0</v>
      </c>
      <c r="FR236" s="2">
        <f t="shared" si="258"/>
        <v>0</v>
      </c>
      <c r="FS236" s="2">
        <v>0</v>
      </c>
      <c r="FT236" s="2"/>
      <c r="FU236" s="2"/>
      <c r="FV236" s="2"/>
      <c r="FW236" s="2"/>
      <c r="FX236" s="2">
        <v>114</v>
      </c>
      <c r="FY236" s="2">
        <v>67</v>
      </c>
      <c r="FZ236" s="2"/>
      <c r="GA236" s="2" t="s">
        <v>3</v>
      </c>
      <c r="GB236" s="2"/>
      <c r="GC236" s="2"/>
      <c r="GD236" s="2">
        <v>0</v>
      </c>
      <c r="GE236" s="2"/>
      <c r="GF236" s="2">
        <v>-898872175</v>
      </c>
      <c r="GG236" s="2">
        <v>2</v>
      </c>
      <c r="GH236" s="2">
        <v>1</v>
      </c>
      <c r="GI236" s="2">
        <v>-2</v>
      </c>
      <c r="GJ236" s="2">
        <v>0</v>
      </c>
      <c r="GK236" s="2">
        <f>ROUND(R236*(R12)/100,2)</f>
        <v>0.04</v>
      </c>
      <c r="GL236" s="2">
        <f t="shared" si="259"/>
        <v>0</v>
      </c>
      <c r="GM236" s="2">
        <f t="shared" si="260"/>
        <v>909.97</v>
      </c>
      <c r="GN236" s="2">
        <f t="shared" si="261"/>
        <v>0</v>
      </c>
      <c r="GO236" s="2">
        <f t="shared" si="262"/>
        <v>909.97</v>
      </c>
      <c r="GP236" s="2">
        <f t="shared" si="263"/>
        <v>0</v>
      </c>
      <c r="GQ236" s="2"/>
      <c r="GR236" s="2">
        <v>0</v>
      </c>
      <c r="GS236" s="2">
        <v>0</v>
      </c>
      <c r="GT236" s="2">
        <v>0</v>
      </c>
      <c r="GU236" s="2" t="s">
        <v>3</v>
      </c>
      <c r="GV236" s="2">
        <f t="shared" si="264"/>
        <v>0</v>
      </c>
      <c r="GW236" s="2">
        <v>1</v>
      </c>
      <c r="GX236" s="2">
        <f t="shared" si="265"/>
        <v>0</v>
      </c>
      <c r="GY236" s="2"/>
      <c r="GZ236" s="2"/>
      <c r="HA236" s="2">
        <v>0</v>
      </c>
      <c r="HB236" s="2">
        <v>0</v>
      </c>
      <c r="HC236" s="2">
        <f t="shared" si="266"/>
        <v>0</v>
      </c>
      <c r="HD236" s="2"/>
      <c r="HE236" s="2" t="s">
        <v>3</v>
      </c>
      <c r="HF236" s="2" t="s">
        <v>3</v>
      </c>
      <c r="HG236" s="2"/>
      <c r="HH236" s="2"/>
      <c r="HI236" s="2"/>
      <c r="HJ236" s="2"/>
      <c r="HK236" s="2"/>
      <c r="HL236" s="2"/>
      <c r="HM236" s="2" t="s">
        <v>3</v>
      </c>
      <c r="HN236" s="2" t="s">
        <v>3</v>
      </c>
      <c r="HO236" s="2" t="s">
        <v>3</v>
      </c>
      <c r="HP236" s="2" t="s">
        <v>3</v>
      </c>
      <c r="HQ236" s="2" t="s">
        <v>3</v>
      </c>
      <c r="HR236" s="2"/>
      <c r="HS236" s="2"/>
      <c r="HT236" s="2"/>
      <c r="HU236" s="2"/>
      <c r="HV236" s="2"/>
      <c r="HW236" s="2"/>
      <c r="HX236" s="2"/>
      <c r="HY236" s="2"/>
      <c r="HZ236" s="2"/>
      <c r="IA236" s="2"/>
      <c r="IB236" s="2"/>
      <c r="IC236" s="2"/>
      <c r="ID236" s="2"/>
      <c r="IE236" s="2"/>
      <c r="IF236" s="2"/>
      <c r="IG236" s="2"/>
      <c r="IH236" s="2"/>
      <c r="II236" s="2"/>
      <c r="IJ236" s="2"/>
      <c r="IK236" s="2">
        <v>0</v>
      </c>
      <c r="IL236" s="2"/>
      <c r="IM236" s="2"/>
      <c r="IN236" s="2"/>
      <c r="IO236" s="2"/>
      <c r="IP236" s="2"/>
      <c r="IQ236" s="2"/>
      <c r="IR236" s="2"/>
      <c r="IS236" s="2"/>
      <c r="IT236" s="2"/>
      <c r="IU236" s="2"/>
    </row>
    <row r="237" spans="1:255" x14ac:dyDescent="0.2">
      <c r="A237">
        <v>17</v>
      </c>
      <c r="B237">
        <v>1</v>
      </c>
      <c r="C237">
        <f>ROW(SmtRes!A270)</f>
        <v>270</v>
      </c>
      <c r="D237">
        <f>ROW(EtalonRes!A328)</f>
        <v>328</v>
      </c>
      <c r="E237" t="s">
        <v>91</v>
      </c>
      <c r="F237" t="s">
        <v>50</v>
      </c>
      <c r="G237" t="s">
        <v>51</v>
      </c>
      <c r="H237" t="s">
        <v>44</v>
      </c>
      <c r="I237">
        <v>2</v>
      </c>
      <c r="J237">
        <v>0</v>
      </c>
      <c r="K237">
        <v>2</v>
      </c>
      <c r="O237">
        <f t="shared" si="229"/>
        <v>11068.81</v>
      </c>
      <c r="P237">
        <f t="shared" si="230"/>
        <v>407.72</v>
      </c>
      <c r="Q237">
        <f t="shared" si="231"/>
        <v>1.64</v>
      </c>
      <c r="R237">
        <f t="shared" si="232"/>
        <v>0.69</v>
      </c>
      <c r="S237">
        <f t="shared" si="233"/>
        <v>10659.45</v>
      </c>
      <c r="T237">
        <f t="shared" si="234"/>
        <v>0</v>
      </c>
      <c r="U237">
        <f t="shared" si="235"/>
        <v>23.4</v>
      </c>
      <c r="V237">
        <f t="shared" si="236"/>
        <v>0</v>
      </c>
      <c r="W237">
        <f t="shared" si="237"/>
        <v>0</v>
      </c>
      <c r="X237">
        <f t="shared" si="238"/>
        <v>8420.9699999999993</v>
      </c>
      <c r="Y237">
        <f t="shared" si="239"/>
        <v>4370.37</v>
      </c>
      <c r="AA237">
        <v>151751235</v>
      </c>
      <c r="AB237">
        <f t="shared" si="240"/>
        <v>175.43</v>
      </c>
      <c r="AC237">
        <f t="shared" si="241"/>
        <v>20.93</v>
      </c>
      <c r="AD237">
        <f t="shared" si="242"/>
        <v>0.06</v>
      </c>
      <c r="AE237">
        <f t="shared" si="243"/>
        <v>0.01</v>
      </c>
      <c r="AF237">
        <f t="shared" si="244"/>
        <v>154.44</v>
      </c>
      <c r="AG237">
        <f t="shared" si="245"/>
        <v>0</v>
      </c>
      <c r="AH237">
        <f t="shared" si="246"/>
        <v>11.7</v>
      </c>
      <c r="AI237">
        <f t="shared" si="247"/>
        <v>0</v>
      </c>
      <c r="AJ237">
        <f t="shared" si="248"/>
        <v>0</v>
      </c>
      <c r="AK237">
        <v>175.43</v>
      </c>
      <c r="AL237">
        <v>20.93</v>
      </c>
      <c r="AM237">
        <v>0.06</v>
      </c>
      <c r="AN237">
        <v>0.01</v>
      </c>
      <c r="AO237">
        <v>154.44</v>
      </c>
      <c r="AP237">
        <v>0</v>
      </c>
      <c r="AQ237">
        <v>11.7</v>
      </c>
      <c r="AR237">
        <v>0</v>
      </c>
      <c r="AS237">
        <v>0</v>
      </c>
      <c r="AT237">
        <v>79</v>
      </c>
      <c r="AU237">
        <v>41</v>
      </c>
      <c r="AV237">
        <v>1</v>
      </c>
      <c r="AW237">
        <v>1</v>
      </c>
      <c r="AZ237">
        <v>1</v>
      </c>
      <c r="BA237">
        <v>34.51</v>
      </c>
      <c r="BB237">
        <v>13.67</v>
      </c>
      <c r="BC237">
        <v>9.74</v>
      </c>
      <c r="BD237" t="s">
        <v>3</v>
      </c>
      <c r="BE237" t="s">
        <v>3</v>
      </c>
      <c r="BF237" t="s">
        <v>3</v>
      </c>
      <c r="BG237" t="s">
        <v>3</v>
      </c>
      <c r="BH237">
        <v>0</v>
      </c>
      <c r="BI237">
        <v>2</v>
      </c>
      <c r="BJ237" t="s">
        <v>52</v>
      </c>
      <c r="BM237">
        <v>336</v>
      </c>
      <c r="BN237">
        <v>0</v>
      </c>
      <c r="BO237" t="s">
        <v>50</v>
      </c>
      <c r="BP237">
        <v>1</v>
      </c>
      <c r="BQ237">
        <v>40</v>
      </c>
      <c r="BR237">
        <v>0</v>
      </c>
      <c r="BS237">
        <v>34.51</v>
      </c>
      <c r="BT237">
        <v>1</v>
      </c>
      <c r="BU237">
        <v>1</v>
      </c>
      <c r="BV237">
        <v>1</v>
      </c>
      <c r="BW237">
        <v>1</v>
      </c>
      <c r="BX237">
        <v>1</v>
      </c>
      <c r="BY237" t="s">
        <v>3</v>
      </c>
      <c r="BZ237">
        <v>79</v>
      </c>
      <c r="CA237">
        <v>41</v>
      </c>
      <c r="CB237" t="s">
        <v>3</v>
      </c>
      <c r="CE237">
        <v>30</v>
      </c>
      <c r="CF237">
        <v>0</v>
      </c>
      <c r="CG237">
        <v>0</v>
      </c>
      <c r="CM237">
        <v>0</v>
      </c>
      <c r="CN237" t="s">
        <v>3</v>
      </c>
      <c r="CO237">
        <v>0</v>
      </c>
      <c r="CP237">
        <f t="shared" si="249"/>
        <v>11068.810000000001</v>
      </c>
      <c r="CQ237">
        <f t="shared" si="250"/>
        <v>203.86</v>
      </c>
      <c r="CR237">
        <f t="shared" si="251"/>
        <v>0.82</v>
      </c>
      <c r="CS237">
        <f t="shared" si="252"/>
        <v>0.35</v>
      </c>
      <c r="CT237">
        <f t="shared" si="253"/>
        <v>5329.72</v>
      </c>
      <c r="CU237">
        <f t="shared" si="254"/>
        <v>0</v>
      </c>
      <c r="CV237">
        <f t="shared" si="255"/>
        <v>11.7</v>
      </c>
      <c r="CW237">
        <f t="shared" si="256"/>
        <v>0</v>
      </c>
      <c r="CX237">
        <f t="shared" si="257"/>
        <v>0</v>
      </c>
      <c r="CY237">
        <f>S237*(BZ237/100)</f>
        <v>8420.9655000000002</v>
      </c>
      <c r="CZ237">
        <f>S237*(CA237/100)</f>
        <v>4370.3744999999999</v>
      </c>
      <c r="DC237" t="s">
        <v>3</v>
      </c>
      <c r="DD237" t="s">
        <v>3</v>
      </c>
      <c r="DE237" t="s">
        <v>3</v>
      </c>
      <c r="DF237" t="s">
        <v>3</v>
      </c>
      <c r="DG237" t="s">
        <v>3</v>
      </c>
      <c r="DH237" t="s">
        <v>3</v>
      </c>
      <c r="DI237" t="s">
        <v>3</v>
      </c>
      <c r="DJ237" t="s">
        <v>3</v>
      </c>
      <c r="DK237" t="s">
        <v>3</v>
      </c>
      <c r="DL237" t="s">
        <v>3</v>
      </c>
      <c r="DM237" t="s">
        <v>3</v>
      </c>
      <c r="DN237">
        <v>114</v>
      </c>
      <c r="DO237">
        <v>67</v>
      </c>
      <c r="DP237">
        <v>1</v>
      </c>
      <c r="DQ237">
        <v>1</v>
      </c>
      <c r="DU237">
        <v>1013</v>
      </c>
      <c r="DV237" t="s">
        <v>44</v>
      </c>
      <c r="DW237" t="s">
        <v>44</v>
      </c>
      <c r="DX237">
        <v>1</v>
      </c>
      <c r="DZ237" t="s">
        <v>3</v>
      </c>
      <c r="EA237" t="s">
        <v>3</v>
      </c>
      <c r="EB237" t="s">
        <v>3</v>
      </c>
      <c r="EC237" t="s">
        <v>3</v>
      </c>
      <c r="EE237">
        <v>151030334</v>
      </c>
      <c r="EF237">
        <v>40</v>
      </c>
      <c r="EG237" t="s">
        <v>23</v>
      </c>
      <c r="EH237">
        <v>0</v>
      </c>
      <c r="EI237" t="s">
        <v>3</v>
      </c>
      <c r="EJ237">
        <v>2</v>
      </c>
      <c r="EK237">
        <v>336</v>
      </c>
      <c r="EL237" t="s">
        <v>24</v>
      </c>
      <c r="EM237" t="s">
        <v>25</v>
      </c>
      <c r="EO237" t="s">
        <v>3</v>
      </c>
      <c r="EQ237">
        <v>0</v>
      </c>
      <c r="ER237">
        <v>175.43</v>
      </c>
      <c r="ES237">
        <v>20.93</v>
      </c>
      <c r="ET237">
        <v>0.06</v>
      </c>
      <c r="EU237">
        <v>0.01</v>
      </c>
      <c r="EV237">
        <v>154.44</v>
      </c>
      <c r="EW237">
        <v>11.7</v>
      </c>
      <c r="EX237">
        <v>0</v>
      </c>
      <c r="EY237">
        <v>0</v>
      </c>
      <c r="FQ237">
        <v>0</v>
      </c>
      <c r="FR237">
        <f t="shared" si="258"/>
        <v>0</v>
      </c>
      <c r="FS237">
        <v>0</v>
      </c>
      <c r="FX237">
        <v>114</v>
      </c>
      <c r="FY237">
        <v>67</v>
      </c>
      <c r="GA237" t="s">
        <v>3</v>
      </c>
      <c r="GD237">
        <v>0</v>
      </c>
      <c r="GF237">
        <v>-898872175</v>
      </c>
      <c r="GG237">
        <v>2</v>
      </c>
      <c r="GH237">
        <v>1</v>
      </c>
      <c r="GI237">
        <v>2</v>
      </c>
      <c r="GJ237">
        <v>0</v>
      </c>
      <c r="GK237">
        <f>ROUND(R237*(S12)/100,2)</f>
        <v>1.1000000000000001</v>
      </c>
      <c r="GL237">
        <f t="shared" si="259"/>
        <v>0</v>
      </c>
      <c r="GM237">
        <f t="shared" si="260"/>
        <v>23861.25</v>
      </c>
      <c r="GN237">
        <f t="shared" si="261"/>
        <v>0</v>
      </c>
      <c r="GO237">
        <f t="shared" si="262"/>
        <v>23861.25</v>
      </c>
      <c r="GP237">
        <f t="shared" si="263"/>
        <v>0</v>
      </c>
      <c r="GR237">
        <v>0</v>
      </c>
      <c r="GS237">
        <v>3</v>
      </c>
      <c r="GT237">
        <v>0</v>
      </c>
      <c r="GU237" t="s">
        <v>3</v>
      </c>
      <c r="GV237">
        <f t="shared" si="264"/>
        <v>0</v>
      </c>
      <c r="GW237">
        <v>1</v>
      </c>
      <c r="GX237">
        <f t="shared" si="265"/>
        <v>0</v>
      </c>
      <c r="HA237">
        <v>0</v>
      </c>
      <c r="HB237">
        <v>0</v>
      </c>
      <c r="HC237">
        <f t="shared" si="266"/>
        <v>0</v>
      </c>
      <c r="HE237" t="s">
        <v>3</v>
      </c>
      <c r="HF237" t="s">
        <v>3</v>
      </c>
      <c r="HM237" t="s">
        <v>3</v>
      </c>
      <c r="HN237" t="s">
        <v>3</v>
      </c>
      <c r="HO237" t="s">
        <v>3</v>
      </c>
      <c r="HP237" t="s">
        <v>3</v>
      </c>
      <c r="HQ237" t="s">
        <v>3</v>
      </c>
      <c r="IK237">
        <v>0</v>
      </c>
    </row>
    <row r="238" spans="1:255" x14ac:dyDescent="0.2">
      <c r="A238" s="2">
        <v>17</v>
      </c>
      <c r="B238" s="2">
        <v>1</v>
      </c>
      <c r="C238" s="2"/>
      <c r="D238" s="2"/>
      <c r="E238" s="2" t="s">
        <v>95</v>
      </c>
      <c r="F238" s="2" t="s">
        <v>27</v>
      </c>
      <c r="G238" s="2" t="s">
        <v>341</v>
      </c>
      <c r="H238" s="2" t="s">
        <v>29</v>
      </c>
      <c r="I238" s="2">
        <v>1</v>
      </c>
      <c r="J238" s="2">
        <v>0</v>
      </c>
      <c r="K238" s="2">
        <v>1</v>
      </c>
      <c r="L238" s="2"/>
      <c r="M238" s="2"/>
      <c r="N238" s="2"/>
      <c r="O238" s="2">
        <f t="shared" si="229"/>
        <v>6301.22</v>
      </c>
      <c r="P238" s="2">
        <f t="shared" si="230"/>
        <v>6301.22</v>
      </c>
      <c r="Q238" s="2">
        <f t="shared" si="231"/>
        <v>0</v>
      </c>
      <c r="R238" s="2">
        <f t="shared" si="232"/>
        <v>0</v>
      </c>
      <c r="S238" s="2">
        <f t="shared" si="233"/>
        <v>0</v>
      </c>
      <c r="T238" s="2">
        <f t="shared" si="234"/>
        <v>0</v>
      </c>
      <c r="U238" s="2">
        <f t="shared" si="235"/>
        <v>0</v>
      </c>
      <c r="V238" s="2">
        <f t="shared" si="236"/>
        <v>0</v>
      </c>
      <c r="W238" s="2">
        <f t="shared" si="237"/>
        <v>0</v>
      </c>
      <c r="X238" s="2">
        <f t="shared" si="238"/>
        <v>0</v>
      </c>
      <c r="Y238" s="2">
        <f t="shared" si="239"/>
        <v>0</v>
      </c>
      <c r="Z238" s="2"/>
      <c r="AA238" s="2">
        <v>151751237</v>
      </c>
      <c r="AB238" s="2">
        <f t="shared" si="240"/>
        <v>6301.22</v>
      </c>
      <c r="AC238" s="2">
        <f t="shared" si="241"/>
        <v>6301.22</v>
      </c>
      <c r="AD238" s="2">
        <f t="shared" si="242"/>
        <v>0</v>
      </c>
      <c r="AE238" s="2">
        <f t="shared" si="243"/>
        <v>0</v>
      </c>
      <c r="AF238" s="2">
        <f t="shared" si="244"/>
        <v>0</v>
      </c>
      <c r="AG238" s="2">
        <f t="shared" si="245"/>
        <v>0</v>
      </c>
      <c r="AH238" s="2">
        <f t="shared" si="246"/>
        <v>0</v>
      </c>
      <c r="AI238" s="2">
        <f t="shared" si="247"/>
        <v>0</v>
      </c>
      <c r="AJ238" s="2">
        <f t="shared" si="248"/>
        <v>0</v>
      </c>
      <c r="AK238" s="2">
        <v>6301.2199999999993</v>
      </c>
      <c r="AL238" s="2">
        <v>6301.2199999999993</v>
      </c>
      <c r="AM238" s="2">
        <v>0</v>
      </c>
      <c r="AN238" s="2">
        <v>0</v>
      </c>
      <c r="AO238" s="2">
        <v>0</v>
      </c>
      <c r="AP238" s="2">
        <v>0</v>
      </c>
      <c r="AQ238" s="2">
        <v>0</v>
      </c>
      <c r="AR238" s="2">
        <v>0</v>
      </c>
      <c r="AS238" s="2">
        <v>0</v>
      </c>
      <c r="AT238" s="2">
        <v>0</v>
      </c>
      <c r="AU238" s="2">
        <v>0</v>
      </c>
      <c r="AV238" s="2">
        <v>1</v>
      </c>
      <c r="AW238" s="2">
        <v>1</v>
      </c>
      <c r="AX238" s="2"/>
      <c r="AY238" s="2"/>
      <c r="AZ238" s="2">
        <v>1</v>
      </c>
      <c r="BA238" s="2">
        <v>1</v>
      </c>
      <c r="BB238" s="2">
        <v>1</v>
      </c>
      <c r="BC238" s="2">
        <v>1</v>
      </c>
      <c r="BD238" s="2" t="s">
        <v>3</v>
      </c>
      <c r="BE238" s="2" t="s">
        <v>3</v>
      </c>
      <c r="BF238" s="2" t="s">
        <v>3</v>
      </c>
      <c r="BG238" s="2" t="s">
        <v>3</v>
      </c>
      <c r="BH238" s="2">
        <v>3</v>
      </c>
      <c r="BI238" s="2">
        <v>3</v>
      </c>
      <c r="BJ238" s="2" t="s">
        <v>3</v>
      </c>
      <c r="BK238" s="2"/>
      <c r="BL238" s="2"/>
      <c r="BM238" s="2">
        <v>700010</v>
      </c>
      <c r="BN238" s="2">
        <v>0</v>
      </c>
      <c r="BO238" s="2" t="s">
        <v>3</v>
      </c>
      <c r="BP238" s="2">
        <v>0</v>
      </c>
      <c r="BQ238" s="2">
        <v>202</v>
      </c>
      <c r="BR238" s="2">
        <v>0</v>
      </c>
      <c r="BS238" s="2">
        <v>1</v>
      </c>
      <c r="BT238" s="2">
        <v>1</v>
      </c>
      <c r="BU238" s="2">
        <v>1</v>
      </c>
      <c r="BV238" s="2">
        <v>1</v>
      </c>
      <c r="BW238" s="2">
        <v>1</v>
      </c>
      <c r="BX238" s="2">
        <v>1</v>
      </c>
      <c r="BY238" s="2" t="s">
        <v>3</v>
      </c>
      <c r="BZ238" s="2">
        <v>0</v>
      </c>
      <c r="CA238" s="2">
        <v>0</v>
      </c>
      <c r="CB238" s="2" t="s">
        <v>3</v>
      </c>
      <c r="CC238" s="2"/>
      <c r="CD238" s="2"/>
      <c r="CE238" s="2">
        <v>30</v>
      </c>
      <c r="CF238" s="2">
        <v>0</v>
      </c>
      <c r="CG238" s="2">
        <v>0</v>
      </c>
      <c r="CH238" s="2"/>
      <c r="CI238" s="2"/>
      <c r="CJ238" s="2"/>
      <c r="CK238" s="2"/>
      <c r="CL238" s="2"/>
      <c r="CM238" s="2">
        <v>0</v>
      </c>
      <c r="CN238" s="2" t="s">
        <v>3</v>
      </c>
      <c r="CO238" s="2">
        <v>0</v>
      </c>
      <c r="CP238" s="2">
        <f t="shared" si="249"/>
        <v>6301.22</v>
      </c>
      <c r="CQ238" s="2">
        <f t="shared" si="250"/>
        <v>6301.22</v>
      </c>
      <c r="CR238" s="2">
        <f t="shared" si="251"/>
        <v>0</v>
      </c>
      <c r="CS238" s="2">
        <f t="shared" si="252"/>
        <v>0</v>
      </c>
      <c r="CT238" s="2">
        <f t="shared" si="253"/>
        <v>0</v>
      </c>
      <c r="CU238" s="2">
        <f t="shared" si="254"/>
        <v>0</v>
      </c>
      <c r="CV238" s="2">
        <f t="shared" si="255"/>
        <v>0</v>
      </c>
      <c r="CW238" s="2">
        <f t="shared" si="256"/>
        <v>0</v>
      </c>
      <c r="CX238" s="2">
        <f t="shared" si="257"/>
        <v>0</v>
      </c>
      <c r="CY238" s="2">
        <f>((S238*BZ238)/100)</f>
        <v>0</v>
      </c>
      <c r="CZ238" s="2">
        <f>((S238*CA238)/100)</f>
        <v>0</v>
      </c>
      <c r="DA238" s="2"/>
      <c r="DB238" s="2"/>
      <c r="DC238" s="2" t="s">
        <v>3</v>
      </c>
      <c r="DD238" s="2" t="s">
        <v>3</v>
      </c>
      <c r="DE238" s="2" t="s">
        <v>3</v>
      </c>
      <c r="DF238" s="2" t="s">
        <v>3</v>
      </c>
      <c r="DG238" s="2" t="s">
        <v>3</v>
      </c>
      <c r="DH238" s="2" t="s">
        <v>3</v>
      </c>
      <c r="DI238" s="2" t="s">
        <v>3</v>
      </c>
      <c r="DJ238" s="2" t="s">
        <v>3</v>
      </c>
      <c r="DK238" s="2" t="s">
        <v>3</v>
      </c>
      <c r="DL238" s="2" t="s">
        <v>3</v>
      </c>
      <c r="DM238" s="2" t="s">
        <v>3</v>
      </c>
      <c r="DN238" s="2">
        <v>0</v>
      </c>
      <c r="DO238" s="2">
        <v>0</v>
      </c>
      <c r="DP238" s="2">
        <v>1</v>
      </c>
      <c r="DQ238" s="2">
        <v>1</v>
      </c>
      <c r="DR238" s="2"/>
      <c r="DS238" s="2"/>
      <c r="DT238" s="2"/>
      <c r="DU238" s="2">
        <v>1010</v>
      </c>
      <c r="DV238" s="2" t="s">
        <v>29</v>
      </c>
      <c r="DW238" s="2" t="s">
        <v>29</v>
      </c>
      <c r="DX238" s="2">
        <v>1</v>
      </c>
      <c r="DY238" s="2"/>
      <c r="DZ238" s="2" t="s">
        <v>3</v>
      </c>
      <c r="EA238" s="2" t="s">
        <v>3</v>
      </c>
      <c r="EB238" s="2" t="s">
        <v>3</v>
      </c>
      <c r="EC238" s="2" t="s">
        <v>3</v>
      </c>
      <c r="ED238" s="2"/>
      <c r="EE238" s="2">
        <v>151748510</v>
      </c>
      <c r="EF238" s="2">
        <v>202</v>
      </c>
      <c r="EG238" s="2" t="s">
        <v>30</v>
      </c>
      <c r="EH238" s="2">
        <v>0</v>
      </c>
      <c r="EI238" s="2" t="s">
        <v>3</v>
      </c>
      <c r="EJ238" s="2">
        <v>1</v>
      </c>
      <c r="EK238" s="2">
        <v>700010</v>
      </c>
      <c r="EL238" s="2" t="s">
        <v>31</v>
      </c>
      <c r="EM238" s="2" t="s">
        <v>30</v>
      </c>
      <c r="EN238" s="2"/>
      <c r="EO238" s="2" t="s">
        <v>3</v>
      </c>
      <c r="EP238" s="2"/>
      <c r="EQ238" s="2">
        <v>0</v>
      </c>
      <c r="ER238" s="2">
        <v>6637.29</v>
      </c>
      <c r="ES238" s="2">
        <v>6301.2199999999993</v>
      </c>
      <c r="ET238" s="2">
        <v>0</v>
      </c>
      <c r="EU238" s="2">
        <v>0</v>
      </c>
      <c r="EV238" s="2">
        <v>0</v>
      </c>
      <c r="EW238" s="2">
        <v>0</v>
      </c>
      <c r="EX238" s="2">
        <v>0</v>
      </c>
      <c r="EY238" s="2">
        <v>0</v>
      </c>
      <c r="EZ238" s="2"/>
      <c r="FA238" s="2"/>
      <c r="FB238" s="2"/>
      <c r="FC238" s="2"/>
      <c r="FD238" s="2"/>
      <c r="FE238" s="2"/>
      <c r="FF238" s="2"/>
      <c r="FG238" s="2"/>
      <c r="FH238" s="2"/>
      <c r="FI238" s="2"/>
      <c r="FJ238" s="2"/>
      <c r="FK238" s="2"/>
      <c r="FL238" s="2"/>
      <c r="FM238" s="2"/>
      <c r="FN238" s="2"/>
      <c r="FO238" s="2"/>
      <c r="FP238" s="2"/>
      <c r="FQ238" s="2">
        <v>0</v>
      </c>
      <c r="FR238" s="2">
        <f t="shared" si="258"/>
        <v>6301.22</v>
      </c>
      <c r="FS238" s="2">
        <v>0</v>
      </c>
      <c r="FT238" s="2"/>
      <c r="FU238" s="2"/>
      <c r="FV238" s="2"/>
      <c r="FW238" s="2"/>
      <c r="FX238" s="2">
        <v>0</v>
      </c>
      <c r="FY238" s="2">
        <v>0</v>
      </c>
      <c r="FZ238" s="2"/>
      <c r="GA238" s="2" t="s">
        <v>55</v>
      </c>
      <c r="GB238" s="2"/>
      <c r="GC238" s="2"/>
      <c r="GD238" s="2">
        <v>0</v>
      </c>
      <c r="GE238" s="2"/>
      <c r="GF238" s="2">
        <v>1437170432</v>
      </c>
      <c r="GG238" s="2">
        <v>2</v>
      </c>
      <c r="GH238" s="2">
        <v>4</v>
      </c>
      <c r="GI238" s="2">
        <v>-2</v>
      </c>
      <c r="GJ238" s="2">
        <v>0</v>
      </c>
      <c r="GK238" s="2">
        <f>ROUND(R238*(R12)/100,2)</f>
        <v>0</v>
      </c>
      <c r="GL238" s="2">
        <f t="shared" si="259"/>
        <v>0</v>
      </c>
      <c r="GM238" s="2">
        <f t="shared" si="260"/>
        <v>6301.22</v>
      </c>
      <c r="GN238" s="2">
        <f t="shared" si="261"/>
        <v>0</v>
      </c>
      <c r="GO238" s="2">
        <f t="shared" si="262"/>
        <v>0</v>
      </c>
      <c r="GP238" s="2">
        <f t="shared" si="263"/>
        <v>0</v>
      </c>
      <c r="GQ238" s="2"/>
      <c r="GR238" s="2">
        <v>0</v>
      </c>
      <c r="GS238" s="2">
        <v>2</v>
      </c>
      <c r="GT238" s="2">
        <v>0</v>
      </c>
      <c r="GU238" s="2" t="s">
        <v>3</v>
      </c>
      <c r="GV238" s="2">
        <f t="shared" si="264"/>
        <v>0</v>
      </c>
      <c r="GW238" s="2">
        <v>1</v>
      </c>
      <c r="GX238" s="2">
        <f t="shared" si="265"/>
        <v>0</v>
      </c>
      <c r="GY238" s="2"/>
      <c r="GZ238" s="2"/>
      <c r="HA238" s="2">
        <v>0</v>
      </c>
      <c r="HB238" s="2">
        <v>0</v>
      </c>
      <c r="HC238" s="2">
        <f t="shared" si="266"/>
        <v>0</v>
      </c>
      <c r="HD238" s="2"/>
      <c r="HE238" s="2" t="s">
        <v>33</v>
      </c>
      <c r="HF238" s="2" t="s">
        <v>34</v>
      </c>
      <c r="HG238" s="2"/>
      <c r="HH238" s="2"/>
      <c r="HI238" s="2"/>
      <c r="HJ238" s="2"/>
      <c r="HK238" s="2"/>
      <c r="HL238" s="2"/>
      <c r="HM238" s="2" t="s">
        <v>3</v>
      </c>
      <c r="HN238" s="2" t="s">
        <v>3</v>
      </c>
      <c r="HO238" s="2" t="s">
        <v>3</v>
      </c>
      <c r="HP238" s="2" t="s">
        <v>3</v>
      </c>
      <c r="HQ238" s="2" t="s">
        <v>3</v>
      </c>
      <c r="HR238" s="2"/>
      <c r="HS238" s="2"/>
      <c r="HT238" s="2"/>
      <c r="HU238" s="2"/>
      <c r="HV238" s="2"/>
      <c r="HW238" s="2"/>
      <c r="HX238" s="2"/>
      <c r="HY238" s="2"/>
      <c r="HZ238" s="2"/>
      <c r="IA238" s="2"/>
      <c r="IB238" s="2"/>
      <c r="IC238" s="2"/>
      <c r="ID238" s="2"/>
      <c r="IE238" s="2"/>
      <c r="IF238" s="2"/>
      <c r="IG238" s="2"/>
      <c r="IH238" s="2"/>
      <c r="II238" s="2"/>
      <c r="IJ238" s="2"/>
      <c r="IK238" s="2">
        <v>0</v>
      </c>
      <c r="IL238" s="2"/>
      <c r="IM238" s="2"/>
      <c r="IN238" s="2"/>
      <c r="IO238" s="2"/>
      <c r="IP238" s="2"/>
      <c r="IQ238" s="2"/>
      <c r="IR238" s="2"/>
      <c r="IS238" s="2"/>
      <c r="IT238" s="2"/>
      <c r="IU238" s="2"/>
    </row>
    <row r="239" spans="1:255" x14ac:dyDescent="0.2">
      <c r="A239">
        <v>17</v>
      </c>
      <c r="B239">
        <v>1</v>
      </c>
      <c r="E239" t="s">
        <v>95</v>
      </c>
      <c r="F239" t="s">
        <v>27</v>
      </c>
      <c r="G239" t="s">
        <v>341</v>
      </c>
      <c r="H239" t="s">
        <v>29</v>
      </c>
      <c r="I239">
        <v>1</v>
      </c>
      <c r="J239">
        <v>0</v>
      </c>
      <c r="K239">
        <v>1</v>
      </c>
      <c r="O239">
        <f t="shared" si="229"/>
        <v>44801.67</v>
      </c>
      <c r="P239">
        <f t="shared" si="230"/>
        <v>44801.67</v>
      </c>
      <c r="Q239">
        <f t="shared" si="231"/>
        <v>0</v>
      </c>
      <c r="R239">
        <f t="shared" si="232"/>
        <v>0</v>
      </c>
      <c r="S239">
        <f t="shared" si="233"/>
        <v>0</v>
      </c>
      <c r="T239">
        <f t="shared" si="234"/>
        <v>0</v>
      </c>
      <c r="U239">
        <f t="shared" si="235"/>
        <v>0</v>
      </c>
      <c r="V239">
        <f t="shared" si="236"/>
        <v>0</v>
      </c>
      <c r="W239">
        <f t="shared" si="237"/>
        <v>0</v>
      </c>
      <c r="X239">
        <f t="shared" si="238"/>
        <v>0</v>
      </c>
      <c r="Y239">
        <f t="shared" si="239"/>
        <v>0</v>
      </c>
      <c r="AA239">
        <v>151751235</v>
      </c>
      <c r="AB239">
        <f t="shared" si="240"/>
        <v>6301.22</v>
      </c>
      <c r="AC239">
        <f t="shared" si="241"/>
        <v>6301.22</v>
      </c>
      <c r="AD239">
        <f t="shared" si="242"/>
        <v>0</v>
      </c>
      <c r="AE239">
        <f t="shared" si="243"/>
        <v>0</v>
      </c>
      <c r="AF239">
        <f t="shared" si="244"/>
        <v>0</v>
      </c>
      <c r="AG239">
        <f t="shared" si="245"/>
        <v>0</v>
      </c>
      <c r="AH239">
        <f t="shared" si="246"/>
        <v>0</v>
      </c>
      <c r="AI239">
        <f t="shared" si="247"/>
        <v>0</v>
      </c>
      <c r="AJ239">
        <f t="shared" si="248"/>
        <v>0</v>
      </c>
      <c r="AK239">
        <v>6301.2199999999993</v>
      </c>
      <c r="AL239">
        <v>6301.2199999999993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1</v>
      </c>
      <c r="AW239">
        <v>1</v>
      </c>
      <c r="AZ239">
        <v>1</v>
      </c>
      <c r="BA239">
        <v>1</v>
      </c>
      <c r="BB239">
        <v>1</v>
      </c>
      <c r="BC239">
        <v>7.11</v>
      </c>
      <c r="BD239" t="s">
        <v>3</v>
      </c>
      <c r="BE239" t="s">
        <v>3</v>
      </c>
      <c r="BF239" t="s">
        <v>3</v>
      </c>
      <c r="BG239" t="s">
        <v>3</v>
      </c>
      <c r="BH239">
        <v>3</v>
      </c>
      <c r="BI239">
        <v>3</v>
      </c>
      <c r="BJ239" t="s">
        <v>3</v>
      </c>
      <c r="BM239">
        <v>700010</v>
      </c>
      <c r="BN239">
        <v>0</v>
      </c>
      <c r="BO239" t="s">
        <v>3</v>
      </c>
      <c r="BP239">
        <v>0</v>
      </c>
      <c r="BQ239">
        <v>202</v>
      </c>
      <c r="BR239">
        <v>0</v>
      </c>
      <c r="BS239">
        <v>1</v>
      </c>
      <c r="BT239">
        <v>1</v>
      </c>
      <c r="BU239">
        <v>1</v>
      </c>
      <c r="BV239">
        <v>1</v>
      </c>
      <c r="BW239">
        <v>1</v>
      </c>
      <c r="BX239">
        <v>1</v>
      </c>
      <c r="BY239" t="s">
        <v>3</v>
      </c>
      <c r="BZ239">
        <v>0</v>
      </c>
      <c r="CA239">
        <v>0</v>
      </c>
      <c r="CB239" t="s">
        <v>3</v>
      </c>
      <c r="CE239">
        <v>30</v>
      </c>
      <c r="CF239">
        <v>0</v>
      </c>
      <c r="CG239">
        <v>0</v>
      </c>
      <c r="CM239">
        <v>0</v>
      </c>
      <c r="CN239" t="s">
        <v>3</v>
      </c>
      <c r="CO239">
        <v>0</v>
      </c>
      <c r="CP239">
        <f t="shared" si="249"/>
        <v>44801.67</v>
      </c>
      <c r="CQ239">
        <f t="shared" si="250"/>
        <v>44801.67</v>
      </c>
      <c r="CR239">
        <f t="shared" si="251"/>
        <v>0</v>
      </c>
      <c r="CS239">
        <f t="shared" si="252"/>
        <v>0</v>
      </c>
      <c r="CT239">
        <f t="shared" si="253"/>
        <v>0</v>
      </c>
      <c r="CU239">
        <f t="shared" si="254"/>
        <v>0</v>
      </c>
      <c r="CV239">
        <f t="shared" si="255"/>
        <v>0</v>
      </c>
      <c r="CW239">
        <f t="shared" si="256"/>
        <v>0</v>
      </c>
      <c r="CX239">
        <f t="shared" si="257"/>
        <v>0</v>
      </c>
      <c r="CY239">
        <f>S239*(BZ239/100)</f>
        <v>0</v>
      </c>
      <c r="CZ239">
        <f>S239*(CA239/100)</f>
        <v>0</v>
      </c>
      <c r="DC239" t="s">
        <v>3</v>
      </c>
      <c r="DD239" t="s">
        <v>3</v>
      </c>
      <c r="DE239" t="s">
        <v>3</v>
      </c>
      <c r="DF239" t="s">
        <v>3</v>
      </c>
      <c r="DG239" t="s">
        <v>3</v>
      </c>
      <c r="DH239" t="s">
        <v>3</v>
      </c>
      <c r="DI239" t="s">
        <v>3</v>
      </c>
      <c r="DJ239" t="s">
        <v>3</v>
      </c>
      <c r="DK239" t="s">
        <v>3</v>
      </c>
      <c r="DL239" t="s">
        <v>3</v>
      </c>
      <c r="DM239" t="s">
        <v>3</v>
      </c>
      <c r="DN239">
        <v>0</v>
      </c>
      <c r="DO239">
        <v>0</v>
      </c>
      <c r="DP239">
        <v>1</v>
      </c>
      <c r="DQ239">
        <v>1</v>
      </c>
      <c r="DU239">
        <v>1010</v>
      </c>
      <c r="DV239" t="s">
        <v>29</v>
      </c>
      <c r="DW239" t="s">
        <v>29</v>
      </c>
      <c r="DX239">
        <v>1</v>
      </c>
      <c r="DZ239" t="s">
        <v>3</v>
      </c>
      <c r="EA239" t="s">
        <v>3</v>
      </c>
      <c r="EB239" t="s">
        <v>3</v>
      </c>
      <c r="EC239" t="s">
        <v>3</v>
      </c>
      <c r="EE239">
        <v>151748510</v>
      </c>
      <c r="EF239">
        <v>202</v>
      </c>
      <c r="EG239" t="s">
        <v>30</v>
      </c>
      <c r="EH239">
        <v>0</v>
      </c>
      <c r="EI239" t="s">
        <v>3</v>
      </c>
      <c r="EJ239">
        <v>1</v>
      </c>
      <c r="EK239">
        <v>700010</v>
      </c>
      <c r="EL239" t="s">
        <v>31</v>
      </c>
      <c r="EM239" t="s">
        <v>30</v>
      </c>
      <c r="EO239" t="s">
        <v>3</v>
      </c>
      <c r="EQ239">
        <v>0</v>
      </c>
      <c r="ER239">
        <v>6637.29</v>
      </c>
      <c r="ES239">
        <v>6301.2199999999993</v>
      </c>
      <c r="ET239">
        <v>0</v>
      </c>
      <c r="EU239">
        <v>0</v>
      </c>
      <c r="EV239">
        <v>0</v>
      </c>
      <c r="EW239">
        <v>0</v>
      </c>
      <c r="EX239">
        <v>0</v>
      </c>
      <c r="EY239">
        <v>0</v>
      </c>
      <c r="EZ239">
        <v>5</v>
      </c>
      <c r="FC239">
        <v>1</v>
      </c>
      <c r="FD239">
        <v>18</v>
      </c>
      <c r="FF239">
        <v>51577.2</v>
      </c>
      <c r="FQ239">
        <v>0</v>
      </c>
      <c r="FR239">
        <f t="shared" si="258"/>
        <v>44801.67</v>
      </c>
      <c r="FS239">
        <v>0</v>
      </c>
      <c r="FX239">
        <v>0</v>
      </c>
      <c r="FY239">
        <v>0</v>
      </c>
      <c r="GA239" t="s">
        <v>55</v>
      </c>
      <c r="GD239">
        <v>0</v>
      </c>
      <c r="GF239">
        <v>1437170432</v>
      </c>
      <c r="GG239">
        <v>2</v>
      </c>
      <c r="GH239">
        <v>3</v>
      </c>
      <c r="GI239">
        <v>5</v>
      </c>
      <c r="GJ239">
        <v>0</v>
      </c>
      <c r="GK239">
        <f>ROUND(R239*(S12)/100,2)</f>
        <v>0</v>
      </c>
      <c r="GL239">
        <f t="shared" si="259"/>
        <v>0</v>
      </c>
      <c r="GM239">
        <f t="shared" si="260"/>
        <v>44801.67</v>
      </c>
      <c r="GN239">
        <f t="shared" si="261"/>
        <v>0</v>
      </c>
      <c r="GO239">
        <f t="shared" si="262"/>
        <v>0</v>
      </c>
      <c r="GP239">
        <f t="shared" si="263"/>
        <v>0</v>
      </c>
      <c r="GR239">
        <v>1</v>
      </c>
      <c r="GS239">
        <v>1</v>
      </c>
      <c r="GT239">
        <v>0</v>
      </c>
      <c r="GU239" t="s">
        <v>3</v>
      </c>
      <c r="GV239">
        <f t="shared" si="264"/>
        <v>0</v>
      </c>
      <c r="GW239">
        <v>1</v>
      </c>
      <c r="GX239">
        <f t="shared" si="265"/>
        <v>0</v>
      </c>
      <c r="HA239">
        <v>0</v>
      </c>
      <c r="HB239">
        <v>0</v>
      </c>
      <c r="HC239">
        <f t="shared" si="266"/>
        <v>0</v>
      </c>
      <c r="HE239" t="s">
        <v>33</v>
      </c>
      <c r="HF239" t="s">
        <v>34</v>
      </c>
      <c r="HM239" t="s">
        <v>3</v>
      </c>
      <c r="HN239" t="s">
        <v>3</v>
      </c>
      <c r="HO239" t="s">
        <v>3</v>
      </c>
      <c r="HP239" t="s">
        <v>3</v>
      </c>
      <c r="HQ239" t="s">
        <v>3</v>
      </c>
      <c r="IK239">
        <v>0</v>
      </c>
    </row>
    <row r="240" spans="1:255" x14ac:dyDescent="0.2">
      <c r="A240" s="2">
        <v>17</v>
      </c>
      <c r="B240" s="2">
        <v>1</v>
      </c>
      <c r="C240" s="2"/>
      <c r="D240" s="2"/>
      <c r="E240" s="2" t="s">
        <v>98</v>
      </c>
      <c r="F240" s="2" t="s">
        <v>27</v>
      </c>
      <c r="G240" s="2" t="s">
        <v>342</v>
      </c>
      <c r="H240" s="2" t="s">
        <v>29</v>
      </c>
      <c r="I240" s="2">
        <v>1</v>
      </c>
      <c r="J240" s="2">
        <v>0</v>
      </c>
      <c r="K240" s="2">
        <v>1</v>
      </c>
      <c r="L240" s="2"/>
      <c r="M240" s="2"/>
      <c r="N240" s="2"/>
      <c r="O240" s="2">
        <f t="shared" si="229"/>
        <v>3098.05</v>
      </c>
      <c r="P240" s="2">
        <f t="shared" si="230"/>
        <v>3098.05</v>
      </c>
      <c r="Q240" s="2">
        <f t="shared" si="231"/>
        <v>0</v>
      </c>
      <c r="R240" s="2">
        <f t="shared" si="232"/>
        <v>0</v>
      </c>
      <c r="S240" s="2">
        <f t="shared" si="233"/>
        <v>0</v>
      </c>
      <c r="T240" s="2">
        <f t="shared" si="234"/>
        <v>0</v>
      </c>
      <c r="U240" s="2">
        <f t="shared" si="235"/>
        <v>0</v>
      </c>
      <c r="V240" s="2">
        <f t="shared" si="236"/>
        <v>0</v>
      </c>
      <c r="W240" s="2">
        <f t="shared" si="237"/>
        <v>0</v>
      </c>
      <c r="X240" s="2">
        <f t="shared" si="238"/>
        <v>0</v>
      </c>
      <c r="Y240" s="2">
        <f t="shared" si="239"/>
        <v>0</v>
      </c>
      <c r="Z240" s="2"/>
      <c r="AA240" s="2">
        <v>151751237</v>
      </c>
      <c r="AB240" s="2">
        <f t="shared" si="240"/>
        <v>3098.05</v>
      </c>
      <c r="AC240" s="2">
        <f t="shared" si="241"/>
        <v>3098.05</v>
      </c>
      <c r="AD240" s="2">
        <f t="shared" si="242"/>
        <v>0</v>
      </c>
      <c r="AE240" s="2">
        <f t="shared" si="243"/>
        <v>0</v>
      </c>
      <c r="AF240" s="2">
        <f t="shared" si="244"/>
        <v>0</v>
      </c>
      <c r="AG240" s="2">
        <f t="shared" si="245"/>
        <v>0</v>
      </c>
      <c r="AH240" s="2">
        <f t="shared" si="246"/>
        <v>0</v>
      </c>
      <c r="AI240" s="2">
        <f t="shared" si="247"/>
        <v>0</v>
      </c>
      <c r="AJ240" s="2">
        <f t="shared" si="248"/>
        <v>0</v>
      </c>
      <c r="AK240" s="2">
        <v>3098.05</v>
      </c>
      <c r="AL240" s="2">
        <v>3098.05</v>
      </c>
      <c r="AM240" s="2">
        <v>0</v>
      </c>
      <c r="AN240" s="2">
        <v>0</v>
      </c>
      <c r="AO240" s="2">
        <v>0</v>
      </c>
      <c r="AP240" s="2">
        <v>0</v>
      </c>
      <c r="AQ240" s="2">
        <v>0</v>
      </c>
      <c r="AR240" s="2">
        <v>0</v>
      </c>
      <c r="AS240" s="2">
        <v>0</v>
      </c>
      <c r="AT240" s="2">
        <v>0</v>
      </c>
      <c r="AU240" s="2">
        <v>0</v>
      </c>
      <c r="AV240" s="2">
        <v>1</v>
      </c>
      <c r="AW240" s="2">
        <v>1</v>
      </c>
      <c r="AX240" s="2"/>
      <c r="AY240" s="2"/>
      <c r="AZ240" s="2">
        <v>1</v>
      </c>
      <c r="BA240" s="2">
        <v>1</v>
      </c>
      <c r="BB240" s="2">
        <v>1</v>
      </c>
      <c r="BC240" s="2">
        <v>1</v>
      </c>
      <c r="BD240" s="2" t="s">
        <v>3</v>
      </c>
      <c r="BE240" s="2" t="s">
        <v>3</v>
      </c>
      <c r="BF240" s="2" t="s">
        <v>3</v>
      </c>
      <c r="BG240" s="2" t="s">
        <v>3</v>
      </c>
      <c r="BH240" s="2">
        <v>3</v>
      </c>
      <c r="BI240" s="2">
        <v>3</v>
      </c>
      <c r="BJ240" s="2" t="s">
        <v>3</v>
      </c>
      <c r="BK240" s="2"/>
      <c r="BL240" s="2"/>
      <c r="BM240" s="2">
        <v>700010</v>
      </c>
      <c r="BN240" s="2">
        <v>0</v>
      </c>
      <c r="BO240" s="2" t="s">
        <v>3</v>
      </c>
      <c r="BP240" s="2">
        <v>0</v>
      </c>
      <c r="BQ240" s="2">
        <v>202</v>
      </c>
      <c r="BR240" s="2">
        <v>0</v>
      </c>
      <c r="BS240" s="2">
        <v>1</v>
      </c>
      <c r="BT240" s="2">
        <v>1</v>
      </c>
      <c r="BU240" s="2">
        <v>1</v>
      </c>
      <c r="BV240" s="2">
        <v>1</v>
      </c>
      <c r="BW240" s="2">
        <v>1</v>
      </c>
      <c r="BX240" s="2">
        <v>1</v>
      </c>
      <c r="BY240" s="2" t="s">
        <v>3</v>
      </c>
      <c r="BZ240" s="2">
        <v>0</v>
      </c>
      <c r="CA240" s="2">
        <v>0</v>
      </c>
      <c r="CB240" s="2" t="s">
        <v>3</v>
      </c>
      <c r="CC240" s="2"/>
      <c r="CD240" s="2"/>
      <c r="CE240" s="2">
        <v>30</v>
      </c>
      <c r="CF240" s="2">
        <v>0</v>
      </c>
      <c r="CG240" s="2">
        <v>0</v>
      </c>
      <c r="CH240" s="2"/>
      <c r="CI240" s="2"/>
      <c r="CJ240" s="2"/>
      <c r="CK240" s="2"/>
      <c r="CL240" s="2"/>
      <c r="CM240" s="2">
        <v>0</v>
      </c>
      <c r="CN240" s="2" t="s">
        <v>3</v>
      </c>
      <c r="CO240" s="2">
        <v>0</v>
      </c>
      <c r="CP240" s="2">
        <f t="shared" si="249"/>
        <v>3098.05</v>
      </c>
      <c r="CQ240" s="2">
        <f t="shared" si="250"/>
        <v>3098.05</v>
      </c>
      <c r="CR240" s="2">
        <f t="shared" si="251"/>
        <v>0</v>
      </c>
      <c r="CS240" s="2">
        <f t="shared" si="252"/>
        <v>0</v>
      </c>
      <c r="CT240" s="2">
        <f t="shared" si="253"/>
        <v>0</v>
      </c>
      <c r="CU240" s="2">
        <f t="shared" si="254"/>
        <v>0</v>
      </c>
      <c r="CV240" s="2">
        <f t="shared" si="255"/>
        <v>0</v>
      </c>
      <c r="CW240" s="2">
        <f t="shared" si="256"/>
        <v>0</v>
      </c>
      <c r="CX240" s="2">
        <f t="shared" si="257"/>
        <v>0</v>
      </c>
      <c r="CY240" s="2">
        <f>((S240*BZ240)/100)</f>
        <v>0</v>
      </c>
      <c r="CZ240" s="2">
        <f>((S240*CA240)/100)</f>
        <v>0</v>
      </c>
      <c r="DA240" s="2"/>
      <c r="DB240" s="2"/>
      <c r="DC240" s="2" t="s">
        <v>3</v>
      </c>
      <c r="DD240" s="2" t="s">
        <v>3</v>
      </c>
      <c r="DE240" s="2" t="s">
        <v>3</v>
      </c>
      <c r="DF240" s="2" t="s">
        <v>3</v>
      </c>
      <c r="DG240" s="2" t="s">
        <v>3</v>
      </c>
      <c r="DH240" s="2" t="s">
        <v>3</v>
      </c>
      <c r="DI240" s="2" t="s">
        <v>3</v>
      </c>
      <c r="DJ240" s="2" t="s">
        <v>3</v>
      </c>
      <c r="DK240" s="2" t="s">
        <v>3</v>
      </c>
      <c r="DL240" s="2" t="s">
        <v>3</v>
      </c>
      <c r="DM240" s="2" t="s">
        <v>3</v>
      </c>
      <c r="DN240" s="2">
        <v>0</v>
      </c>
      <c r="DO240" s="2">
        <v>0</v>
      </c>
      <c r="DP240" s="2">
        <v>1</v>
      </c>
      <c r="DQ240" s="2">
        <v>1</v>
      </c>
      <c r="DR240" s="2"/>
      <c r="DS240" s="2"/>
      <c r="DT240" s="2"/>
      <c r="DU240" s="2">
        <v>1010</v>
      </c>
      <c r="DV240" s="2" t="s">
        <v>29</v>
      </c>
      <c r="DW240" s="2" t="s">
        <v>29</v>
      </c>
      <c r="DX240" s="2">
        <v>1</v>
      </c>
      <c r="DY240" s="2"/>
      <c r="DZ240" s="2" t="s">
        <v>3</v>
      </c>
      <c r="EA240" s="2" t="s">
        <v>3</v>
      </c>
      <c r="EB240" s="2" t="s">
        <v>3</v>
      </c>
      <c r="EC240" s="2" t="s">
        <v>3</v>
      </c>
      <c r="ED240" s="2"/>
      <c r="EE240" s="2">
        <v>151748510</v>
      </c>
      <c r="EF240" s="2">
        <v>202</v>
      </c>
      <c r="EG240" s="2" t="s">
        <v>30</v>
      </c>
      <c r="EH240" s="2">
        <v>0</v>
      </c>
      <c r="EI240" s="2" t="s">
        <v>3</v>
      </c>
      <c r="EJ240" s="2">
        <v>1</v>
      </c>
      <c r="EK240" s="2">
        <v>700010</v>
      </c>
      <c r="EL240" s="2" t="s">
        <v>31</v>
      </c>
      <c r="EM240" s="2" t="s">
        <v>30</v>
      </c>
      <c r="EN240" s="2"/>
      <c r="EO240" s="2" t="s">
        <v>3</v>
      </c>
      <c r="EP240" s="2"/>
      <c r="EQ240" s="2">
        <v>0</v>
      </c>
      <c r="ER240" s="2">
        <v>3263.2900000000004</v>
      </c>
      <c r="ES240" s="2">
        <v>3098.05</v>
      </c>
      <c r="ET240" s="2">
        <v>0</v>
      </c>
      <c r="EU240" s="2">
        <v>0</v>
      </c>
      <c r="EV240" s="2">
        <v>0</v>
      </c>
      <c r="EW240" s="2">
        <v>0</v>
      </c>
      <c r="EX240" s="2">
        <v>0</v>
      </c>
      <c r="EY240" s="2">
        <v>0</v>
      </c>
      <c r="EZ240" s="2"/>
      <c r="FA240" s="2"/>
      <c r="FB240" s="2"/>
      <c r="FC240" s="2"/>
      <c r="FD240" s="2"/>
      <c r="FE240" s="2"/>
      <c r="FF240" s="2"/>
      <c r="FG240" s="2"/>
      <c r="FH240" s="2"/>
      <c r="FI240" s="2"/>
      <c r="FJ240" s="2"/>
      <c r="FK240" s="2"/>
      <c r="FL240" s="2"/>
      <c r="FM240" s="2"/>
      <c r="FN240" s="2"/>
      <c r="FO240" s="2"/>
      <c r="FP240" s="2"/>
      <c r="FQ240" s="2">
        <v>0</v>
      </c>
      <c r="FR240" s="2">
        <f t="shared" si="258"/>
        <v>3098.05</v>
      </c>
      <c r="FS240" s="2">
        <v>0</v>
      </c>
      <c r="FT240" s="2"/>
      <c r="FU240" s="2"/>
      <c r="FV240" s="2"/>
      <c r="FW240" s="2"/>
      <c r="FX240" s="2">
        <v>0</v>
      </c>
      <c r="FY240" s="2">
        <v>0</v>
      </c>
      <c r="FZ240" s="2"/>
      <c r="GA240" s="2" t="s">
        <v>343</v>
      </c>
      <c r="GB240" s="2"/>
      <c r="GC240" s="2"/>
      <c r="GD240" s="2">
        <v>0</v>
      </c>
      <c r="GE240" s="2"/>
      <c r="GF240" s="2">
        <v>1648862278</v>
      </c>
      <c r="GG240" s="2">
        <v>2</v>
      </c>
      <c r="GH240" s="2">
        <v>4</v>
      </c>
      <c r="GI240" s="2">
        <v>-2</v>
      </c>
      <c r="GJ240" s="2">
        <v>0</v>
      </c>
      <c r="GK240" s="2">
        <f>ROUND(R240*(R12)/100,2)</f>
        <v>0</v>
      </c>
      <c r="GL240" s="2">
        <f t="shared" si="259"/>
        <v>0</v>
      </c>
      <c r="GM240" s="2">
        <f t="shared" si="260"/>
        <v>3098.05</v>
      </c>
      <c r="GN240" s="2">
        <f t="shared" si="261"/>
        <v>0</v>
      </c>
      <c r="GO240" s="2">
        <f t="shared" si="262"/>
        <v>0</v>
      </c>
      <c r="GP240" s="2">
        <f t="shared" si="263"/>
        <v>0</v>
      </c>
      <c r="GQ240" s="2"/>
      <c r="GR240" s="2">
        <v>0</v>
      </c>
      <c r="GS240" s="2">
        <v>2</v>
      </c>
      <c r="GT240" s="2">
        <v>0</v>
      </c>
      <c r="GU240" s="2" t="s">
        <v>3</v>
      </c>
      <c r="GV240" s="2">
        <f t="shared" si="264"/>
        <v>0</v>
      </c>
      <c r="GW240" s="2">
        <v>1</v>
      </c>
      <c r="GX240" s="2">
        <f t="shared" si="265"/>
        <v>0</v>
      </c>
      <c r="GY240" s="2"/>
      <c r="GZ240" s="2"/>
      <c r="HA240" s="2">
        <v>0</v>
      </c>
      <c r="HB240" s="2">
        <v>0</v>
      </c>
      <c r="HC240" s="2">
        <f t="shared" si="266"/>
        <v>0</v>
      </c>
      <c r="HD240" s="2"/>
      <c r="HE240" s="2" t="s">
        <v>33</v>
      </c>
      <c r="HF240" s="2" t="s">
        <v>34</v>
      </c>
      <c r="HG240" s="2"/>
      <c r="HH240" s="2"/>
      <c r="HI240" s="2"/>
      <c r="HJ240" s="2"/>
      <c r="HK240" s="2"/>
      <c r="HL240" s="2"/>
      <c r="HM240" s="2" t="s">
        <v>3</v>
      </c>
      <c r="HN240" s="2" t="s">
        <v>3</v>
      </c>
      <c r="HO240" s="2" t="s">
        <v>3</v>
      </c>
      <c r="HP240" s="2" t="s">
        <v>3</v>
      </c>
      <c r="HQ240" s="2" t="s">
        <v>3</v>
      </c>
      <c r="HR240" s="2"/>
      <c r="HS240" s="2"/>
      <c r="HT240" s="2"/>
      <c r="HU240" s="2"/>
      <c r="HV240" s="2"/>
      <c r="HW240" s="2"/>
      <c r="HX240" s="2"/>
      <c r="HY240" s="2"/>
      <c r="HZ240" s="2"/>
      <c r="IA240" s="2"/>
      <c r="IB240" s="2"/>
      <c r="IC240" s="2"/>
      <c r="ID240" s="2"/>
      <c r="IE240" s="2"/>
      <c r="IF240" s="2"/>
      <c r="IG240" s="2"/>
      <c r="IH240" s="2"/>
      <c r="II240" s="2"/>
      <c r="IJ240" s="2"/>
      <c r="IK240" s="2">
        <v>0</v>
      </c>
      <c r="IL240" s="2"/>
      <c r="IM240" s="2"/>
      <c r="IN240" s="2"/>
      <c r="IO240" s="2"/>
      <c r="IP240" s="2"/>
      <c r="IQ240" s="2"/>
      <c r="IR240" s="2"/>
      <c r="IS240" s="2"/>
      <c r="IT240" s="2"/>
      <c r="IU240" s="2"/>
    </row>
    <row r="241" spans="1:255" x14ac:dyDescent="0.2">
      <c r="A241">
        <v>17</v>
      </c>
      <c r="B241">
        <v>1</v>
      </c>
      <c r="E241" t="s">
        <v>98</v>
      </c>
      <c r="F241" t="s">
        <v>27</v>
      </c>
      <c r="G241" t="s">
        <v>342</v>
      </c>
      <c r="H241" t="s">
        <v>29</v>
      </c>
      <c r="I241">
        <v>1</v>
      </c>
      <c r="J241">
        <v>0</v>
      </c>
      <c r="K241">
        <v>1</v>
      </c>
      <c r="O241">
        <f t="shared" si="229"/>
        <v>22027.14</v>
      </c>
      <c r="P241">
        <f t="shared" si="230"/>
        <v>22027.14</v>
      </c>
      <c r="Q241">
        <f t="shared" si="231"/>
        <v>0</v>
      </c>
      <c r="R241">
        <f t="shared" si="232"/>
        <v>0</v>
      </c>
      <c r="S241">
        <f t="shared" si="233"/>
        <v>0</v>
      </c>
      <c r="T241">
        <f t="shared" si="234"/>
        <v>0</v>
      </c>
      <c r="U241">
        <f t="shared" si="235"/>
        <v>0</v>
      </c>
      <c r="V241">
        <f t="shared" si="236"/>
        <v>0</v>
      </c>
      <c r="W241">
        <f t="shared" si="237"/>
        <v>0</v>
      </c>
      <c r="X241">
        <f t="shared" si="238"/>
        <v>0</v>
      </c>
      <c r="Y241">
        <f t="shared" si="239"/>
        <v>0</v>
      </c>
      <c r="AA241">
        <v>151751235</v>
      </c>
      <c r="AB241">
        <f t="shared" si="240"/>
        <v>3098.05</v>
      </c>
      <c r="AC241">
        <f t="shared" si="241"/>
        <v>3098.05</v>
      </c>
      <c r="AD241">
        <f t="shared" si="242"/>
        <v>0</v>
      </c>
      <c r="AE241">
        <f t="shared" si="243"/>
        <v>0</v>
      </c>
      <c r="AF241">
        <f t="shared" si="244"/>
        <v>0</v>
      </c>
      <c r="AG241">
        <f t="shared" si="245"/>
        <v>0</v>
      </c>
      <c r="AH241">
        <f t="shared" si="246"/>
        <v>0</v>
      </c>
      <c r="AI241">
        <f t="shared" si="247"/>
        <v>0</v>
      </c>
      <c r="AJ241">
        <f t="shared" si="248"/>
        <v>0</v>
      </c>
      <c r="AK241">
        <v>3098.05</v>
      </c>
      <c r="AL241">
        <v>3098.05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1</v>
      </c>
      <c r="AW241">
        <v>1</v>
      </c>
      <c r="AZ241">
        <v>1</v>
      </c>
      <c r="BA241">
        <v>1</v>
      </c>
      <c r="BB241">
        <v>1</v>
      </c>
      <c r="BC241">
        <v>7.11</v>
      </c>
      <c r="BD241" t="s">
        <v>3</v>
      </c>
      <c r="BE241" t="s">
        <v>3</v>
      </c>
      <c r="BF241" t="s">
        <v>3</v>
      </c>
      <c r="BG241" t="s">
        <v>3</v>
      </c>
      <c r="BH241">
        <v>3</v>
      </c>
      <c r="BI241">
        <v>3</v>
      </c>
      <c r="BJ241" t="s">
        <v>3</v>
      </c>
      <c r="BM241">
        <v>700010</v>
      </c>
      <c r="BN241">
        <v>0</v>
      </c>
      <c r="BO241" t="s">
        <v>3</v>
      </c>
      <c r="BP241">
        <v>0</v>
      </c>
      <c r="BQ241">
        <v>202</v>
      </c>
      <c r="BR241">
        <v>0</v>
      </c>
      <c r="BS241">
        <v>1</v>
      </c>
      <c r="BT241">
        <v>1</v>
      </c>
      <c r="BU241">
        <v>1</v>
      </c>
      <c r="BV241">
        <v>1</v>
      </c>
      <c r="BW241">
        <v>1</v>
      </c>
      <c r="BX241">
        <v>1</v>
      </c>
      <c r="BY241" t="s">
        <v>3</v>
      </c>
      <c r="BZ241">
        <v>0</v>
      </c>
      <c r="CA241">
        <v>0</v>
      </c>
      <c r="CB241" t="s">
        <v>3</v>
      </c>
      <c r="CE241">
        <v>30</v>
      </c>
      <c r="CF241">
        <v>0</v>
      </c>
      <c r="CG241">
        <v>0</v>
      </c>
      <c r="CM241">
        <v>0</v>
      </c>
      <c r="CN241" t="s">
        <v>3</v>
      </c>
      <c r="CO241">
        <v>0</v>
      </c>
      <c r="CP241">
        <f t="shared" si="249"/>
        <v>22027.14</v>
      </c>
      <c r="CQ241">
        <f t="shared" si="250"/>
        <v>22027.14</v>
      </c>
      <c r="CR241">
        <f t="shared" si="251"/>
        <v>0</v>
      </c>
      <c r="CS241">
        <f t="shared" si="252"/>
        <v>0</v>
      </c>
      <c r="CT241">
        <f t="shared" si="253"/>
        <v>0</v>
      </c>
      <c r="CU241">
        <f t="shared" si="254"/>
        <v>0</v>
      </c>
      <c r="CV241">
        <f t="shared" si="255"/>
        <v>0</v>
      </c>
      <c r="CW241">
        <f t="shared" si="256"/>
        <v>0</v>
      </c>
      <c r="CX241">
        <f t="shared" si="257"/>
        <v>0</v>
      </c>
      <c r="CY241">
        <f>S241*(BZ241/100)</f>
        <v>0</v>
      </c>
      <c r="CZ241">
        <f>S241*(CA241/100)</f>
        <v>0</v>
      </c>
      <c r="DC241" t="s">
        <v>3</v>
      </c>
      <c r="DD241" t="s">
        <v>3</v>
      </c>
      <c r="DE241" t="s">
        <v>3</v>
      </c>
      <c r="DF241" t="s">
        <v>3</v>
      </c>
      <c r="DG241" t="s">
        <v>3</v>
      </c>
      <c r="DH241" t="s">
        <v>3</v>
      </c>
      <c r="DI241" t="s">
        <v>3</v>
      </c>
      <c r="DJ241" t="s">
        <v>3</v>
      </c>
      <c r="DK241" t="s">
        <v>3</v>
      </c>
      <c r="DL241" t="s">
        <v>3</v>
      </c>
      <c r="DM241" t="s">
        <v>3</v>
      </c>
      <c r="DN241">
        <v>0</v>
      </c>
      <c r="DO241">
        <v>0</v>
      </c>
      <c r="DP241">
        <v>1</v>
      </c>
      <c r="DQ241">
        <v>1</v>
      </c>
      <c r="DU241">
        <v>1010</v>
      </c>
      <c r="DV241" t="s">
        <v>29</v>
      </c>
      <c r="DW241" t="s">
        <v>29</v>
      </c>
      <c r="DX241">
        <v>1</v>
      </c>
      <c r="DZ241" t="s">
        <v>3</v>
      </c>
      <c r="EA241" t="s">
        <v>3</v>
      </c>
      <c r="EB241" t="s">
        <v>3</v>
      </c>
      <c r="EC241" t="s">
        <v>3</v>
      </c>
      <c r="EE241">
        <v>151748510</v>
      </c>
      <c r="EF241">
        <v>202</v>
      </c>
      <c r="EG241" t="s">
        <v>30</v>
      </c>
      <c r="EH241">
        <v>0</v>
      </c>
      <c r="EI241" t="s">
        <v>3</v>
      </c>
      <c r="EJ241">
        <v>1</v>
      </c>
      <c r="EK241">
        <v>700010</v>
      </c>
      <c r="EL241" t="s">
        <v>31</v>
      </c>
      <c r="EM241" t="s">
        <v>30</v>
      </c>
      <c r="EO241" t="s">
        <v>3</v>
      </c>
      <c r="EQ241">
        <v>0</v>
      </c>
      <c r="ER241">
        <v>3263.2900000000004</v>
      </c>
      <c r="ES241">
        <v>3098.05</v>
      </c>
      <c r="ET241">
        <v>0</v>
      </c>
      <c r="EU241">
        <v>0</v>
      </c>
      <c r="EV241">
        <v>0</v>
      </c>
      <c r="EW241">
        <v>0</v>
      </c>
      <c r="EX241">
        <v>0</v>
      </c>
      <c r="EY241">
        <v>0</v>
      </c>
      <c r="EZ241">
        <v>5</v>
      </c>
      <c r="FC241">
        <v>1</v>
      </c>
      <c r="FD241">
        <v>18</v>
      </c>
      <c r="FF241">
        <v>25358.400000000001</v>
      </c>
      <c r="FQ241">
        <v>0</v>
      </c>
      <c r="FR241">
        <f t="shared" si="258"/>
        <v>22027.14</v>
      </c>
      <c r="FS241">
        <v>0</v>
      </c>
      <c r="FX241">
        <v>0</v>
      </c>
      <c r="FY241">
        <v>0</v>
      </c>
      <c r="GA241" t="s">
        <v>343</v>
      </c>
      <c r="GD241">
        <v>0</v>
      </c>
      <c r="GF241">
        <v>1648862278</v>
      </c>
      <c r="GG241">
        <v>2</v>
      </c>
      <c r="GH241">
        <v>3</v>
      </c>
      <c r="GI241">
        <v>5</v>
      </c>
      <c r="GJ241">
        <v>0</v>
      </c>
      <c r="GK241">
        <f>ROUND(R241*(S12)/100,2)</f>
        <v>0</v>
      </c>
      <c r="GL241">
        <f t="shared" si="259"/>
        <v>0</v>
      </c>
      <c r="GM241">
        <f t="shared" si="260"/>
        <v>22027.14</v>
      </c>
      <c r="GN241">
        <f t="shared" si="261"/>
        <v>0</v>
      </c>
      <c r="GO241">
        <f t="shared" si="262"/>
        <v>0</v>
      </c>
      <c r="GP241">
        <f t="shared" si="263"/>
        <v>0</v>
      </c>
      <c r="GR241">
        <v>1</v>
      </c>
      <c r="GS241">
        <v>1</v>
      </c>
      <c r="GT241">
        <v>0</v>
      </c>
      <c r="GU241" t="s">
        <v>3</v>
      </c>
      <c r="GV241">
        <f t="shared" si="264"/>
        <v>0</v>
      </c>
      <c r="GW241">
        <v>1</v>
      </c>
      <c r="GX241">
        <f t="shared" si="265"/>
        <v>0</v>
      </c>
      <c r="HA241">
        <v>0</v>
      </c>
      <c r="HB241">
        <v>0</v>
      </c>
      <c r="HC241">
        <f t="shared" si="266"/>
        <v>0</v>
      </c>
      <c r="HE241" t="s">
        <v>33</v>
      </c>
      <c r="HF241" t="s">
        <v>34</v>
      </c>
      <c r="HM241" t="s">
        <v>3</v>
      </c>
      <c r="HN241" t="s">
        <v>3</v>
      </c>
      <c r="HO241" t="s">
        <v>3</v>
      </c>
      <c r="HP241" t="s">
        <v>3</v>
      </c>
      <c r="HQ241" t="s">
        <v>3</v>
      </c>
      <c r="IK241">
        <v>0</v>
      </c>
    </row>
    <row r="242" spans="1:255" x14ac:dyDescent="0.2">
      <c r="A242" s="2">
        <v>17</v>
      </c>
      <c r="B242" s="2">
        <v>1</v>
      </c>
      <c r="C242" s="2"/>
      <c r="D242" s="2"/>
      <c r="E242" s="2" t="s">
        <v>3</v>
      </c>
      <c r="F242" s="2" t="s">
        <v>68</v>
      </c>
      <c r="G242" s="2" t="s">
        <v>69</v>
      </c>
      <c r="H242" s="2" t="s">
        <v>29</v>
      </c>
      <c r="I242" s="2">
        <v>2</v>
      </c>
      <c r="J242" s="2">
        <v>0</v>
      </c>
      <c r="K242" s="2">
        <v>2</v>
      </c>
      <c r="L242" s="2"/>
      <c r="M242" s="2"/>
      <c r="N242" s="2"/>
      <c r="O242" s="2">
        <f t="shared" si="229"/>
        <v>0</v>
      </c>
      <c r="P242" s="2">
        <f t="shared" si="230"/>
        <v>0</v>
      </c>
      <c r="Q242" s="2">
        <f t="shared" si="231"/>
        <v>0</v>
      </c>
      <c r="R242" s="2">
        <f t="shared" si="232"/>
        <v>0</v>
      </c>
      <c r="S242" s="2">
        <f t="shared" si="233"/>
        <v>0</v>
      </c>
      <c r="T242" s="2">
        <f t="shared" si="234"/>
        <v>0</v>
      </c>
      <c r="U242" s="2">
        <f t="shared" si="235"/>
        <v>0</v>
      </c>
      <c r="V242" s="2">
        <f t="shared" si="236"/>
        <v>0</v>
      </c>
      <c r="W242" s="2">
        <f t="shared" si="237"/>
        <v>0</v>
      </c>
      <c r="X242" s="2">
        <f t="shared" si="238"/>
        <v>0</v>
      </c>
      <c r="Y242" s="2">
        <f t="shared" si="239"/>
        <v>0</v>
      </c>
      <c r="Z242" s="2"/>
      <c r="AA242" s="2">
        <v>-1</v>
      </c>
      <c r="AB242" s="2">
        <f t="shared" si="240"/>
        <v>0</v>
      </c>
      <c r="AC242" s="2">
        <f t="shared" si="241"/>
        <v>0</v>
      </c>
      <c r="AD242" s="2">
        <f t="shared" si="242"/>
        <v>0</v>
      </c>
      <c r="AE242" s="2">
        <f t="shared" si="243"/>
        <v>0</v>
      </c>
      <c r="AF242" s="2">
        <f t="shared" si="244"/>
        <v>0</v>
      </c>
      <c r="AG242" s="2">
        <f t="shared" si="245"/>
        <v>0</v>
      </c>
      <c r="AH242" s="2">
        <f t="shared" si="246"/>
        <v>0</v>
      </c>
      <c r="AI242" s="2">
        <f t="shared" si="247"/>
        <v>0</v>
      </c>
      <c r="AJ242" s="2">
        <f t="shared" si="248"/>
        <v>0</v>
      </c>
      <c r="AK242" s="2">
        <v>0</v>
      </c>
      <c r="AL242" s="2">
        <v>0</v>
      </c>
      <c r="AM242" s="2">
        <v>0</v>
      </c>
      <c r="AN242" s="2">
        <v>0</v>
      </c>
      <c r="AO242" s="2">
        <v>0</v>
      </c>
      <c r="AP242" s="2">
        <v>0</v>
      </c>
      <c r="AQ242" s="2">
        <v>0</v>
      </c>
      <c r="AR242" s="2">
        <v>0</v>
      </c>
      <c r="AS242" s="2">
        <v>0</v>
      </c>
      <c r="AT242" s="2">
        <v>0</v>
      </c>
      <c r="AU242" s="2">
        <v>0</v>
      </c>
      <c r="AV242" s="2">
        <v>1</v>
      </c>
      <c r="AW242" s="2">
        <v>1</v>
      </c>
      <c r="AX242" s="2"/>
      <c r="AY242" s="2"/>
      <c r="AZ242" s="2">
        <v>1</v>
      </c>
      <c r="BA242" s="2">
        <v>1</v>
      </c>
      <c r="BB242" s="2">
        <v>1</v>
      </c>
      <c r="BC242" s="2">
        <v>1</v>
      </c>
      <c r="BD242" s="2" t="s">
        <v>3</v>
      </c>
      <c r="BE242" s="2" t="s">
        <v>3</v>
      </c>
      <c r="BF242" s="2" t="s">
        <v>3</v>
      </c>
      <c r="BG242" s="2" t="s">
        <v>3</v>
      </c>
      <c r="BH242" s="2">
        <v>3</v>
      </c>
      <c r="BI242" s="2">
        <v>1</v>
      </c>
      <c r="BJ242" s="2" t="s">
        <v>3</v>
      </c>
      <c r="BK242" s="2"/>
      <c r="BL242" s="2"/>
      <c r="BM242" s="2">
        <v>700010</v>
      </c>
      <c r="BN242" s="2">
        <v>0</v>
      </c>
      <c r="BO242" s="2" t="s">
        <v>3</v>
      </c>
      <c r="BP242" s="2">
        <v>0</v>
      </c>
      <c r="BQ242" s="2">
        <v>202</v>
      </c>
      <c r="BR242" s="2">
        <v>0</v>
      </c>
      <c r="BS242" s="2">
        <v>1</v>
      </c>
      <c r="BT242" s="2">
        <v>1</v>
      </c>
      <c r="BU242" s="2">
        <v>1</v>
      </c>
      <c r="BV242" s="2">
        <v>1</v>
      </c>
      <c r="BW242" s="2">
        <v>1</v>
      </c>
      <c r="BX242" s="2">
        <v>1</v>
      </c>
      <c r="BY242" s="2" t="s">
        <v>3</v>
      </c>
      <c r="BZ242" s="2">
        <v>0</v>
      </c>
      <c r="CA242" s="2">
        <v>0</v>
      </c>
      <c r="CB242" s="2" t="s">
        <v>3</v>
      </c>
      <c r="CC242" s="2"/>
      <c r="CD242" s="2"/>
      <c r="CE242" s="2">
        <v>30</v>
      </c>
      <c r="CF242" s="2">
        <v>0</v>
      </c>
      <c r="CG242" s="2">
        <v>0</v>
      </c>
      <c r="CH242" s="2"/>
      <c r="CI242" s="2"/>
      <c r="CJ242" s="2"/>
      <c r="CK242" s="2"/>
      <c r="CL242" s="2"/>
      <c r="CM242" s="2">
        <v>0</v>
      </c>
      <c r="CN242" s="2" t="s">
        <v>3</v>
      </c>
      <c r="CO242" s="2">
        <v>0</v>
      </c>
      <c r="CP242" s="2">
        <f t="shared" si="249"/>
        <v>0</v>
      </c>
      <c r="CQ242" s="2">
        <f t="shared" si="250"/>
        <v>0</v>
      </c>
      <c r="CR242" s="2">
        <f t="shared" si="251"/>
        <v>0</v>
      </c>
      <c r="CS242" s="2">
        <f t="shared" si="252"/>
        <v>0</v>
      </c>
      <c r="CT242" s="2">
        <f t="shared" si="253"/>
        <v>0</v>
      </c>
      <c r="CU242" s="2">
        <f t="shared" si="254"/>
        <v>0</v>
      </c>
      <c r="CV242" s="2">
        <f t="shared" si="255"/>
        <v>0</v>
      </c>
      <c r="CW242" s="2">
        <f t="shared" si="256"/>
        <v>0</v>
      </c>
      <c r="CX242" s="2">
        <f t="shared" si="257"/>
        <v>0</v>
      </c>
      <c r="CY242" s="2">
        <f>((S242*BZ242)/100)</f>
        <v>0</v>
      </c>
      <c r="CZ242" s="2">
        <f>((S242*CA242)/100)</f>
        <v>0</v>
      </c>
      <c r="DA242" s="2"/>
      <c r="DB242" s="2"/>
      <c r="DC242" s="2" t="s">
        <v>3</v>
      </c>
      <c r="DD242" s="2" t="s">
        <v>3</v>
      </c>
      <c r="DE242" s="2" t="s">
        <v>3</v>
      </c>
      <c r="DF242" s="2" t="s">
        <v>3</v>
      </c>
      <c r="DG242" s="2" t="s">
        <v>3</v>
      </c>
      <c r="DH242" s="2" t="s">
        <v>3</v>
      </c>
      <c r="DI242" s="2" t="s">
        <v>3</v>
      </c>
      <c r="DJ242" s="2" t="s">
        <v>3</v>
      </c>
      <c r="DK242" s="2" t="s">
        <v>3</v>
      </c>
      <c r="DL242" s="2" t="s">
        <v>3</v>
      </c>
      <c r="DM242" s="2" t="s">
        <v>3</v>
      </c>
      <c r="DN242" s="2">
        <v>0</v>
      </c>
      <c r="DO242" s="2">
        <v>0</v>
      </c>
      <c r="DP242" s="2">
        <v>1</v>
      </c>
      <c r="DQ242" s="2">
        <v>1</v>
      </c>
      <c r="DR242" s="2"/>
      <c r="DS242" s="2"/>
      <c r="DT242" s="2"/>
      <c r="DU242" s="2">
        <v>1010</v>
      </c>
      <c r="DV242" s="2" t="s">
        <v>29</v>
      </c>
      <c r="DW242" s="2" t="s">
        <v>29</v>
      </c>
      <c r="DX242" s="2">
        <v>1</v>
      </c>
      <c r="DY242" s="2"/>
      <c r="DZ242" s="2" t="s">
        <v>3</v>
      </c>
      <c r="EA242" s="2" t="s">
        <v>3</v>
      </c>
      <c r="EB242" s="2" t="s">
        <v>3</v>
      </c>
      <c r="EC242" s="2" t="s">
        <v>3</v>
      </c>
      <c r="ED242" s="2"/>
      <c r="EE242" s="2">
        <v>151748510</v>
      </c>
      <c r="EF242" s="2">
        <v>202</v>
      </c>
      <c r="EG242" s="2" t="s">
        <v>30</v>
      </c>
      <c r="EH242" s="2">
        <v>0</v>
      </c>
      <c r="EI242" s="2" t="s">
        <v>3</v>
      </c>
      <c r="EJ242" s="2">
        <v>1</v>
      </c>
      <c r="EK242" s="2">
        <v>700010</v>
      </c>
      <c r="EL242" s="2" t="s">
        <v>31</v>
      </c>
      <c r="EM242" s="2" t="s">
        <v>30</v>
      </c>
      <c r="EN242" s="2"/>
      <c r="EO242" s="2" t="s">
        <v>3</v>
      </c>
      <c r="EP242" s="2"/>
      <c r="EQ242" s="2">
        <v>1024</v>
      </c>
      <c r="ER242" s="2">
        <v>0</v>
      </c>
      <c r="ES242" s="2">
        <v>0</v>
      </c>
      <c r="ET242" s="2">
        <v>0</v>
      </c>
      <c r="EU242" s="2">
        <v>0</v>
      </c>
      <c r="EV242" s="2">
        <v>0</v>
      </c>
      <c r="EW242" s="2">
        <v>0</v>
      </c>
      <c r="EX242" s="2">
        <v>0</v>
      </c>
      <c r="EY242" s="2">
        <v>0</v>
      </c>
      <c r="EZ242" s="2"/>
      <c r="FA242" s="2"/>
      <c r="FB242" s="2"/>
      <c r="FC242" s="2"/>
      <c r="FD242" s="2"/>
      <c r="FE242" s="2"/>
      <c r="FF242" s="2"/>
      <c r="FG242" s="2"/>
      <c r="FH242" s="2"/>
      <c r="FI242" s="2"/>
      <c r="FJ242" s="2"/>
      <c r="FK242" s="2"/>
      <c r="FL242" s="2"/>
      <c r="FM242" s="2"/>
      <c r="FN242" s="2"/>
      <c r="FO242" s="2"/>
      <c r="FP242" s="2"/>
      <c r="FQ242" s="2">
        <v>0</v>
      </c>
      <c r="FR242" s="2">
        <f t="shared" si="258"/>
        <v>0</v>
      </c>
      <c r="FS242" s="2">
        <v>0</v>
      </c>
      <c r="FT242" s="2"/>
      <c r="FU242" s="2"/>
      <c r="FV242" s="2"/>
      <c r="FW242" s="2"/>
      <c r="FX242" s="2">
        <v>0</v>
      </c>
      <c r="FY242" s="2">
        <v>0</v>
      </c>
      <c r="FZ242" s="2"/>
      <c r="GA242" s="2" t="s">
        <v>3</v>
      </c>
      <c r="GB242" s="2"/>
      <c r="GC242" s="2"/>
      <c r="GD242" s="2">
        <v>0</v>
      </c>
      <c r="GE242" s="2"/>
      <c r="GF242" s="2">
        <v>463713890</v>
      </c>
      <c r="GG242" s="2">
        <v>2</v>
      </c>
      <c r="GH242" s="2">
        <v>0</v>
      </c>
      <c r="GI242" s="2">
        <v>-2</v>
      </c>
      <c r="GJ242" s="2">
        <v>0</v>
      </c>
      <c r="GK242" s="2">
        <f>ROUND(R242*(R12)/100,2)</f>
        <v>0</v>
      </c>
      <c r="GL242" s="2">
        <f t="shared" si="259"/>
        <v>0</v>
      </c>
      <c r="GM242" s="2">
        <f t="shared" si="260"/>
        <v>0</v>
      </c>
      <c r="GN242" s="2">
        <f t="shared" si="261"/>
        <v>0</v>
      </c>
      <c r="GO242" s="2">
        <f t="shared" si="262"/>
        <v>0</v>
      </c>
      <c r="GP242" s="2">
        <f t="shared" si="263"/>
        <v>0</v>
      </c>
      <c r="GQ242" s="2"/>
      <c r="GR242" s="2">
        <v>0</v>
      </c>
      <c r="GS242" s="2">
        <v>0</v>
      </c>
      <c r="GT242" s="2">
        <v>0</v>
      </c>
      <c r="GU242" s="2" t="s">
        <v>3</v>
      </c>
      <c r="GV242" s="2">
        <f t="shared" si="264"/>
        <v>0</v>
      </c>
      <c r="GW242" s="2">
        <v>1</v>
      </c>
      <c r="GX242" s="2">
        <f t="shared" si="265"/>
        <v>0</v>
      </c>
      <c r="GY242" s="2"/>
      <c r="GZ242" s="2"/>
      <c r="HA242" s="2">
        <v>0</v>
      </c>
      <c r="HB242" s="2">
        <v>0</v>
      </c>
      <c r="HC242" s="2">
        <f t="shared" si="266"/>
        <v>0</v>
      </c>
      <c r="HD242" s="2"/>
      <c r="HE242" s="2" t="s">
        <v>3</v>
      </c>
      <c r="HF242" s="2" t="s">
        <v>3</v>
      </c>
      <c r="HG242" s="2"/>
      <c r="HH242" s="2"/>
      <c r="HI242" s="2"/>
      <c r="HJ242" s="2"/>
      <c r="HK242" s="2"/>
      <c r="HL242" s="2"/>
      <c r="HM242" s="2" t="s">
        <v>3</v>
      </c>
      <c r="HN242" s="2" t="s">
        <v>3</v>
      </c>
      <c r="HO242" s="2" t="s">
        <v>3</v>
      </c>
      <c r="HP242" s="2" t="s">
        <v>3</v>
      </c>
      <c r="HQ242" s="2" t="s">
        <v>3</v>
      </c>
      <c r="HR242" s="2"/>
      <c r="HS242" s="2"/>
      <c r="HT242" s="2"/>
      <c r="HU242" s="2"/>
      <c r="HV242" s="2"/>
      <c r="HW242" s="2"/>
      <c r="HX242" s="2"/>
      <c r="HY242" s="2"/>
      <c r="HZ242" s="2"/>
      <c r="IA242" s="2"/>
      <c r="IB242" s="2"/>
      <c r="IC242" s="2"/>
      <c r="ID242" s="2"/>
      <c r="IE242" s="2"/>
      <c r="IF242" s="2"/>
      <c r="IG242" s="2"/>
      <c r="IH242" s="2"/>
      <c r="II242" s="2"/>
      <c r="IJ242" s="2"/>
      <c r="IK242" s="2">
        <v>0</v>
      </c>
      <c r="IL242" s="2"/>
      <c r="IM242" s="2"/>
      <c r="IN242" s="2"/>
      <c r="IO242" s="2"/>
      <c r="IP242" s="2"/>
      <c r="IQ242" s="2"/>
      <c r="IR242" s="2"/>
      <c r="IS242" s="2"/>
      <c r="IT242" s="2"/>
      <c r="IU242" s="2"/>
    </row>
    <row r="243" spans="1:255" x14ac:dyDescent="0.2">
      <c r="A243">
        <v>17</v>
      </c>
      <c r="B243">
        <v>1</v>
      </c>
      <c r="E243" t="s">
        <v>3</v>
      </c>
      <c r="F243" t="s">
        <v>68</v>
      </c>
      <c r="G243" t="s">
        <v>69</v>
      </c>
      <c r="H243" t="s">
        <v>29</v>
      </c>
      <c r="I243">
        <v>2</v>
      </c>
      <c r="J243">
        <v>0</v>
      </c>
      <c r="K243">
        <v>2</v>
      </c>
      <c r="O243">
        <f t="shared" si="229"/>
        <v>0</v>
      </c>
      <c r="P243">
        <f t="shared" si="230"/>
        <v>0</v>
      </c>
      <c r="Q243">
        <f t="shared" si="231"/>
        <v>0</v>
      </c>
      <c r="R243">
        <f t="shared" si="232"/>
        <v>0</v>
      </c>
      <c r="S243">
        <f t="shared" si="233"/>
        <v>0</v>
      </c>
      <c r="T243">
        <f t="shared" si="234"/>
        <v>0</v>
      </c>
      <c r="U243">
        <f t="shared" si="235"/>
        <v>0</v>
      </c>
      <c r="V243">
        <f t="shared" si="236"/>
        <v>0</v>
      </c>
      <c r="W243">
        <f t="shared" si="237"/>
        <v>0</v>
      </c>
      <c r="X243">
        <f t="shared" si="238"/>
        <v>0</v>
      </c>
      <c r="Y243">
        <f t="shared" si="239"/>
        <v>0</v>
      </c>
      <c r="AA243">
        <v>-1</v>
      </c>
      <c r="AB243">
        <f t="shared" si="240"/>
        <v>0</v>
      </c>
      <c r="AC243">
        <f t="shared" si="241"/>
        <v>0</v>
      </c>
      <c r="AD243">
        <f t="shared" si="242"/>
        <v>0</v>
      </c>
      <c r="AE243">
        <f t="shared" si="243"/>
        <v>0</v>
      </c>
      <c r="AF243">
        <f t="shared" si="244"/>
        <v>0</v>
      </c>
      <c r="AG243">
        <f t="shared" si="245"/>
        <v>0</v>
      </c>
      <c r="AH243">
        <f t="shared" si="246"/>
        <v>0</v>
      </c>
      <c r="AI243">
        <f t="shared" si="247"/>
        <v>0</v>
      </c>
      <c r="AJ243">
        <f t="shared" si="248"/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79</v>
      </c>
      <c r="AU243">
        <v>41</v>
      </c>
      <c r="AV243">
        <v>1</v>
      </c>
      <c r="AW243">
        <v>1</v>
      </c>
      <c r="AZ243">
        <v>1</v>
      </c>
      <c r="BA243">
        <v>1</v>
      </c>
      <c r="BB243">
        <v>1</v>
      </c>
      <c r="BC243">
        <v>1</v>
      </c>
      <c r="BD243" t="s">
        <v>3</v>
      </c>
      <c r="BE243" t="s">
        <v>3</v>
      </c>
      <c r="BF243" t="s">
        <v>3</v>
      </c>
      <c r="BG243" t="s">
        <v>3</v>
      </c>
      <c r="BH243">
        <v>3</v>
      </c>
      <c r="BI243">
        <v>1</v>
      </c>
      <c r="BJ243" t="s">
        <v>3</v>
      </c>
      <c r="BM243">
        <v>700010</v>
      </c>
      <c r="BN243">
        <v>0</v>
      </c>
      <c r="BO243" t="s">
        <v>68</v>
      </c>
      <c r="BP243">
        <v>1</v>
      </c>
      <c r="BQ243">
        <v>202</v>
      </c>
      <c r="BR243">
        <v>0</v>
      </c>
      <c r="BS243">
        <v>1</v>
      </c>
      <c r="BT243">
        <v>1</v>
      </c>
      <c r="BU243">
        <v>1</v>
      </c>
      <c r="BV243">
        <v>1</v>
      </c>
      <c r="BW243">
        <v>1</v>
      </c>
      <c r="BX243">
        <v>1</v>
      </c>
      <c r="BY243" t="s">
        <v>3</v>
      </c>
      <c r="BZ243">
        <v>79</v>
      </c>
      <c r="CA243">
        <v>41</v>
      </c>
      <c r="CB243" t="s">
        <v>3</v>
      </c>
      <c r="CE243">
        <v>30</v>
      </c>
      <c r="CF243">
        <v>0</v>
      </c>
      <c r="CG243">
        <v>0</v>
      </c>
      <c r="CM243">
        <v>0</v>
      </c>
      <c r="CN243" t="s">
        <v>3</v>
      </c>
      <c r="CO243">
        <v>0</v>
      </c>
      <c r="CP243">
        <f t="shared" si="249"/>
        <v>0</v>
      </c>
      <c r="CQ243">
        <f t="shared" si="250"/>
        <v>0</v>
      </c>
      <c r="CR243">
        <f t="shared" si="251"/>
        <v>0</v>
      </c>
      <c r="CS243">
        <f t="shared" si="252"/>
        <v>0</v>
      </c>
      <c r="CT243">
        <f t="shared" si="253"/>
        <v>0</v>
      </c>
      <c r="CU243">
        <f t="shared" si="254"/>
        <v>0</v>
      </c>
      <c r="CV243">
        <f t="shared" si="255"/>
        <v>0</v>
      </c>
      <c r="CW243">
        <f t="shared" si="256"/>
        <v>0</v>
      </c>
      <c r="CX243">
        <f t="shared" si="257"/>
        <v>0</v>
      </c>
      <c r="CY243">
        <f>S243*(BZ243/100)</f>
        <v>0</v>
      </c>
      <c r="CZ243">
        <f>S243*(CA243/100)</f>
        <v>0</v>
      </c>
      <c r="DC243" t="s">
        <v>3</v>
      </c>
      <c r="DD243" t="s">
        <v>3</v>
      </c>
      <c r="DE243" t="s">
        <v>3</v>
      </c>
      <c r="DF243" t="s">
        <v>3</v>
      </c>
      <c r="DG243" t="s">
        <v>3</v>
      </c>
      <c r="DH243" t="s">
        <v>3</v>
      </c>
      <c r="DI243" t="s">
        <v>3</v>
      </c>
      <c r="DJ243" t="s">
        <v>3</v>
      </c>
      <c r="DK243" t="s">
        <v>3</v>
      </c>
      <c r="DL243" t="s">
        <v>3</v>
      </c>
      <c r="DM243" t="s">
        <v>3</v>
      </c>
      <c r="DN243">
        <v>0</v>
      </c>
      <c r="DO243">
        <v>0</v>
      </c>
      <c r="DP243">
        <v>1</v>
      </c>
      <c r="DQ243">
        <v>1</v>
      </c>
      <c r="DU243">
        <v>1010</v>
      </c>
      <c r="DV243" t="s">
        <v>29</v>
      </c>
      <c r="DW243" t="s">
        <v>29</v>
      </c>
      <c r="DX243">
        <v>1</v>
      </c>
      <c r="DZ243" t="s">
        <v>3</v>
      </c>
      <c r="EA243" t="s">
        <v>3</v>
      </c>
      <c r="EB243" t="s">
        <v>3</v>
      </c>
      <c r="EC243" t="s">
        <v>3</v>
      </c>
      <c r="EE243">
        <v>151748510</v>
      </c>
      <c r="EF243">
        <v>202</v>
      </c>
      <c r="EG243" t="s">
        <v>30</v>
      </c>
      <c r="EH243">
        <v>0</v>
      </c>
      <c r="EI243" t="s">
        <v>3</v>
      </c>
      <c r="EJ243">
        <v>1</v>
      </c>
      <c r="EK243">
        <v>700010</v>
      </c>
      <c r="EL243" t="s">
        <v>31</v>
      </c>
      <c r="EM243" t="s">
        <v>30</v>
      </c>
      <c r="EO243" t="s">
        <v>3</v>
      </c>
      <c r="EQ243">
        <v>1024</v>
      </c>
      <c r="ER243">
        <v>0</v>
      </c>
      <c r="ES243">
        <v>0</v>
      </c>
      <c r="ET243">
        <v>0</v>
      </c>
      <c r="EU243">
        <v>0</v>
      </c>
      <c r="EV243">
        <v>0</v>
      </c>
      <c r="EW243">
        <v>0</v>
      </c>
      <c r="EX243">
        <v>0</v>
      </c>
      <c r="EY243">
        <v>0</v>
      </c>
      <c r="FQ243">
        <v>0</v>
      </c>
      <c r="FR243">
        <f t="shared" si="258"/>
        <v>0</v>
      </c>
      <c r="FS243">
        <v>0</v>
      </c>
      <c r="FX243">
        <v>0</v>
      </c>
      <c r="FY243">
        <v>0</v>
      </c>
      <c r="GA243" t="s">
        <v>325</v>
      </c>
      <c r="GD243">
        <v>0</v>
      </c>
      <c r="GF243">
        <v>463713890</v>
      </c>
      <c r="GG243">
        <v>2</v>
      </c>
      <c r="GH243">
        <v>2</v>
      </c>
      <c r="GI243">
        <v>2</v>
      </c>
      <c r="GJ243">
        <v>0</v>
      </c>
      <c r="GK243">
        <f>ROUND(R243*(S12)/100,2)</f>
        <v>0</v>
      </c>
      <c r="GL243">
        <f t="shared" si="259"/>
        <v>0</v>
      </c>
      <c r="GM243">
        <f t="shared" si="260"/>
        <v>0</v>
      </c>
      <c r="GN243">
        <f t="shared" si="261"/>
        <v>0</v>
      </c>
      <c r="GO243">
        <f t="shared" si="262"/>
        <v>0</v>
      </c>
      <c r="GP243">
        <f t="shared" si="263"/>
        <v>0</v>
      </c>
      <c r="GR243">
        <v>0</v>
      </c>
      <c r="GS243">
        <v>4</v>
      </c>
      <c r="GT243">
        <v>0</v>
      </c>
      <c r="GU243" t="s">
        <v>3</v>
      </c>
      <c r="GV243">
        <f t="shared" si="264"/>
        <v>0</v>
      </c>
      <c r="GW243">
        <v>1</v>
      </c>
      <c r="GX243">
        <f t="shared" si="265"/>
        <v>0</v>
      </c>
      <c r="HA243">
        <v>0</v>
      </c>
      <c r="HB243">
        <v>0</v>
      </c>
      <c r="HC243">
        <f t="shared" si="266"/>
        <v>0</v>
      </c>
      <c r="HE243" t="s">
        <v>3</v>
      </c>
      <c r="HF243" t="s">
        <v>3</v>
      </c>
      <c r="HM243" t="s">
        <v>3</v>
      </c>
      <c r="HN243" t="s">
        <v>3</v>
      </c>
      <c r="HO243" t="s">
        <v>3</v>
      </c>
      <c r="HP243" t="s">
        <v>3</v>
      </c>
      <c r="HQ243" t="s">
        <v>3</v>
      </c>
      <c r="IK243">
        <v>0</v>
      </c>
    </row>
    <row r="244" spans="1:255" x14ac:dyDescent="0.2">
      <c r="A244" s="2">
        <v>17</v>
      </c>
      <c r="B244" s="2">
        <v>1</v>
      </c>
      <c r="C244" s="2">
        <f>ROW(SmtRes!A283)</f>
        <v>283</v>
      </c>
      <c r="D244" s="2">
        <f>ROW(EtalonRes!A344)</f>
        <v>344</v>
      </c>
      <c r="E244" s="2" t="s">
        <v>101</v>
      </c>
      <c r="F244" s="2" t="s">
        <v>42</v>
      </c>
      <c r="G244" s="2" t="s">
        <v>43</v>
      </c>
      <c r="H244" s="2" t="s">
        <v>44</v>
      </c>
      <c r="I244" s="2">
        <v>1</v>
      </c>
      <c r="J244" s="2">
        <v>0</v>
      </c>
      <c r="K244" s="2">
        <v>1</v>
      </c>
      <c r="L244" s="2"/>
      <c r="M244" s="2"/>
      <c r="N244" s="2"/>
      <c r="O244" s="2">
        <f t="shared" si="229"/>
        <v>236.95</v>
      </c>
      <c r="P244" s="2">
        <f t="shared" si="230"/>
        <v>55.8</v>
      </c>
      <c r="Q244" s="2">
        <f t="shared" si="231"/>
        <v>45.93</v>
      </c>
      <c r="R244" s="2">
        <f t="shared" si="232"/>
        <v>5.05</v>
      </c>
      <c r="S244" s="2">
        <f t="shared" si="233"/>
        <v>135.22</v>
      </c>
      <c r="T244" s="2">
        <f t="shared" si="234"/>
        <v>0</v>
      </c>
      <c r="U244" s="2">
        <f t="shared" si="235"/>
        <v>9.3000000000000007</v>
      </c>
      <c r="V244" s="2">
        <f t="shared" si="236"/>
        <v>0</v>
      </c>
      <c r="W244" s="2">
        <f t="shared" si="237"/>
        <v>0</v>
      </c>
      <c r="X244" s="2">
        <f t="shared" si="238"/>
        <v>154.15</v>
      </c>
      <c r="Y244" s="2">
        <f t="shared" si="239"/>
        <v>90.6</v>
      </c>
      <c r="Z244" s="2"/>
      <c r="AA244" s="2">
        <v>151751237</v>
      </c>
      <c r="AB244" s="2">
        <f t="shared" si="240"/>
        <v>236.95</v>
      </c>
      <c r="AC244" s="2">
        <f t="shared" si="241"/>
        <v>55.8</v>
      </c>
      <c r="AD244" s="2">
        <f t="shared" si="242"/>
        <v>45.93</v>
      </c>
      <c r="AE244" s="2">
        <f t="shared" si="243"/>
        <v>5.05</v>
      </c>
      <c r="AF244" s="2">
        <f t="shared" si="244"/>
        <v>135.22</v>
      </c>
      <c r="AG244" s="2">
        <f t="shared" si="245"/>
        <v>0</v>
      </c>
      <c r="AH244" s="2">
        <f t="shared" si="246"/>
        <v>9.3000000000000007</v>
      </c>
      <c r="AI244" s="2">
        <f t="shared" si="247"/>
        <v>0</v>
      </c>
      <c r="AJ244" s="2">
        <f t="shared" si="248"/>
        <v>0</v>
      </c>
      <c r="AK244" s="2">
        <v>236.95</v>
      </c>
      <c r="AL244" s="2">
        <v>55.8</v>
      </c>
      <c r="AM244" s="2">
        <v>45.93</v>
      </c>
      <c r="AN244" s="2">
        <v>5.05</v>
      </c>
      <c r="AO244" s="2">
        <v>135.22</v>
      </c>
      <c r="AP244" s="2">
        <v>0</v>
      </c>
      <c r="AQ244" s="2">
        <v>9.3000000000000007</v>
      </c>
      <c r="AR244" s="2">
        <v>0</v>
      </c>
      <c r="AS244" s="2">
        <v>0</v>
      </c>
      <c r="AT244" s="2">
        <v>114</v>
      </c>
      <c r="AU244" s="2">
        <v>67</v>
      </c>
      <c r="AV244" s="2">
        <v>1</v>
      </c>
      <c r="AW244" s="2">
        <v>1</v>
      </c>
      <c r="AX244" s="2"/>
      <c r="AY244" s="2"/>
      <c r="AZ244" s="2">
        <v>1</v>
      </c>
      <c r="BA244" s="2">
        <v>1</v>
      </c>
      <c r="BB244" s="2">
        <v>1</v>
      </c>
      <c r="BC244" s="2">
        <v>1</v>
      </c>
      <c r="BD244" s="2" t="s">
        <v>3</v>
      </c>
      <c r="BE244" s="2" t="s">
        <v>3</v>
      </c>
      <c r="BF244" s="2" t="s">
        <v>3</v>
      </c>
      <c r="BG244" s="2" t="s">
        <v>3</v>
      </c>
      <c r="BH244" s="2">
        <v>0</v>
      </c>
      <c r="BI244" s="2">
        <v>2</v>
      </c>
      <c r="BJ244" s="2" t="s">
        <v>45</v>
      </c>
      <c r="BK244" s="2"/>
      <c r="BL244" s="2"/>
      <c r="BM244" s="2">
        <v>336</v>
      </c>
      <c r="BN244" s="2">
        <v>0</v>
      </c>
      <c r="BO244" s="2" t="s">
        <v>3</v>
      </c>
      <c r="BP244" s="2">
        <v>0</v>
      </c>
      <c r="BQ244" s="2">
        <v>40</v>
      </c>
      <c r="BR244" s="2">
        <v>0</v>
      </c>
      <c r="BS244" s="2">
        <v>1</v>
      </c>
      <c r="BT244" s="2">
        <v>1</v>
      </c>
      <c r="BU244" s="2">
        <v>1</v>
      </c>
      <c r="BV244" s="2">
        <v>1</v>
      </c>
      <c r="BW244" s="2">
        <v>1</v>
      </c>
      <c r="BX244" s="2">
        <v>1</v>
      </c>
      <c r="BY244" s="2" t="s">
        <v>3</v>
      </c>
      <c r="BZ244" s="2">
        <v>114</v>
      </c>
      <c r="CA244" s="2">
        <v>67</v>
      </c>
      <c r="CB244" s="2" t="s">
        <v>3</v>
      </c>
      <c r="CC244" s="2"/>
      <c r="CD244" s="2"/>
      <c r="CE244" s="2">
        <v>30</v>
      </c>
      <c r="CF244" s="2">
        <v>0</v>
      </c>
      <c r="CG244" s="2">
        <v>0</v>
      </c>
      <c r="CH244" s="2"/>
      <c r="CI244" s="2"/>
      <c r="CJ244" s="2"/>
      <c r="CK244" s="2"/>
      <c r="CL244" s="2"/>
      <c r="CM244" s="2">
        <v>0</v>
      </c>
      <c r="CN244" s="2" t="s">
        <v>3</v>
      </c>
      <c r="CO244" s="2">
        <v>0</v>
      </c>
      <c r="CP244" s="2">
        <f t="shared" si="249"/>
        <v>236.95</v>
      </c>
      <c r="CQ244" s="2">
        <f t="shared" si="250"/>
        <v>55.8</v>
      </c>
      <c r="CR244" s="2">
        <f t="shared" si="251"/>
        <v>45.93</v>
      </c>
      <c r="CS244" s="2">
        <f t="shared" si="252"/>
        <v>5.05</v>
      </c>
      <c r="CT244" s="2">
        <f t="shared" si="253"/>
        <v>135.22</v>
      </c>
      <c r="CU244" s="2">
        <f t="shared" si="254"/>
        <v>0</v>
      </c>
      <c r="CV244" s="2">
        <f t="shared" si="255"/>
        <v>9.3000000000000007</v>
      </c>
      <c r="CW244" s="2">
        <f t="shared" si="256"/>
        <v>0</v>
      </c>
      <c r="CX244" s="2">
        <f t="shared" si="257"/>
        <v>0</v>
      </c>
      <c r="CY244" s="2">
        <f>((S244*BZ244)/100)</f>
        <v>154.1508</v>
      </c>
      <c r="CZ244" s="2">
        <f>((S244*CA244)/100)</f>
        <v>90.597399999999993</v>
      </c>
      <c r="DA244" s="2"/>
      <c r="DB244" s="2"/>
      <c r="DC244" s="2" t="s">
        <v>3</v>
      </c>
      <c r="DD244" s="2" t="s">
        <v>3</v>
      </c>
      <c r="DE244" s="2" t="s">
        <v>3</v>
      </c>
      <c r="DF244" s="2" t="s">
        <v>3</v>
      </c>
      <c r="DG244" s="2" t="s">
        <v>3</v>
      </c>
      <c r="DH244" s="2" t="s">
        <v>3</v>
      </c>
      <c r="DI244" s="2" t="s">
        <v>3</v>
      </c>
      <c r="DJ244" s="2" t="s">
        <v>3</v>
      </c>
      <c r="DK244" s="2" t="s">
        <v>3</v>
      </c>
      <c r="DL244" s="2" t="s">
        <v>3</v>
      </c>
      <c r="DM244" s="2" t="s">
        <v>3</v>
      </c>
      <c r="DN244" s="2">
        <v>0</v>
      </c>
      <c r="DO244" s="2">
        <v>0</v>
      </c>
      <c r="DP244" s="2">
        <v>1</v>
      </c>
      <c r="DQ244" s="2">
        <v>1</v>
      </c>
      <c r="DR244" s="2"/>
      <c r="DS244" s="2"/>
      <c r="DT244" s="2"/>
      <c r="DU244" s="2">
        <v>1013</v>
      </c>
      <c r="DV244" s="2" t="s">
        <v>44</v>
      </c>
      <c r="DW244" s="2" t="s">
        <v>44</v>
      </c>
      <c r="DX244" s="2">
        <v>1</v>
      </c>
      <c r="DY244" s="2"/>
      <c r="DZ244" s="2" t="s">
        <v>3</v>
      </c>
      <c r="EA244" s="2" t="s">
        <v>3</v>
      </c>
      <c r="EB244" s="2" t="s">
        <v>3</v>
      </c>
      <c r="EC244" s="2" t="s">
        <v>3</v>
      </c>
      <c r="ED244" s="2"/>
      <c r="EE244" s="2">
        <v>151030334</v>
      </c>
      <c r="EF244" s="2">
        <v>40</v>
      </c>
      <c r="EG244" s="2" t="s">
        <v>23</v>
      </c>
      <c r="EH244" s="2">
        <v>0</v>
      </c>
      <c r="EI244" s="2" t="s">
        <v>3</v>
      </c>
      <c r="EJ244" s="2">
        <v>2</v>
      </c>
      <c r="EK244" s="2">
        <v>336</v>
      </c>
      <c r="EL244" s="2" t="s">
        <v>24</v>
      </c>
      <c r="EM244" s="2" t="s">
        <v>25</v>
      </c>
      <c r="EN244" s="2"/>
      <c r="EO244" s="2" t="s">
        <v>3</v>
      </c>
      <c r="EP244" s="2"/>
      <c r="EQ244" s="2">
        <v>0</v>
      </c>
      <c r="ER244" s="2">
        <v>236.95</v>
      </c>
      <c r="ES244" s="2">
        <v>55.8</v>
      </c>
      <c r="ET244" s="2">
        <v>45.93</v>
      </c>
      <c r="EU244" s="2">
        <v>5.05</v>
      </c>
      <c r="EV244" s="2">
        <v>135.22</v>
      </c>
      <c r="EW244" s="2">
        <v>9.3000000000000007</v>
      </c>
      <c r="EX244" s="2">
        <v>0</v>
      </c>
      <c r="EY244" s="2">
        <v>0</v>
      </c>
      <c r="EZ244" s="2"/>
      <c r="FA244" s="2"/>
      <c r="FB244" s="2"/>
      <c r="FC244" s="2"/>
      <c r="FD244" s="2"/>
      <c r="FE244" s="2"/>
      <c r="FF244" s="2"/>
      <c r="FG244" s="2"/>
      <c r="FH244" s="2"/>
      <c r="FI244" s="2"/>
      <c r="FJ244" s="2"/>
      <c r="FK244" s="2"/>
      <c r="FL244" s="2"/>
      <c r="FM244" s="2"/>
      <c r="FN244" s="2"/>
      <c r="FO244" s="2"/>
      <c r="FP244" s="2"/>
      <c r="FQ244" s="2">
        <v>0</v>
      </c>
      <c r="FR244" s="2">
        <f t="shared" si="258"/>
        <v>0</v>
      </c>
      <c r="FS244" s="2">
        <v>0</v>
      </c>
      <c r="FT244" s="2"/>
      <c r="FU244" s="2"/>
      <c r="FV244" s="2"/>
      <c r="FW244" s="2"/>
      <c r="FX244" s="2">
        <v>114</v>
      </c>
      <c r="FY244" s="2">
        <v>67</v>
      </c>
      <c r="FZ244" s="2"/>
      <c r="GA244" s="2" t="s">
        <v>3</v>
      </c>
      <c r="GB244" s="2"/>
      <c r="GC244" s="2"/>
      <c r="GD244" s="2">
        <v>0</v>
      </c>
      <c r="GE244" s="2"/>
      <c r="GF244" s="2">
        <v>-1929981830</v>
      </c>
      <c r="GG244" s="2">
        <v>2</v>
      </c>
      <c r="GH244" s="2">
        <v>1</v>
      </c>
      <c r="GI244" s="2">
        <v>-2</v>
      </c>
      <c r="GJ244" s="2">
        <v>0</v>
      </c>
      <c r="GK244" s="2">
        <f>ROUND(R244*(R12)/100,2)</f>
        <v>8.84</v>
      </c>
      <c r="GL244" s="2">
        <f t="shared" si="259"/>
        <v>0</v>
      </c>
      <c r="GM244" s="2">
        <f t="shared" si="260"/>
        <v>490.54</v>
      </c>
      <c r="GN244" s="2">
        <f t="shared" si="261"/>
        <v>0</v>
      </c>
      <c r="GO244" s="2">
        <f t="shared" si="262"/>
        <v>490.54</v>
      </c>
      <c r="GP244" s="2">
        <f t="shared" si="263"/>
        <v>0</v>
      </c>
      <c r="GQ244" s="2"/>
      <c r="GR244" s="2">
        <v>0</v>
      </c>
      <c r="GS244" s="2">
        <v>0</v>
      </c>
      <c r="GT244" s="2">
        <v>0</v>
      </c>
      <c r="GU244" s="2" t="s">
        <v>3</v>
      </c>
      <c r="GV244" s="2">
        <f t="shared" si="264"/>
        <v>0</v>
      </c>
      <c r="GW244" s="2">
        <v>1</v>
      </c>
      <c r="GX244" s="2">
        <f t="shared" si="265"/>
        <v>0</v>
      </c>
      <c r="GY244" s="2"/>
      <c r="GZ244" s="2"/>
      <c r="HA244" s="2">
        <v>0</v>
      </c>
      <c r="HB244" s="2">
        <v>0</v>
      </c>
      <c r="HC244" s="2">
        <f t="shared" si="266"/>
        <v>0</v>
      </c>
      <c r="HD244" s="2"/>
      <c r="HE244" s="2" t="s">
        <v>3</v>
      </c>
      <c r="HF244" s="2" t="s">
        <v>3</v>
      </c>
      <c r="HG244" s="2"/>
      <c r="HH244" s="2"/>
      <c r="HI244" s="2"/>
      <c r="HJ244" s="2"/>
      <c r="HK244" s="2"/>
      <c r="HL244" s="2"/>
      <c r="HM244" s="2" t="s">
        <v>3</v>
      </c>
      <c r="HN244" s="2" t="s">
        <v>3</v>
      </c>
      <c r="HO244" s="2" t="s">
        <v>3</v>
      </c>
      <c r="HP244" s="2" t="s">
        <v>3</v>
      </c>
      <c r="HQ244" s="2" t="s">
        <v>3</v>
      </c>
      <c r="HR244" s="2"/>
      <c r="HS244" s="2"/>
      <c r="HT244" s="2"/>
      <c r="HU244" s="2"/>
      <c r="HV244" s="2"/>
      <c r="HW244" s="2"/>
      <c r="HX244" s="2"/>
      <c r="HY244" s="2"/>
      <c r="HZ244" s="2"/>
      <c r="IA244" s="2"/>
      <c r="IB244" s="2"/>
      <c r="IC244" s="2"/>
      <c r="ID244" s="2"/>
      <c r="IE244" s="2"/>
      <c r="IF244" s="2"/>
      <c r="IG244" s="2"/>
      <c r="IH244" s="2"/>
      <c r="II244" s="2"/>
      <c r="IJ244" s="2"/>
      <c r="IK244" s="2">
        <v>0</v>
      </c>
      <c r="IL244" s="2"/>
      <c r="IM244" s="2"/>
      <c r="IN244" s="2"/>
      <c r="IO244" s="2"/>
      <c r="IP244" s="2"/>
      <c r="IQ244" s="2"/>
      <c r="IR244" s="2"/>
      <c r="IS244" s="2"/>
      <c r="IT244" s="2"/>
      <c r="IU244" s="2"/>
    </row>
    <row r="245" spans="1:255" x14ac:dyDescent="0.2">
      <c r="A245">
        <v>17</v>
      </c>
      <c r="B245">
        <v>1</v>
      </c>
      <c r="C245">
        <f>ROW(SmtRes!A296)</f>
        <v>296</v>
      </c>
      <c r="D245">
        <f>ROW(EtalonRes!A360)</f>
        <v>360</v>
      </c>
      <c r="E245" t="s">
        <v>101</v>
      </c>
      <c r="F245" t="s">
        <v>42</v>
      </c>
      <c r="G245" t="s">
        <v>43</v>
      </c>
      <c r="H245" t="s">
        <v>44</v>
      </c>
      <c r="I245">
        <v>1</v>
      </c>
      <c r="J245">
        <v>0</v>
      </c>
      <c r="K245">
        <v>1</v>
      </c>
      <c r="O245">
        <f t="shared" si="229"/>
        <v>5824.73</v>
      </c>
      <c r="P245">
        <f t="shared" si="230"/>
        <v>578.65</v>
      </c>
      <c r="Q245">
        <f t="shared" si="231"/>
        <v>579.64</v>
      </c>
      <c r="R245">
        <f t="shared" si="232"/>
        <v>174.28</v>
      </c>
      <c r="S245">
        <f t="shared" si="233"/>
        <v>4666.4399999999996</v>
      </c>
      <c r="T245">
        <f t="shared" si="234"/>
        <v>0</v>
      </c>
      <c r="U245">
        <f t="shared" si="235"/>
        <v>9.3000000000000007</v>
      </c>
      <c r="V245">
        <f t="shared" si="236"/>
        <v>0</v>
      </c>
      <c r="W245">
        <f t="shared" si="237"/>
        <v>0</v>
      </c>
      <c r="X245">
        <f t="shared" si="238"/>
        <v>3686.49</v>
      </c>
      <c r="Y245">
        <f t="shared" si="239"/>
        <v>1913.24</v>
      </c>
      <c r="AA245">
        <v>151751235</v>
      </c>
      <c r="AB245">
        <f t="shared" si="240"/>
        <v>236.95</v>
      </c>
      <c r="AC245">
        <f t="shared" si="241"/>
        <v>55.8</v>
      </c>
      <c r="AD245">
        <f t="shared" si="242"/>
        <v>45.93</v>
      </c>
      <c r="AE245">
        <f t="shared" si="243"/>
        <v>5.05</v>
      </c>
      <c r="AF245">
        <f t="shared" si="244"/>
        <v>135.22</v>
      </c>
      <c r="AG245">
        <f t="shared" si="245"/>
        <v>0</v>
      </c>
      <c r="AH245">
        <f t="shared" si="246"/>
        <v>9.3000000000000007</v>
      </c>
      <c r="AI245">
        <f t="shared" si="247"/>
        <v>0</v>
      </c>
      <c r="AJ245">
        <f t="shared" si="248"/>
        <v>0</v>
      </c>
      <c r="AK245">
        <v>236.95</v>
      </c>
      <c r="AL245">
        <v>55.8</v>
      </c>
      <c r="AM245">
        <v>45.93</v>
      </c>
      <c r="AN245">
        <v>5.05</v>
      </c>
      <c r="AO245">
        <v>135.22</v>
      </c>
      <c r="AP245">
        <v>0</v>
      </c>
      <c r="AQ245">
        <v>9.3000000000000007</v>
      </c>
      <c r="AR245">
        <v>0</v>
      </c>
      <c r="AS245">
        <v>0</v>
      </c>
      <c r="AT245">
        <v>79</v>
      </c>
      <c r="AU245">
        <v>41</v>
      </c>
      <c r="AV245">
        <v>1</v>
      </c>
      <c r="AW245">
        <v>1</v>
      </c>
      <c r="AZ245">
        <v>1</v>
      </c>
      <c r="BA245">
        <v>34.51</v>
      </c>
      <c r="BB245">
        <v>12.62</v>
      </c>
      <c r="BC245">
        <v>10.37</v>
      </c>
      <c r="BD245" t="s">
        <v>3</v>
      </c>
      <c r="BE245" t="s">
        <v>3</v>
      </c>
      <c r="BF245" t="s">
        <v>3</v>
      </c>
      <c r="BG245" t="s">
        <v>3</v>
      </c>
      <c r="BH245">
        <v>0</v>
      </c>
      <c r="BI245">
        <v>2</v>
      </c>
      <c r="BJ245" t="s">
        <v>45</v>
      </c>
      <c r="BM245">
        <v>336</v>
      </c>
      <c r="BN245">
        <v>0</v>
      </c>
      <c r="BO245" t="s">
        <v>42</v>
      </c>
      <c r="BP245">
        <v>1</v>
      </c>
      <c r="BQ245">
        <v>40</v>
      </c>
      <c r="BR245">
        <v>0</v>
      </c>
      <c r="BS245">
        <v>34.51</v>
      </c>
      <c r="BT245">
        <v>1</v>
      </c>
      <c r="BU245">
        <v>1</v>
      </c>
      <c r="BV245">
        <v>1</v>
      </c>
      <c r="BW245">
        <v>1</v>
      </c>
      <c r="BX245">
        <v>1</v>
      </c>
      <c r="BY245" t="s">
        <v>3</v>
      </c>
      <c r="BZ245">
        <v>79</v>
      </c>
      <c r="CA245">
        <v>41</v>
      </c>
      <c r="CB245" t="s">
        <v>3</v>
      </c>
      <c r="CE245">
        <v>30</v>
      </c>
      <c r="CF245">
        <v>0</v>
      </c>
      <c r="CG245">
        <v>0</v>
      </c>
      <c r="CM245">
        <v>0</v>
      </c>
      <c r="CN245" t="s">
        <v>3</v>
      </c>
      <c r="CO245">
        <v>0</v>
      </c>
      <c r="CP245">
        <f t="shared" si="249"/>
        <v>5824.73</v>
      </c>
      <c r="CQ245">
        <f t="shared" si="250"/>
        <v>578.65</v>
      </c>
      <c r="CR245">
        <f t="shared" si="251"/>
        <v>579.64</v>
      </c>
      <c r="CS245">
        <f t="shared" si="252"/>
        <v>174.28</v>
      </c>
      <c r="CT245">
        <f t="shared" si="253"/>
        <v>4666.4399999999996</v>
      </c>
      <c r="CU245">
        <f t="shared" si="254"/>
        <v>0</v>
      </c>
      <c r="CV245">
        <f t="shared" si="255"/>
        <v>9.3000000000000007</v>
      </c>
      <c r="CW245">
        <f t="shared" si="256"/>
        <v>0</v>
      </c>
      <c r="CX245">
        <f t="shared" si="257"/>
        <v>0</v>
      </c>
      <c r="CY245">
        <f>S245*(BZ245/100)</f>
        <v>3686.4875999999999</v>
      </c>
      <c r="CZ245">
        <f>S245*(CA245/100)</f>
        <v>1913.2403999999997</v>
      </c>
      <c r="DC245" t="s">
        <v>3</v>
      </c>
      <c r="DD245" t="s">
        <v>3</v>
      </c>
      <c r="DE245" t="s">
        <v>3</v>
      </c>
      <c r="DF245" t="s">
        <v>3</v>
      </c>
      <c r="DG245" t="s">
        <v>3</v>
      </c>
      <c r="DH245" t="s">
        <v>3</v>
      </c>
      <c r="DI245" t="s">
        <v>3</v>
      </c>
      <c r="DJ245" t="s">
        <v>3</v>
      </c>
      <c r="DK245" t="s">
        <v>3</v>
      </c>
      <c r="DL245" t="s">
        <v>3</v>
      </c>
      <c r="DM245" t="s">
        <v>3</v>
      </c>
      <c r="DN245">
        <v>114</v>
      </c>
      <c r="DO245">
        <v>67</v>
      </c>
      <c r="DP245">
        <v>1</v>
      </c>
      <c r="DQ245">
        <v>1</v>
      </c>
      <c r="DU245">
        <v>1013</v>
      </c>
      <c r="DV245" t="s">
        <v>44</v>
      </c>
      <c r="DW245" t="s">
        <v>44</v>
      </c>
      <c r="DX245">
        <v>1</v>
      </c>
      <c r="DZ245" t="s">
        <v>3</v>
      </c>
      <c r="EA245" t="s">
        <v>3</v>
      </c>
      <c r="EB245" t="s">
        <v>3</v>
      </c>
      <c r="EC245" t="s">
        <v>3</v>
      </c>
      <c r="EE245">
        <v>151030334</v>
      </c>
      <c r="EF245">
        <v>40</v>
      </c>
      <c r="EG245" t="s">
        <v>23</v>
      </c>
      <c r="EH245">
        <v>0</v>
      </c>
      <c r="EI245" t="s">
        <v>3</v>
      </c>
      <c r="EJ245">
        <v>2</v>
      </c>
      <c r="EK245">
        <v>336</v>
      </c>
      <c r="EL245" t="s">
        <v>24</v>
      </c>
      <c r="EM245" t="s">
        <v>25</v>
      </c>
      <c r="EO245" t="s">
        <v>3</v>
      </c>
      <c r="EQ245">
        <v>0</v>
      </c>
      <c r="ER245">
        <v>236.95</v>
      </c>
      <c r="ES245">
        <v>55.8</v>
      </c>
      <c r="ET245">
        <v>45.93</v>
      </c>
      <c r="EU245">
        <v>5.05</v>
      </c>
      <c r="EV245">
        <v>135.22</v>
      </c>
      <c r="EW245">
        <v>9.3000000000000007</v>
      </c>
      <c r="EX245">
        <v>0</v>
      </c>
      <c r="EY245">
        <v>0</v>
      </c>
      <c r="FQ245">
        <v>0</v>
      </c>
      <c r="FR245">
        <f t="shared" si="258"/>
        <v>0</v>
      </c>
      <c r="FS245">
        <v>0</v>
      </c>
      <c r="FX245">
        <v>114</v>
      </c>
      <c r="FY245">
        <v>67</v>
      </c>
      <c r="GA245" t="s">
        <v>3</v>
      </c>
      <c r="GD245">
        <v>0</v>
      </c>
      <c r="GF245">
        <v>-1929981830</v>
      </c>
      <c r="GG245">
        <v>2</v>
      </c>
      <c r="GH245">
        <v>1</v>
      </c>
      <c r="GI245">
        <v>2</v>
      </c>
      <c r="GJ245">
        <v>0</v>
      </c>
      <c r="GK245">
        <f>ROUND(R245*(S12)/100,2)</f>
        <v>278.85000000000002</v>
      </c>
      <c r="GL245">
        <f t="shared" si="259"/>
        <v>0</v>
      </c>
      <c r="GM245">
        <f t="shared" si="260"/>
        <v>11703.31</v>
      </c>
      <c r="GN245">
        <f t="shared" si="261"/>
        <v>0</v>
      </c>
      <c r="GO245">
        <f t="shared" si="262"/>
        <v>11703.31</v>
      </c>
      <c r="GP245">
        <f t="shared" si="263"/>
        <v>0</v>
      </c>
      <c r="GR245">
        <v>0</v>
      </c>
      <c r="GS245">
        <v>3</v>
      </c>
      <c r="GT245">
        <v>0</v>
      </c>
      <c r="GU245" t="s">
        <v>3</v>
      </c>
      <c r="GV245">
        <f t="shared" si="264"/>
        <v>0</v>
      </c>
      <c r="GW245">
        <v>1</v>
      </c>
      <c r="GX245">
        <f t="shared" si="265"/>
        <v>0</v>
      </c>
      <c r="HA245">
        <v>0</v>
      </c>
      <c r="HB245">
        <v>0</v>
      </c>
      <c r="HC245">
        <f t="shared" si="266"/>
        <v>0</v>
      </c>
      <c r="HE245" t="s">
        <v>3</v>
      </c>
      <c r="HF245" t="s">
        <v>3</v>
      </c>
      <c r="HM245" t="s">
        <v>3</v>
      </c>
      <c r="HN245" t="s">
        <v>3</v>
      </c>
      <c r="HO245" t="s">
        <v>3</v>
      </c>
      <c r="HP245" t="s">
        <v>3</v>
      </c>
      <c r="HQ245" t="s">
        <v>3</v>
      </c>
      <c r="IK245">
        <v>0</v>
      </c>
    </row>
    <row r="246" spans="1:255" x14ac:dyDescent="0.2">
      <c r="A246" s="2">
        <v>17</v>
      </c>
      <c r="B246" s="2">
        <v>1</v>
      </c>
      <c r="C246" s="2"/>
      <c r="D246" s="2"/>
      <c r="E246" s="2" t="s">
        <v>107</v>
      </c>
      <c r="F246" s="2" t="s">
        <v>27</v>
      </c>
      <c r="G246" s="2" t="s">
        <v>77</v>
      </c>
      <c r="H246" s="2" t="s">
        <v>29</v>
      </c>
      <c r="I246" s="2">
        <v>1</v>
      </c>
      <c r="J246" s="2">
        <v>0</v>
      </c>
      <c r="K246" s="2">
        <v>1</v>
      </c>
      <c r="L246" s="2"/>
      <c r="M246" s="2"/>
      <c r="N246" s="2"/>
      <c r="O246" s="2">
        <f t="shared" si="229"/>
        <v>1675.84</v>
      </c>
      <c r="P246" s="2">
        <f t="shared" si="230"/>
        <v>1675.84</v>
      </c>
      <c r="Q246" s="2">
        <f t="shared" si="231"/>
        <v>0</v>
      </c>
      <c r="R246" s="2">
        <f t="shared" si="232"/>
        <v>0</v>
      </c>
      <c r="S246" s="2">
        <f t="shared" si="233"/>
        <v>0</v>
      </c>
      <c r="T246" s="2">
        <f t="shared" si="234"/>
        <v>0</v>
      </c>
      <c r="U246" s="2">
        <f t="shared" si="235"/>
        <v>0</v>
      </c>
      <c r="V246" s="2">
        <f t="shared" si="236"/>
        <v>0</v>
      </c>
      <c r="W246" s="2">
        <f t="shared" si="237"/>
        <v>0</v>
      </c>
      <c r="X246" s="2">
        <f t="shared" si="238"/>
        <v>0</v>
      </c>
      <c r="Y246" s="2">
        <f t="shared" si="239"/>
        <v>0</v>
      </c>
      <c r="Z246" s="2"/>
      <c r="AA246" s="2">
        <v>151751237</v>
      </c>
      <c r="AB246" s="2">
        <f t="shared" si="240"/>
        <v>1675.84</v>
      </c>
      <c r="AC246" s="2">
        <f t="shared" si="241"/>
        <v>1675.84</v>
      </c>
      <c r="AD246" s="2">
        <f t="shared" si="242"/>
        <v>0</v>
      </c>
      <c r="AE246" s="2">
        <f t="shared" si="243"/>
        <v>0</v>
      </c>
      <c r="AF246" s="2">
        <f t="shared" si="244"/>
        <v>0</v>
      </c>
      <c r="AG246" s="2">
        <f t="shared" si="245"/>
        <v>0</v>
      </c>
      <c r="AH246" s="2">
        <f t="shared" si="246"/>
        <v>0</v>
      </c>
      <c r="AI246" s="2">
        <f t="shared" si="247"/>
        <v>0</v>
      </c>
      <c r="AJ246" s="2">
        <f t="shared" si="248"/>
        <v>0</v>
      </c>
      <c r="AK246" s="2">
        <v>1675.84</v>
      </c>
      <c r="AL246" s="2">
        <v>1675.84</v>
      </c>
      <c r="AM246" s="2">
        <v>0</v>
      </c>
      <c r="AN246" s="2">
        <v>0</v>
      </c>
      <c r="AO246" s="2">
        <v>0</v>
      </c>
      <c r="AP246" s="2">
        <v>0</v>
      </c>
      <c r="AQ246" s="2">
        <v>0</v>
      </c>
      <c r="AR246" s="2">
        <v>0</v>
      </c>
      <c r="AS246" s="2">
        <v>0</v>
      </c>
      <c r="AT246" s="2">
        <v>0</v>
      </c>
      <c r="AU246" s="2">
        <v>0</v>
      </c>
      <c r="AV246" s="2">
        <v>1</v>
      </c>
      <c r="AW246" s="2">
        <v>1</v>
      </c>
      <c r="AX246" s="2"/>
      <c r="AY246" s="2"/>
      <c r="AZ246" s="2">
        <v>1</v>
      </c>
      <c r="BA246" s="2">
        <v>1</v>
      </c>
      <c r="BB246" s="2">
        <v>1</v>
      </c>
      <c r="BC246" s="2">
        <v>1</v>
      </c>
      <c r="BD246" s="2" t="s">
        <v>3</v>
      </c>
      <c r="BE246" s="2" t="s">
        <v>3</v>
      </c>
      <c r="BF246" s="2" t="s">
        <v>3</v>
      </c>
      <c r="BG246" s="2" t="s">
        <v>3</v>
      </c>
      <c r="BH246" s="2">
        <v>3</v>
      </c>
      <c r="BI246" s="2">
        <v>3</v>
      </c>
      <c r="BJ246" s="2" t="s">
        <v>3</v>
      </c>
      <c r="BK246" s="2"/>
      <c r="BL246" s="2"/>
      <c r="BM246" s="2">
        <v>700010</v>
      </c>
      <c r="BN246" s="2">
        <v>0</v>
      </c>
      <c r="BO246" s="2" t="s">
        <v>3</v>
      </c>
      <c r="BP246" s="2">
        <v>0</v>
      </c>
      <c r="BQ246" s="2">
        <v>202</v>
      </c>
      <c r="BR246" s="2">
        <v>0</v>
      </c>
      <c r="BS246" s="2">
        <v>1</v>
      </c>
      <c r="BT246" s="2">
        <v>1</v>
      </c>
      <c r="BU246" s="2">
        <v>1</v>
      </c>
      <c r="BV246" s="2">
        <v>1</v>
      </c>
      <c r="BW246" s="2">
        <v>1</v>
      </c>
      <c r="BX246" s="2">
        <v>1</v>
      </c>
      <c r="BY246" s="2" t="s">
        <v>3</v>
      </c>
      <c r="BZ246" s="2">
        <v>0</v>
      </c>
      <c r="CA246" s="2">
        <v>0</v>
      </c>
      <c r="CB246" s="2" t="s">
        <v>3</v>
      </c>
      <c r="CC246" s="2"/>
      <c r="CD246" s="2"/>
      <c r="CE246" s="2">
        <v>30</v>
      </c>
      <c r="CF246" s="2">
        <v>0</v>
      </c>
      <c r="CG246" s="2">
        <v>0</v>
      </c>
      <c r="CH246" s="2"/>
      <c r="CI246" s="2"/>
      <c r="CJ246" s="2"/>
      <c r="CK246" s="2"/>
      <c r="CL246" s="2"/>
      <c r="CM246" s="2">
        <v>0</v>
      </c>
      <c r="CN246" s="2" t="s">
        <v>3</v>
      </c>
      <c r="CO246" s="2">
        <v>0</v>
      </c>
      <c r="CP246" s="2">
        <f t="shared" si="249"/>
        <v>1675.84</v>
      </c>
      <c r="CQ246" s="2">
        <f t="shared" si="250"/>
        <v>1675.84</v>
      </c>
      <c r="CR246" s="2">
        <f t="shared" si="251"/>
        <v>0</v>
      </c>
      <c r="CS246" s="2">
        <f t="shared" si="252"/>
        <v>0</v>
      </c>
      <c r="CT246" s="2">
        <f t="shared" si="253"/>
        <v>0</v>
      </c>
      <c r="CU246" s="2">
        <f t="shared" si="254"/>
        <v>0</v>
      </c>
      <c r="CV246" s="2">
        <f t="shared" si="255"/>
        <v>0</v>
      </c>
      <c r="CW246" s="2">
        <f t="shared" si="256"/>
        <v>0</v>
      </c>
      <c r="CX246" s="2">
        <f t="shared" si="257"/>
        <v>0</v>
      </c>
      <c r="CY246" s="2">
        <f>((S246*BZ246)/100)</f>
        <v>0</v>
      </c>
      <c r="CZ246" s="2">
        <f>((S246*CA246)/100)</f>
        <v>0</v>
      </c>
      <c r="DA246" s="2"/>
      <c r="DB246" s="2"/>
      <c r="DC246" s="2" t="s">
        <v>3</v>
      </c>
      <c r="DD246" s="2" t="s">
        <v>3</v>
      </c>
      <c r="DE246" s="2" t="s">
        <v>3</v>
      </c>
      <c r="DF246" s="2" t="s">
        <v>3</v>
      </c>
      <c r="DG246" s="2" t="s">
        <v>3</v>
      </c>
      <c r="DH246" s="2" t="s">
        <v>3</v>
      </c>
      <c r="DI246" s="2" t="s">
        <v>3</v>
      </c>
      <c r="DJ246" s="2" t="s">
        <v>3</v>
      </c>
      <c r="DK246" s="2" t="s">
        <v>3</v>
      </c>
      <c r="DL246" s="2" t="s">
        <v>3</v>
      </c>
      <c r="DM246" s="2" t="s">
        <v>3</v>
      </c>
      <c r="DN246" s="2">
        <v>0</v>
      </c>
      <c r="DO246" s="2">
        <v>0</v>
      </c>
      <c r="DP246" s="2">
        <v>1</v>
      </c>
      <c r="DQ246" s="2">
        <v>1</v>
      </c>
      <c r="DR246" s="2"/>
      <c r="DS246" s="2"/>
      <c r="DT246" s="2"/>
      <c r="DU246" s="2">
        <v>1010</v>
      </c>
      <c r="DV246" s="2" t="s">
        <v>29</v>
      </c>
      <c r="DW246" s="2" t="s">
        <v>29</v>
      </c>
      <c r="DX246" s="2">
        <v>1</v>
      </c>
      <c r="DY246" s="2"/>
      <c r="DZ246" s="2" t="s">
        <v>3</v>
      </c>
      <c r="EA246" s="2" t="s">
        <v>3</v>
      </c>
      <c r="EB246" s="2" t="s">
        <v>3</v>
      </c>
      <c r="EC246" s="2" t="s">
        <v>3</v>
      </c>
      <c r="ED246" s="2"/>
      <c r="EE246" s="2">
        <v>151748510</v>
      </c>
      <c r="EF246" s="2">
        <v>202</v>
      </c>
      <c r="EG246" s="2" t="s">
        <v>30</v>
      </c>
      <c r="EH246" s="2">
        <v>0</v>
      </c>
      <c r="EI246" s="2" t="s">
        <v>3</v>
      </c>
      <c r="EJ246" s="2">
        <v>1</v>
      </c>
      <c r="EK246" s="2">
        <v>700010</v>
      </c>
      <c r="EL246" s="2" t="s">
        <v>31</v>
      </c>
      <c r="EM246" s="2" t="s">
        <v>30</v>
      </c>
      <c r="EN246" s="2"/>
      <c r="EO246" s="2" t="s">
        <v>3</v>
      </c>
      <c r="EP246" s="2"/>
      <c r="EQ246" s="2">
        <v>0</v>
      </c>
      <c r="ER246" s="2">
        <v>1765.21</v>
      </c>
      <c r="ES246" s="2">
        <v>1675.84</v>
      </c>
      <c r="ET246" s="2">
        <v>0</v>
      </c>
      <c r="EU246" s="2">
        <v>0</v>
      </c>
      <c r="EV246" s="2">
        <v>0</v>
      </c>
      <c r="EW246" s="2">
        <v>0</v>
      </c>
      <c r="EX246" s="2">
        <v>0</v>
      </c>
      <c r="EY246" s="2">
        <v>0</v>
      </c>
      <c r="EZ246" s="2"/>
      <c r="FA246" s="2"/>
      <c r="FB246" s="2"/>
      <c r="FC246" s="2"/>
      <c r="FD246" s="2"/>
      <c r="FE246" s="2"/>
      <c r="FF246" s="2"/>
      <c r="FG246" s="2"/>
      <c r="FH246" s="2"/>
      <c r="FI246" s="2"/>
      <c r="FJ246" s="2"/>
      <c r="FK246" s="2"/>
      <c r="FL246" s="2"/>
      <c r="FM246" s="2"/>
      <c r="FN246" s="2"/>
      <c r="FO246" s="2"/>
      <c r="FP246" s="2"/>
      <c r="FQ246" s="2">
        <v>0</v>
      </c>
      <c r="FR246" s="2">
        <f t="shared" si="258"/>
        <v>1675.84</v>
      </c>
      <c r="FS246" s="2">
        <v>0</v>
      </c>
      <c r="FT246" s="2"/>
      <c r="FU246" s="2"/>
      <c r="FV246" s="2"/>
      <c r="FW246" s="2"/>
      <c r="FX246" s="2">
        <v>0</v>
      </c>
      <c r="FY246" s="2">
        <v>0</v>
      </c>
      <c r="FZ246" s="2"/>
      <c r="GA246" s="2" t="s">
        <v>78</v>
      </c>
      <c r="GB246" s="2"/>
      <c r="GC246" s="2"/>
      <c r="GD246" s="2">
        <v>0</v>
      </c>
      <c r="GE246" s="2"/>
      <c r="GF246" s="2">
        <v>-1447420557</v>
      </c>
      <c r="GG246" s="2">
        <v>2</v>
      </c>
      <c r="GH246" s="2">
        <v>4</v>
      </c>
      <c r="GI246" s="2">
        <v>-2</v>
      </c>
      <c r="GJ246" s="2">
        <v>0</v>
      </c>
      <c r="GK246" s="2">
        <f>ROUND(R246*(R12)/100,2)</f>
        <v>0</v>
      </c>
      <c r="GL246" s="2">
        <f t="shared" si="259"/>
        <v>0</v>
      </c>
      <c r="GM246" s="2">
        <f t="shared" si="260"/>
        <v>1675.84</v>
      </c>
      <c r="GN246" s="2">
        <f t="shared" si="261"/>
        <v>0</v>
      </c>
      <c r="GO246" s="2">
        <f t="shared" si="262"/>
        <v>0</v>
      </c>
      <c r="GP246" s="2">
        <f t="shared" si="263"/>
        <v>0</v>
      </c>
      <c r="GQ246" s="2"/>
      <c r="GR246" s="2">
        <v>0</v>
      </c>
      <c r="GS246" s="2">
        <v>2</v>
      </c>
      <c r="GT246" s="2">
        <v>0</v>
      </c>
      <c r="GU246" s="2" t="s">
        <v>3</v>
      </c>
      <c r="GV246" s="2">
        <f t="shared" si="264"/>
        <v>0</v>
      </c>
      <c r="GW246" s="2">
        <v>1</v>
      </c>
      <c r="GX246" s="2">
        <f t="shared" si="265"/>
        <v>0</v>
      </c>
      <c r="GY246" s="2"/>
      <c r="GZ246" s="2"/>
      <c r="HA246" s="2">
        <v>0</v>
      </c>
      <c r="HB246" s="2">
        <v>0</v>
      </c>
      <c r="HC246" s="2">
        <f t="shared" si="266"/>
        <v>0</v>
      </c>
      <c r="HD246" s="2"/>
      <c r="HE246" s="2" t="s">
        <v>33</v>
      </c>
      <c r="HF246" s="2" t="s">
        <v>34</v>
      </c>
      <c r="HG246" s="2"/>
      <c r="HH246" s="2"/>
      <c r="HI246" s="2"/>
      <c r="HJ246" s="2"/>
      <c r="HK246" s="2"/>
      <c r="HL246" s="2"/>
      <c r="HM246" s="2" t="s">
        <v>3</v>
      </c>
      <c r="HN246" s="2" t="s">
        <v>3</v>
      </c>
      <c r="HO246" s="2" t="s">
        <v>3</v>
      </c>
      <c r="HP246" s="2" t="s">
        <v>3</v>
      </c>
      <c r="HQ246" s="2" t="s">
        <v>3</v>
      </c>
      <c r="HR246" s="2"/>
      <c r="HS246" s="2"/>
      <c r="HT246" s="2"/>
      <c r="HU246" s="2"/>
      <c r="HV246" s="2"/>
      <c r="HW246" s="2"/>
      <c r="HX246" s="2"/>
      <c r="HY246" s="2"/>
      <c r="HZ246" s="2"/>
      <c r="IA246" s="2"/>
      <c r="IB246" s="2"/>
      <c r="IC246" s="2"/>
      <c r="ID246" s="2"/>
      <c r="IE246" s="2"/>
      <c r="IF246" s="2"/>
      <c r="IG246" s="2"/>
      <c r="IH246" s="2"/>
      <c r="II246" s="2"/>
      <c r="IJ246" s="2"/>
      <c r="IK246" s="2">
        <v>0</v>
      </c>
      <c r="IL246" s="2"/>
      <c r="IM246" s="2"/>
      <c r="IN246" s="2"/>
      <c r="IO246" s="2"/>
      <c r="IP246" s="2"/>
      <c r="IQ246" s="2"/>
      <c r="IR246" s="2"/>
      <c r="IS246" s="2"/>
      <c r="IT246" s="2"/>
      <c r="IU246" s="2"/>
    </row>
    <row r="247" spans="1:255" x14ac:dyDescent="0.2">
      <c r="A247">
        <v>17</v>
      </c>
      <c r="B247">
        <v>1</v>
      </c>
      <c r="E247" t="s">
        <v>107</v>
      </c>
      <c r="F247" t="s">
        <v>27</v>
      </c>
      <c r="G247" t="s">
        <v>77</v>
      </c>
      <c r="H247" t="s">
        <v>29</v>
      </c>
      <c r="I247">
        <v>1</v>
      </c>
      <c r="J247">
        <v>0</v>
      </c>
      <c r="K247">
        <v>1</v>
      </c>
      <c r="O247">
        <f t="shared" si="229"/>
        <v>11915.22</v>
      </c>
      <c r="P247">
        <f t="shared" si="230"/>
        <v>11915.22</v>
      </c>
      <c r="Q247">
        <f t="shared" si="231"/>
        <v>0</v>
      </c>
      <c r="R247">
        <f t="shared" si="232"/>
        <v>0</v>
      </c>
      <c r="S247">
        <f t="shared" si="233"/>
        <v>0</v>
      </c>
      <c r="T247">
        <f t="shared" si="234"/>
        <v>0</v>
      </c>
      <c r="U247">
        <f t="shared" si="235"/>
        <v>0</v>
      </c>
      <c r="V247">
        <f t="shared" si="236"/>
        <v>0</v>
      </c>
      <c r="W247">
        <f t="shared" si="237"/>
        <v>0</v>
      </c>
      <c r="X247">
        <f t="shared" si="238"/>
        <v>0</v>
      </c>
      <c r="Y247">
        <f t="shared" si="239"/>
        <v>0</v>
      </c>
      <c r="AA247">
        <v>151751235</v>
      </c>
      <c r="AB247">
        <f t="shared" si="240"/>
        <v>1675.84</v>
      </c>
      <c r="AC247">
        <f t="shared" si="241"/>
        <v>1675.84</v>
      </c>
      <c r="AD247">
        <f t="shared" si="242"/>
        <v>0</v>
      </c>
      <c r="AE247">
        <f t="shared" si="243"/>
        <v>0</v>
      </c>
      <c r="AF247">
        <f t="shared" si="244"/>
        <v>0</v>
      </c>
      <c r="AG247">
        <f t="shared" si="245"/>
        <v>0</v>
      </c>
      <c r="AH247">
        <f t="shared" si="246"/>
        <v>0</v>
      </c>
      <c r="AI247">
        <f t="shared" si="247"/>
        <v>0</v>
      </c>
      <c r="AJ247">
        <f t="shared" si="248"/>
        <v>0</v>
      </c>
      <c r="AK247">
        <v>1675.84</v>
      </c>
      <c r="AL247">
        <v>1675.84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1</v>
      </c>
      <c r="AW247">
        <v>1</v>
      </c>
      <c r="AZ247">
        <v>1</v>
      </c>
      <c r="BA247">
        <v>1</v>
      </c>
      <c r="BB247">
        <v>1</v>
      </c>
      <c r="BC247">
        <v>7.11</v>
      </c>
      <c r="BD247" t="s">
        <v>3</v>
      </c>
      <c r="BE247" t="s">
        <v>3</v>
      </c>
      <c r="BF247" t="s">
        <v>3</v>
      </c>
      <c r="BG247" t="s">
        <v>3</v>
      </c>
      <c r="BH247">
        <v>3</v>
      </c>
      <c r="BI247">
        <v>3</v>
      </c>
      <c r="BJ247" t="s">
        <v>3</v>
      </c>
      <c r="BM247">
        <v>700010</v>
      </c>
      <c r="BN247">
        <v>0</v>
      </c>
      <c r="BO247" t="s">
        <v>3</v>
      </c>
      <c r="BP247">
        <v>0</v>
      </c>
      <c r="BQ247">
        <v>202</v>
      </c>
      <c r="BR247">
        <v>0</v>
      </c>
      <c r="BS247">
        <v>1</v>
      </c>
      <c r="BT247">
        <v>1</v>
      </c>
      <c r="BU247">
        <v>1</v>
      </c>
      <c r="BV247">
        <v>1</v>
      </c>
      <c r="BW247">
        <v>1</v>
      </c>
      <c r="BX247">
        <v>1</v>
      </c>
      <c r="BY247" t="s">
        <v>3</v>
      </c>
      <c r="BZ247">
        <v>0</v>
      </c>
      <c r="CA247">
        <v>0</v>
      </c>
      <c r="CB247" t="s">
        <v>3</v>
      </c>
      <c r="CE247">
        <v>30</v>
      </c>
      <c r="CF247">
        <v>0</v>
      </c>
      <c r="CG247">
        <v>0</v>
      </c>
      <c r="CM247">
        <v>0</v>
      </c>
      <c r="CN247" t="s">
        <v>3</v>
      </c>
      <c r="CO247">
        <v>0</v>
      </c>
      <c r="CP247">
        <f t="shared" si="249"/>
        <v>11915.22</v>
      </c>
      <c r="CQ247">
        <f t="shared" si="250"/>
        <v>11915.22</v>
      </c>
      <c r="CR247">
        <f t="shared" si="251"/>
        <v>0</v>
      </c>
      <c r="CS247">
        <f t="shared" si="252"/>
        <v>0</v>
      </c>
      <c r="CT247">
        <f t="shared" si="253"/>
        <v>0</v>
      </c>
      <c r="CU247">
        <f t="shared" si="254"/>
        <v>0</v>
      </c>
      <c r="CV247">
        <f t="shared" si="255"/>
        <v>0</v>
      </c>
      <c r="CW247">
        <f t="shared" si="256"/>
        <v>0</v>
      </c>
      <c r="CX247">
        <f t="shared" si="257"/>
        <v>0</v>
      </c>
      <c r="CY247">
        <f>S247*(BZ247/100)</f>
        <v>0</v>
      </c>
      <c r="CZ247">
        <f>S247*(CA247/100)</f>
        <v>0</v>
      </c>
      <c r="DC247" t="s">
        <v>3</v>
      </c>
      <c r="DD247" t="s">
        <v>3</v>
      </c>
      <c r="DE247" t="s">
        <v>3</v>
      </c>
      <c r="DF247" t="s">
        <v>3</v>
      </c>
      <c r="DG247" t="s">
        <v>3</v>
      </c>
      <c r="DH247" t="s">
        <v>3</v>
      </c>
      <c r="DI247" t="s">
        <v>3</v>
      </c>
      <c r="DJ247" t="s">
        <v>3</v>
      </c>
      <c r="DK247" t="s">
        <v>3</v>
      </c>
      <c r="DL247" t="s">
        <v>3</v>
      </c>
      <c r="DM247" t="s">
        <v>3</v>
      </c>
      <c r="DN247">
        <v>0</v>
      </c>
      <c r="DO247">
        <v>0</v>
      </c>
      <c r="DP247">
        <v>1</v>
      </c>
      <c r="DQ247">
        <v>1</v>
      </c>
      <c r="DU247">
        <v>1010</v>
      </c>
      <c r="DV247" t="s">
        <v>29</v>
      </c>
      <c r="DW247" t="s">
        <v>29</v>
      </c>
      <c r="DX247">
        <v>1</v>
      </c>
      <c r="DZ247" t="s">
        <v>3</v>
      </c>
      <c r="EA247" t="s">
        <v>3</v>
      </c>
      <c r="EB247" t="s">
        <v>3</v>
      </c>
      <c r="EC247" t="s">
        <v>3</v>
      </c>
      <c r="EE247">
        <v>151748510</v>
      </c>
      <c r="EF247">
        <v>202</v>
      </c>
      <c r="EG247" t="s">
        <v>30</v>
      </c>
      <c r="EH247">
        <v>0</v>
      </c>
      <c r="EI247" t="s">
        <v>3</v>
      </c>
      <c r="EJ247">
        <v>1</v>
      </c>
      <c r="EK247">
        <v>700010</v>
      </c>
      <c r="EL247" t="s">
        <v>31</v>
      </c>
      <c r="EM247" t="s">
        <v>30</v>
      </c>
      <c r="EO247" t="s">
        <v>3</v>
      </c>
      <c r="EQ247">
        <v>0</v>
      </c>
      <c r="ER247">
        <v>1765.21</v>
      </c>
      <c r="ES247">
        <v>1675.84</v>
      </c>
      <c r="ET247">
        <v>0</v>
      </c>
      <c r="EU247">
        <v>0</v>
      </c>
      <c r="EV247">
        <v>0</v>
      </c>
      <c r="EW247">
        <v>0</v>
      </c>
      <c r="EX247">
        <v>0</v>
      </c>
      <c r="EY247">
        <v>0</v>
      </c>
      <c r="EZ247">
        <v>5</v>
      </c>
      <c r="FC247">
        <v>1</v>
      </c>
      <c r="FD247">
        <v>18</v>
      </c>
      <c r="FF247">
        <v>13717.2</v>
      </c>
      <c r="FQ247">
        <v>0</v>
      </c>
      <c r="FR247">
        <f t="shared" si="258"/>
        <v>11915.22</v>
      </c>
      <c r="FS247">
        <v>0</v>
      </c>
      <c r="FX247">
        <v>0</v>
      </c>
      <c r="FY247">
        <v>0</v>
      </c>
      <c r="GA247" t="s">
        <v>78</v>
      </c>
      <c r="GD247">
        <v>0</v>
      </c>
      <c r="GF247">
        <v>-1447420557</v>
      </c>
      <c r="GG247">
        <v>2</v>
      </c>
      <c r="GH247">
        <v>3</v>
      </c>
      <c r="GI247">
        <v>5</v>
      </c>
      <c r="GJ247">
        <v>0</v>
      </c>
      <c r="GK247">
        <f>ROUND(R247*(S12)/100,2)</f>
        <v>0</v>
      </c>
      <c r="GL247">
        <f t="shared" si="259"/>
        <v>0</v>
      </c>
      <c r="GM247">
        <f t="shared" si="260"/>
        <v>11915.22</v>
      </c>
      <c r="GN247">
        <f t="shared" si="261"/>
        <v>0</v>
      </c>
      <c r="GO247">
        <f t="shared" si="262"/>
        <v>0</v>
      </c>
      <c r="GP247">
        <f t="shared" si="263"/>
        <v>0</v>
      </c>
      <c r="GR247">
        <v>1</v>
      </c>
      <c r="GS247">
        <v>1</v>
      </c>
      <c r="GT247">
        <v>0</v>
      </c>
      <c r="GU247" t="s">
        <v>3</v>
      </c>
      <c r="GV247">
        <f t="shared" si="264"/>
        <v>0</v>
      </c>
      <c r="GW247">
        <v>1</v>
      </c>
      <c r="GX247">
        <f t="shared" si="265"/>
        <v>0</v>
      </c>
      <c r="HA247">
        <v>0</v>
      </c>
      <c r="HB247">
        <v>0</v>
      </c>
      <c r="HC247">
        <f t="shared" si="266"/>
        <v>0</v>
      </c>
      <c r="HE247" t="s">
        <v>33</v>
      </c>
      <c r="HF247" t="s">
        <v>34</v>
      </c>
      <c r="HM247" t="s">
        <v>3</v>
      </c>
      <c r="HN247" t="s">
        <v>3</v>
      </c>
      <c r="HO247" t="s">
        <v>3</v>
      </c>
      <c r="HP247" t="s">
        <v>3</v>
      </c>
      <c r="HQ247" t="s">
        <v>3</v>
      </c>
      <c r="IK247">
        <v>0</v>
      </c>
    </row>
    <row r="248" spans="1:255" x14ac:dyDescent="0.2">
      <c r="A248" s="2">
        <v>17</v>
      </c>
      <c r="B248" s="2">
        <v>1</v>
      </c>
      <c r="C248" s="2">
        <f>ROW(SmtRes!A302)</f>
        <v>302</v>
      </c>
      <c r="D248" s="2">
        <f>ROW(EtalonRes!A366)</f>
        <v>366</v>
      </c>
      <c r="E248" s="2" t="s">
        <v>3</v>
      </c>
      <c r="F248" s="2" t="s">
        <v>79</v>
      </c>
      <c r="G248" s="2" t="s">
        <v>80</v>
      </c>
      <c r="H248" s="2" t="s">
        <v>44</v>
      </c>
      <c r="I248" s="2">
        <v>2</v>
      </c>
      <c r="J248" s="2">
        <v>0</v>
      </c>
      <c r="K248" s="2">
        <v>2</v>
      </c>
      <c r="L248" s="2"/>
      <c r="M248" s="2"/>
      <c r="N248" s="2"/>
      <c r="O248" s="2">
        <f t="shared" si="229"/>
        <v>98.16</v>
      </c>
      <c r="P248" s="2">
        <f t="shared" si="230"/>
        <v>46.16</v>
      </c>
      <c r="Q248" s="2">
        <f t="shared" si="231"/>
        <v>0</v>
      </c>
      <c r="R248" s="2">
        <f t="shared" si="232"/>
        <v>0</v>
      </c>
      <c r="S248" s="2">
        <f t="shared" si="233"/>
        <v>52</v>
      </c>
      <c r="T248" s="2">
        <f t="shared" si="234"/>
        <v>0</v>
      </c>
      <c r="U248" s="2">
        <f t="shared" si="235"/>
        <v>4.12</v>
      </c>
      <c r="V248" s="2">
        <f t="shared" si="236"/>
        <v>0</v>
      </c>
      <c r="W248" s="2">
        <f t="shared" si="237"/>
        <v>0</v>
      </c>
      <c r="X248" s="2">
        <f t="shared" si="238"/>
        <v>59.28</v>
      </c>
      <c r="Y248" s="2">
        <f t="shared" si="239"/>
        <v>34.840000000000003</v>
      </c>
      <c r="Z248" s="2"/>
      <c r="AA248" s="2">
        <v>-1</v>
      </c>
      <c r="AB248" s="2">
        <f t="shared" si="240"/>
        <v>49.08</v>
      </c>
      <c r="AC248" s="2">
        <f t="shared" si="241"/>
        <v>23.08</v>
      </c>
      <c r="AD248" s="2">
        <f t="shared" si="242"/>
        <v>0</v>
      </c>
      <c r="AE248" s="2">
        <f t="shared" si="243"/>
        <v>0</v>
      </c>
      <c r="AF248" s="2">
        <f t="shared" si="244"/>
        <v>26</v>
      </c>
      <c r="AG248" s="2">
        <f t="shared" si="245"/>
        <v>0</v>
      </c>
      <c r="AH248" s="2">
        <f t="shared" si="246"/>
        <v>2.06</v>
      </c>
      <c r="AI248" s="2">
        <f t="shared" si="247"/>
        <v>0</v>
      </c>
      <c r="AJ248" s="2">
        <f t="shared" si="248"/>
        <v>0</v>
      </c>
      <c r="AK248" s="2">
        <v>49.08</v>
      </c>
      <c r="AL248" s="2">
        <v>23.08</v>
      </c>
      <c r="AM248" s="2">
        <v>0</v>
      </c>
      <c r="AN248" s="2">
        <v>0</v>
      </c>
      <c r="AO248" s="2">
        <v>26</v>
      </c>
      <c r="AP248" s="2">
        <v>0</v>
      </c>
      <c r="AQ248" s="2">
        <v>2.06</v>
      </c>
      <c r="AR248" s="2">
        <v>0</v>
      </c>
      <c r="AS248" s="2">
        <v>0</v>
      </c>
      <c r="AT248" s="2">
        <v>114</v>
      </c>
      <c r="AU248" s="2">
        <v>67</v>
      </c>
      <c r="AV248" s="2">
        <v>1</v>
      </c>
      <c r="AW248" s="2">
        <v>1</v>
      </c>
      <c r="AX248" s="2"/>
      <c r="AY248" s="2"/>
      <c r="AZ248" s="2">
        <v>1</v>
      </c>
      <c r="BA248" s="2">
        <v>1</v>
      </c>
      <c r="BB248" s="2">
        <v>1</v>
      </c>
      <c r="BC248" s="2">
        <v>1</v>
      </c>
      <c r="BD248" s="2" t="s">
        <v>3</v>
      </c>
      <c r="BE248" s="2" t="s">
        <v>3</v>
      </c>
      <c r="BF248" s="2" t="s">
        <v>3</v>
      </c>
      <c r="BG248" s="2" t="s">
        <v>3</v>
      </c>
      <c r="BH248" s="2">
        <v>0</v>
      </c>
      <c r="BI248" s="2">
        <v>2</v>
      </c>
      <c r="BJ248" s="2" t="s">
        <v>81</v>
      </c>
      <c r="BK248" s="2"/>
      <c r="BL248" s="2"/>
      <c r="BM248" s="2">
        <v>317</v>
      </c>
      <c r="BN248" s="2">
        <v>0</v>
      </c>
      <c r="BO248" s="2" t="s">
        <v>3</v>
      </c>
      <c r="BP248" s="2">
        <v>0</v>
      </c>
      <c r="BQ248" s="2">
        <v>40</v>
      </c>
      <c r="BR248" s="2">
        <v>0</v>
      </c>
      <c r="BS248" s="2">
        <v>1</v>
      </c>
      <c r="BT248" s="2">
        <v>1</v>
      </c>
      <c r="BU248" s="2">
        <v>1</v>
      </c>
      <c r="BV248" s="2">
        <v>1</v>
      </c>
      <c r="BW248" s="2">
        <v>1</v>
      </c>
      <c r="BX248" s="2">
        <v>1</v>
      </c>
      <c r="BY248" s="2" t="s">
        <v>3</v>
      </c>
      <c r="BZ248" s="2">
        <v>114</v>
      </c>
      <c r="CA248" s="2">
        <v>67</v>
      </c>
      <c r="CB248" s="2" t="s">
        <v>3</v>
      </c>
      <c r="CC248" s="2"/>
      <c r="CD248" s="2"/>
      <c r="CE248" s="2">
        <v>30</v>
      </c>
      <c r="CF248" s="2">
        <v>0</v>
      </c>
      <c r="CG248" s="2">
        <v>0</v>
      </c>
      <c r="CH248" s="2"/>
      <c r="CI248" s="2"/>
      <c r="CJ248" s="2"/>
      <c r="CK248" s="2"/>
      <c r="CL248" s="2"/>
      <c r="CM248" s="2">
        <v>0</v>
      </c>
      <c r="CN248" s="2" t="s">
        <v>3</v>
      </c>
      <c r="CO248" s="2">
        <v>0</v>
      </c>
      <c r="CP248" s="2">
        <f t="shared" si="249"/>
        <v>98.16</v>
      </c>
      <c r="CQ248" s="2">
        <f t="shared" si="250"/>
        <v>23.08</v>
      </c>
      <c r="CR248" s="2">
        <f t="shared" si="251"/>
        <v>0</v>
      </c>
      <c r="CS248" s="2">
        <f t="shared" si="252"/>
        <v>0</v>
      </c>
      <c r="CT248" s="2">
        <f t="shared" si="253"/>
        <v>26</v>
      </c>
      <c r="CU248" s="2">
        <f t="shared" si="254"/>
        <v>0</v>
      </c>
      <c r="CV248" s="2">
        <f t="shared" si="255"/>
        <v>2.06</v>
      </c>
      <c r="CW248" s="2">
        <f t="shared" si="256"/>
        <v>0</v>
      </c>
      <c r="CX248" s="2">
        <f t="shared" si="257"/>
        <v>0</v>
      </c>
      <c r="CY248" s="2">
        <f>((S248*BZ248)/100)</f>
        <v>59.28</v>
      </c>
      <c r="CZ248" s="2">
        <f>((S248*CA248)/100)</f>
        <v>34.840000000000003</v>
      </c>
      <c r="DA248" s="2"/>
      <c r="DB248" s="2"/>
      <c r="DC248" s="2" t="s">
        <v>3</v>
      </c>
      <c r="DD248" s="2" t="s">
        <v>3</v>
      </c>
      <c r="DE248" s="2" t="s">
        <v>3</v>
      </c>
      <c r="DF248" s="2" t="s">
        <v>3</v>
      </c>
      <c r="DG248" s="2" t="s">
        <v>3</v>
      </c>
      <c r="DH248" s="2" t="s">
        <v>3</v>
      </c>
      <c r="DI248" s="2" t="s">
        <v>3</v>
      </c>
      <c r="DJ248" s="2" t="s">
        <v>3</v>
      </c>
      <c r="DK248" s="2" t="s">
        <v>3</v>
      </c>
      <c r="DL248" s="2" t="s">
        <v>3</v>
      </c>
      <c r="DM248" s="2" t="s">
        <v>3</v>
      </c>
      <c r="DN248" s="2">
        <v>0</v>
      </c>
      <c r="DO248" s="2">
        <v>0</v>
      </c>
      <c r="DP248" s="2">
        <v>1</v>
      </c>
      <c r="DQ248" s="2">
        <v>1</v>
      </c>
      <c r="DR248" s="2"/>
      <c r="DS248" s="2"/>
      <c r="DT248" s="2"/>
      <c r="DU248" s="2">
        <v>1013</v>
      </c>
      <c r="DV248" s="2" t="s">
        <v>44</v>
      </c>
      <c r="DW248" s="2" t="s">
        <v>44</v>
      </c>
      <c r="DX248" s="2">
        <v>1</v>
      </c>
      <c r="DY248" s="2"/>
      <c r="DZ248" s="2" t="s">
        <v>3</v>
      </c>
      <c r="EA248" s="2" t="s">
        <v>3</v>
      </c>
      <c r="EB248" s="2" t="s">
        <v>3</v>
      </c>
      <c r="EC248" s="2" t="s">
        <v>3</v>
      </c>
      <c r="ED248" s="2"/>
      <c r="EE248" s="2">
        <v>151030315</v>
      </c>
      <c r="EF248" s="2">
        <v>40</v>
      </c>
      <c r="EG248" s="2" t="s">
        <v>23</v>
      </c>
      <c r="EH248" s="2">
        <v>0</v>
      </c>
      <c r="EI248" s="2" t="s">
        <v>3</v>
      </c>
      <c r="EJ248" s="2">
        <v>2</v>
      </c>
      <c r="EK248" s="2">
        <v>317</v>
      </c>
      <c r="EL248" s="2" t="s">
        <v>82</v>
      </c>
      <c r="EM248" s="2" t="s">
        <v>83</v>
      </c>
      <c r="EN248" s="2"/>
      <c r="EO248" s="2" t="s">
        <v>3</v>
      </c>
      <c r="EP248" s="2"/>
      <c r="EQ248" s="2">
        <v>1024</v>
      </c>
      <c r="ER248" s="2">
        <v>49.08</v>
      </c>
      <c r="ES248" s="2">
        <v>23.08</v>
      </c>
      <c r="ET248" s="2">
        <v>0</v>
      </c>
      <c r="EU248" s="2">
        <v>0</v>
      </c>
      <c r="EV248" s="2">
        <v>26</v>
      </c>
      <c r="EW248" s="2">
        <v>2.06</v>
      </c>
      <c r="EX248" s="2">
        <v>0</v>
      </c>
      <c r="EY248" s="2">
        <v>0</v>
      </c>
      <c r="EZ248" s="2"/>
      <c r="FA248" s="2"/>
      <c r="FB248" s="2"/>
      <c r="FC248" s="2"/>
      <c r="FD248" s="2"/>
      <c r="FE248" s="2"/>
      <c r="FF248" s="2"/>
      <c r="FG248" s="2"/>
      <c r="FH248" s="2"/>
      <c r="FI248" s="2"/>
      <c r="FJ248" s="2"/>
      <c r="FK248" s="2"/>
      <c r="FL248" s="2"/>
      <c r="FM248" s="2"/>
      <c r="FN248" s="2"/>
      <c r="FO248" s="2"/>
      <c r="FP248" s="2"/>
      <c r="FQ248" s="2">
        <v>0</v>
      </c>
      <c r="FR248" s="2">
        <f t="shared" si="258"/>
        <v>0</v>
      </c>
      <c r="FS248" s="2">
        <v>0</v>
      </c>
      <c r="FT248" s="2"/>
      <c r="FU248" s="2"/>
      <c r="FV248" s="2"/>
      <c r="FW248" s="2"/>
      <c r="FX248" s="2">
        <v>114</v>
      </c>
      <c r="FY248" s="2">
        <v>67</v>
      </c>
      <c r="FZ248" s="2"/>
      <c r="GA248" s="2" t="s">
        <v>3</v>
      </c>
      <c r="GB248" s="2"/>
      <c r="GC248" s="2"/>
      <c r="GD248" s="2">
        <v>0</v>
      </c>
      <c r="GE248" s="2"/>
      <c r="GF248" s="2">
        <v>111718777</v>
      </c>
      <c r="GG248" s="2">
        <v>2</v>
      </c>
      <c r="GH248" s="2">
        <v>1</v>
      </c>
      <c r="GI248" s="2">
        <v>-2</v>
      </c>
      <c r="GJ248" s="2">
        <v>0</v>
      </c>
      <c r="GK248" s="2">
        <f>ROUND(R248*(R12)/100,2)</f>
        <v>0</v>
      </c>
      <c r="GL248" s="2">
        <f t="shared" si="259"/>
        <v>0</v>
      </c>
      <c r="GM248" s="2">
        <f t="shared" si="260"/>
        <v>192.28</v>
      </c>
      <c r="GN248" s="2">
        <f t="shared" si="261"/>
        <v>0</v>
      </c>
      <c r="GO248" s="2">
        <f t="shared" si="262"/>
        <v>192.28</v>
      </c>
      <c r="GP248" s="2">
        <f t="shared" si="263"/>
        <v>0</v>
      </c>
      <c r="GQ248" s="2"/>
      <c r="GR248" s="2">
        <v>0</v>
      </c>
      <c r="GS248" s="2">
        <v>0</v>
      </c>
      <c r="GT248" s="2">
        <v>0</v>
      </c>
      <c r="GU248" s="2" t="s">
        <v>3</v>
      </c>
      <c r="GV248" s="2">
        <f t="shared" si="264"/>
        <v>0</v>
      </c>
      <c r="GW248" s="2">
        <v>1</v>
      </c>
      <c r="GX248" s="2">
        <f t="shared" si="265"/>
        <v>0</v>
      </c>
      <c r="GY248" s="2"/>
      <c r="GZ248" s="2"/>
      <c r="HA248" s="2">
        <v>0</v>
      </c>
      <c r="HB248" s="2">
        <v>0</v>
      </c>
      <c r="HC248" s="2">
        <f t="shared" si="266"/>
        <v>0</v>
      </c>
      <c r="HD248" s="2"/>
      <c r="HE248" s="2" t="s">
        <v>3</v>
      </c>
      <c r="HF248" s="2" t="s">
        <v>3</v>
      </c>
      <c r="HG248" s="2"/>
      <c r="HH248" s="2"/>
      <c r="HI248" s="2"/>
      <c r="HJ248" s="2"/>
      <c r="HK248" s="2"/>
      <c r="HL248" s="2"/>
      <c r="HM248" s="2" t="s">
        <v>3</v>
      </c>
      <c r="HN248" s="2" t="s">
        <v>3</v>
      </c>
      <c r="HO248" s="2" t="s">
        <v>3</v>
      </c>
      <c r="HP248" s="2" t="s">
        <v>3</v>
      </c>
      <c r="HQ248" s="2" t="s">
        <v>3</v>
      </c>
      <c r="HR248" s="2"/>
      <c r="HS248" s="2"/>
      <c r="HT248" s="2"/>
      <c r="HU248" s="2"/>
      <c r="HV248" s="2"/>
      <c r="HW248" s="2"/>
      <c r="HX248" s="2"/>
      <c r="HY248" s="2"/>
      <c r="HZ248" s="2"/>
      <c r="IA248" s="2"/>
      <c r="IB248" s="2"/>
      <c r="IC248" s="2"/>
      <c r="ID248" s="2"/>
      <c r="IE248" s="2"/>
      <c r="IF248" s="2"/>
      <c r="IG248" s="2"/>
      <c r="IH248" s="2"/>
      <c r="II248" s="2"/>
      <c r="IJ248" s="2"/>
      <c r="IK248" s="2">
        <v>0</v>
      </c>
      <c r="IL248" s="2"/>
      <c r="IM248" s="2"/>
      <c r="IN248" s="2"/>
      <c r="IO248" s="2"/>
      <c r="IP248" s="2"/>
      <c r="IQ248" s="2"/>
      <c r="IR248" s="2"/>
      <c r="IS248" s="2"/>
      <c r="IT248" s="2"/>
      <c r="IU248" s="2"/>
    </row>
    <row r="249" spans="1:255" x14ac:dyDescent="0.2">
      <c r="A249">
        <v>17</v>
      </c>
      <c r="B249">
        <v>1</v>
      </c>
      <c r="C249">
        <f>ROW(SmtRes!A308)</f>
        <v>308</v>
      </c>
      <c r="D249">
        <f>ROW(EtalonRes!A372)</f>
        <v>372</v>
      </c>
      <c r="E249" t="s">
        <v>3</v>
      </c>
      <c r="F249" t="s">
        <v>79</v>
      </c>
      <c r="G249" t="s">
        <v>80</v>
      </c>
      <c r="H249" t="s">
        <v>44</v>
      </c>
      <c r="I249">
        <v>2</v>
      </c>
      <c r="J249">
        <v>0</v>
      </c>
      <c r="K249">
        <v>2</v>
      </c>
      <c r="O249">
        <f t="shared" si="229"/>
        <v>1969.47</v>
      </c>
      <c r="P249">
        <f t="shared" si="230"/>
        <v>174.95</v>
      </c>
      <c r="Q249">
        <f t="shared" si="231"/>
        <v>0</v>
      </c>
      <c r="R249">
        <f t="shared" si="232"/>
        <v>0</v>
      </c>
      <c r="S249">
        <f t="shared" si="233"/>
        <v>1794.52</v>
      </c>
      <c r="T249">
        <f t="shared" si="234"/>
        <v>0</v>
      </c>
      <c r="U249">
        <f t="shared" si="235"/>
        <v>4.12</v>
      </c>
      <c r="V249">
        <f t="shared" si="236"/>
        <v>0</v>
      </c>
      <c r="W249">
        <f t="shared" si="237"/>
        <v>0</v>
      </c>
      <c r="X249">
        <f t="shared" si="238"/>
        <v>1417.67</v>
      </c>
      <c r="Y249">
        <f t="shared" si="239"/>
        <v>735.75</v>
      </c>
      <c r="AA249">
        <v>-1</v>
      </c>
      <c r="AB249">
        <f t="shared" si="240"/>
        <v>49.08</v>
      </c>
      <c r="AC249">
        <f t="shared" si="241"/>
        <v>23.08</v>
      </c>
      <c r="AD249">
        <f t="shared" si="242"/>
        <v>0</v>
      </c>
      <c r="AE249">
        <f t="shared" si="243"/>
        <v>0</v>
      </c>
      <c r="AF249">
        <f t="shared" si="244"/>
        <v>26</v>
      </c>
      <c r="AG249">
        <f t="shared" si="245"/>
        <v>0</v>
      </c>
      <c r="AH249">
        <f t="shared" si="246"/>
        <v>2.06</v>
      </c>
      <c r="AI249">
        <f t="shared" si="247"/>
        <v>0</v>
      </c>
      <c r="AJ249">
        <f t="shared" si="248"/>
        <v>0</v>
      </c>
      <c r="AK249">
        <v>49.08</v>
      </c>
      <c r="AL249">
        <v>23.08</v>
      </c>
      <c r="AM249">
        <v>0</v>
      </c>
      <c r="AN249">
        <v>0</v>
      </c>
      <c r="AO249">
        <v>26</v>
      </c>
      <c r="AP249">
        <v>0</v>
      </c>
      <c r="AQ249">
        <v>2.06</v>
      </c>
      <c r="AR249">
        <v>0</v>
      </c>
      <c r="AS249">
        <v>0</v>
      </c>
      <c r="AT249">
        <v>79</v>
      </c>
      <c r="AU249">
        <v>41</v>
      </c>
      <c r="AV249">
        <v>1</v>
      </c>
      <c r="AW249">
        <v>1</v>
      </c>
      <c r="AZ249">
        <v>1</v>
      </c>
      <c r="BA249">
        <v>34.51</v>
      </c>
      <c r="BB249">
        <v>1</v>
      </c>
      <c r="BC249">
        <v>3.79</v>
      </c>
      <c r="BD249" t="s">
        <v>3</v>
      </c>
      <c r="BE249" t="s">
        <v>3</v>
      </c>
      <c r="BF249" t="s">
        <v>3</v>
      </c>
      <c r="BG249" t="s">
        <v>3</v>
      </c>
      <c r="BH249">
        <v>0</v>
      </c>
      <c r="BI249">
        <v>2</v>
      </c>
      <c r="BJ249" t="s">
        <v>81</v>
      </c>
      <c r="BM249">
        <v>317</v>
      </c>
      <c r="BN249">
        <v>0</v>
      </c>
      <c r="BO249" t="s">
        <v>79</v>
      </c>
      <c r="BP249">
        <v>1</v>
      </c>
      <c r="BQ249">
        <v>40</v>
      </c>
      <c r="BR249">
        <v>0</v>
      </c>
      <c r="BS249">
        <v>34.51</v>
      </c>
      <c r="BT249">
        <v>1</v>
      </c>
      <c r="BU249">
        <v>1</v>
      </c>
      <c r="BV249">
        <v>1</v>
      </c>
      <c r="BW249">
        <v>1</v>
      </c>
      <c r="BX249">
        <v>1</v>
      </c>
      <c r="BY249" t="s">
        <v>3</v>
      </c>
      <c r="BZ249">
        <v>79</v>
      </c>
      <c r="CA249">
        <v>41</v>
      </c>
      <c r="CB249" t="s">
        <v>3</v>
      </c>
      <c r="CE249">
        <v>30</v>
      </c>
      <c r="CF249">
        <v>0</v>
      </c>
      <c r="CG249">
        <v>0</v>
      </c>
      <c r="CM249">
        <v>0</v>
      </c>
      <c r="CN249" t="s">
        <v>3</v>
      </c>
      <c r="CO249">
        <v>0</v>
      </c>
      <c r="CP249">
        <f t="shared" si="249"/>
        <v>1969.47</v>
      </c>
      <c r="CQ249">
        <f t="shared" si="250"/>
        <v>87.47</v>
      </c>
      <c r="CR249">
        <f t="shared" si="251"/>
        <v>0</v>
      </c>
      <c r="CS249">
        <f t="shared" si="252"/>
        <v>0</v>
      </c>
      <c r="CT249">
        <f t="shared" si="253"/>
        <v>897.26</v>
      </c>
      <c r="CU249">
        <f t="shared" si="254"/>
        <v>0</v>
      </c>
      <c r="CV249">
        <f t="shared" si="255"/>
        <v>2.06</v>
      </c>
      <c r="CW249">
        <f t="shared" si="256"/>
        <v>0</v>
      </c>
      <c r="CX249">
        <f t="shared" si="257"/>
        <v>0</v>
      </c>
      <c r="CY249">
        <f>S249*(BZ249/100)</f>
        <v>1417.6708000000001</v>
      </c>
      <c r="CZ249">
        <f>S249*(CA249/100)</f>
        <v>735.75319999999999</v>
      </c>
      <c r="DC249" t="s">
        <v>3</v>
      </c>
      <c r="DD249" t="s">
        <v>3</v>
      </c>
      <c r="DE249" t="s">
        <v>3</v>
      </c>
      <c r="DF249" t="s">
        <v>3</v>
      </c>
      <c r="DG249" t="s">
        <v>3</v>
      </c>
      <c r="DH249" t="s">
        <v>3</v>
      </c>
      <c r="DI249" t="s">
        <v>3</v>
      </c>
      <c r="DJ249" t="s">
        <v>3</v>
      </c>
      <c r="DK249" t="s">
        <v>3</v>
      </c>
      <c r="DL249" t="s">
        <v>3</v>
      </c>
      <c r="DM249" t="s">
        <v>3</v>
      </c>
      <c r="DN249">
        <v>114</v>
      </c>
      <c r="DO249">
        <v>67</v>
      </c>
      <c r="DP249">
        <v>1</v>
      </c>
      <c r="DQ249">
        <v>1</v>
      </c>
      <c r="DU249">
        <v>1013</v>
      </c>
      <c r="DV249" t="s">
        <v>44</v>
      </c>
      <c r="DW249" t="s">
        <v>44</v>
      </c>
      <c r="DX249">
        <v>1</v>
      </c>
      <c r="DZ249" t="s">
        <v>3</v>
      </c>
      <c r="EA249" t="s">
        <v>3</v>
      </c>
      <c r="EB249" t="s">
        <v>3</v>
      </c>
      <c r="EC249" t="s">
        <v>3</v>
      </c>
      <c r="EE249">
        <v>151030315</v>
      </c>
      <c r="EF249">
        <v>40</v>
      </c>
      <c r="EG249" t="s">
        <v>23</v>
      </c>
      <c r="EH249">
        <v>0</v>
      </c>
      <c r="EI249" t="s">
        <v>3</v>
      </c>
      <c r="EJ249">
        <v>2</v>
      </c>
      <c r="EK249">
        <v>317</v>
      </c>
      <c r="EL249" t="s">
        <v>82</v>
      </c>
      <c r="EM249" t="s">
        <v>83</v>
      </c>
      <c r="EO249" t="s">
        <v>3</v>
      </c>
      <c r="EQ249">
        <v>1024</v>
      </c>
      <c r="ER249">
        <v>49.08</v>
      </c>
      <c r="ES249">
        <v>23.08</v>
      </c>
      <c r="ET249">
        <v>0</v>
      </c>
      <c r="EU249">
        <v>0</v>
      </c>
      <c r="EV249">
        <v>26</v>
      </c>
      <c r="EW249">
        <v>2.06</v>
      </c>
      <c r="EX249">
        <v>0</v>
      </c>
      <c r="EY249">
        <v>0</v>
      </c>
      <c r="FQ249">
        <v>0</v>
      </c>
      <c r="FR249">
        <f t="shared" si="258"/>
        <v>0</v>
      </c>
      <c r="FS249">
        <v>0</v>
      </c>
      <c r="FX249">
        <v>114</v>
      </c>
      <c r="FY249">
        <v>67</v>
      </c>
      <c r="GA249" t="s">
        <v>3</v>
      </c>
      <c r="GD249">
        <v>0</v>
      </c>
      <c r="GF249">
        <v>111718777</v>
      </c>
      <c r="GG249">
        <v>2</v>
      </c>
      <c r="GH249">
        <v>1</v>
      </c>
      <c r="GI249">
        <v>2</v>
      </c>
      <c r="GJ249">
        <v>0</v>
      </c>
      <c r="GK249">
        <f>ROUND(R249*(S12)/100,2)</f>
        <v>0</v>
      </c>
      <c r="GL249">
        <f t="shared" si="259"/>
        <v>0</v>
      </c>
      <c r="GM249">
        <f t="shared" si="260"/>
        <v>4122.8900000000003</v>
      </c>
      <c r="GN249">
        <f t="shared" si="261"/>
        <v>0</v>
      </c>
      <c r="GO249">
        <f t="shared" si="262"/>
        <v>4122.8900000000003</v>
      </c>
      <c r="GP249">
        <f t="shared" si="263"/>
        <v>0</v>
      </c>
      <c r="GR249">
        <v>0</v>
      </c>
      <c r="GS249">
        <v>3</v>
      </c>
      <c r="GT249">
        <v>0</v>
      </c>
      <c r="GU249" t="s">
        <v>3</v>
      </c>
      <c r="GV249">
        <f t="shared" si="264"/>
        <v>0</v>
      </c>
      <c r="GW249">
        <v>1</v>
      </c>
      <c r="GX249">
        <f t="shared" si="265"/>
        <v>0</v>
      </c>
      <c r="HA249">
        <v>0</v>
      </c>
      <c r="HB249">
        <v>0</v>
      </c>
      <c r="HC249">
        <f t="shared" si="266"/>
        <v>0</v>
      </c>
      <c r="HE249" t="s">
        <v>3</v>
      </c>
      <c r="HF249" t="s">
        <v>3</v>
      </c>
      <c r="HM249" t="s">
        <v>3</v>
      </c>
      <c r="HN249" t="s">
        <v>3</v>
      </c>
      <c r="HO249" t="s">
        <v>3</v>
      </c>
      <c r="HP249" t="s">
        <v>3</v>
      </c>
      <c r="HQ249" t="s">
        <v>3</v>
      </c>
      <c r="IK249">
        <v>0</v>
      </c>
    </row>
    <row r="250" spans="1:255" x14ac:dyDescent="0.2">
      <c r="A250" s="2">
        <v>18</v>
      </c>
      <c r="B250" s="2">
        <v>1</v>
      </c>
      <c r="C250" s="2">
        <v>302</v>
      </c>
      <c r="D250" s="2"/>
      <c r="E250" s="2" t="s">
        <v>3</v>
      </c>
      <c r="F250" s="2" t="s">
        <v>344</v>
      </c>
      <c r="G250" s="2" t="s">
        <v>345</v>
      </c>
      <c r="H250" s="2" t="s">
        <v>29</v>
      </c>
      <c r="I250" s="2">
        <f>I248*J250</f>
        <v>2</v>
      </c>
      <c r="J250" s="2">
        <v>1</v>
      </c>
      <c r="K250" s="2">
        <v>1</v>
      </c>
      <c r="L250" s="2"/>
      <c r="M250" s="2"/>
      <c r="N250" s="2"/>
      <c r="O250" s="2">
        <f t="shared" si="229"/>
        <v>0</v>
      </c>
      <c r="P250" s="2">
        <f t="shared" si="230"/>
        <v>0</v>
      </c>
      <c r="Q250" s="2">
        <f t="shared" si="231"/>
        <v>0</v>
      </c>
      <c r="R250" s="2">
        <f t="shared" si="232"/>
        <v>0</v>
      </c>
      <c r="S250" s="2">
        <f t="shared" si="233"/>
        <v>0</v>
      </c>
      <c r="T250" s="2">
        <f t="shared" si="234"/>
        <v>0</v>
      </c>
      <c r="U250" s="2">
        <f t="shared" si="235"/>
        <v>0</v>
      </c>
      <c r="V250" s="2">
        <f t="shared" si="236"/>
        <v>0</v>
      </c>
      <c r="W250" s="2">
        <f t="shared" si="237"/>
        <v>0</v>
      </c>
      <c r="X250" s="2">
        <f t="shared" si="238"/>
        <v>0</v>
      </c>
      <c r="Y250" s="2">
        <f t="shared" si="239"/>
        <v>0</v>
      </c>
      <c r="Z250" s="2"/>
      <c r="AA250" s="2">
        <v>-1</v>
      </c>
      <c r="AB250" s="2">
        <f t="shared" si="240"/>
        <v>0</v>
      </c>
      <c r="AC250" s="2">
        <f t="shared" si="241"/>
        <v>0</v>
      </c>
      <c r="AD250" s="2">
        <f t="shared" si="242"/>
        <v>0</v>
      </c>
      <c r="AE250" s="2">
        <f t="shared" si="243"/>
        <v>0</v>
      </c>
      <c r="AF250" s="2">
        <f t="shared" si="244"/>
        <v>0</v>
      </c>
      <c r="AG250" s="2">
        <f t="shared" si="245"/>
        <v>0</v>
      </c>
      <c r="AH250" s="2">
        <f t="shared" si="246"/>
        <v>0</v>
      </c>
      <c r="AI250" s="2">
        <f t="shared" si="247"/>
        <v>0</v>
      </c>
      <c r="AJ250" s="2">
        <f t="shared" si="248"/>
        <v>0</v>
      </c>
      <c r="AK250" s="2">
        <v>0</v>
      </c>
      <c r="AL250" s="2">
        <v>0</v>
      </c>
      <c r="AM250" s="2">
        <v>0</v>
      </c>
      <c r="AN250" s="2">
        <v>0</v>
      </c>
      <c r="AO250" s="2">
        <v>0</v>
      </c>
      <c r="AP250" s="2">
        <v>0</v>
      </c>
      <c r="AQ250" s="2">
        <v>0</v>
      </c>
      <c r="AR250" s="2">
        <v>0</v>
      </c>
      <c r="AS250" s="2">
        <v>0</v>
      </c>
      <c r="AT250" s="2">
        <v>114</v>
      </c>
      <c r="AU250" s="2">
        <v>67</v>
      </c>
      <c r="AV250" s="2">
        <v>1</v>
      </c>
      <c r="AW250" s="2">
        <v>1</v>
      </c>
      <c r="AX250" s="2"/>
      <c r="AY250" s="2"/>
      <c r="AZ250" s="2">
        <v>1</v>
      </c>
      <c r="BA250" s="2">
        <v>1</v>
      </c>
      <c r="BB250" s="2">
        <v>1</v>
      </c>
      <c r="BC250" s="2">
        <v>1</v>
      </c>
      <c r="BD250" s="2" t="s">
        <v>3</v>
      </c>
      <c r="BE250" s="2" t="s">
        <v>3</v>
      </c>
      <c r="BF250" s="2" t="s">
        <v>3</v>
      </c>
      <c r="BG250" s="2" t="s">
        <v>3</v>
      </c>
      <c r="BH250" s="2">
        <v>3</v>
      </c>
      <c r="BI250" s="2">
        <v>2</v>
      </c>
      <c r="BJ250" s="2" t="s">
        <v>3</v>
      </c>
      <c r="BK250" s="2"/>
      <c r="BL250" s="2"/>
      <c r="BM250" s="2">
        <v>317</v>
      </c>
      <c r="BN250" s="2">
        <v>0</v>
      </c>
      <c r="BO250" s="2" t="s">
        <v>3</v>
      </c>
      <c r="BP250" s="2">
        <v>0</v>
      </c>
      <c r="BQ250" s="2">
        <v>40</v>
      </c>
      <c r="BR250" s="2">
        <v>0</v>
      </c>
      <c r="BS250" s="2">
        <v>1</v>
      </c>
      <c r="BT250" s="2">
        <v>1</v>
      </c>
      <c r="BU250" s="2">
        <v>1</v>
      </c>
      <c r="BV250" s="2">
        <v>1</v>
      </c>
      <c r="BW250" s="2">
        <v>1</v>
      </c>
      <c r="BX250" s="2">
        <v>1</v>
      </c>
      <c r="BY250" s="2" t="s">
        <v>3</v>
      </c>
      <c r="BZ250" s="2">
        <v>114</v>
      </c>
      <c r="CA250" s="2">
        <v>67</v>
      </c>
      <c r="CB250" s="2" t="s">
        <v>3</v>
      </c>
      <c r="CC250" s="2"/>
      <c r="CD250" s="2"/>
      <c r="CE250" s="2">
        <v>30</v>
      </c>
      <c r="CF250" s="2">
        <v>0</v>
      </c>
      <c r="CG250" s="2">
        <v>0</v>
      </c>
      <c r="CH250" s="2"/>
      <c r="CI250" s="2"/>
      <c r="CJ250" s="2"/>
      <c r="CK250" s="2"/>
      <c r="CL250" s="2"/>
      <c r="CM250" s="2">
        <v>0</v>
      </c>
      <c r="CN250" s="2" t="s">
        <v>3</v>
      </c>
      <c r="CO250" s="2">
        <v>0</v>
      </c>
      <c r="CP250" s="2">
        <f t="shared" si="249"/>
        <v>0</v>
      </c>
      <c r="CQ250" s="2">
        <f t="shared" si="250"/>
        <v>0</v>
      </c>
      <c r="CR250" s="2">
        <f t="shared" si="251"/>
        <v>0</v>
      </c>
      <c r="CS250" s="2">
        <f t="shared" si="252"/>
        <v>0</v>
      </c>
      <c r="CT250" s="2">
        <f t="shared" si="253"/>
        <v>0</v>
      </c>
      <c r="CU250" s="2">
        <f t="shared" si="254"/>
        <v>0</v>
      </c>
      <c r="CV250" s="2">
        <f t="shared" si="255"/>
        <v>0</v>
      </c>
      <c r="CW250" s="2">
        <f t="shared" si="256"/>
        <v>0</v>
      </c>
      <c r="CX250" s="2">
        <f t="shared" si="257"/>
        <v>0</v>
      </c>
      <c r="CY250" s="2">
        <f>((S250*BZ250)/100)</f>
        <v>0</v>
      </c>
      <c r="CZ250" s="2">
        <f>((S250*CA250)/100)</f>
        <v>0</v>
      </c>
      <c r="DA250" s="2"/>
      <c r="DB250" s="2"/>
      <c r="DC250" s="2" t="s">
        <v>3</v>
      </c>
      <c r="DD250" s="2" t="s">
        <v>3</v>
      </c>
      <c r="DE250" s="2" t="s">
        <v>3</v>
      </c>
      <c r="DF250" s="2" t="s">
        <v>3</v>
      </c>
      <c r="DG250" s="2" t="s">
        <v>3</v>
      </c>
      <c r="DH250" s="2" t="s">
        <v>3</v>
      </c>
      <c r="DI250" s="2" t="s">
        <v>3</v>
      </c>
      <c r="DJ250" s="2" t="s">
        <v>3</v>
      </c>
      <c r="DK250" s="2" t="s">
        <v>3</v>
      </c>
      <c r="DL250" s="2" t="s">
        <v>3</v>
      </c>
      <c r="DM250" s="2" t="s">
        <v>3</v>
      </c>
      <c r="DN250" s="2">
        <v>0</v>
      </c>
      <c r="DO250" s="2">
        <v>0</v>
      </c>
      <c r="DP250" s="2">
        <v>1</v>
      </c>
      <c r="DQ250" s="2">
        <v>1</v>
      </c>
      <c r="DR250" s="2"/>
      <c r="DS250" s="2"/>
      <c r="DT250" s="2"/>
      <c r="DU250" s="2">
        <v>1010</v>
      </c>
      <c r="DV250" s="2" t="s">
        <v>29</v>
      </c>
      <c r="DW250" s="2" t="s">
        <v>29</v>
      </c>
      <c r="DX250" s="2">
        <v>1</v>
      </c>
      <c r="DY250" s="2"/>
      <c r="DZ250" s="2" t="s">
        <v>3</v>
      </c>
      <c r="EA250" s="2" t="s">
        <v>3</v>
      </c>
      <c r="EB250" s="2" t="s">
        <v>3</v>
      </c>
      <c r="EC250" s="2" t="s">
        <v>3</v>
      </c>
      <c r="ED250" s="2"/>
      <c r="EE250" s="2">
        <v>151030315</v>
      </c>
      <c r="EF250" s="2">
        <v>40</v>
      </c>
      <c r="EG250" s="2" t="s">
        <v>23</v>
      </c>
      <c r="EH250" s="2">
        <v>0</v>
      </c>
      <c r="EI250" s="2" t="s">
        <v>3</v>
      </c>
      <c r="EJ250" s="2">
        <v>2</v>
      </c>
      <c r="EK250" s="2">
        <v>317</v>
      </c>
      <c r="EL250" s="2" t="s">
        <v>82</v>
      </c>
      <c r="EM250" s="2" t="s">
        <v>83</v>
      </c>
      <c r="EN250" s="2"/>
      <c r="EO250" s="2" t="s">
        <v>3</v>
      </c>
      <c r="EP250" s="2"/>
      <c r="EQ250" s="2">
        <v>1024</v>
      </c>
      <c r="ER250" s="2">
        <v>0</v>
      </c>
      <c r="ES250" s="2">
        <v>0</v>
      </c>
      <c r="ET250" s="2">
        <v>0</v>
      </c>
      <c r="EU250" s="2">
        <v>0</v>
      </c>
      <c r="EV250" s="2">
        <v>0</v>
      </c>
      <c r="EW250" s="2">
        <v>0</v>
      </c>
      <c r="EX250" s="2">
        <v>0</v>
      </c>
      <c r="EY250" s="2"/>
      <c r="EZ250" s="2"/>
      <c r="FA250" s="2"/>
      <c r="FB250" s="2"/>
      <c r="FC250" s="2"/>
      <c r="FD250" s="2"/>
      <c r="FE250" s="2"/>
      <c r="FF250" s="2"/>
      <c r="FG250" s="2"/>
      <c r="FH250" s="2"/>
      <c r="FI250" s="2"/>
      <c r="FJ250" s="2"/>
      <c r="FK250" s="2"/>
      <c r="FL250" s="2"/>
      <c r="FM250" s="2"/>
      <c r="FN250" s="2"/>
      <c r="FO250" s="2"/>
      <c r="FP250" s="2"/>
      <c r="FQ250" s="2">
        <v>0</v>
      </c>
      <c r="FR250" s="2">
        <f t="shared" si="258"/>
        <v>0</v>
      </c>
      <c r="FS250" s="2">
        <v>0</v>
      </c>
      <c r="FT250" s="2"/>
      <c r="FU250" s="2"/>
      <c r="FV250" s="2"/>
      <c r="FW250" s="2"/>
      <c r="FX250" s="2">
        <v>114</v>
      </c>
      <c r="FY250" s="2">
        <v>67</v>
      </c>
      <c r="FZ250" s="2"/>
      <c r="GA250" s="2" t="s">
        <v>3</v>
      </c>
      <c r="GB250" s="2"/>
      <c r="GC250" s="2"/>
      <c r="GD250" s="2">
        <v>0</v>
      </c>
      <c r="GE250" s="2"/>
      <c r="GF250" s="2">
        <v>820121819</v>
      </c>
      <c r="GG250" s="2">
        <v>2</v>
      </c>
      <c r="GH250" s="2">
        <v>1</v>
      </c>
      <c r="GI250" s="2">
        <v>-2</v>
      </c>
      <c r="GJ250" s="2">
        <v>0</v>
      </c>
      <c r="GK250" s="2">
        <f>ROUND(R250*(R12)/100,2)</f>
        <v>0</v>
      </c>
      <c r="GL250" s="2">
        <f t="shared" si="259"/>
        <v>0</v>
      </c>
      <c r="GM250" s="2">
        <f t="shared" si="260"/>
        <v>0</v>
      </c>
      <c r="GN250" s="2">
        <f t="shared" si="261"/>
        <v>0</v>
      </c>
      <c r="GO250" s="2">
        <f t="shared" si="262"/>
        <v>0</v>
      </c>
      <c r="GP250" s="2">
        <f t="shared" si="263"/>
        <v>0</v>
      </c>
      <c r="GQ250" s="2"/>
      <c r="GR250" s="2">
        <v>0</v>
      </c>
      <c r="GS250" s="2">
        <v>0</v>
      </c>
      <c r="GT250" s="2">
        <v>0</v>
      </c>
      <c r="GU250" s="2" t="s">
        <v>3</v>
      </c>
      <c r="GV250" s="2">
        <f t="shared" si="264"/>
        <v>0</v>
      </c>
      <c r="GW250" s="2">
        <v>1</v>
      </c>
      <c r="GX250" s="2">
        <f t="shared" si="265"/>
        <v>0</v>
      </c>
      <c r="GY250" s="2"/>
      <c r="GZ250" s="2"/>
      <c r="HA250" s="2">
        <v>0</v>
      </c>
      <c r="HB250" s="2">
        <v>0</v>
      </c>
      <c r="HC250" s="2">
        <f t="shared" si="266"/>
        <v>0</v>
      </c>
      <c r="HD250" s="2"/>
      <c r="HE250" s="2" t="s">
        <v>3</v>
      </c>
      <c r="HF250" s="2" t="s">
        <v>3</v>
      </c>
      <c r="HG250" s="2"/>
      <c r="HH250" s="2"/>
      <c r="HI250" s="2"/>
      <c r="HJ250" s="2"/>
      <c r="HK250" s="2"/>
      <c r="HL250" s="2"/>
      <c r="HM250" s="2" t="s">
        <v>3</v>
      </c>
      <c r="HN250" s="2" t="s">
        <v>3</v>
      </c>
      <c r="HO250" s="2" t="s">
        <v>3</v>
      </c>
      <c r="HP250" s="2" t="s">
        <v>3</v>
      </c>
      <c r="HQ250" s="2" t="s">
        <v>3</v>
      </c>
      <c r="HR250" s="2"/>
      <c r="HS250" s="2"/>
      <c r="HT250" s="2"/>
      <c r="HU250" s="2"/>
      <c r="HV250" s="2"/>
      <c r="HW250" s="2"/>
      <c r="HX250" s="2"/>
      <c r="HY250" s="2"/>
      <c r="HZ250" s="2"/>
      <c r="IA250" s="2"/>
      <c r="IB250" s="2"/>
      <c r="IC250" s="2"/>
      <c r="ID250" s="2"/>
      <c r="IE250" s="2"/>
      <c r="IF250" s="2"/>
      <c r="IG250" s="2"/>
      <c r="IH250" s="2"/>
      <c r="II250" s="2"/>
      <c r="IJ250" s="2"/>
      <c r="IK250" s="2">
        <v>0</v>
      </c>
      <c r="IL250" s="2"/>
      <c r="IM250" s="2"/>
      <c r="IN250" s="2"/>
      <c r="IO250" s="2"/>
      <c r="IP250" s="2"/>
      <c r="IQ250" s="2"/>
      <c r="IR250" s="2"/>
      <c r="IS250" s="2"/>
      <c r="IT250" s="2"/>
      <c r="IU250" s="2"/>
    </row>
    <row r="251" spans="1:255" x14ac:dyDescent="0.2">
      <c r="A251">
        <v>18</v>
      </c>
      <c r="B251">
        <v>1</v>
      </c>
      <c r="C251">
        <v>308</v>
      </c>
      <c r="E251" t="s">
        <v>3</v>
      </c>
      <c r="F251" t="s">
        <v>344</v>
      </c>
      <c r="G251" t="s">
        <v>345</v>
      </c>
      <c r="H251" t="s">
        <v>29</v>
      </c>
      <c r="I251">
        <f>I249*J251</f>
        <v>2</v>
      </c>
      <c r="J251">
        <v>1</v>
      </c>
      <c r="K251">
        <v>1</v>
      </c>
      <c r="O251">
        <f t="shared" si="229"/>
        <v>0</v>
      </c>
      <c r="P251">
        <f t="shared" si="230"/>
        <v>0</v>
      </c>
      <c r="Q251">
        <f t="shared" si="231"/>
        <v>0</v>
      </c>
      <c r="R251">
        <f t="shared" si="232"/>
        <v>0</v>
      </c>
      <c r="S251">
        <f t="shared" si="233"/>
        <v>0</v>
      </c>
      <c r="T251">
        <f t="shared" si="234"/>
        <v>0</v>
      </c>
      <c r="U251">
        <f t="shared" si="235"/>
        <v>0</v>
      </c>
      <c r="V251">
        <f t="shared" si="236"/>
        <v>0</v>
      </c>
      <c r="W251">
        <f t="shared" si="237"/>
        <v>0</v>
      </c>
      <c r="X251">
        <f t="shared" si="238"/>
        <v>0</v>
      </c>
      <c r="Y251">
        <f t="shared" si="239"/>
        <v>0</v>
      </c>
      <c r="AA251">
        <v>-1</v>
      </c>
      <c r="AB251">
        <f t="shared" si="240"/>
        <v>0</v>
      </c>
      <c r="AC251">
        <f t="shared" si="241"/>
        <v>0</v>
      </c>
      <c r="AD251">
        <f t="shared" si="242"/>
        <v>0</v>
      </c>
      <c r="AE251">
        <f t="shared" si="243"/>
        <v>0</v>
      </c>
      <c r="AF251">
        <f t="shared" si="244"/>
        <v>0</v>
      </c>
      <c r="AG251">
        <f t="shared" si="245"/>
        <v>0</v>
      </c>
      <c r="AH251">
        <f t="shared" si="246"/>
        <v>0</v>
      </c>
      <c r="AI251">
        <f t="shared" si="247"/>
        <v>0</v>
      </c>
      <c r="AJ251">
        <f t="shared" si="248"/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1</v>
      </c>
      <c r="AW251">
        <v>1</v>
      </c>
      <c r="AZ251">
        <v>1</v>
      </c>
      <c r="BA251">
        <v>1</v>
      </c>
      <c r="BB251">
        <v>1</v>
      </c>
      <c r="BC251">
        <v>9.74</v>
      </c>
      <c r="BD251" t="s">
        <v>3</v>
      </c>
      <c r="BE251" t="s">
        <v>3</v>
      </c>
      <c r="BF251" t="s">
        <v>3</v>
      </c>
      <c r="BG251" t="s">
        <v>3</v>
      </c>
      <c r="BH251">
        <v>3</v>
      </c>
      <c r="BI251">
        <v>2</v>
      </c>
      <c r="BJ251" t="s">
        <v>3</v>
      </c>
      <c r="BM251">
        <v>317</v>
      </c>
      <c r="BN251">
        <v>0</v>
      </c>
      <c r="BO251" t="s">
        <v>3</v>
      </c>
      <c r="BP251">
        <v>0</v>
      </c>
      <c r="BQ251">
        <v>40</v>
      </c>
      <c r="BR251">
        <v>0</v>
      </c>
      <c r="BS251">
        <v>1</v>
      </c>
      <c r="BT251">
        <v>1</v>
      </c>
      <c r="BU251">
        <v>1</v>
      </c>
      <c r="BV251">
        <v>1</v>
      </c>
      <c r="BW251">
        <v>1</v>
      </c>
      <c r="BX251">
        <v>1</v>
      </c>
      <c r="BY251" t="s">
        <v>3</v>
      </c>
      <c r="BZ251">
        <v>0</v>
      </c>
      <c r="CA251">
        <v>0</v>
      </c>
      <c r="CB251" t="s">
        <v>3</v>
      </c>
      <c r="CE251">
        <v>30</v>
      </c>
      <c r="CF251">
        <v>0</v>
      </c>
      <c r="CG251">
        <v>0</v>
      </c>
      <c r="CM251">
        <v>0</v>
      </c>
      <c r="CN251" t="s">
        <v>3</v>
      </c>
      <c r="CO251">
        <v>0</v>
      </c>
      <c r="CP251">
        <f t="shared" si="249"/>
        <v>0</v>
      </c>
      <c r="CQ251">
        <f t="shared" si="250"/>
        <v>0</v>
      </c>
      <c r="CR251">
        <f t="shared" si="251"/>
        <v>0</v>
      </c>
      <c r="CS251">
        <f t="shared" si="252"/>
        <v>0</v>
      </c>
      <c r="CT251">
        <f t="shared" si="253"/>
        <v>0</v>
      </c>
      <c r="CU251">
        <f t="shared" si="254"/>
        <v>0</v>
      </c>
      <c r="CV251">
        <f t="shared" si="255"/>
        <v>0</v>
      </c>
      <c r="CW251">
        <f t="shared" si="256"/>
        <v>0</v>
      </c>
      <c r="CX251">
        <f t="shared" si="257"/>
        <v>0</v>
      </c>
      <c r="CY251">
        <f>S251*(BZ251/100)</f>
        <v>0</v>
      </c>
      <c r="CZ251">
        <f>S251*(CA251/100)</f>
        <v>0</v>
      </c>
      <c r="DC251" t="s">
        <v>3</v>
      </c>
      <c r="DD251" t="s">
        <v>3</v>
      </c>
      <c r="DE251" t="s">
        <v>3</v>
      </c>
      <c r="DF251" t="s">
        <v>3</v>
      </c>
      <c r="DG251" t="s">
        <v>3</v>
      </c>
      <c r="DH251" t="s">
        <v>3</v>
      </c>
      <c r="DI251" t="s">
        <v>3</v>
      </c>
      <c r="DJ251" t="s">
        <v>3</v>
      </c>
      <c r="DK251" t="s">
        <v>3</v>
      </c>
      <c r="DL251" t="s">
        <v>3</v>
      </c>
      <c r="DM251" t="s">
        <v>3</v>
      </c>
      <c r="DN251">
        <v>114</v>
      </c>
      <c r="DO251">
        <v>67</v>
      </c>
      <c r="DP251">
        <v>1</v>
      </c>
      <c r="DQ251">
        <v>1</v>
      </c>
      <c r="DU251">
        <v>1010</v>
      </c>
      <c r="DV251" t="s">
        <v>29</v>
      </c>
      <c r="DW251" t="s">
        <v>29</v>
      </c>
      <c r="DX251">
        <v>1</v>
      </c>
      <c r="DZ251" t="s">
        <v>3</v>
      </c>
      <c r="EA251" t="s">
        <v>3</v>
      </c>
      <c r="EB251" t="s">
        <v>3</v>
      </c>
      <c r="EC251" t="s">
        <v>3</v>
      </c>
      <c r="EE251">
        <v>151030315</v>
      </c>
      <c r="EF251">
        <v>40</v>
      </c>
      <c r="EG251" t="s">
        <v>23</v>
      </c>
      <c r="EH251">
        <v>0</v>
      </c>
      <c r="EI251" t="s">
        <v>3</v>
      </c>
      <c r="EJ251">
        <v>2</v>
      </c>
      <c r="EK251">
        <v>317</v>
      </c>
      <c r="EL251" t="s">
        <v>82</v>
      </c>
      <c r="EM251" t="s">
        <v>83</v>
      </c>
      <c r="EO251" t="s">
        <v>3</v>
      </c>
      <c r="EQ251">
        <v>1024</v>
      </c>
      <c r="ER251">
        <v>0</v>
      </c>
      <c r="ES251">
        <v>0</v>
      </c>
      <c r="ET251">
        <v>0</v>
      </c>
      <c r="EU251">
        <v>0</v>
      </c>
      <c r="EV251">
        <v>0</v>
      </c>
      <c r="EW251">
        <v>0</v>
      </c>
      <c r="EX251">
        <v>0</v>
      </c>
      <c r="FQ251">
        <v>0</v>
      </c>
      <c r="FR251">
        <f t="shared" si="258"/>
        <v>0</v>
      </c>
      <c r="FS251">
        <v>0</v>
      </c>
      <c r="FX251">
        <v>114</v>
      </c>
      <c r="FY251">
        <v>67</v>
      </c>
      <c r="GA251" t="s">
        <v>3</v>
      </c>
      <c r="GD251">
        <v>0</v>
      </c>
      <c r="GF251">
        <v>820121819</v>
      </c>
      <c r="GG251">
        <v>2</v>
      </c>
      <c r="GH251">
        <v>1</v>
      </c>
      <c r="GI251">
        <v>5</v>
      </c>
      <c r="GJ251">
        <v>0</v>
      </c>
      <c r="GK251">
        <f>ROUND(R251*(S12)/100,2)</f>
        <v>0</v>
      </c>
      <c r="GL251">
        <f t="shared" si="259"/>
        <v>0</v>
      </c>
      <c r="GM251">
        <f t="shared" si="260"/>
        <v>0</v>
      </c>
      <c r="GN251">
        <f t="shared" si="261"/>
        <v>0</v>
      </c>
      <c r="GO251">
        <f t="shared" si="262"/>
        <v>0</v>
      </c>
      <c r="GP251">
        <f t="shared" si="263"/>
        <v>0</v>
      </c>
      <c r="GR251">
        <v>0</v>
      </c>
      <c r="GS251">
        <v>3</v>
      </c>
      <c r="GT251">
        <v>0</v>
      </c>
      <c r="GU251" t="s">
        <v>3</v>
      </c>
      <c r="GV251">
        <f t="shared" si="264"/>
        <v>0</v>
      </c>
      <c r="GW251">
        <v>1</v>
      </c>
      <c r="GX251">
        <f t="shared" si="265"/>
        <v>0</v>
      </c>
      <c r="HA251">
        <v>0</v>
      </c>
      <c r="HB251">
        <v>0</v>
      </c>
      <c r="HC251">
        <f t="shared" si="266"/>
        <v>0</v>
      </c>
      <c r="HE251" t="s">
        <v>3</v>
      </c>
      <c r="HF251" t="s">
        <v>3</v>
      </c>
      <c r="HM251" t="s">
        <v>3</v>
      </c>
      <c r="HN251" t="s">
        <v>3</v>
      </c>
      <c r="HO251" t="s">
        <v>3</v>
      </c>
      <c r="HP251" t="s">
        <v>3</v>
      </c>
      <c r="HQ251" t="s">
        <v>3</v>
      </c>
      <c r="IK251">
        <v>0</v>
      </c>
    </row>
    <row r="252" spans="1:255" x14ac:dyDescent="0.2">
      <c r="A252" s="2">
        <v>17</v>
      </c>
      <c r="B252" s="2">
        <v>1</v>
      </c>
      <c r="C252" s="2"/>
      <c r="D252" s="2"/>
      <c r="E252" s="2" t="s">
        <v>110</v>
      </c>
      <c r="F252" s="2" t="s">
        <v>27</v>
      </c>
      <c r="G252" s="2" t="s">
        <v>346</v>
      </c>
      <c r="H252" s="2" t="s">
        <v>29</v>
      </c>
      <c r="I252" s="2">
        <v>2</v>
      </c>
      <c r="J252" s="2">
        <v>0</v>
      </c>
      <c r="K252" s="2">
        <v>2</v>
      </c>
      <c r="L252" s="2"/>
      <c r="M252" s="2"/>
      <c r="N252" s="2"/>
      <c r="O252" s="2">
        <f t="shared" si="229"/>
        <v>750.86</v>
      </c>
      <c r="P252" s="2">
        <f t="shared" si="230"/>
        <v>750.86</v>
      </c>
      <c r="Q252" s="2">
        <f t="shared" si="231"/>
        <v>0</v>
      </c>
      <c r="R252" s="2">
        <f t="shared" si="232"/>
        <v>0</v>
      </c>
      <c r="S252" s="2">
        <f t="shared" si="233"/>
        <v>0</v>
      </c>
      <c r="T252" s="2">
        <f t="shared" si="234"/>
        <v>0</v>
      </c>
      <c r="U252" s="2">
        <f t="shared" si="235"/>
        <v>0</v>
      </c>
      <c r="V252" s="2">
        <f t="shared" si="236"/>
        <v>0</v>
      </c>
      <c r="W252" s="2">
        <f t="shared" si="237"/>
        <v>0</v>
      </c>
      <c r="X252" s="2">
        <f t="shared" si="238"/>
        <v>0</v>
      </c>
      <c r="Y252" s="2">
        <f t="shared" si="239"/>
        <v>0</v>
      </c>
      <c r="Z252" s="2"/>
      <c r="AA252" s="2">
        <v>151751237</v>
      </c>
      <c r="AB252" s="2">
        <f t="shared" si="240"/>
        <v>375.43</v>
      </c>
      <c r="AC252" s="2">
        <f t="shared" si="241"/>
        <v>375.43</v>
      </c>
      <c r="AD252" s="2">
        <f t="shared" si="242"/>
        <v>0</v>
      </c>
      <c r="AE252" s="2">
        <f t="shared" si="243"/>
        <v>0</v>
      </c>
      <c r="AF252" s="2">
        <f t="shared" si="244"/>
        <v>0</v>
      </c>
      <c r="AG252" s="2">
        <f t="shared" si="245"/>
        <v>0</v>
      </c>
      <c r="AH252" s="2">
        <f t="shared" si="246"/>
        <v>0</v>
      </c>
      <c r="AI252" s="2">
        <f t="shared" si="247"/>
        <v>0</v>
      </c>
      <c r="AJ252" s="2">
        <f t="shared" si="248"/>
        <v>0</v>
      </c>
      <c r="AK252" s="2">
        <v>375.43</v>
      </c>
      <c r="AL252" s="2">
        <v>375.43</v>
      </c>
      <c r="AM252" s="2">
        <v>0</v>
      </c>
      <c r="AN252" s="2">
        <v>0</v>
      </c>
      <c r="AO252" s="2">
        <v>0</v>
      </c>
      <c r="AP252" s="2">
        <v>0</v>
      </c>
      <c r="AQ252" s="2">
        <v>0</v>
      </c>
      <c r="AR252" s="2">
        <v>0</v>
      </c>
      <c r="AS252" s="2">
        <v>0</v>
      </c>
      <c r="AT252" s="2">
        <v>0</v>
      </c>
      <c r="AU252" s="2">
        <v>0</v>
      </c>
      <c r="AV252" s="2">
        <v>1</v>
      </c>
      <c r="AW252" s="2">
        <v>1</v>
      </c>
      <c r="AX252" s="2"/>
      <c r="AY252" s="2"/>
      <c r="AZ252" s="2">
        <v>1</v>
      </c>
      <c r="BA252" s="2">
        <v>1</v>
      </c>
      <c r="BB252" s="2">
        <v>1</v>
      </c>
      <c r="BC252" s="2">
        <v>1</v>
      </c>
      <c r="BD252" s="2" t="s">
        <v>3</v>
      </c>
      <c r="BE252" s="2" t="s">
        <v>3</v>
      </c>
      <c r="BF252" s="2" t="s">
        <v>3</v>
      </c>
      <c r="BG252" s="2" t="s">
        <v>3</v>
      </c>
      <c r="BH252" s="2">
        <v>3</v>
      </c>
      <c r="BI252" s="2">
        <v>2</v>
      </c>
      <c r="BJ252" s="2" t="s">
        <v>3</v>
      </c>
      <c r="BK252" s="2"/>
      <c r="BL252" s="2"/>
      <c r="BM252" s="2">
        <v>700010</v>
      </c>
      <c r="BN252" s="2">
        <v>0</v>
      </c>
      <c r="BO252" s="2" t="s">
        <v>3</v>
      </c>
      <c r="BP252" s="2">
        <v>0</v>
      </c>
      <c r="BQ252" s="2">
        <v>202</v>
      </c>
      <c r="BR252" s="2">
        <v>0</v>
      </c>
      <c r="BS252" s="2">
        <v>1</v>
      </c>
      <c r="BT252" s="2">
        <v>1</v>
      </c>
      <c r="BU252" s="2">
        <v>1</v>
      </c>
      <c r="BV252" s="2">
        <v>1</v>
      </c>
      <c r="BW252" s="2">
        <v>1</v>
      </c>
      <c r="BX252" s="2">
        <v>1</v>
      </c>
      <c r="BY252" s="2" t="s">
        <v>3</v>
      </c>
      <c r="BZ252" s="2">
        <v>0</v>
      </c>
      <c r="CA252" s="2">
        <v>0</v>
      </c>
      <c r="CB252" s="2" t="s">
        <v>3</v>
      </c>
      <c r="CC252" s="2"/>
      <c r="CD252" s="2"/>
      <c r="CE252" s="2">
        <v>30</v>
      </c>
      <c r="CF252" s="2">
        <v>0</v>
      </c>
      <c r="CG252" s="2">
        <v>0</v>
      </c>
      <c r="CH252" s="2"/>
      <c r="CI252" s="2"/>
      <c r="CJ252" s="2"/>
      <c r="CK252" s="2"/>
      <c r="CL252" s="2"/>
      <c r="CM252" s="2">
        <v>0</v>
      </c>
      <c r="CN252" s="2" t="s">
        <v>3</v>
      </c>
      <c r="CO252" s="2">
        <v>0</v>
      </c>
      <c r="CP252" s="2">
        <f t="shared" si="249"/>
        <v>750.86</v>
      </c>
      <c r="CQ252" s="2">
        <f t="shared" si="250"/>
        <v>375.43</v>
      </c>
      <c r="CR252" s="2">
        <f t="shared" si="251"/>
        <v>0</v>
      </c>
      <c r="CS252" s="2">
        <f t="shared" si="252"/>
        <v>0</v>
      </c>
      <c r="CT252" s="2">
        <f t="shared" si="253"/>
        <v>0</v>
      </c>
      <c r="CU252" s="2">
        <f t="shared" si="254"/>
        <v>0</v>
      </c>
      <c r="CV252" s="2">
        <f t="shared" si="255"/>
        <v>0</v>
      </c>
      <c r="CW252" s="2">
        <f t="shared" si="256"/>
        <v>0</v>
      </c>
      <c r="CX252" s="2">
        <f t="shared" si="257"/>
        <v>0</v>
      </c>
      <c r="CY252" s="2">
        <f>((S252*BZ252)/100)</f>
        <v>0</v>
      </c>
      <c r="CZ252" s="2">
        <f>((S252*CA252)/100)</f>
        <v>0</v>
      </c>
      <c r="DA252" s="2"/>
      <c r="DB252" s="2"/>
      <c r="DC252" s="2" t="s">
        <v>3</v>
      </c>
      <c r="DD252" s="2" t="s">
        <v>3</v>
      </c>
      <c r="DE252" s="2" t="s">
        <v>3</v>
      </c>
      <c r="DF252" s="2" t="s">
        <v>3</v>
      </c>
      <c r="DG252" s="2" t="s">
        <v>3</v>
      </c>
      <c r="DH252" s="2" t="s">
        <v>3</v>
      </c>
      <c r="DI252" s="2" t="s">
        <v>3</v>
      </c>
      <c r="DJ252" s="2" t="s">
        <v>3</v>
      </c>
      <c r="DK252" s="2" t="s">
        <v>3</v>
      </c>
      <c r="DL252" s="2" t="s">
        <v>3</v>
      </c>
      <c r="DM252" s="2" t="s">
        <v>3</v>
      </c>
      <c r="DN252" s="2">
        <v>0</v>
      </c>
      <c r="DO252" s="2">
        <v>0</v>
      </c>
      <c r="DP252" s="2">
        <v>1</v>
      </c>
      <c r="DQ252" s="2">
        <v>1</v>
      </c>
      <c r="DR252" s="2"/>
      <c r="DS252" s="2"/>
      <c r="DT252" s="2"/>
      <c r="DU252" s="2">
        <v>1010</v>
      </c>
      <c r="DV252" s="2" t="s">
        <v>29</v>
      </c>
      <c r="DW252" s="2" t="s">
        <v>29</v>
      </c>
      <c r="DX252" s="2">
        <v>1</v>
      </c>
      <c r="DY252" s="2"/>
      <c r="DZ252" s="2" t="s">
        <v>3</v>
      </c>
      <c r="EA252" s="2" t="s">
        <v>3</v>
      </c>
      <c r="EB252" s="2" t="s">
        <v>3</v>
      </c>
      <c r="EC252" s="2" t="s">
        <v>3</v>
      </c>
      <c r="ED252" s="2"/>
      <c r="EE252" s="2">
        <v>151748510</v>
      </c>
      <c r="EF252" s="2">
        <v>202</v>
      </c>
      <c r="EG252" s="2" t="s">
        <v>30</v>
      </c>
      <c r="EH252" s="2">
        <v>0</v>
      </c>
      <c r="EI252" s="2" t="s">
        <v>3</v>
      </c>
      <c r="EJ252" s="2">
        <v>1</v>
      </c>
      <c r="EK252" s="2">
        <v>700010</v>
      </c>
      <c r="EL252" s="2" t="s">
        <v>31</v>
      </c>
      <c r="EM252" s="2" t="s">
        <v>30</v>
      </c>
      <c r="EN252" s="2"/>
      <c r="EO252" s="2" t="s">
        <v>3</v>
      </c>
      <c r="EP252" s="2"/>
      <c r="EQ252" s="2">
        <v>0</v>
      </c>
      <c r="ER252" s="2">
        <v>400.07</v>
      </c>
      <c r="ES252" s="2">
        <v>375.43</v>
      </c>
      <c r="ET252" s="2">
        <v>0</v>
      </c>
      <c r="EU252" s="2">
        <v>0</v>
      </c>
      <c r="EV252" s="2">
        <v>0</v>
      </c>
      <c r="EW252" s="2">
        <v>0</v>
      </c>
      <c r="EX252" s="2">
        <v>0</v>
      </c>
      <c r="EY252" s="2">
        <v>0</v>
      </c>
      <c r="EZ252" s="2"/>
      <c r="FA252" s="2"/>
      <c r="FB252" s="2"/>
      <c r="FC252" s="2"/>
      <c r="FD252" s="2"/>
      <c r="FE252" s="2"/>
      <c r="FF252" s="2"/>
      <c r="FG252" s="2"/>
      <c r="FH252" s="2"/>
      <c r="FI252" s="2"/>
      <c r="FJ252" s="2"/>
      <c r="FK252" s="2"/>
      <c r="FL252" s="2"/>
      <c r="FM252" s="2"/>
      <c r="FN252" s="2"/>
      <c r="FO252" s="2"/>
      <c r="FP252" s="2"/>
      <c r="FQ252" s="2">
        <v>0</v>
      </c>
      <c r="FR252" s="2">
        <f t="shared" si="258"/>
        <v>0</v>
      </c>
      <c r="FS252" s="2">
        <v>0</v>
      </c>
      <c r="FT252" s="2"/>
      <c r="FU252" s="2"/>
      <c r="FV252" s="2"/>
      <c r="FW252" s="2"/>
      <c r="FX252" s="2">
        <v>0</v>
      </c>
      <c r="FY252" s="2">
        <v>0</v>
      </c>
      <c r="FZ252" s="2"/>
      <c r="GA252" s="2" t="s">
        <v>86</v>
      </c>
      <c r="GB252" s="2"/>
      <c r="GC252" s="2"/>
      <c r="GD252" s="2">
        <v>0</v>
      </c>
      <c r="GE252" s="2"/>
      <c r="GF252" s="2">
        <v>-638633168</v>
      </c>
      <c r="GG252" s="2">
        <v>2</v>
      </c>
      <c r="GH252" s="2">
        <v>4</v>
      </c>
      <c r="GI252" s="2">
        <v>-2</v>
      </c>
      <c r="GJ252" s="2">
        <v>0</v>
      </c>
      <c r="GK252" s="2">
        <f>ROUND(R252*(R12)/100,2)</f>
        <v>0</v>
      </c>
      <c r="GL252" s="2">
        <f t="shared" si="259"/>
        <v>0</v>
      </c>
      <c r="GM252" s="2">
        <f t="shared" si="260"/>
        <v>750.86</v>
      </c>
      <c r="GN252" s="2">
        <f t="shared" si="261"/>
        <v>0</v>
      </c>
      <c r="GO252" s="2">
        <f t="shared" si="262"/>
        <v>750.86</v>
      </c>
      <c r="GP252" s="2">
        <f t="shared" si="263"/>
        <v>0</v>
      </c>
      <c r="GQ252" s="2"/>
      <c r="GR252" s="2">
        <v>0</v>
      </c>
      <c r="GS252" s="2">
        <v>2</v>
      </c>
      <c r="GT252" s="2">
        <v>0</v>
      </c>
      <c r="GU252" s="2" t="s">
        <v>3</v>
      </c>
      <c r="GV252" s="2">
        <f t="shared" si="264"/>
        <v>0</v>
      </c>
      <c r="GW252" s="2">
        <v>1</v>
      </c>
      <c r="GX252" s="2">
        <f t="shared" si="265"/>
        <v>0</v>
      </c>
      <c r="GY252" s="2"/>
      <c r="GZ252" s="2"/>
      <c r="HA252" s="2">
        <v>0</v>
      </c>
      <c r="HB252" s="2">
        <v>0</v>
      </c>
      <c r="HC252" s="2">
        <f t="shared" si="266"/>
        <v>0</v>
      </c>
      <c r="HD252" s="2"/>
      <c r="HE252" s="2" t="s">
        <v>26</v>
      </c>
      <c r="HF252" s="2" t="s">
        <v>75</v>
      </c>
      <c r="HG252" s="2"/>
      <c r="HH252" s="2"/>
      <c r="HI252" s="2"/>
      <c r="HJ252" s="2"/>
      <c r="HK252" s="2"/>
      <c r="HL252" s="2"/>
      <c r="HM252" s="2" t="s">
        <v>3</v>
      </c>
      <c r="HN252" s="2" t="s">
        <v>3</v>
      </c>
      <c r="HO252" s="2" t="s">
        <v>3</v>
      </c>
      <c r="HP252" s="2" t="s">
        <v>3</v>
      </c>
      <c r="HQ252" s="2" t="s">
        <v>3</v>
      </c>
      <c r="HR252" s="2"/>
      <c r="HS252" s="2"/>
      <c r="HT252" s="2"/>
      <c r="HU252" s="2"/>
      <c r="HV252" s="2"/>
      <c r="HW252" s="2"/>
      <c r="HX252" s="2"/>
      <c r="HY252" s="2"/>
      <c r="HZ252" s="2"/>
      <c r="IA252" s="2"/>
      <c r="IB252" s="2"/>
      <c r="IC252" s="2"/>
      <c r="ID252" s="2"/>
      <c r="IE252" s="2"/>
      <c r="IF252" s="2"/>
      <c r="IG252" s="2"/>
      <c r="IH252" s="2"/>
      <c r="II252" s="2"/>
      <c r="IJ252" s="2"/>
      <c r="IK252" s="2">
        <v>0</v>
      </c>
      <c r="IL252" s="2"/>
      <c r="IM252" s="2"/>
      <c r="IN252" s="2"/>
      <c r="IO252" s="2"/>
      <c r="IP252" s="2"/>
      <c r="IQ252" s="2"/>
      <c r="IR252" s="2"/>
      <c r="IS252" s="2"/>
      <c r="IT252" s="2"/>
      <c r="IU252" s="2"/>
    </row>
    <row r="253" spans="1:255" x14ac:dyDescent="0.2">
      <c r="A253">
        <v>17</v>
      </c>
      <c r="B253">
        <v>1</v>
      </c>
      <c r="E253" t="s">
        <v>110</v>
      </c>
      <c r="F253" t="s">
        <v>27</v>
      </c>
      <c r="G253" t="s">
        <v>346</v>
      </c>
      <c r="H253" t="s">
        <v>29</v>
      </c>
      <c r="I253">
        <v>2</v>
      </c>
      <c r="J253">
        <v>0</v>
      </c>
      <c r="K253">
        <v>2</v>
      </c>
      <c r="O253">
        <f t="shared" si="229"/>
        <v>7313.38</v>
      </c>
      <c r="P253">
        <f t="shared" si="230"/>
        <v>7313.38</v>
      </c>
      <c r="Q253">
        <f t="shared" si="231"/>
        <v>0</v>
      </c>
      <c r="R253">
        <f t="shared" si="232"/>
        <v>0</v>
      </c>
      <c r="S253">
        <f t="shared" si="233"/>
        <v>0</v>
      </c>
      <c r="T253">
        <f t="shared" si="234"/>
        <v>0</v>
      </c>
      <c r="U253">
        <f t="shared" si="235"/>
        <v>0</v>
      </c>
      <c r="V253">
        <f t="shared" si="236"/>
        <v>0</v>
      </c>
      <c r="W253">
        <f t="shared" si="237"/>
        <v>0</v>
      </c>
      <c r="X253">
        <f t="shared" si="238"/>
        <v>0</v>
      </c>
      <c r="Y253">
        <f t="shared" si="239"/>
        <v>0</v>
      </c>
      <c r="AA253">
        <v>151751235</v>
      </c>
      <c r="AB253">
        <f t="shared" si="240"/>
        <v>375.43</v>
      </c>
      <c r="AC253">
        <f t="shared" si="241"/>
        <v>375.43</v>
      </c>
      <c r="AD253">
        <f t="shared" si="242"/>
        <v>0</v>
      </c>
      <c r="AE253">
        <f t="shared" si="243"/>
        <v>0</v>
      </c>
      <c r="AF253">
        <f t="shared" si="244"/>
        <v>0</v>
      </c>
      <c r="AG253">
        <f t="shared" si="245"/>
        <v>0</v>
      </c>
      <c r="AH253">
        <f t="shared" si="246"/>
        <v>0</v>
      </c>
      <c r="AI253">
        <f t="shared" si="247"/>
        <v>0</v>
      </c>
      <c r="AJ253">
        <f t="shared" si="248"/>
        <v>0</v>
      </c>
      <c r="AK253">
        <v>375.43</v>
      </c>
      <c r="AL253">
        <v>375.43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1</v>
      </c>
      <c r="AW253">
        <v>1</v>
      </c>
      <c r="AZ253">
        <v>1</v>
      </c>
      <c r="BA253">
        <v>1</v>
      </c>
      <c r="BB253">
        <v>1</v>
      </c>
      <c r="BC253">
        <v>9.74</v>
      </c>
      <c r="BD253" t="s">
        <v>3</v>
      </c>
      <c r="BE253" t="s">
        <v>3</v>
      </c>
      <c r="BF253" t="s">
        <v>3</v>
      </c>
      <c r="BG253" t="s">
        <v>3</v>
      </c>
      <c r="BH253">
        <v>3</v>
      </c>
      <c r="BI253">
        <v>2</v>
      </c>
      <c r="BJ253" t="s">
        <v>3</v>
      </c>
      <c r="BM253">
        <v>700010</v>
      </c>
      <c r="BN253">
        <v>0</v>
      </c>
      <c r="BO253" t="s">
        <v>3</v>
      </c>
      <c r="BP253">
        <v>0</v>
      </c>
      <c r="BQ253">
        <v>202</v>
      </c>
      <c r="BR253">
        <v>0</v>
      </c>
      <c r="BS253">
        <v>1</v>
      </c>
      <c r="BT253">
        <v>1</v>
      </c>
      <c r="BU253">
        <v>1</v>
      </c>
      <c r="BV253">
        <v>1</v>
      </c>
      <c r="BW253">
        <v>1</v>
      </c>
      <c r="BX253">
        <v>1</v>
      </c>
      <c r="BY253" t="s">
        <v>3</v>
      </c>
      <c r="BZ253">
        <v>0</v>
      </c>
      <c r="CA253">
        <v>0</v>
      </c>
      <c r="CB253" t="s">
        <v>3</v>
      </c>
      <c r="CE253">
        <v>30</v>
      </c>
      <c r="CF253">
        <v>0</v>
      </c>
      <c r="CG253">
        <v>0</v>
      </c>
      <c r="CM253">
        <v>0</v>
      </c>
      <c r="CN253" t="s">
        <v>3</v>
      </c>
      <c r="CO253">
        <v>0</v>
      </c>
      <c r="CP253">
        <f t="shared" si="249"/>
        <v>7313.38</v>
      </c>
      <c r="CQ253">
        <f t="shared" si="250"/>
        <v>3656.69</v>
      </c>
      <c r="CR253">
        <f t="shared" si="251"/>
        <v>0</v>
      </c>
      <c r="CS253">
        <f t="shared" si="252"/>
        <v>0</v>
      </c>
      <c r="CT253">
        <f t="shared" si="253"/>
        <v>0</v>
      </c>
      <c r="CU253">
        <f t="shared" si="254"/>
        <v>0</v>
      </c>
      <c r="CV253">
        <f t="shared" si="255"/>
        <v>0</v>
      </c>
      <c r="CW253">
        <f t="shared" si="256"/>
        <v>0</v>
      </c>
      <c r="CX253">
        <f t="shared" si="257"/>
        <v>0</v>
      </c>
      <c r="CY253">
        <f>S253*(BZ253/100)</f>
        <v>0</v>
      </c>
      <c r="CZ253">
        <f>S253*(CA253/100)</f>
        <v>0</v>
      </c>
      <c r="DC253" t="s">
        <v>3</v>
      </c>
      <c r="DD253" t="s">
        <v>3</v>
      </c>
      <c r="DE253" t="s">
        <v>3</v>
      </c>
      <c r="DF253" t="s">
        <v>3</v>
      </c>
      <c r="DG253" t="s">
        <v>3</v>
      </c>
      <c r="DH253" t="s">
        <v>3</v>
      </c>
      <c r="DI253" t="s">
        <v>3</v>
      </c>
      <c r="DJ253" t="s">
        <v>3</v>
      </c>
      <c r="DK253" t="s">
        <v>3</v>
      </c>
      <c r="DL253" t="s">
        <v>3</v>
      </c>
      <c r="DM253" t="s">
        <v>3</v>
      </c>
      <c r="DN253">
        <v>0</v>
      </c>
      <c r="DO253">
        <v>0</v>
      </c>
      <c r="DP253">
        <v>1</v>
      </c>
      <c r="DQ253">
        <v>1</v>
      </c>
      <c r="DU253">
        <v>1010</v>
      </c>
      <c r="DV253" t="s">
        <v>29</v>
      </c>
      <c r="DW253" t="s">
        <v>29</v>
      </c>
      <c r="DX253">
        <v>1</v>
      </c>
      <c r="DZ253" t="s">
        <v>3</v>
      </c>
      <c r="EA253" t="s">
        <v>3</v>
      </c>
      <c r="EB253" t="s">
        <v>3</v>
      </c>
      <c r="EC253" t="s">
        <v>3</v>
      </c>
      <c r="EE253">
        <v>151748510</v>
      </c>
      <c r="EF253">
        <v>202</v>
      </c>
      <c r="EG253" t="s">
        <v>30</v>
      </c>
      <c r="EH253">
        <v>0</v>
      </c>
      <c r="EI253" t="s">
        <v>3</v>
      </c>
      <c r="EJ253">
        <v>1</v>
      </c>
      <c r="EK253">
        <v>700010</v>
      </c>
      <c r="EL253" t="s">
        <v>31</v>
      </c>
      <c r="EM253" t="s">
        <v>30</v>
      </c>
      <c r="EO253" t="s">
        <v>3</v>
      </c>
      <c r="EQ253">
        <v>0</v>
      </c>
      <c r="ER253">
        <v>400.07</v>
      </c>
      <c r="ES253">
        <v>375.43</v>
      </c>
      <c r="ET253">
        <v>0</v>
      </c>
      <c r="EU253">
        <v>0</v>
      </c>
      <c r="EV253">
        <v>0</v>
      </c>
      <c r="EW253">
        <v>0</v>
      </c>
      <c r="EX253">
        <v>0</v>
      </c>
      <c r="EY253">
        <v>0</v>
      </c>
      <c r="EZ253">
        <v>5</v>
      </c>
      <c r="FC253">
        <v>1</v>
      </c>
      <c r="FD253">
        <v>18</v>
      </c>
      <c r="FF253">
        <v>4302</v>
      </c>
      <c r="FQ253">
        <v>0</v>
      </c>
      <c r="FR253">
        <f t="shared" si="258"/>
        <v>0</v>
      </c>
      <c r="FS253">
        <v>0</v>
      </c>
      <c r="FX253">
        <v>0</v>
      </c>
      <c r="FY253">
        <v>0</v>
      </c>
      <c r="GA253" t="s">
        <v>86</v>
      </c>
      <c r="GD253">
        <v>0</v>
      </c>
      <c r="GF253">
        <v>-638633168</v>
      </c>
      <c r="GG253">
        <v>2</v>
      </c>
      <c r="GH253">
        <v>3</v>
      </c>
      <c r="GI253">
        <v>5</v>
      </c>
      <c r="GJ253">
        <v>0</v>
      </c>
      <c r="GK253">
        <f>ROUND(R253*(S12)/100,2)</f>
        <v>0</v>
      </c>
      <c r="GL253">
        <f t="shared" si="259"/>
        <v>0</v>
      </c>
      <c r="GM253">
        <f t="shared" si="260"/>
        <v>7313.38</v>
      </c>
      <c r="GN253">
        <f t="shared" si="261"/>
        <v>0</v>
      </c>
      <c r="GO253">
        <f t="shared" si="262"/>
        <v>7313.38</v>
      </c>
      <c r="GP253">
        <f t="shared" si="263"/>
        <v>0</v>
      </c>
      <c r="GR253">
        <v>1</v>
      </c>
      <c r="GS253">
        <v>1</v>
      </c>
      <c r="GT253">
        <v>0</v>
      </c>
      <c r="GU253" t="s">
        <v>3</v>
      </c>
      <c r="GV253">
        <f t="shared" si="264"/>
        <v>0</v>
      </c>
      <c r="GW253">
        <v>1</v>
      </c>
      <c r="GX253">
        <f t="shared" si="265"/>
        <v>0</v>
      </c>
      <c r="HA253">
        <v>0</v>
      </c>
      <c r="HB253">
        <v>0</v>
      </c>
      <c r="HC253">
        <f t="shared" si="266"/>
        <v>0</v>
      </c>
      <c r="HE253" t="s">
        <v>26</v>
      </c>
      <c r="HF253" t="s">
        <v>75</v>
      </c>
      <c r="HM253" t="s">
        <v>3</v>
      </c>
      <c r="HN253" t="s">
        <v>3</v>
      </c>
      <c r="HO253" t="s">
        <v>3</v>
      </c>
      <c r="HP253" t="s">
        <v>3</v>
      </c>
      <c r="HQ253" t="s">
        <v>3</v>
      </c>
      <c r="IK253">
        <v>0</v>
      </c>
    </row>
    <row r="254" spans="1:255" x14ac:dyDescent="0.2">
      <c r="A254" s="2">
        <v>17</v>
      </c>
      <c r="B254" s="2">
        <v>1</v>
      </c>
      <c r="C254" s="2">
        <f>ROW(SmtRes!A317)</f>
        <v>317</v>
      </c>
      <c r="D254" s="2">
        <f>ROW(EtalonRes!A382)</f>
        <v>382</v>
      </c>
      <c r="E254" s="2" t="s">
        <v>114</v>
      </c>
      <c r="F254" s="2" t="s">
        <v>347</v>
      </c>
      <c r="G254" s="2" t="s">
        <v>348</v>
      </c>
      <c r="H254" s="2" t="s">
        <v>123</v>
      </c>
      <c r="I254" s="2">
        <f>ROUND(402.7/100,9)</f>
        <v>4.0270000000000001</v>
      </c>
      <c r="J254" s="2">
        <v>0</v>
      </c>
      <c r="K254" s="2">
        <f>ROUND(402.7/100,9)</f>
        <v>4.0270000000000001</v>
      </c>
      <c r="L254" s="2"/>
      <c r="M254" s="2"/>
      <c r="N254" s="2"/>
      <c r="O254" s="2">
        <f t="shared" si="229"/>
        <v>537.76</v>
      </c>
      <c r="P254" s="2">
        <f t="shared" si="230"/>
        <v>249.63</v>
      </c>
      <c r="Q254" s="2">
        <f t="shared" si="231"/>
        <v>21.14</v>
      </c>
      <c r="R254" s="2">
        <f t="shared" si="232"/>
        <v>2.38</v>
      </c>
      <c r="S254" s="2">
        <f t="shared" si="233"/>
        <v>266.99</v>
      </c>
      <c r="T254" s="2">
        <f t="shared" si="234"/>
        <v>0</v>
      </c>
      <c r="U254" s="2">
        <f t="shared" si="235"/>
        <v>21.70553</v>
      </c>
      <c r="V254" s="2">
        <f t="shared" si="236"/>
        <v>0</v>
      </c>
      <c r="W254" s="2">
        <f t="shared" si="237"/>
        <v>0</v>
      </c>
      <c r="X254" s="2">
        <f t="shared" si="238"/>
        <v>304.37</v>
      </c>
      <c r="Y254" s="2">
        <f t="shared" si="239"/>
        <v>178.88</v>
      </c>
      <c r="Z254" s="2"/>
      <c r="AA254" s="2">
        <v>151751237</v>
      </c>
      <c r="AB254" s="2">
        <f t="shared" si="240"/>
        <v>133.54</v>
      </c>
      <c r="AC254" s="2">
        <f t="shared" si="241"/>
        <v>61.99</v>
      </c>
      <c r="AD254" s="2">
        <f t="shared" si="242"/>
        <v>5.25</v>
      </c>
      <c r="AE254" s="2">
        <f t="shared" si="243"/>
        <v>0.59</v>
      </c>
      <c r="AF254" s="2">
        <f t="shared" si="244"/>
        <v>66.3</v>
      </c>
      <c r="AG254" s="2">
        <f t="shared" si="245"/>
        <v>0</v>
      </c>
      <c r="AH254" s="2">
        <f t="shared" si="246"/>
        <v>5.39</v>
      </c>
      <c r="AI254" s="2">
        <f t="shared" si="247"/>
        <v>0</v>
      </c>
      <c r="AJ254" s="2">
        <f t="shared" si="248"/>
        <v>0</v>
      </c>
      <c r="AK254" s="2">
        <v>133.54</v>
      </c>
      <c r="AL254" s="2">
        <v>61.99</v>
      </c>
      <c r="AM254" s="2">
        <v>5.25</v>
      </c>
      <c r="AN254" s="2">
        <v>0.59</v>
      </c>
      <c r="AO254" s="2">
        <v>66.3</v>
      </c>
      <c r="AP254" s="2">
        <v>0</v>
      </c>
      <c r="AQ254" s="2">
        <v>5.39</v>
      </c>
      <c r="AR254" s="2">
        <v>0</v>
      </c>
      <c r="AS254" s="2">
        <v>0</v>
      </c>
      <c r="AT254" s="2">
        <v>114</v>
      </c>
      <c r="AU254" s="2">
        <v>67</v>
      </c>
      <c r="AV254" s="2">
        <v>1</v>
      </c>
      <c r="AW254" s="2">
        <v>1</v>
      </c>
      <c r="AX254" s="2"/>
      <c r="AY254" s="2"/>
      <c r="AZ254" s="2">
        <v>1</v>
      </c>
      <c r="BA254" s="2">
        <v>1</v>
      </c>
      <c r="BB254" s="2">
        <v>1</v>
      </c>
      <c r="BC254" s="2">
        <v>1</v>
      </c>
      <c r="BD254" s="2" t="s">
        <v>3</v>
      </c>
      <c r="BE254" s="2" t="s">
        <v>3</v>
      </c>
      <c r="BF254" s="2" t="s">
        <v>3</v>
      </c>
      <c r="BG254" s="2" t="s">
        <v>3</v>
      </c>
      <c r="BH254" s="2">
        <v>0</v>
      </c>
      <c r="BI254" s="2">
        <v>2</v>
      </c>
      <c r="BJ254" s="2" t="s">
        <v>349</v>
      </c>
      <c r="BK254" s="2"/>
      <c r="BL254" s="2"/>
      <c r="BM254" s="2">
        <v>331</v>
      </c>
      <c r="BN254" s="2">
        <v>0</v>
      </c>
      <c r="BO254" s="2" t="s">
        <v>3</v>
      </c>
      <c r="BP254" s="2">
        <v>0</v>
      </c>
      <c r="BQ254" s="2">
        <v>40</v>
      </c>
      <c r="BR254" s="2">
        <v>0</v>
      </c>
      <c r="BS254" s="2">
        <v>1</v>
      </c>
      <c r="BT254" s="2">
        <v>1</v>
      </c>
      <c r="BU254" s="2">
        <v>1</v>
      </c>
      <c r="BV254" s="2">
        <v>1</v>
      </c>
      <c r="BW254" s="2">
        <v>1</v>
      </c>
      <c r="BX254" s="2">
        <v>1</v>
      </c>
      <c r="BY254" s="2" t="s">
        <v>3</v>
      </c>
      <c r="BZ254" s="2">
        <v>114</v>
      </c>
      <c r="CA254" s="2">
        <v>67</v>
      </c>
      <c r="CB254" s="2" t="s">
        <v>3</v>
      </c>
      <c r="CC254" s="2"/>
      <c r="CD254" s="2"/>
      <c r="CE254" s="2">
        <v>30</v>
      </c>
      <c r="CF254" s="2">
        <v>0</v>
      </c>
      <c r="CG254" s="2">
        <v>0</v>
      </c>
      <c r="CH254" s="2"/>
      <c r="CI254" s="2"/>
      <c r="CJ254" s="2"/>
      <c r="CK254" s="2"/>
      <c r="CL254" s="2"/>
      <c r="CM254" s="2">
        <v>0</v>
      </c>
      <c r="CN254" s="2" t="s">
        <v>3</v>
      </c>
      <c r="CO254" s="2">
        <v>0</v>
      </c>
      <c r="CP254" s="2">
        <f t="shared" si="249"/>
        <v>537.76</v>
      </c>
      <c r="CQ254" s="2">
        <f t="shared" si="250"/>
        <v>61.99</v>
      </c>
      <c r="CR254" s="2">
        <f t="shared" si="251"/>
        <v>5.25</v>
      </c>
      <c r="CS254" s="2">
        <f t="shared" si="252"/>
        <v>0.59</v>
      </c>
      <c r="CT254" s="2">
        <f t="shared" si="253"/>
        <v>66.3</v>
      </c>
      <c r="CU254" s="2">
        <f t="shared" si="254"/>
        <v>0</v>
      </c>
      <c r="CV254" s="2">
        <f t="shared" si="255"/>
        <v>5.39</v>
      </c>
      <c r="CW254" s="2">
        <f t="shared" si="256"/>
        <v>0</v>
      </c>
      <c r="CX254" s="2">
        <f t="shared" si="257"/>
        <v>0</v>
      </c>
      <c r="CY254" s="2">
        <f>((S254*BZ254)/100)</f>
        <v>304.36860000000001</v>
      </c>
      <c r="CZ254" s="2">
        <f>((S254*CA254)/100)</f>
        <v>178.88330000000002</v>
      </c>
      <c r="DA254" s="2"/>
      <c r="DB254" s="2"/>
      <c r="DC254" s="2" t="s">
        <v>3</v>
      </c>
      <c r="DD254" s="2" t="s">
        <v>3</v>
      </c>
      <c r="DE254" s="2" t="s">
        <v>3</v>
      </c>
      <c r="DF254" s="2" t="s">
        <v>3</v>
      </c>
      <c r="DG254" s="2" t="s">
        <v>3</v>
      </c>
      <c r="DH254" s="2" t="s">
        <v>3</v>
      </c>
      <c r="DI254" s="2" t="s">
        <v>3</v>
      </c>
      <c r="DJ254" s="2" t="s">
        <v>3</v>
      </c>
      <c r="DK254" s="2" t="s">
        <v>3</v>
      </c>
      <c r="DL254" s="2" t="s">
        <v>3</v>
      </c>
      <c r="DM254" s="2" t="s">
        <v>3</v>
      </c>
      <c r="DN254" s="2">
        <v>0</v>
      </c>
      <c r="DO254" s="2">
        <v>0</v>
      </c>
      <c r="DP254" s="2">
        <v>1</v>
      </c>
      <c r="DQ254" s="2">
        <v>1</v>
      </c>
      <c r="DR254" s="2"/>
      <c r="DS254" s="2"/>
      <c r="DT254" s="2"/>
      <c r="DU254" s="2">
        <v>1003</v>
      </c>
      <c r="DV254" s="2" t="s">
        <v>123</v>
      </c>
      <c r="DW254" s="2" t="s">
        <v>123</v>
      </c>
      <c r="DX254" s="2">
        <v>100</v>
      </c>
      <c r="DY254" s="2"/>
      <c r="DZ254" s="2" t="s">
        <v>3</v>
      </c>
      <c r="EA254" s="2" t="s">
        <v>3</v>
      </c>
      <c r="EB254" s="2" t="s">
        <v>3</v>
      </c>
      <c r="EC254" s="2" t="s">
        <v>3</v>
      </c>
      <c r="ED254" s="2"/>
      <c r="EE254" s="2">
        <v>151030329</v>
      </c>
      <c r="EF254" s="2">
        <v>40</v>
      </c>
      <c r="EG254" s="2" t="s">
        <v>23</v>
      </c>
      <c r="EH254" s="2">
        <v>0</v>
      </c>
      <c r="EI254" s="2" t="s">
        <v>3</v>
      </c>
      <c r="EJ254" s="2">
        <v>2</v>
      </c>
      <c r="EK254" s="2">
        <v>331</v>
      </c>
      <c r="EL254" s="2" t="s">
        <v>125</v>
      </c>
      <c r="EM254" s="2" t="s">
        <v>126</v>
      </c>
      <c r="EN254" s="2"/>
      <c r="EO254" s="2" t="s">
        <v>3</v>
      </c>
      <c r="EP254" s="2"/>
      <c r="EQ254" s="2">
        <v>0</v>
      </c>
      <c r="ER254" s="2">
        <v>133.54</v>
      </c>
      <c r="ES254" s="2">
        <v>61.99</v>
      </c>
      <c r="ET254" s="2">
        <v>5.25</v>
      </c>
      <c r="EU254" s="2">
        <v>0.59</v>
      </c>
      <c r="EV254" s="2">
        <v>66.3</v>
      </c>
      <c r="EW254" s="2">
        <v>5.39</v>
      </c>
      <c r="EX254" s="2">
        <v>0</v>
      </c>
      <c r="EY254" s="2">
        <v>0</v>
      </c>
      <c r="EZ254" s="2"/>
      <c r="FA254" s="2"/>
      <c r="FB254" s="2"/>
      <c r="FC254" s="2"/>
      <c r="FD254" s="2"/>
      <c r="FE254" s="2"/>
      <c r="FF254" s="2"/>
      <c r="FG254" s="2"/>
      <c r="FH254" s="2"/>
      <c r="FI254" s="2"/>
      <c r="FJ254" s="2"/>
      <c r="FK254" s="2"/>
      <c r="FL254" s="2"/>
      <c r="FM254" s="2"/>
      <c r="FN254" s="2"/>
      <c r="FO254" s="2"/>
      <c r="FP254" s="2"/>
      <c r="FQ254" s="2">
        <v>0</v>
      </c>
      <c r="FR254" s="2">
        <f t="shared" si="258"/>
        <v>0</v>
      </c>
      <c r="FS254" s="2">
        <v>0</v>
      </c>
      <c r="FT254" s="2"/>
      <c r="FU254" s="2"/>
      <c r="FV254" s="2"/>
      <c r="FW254" s="2"/>
      <c r="FX254" s="2">
        <v>114</v>
      </c>
      <c r="FY254" s="2">
        <v>67</v>
      </c>
      <c r="FZ254" s="2"/>
      <c r="GA254" s="2" t="s">
        <v>3</v>
      </c>
      <c r="GB254" s="2"/>
      <c r="GC254" s="2"/>
      <c r="GD254" s="2">
        <v>0</v>
      </c>
      <c r="GE254" s="2"/>
      <c r="GF254" s="2">
        <v>969701022</v>
      </c>
      <c r="GG254" s="2">
        <v>2</v>
      </c>
      <c r="GH254" s="2">
        <v>1</v>
      </c>
      <c r="GI254" s="2">
        <v>-2</v>
      </c>
      <c r="GJ254" s="2">
        <v>0</v>
      </c>
      <c r="GK254" s="2">
        <f>ROUND(R254*(R12)/100,2)</f>
        <v>4.17</v>
      </c>
      <c r="GL254" s="2">
        <f t="shared" si="259"/>
        <v>0</v>
      </c>
      <c r="GM254" s="2">
        <f t="shared" si="260"/>
        <v>1025.18</v>
      </c>
      <c r="GN254" s="2">
        <f t="shared" si="261"/>
        <v>0</v>
      </c>
      <c r="GO254" s="2">
        <f t="shared" si="262"/>
        <v>1025.18</v>
      </c>
      <c r="GP254" s="2">
        <f t="shared" si="263"/>
        <v>0</v>
      </c>
      <c r="GQ254" s="2"/>
      <c r="GR254" s="2">
        <v>0</v>
      </c>
      <c r="GS254" s="2">
        <v>0</v>
      </c>
      <c r="GT254" s="2">
        <v>0</v>
      </c>
      <c r="GU254" s="2" t="s">
        <v>3</v>
      </c>
      <c r="GV254" s="2">
        <f t="shared" si="264"/>
        <v>0</v>
      </c>
      <c r="GW254" s="2">
        <v>1</v>
      </c>
      <c r="GX254" s="2">
        <f t="shared" si="265"/>
        <v>0</v>
      </c>
      <c r="GY254" s="2"/>
      <c r="GZ254" s="2"/>
      <c r="HA254" s="2">
        <v>0</v>
      </c>
      <c r="HB254" s="2">
        <v>0</v>
      </c>
      <c r="HC254" s="2">
        <f t="shared" si="266"/>
        <v>0</v>
      </c>
      <c r="HD254" s="2"/>
      <c r="HE254" s="2" t="s">
        <v>3</v>
      </c>
      <c r="HF254" s="2" t="s">
        <v>3</v>
      </c>
      <c r="HG254" s="2"/>
      <c r="HH254" s="2"/>
      <c r="HI254" s="2"/>
      <c r="HJ254" s="2"/>
      <c r="HK254" s="2"/>
      <c r="HL254" s="2"/>
      <c r="HM254" s="2" t="s">
        <v>3</v>
      </c>
      <c r="HN254" s="2" t="s">
        <v>3</v>
      </c>
      <c r="HO254" s="2" t="s">
        <v>3</v>
      </c>
      <c r="HP254" s="2" t="s">
        <v>3</v>
      </c>
      <c r="HQ254" s="2" t="s">
        <v>3</v>
      </c>
      <c r="HR254" s="2"/>
      <c r="HS254" s="2"/>
      <c r="HT254" s="2"/>
      <c r="HU254" s="2"/>
      <c r="HV254" s="2"/>
      <c r="HW254" s="2"/>
      <c r="HX254" s="2"/>
      <c r="HY254" s="2"/>
      <c r="HZ254" s="2"/>
      <c r="IA254" s="2"/>
      <c r="IB254" s="2"/>
      <c r="IC254" s="2"/>
      <c r="ID254" s="2"/>
      <c r="IE254" s="2"/>
      <c r="IF254" s="2"/>
      <c r="IG254" s="2"/>
      <c r="IH254" s="2"/>
      <c r="II254" s="2"/>
      <c r="IJ254" s="2"/>
      <c r="IK254" s="2">
        <v>0</v>
      </c>
      <c r="IL254" s="2"/>
      <c r="IM254" s="2"/>
      <c r="IN254" s="2"/>
      <c r="IO254" s="2"/>
      <c r="IP254" s="2"/>
      <c r="IQ254" s="2"/>
      <c r="IR254" s="2"/>
      <c r="IS254" s="2"/>
      <c r="IT254" s="2"/>
      <c r="IU254" s="2"/>
    </row>
    <row r="255" spans="1:255" x14ac:dyDescent="0.2">
      <c r="A255">
        <v>17</v>
      </c>
      <c r="B255">
        <v>1</v>
      </c>
      <c r="C255">
        <f>ROW(SmtRes!A326)</f>
        <v>326</v>
      </c>
      <c r="D255">
        <f>ROW(EtalonRes!A392)</f>
        <v>392</v>
      </c>
      <c r="E255" t="s">
        <v>114</v>
      </c>
      <c r="F255" t="s">
        <v>347</v>
      </c>
      <c r="G255" t="s">
        <v>348</v>
      </c>
      <c r="H255" t="s">
        <v>123</v>
      </c>
      <c r="I255">
        <f>ROUND(402.7/100,9)</f>
        <v>4.0270000000000001</v>
      </c>
      <c r="J255">
        <v>0</v>
      </c>
      <c r="K255">
        <f>ROUND(402.7/100,9)</f>
        <v>4.0270000000000001</v>
      </c>
      <c r="O255">
        <f t="shared" si="229"/>
        <v>10463.69</v>
      </c>
      <c r="P255">
        <f t="shared" si="230"/>
        <v>998.52</v>
      </c>
      <c r="Q255">
        <f t="shared" si="231"/>
        <v>251.35</v>
      </c>
      <c r="R255">
        <f t="shared" si="232"/>
        <v>82.13</v>
      </c>
      <c r="S255">
        <f t="shared" si="233"/>
        <v>9213.82</v>
      </c>
      <c r="T255">
        <f t="shared" si="234"/>
        <v>0</v>
      </c>
      <c r="U255">
        <f t="shared" si="235"/>
        <v>21.70553</v>
      </c>
      <c r="V255">
        <f t="shared" si="236"/>
        <v>0</v>
      </c>
      <c r="W255">
        <f t="shared" si="237"/>
        <v>0</v>
      </c>
      <c r="X255">
        <f t="shared" si="238"/>
        <v>7278.92</v>
      </c>
      <c r="Y255">
        <f t="shared" si="239"/>
        <v>3777.67</v>
      </c>
      <c r="AA255">
        <v>151751235</v>
      </c>
      <c r="AB255">
        <f t="shared" si="240"/>
        <v>133.54</v>
      </c>
      <c r="AC255">
        <f t="shared" si="241"/>
        <v>61.99</v>
      </c>
      <c r="AD255">
        <f t="shared" si="242"/>
        <v>5.25</v>
      </c>
      <c r="AE255">
        <f t="shared" si="243"/>
        <v>0.59</v>
      </c>
      <c r="AF255">
        <f t="shared" si="244"/>
        <v>66.3</v>
      </c>
      <c r="AG255">
        <f t="shared" si="245"/>
        <v>0</v>
      </c>
      <c r="AH255">
        <f t="shared" si="246"/>
        <v>5.39</v>
      </c>
      <c r="AI255">
        <f t="shared" si="247"/>
        <v>0</v>
      </c>
      <c r="AJ255">
        <f t="shared" si="248"/>
        <v>0</v>
      </c>
      <c r="AK255">
        <v>133.54</v>
      </c>
      <c r="AL255">
        <v>61.99</v>
      </c>
      <c r="AM255">
        <v>5.25</v>
      </c>
      <c r="AN255">
        <v>0.59</v>
      </c>
      <c r="AO255">
        <v>66.3</v>
      </c>
      <c r="AP255">
        <v>0</v>
      </c>
      <c r="AQ255">
        <v>5.39</v>
      </c>
      <c r="AR255">
        <v>0</v>
      </c>
      <c r="AS255">
        <v>0</v>
      </c>
      <c r="AT255">
        <v>79</v>
      </c>
      <c r="AU255">
        <v>41</v>
      </c>
      <c r="AV255">
        <v>1</v>
      </c>
      <c r="AW255">
        <v>1</v>
      </c>
      <c r="AZ255">
        <v>1</v>
      </c>
      <c r="BA255">
        <v>34.51</v>
      </c>
      <c r="BB255">
        <v>11.89</v>
      </c>
      <c r="BC255">
        <v>4</v>
      </c>
      <c r="BD255" t="s">
        <v>3</v>
      </c>
      <c r="BE255" t="s">
        <v>3</v>
      </c>
      <c r="BF255" t="s">
        <v>3</v>
      </c>
      <c r="BG255" t="s">
        <v>3</v>
      </c>
      <c r="BH255">
        <v>0</v>
      </c>
      <c r="BI255">
        <v>2</v>
      </c>
      <c r="BJ255" t="s">
        <v>349</v>
      </c>
      <c r="BM255">
        <v>331</v>
      </c>
      <c r="BN255">
        <v>0</v>
      </c>
      <c r="BO255" t="s">
        <v>347</v>
      </c>
      <c r="BP255">
        <v>1</v>
      </c>
      <c r="BQ255">
        <v>40</v>
      </c>
      <c r="BR255">
        <v>0</v>
      </c>
      <c r="BS255">
        <v>34.51</v>
      </c>
      <c r="BT255">
        <v>1</v>
      </c>
      <c r="BU255">
        <v>1</v>
      </c>
      <c r="BV255">
        <v>1</v>
      </c>
      <c r="BW255">
        <v>1</v>
      </c>
      <c r="BX255">
        <v>1</v>
      </c>
      <c r="BY255" t="s">
        <v>3</v>
      </c>
      <c r="BZ255">
        <v>79</v>
      </c>
      <c r="CA255">
        <v>41</v>
      </c>
      <c r="CB255" t="s">
        <v>3</v>
      </c>
      <c r="CE255">
        <v>30</v>
      </c>
      <c r="CF255">
        <v>0</v>
      </c>
      <c r="CG255">
        <v>0</v>
      </c>
      <c r="CM255">
        <v>0</v>
      </c>
      <c r="CN255" t="s">
        <v>3</v>
      </c>
      <c r="CO255">
        <v>0</v>
      </c>
      <c r="CP255">
        <f t="shared" si="249"/>
        <v>10463.689999999999</v>
      </c>
      <c r="CQ255">
        <f t="shared" si="250"/>
        <v>247.96</v>
      </c>
      <c r="CR255">
        <f t="shared" si="251"/>
        <v>62.42</v>
      </c>
      <c r="CS255">
        <f t="shared" si="252"/>
        <v>20.36</v>
      </c>
      <c r="CT255">
        <f t="shared" si="253"/>
        <v>2288.0100000000002</v>
      </c>
      <c r="CU255">
        <f t="shared" si="254"/>
        <v>0</v>
      </c>
      <c r="CV255">
        <f t="shared" si="255"/>
        <v>5.39</v>
      </c>
      <c r="CW255">
        <f t="shared" si="256"/>
        <v>0</v>
      </c>
      <c r="CX255">
        <f t="shared" si="257"/>
        <v>0</v>
      </c>
      <c r="CY255">
        <f>S255*(BZ255/100)</f>
        <v>7278.9178000000002</v>
      </c>
      <c r="CZ255">
        <f>S255*(CA255/100)</f>
        <v>3777.6661999999997</v>
      </c>
      <c r="DC255" t="s">
        <v>3</v>
      </c>
      <c r="DD255" t="s">
        <v>3</v>
      </c>
      <c r="DE255" t="s">
        <v>3</v>
      </c>
      <c r="DF255" t="s">
        <v>3</v>
      </c>
      <c r="DG255" t="s">
        <v>3</v>
      </c>
      <c r="DH255" t="s">
        <v>3</v>
      </c>
      <c r="DI255" t="s">
        <v>3</v>
      </c>
      <c r="DJ255" t="s">
        <v>3</v>
      </c>
      <c r="DK255" t="s">
        <v>3</v>
      </c>
      <c r="DL255" t="s">
        <v>3</v>
      </c>
      <c r="DM255" t="s">
        <v>3</v>
      </c>
      <c r="DN255">
        <v>114</v>
      </c>
      <c r="DO255">
        <v>67</v>
      </c>
      <c r="DP255">
        <v>1</v>
      </c>
      <c r="DQ255">
        <v>1</v>
      </c>
      <c r="DU255">
        <v>1003</v>
      </c>
      <c r="DV255" t="s">
        <v>123</v>
      </c>
      <c r="DW255" t="s">
        <v>123</v>
      </c>
      <c r="DX255">
        <v>100</v>
      </c>
      <c r="DZ255" t="s">
        <v>3</v>
      </c>
      <c r="EA255" t="s">
        <v>3</v>
      </c>
      <c r="EB255" t="s">
        <v>3</v>
      </c>
      <c r="EC255" t="s">
        <v>3</v>
      </c>
      <c r="EE255">
        <v>151030329</v>
      </c>
      <c r="EF255">
        <v>40</v>
      </c>
      <c r="EG255" t="s">
        <v>23</v>
      </c>
      <c r="EH255">
        <v>0</v>
      </c>
      <c r="EI255" t="s">
        <v>3</v>
      </c>
      <c r="EJ255">
        <v>2</v>
      </c>
      <c r="EK255">
        <v>331</v>
      </c>
      <c r="EL255" t="s">
        <v>125</v>
      </c>
      <c r="EM255" t="s">
        <v>126</v>
      </c>
      <c r="EO255" t="s">
        <v>3</v>
      </c>
      <c r="EQ255">
        <v>0</v>
      </c>
      <c r="ER255">
        <v>133.54</v>
      </c>
      <c r="ES255">
        <v>61.99</v>
      </c>
      <c r="ET255">
        <v>5.25</v>
      </c>
      <c r="EU255">
        <v>0.59</v>
      </c>
      <c r="EV255">
        <v>66.3</v>
      </c>
      <c r="EW255">
        <v>5.39</v>
      </c>
      <c r="EX255">
        <v>0</v>
      </c>
      <c r="EY255">
        <v>0</v>
      </c>
      <c r="FQ255">
        <v>0</v>
      </c>
      <c r="FR255">
        <f t="shared" si="258"/>
        <v>0</v>
      </c>
      <c r="FS255">
        <v>0</v>
      </c>
      <c r="FX255">
        <v>114</v>
      </c>
      <c r="FY255">
        <v>67</v>
      </c>
      <c r="GA255" t="s">
        <v>3</v>
      </c>
      <c r="GD255">
        <v>0</v>
      </c>
      <c r="GF255">
        <v>969701022</v>
      </c>
      <c r="GG255">
        <v>2</v>
      </c>
      <c r="GH255">
        <v>1</v>
      </c>
      <c r="GI255">
        <v>2</v>
      </c>
      <c r="GJ255">
        <v>0</v>
      </c>
      <c r="GK255">
        <f>ROUND(R255*(S12)/100,2)</f>
        <v>131.41</v>
      </c>
      <c r="GL255">
        <f t="shared" si="259"/>
        <v>0</v>
      </c>
      <c r="GM255">
        <f t="shared" si="260"/>
        <v>21651.69</v>
      </c>
      <c r="GN255">
        <f t="shared" si="261"/>
        <v>0</v>
      </c>
      <c r="GO255">
        <f t="shared" si="262"/>
        <v>21651.69</v>
      </c>
      <c r="GP255">
        <f t="shared" si="263"/>
        <v>0</v>
      </c>
      <c r="GR255">
        <v>0</v>
      </c>
      <c r="GS255">
        <v>3</v>
      </c>
      <c r="GT255">
        <v>0</v>
      </c>
      <c r="GU255" t="s">
        <v>3</v>
      </c>
      <c r="GV255">
        <f t="shared" si="264"/>
        <v>0</v>
      </c>
      <c r="GW255">
        <v>1</v>
      </c>
      <c r="GX255">
        <f t="shared" si="265"/>
        <v>0</v>
      </c>
      <c r="HA255">
        <v>0</v>
      </c>
      <c r="HB255">
        <v>0</v>
      </c>
      <c r="HC255">
        <f t="shared" si="266"/>
        <v>0</v>
      </c>
      <c r="HE255" t="s">
        <v>3</v>
      </c>
      <c r="HF255" t="s">
        <v>3</v>
      </c>
      <c r="HM255" t="s">
        <v>3</v>
      </c>
      <c r="HN255" t="s">
        <v>3</v>
      </c>
      <c r="HO255" t="s">
        <v>3</v>
      </c>
      <c r="HP255" t="s">
        <v>3</v>
      </c>
      <c r="HQ255" t="s">
        <v>3</v>
      </c>
      <c r="IK255">
        <v>0</v>
      </c>
    </row>
    <row r="256" spans="1:255" x14ac:dyDescent="0.2">
      <c r="A256" s="2">
        <v>17</v>
      </c>
      <c r="B256" s="2">
        <v>1</v>
      </c>
      <c r="C256" s="2"/>
      <c r="D256" s="2"/>
      <c r="E256" s="2" t="s">
        <v>117</v>
      </c>
      <c r="F256" s="2" t="s">
        <v>27</v>
      </c>
      <c r="G256" s="2" t="s">
        <v>350</v>
      </c>
      <c r="H256" s="2" t="s">
        <v>134</v>
      </c>
      <c r="I256" s="2">
        <v>410.75400000000002</v>
      </c>
      <c r="J256" s="2">
        <v>0</v>
      </c>
      <c r="K256" s="2">
        <v>410.75400000000002</v>
      </c>
      <c r="L256" s="2"/>
      <c r="M256" s="2"/>
      <c r="N256" s="2"/>
      <c r="O256" s="2">
        <f t="shared" si="229"/>
        <v>6284.54</v>
      </c>
      <c r="P256" s="2">
        <f t="shared" si="230"/>
        <v>6284.54</v>
      </c>
      <c r="Q256" s="2">
        <f t="shared" si="231"/>
        <v>0</v>
      </c>
      <c r="R256" s="2">
        <f t="shared" si="232"/>
        <v>0</v>
      </c>
      <c r="S256" s="2">
        <f t="shared" si="233"/>
        <v>0</v>
      </c>
      <c r="T256" s="2">
        <f t="shared" si="234"/>
        <v>0</v>
      </c>
      <c r="U256" s="2">
        <f t="shared" si="235"/>
        <v>0</v>
      </c>
      <c r="V256" s="2">
        <f t="shared" si="236"/>
        <v>0</v>
      </c>
      <c r="W256" s="2">
        <f t="shared" si="237"/>
        <v>0</v>
      </c>
      <c r="X256" s="2">
        <f t="shared" si="238"/>
        <v>0</v>
      </c>
      <c r="Y256" s="2">
        <f t="shared" si="239"/>
        <v>0</v>
      </c>
      <c r="Z256" s="2"/>
      <c r="AA256" s="2">
        <v>151751237</v>
      </c>
      <c r="AB256" s="2">
        <f t="shared" si="240"/>
        <v>15.3</v>
      </c>
      <c r="AC256" s="2">
        <f t="shared" si="241"/>
        <v>15.3</v>
      </c>
      <c r="AD256" s="2">
        <f t="shared" si="242"/>
        <v>0</v>
      </c>
      <c r="AE256" s="2">
        <f t="shared" si="243"/>
        <v>0</v>
      </c>
      <c r="AF256" s="2">
        <f t="shared" si="244"/>
        <v>0</v>
      </c>
      <c r="AG256" s="2">
        <f t="shared" si="245"/>
        <v>0</v>
      </c>
      <c r="AH256" s="2">
        <f t="shared" si="246"/>
        <v>0</v>
      </c>
      <c r="AI256" s="2">
        <f t="shared" si="247"/>
        <v>0</v>
      </c>
      <c r="AJ256" s="2">
        <f t="shared" si="248"/>
        <v>0</v>
      </c>
      <c r="AK256" s="2">
        <v>15.3</v>
      </c>
      <c r="AL256" s="2">
        <v>15.3</v>
      </c>
      <c r="AM256" s="2">
        <v>0</v>
      </c>
      <c r="AN256" s="2">
        <v>0</v>
      </c>
      <c r="AO256" s="2">
        <v>0</v>
      </c>
      <c r="AP256" s="2">
        <v>0</v>
      </c>
      <c r="AQ256" s="2">
        <v>0</v>
      </c>
      <c r="AR256" s="2">
        <v>0</v>
      </c>
      <c r="AS256" s="2">
        <v>0</v>
      </c>
      <c r="AT256" s="2">
        <v>0</v>
      </c>
      <c r="AU256" s="2">
        <v>0</v>
      </c>
      <c r="AV256" s="2">
        <v>1</v>
      </c>
      <c r="AW256" s="2">
        <v>1</v>
      </c>
      <c r="AX256" s="2"/>
      <c r="AY256" s="2"/>
      <c r="AZ256" s="2">
        <v>1</v>
      </c>
      <c r="BA256" s="2">
        <v>1</v>
      </c>
      <c r="BB256" s="2">
        <v>1</v>
      </c>
      <c r="BC256" s="2">
        <v>1</v>
      </c>
      <c r="BD256" s="2" t="s">
        <v>3</v>
      </c>
      <c r="BE256" s="2" t="s">
        <v>3</v>
      </c>
      <c r="BF256" s="2" t="s">
        <v>3</v>
      </c>
      <c r="BG256" s="2" t="s">
        <v>3</v>
      </c>
      <c r="BH256" s="2">
        <v>3</v>
      </c>
      <c r="BI256" s="2">
        <v>2</v>
      </c>
      <c r="BJ256" s="2" t="s">
        <v>3</v>
      </c>
      <c r="BK256" s="2"/>
      <c r="BL256" s="2"/>
      <c r="BM256" s="2">
        <v>700010</v>
      </c>
      <c r="BN256" s="2">
        <v>0</v>
      </c>
      <c r="BO256" s="2" t="s">
        <v>3</v>
      </c>
      <c r="BP256" s="2">
        <v>0</v>
      </c>
      <c r="BQ256" s="2">
        <v>202</v>
      </c>
      <c r="BR256" s="2">
        <v>0</v>
      </c>
      <c r="BS256" s="2">
        <v>1</v>
      </c>
      <c r="BT256" s="2">
        <v>1</v>
      </c>
      <c r="BU256" s="2">
        <v>1</v>
      </c>
      <c r="BV256" s="2">
        <v>1</v>
      </c>
      <c r="BW256" s="2">
        <v>1</v>
      </c>
      <c r="BX256" s="2">
        <v>1</v>
      </c>
      <c r="BY256" s="2" t="s">
        <v>3</v>
      </c>
      <c r="BZ256" s="2">
        <v>0</v>
      </c>
      <c r="CA256" s="2">
        <v>0</v>
      </c>
      <c r="CB256" s="2" t="s">
        <v>3</v>
      </c>
      <c r="CC256" s="2"/>
      <c r="CD256" s="2"/>
      <c r="CE256" s="2">
        <v>30</v>
      </c>
      <c r="CF256" s="2">
        <v>0</v>
      </c>
      <c r="CG256" s="2">
        <v>0</v>
      </c>
      <c r="CH256" s="2"/>
      <c r="CI256" s="2"/>
      <c r="CJ256" s="2"/>
      <c r="CK256" s="2"/>
      <c r="CL256" s="2"/>
      <c r="CM256" s="2">
        <v>0</v>
      </c>
      <c r="CN256" s="2" t="s">
        <v>3</v>
      </c>
      <c r="CO256" s="2">
        <v>0</v>
      </c>
      <c r="CP256" s="2">
        <f t="shared" si="249"/>
        <v>6284.54</v>
      </c>
      <c r="CQ256" s="2">
        <f t="shared" si="250"/>
        <v>15.3</v>
      </c>
      <c r="CR256" s="2">
        <f t="shared" si="251"/>
        <v>0</v>
      </c>
      <c r="CS256" s="2">
        <f t="shared" si="252"/>
        <v>0</v>
      </c>
      <c r="CT256" s="2">
        <f t="shared" si="253"/>
        <v>0</v>
      </c>
      <c r="CU256" s="2">
        <f t="shared" si="254"/>
        <v>0</v>
      </c>
      <c r="CV256" s="2">
        <f t="shared" si="255"/>
        <v>0</v>
      </c>
      <c r="CW256" s="2">
        <f t="shared" si="256"/>
        <v>0</v>
      </c>
      <c r="CX256" s="2">
        <f t="shared" si="257"/>
        <v>0</v>
      </c>
      <c r="CY256" s="2">
        <f>((S256*BZ256)/100)</f>
        <v>0</v>
      </c>
      <c r="CZ256" s="2">
        <f>((S256*CA256)/100)</f>
        <v>0</v>
      </c>
      <c r="DA256" s="2"/>
      <c r="DB256" s="2"/>
      <c r="DC256" s="2" t="s">
        <v>3</v>
      </c>
      <c r="DD256" s="2" t="s">
        <v>3</v>
      </c>
      <c r="DE256" s="2" t="s">
        <v>3</v>
      </c>
      <c r="DF256" s="2" t="s">
        <v>3</v>
      </c>
      <c r="DG256" s="2" t="s">
        <v>3</v>
      </c>
      <c r="DH256" s="2" t="s">
        <v>3</v>
      </c>
      <c r="DI256" s="2" t="s">
        <v>3</v>
      </c>
      <c r="DJ256" s="2" t="s">
        <v>3</v>
      </c>
      <c r="DK256" s="2" t="s">
        <v>3</v>
      </c>
      <c r="DL256" s="2" t="s">
        <v>3</v>
      </c>
      <c r="DM256" s="2" t="s">
        <v>3</v>
      </c>
      <c r="DN256" s="2">
        <v>0</v>
      </c>
      <c r="DO256" s="2">
        <v>0</v>
      </c>
      <c r="DP256" s="2">
        <v>1</v>
      </c>
      <c r="DQ256" s="2">
        <v>1</v>
      </c>
      <c r="DR256" s="2"/>
      <c r="DS256" s="2"/>
      <c r="DT256" s="2"/>
      <c r="DU256" s="2">
        <v>1003</v>
      </c>
      <c r="DV256" s="2" t="s">
        <v>134</v>
      </c>
      <c r="DW256" s="2" t="s">
        <v>134</v>
      </c>
      <c r="DX256" s="2">
        <v>1</v>
      </c>
      <c r="DY256" s="2"/>
      <c r="DZ256" s="2" t="s">
        <v>3</v>
      </c>
      <c r="EA256" s="2" t="s">
        <v>3</v>
      </c>
      <c r="EB256" s="2" t="s">
        <v>3</v>
      </c>
      <c r="EC256" s="2" t="s">
        <v>3</v>
      </c>
      <c r="ED256" s="2"/>
      <c r="EE256" s="2">
        <v>151748510</v>
      </c>
      <c r="EF256" s="2">
        <v>202</v>
      </c>
      <c r="EG256" s="2" t="s">
        <v>30</v>
      </c>
      <c r="EH256" s="2">
        <v>0</v>
      </c>
      <c r="EI256" s="2" t="s">
        <v>3</v>
      </c>
      <c r="EJ256" s="2">
        <v>1</v>
      </c>
      <c r="EK256" s="2">
        <v>700010</v>
      </c>
      <c r="EL256" s="2" t="s">
        <v>31</v>
      </c>
      <c r="EM256" s="2" t="s">
        <v>30</v>
      </c>
      <c r="EN256" s="2"/>
      <c r="EO256" s="2" t="s">
        <v>3</v>
      </c>
      <c r="EP256" s="2"/>
      <c r="EQ256" s="2">
        <v>0</v>
      </c>
      <c r="ER256" s="2">
        <v>16.309999999999999</v>
      </c>
      <c r="ES256" s="2">
        <v>15.3</v>
      </c>
      <c r="ET256" s="2">
        <v>0</v>
      </c>
      <c r="EU256" s="2">
        <v>0</v>
      </c>
      <c r="EV256" s="2">
        <v>0</v>
      </c>
      <c r="EW256" s="2">
        <v>0</v>
      </c>
      <c r="EX256" s="2">
        <v>0</v>
      </c>
      <c r="EY256" s="2">
        <v>0</v>
      </c>
      <c r="EZ256" s="2"/>
      <c r="FA256" s="2"/>
      <c r="FB256" s="2"/>
      <c r="FC256" s="2"/>
      <c r="FD256" s="2"/>
      <c r="FE256" s="2"/>
      <c r="FF256" s="2"/>
      <c r="FG256" s="2"/>
      <c r="FH256" s="2"/>
      <c r="FI256" s="2"/>
      <c r="FJ256" s="2"/>
      <c r="FK256" s="2"/>
      <c r="FL256" s="2"/>
      <c r="FM256" s="2"/>
      <c r="FN256" s="2"/>
      <c r="FO256" s="2"/>
      <c r="FP256" s="2"/>
      <c r="FQ256" s="2">
        <v>0</v>
      </c>
      <c r="FR256" s="2">
        <f t="shared" si="258"/>
        <v>0</v>
      </c>
      <c r="FS256" s="2">
        <v>0</v>
      </c>
      <c r="FT256" s="2"/>
      <c r="FU256" s="2"/>
      <c r="FV256" s="2"/>
      <c r="FW256" s="2"/>
      <c r="FX256" s="2">
        <v>0</v>
      </c>
      <c r="FY256" s="2">
        <v>0</v>
      </c>
      <c r="FZ256" s="2"/>
      <c r="GA256" s="2" t="s">
        <v>351</v>
      </c>
      <c r="GB256" s="2"/>
      <c r="GC256" s="2"/>
      <c r="GD256" s="2">
        <v>0</v>
      </c>
      <c r="GE256" s="2"/>
      <c r="GF256" s="2">
        <v>-302030326</v>
      </c>
      <c r="GG256" s="2">
        <v>2</v>
      </c>
      <c r="GH256" s="2">
        <v>4</v>
      </c>
      <c r="GI256" s="2">
        <v>-2</v>
      </c>
      <c r="GJ256" s="2">
        <v>0</v>
      </c>
      <c r="GK256" s="2">
        <f>ROUND(R256*(R12)/100,2)</f>
        <v>0</v>
      </c>
      <c r="GL256" s="2">
        <f t="shared" si="259"/>
        <v>0</v>
      </c>
      <c r="GM256" s="2">
        <f t="shared" si="260"/>
        <v>6284.54</v>
      </c>
      <c r="GN256" s="2">
        <f t="shared" si="261"/>
        <v>0</v>
      </c>
      <c r="GO256" s="2">
        <f t="shared" si="262"/>
        <v>6284.54</v>
      </c>
      <c r="GP256" s="2">
        <f t="shared" si="263"/>
        <v>0</v>
      </c>
      <c r="GQ256" s="2"/>
      <c r="GR256" s="2">
        <v>0</v>
      </c>
      <c r="GS256" s="2">
        <v>2</v>
      </c>
      <c r="GT256" s="2">
        <v>0</v>
      </c>
      <c r="GU256" s="2" t="s">
        <v>3</v>
      </c>
      <c r="GV256" s="2">
        <f t="shared" si="264"/>
        <v>0</v>
      </c>
      <c r="GW256" s="2">
        <v>1</v>
      </c>
      <c r="GX256" s="2">
        <f t="shared" si="265"/>
        <v>0</v>
      </c>
      <c r="GY256" s="2"/>
      <c r="GZ256" s="2"/>
      <c r="HA256" s="2">
        <v>0</v>
      </c>
      <c r="HB256" s="2">
        <v>0</v>
      </c>
      <c r="HC256" s="2">
        <f t="shared" si="266"/>
        <v>0</v>
      </c>
      <c r="HD256" s="2"/>
      <c r="HE256" s="2" t="s">
        <v>26</v>
      </c>
      <c r="HF256" s="2" t="s">
        <v>75</v>
      </c>
      <c r="HG256" s="2"/>
      <c r="HH256" s="2"/>
      <c r="HI256" s="2"/>
      <c r="HJ256" s="2"/>
      <c r="HK256" s="2"/>
      <c r="HL256" s="2"/>
      <c r="HM256" s="2" t="s">
        <v>3</v>
      </c>
      <c r="HN256" s="2" t="s">
        <v>3</v>
      </c>
      <c r="HO256" s="2" t="s">
        <v>3</v>
      </c>
      <c r="HP256" s="2" t="s">
        <v>3</v>
      </c>
      <c r="HQ256" s="2" t="s">
        <v>3</v>
      </c>
      <c r="HR256" s="2"/>
      <c r="HS256" s="2"/>
      <c r="HT256" s="2"/>
      <c r="HU256" s="2"/>
      <c r="HV256" s="2"/>
      <c r="HW256" s="2"/>
      <c r="HX256" s="2"/>
      <c r="HY256" s="2"/>
      <c r="HZ256" s="2"/>
      <c r="IA256" s="2"/>
      <c r="IB256" s="2"/>
      <c r="IC256" s="2"/>
      <c r="ID256" s="2"/>
      <c r="IE256" s="2"/>
      <c r="IF256" s="2"/>
      <c r="IG256" s="2"/>
      <c r="IH256" s="2"/>
      <c r="II256" s="2"/>
      <c r="IJ256" s="2"/>
      <c r="IK256" s="2">
        <v>0</v>
      </c>
      <c r="IL256" s="2"/>
      <c r="IM256" s="2"/>
      <c r="IN256" s="2"/>
      <c r="IO256" s="2"/>
      <c r="IP256" s="2"/>
      <c r="IQ256" s="2"/>
      <c r="IR256" s="2"/>
      <c r="IS256" s="2"/>
      <c r="IT256" s="2"/>
      <c r="IU256" s="2"/>
    </row>
    <row r="257" spans="1:255" x14ac:dyDescent="0.2">
      <c r="A257">
        <v>17</v>
      </c>
      <c r="B257">
        <v>1</v>
      </c>
      <c r="E257" t="s">
        <v>117</v>
      </c>
      <c r="F257" t="s">
        <v>27</v>
      </c>
      <c r="G257" t="s">
        <v>350</v>
      </c>
      <c r="H257" t="s">
        <v>134</v>
      </c>
      <c r="I257">
        <v>410.75400000000002</v>
      </c>
      <c r="J257">
        <v>0</v>
      </c>
      <c r="K257">
        <v>410.75400000000002</v>
      </c>
      <c r="O257">
        <f t="shared" si="229"/>
        <v>61211.42</v>
      </c>
      <c r="P257">
        <f t="shared" si="230"/>
        <v>61211.42</v>
      </c>
      <c r="Q257">
        <f t="shared" si="231"/>
        <v>0</v>
      </c>
      <c r="R257">
        <f t="shared" si="232"/>
        <v>0</v>
      </c>
      <c r="S257">
        <f t="shared" si="233"/>
        <v>0</v>
      </c>
      <c r="T257">
        <f t="shared" si="234"/>
        <v>0</v>
      </c>
      <c r="U257">
        <f t="shared" si="235"/>
        <v>0</v>
      </c>
      <c r="V257">
        <f t="shared" si="236"/>
        <v>0</v>
      </c>
      <c r="W257">
        <f t="shared" si="237"/>
        <v>0</v>
      </c>
      <c r="X257">
        <f t="shared" si="238"/>
        <v>0</v>
      </c>
      <c r="Y257">
        <f t="shared" si="239"/>
        <v>0</v>
      </c>
      <c r="AA257">
        <v>151751235</v>
      </c>
      <c r="AB257">
        <f t="shared" si="240"/>
        <v>15.3</v>
      </c>
      <c r="AC257">
        <f t="shared" si="241"/>
        <v>15.3</v>
      </c>
      <c r="AD257">
        <f t="shared" si="242"/>
        <v>0</v>
      </c>
      <c r="AE257">
        <f t="shared" si="243"/>
        <v>0</v>
      </c>
      <c r="AF257">
        <f t="shared" si="244"/>
        <v>0</v>
      </c>
      <c r="AG257">
        <f t="shared" si="245"/>
        <v>0</v>
      </c>
      <c r="AH257">
        <f t="shared" si="246"/>
        <v>0</v>
      </c>
      <c r="AI257">
        <f t="shared" si="247"/>
        <v>0</v>
      </c>
      <c r="AJ257">
        <f t="shared" si="248"/>
        <v>0</v>
      </c>
      <c r="AK257">
        <v>15.3</v>
      </c>
      <c r="AL257">
        <v>15.3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1</v>
      </c>
      <c r="AW257">
        <v>1</v>
      </c>
      <c r="AZ257">
        <v>1</v>
      </c>
      <c r="BA257">
        <v>1</v>
      </c>
      <c r="BB257">
        <v>1</v>
      </c>
      <c r="BC257">
        <v>9.74</v>
      </c>
      <c r="BD257" t="s">
        <v>3</v>
      </c>
      <c r="BE257" t="s">
        <v>3</v>
      </c>
      <c r="BF257" t="s">
        <v>3</v>
      </c>
      <c r="BG257" t="s">
        <v>3</v>
      </c>
      <c r="BH257">
        <v>3</v>
      </c>
      <c r="BI257">
        <v>2</v>
      </c>
      <c r="BJ257" t="s">
        <v>3</v>
      </c>
      <c r="BM257">
        <v>700010</v>
      </c>
      <c r="BN257">
        <v>0</v>
      </c>
      <c r="BO257" t="s">
        <v>3</v>
      </c>
      <c r="BP257">
        <v>0</v>
      </c>
      <c r="BQ257">
        <v>202</v>
      </c>
      <c r="BR257">
        <v>0</v>
      </c>
      <c r="BS257">
        <v>1</v>
      </c>
      <c r="BT257">
        <v>1</v>
      </c>
      <c r="BU257">
        <v>1</v>
      </c>
      <c r="BV257">
        <v>1</v>
      </c>
      <c r="BW257">
        <v>1</v>
      </c>
      <c r="BX257">
        <v>1</v>
      </c>
      <c r="BY257" t="s">
        <v>3</v>
      </c>
      <c r="BZ257">
        <v>0</v>
      </c>
      <c r="CA257">
        <v>0</v>
      </c>
      <c r="CB257" t="s">
        <v>3</v>
      </c>
      <c r="CE257">
        <v>30</v>
      </c>
      <c r="CF257">
        <v>0</v>
      </c>
      <c r="CG257">
        <v>0</v>
      </c>
      <c r="CM257">
        <v>0</v>
      </c>
      <c r="CN257" t="s">
        <v>3</v>
      </c>
      <c r="CO257">
        <v>0</v>
      </c>
      <c r="CP257">
        <f t="shared" si="249"/>
        <v>61211.42</v>
      </c>
      <c r="CQ257">
        <f t="shared" si="250"/>
        <v>149.02000000000001</v>
      </c>
      <c r="CR257">
        <f t="shared" si="251"/>
        <v>0</v>
      </c>
      <c r="CS257">
        <f t="shared" si="252"/>
        <v>0</v>
      </c>
      <c r="CT257">
        <f t="shared" si="253"/>
        <v>0</v>
      </c>
      <c r="CU257">
        <f t="shared" si="254"/>
        <v>0</v>
      </c>
      <c r="CV257">
        <f t="shared" si="255"/>
        <v>0</v>
      </c>
      <c r="CW257">
        <f t="shared" si="256"/>
        <v>0</v>
      </c>
      <c r="CX257">
        <f t="shared" si="257"/>
        <v>0</v>
      </c>
      <c r="CY257">
        <f>S257*(BZ257/100)</f>
        <v>0</v>
      </c>
      <c r="CZ257">
        <f>S257*(CA257/100)</f>
        <v>0</v>
      </c>
      <c r="DC257" t="s">
        <v>3</v>
      </c>
      <c r="DD257" t="s">
        <v>3</v>
      </c>
      <c r="DE257" t="s">
        <v>3</v>
      </c>
      <c r="DF257" t="s">
        <v>3</v>
      </c>
      <c r="DG257" t="s">
        <v>3</v>
      </c>
      <c r="DH257" t="s">
        <v>3</v>
      </c>
      <c r="DI257" t="s">
        <v>3</v>
      </c>
      <c r="DJ257" t="s">
        <v>3</v>
      </c>
      <c r="DK257" t="s">
        <v>3</v>
      </c>
      <c r="DL257" t="s">
        <v>3</v>
      </c>
      <c r="DM257" t="s">
        <v>3</v>
      </c>
      <c r="DN257">
        <v>0</v>
      </c>
      <c r="DO257">
        <v>0</v>
      </c>
      <c r="DP257">
        <v>1</v>
      </c>
      <c r="DQ257">
        <v>1</v>
      </c>
      <c r="DU257">
        <v>1003</v>
      </c>
      <c r="DV257" t="s">
        <v>134</v>
      </c>
      <c r="DW257" t="s">
        <v>134</v>
      </c>
      <c r="DX257">
        <v>1</v>
      </c>
      <c r="DZ257" t="s">
        <v>3</v>
      </c>
      <c r="EA257" t="s">
        <v>3</v>
      </c>
      <c r="EB257" t="s">
        <v>3</v>
      </c>
      <c r="EC257" t="s">
        <v>3</v>
      </c>
      <c r="EE257">
        <v>151748510</v>
      </c>
      <c r="EF257">
        <v>202</v>
      </c>
      <c r="EG257" t="s">
        <v>30</v>
      </c>
      <c r="EH257">
        <v>0</v>
      </c>
      <c r="EI257" t="s">
        <v>3</v>
      </c>
      <c r="EJ257">
        <v>1</v>
      </c>
      <c r="EK257">
        <v>700010</v>
      </c>
      <c r="EL257" t="s">
        <v>31</v>
      </c>
      <c r="EM257" t="s">
        <v>30</v>
      </c>
      <c r="EO257" t="s">
        <v>3</v>
      </c>
      <c r="EQ257">
        <v>0</v>
      </c>
      <c r="ER257">
        <v>16.309999999999999</v>
      </c>
      <c r="ES257">
        <v>15.3</v>
      </c>
      <c r="ET257">
        <v>0</v>
      </c>
      <c r="EU257">
        <v>0</v>
      </c>
      <c r="EV257">
        <v>0</v>
      </c>
      <c r="EW257">
        <v>0</v>
      </c>
      <c r="EX257">
        <v>0</v>
      </c>
      <c r="EY257">
        <v>0</v>
      </c>
      <c r="EZ257">
        <v>5</v>
      </c>
      <c r="FC257">
        <v>1</v>
      </c>
      <c r="FD257">
        <v>18</v>
      </c>
      <c r="FF257">
        <v>175.36</v>
      </c>
      <c r="FQ257">
        <v>0</v>
      </c>
      <c r="FR257">
        <f t="shared" si="258"/>
        <v>0</v>
      </c>
      <c r="FS257">
        <v>0</v>
      </c>
      <c r="FX257">
        <v>0</v>
      </c>
      <c r="FY257">
        <v>0</v>
      </c>
      <c r="GA257" t="s">
        <v>351</v>
      </c>
      <c r="GD257">
        <v>0</v>
      </c>
      <c r="GF257">
        <v>-302030326</v>
      </c>
      <c r="GG257">
        <v>2</v>
      </c>
      <c r="GH257">
        <v>3</v>
      </c>
      <c r="GI257">
        <v>5</v>
      </c>
      <c r="GJ257">
        <v>0</v>
      </c>
      <c r="GK257">
        <f>ROUND(R257*(S12)/100,2)</f>
        <v>0</v>
      </c>
      <c r="GL257">
        <f t="shared" si="259"/>
        <v>0</v>
      </c>
      <c r="GM257">
        <f t="shared" si="260"/>
        <v>61211.42</v>
      </c>
      <c r="GN257">
        <f t="shared" si="261"/>
        <v>0</v>
      </c>
      <c r="GO257">
        <f t="shared" si="262"/>
        <v>61211.42</v>
      </c>
      <c r="GP257">
        <f t="shared" si="263"/>
        <v>0</v>
      </c>
      <c r="GR257">
        <v>1</v>
      </c>
      <c r="GS257">
        <v>1</v>
      </c>
      <c r="GT257">
        <v>0</v>
      </c>
      <c r="GU257" t="s">
        <v>3</v>
      </c>
      <c r="GV257">
        <f t="shared" si="264"/>
        <v>0</v>
      </c>
      <c r="GW257">
        <v>1</v>
      </c>
      <c r="GX257">
        <f t="shared" si="265"/>
        <v>0</v>
      </c>
      <c r="HA257">
        <v>0</v>
      </c>
      <c r="HB257">
        <v>0</v>
      </c>
      <c r="HC257">
        <f t="shared" si="266"/>
        <v>0</v>
      </c>
      <c r="HE257" t="s">
        <v>26</v>
      </c>
      <c r="HF257" t="s">
        <v>75</v>
      </c>
      <c r="HM257" t="s">
        <v>3</v>
      </c>
      <c r="HN257" t="s">
        <v>3</v>
      </c>
      <c r="HO257" t="s">
        <v>3</v>
      </c>
      <c r="HP257" t="s">
        <v>3</v>
      </c>
      <c r="HQ257" t="s">
        <v>3</v>
      </c>
      <c r="IK257">
        <v>0</v>
      </c>
    </row>
    <row r="258" spans="1:255" x14ac:dyDescent="0.2">
      <c r="A258" s="2">
        <v>17</v>
      </c>
      <c r="B258" s="2">
        <v>1</v>
      </c>
      <c r="C258" s="2">
        <f>ROW(SmtRes!A335)</f>
        <v>335</v>
      </c>
      <c r="D258" s="2">
        <f>ROW(EtalonRes!A402)</f>
        <v>402</v>
      </c>
      <c r="E258" s="2" t="s">
        <v>120</v>
      </c>
      <c r="F258" s="2" t="s">
        <v>121</v>
      </c>
      <c r="G258" s="2" t="s">
        <v>122</v>
      </c>
      <c r="H258" s="2" t="s">
        <v>123</v>
      </c>
      <c r="I258" s="2">
        <v>1.78</v>
      </c>
      <c r="J258" s="2">
        <v>0</v>
      </c>
      <c r="K258" s="2">
        <v>1.78</v>
      </c>
      <c r="L258" s="2"/>
      <c r="M258" s="2"/>
      <c r="N258" s="2"/>
      <c r="O258" s="2">
        <f t="shared" si="229"/>
        <v>206.48</v>
      </c>
      <c r="P258" s="2">
        <f t="shared" si="230"/>
        <v>103.51</v>
      </c>
      <c r="Q258" s="2">
        <f t="shared" si="231"/>
        <v>4.66</v>
      </c>
      <c r="R258" s="2">
        <f t="shared" si="232"/>
        <v>0.53</v>
      </c>
      <c r="S258" s="2">
        <f t="shared" si="233"/>
        <v>98.31</v>
      </c>
      <c r="T258" s="2">
        <f t="shared" si="234"/>
        <v>0</v>
      </c>
      <c r="U258" s="2">
        <f t="shared" si="235"/>
        <v>7.9922000000000004</v>
      </c>
      <c r="V258" s="2">
        <f t="shared" si="236"/>
        <v>0</v>
      </c>
      <c r="W258" s="2">
        <f t="shared" si="237"/>
        <v>0</v>
      </c>
      <c r="X258" s="2">
        <f t="shared" si="238"/>
        <v>112.07</v>
      </c>
      <c r="Y258" s="2">
        <f t="shared" si="239"/>
        <v>65.87</v>
      </c>
      <c r="Z258" s="2"/>
      <c r="AA258" s="2">
        <v>151751237</v>
      </c>
      <c r="AB258" s="2">
        <f t="shared" si="240"/>
        <v>116</v>
      </c>
      <c r="AC258" s="2">
        <f t="shared" si="241"/>
        <v>58.15</v>
      </c>
      <c r="AD258" s="2">
        <f t="shared" si="242"/>
        <v>2.62</v>
      </c>
      <c r="AE258" s="2">
        <f t="shared" si="243"/>
        <v>0.3</v>
      </c>
      <c r="AF258" s="2">
        <f t="shared" si="244"/>
        <v>55.23</v>
      </c>
      <c r="AG258" s="2">
        <f t="shared" si="245"/>
        <v>0</v>
      </c>
      <c r="AH258" s="2">
        <f t="shared" si="246"/>
        <v>4.49</v>
      </c>
      <c r="AI258" s="2">
        <f t="shared" si="247"/>
        <v>0</v>
      </c>
      <c r="AJ258" s="2">
        <f t="shared" si="248"/>
        <v>0</v>
      </c>
      <c r="AK258" s="2">
        <v>116</v>
      </c>
      <c r="AL258" s="2">
        <v>58.15</v>
      </c>
      <c r="AM258" s="2">
        <v>2.62</v>
      </c>
      <c r="AN258" s="2">
        <v>0.3</v>
      </c>
      <c r="AO258" s="2">
        <v>55.23</v>
      </c>
      <c r="AP258" s="2">
        <v>0</v>
      </c>
      <c r="AQ258" s="2">
        <v>4.49</v>
      </c>
      <c r="AR258" s="2">
        <v>0</v>
      </c>
      <c r="AS258" s="2">
        <v>0</v>
      </c>
      <c r="AT258" s="2">
        <v>114</v>
      </c>
      <c r="AU258" s="2">
        <v>67</v>
      </c>
      <c r="AV258" s="2">
        <v>1</v>
      </c>
      <c r="AW258" s="2">
        <v>1</v>
      </c>
      <c r="AX258" s="2"/>
      <c r="AY258" s="2"/>
      <c r="AZ258" s="2">
        <v>1</v>
      </c>
      <c r="BA258" s="2">
        <v>1</v>
      </c>
      <c r="BB258" s="2">
        <v>1</v>
      </c>
      <c r="BC258" s="2">
        <v>1</v>
      </c>
      <c r="BD258" s="2" t="s">
        <v>3</v>
      </c>
      <c r="BE258" s="2" t="s">
        <v>3</v>
      </c>
      <c r="BF258" s="2" t="s">
        <v>3</v>
      </c>
      <c r="BG258" s="2" t="s">
        <v>3</v>
      </c>
      <c r="BH258" s="2">
        <v>0</v>
      </c>
      <c r="BI258" s="2">
        <v>2</v>
      </c>
      <c r="BJ258" s="2" t="s">
        <v>124</v>
      </c>
      <c r="BK258" s="2"/>
      <c r="BL258" s="2"/>
      <c r="BM258" s="2">
        <v>331</v>
      </c>
      <c r="BN258" s="2">
        <v>0</v>
      </c>
      <c r="BO258" s="2" t="s">
        <v>3</v>
      </c>
      <c r="BP258" s="2">
        <v>0</v>
      </c>
      <c r="BQ258" s="2">
        <v>40</v>
      </c>
      <c r="BR258" s="2">
        <v>0</v>
      </c>
      <c r="BS258" s="2">
        <v>1</v>
      </c>
      <c r="BT258" s="2">
        <v>1</v>
      </c>
      <c r="BU258" s="2">
        <v>1</v>
      </c>
      <c r="BV258" s="2">
        <v>1</v>
      </c>
      <c r="BW258" s="2">
        <v>1</v>
      </c>
      <c r="BX258" s="2">
        <v>1</v>
      </c>
      <c r="BY258" s="2" t="s">
        <v>3</v>
      </c>
      <c r="BZ258" s="2">
        <v>114</v>
      </c>
      <c r="CA258" s="2">
        <v>67</v>
      </c>
      <c r="CB258" s="2" t="s">
        <v>3</v>
      </c>
      <c r="CC258" s="2"/>
      <c r="CD258" s="2"/>
      <c r="CE258" s="2">
        <v>30</v>
      </c>
      <c r="CF258" s="2">
        <v>0</v>
      </c>
      <c r="CG258" s="2">
        <v>0</v>
      </c>
      <c r="CH258" s="2"/>
      <c r="CI258" s="2"/>
      <c r="CJ258" s="2"/>
      <c r="CK258" s="2"/>
      <c r="CL258" s="2"/>
      <c r="CM258" s="2">
        <v>0</v>
      </c>
      <c r="CN258" s="2" t="s">
        <v>3</v>
      </c>
      <c r="CO258" s="2">
        <v>0</v>
      </c>
      <c r="CP258" s="2">
        <f t="shared" si="249"/>
        <v>206.48000000000002</v>
      </c>
      <c r="CQ258" s="2">
        <f t="shared" si="250"/>
        <v>58.15</v>
      </c>
      <c r="CR258" s="2">
        <f t="shared" si="251"/>
        <v>2.62</v>
      </c>
      <c r="CS258" s="2">
        <f t="shared" si="252"/>
        <v>0.3</v>
      </c>
      <c r="CT258" s="2">
        <f t="shared" si="253"/>
        <v>55.23</v>
      </c>
      <c r="CU258" s="2">
        <f t="shared" si="254"/>
        <v>0</v>
      </c>
      <c r="CV258" s="2">
        <f t="shared" si="255"/>
        <v>4.49</v>
      </c>
      <c r="CW258" s="2">
        <f t="shared" si="256"/>
        <v>0</v>
      </c>
      <c r="CX258" s="2">
        <f t="shared" si="257"/>
        <v>0</v>
      </c>
      <c r="CY258" s="2">
        <f>((S258*BZ258)/100)</f>
        <v>112.07340000000001</v>
      </c>
      <c r="CZ258" s="2">
        <f>((S258*CA258)/100)</f>
        <v>65.867699999999999</v>
      </c>
      <c r="DA258" s="2"/>
      <c r="DB258" s="2"/>
      <c r="DC258" s="2" t="s">
        <v>3</v>
      </c>
      <c r="DD258" s="2" t="s">
        <v>3</v>
      </c>
      <c r="DE258" s="2" t="s">
        <v>3</v>
      </c>
      <c r="DF258" s="2" t="s">
        <v>3</v>
      </c>
      <c r="DG258" s="2" t="s">
        <v>3</v>
      </c>
      <c r="DH258" s="2" t="s">
        <v>3</v>
      </c>
      <c r="DI258" s="2" t="s">
        <v>3</v>
      </c>
      <c r="DJ258" s="2" t="s">
        <v>3</v>
      </c>
      <c r="DK258" s="2" t="s">
        <v>3</v>
      </c>
      <c r="DL258" s="2" t="s">
        <v>3</v>
      </c>
      <c r="DM258" s="2" t="s">
        <v>3</v>
      </c>
      <c r="DN258" s="2">
        <v>0</v>
      </c>
      <c r="DO258" s="2">
        <v>0</v>
      </c>
      <c r="DP258" s="2">
        <v>1</v>
      </c>
      <c r="DQ258" s="2">
        <v>1</v>
      </c>
      <c r="DR258" s="2"/>
      <c r="DS258" s="2"/>
      <c r="DT258" s="2"/>
      <c r="DU258" s="2">
        <v>1003</v>
      </c>
      <c r="DV258" s="2" t="s">
        <v>123</v>
      </c>
      <c r="DW258" s="2" t="s">
        <v>123</v>
      </c>
      <c r="DX258" s="2">
        <v>100</v>
      </c>
      <c r="DY258" s="2"/>
      <c r="DZ258" s="2" t="s">
        <v>3</v>
      </c>
      <c r="EA258" s="2" t="s">
        <v>3</v>
      </c>
      <c r="EB258" s="2" t="s">
        <v>3</v>
      </c>
      <c r="EC258" s="2" t="s">
        <v>3</v>
      </c>
      <c r="ED258" s="2"/>
      <c r="EE258" s="2">
        <v>151030329</v>
      </c>
      <c r="EF258" s="2">
        <v>40</v>
      </c>
      <c r="EG258" s="2" t="s">
        <v>23</v>
      </c>
      <c r="EH258" s="2">
        <v>0</v>
      </c>
      <c r="EI258" s="2" t="s">
        <v>3</v>
      </c>
      <c r="EJ258" s="2">
        <v>2</v>
      </c>
      <c r="EK258" s="2">
        <v>331</v>
      </c>
      <c r="EL258" s="2" t="s">
        <v>125</v>
      </c>
      <c r="EM258" s="2" t="s">
        <v>126</v>
      </c>
      <c r="EN258" s="2"/>
      <c r="EO258" s="2" t="s">
        <v>3</v>
      </c>
      <c r="EP258" s="2"/>
      <c r="EQ258" s="2">
        <v>0</v>
      </c>
      <c r="ER258" s="2">
        <v>116</v>
      </c>
      <c r="ES258" s="2">
        <v>58.15</v>
      </c>
      <c r="ET258" s="2">
        <v>2.62</v>
      </c>
      <c r="EU258" s="2">
        <v>0.3</v>
      </c>
      <c r="EV258" s="2">
        <v>55.23</v>
      </c>
      <c r="EW258" s="2">
        <v>4.49</v>
      </c>
      <c r="EX258" s="2">
        <v>0</v>
      </c>
      <c r="EY258" s="2">
        <v>0</v>
      </c>
      <c r="EZ258" s="2"/>
      <c r="FA258" s="2"/>
      <c r="FB258" s="2"/>
      <c r="FC258" s="2"/>
      <c r="FD258" s="2"/>
      <c r="FE258" s="2"/>
      <c r="FF258" s="2"/>
      <c r="FG258" s="2"/>
      <c r="FH258" s="2"/>
      <c r="FI258" s="2"/>
      <c r="FJ258" s="2"/>
      <c r="FK258" s="2"/>
      <c r="FL258" s="2"/>
      <c r="FM258" s="2"/>
      <c r="FN258" s="2"/>
      <c r="FO258" s="2"/>
      <c r="FP258" s="2"/>
      <c r="FQ258" s="2">
        <v>0</v>
      </c>
      <c r="FR258" s="2">
        <f t="shared" si="258"/>
        <v>0</v>
      </c>
      <c r="FS258" s="2">
        <v>0</v>
      </c>
      <c r="FT258" s="2"/>
      <c r="FU258" s="2"/>
      <c r="FV258" s="2"/>
      <c r="FW258" s="2"/>
      <c r="FX258" s="2">
        <v>114</v>
      </c>
      <c r="FY258" s="2">
        <v>67</v>
      </c>
      <c r="FZ258" s="2"/>
      <c r="GA258" s="2" t="s">
        <v>3</v>
      </c>
      <c r="GB258" s="2"/>
      <c r="GC258" s="2"/>
      <c r="GD258" s="2">
        <v>0</v>
      </c>
      <c r="GE258" s="2"/>
      <c r="GF258" s="2">
        <v>818712454</v>
      </c>
      <c r="GG258" s="2">
        <v>2</v>
      </c>
      <c r="GH258" s="2">
        <v>1</v>
      </c>
      <c r="GI258" s="2">
        <v>-2</v>
      </c>
      <c r="GJ258" s="2">
        <v>0</v>
      </c>
      <c r="GK258" s="2">
        <f>ROUND(R258*(R12)/100,2)</f>
        <v>0.93</v>
      </c>
      <c r="GL258" s="2">
        <f t="shared" si="259"/>
        <v>0</v>
      </c>
      <c r="GM258" s="2">
        <f t="shared" si="260"/>
        <v>385.35</v>
      </c>
      <c r="GN258" s="2">
        <f t="shared" si="261"/>
        <v>0</v>
      </c>
      <c r="GO258" s="2">
        <f t="shared" si="262"/>
        <v>385.35</v>
      </c>
      <c r="GP258" s="2">
        <f t="shared" si="263"/>
        <v>0</v>
      </c>
      <c r="GQ258" s="2"/>
      <c r="GR258" s="2">
        <v>0</v>
      </c>
      <c r="GS258" s="2">
        <v>0</v>
      </c>
      <c r="GT258" s="2">
        <v>0</v>
      </c>
      <c r="GU258" s="2" t="s">
        <v>3</v>
      </c>
      <c r="GV258" s="2">
        <f t="shared" si="264"/>
        <v>0</v>
      </c>
      <c r="GW258" s="2">
        <v>1</v>
      </c>
      <c r="GX258" s="2">
        <f t="shared" si="265"/>
        <v>0</v>
      </c>
      <c r="GY258" s="2"/>
      <c r="GZ258" s="2"/>
      <c r="HA258" s="2">
        <v>0</v>
      </c>
      <c r="HB258" s="2">
        <v>0</v>
      </c>
      <c r="HC258" s="2">
        <f t="shared" si="266"/>
        <v>0</v>
      </c>
      <c r="HD258" s="2"/>
      <c r="HE258" s="2" t="s">
        <v>3</v>
      </c>
      <c r="HF258" s="2" t="s">
        <v>3</v>
      </c>
      <c r="HG258" s="2"/>
      <c r="HH258" s="2"/>
      <c r="HI258" s="2"/>
      <c r="HJ258" s="2"/>
      <c r="HK258" s="2"/>
      <c r="HL258" s="2"/>
      <c r="HM258" s="2" t="s">
        <v>3</v>
      </c>
      <c r="HN258" s="2" t="s">
        <v>3</v>
      </c>
      <c r="HO258" s="2" t="s">
        <v>3</v>
      </c>
      <c r="HP258" s="2" t="s">
        <v>3</v>
      </c>
      <c r="HQ258" s="2" t="s">
        <v>3</v>
      </c>
      <c r="HR258" s="2"/>
      <c r="HS258" s="2"/>
      <c r="HT258" s="2"/>
      <c r="HU258" s="2"/>
      <c r="HV258" s="2"/>
      <c r="HW258" s="2"/>
      <c r="HX258" s="2"/>
      <c r="HY258" s="2"/>
      <c r="HZ258" s="2"/>
      <c r="IA258" s="2"/>
      <c r="IB258" s="2"/>
      <c r="IC258" s="2"/>
      <c r="ID258" s="2"/>
      <c r="IE258" s="2"/>
      <c r="IF258" s="2"/>
      <c r="IG258" s="2"/>
      <c r="IH258" s="2"/>
      <c r="II258" s="2"/>
      <c r="IJ258" s="2"/>
      <c r="IK258" s="2">
        <v>0</v>
      </c>
      <c r="IL258" s="2"/>
      <c r="IM258" s="2"/>
      <c r="IN258" s="2"/>
      <c r="IO258" s="2"/>
      <c r="IP258" s="2"/>
      <c r="IQ258" s="2"/>
      <c r="IR258" s="2"/>
      <c r="IS258" s="2"/>
      <c r="IT258" s="2"/>
      <c r="IU258" s="2"/>
    </row>
    <row r="259" spans="1:255" x14ac:dyDescent="0.2">
      <c r="A259">
        <v>17</v>
      </c>
      <c r="B259">
        <v>1</v>
      </c>
      <c r="C259">
        <f>ROW(SmtRes!A344)</f>
        <v>344</v>
      </c>
      <c r="D259">
        <f>ROW(EtalonRes!A412)</f>
        <v>412</v>
      </c>
      <c r="E259" t="s">
        <v>120</v>
      </c>
      <c r="F259" t="s">
        <v>121</v>
      </c>
      <c r="G259" t="s">
        <v>122</v>
      </c>
      <c r="H259" t="s">
        <v>123</v>
      </c>
      <c r="I259">
        <v>1.78</v>
      </c>
      <c r="J259">
        <v>0</v>
      </c>
      <c r="K259">
        <v>1.78</v>
      </c>
      <c r="O259">
        <f t="shared" si="229"/>
        <v>3791.88</v>
      </c>
      <c r="P259">
        <f t="shared" si="230"/>
        <v>343.65</v>
      </c>
      <c r="Q259">
        <f t="shared" si="231"/>
        <v>55.55</v>
      </c>
      <c r="R259">
        <f t="shared" si="232"/>
        <v>18.29</v>
      </c>
      <c r="S259">
        <f t="shared" si="233"/>
        <v>3392.68</v>
      </c>
      <c r="T259">
        <f t="shared" si="234"/>
        <v>0</v>
      </c>
      <c r="U259">
        <f t="shared" si="235"/>
        <v>7.9922000000000004</v>
      </c>
      <c r="V259">
        <f t="shared" si="236"/>
        <v>0</v>
      </c>
      <c r="W259">
        <f t="shared" si="237"/>
        <v>0</v>
      </c>
      <c r="X259">
        <f t="shared" si="238"/>
        <v>2680.22</v>
      </c>
      <c r="Y259">
        <f t="shared" si="239"/>
        <v>1391</v>
      </c>
      <c r="AA259">
        <v>151751235</v>
      </c>
      <c r="AB259">
        <f t="shared" si="240"/>
        <v>116</v>
      </c>
      <c r="AC259">
        <f t="shared" si="241"/>
        <v>58.15</v>
      </c>
      <c r="AD259">
        <f t="shared" si="242"/>
        <v>2.62</v>
      </c>
      <c r="AE259">
        <f t="shared" si="243"/>
        <v>0.3</v>
      </c>
      <c r="AF259">
        <f t="shared" si="244"/>
        <v>55.23</v>
      </c>
      <c r="AG259">
        <f t="shared" si="245"/>
        <v>0</v>
      </c>
      <c r="AH259">
        <f t="shared" si="246"/>
        <v>4.49</v>
      </c>
      <c r="AI259">
        <f t="shared" si="247"/>
        <v>0</v>
      </c>
      <c r="AJ259">
        <f t="shared" si="248"/>
        <v>0</v>
      </c>
      <c r="AK259">
        <v>116</v>
      </c>
      <c r="AL259">
        <v>58.15</v>
      </c>
      <c r="AM259">
        <v>2.62</v>
      </c>
      <c r="AN259">
        <v>0.3</v>
      </c>
      <c r="AO259">
        <v>55.23</v>
      </c>
      <c r="AP259">
        <v>0</v>
      </c>
      <c r="AQ259">
        <v>4.49</v>
      </c>
      <c r="AR259">
        <v>0</v>
      </c>
      <c r="AS259">
        <v>0</v>
      </c>
      <c r="AT259">
        <v>79</v>
      </c>
      <c r="AU259">
        <v>41</v>
      </c>
      <c r="AV259">
        <v>1</v>
      </c>
      <c r="AW259">
        <v>1</v>
      </c>
      <c r="AZ259">
        <v>1</v>
      </c>
      <c r="BA259">
        <v>34.51</v>
      </c>
      <c r="BB259">
        <v>11.92</v>
      </c>
      <c r="BC259">
        <v>3.32</v>
      </c>
      <c r="BD259" t="s">
        <v>3</v>
      </c>
      <c r="BE259" t="s">
        <v>3</v>
      </c>
      <c r="BF259" t="s">
        <v>3</v>
      </c>
      <c r="BG259" t="s">
        <v>3</v>
      </c>
      <c r="BH259">
        <v>0</v>
      </c>
      <c r="BI259">
        <v>2</v>
      </c>
      <c r="BJ259" t="s">
        <v>124</v>
      </c>
      <c r="BM259">
        <v>331</v>
      </c>
      <c r="BN259">
        <v>0</v>
      </c>
      <c r="BO259" t="s">
        <v>121</v>
      </c>
      <c r="BP259">
        <v>1</v>
      </c>
      <c r="BQ259">
        <v>40</v>
      </c>
      <c r="BR259">
        <v>0</v>
      </c>
      <c r="BS259">
        <v>34.51</v>
      </c>
      <c r="BT259">
        <v>1</v>
      </c>
      <c r="BU259">
        <v>1</v>
      </c>
      <c r="BV259">
        <v>1</v>
      </c>
      <c r="BW259">
        <v>1</v>
      </c>
      <c r="BX259">
        <v>1</v>
      </c>
      <c r="BY259" t="s">
        <v>3</v>
      </c>
      <c r="BZ259">
        <v>79</v>
      </c>
      <c r="CA259">
        <v>41</v>
      </c>
      <c r="CB259" t="s">
        <v>3</v>
      </c>
      <c r="CE259">
        <v>30</v>
      </c>
      <c r="CF259">
        <v>0</v>
      </c>
      <c r="CG259">
        <v>0</v>
      </c>
      <c r="CM259">
        <v>0</v>
      </c>
      <c r="CN259" t="s">
        <v>3</v>
      </c>
      <c r="CO259">
        <v>0</v>
      </c>
      <c r="CP259">
        <f t="shared" si="249"/>
        <v>3791.8799999999997</v>
      </c>
      <c r="CQ259">
        <f t="shared" si="250"/>
        <v>193.06</v>
      </c>
      <c r="CR259">
        <f t="shared" si="251"/>
        <v>31.23</v>
      </c>
      <c r="CS259">
        <f t="shared" si="252"/>
        <v>10.35</v>
      </c>
      <c r="CT259">
        <f t="shared" si="253"/>
        <v>1905.99</v>
      </c>
      <c r="CU259">
        <f t="shared" si="254"/>
        <v>0</v>
      </c>
      <c r="CV259">
        <f t="shared" si="255"/>
        <v>4.49</v>
      </c>
      <c r="CW259">
        <f t="shared" si="256"/>
        <v>0</v>
      </c>
      <c r="CX259">
        <f t="shared" si="257"/>
        <v>0</v>
      </c>
      <c r="CY259">
        <f>S259*(BZ259/100)</f>
        <v>2680.2172</v>
      </c>
      <c r="CZ259">
        <f>S259*(CA259/100)</f>
        <v>1390.9987999999998</v>
      </c>
      <c r="DC259" t="s">
        <v>3</v>
      </c>
      <c r="DD259" t="s">
        <v>3</v>
      </c>
      <c r="DE259" t="s">
        <v>3</v>
      </c>
      <c r="DF259" t="s">
        <v>3</v>
      </c>
      <c r="DG259" t="s">
        <v>3</v>
      </c>
      <c r="DH259" t="s">
        <v>3</v>
      </c>
      <c r="DI259" t="s">
        <v>3</v>
      </c>
      <c r="DJ259" t="s">
        <v>3</v>
      </c>
      <c r="DK259" t="s">
        <v>3</v>
      </c>
      <c r="DL259" t="s">
        <v>3</v>
      </c>
      <c r="DM259" t="s">
        <v>3</v>
      </c>
      <c r="DN259">
        <v>114</v>
      </c>
      <c r="DO259">
        <v>67</v>
      </c>
      <c r="DP259">
        <v>1</v>
      </c>
      <c r="DQ259">
        <v>1</v>
      </c>
      <c r="DU259">
        <v>1003</v>
      </c>
      <c r="DV259" t="s">
        <v>123</v>
      </c>
      <c r="DW259" t="s">
        <v>123</v>
      </c>
      <c r="DX259">
        <v>100</v>
      </c>
      <c r="DZ259" t="s">
        <v>3</v>
      </c>
      <c r="EA259" t="s">
        <v>3</v>
      </c>
      <c r="EB259" t="s">
        <v>3</v>
      </c>
      <c r="EC259" t="s">
        <v>3</v>
      </c>
      <c r="EE259">
        <v>151030329</v>
      </c>
      <c r="EF259">
        <v>40</v>
      </c>
      <c r="EG259" t="s">
        <v>23</v>
      </c>
      <c r="EH259">
        <v>0</v>
      </c>
      <c r="EI259" t="s">
        <v>3</v>
      </c>
      <c r="EJ259">
        <v>2</v>
      </c>
      <c r="EK259">
        <v>331</v>
      </c>
      <c r="EL259" t="s">
        <v>125</v>
      </c>
      <c r="EM259" t="s">
        <v>126</v>
      </c>
      <c r="EO259" t="s">
        <v>3</v>
      </c>
      <c r="EQ259">
        <v>0</v>
      </c>
      <c r="ER259">
        <v>116</v>
      </c>
      <c r="ES259">
        <v>58.15</v>
      </c>
      <c r="ET259">
        <v>2.62</v>
      </c>
      <c r="EU259">
        <v>0.3</v>
      </c>
      <c r="EV259">
        <v>55.23</v>
      </c>
      <c r="EW259">
        <v>4.49</v>
      </c>
      <c r="EX259">
        <v>0</v>
      </c>
      <c r="EY259">
        <v>0</v>
      </c>
      <c r="FQ259">
        <v>0</v>
      </c>
      <c r="FR259">
        <f t="shared" si="258"/>
        <v>0</v>
      </c>
      <c r="FS259">
        <v>0</v>
      </c>
      <c r="FX259">
        <v>114</v>
      </c>
      <c r="FY259">
        <v>67</v>
      </c>
      <c r="GA259" t="s">
        <v>3</v>
      </c>
      <c r="GD259">
        <v>0</v>
      </c>
      <c r="GF259">
        <v>818712454</v>
      </c>
      <c r="GG259">
        <v>2</v>
      </c>
      <c r="GH259">
        <v>1</v>
      </c>
      <c r="GI259">
        <v>2</v>
      </c>
      <c r="GJ259">
        <v>0</v>
      </c>
      <c r="GK259">
        <f>ROUND(R259*(S12)/100,2)</f>
        <v>29.26</v>
      </c>
      <c r="GL259">
        <f t="shared" si="259"/>
        <v>0</v>
      </c>
      <c r="GM259">
        <f t="shared" si="260"/>
        <v>7892.36</v>
      </c>
      <c r="GN259">
        <f t="shared" si="261"/>
        <v>0</v>
      </c>
      <c r="GO259">
        <f t="shared" si="262"/>
        <v>7892.36</v>
      </c>
      <c r="GP259">
        <f t="shared" si="263"/>
        <v>0</v>
      </c>
      <c r="GR259">
        <v>0</v>
      </c>
      <c r="GS259">
        <v>3</v>
      </c>
      <c r="GT259">
        <v>0</v>
      </c>
      <c r="GU259" t="s">
        <v>3</v>
      </c>
      <c r="GV259">
        <f t="shared" si="264"/>
        <v>0</v>
      </c>
      <c r="GW259">
        <v>1</v>
      </c>
      <c r="GX259">
        <f t="shared" si="265"/>
        <v>0</v>
      </c>
      <c r="HA259">
        <v>0</v>
      </c>
      <c r="HB259">
        <v>0</v>
      </c>
      <c r="HC259">
        <f t="shared" si="266"/>
        <v>0</v>
      </c>
      <c r="HE259" t="s">
        <v>3</v>
      </c>
      <c r="HF259" t="s">
        <v>3</v>
      </c>
      <c r="HM259" t="s">
        <v>3</v>
      </c>
      <c r="HN259" t="s">
        <v>3</v>
      </c>
      <c r="HO259" t="s">
        <v>3</v>
      </c>
      <c r="HP259" t="s">
        <v>3</v>
      </c>
      <c r="HQ259" t="s">
        <v>3</v>
      </c>
      <c r="IK259">
        <v>0</v>
      </c>
    </row>
    <row r="260" spans="1:255" x14ac:dyDescent="0.2">
      <c r="A260" s="2">
        <v>17</v>
      </c>
      <c r="B260" s="2">
        <v>1</v>
      </c>
      <c r="C260" s="2"/>
      <c r="D260" s="2"/>
      <c r="E260" s="2" t="s">
        <v>127</v>
      </c>
      <c r="F260" s="2" t="s">
        <v>27</v>
      </c>
      <c r="G260" s="2" t="s">
        <v>352</v>
      </c>
      <c r="H260" s="2" t="s">
        <v>134</v>
      </c>
      <c r="I260" s="2">
        <v>181.56</v>
      </c>
      <c r="J260" s="2">
        <v>0</v>
      </c>
      <c r="K260" s="2">
        <v>181.56</v>
      </c>
      <c r="L260" s="2"/>
      <c r="M260" s="2"/>
      <c r="N260" s="2"/>
      <c r="O260" s="2">
        <f t="shared" si="229"/>
        <v>677.22</v>
      </c>
      <c r="P260" s="2">
        <f t="shared" si="230"/>
        <v>677.22</v>
      </c>
      <c r="Q260" s="2">
        <f t="shared" si="231"/>
        <v>0</v>
      </c>
      <c r="R260" s="2">
        <f t="shared" si="232"/>
        <v>0</v>
      </c>
      <c r="S260" s="2">
        <f t="shared" si="233"/>
        <v>0</v>
      </c>
      <c r="T260" s="2">
        <f t="shared" si="234"/>
        <v>0</v>
      </c>
      <c r="U260" s="2">
        <f t="shared" si="235"/>
        <v>0</v>
      </c>
      <c r="V260" s="2">
        <f t="shared" si="236"/>
        <v>0</v>
      </c>
      <c r="W260" s="2">
        <f t="shared" si="237"/>
        <v>0</v>
      </c>
      <c r="X260" s="2">
        <f t="shared" si="238"/>
        <v>0</v>
      </c>
      <c r="Y260" s="2">
        <f t="shared" si="239"/>
        <v>0</v>
      </c>
      <c r="Z260" s="2"/>
      <c r="AA260" s="2">
        <v>151751237</v>
      </c>
      <c r="AB260" s="2">
        <f t="shared" si="240"/>
        <v>3.73</v>
      </c>
      <c r="AC260" s="2">
        <f t="shared" si="241"/>
        <v>3.73</v>
      </c>
      <c r="AD260" s="2">
        <f t="shared" si="242"/>
        <v>0</v>
      </c>
      <c r="AE260" s="2">
        <f t="shared" si="243"/>
        <v>0</v>
      </c>
      <c r="AF260" s="2">
        <f t="shared" si="244"/>
        <v>0</v>
      </c>
      <c r="AG260" s="2">
        <f t="shared" si="245"/>
        <v>0</v>
      </c>
      <c r="AH260" s="2">
        <f t="shared" si="246"/>
        <v>0</v>
      </c>
      <c r="AI260" s="2">
        <f t="shared" si="247"/>
        <v>0</v>
      </c>
      <c r="AJ260" s="2">
        <f t="shared" si="248"/>
        <v>0</v>
      </c>
      <c r="AK260" s="2">
        <v>3.73</v>
      </c>
      <c r="AL260" s="2">
        <v>3.73</v>
      </c>
      <c r="AM260" s="2">
        <v>0</v>
      </c>
      <c r="AN260" s="2">
        <v>0</v>
      </c>
      <c r="AO260" s="2">
        <v>0</v>
      </c>
      <c r="AP260" s="2">
        <v>0</v>
      </c>
      <c r="AQ260" s="2">
        <v>0</v>
      </c>
      <c r="AR260" s="2">
        <v>0</v>
      </c>
      <c r="AS260" s="2">
        <v>0</v>
      </c>
      <c r="AT260" s="2">
        <v>0</v>
      </c>
      <c r="AU260" s="2">
        <v>0</v>
      </c>
      <c r="AV260" s="2">
        <v>1</v>
      </c>
      <c r="AW260" s="2">
        <v>1</v>
      </c>
      <c r="AX260" s="2"/>
      <c r="AY260" s="2"/>
      <c r="AZ260" s="2">
        <v>1</v>
      </c>
      <c r="BA260" s="2">
        <v>1</v>
      </c>
      <c r="BB260" s="2">
        <v>1</v>
      </c>
      <c r="BC260" s="2">
        <v>1</v>
      </c>
      <c r="BD260" s="2" t="s">
        <v>3</v>
      </c>
      <c r="BE260" s="2" t="s">
        <v>3</v>
      </c>
      <c r="BF260" s="2" t="s">
        <v>3</v>
      </c>
      <c r="BG260" s="2" t="s">
        <v>3</v>
      </c>
      <c r="BH260" s="2">
        <v>3</v>
      </c>
      <c r="BI260" s="2">
        <v>2</v>
      </c>
      <c r="BJ260" s="2" t="s">
        <v>3</v>
      </c>
      <c r="BK260" s="2"/>
      <c r="BL260" s="2"/>
      <c r="BM260" s="2">
        <v>700010</v>
      </c>
      <c r="BN260" s="2">
        <v>0</v>
      </c>
      <c r="BO260" s="2" t="s">
        <v>3</v>
      </c>
      <c r="BP260" s="2">
        <v>0</v>
      </c>
      <c r="BQ260" s="2">
        <v>202</v>
      </c>
      <c r="BR260" s="2">
        <v>0</v>
      </c>
      <c r="BS260" s="2">
        <v>1</v>
      </c>
      <c r="BT260" s="2">
        <v>1</v>
      </c>
      <c r="BU260" s="2">
        <v>1</v>
      </c>
      <c r="BV260" s="2">
        <v>1</v>
      </c>
      <c r="BW260" s="2">
        <v>1</v>
      </c>
      <c r="BX260" s="2">
        <v>1</v>
      </c>
      <c r="BY260" s="2" t="s">
        <v>3</v>
      </c>
      <c r="BZ260" s="2">
        <v>0</v>
      </c>
      <c r="CA260" s="2">
        <v>0</v>
      </c>
      <c r="CB260" s="2" t="s">
        <v>3</v>
      </c>
      <c r="CC260" s="2"/>
      <c r="CD260" s="2"/>
      <c r="CE260" s="2">
        <v>30</v>
      </c>
      <c r="CF260" s="2">
        <v>0</v>
      </c>
      <c r="CG260" s="2">
        <v>0</v>
      </c>
      <c r="CH260" s="2"/>
      <c r="CI260" s="2"/>
      <c r="CJ260" s="2"/>
      <c r="CK260" s="2"/>
      <c r="CL260" s="2"/>
      <c r="CM260" s="2">
        <v>0</v>
      </c>
      <c r="CN260" s="2" t="s">
        <v>3</v>
      </c>
      <c r="CO260" s="2">
        <v>0</v>
      </c>
      <c r="CP260" s="2">
        <f t="shared" si="249"/>
        <v>677.22</v>
      </c>
      <c r="CQ260" s="2">
        <f t="shared" si="250"/>
        <v>3.73</v>
      </c>
      <c r="CR260" s="2">
        <f t="shared" si="251"/>
        <v>0</v>
      </c>
      <c r="CS260" s="2">
        <f t="shared" si="252"/>
        <v>0</v>
      </c>
      <c r="CT260" s="2">
        <f t="shared" si="253"/>
        <v>0</v>
      </c>
      <c r="CU260" s="2">
        <f t="shared" si="254"/>
        <v>0</v>
      </c>
      <c r="CV260" s="2">
        <f t="shared" si="255"/>
        <v>0</v>
      </c>
      <c r="CW260" s="2">
        <f t="shared" si="256"/>
        <v>0</v>
      </c>
      <c r="CX260" s="2">
        <f t="shared" si="257"/>
        <v>0</v>
      </c>
      <c r="CY260" s="2">
        <f>((S260*BZ260)/100)</f>
        <v>0</v>
      </c>
      <c r="CZ260" s="2">
        <f>((S260*CA260)/100)</f>
        <v>0</v>
      </c>
      <c r="DA260" s="2"/>
      <c r="DB260" s="2"/>
      <c r="DC260" s="2" t="s">
        <v>3</v>
      </c>
      <c r="DD260" s="2" t="s">
        <v>3</v>
      </c>
      <c r="DE260" s="2" t="s">
        <v>3</v>
      </c>
      <c r="DF260" s="2" t="s">
        <v>3</v>
      </c>
      <c r="DG260" s="2" t="s">
        <v>3</v>
      </c>
      <c r="DH260" s="2" t="s">
        <v>3</v>
      </c>
      <c r="DI260" s="2" t="s">
        <v>3</v>
      </c>
      <c r="DJ260" s="2" t="s">
        <v>3</v>
      </c>
      <c r="DK260" s="2" t="s">
        <v>3</v>
      </c>
      <c r="DL260" s="2" t="s">
        <v>3</v>
      </c>
      <c r="DM260" s="2" t="s">
        <v>3</v>
      </c>
      <c r="DN260" s="2">
        <v>0</v>
      </c>
      <c r="DO260" s="2">
        <v>0</v>
      </c>
      <c r="DP260" s="2">
        <v>1</v>
      </c>
      <c r="DQ260" s="2">
        <v>1</v>
      </c>
      <c r="DR260" s="2"/>
      <c r="DS260" s="2"/>
      <c r="DT260" s="2"/>
      <c r="DU260" s="2">
        <v>1003</v>
      </c>
      <c r="DV260" s="2" t="s">
        <v>134</v>
      </c>
      <c r="DW260" s="2" t="s">
        <v>134</v>
      </c>
      <c r="DX260" s="2">
        <v>1</v>
      </c>
      <c r="DY260" s="2"/>
      <c r="DZ260" s="2" t="s">
        <v>3</v>
      </c>
      <c r="EA260" s="2" t="s">
        <v>3</v>
      </c>
      <c r="EB260" s="2" t="s">
        <v>3</v>
      </c>
      <c r="EC260" s="2" t="s">
        <v>3</v>
      </c>
      <c r="ED260" s="2"/>
      <c r="EE260" s="2">
        <v>151748510</v>
      </c>
      <c r="EF260" s="2">
        <v>202</v>
      </c>
      <c r="EG260" s="2" t="s">
        <v>30</v>
      </c>
      <c r="EH260" s="2">
        <v>0</v>
      </c>
      <c r="EI260" s="2" t="s">
        <v>3</v>
      </c>
      <c r="EJ260" s="2">
        <v>1</v>
      </c>
      <c r="EK260" s="2">
        <v>700010</v>
      </c>
      <c r="EL260" s="2" t="s">
        <v>31</v>
      </c>
      <c r="EM260" s="2" t="s">
        <v>30</v>
      </c>
      <c r="EN260" s="2"/>
      <c r="EO260" s="2" t="s">
        <v>3</v>
      </c>
      <c r="EP260" s="2"/>
      <c r="EQ260" s="2">
        <v>0</v>
      </c>
      <c r="ER260" s="2">
        <v>3.98</v>
      </c>
      <c r="ES260" s="2">
        <v>3.73</v>
      </c>
      <c r="ET260" s="2">
        <v>0</v>
      </c>
      <c r="EU260" s="2">
        <v>0</v>
      </c>
      <c r="EV260" s="2">
        <v>0</v>
      </c>
      <c r="EW260" s="2">
        <v>0</v>
      </c>
      <c r="EX260" s="2">
        <v>0</v>
      </c>
      <c r="EY260" s="2">
        <v>0</v>
      </c>
      <c r="EZ260" s="2"/>
      <c r="FA260" s="2"/>
      <c r="FB260" s="2"/>
      <c r="FC260" s="2"/>
      <c r="FD260" s="2"/>
      <c r="FE260" s="2"/>
      <c r="FF260" s="2"/>
      <c r="FG260" s="2"/>
      <c r="FH260" s="2"/>
      <c r="FI260" s="2"/>
      <c r="FJ260" s="2"/>
      <c r="FK260" s="2"/>
      <c r="FL260" s="2"/>
      <c r="FM260" s="2"/>
      <c r="FN260" s="2"/>
      <c r="FO260" s="2"/>
      <c r="FP260" s="2"/>
      <c r="FQ260" s="2">
        <v>0</v>
      </c>
      <c r="FR260" s="2">
        <f t="shared" si="258"/>
        <v>0</v>
      </c>
      <c r="FS260" s="2">
        <v>0</v>
      </c>
      <c r="FT260" s="2"/>
      <c r="FU260" s="2"/>
      <c r="FV260" s="2"/>
      <c r="FW260" s="2"/>
      <c r="FX260" s="2">
        <v>0</v>
      </c>
      <c r="FY260" s="2">
        <v>0</v>
      </c>
      <c r="FZ260" s="2"/>
      <c r="GA260" s="2" t="s">
        <v>353</v>
      </c>
      <c r="GB260" s="2"/>
      <c r="GC260" s="2"/>
      <c r="GD260" s="2">
        <v>0</v>
      </c>
      <c r="GE260" s="2"/>
      <c r="GF260" s="2">
        <v>-1479050995</v>
      </c>
      <c r="GG260" s="2">
        <v>2</v>
      </c>
      <c r="GH260" s="2">
        <v>4</v>
      </c>
      <c r="GI260" s="2">
        <v>-2</v>
      </c>
      <c r="GJ260" s="2">
        <v>0</v>
      </c>
      <c r="GK260" s="2">
        <f>ROUND(R260*(R12)/100,2)</f>
        <v>0</v>
      </c>
      <c r="GL260" s="2">
        <f t="shared" si="259"/>
        <v>0</v>
      </c>
      <c r="GM260" s="2">
        <f t="shared" si="260"/>
        <v>677.22</v>
      </c>
      <c r="GN260" s="2">
        <f t="shared" si="261"/>
        <v>0</v>
      </c>
      <c r="GO260" s="2">
        <f t="shared" si="262"/>
        <v>677.22</v>
      </c>
      <c r="GP260" s="2">
        <f t="shared" si="263"/>
        <v>0</v>
      </c>
      <c r="GQ260" s="2"/>
      <c r="GR260" s="2">
        <v>0</v>
      </c>
      <c r="GS260" s="2">
        <v>2</v>
      </c>
      <c r="GT260" s="2">
        <v>0</v>
      </c>
      <c r="GU260" s="2" t="s">
        <v>3</v>
      </c>
      <c r="GV260" s="2">
        <f t="shared" si="264"/>
        <v>0</v>
      </c>
      <c r="GW260" s="2">
        <v>1</v>
      </c>
      <c r="GX260" s="2">
        <f t="shared" si="265"/>
        <v>0</v>
      </c>
      <c r="GY260" s="2"/>
      <c r="GZ260" s="2"/>
      <c r="HA260" s="2">
        <v>0</v>
      </c>
      <c r="HB260" s="2">
        <v>0</v>
      </c>
      <c r="HC260" s="2">
        <f t="shared" si="266"/>
        <v>0</v>
      </c>
      <c r="HD260" s="2"/>
      <c r="HE260" s="2" t="s">
        <v>26</v>
      </c>
      <c r="HF260" s="2" t="s">
        <v>75</v>
      </c>
      <c r="HG260" s="2"/>
      <c r="HH260" s="2"/>
      <c r="HI260" s="2"/>
      <c r="HJ260" s="2"/>
      <c r="HK260" s="2"/>
      <c r="HL260" s="2"/>
      <c r="HM260" s="2" t="s">
        <v>3</v>
      </c>
      <c r="HN260" s="2" t="s">
        <v>3</v>
      </c>
      <c r="HO260" s="2" t="s">
        <v>3</v>
      </c>
      <c r="HP260" s="2" t="s">
        <v>3</v>
      </c>
      <c r="HQ260" s="2" t="s">
        <v>3</v>
      </c>
      <c r="HR260" s="2"/>
      <c r="HS260" s="2"/>
      <c r="HT260" s="2"/>
      <c r="HU260" s="2"/>
      <c r="HV260" s="2"/>
      <c r="HW260" s="2"/>
      <c r="HX260" s="2"/>
      <c r="HY260" s="2"/>
      <c r="HZ260" s="2"/>
      <c r="IA260" s="2"/>
      <c r="IB260" s="2"/>
      <c r="IC260" s="2"/>
      <c r="ID260" s="2"/>
      <c r="IE260" s="2"/>
      <c r="IF260" s="2"/>
      <c r="IG260" s="2"/>
      <c r="IH260" s="2"/>
      <c r="II260" s="2"/>
      <c r="IJ260" s="2"/>
      <c r="IK260" s="2">
        <v>0</v>
      </c>
      <c r="IL260" s="2"/>
      <c r="IM260" s="2"/>
      <c r="IN260" s="2"/>
      <c r="IO260" s="2"/>
      <c r="IP260" s="2"/>
      <c r="IQ260" s="2"/>
      <c r="IR260" s="2"/>
      <c r="IS260" s="2"/>
      <c r="IT260" s="2"/>
      <c r="IU260" s="2"/>
    </row>
    <row r="261" spans="1:255" x14ac:dyDescent="0.2">
      <c r="A261">
        <v>17</v>
      </c>
      <c r="B261">
        <v>1</v>
      </c>
      <c r="E261" t="s">
        <v>127</v>
      </c>
      <c r="F261" t="s">
        <v>27</v>
      </c>
      <c r="G261" t="s">
        <v>352</v>
      </c>
      <c r="H261" t="s">
        <v>134</v>
      </c>
      <c r="I261">
        <v>181.56</v>
      </c>
      <c r="J261">
        <v>0</v>
      </c>
      <c r="K261">
        <v>181.56</v>
      </c>
      <c r="O261">
        <f t="shared" si="229"/>
        <v>6596.12</v>
      </c>
      <c r="P261">
        <f t="shared" si="230"/>
        <v>6596.12</v>
      </c>
      <c r="Q261">
        <f t="shared" si="231"/>
        <v>0</v>
      </c>
      <c r="R261">
        <f t="shared" si="232"/>
        <v>0</v>
      </c>
      <c r="S261">
        <f t="shared" si="233"/>
        <v>0</v>
      </c>
      <c r="T261">
        <f t="shared" si="234"/>
        <v>0</v>
      </c>
      <c r="U261">
        <f t="shared" si="235"/>
        <v>0</v>
      </c>
      <c r="V261">
        <f t="shared" si="236"/>
        <v>0</v>
      </c>
      <c r="W261">
        <f t="shared" si="237"/>
        <v>0</v>
      </c>
      <c r="X261">
        <f t="shared" si="238"/>
        <v>0</v>
      </c>
      <c r="Y261">
        <f t="shared" si="239"/>
        <v>0</v>
      </c>
      <c r="AA261">
        <v>151751235</v>
      </c>
      <c r="AB261">
        <f t="shared" si="240"/>
        <v>3.73</v>
      </c>
      <c r="AC261">
        <f t="shared" si="241"/>
        <v>3.73</v>
      </c>
      <c r="AD261">
        <f t="shared" si="242"/>
        <v>0</v>
      </c>
      <c r="AE261">
        <f t="shared" si="243"/>
        <v>0</v>
      </c>
      <c r="AF261">
        <f t="shared" si="244"/>
        <v>0</v>
      </c>
      <c r="AG261">
        <f t="shared" si="245"/>
        <v>0</v>
      </c>
      <c r="AH261">
        <f t="shared" si="246"/>
        <v>0</v>
      </c>
      <c r="AI261">
        <f t="shared" si="247"/>
        <v>0</v>
      </c>
      <c r="AJ261">
        <f t="shared" si="248"/>
        <v>0</v>
      </c>
      <c r="AK261">
        <v>3.73</v>
      </c>
      <c r="AL261">
        <v>3.73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1</v>
      </c>
      <c r="AW261">
        <v>1</v>
      </c>
      <c r="AZ261">
        <v>1</v>
      </c>
      <c r="BA261">
        <v>1</v>
      </c>
      <c r="BB261">
        <v>1</v>
      </c>
      <c r="BC261">
        <v>9.74</v>
      </c>
      <c r="BD261" t="s">
        <v>3</v>
      </c>
      <c r="BE261" t="s">
        <v>3</v>
      </c>
      <c r="BF261" t="s">
        <v>3</v>
      </c>
      <c r="BG261" t="s">
        <v>3</v>
      </c>
      <c r="BH261">
        <v>3</v>
      </c>
      <c r="BI261">
        <v>2</v>
      </c>
      <c r="BJ261" t="s">
        <v>3</v>
      </c>
      <c r="BM261">
        <v>700010</v>
      </c>
      <c r="BN261">
        <v>0</v>
      </c>
      <c r="BO261" t="s">
        <v>3</v>
      </c>
      <c r="BP261">
        <v>0</v>
      </c>
      <c r="BQ261">
        <v>202</v>
      </c>
      <c r="BR261">
        <v>0</v>
      </c>
      <c r="BS261">
        <v>1</v>
      </c>
      <c r="BT261">
        <v>1</v>
      </c>
      <c r="BU261">
        <v>1</v>
      </c>
      <c r="BV261">
        <v>1</v>
      </c>
      <c r="BW261">
        <v>1</v>
      </c>
      <c r="BX261">
        <v>1</v>
      </c>
      <c r="BY261" t="s">
        <v>3</v>
      </c>
      <c r="BZ261">
        <v>0</v>
      </c>
      <c r="CA261">
        <v>0</v>
      </c>
      <c r="CB261" t="s">
        <v>3</v>
      </c>
      <c r="CE261">
        <v>30</v>
      </c>
      <c r="CF261">
        <v>0</v>
      </c>
      <c r="CG261">
        <v>0</v>
      </c>
      <c r="CM261">
        <v>0</v>
      </c>
      <c r="CN261" t="s">
        <v>3</v>
      </c>
      <c r="CO261">
        <v>0</v>
      </c>
      <c r="CP261">
        <f t="shared" si="249"/>
        <v>6596.12</v>
      </c>
      <c r="CQ261">
        <f t="shared" si="250"/>
        <v>36.33</v>
      </c>
      <c r="CR261">
        <f t="shared" si="251"/>
        <v>0</v>
      </c>
      <c r="CS261">
        <f t="shared" si="252"/>
        <v>0</v>
      </c>
      <c r="CT261">
        <f t="shared" si="253"/>
        <v>0</v>
      </c>
      <c r="CU261">
        <f t="shared" si="254"/>
        <v>0</v>
      </c>
      <c r="CV261">
        <f t="shared" si="255"/>
        <v>0</v>
      </c>
      <c r="CW261">
        <f t="shared" si="256"/>
        <v>0</v>
      </c>
      <c r="CX261">
        <f t="shared" si="257"/>
        <v>0</v>
      </c>
      <c r="CY261">
        <f>S261*(BZ261/100)</f>
        <v>0</v>
      </c>
      <c r="CZ261">
        <f>S261*(CA261/100)</f>
        <v>0</v>
      </c>
      <c r="DC261" t="s">
        <v>3</v>
      </c>
      <c r="DD261" t="s">
        <v>3</v>
      </c>
      <c r="DE261" t="s">
        <v>3</v>
      </c>
      <c r="DF261" t="s">
        <v>3</v>
      </c>
      <c r="DG261" t="s">
        <v>3</v>
      </c>
      <c r="DH261" t="s">
        <v>3</v>
      </c>
      <c r="DI261" t="s">
        <v>3</v>
      </c>
      <c r="DJ261" t="s">
        <v>3</v>
      </c>
      <c r="DK261" t="s">
        <v>3</v>
      </c>
      <c r="DL261" t="s">
        <v>3</v>
      </c>
      <c r="DM261" t="s">
        <v>3</v>
      </c>
      <c r="DN261">
        <v>0</v>
      </c>
      <c r="DO261">
        <v>0</v>
      </c>
      <c r="DP261">
        <v>1</v>
      </c>
      <c r="DQ261">
        <v>1</v>
      </c>
      <c r="DU261">
        <v>1003</v>
      </c>
      <c r="DV261" t="s">
        <v>134</v>
      </c>
      <c r="DW261" t="s">
        <v>134</v>
      </c>
      <c r="DX261">
        <v>1</v>
      </c>
      <c r="DZ261" t="s">
        <v>3</v>
      </c>
      <c r="EA261" t="s">
        <v>3</v>
      </c>
      <c r="EB261" t="s">
        <v>3</v>
      </c>
      <c r="EC261" t="s">
        <v>3</v>
      </c>
      <c r="EE261">
        <v>151748510</v>
      </c>
      <c r="EF261">
        <v>202</v>
      </c>
      <c r="EG261" t="s">
        <v>30</v>
      </c>
      <c r="EH261">
        <v>0</v>
      </c>
      <c r="EI261" t="s">
        <v>3</v>
      </c>
      <c r="EJ261">
        <v>1</v>
      </c>
      <c r="EK261">
        <v>700010</v>
      </c>
      <c r="EL261" t="s">
        <v>31</v>
      </c>
      <c r="EM261" t="s">
        <v>30</v>
      </c>
      <c r="EO261" t="s">
        <v>3</v>
      </c>
      <c r="EQ261">
        <v>0</v>
      </c>
      <c r="ER261">
        <v>3.98</v>
      </c>
      <c r="ES261">
        <v>3.73</v>
      </c>
      <c r="ET261">
        <v>0</v>
      </c>
      <c r="EU261">
        <v>0</v>
      </c>
      <c r="EV261">
        <v>0</v>
      </c>
      <c r="EW261">
        <v>0</v>
      </c>
      <c r="EX261">
        <v>0</v>
      </c>
      <c r="EY261">
        <v>0</v>
      </c>
      <c r="EZ261">
        <v>5</v>
      </c>
      <c r="FC261">
        <v>1</v>
      </c>
      <c r="FD261">
        <v>18</v>
      </c>
      <c r="FF261">
        <v>42.78</v>
      </c>
      <c r="FQ261">
        <v>0</v>
      </c>
      <c r="FR261">
        <f t="shared" si="258"/>
        <v>0</v>
      </c>
      <c r="FS261">
        <v>0</v>
      </c>
      <c r="FX261">
        <v>0</v>
      </c>
      <c r="FY261">
        <v>0</v>
      </c>
      <c r="GA261" t="s">
        <v>353</v>
      </c>
      <c r="GD261">
        <v>0</v>
      </c>
      <c r="GF261">
        <v>-1479050995</v>
      </c>
      <c r="GG261">
        <v>2</v>
      </c>
      <c r="GH261">
        <v>3</v>
      </c>
      <c r="GI261">
        <v>5</v>
      </c>
      <c r="GJ261">
        <v>0</v>
      </c>
      <c r="GK261">
        <f>ROUND(R261*(S12)/100,2)</f>
        <v>0</v>
      </c>
      <c r="GL261">
        <f t="shared" si="259"/>
        <v>0</v>
      </c>
      <c r="GM261">
        <f t="shared" si="260"/>
        <v>6596.12</v>
      </c>
      <c r="GN261">
        <f t="shared" si="261"/>
        <v>0</v>
      </c>
      <c r="GO261">
        <f t="shared" si="262"/>
        <v>6596.12</v>
      </c>
      <c r="GP261">
        <f t="shared" si="263"/>
        <v>0</v>
      </c>
      <c r="GR261">
        <v>1</v>
      </c>
      <c r="GS261">
        <v>1</v>
      </c>
      <c r="GT261">
        <v>0</v>
      </c>
      <c r="GU261" t="s">
        <v>3</v>
      </c>
      <c r="GV261">
        <f t="shared" si="264"/>
        <v>0</v>
      </c>
      <c r="GW261">
        <v>1</v>
      </c>
      <c r="GX261">
        <f t="shared" si="265"/>
        <v>0</v>
      </c>
      <c r="HA261">
        <v>0</v>
      </c>
      <c r="HB261">
        <v>0</v>
      </c>
      <c r="HC261">
        <f t="shared" si="266"/>
        <v>0</v>
      </c>
      <c r="HE261" t="s">
        <v>26</v>
      </c>
      <c r="HF261" t="s">
        <v>75</v>
      </c>
      <c r="HM261" t="s">
        <v>3</v>
      </c>
      <c r="HN261" t="s">
        <v>3</v>
      </c>
      <c r="HO261" t="s">
        <v>3</v>
      </c>
      <c r="HP261" t="s">
        <v>3</v>
      </c>
      <c r="HQ261" t="s">
        <v>3</v>
      </c>
      <c r="IK261">
        <v>0</v>
      </c>
    </row>
    <row r="262" spans="1:255" x14ac:dyDescent="0.2">
      <c r="A262" s="2">
        <v>17</v>
      </c>
      <c r="B262" s="2">
        <v>1</v>
      </c>
      <c r="C262" s="2">
        <f>ROW(SmtRes!A354)</f>
        <v>354</v>
      </c>
      <c r="D262" s="2">
        <f>ROW(EtalonRes!A424)</f>
        <v>424</v>
      </c>
      <c r="E262" s="2" t="s">
        <v>132</v>
      </c>
      <c r="F262" s="2" t="s">
        <v>137</v>
      </c>
      <c r="G262" s="2" t="s">
        <v>138</v>
      </c>
      <c r="H262" s="2" t="s">
        <v>123</v>
      </c>
      <c r="I262" s="2">
        <v>2.5640000000000001</v>
      </c>
      <c r="J262" s="2">
        <v>0</v>
      </c>
      <c r="K262" s="2">
        <v>2.5640000000000001</v>
      </c>
      <c r="L262" s="2"/>
      <c r="M262" s="2"/>
      <c r="N262" s="2"/>
      <c r="O262" s="2">
        <f t="shared" si="229"/>
        <v>6242.93</v>
      </c>
      <c r="P262" s="2">
        <f t="shared" si="230"/>
        <v>4180.76</v>
      </c>
      <c r="Q262" s="2">
        <f t="shared" si="231"/>
        <v>1019.75</v>
      </c>
      <c r="R262" s="2">
        <f t="shared" si="232"/>
        <v>378.57</v>
      </c>
      <c r="S262" s="2">
        <f t="shared" si="233"/>
        <v>1042.42</v>
      </c>
      <c r="T262" s="2">
        <f t="shared" si="234"/>
        <v>0</v>
      </c>
      <c r="U262" s="2">
        <f t="shared" si="235"/>
        <v>84.611999999999995</v>
      </c>
      <c r="V262" s="2">
        <f t="shared" si="236"/>
        <v>0</v>
      </c>
      <c r="W262" s="2">
        <f t="shared" si="237"/>
        <v>0</v>
      </c>
      <c r="X262" s="2">
        <f t="shared" si="238"/>
        <v>1188.3599999999999</v>
      </c>
      <c r="Y262" s="2">
        <f t="shared" si="239"/>
        <v>698.42</v>
      </c>
      <c r="Z262" s="2"/>
      <c r="AA262" s="2">
        <v>151751237</v>
      </c>
      <c r="AB262" s="2">
        <f t="shared" si="240"/>
        <v>2434.84</v>
      </c>
      <c r="AC262" s="2">
        <f t="shared" si="241"/>
        <v>1630.56</v>
      </c>
      <c r="AD262" s="2">
        <f t="shared" si="242"/>
        <v>397.72</v>
      </c>
      <c r="AE262" s="2">
        <f t="shared" si="243"/>
        <v>147.65</v>
      </c>
      <c r="AF262" s="2">
        <f t="shared" si="244"/>
        <v>406.56</v>
      </c>
      <c r="AG262" s="2">
        <f t="shared" si="245"/>
        <v>0</v>
      </c>
      <c r="AH262" s="2">
        <f t="shared" si="246"/>
        <v>33</v>
      </c>
      <c r="AI262" s="2">
        <f t="shared" si="247"/>
        <v>0</v>
      </c>
      <c r="AJ262" s="2">
        <f t="shared" si="248"/>
        <v>0</v>
      </c>
      <c r="AK262" s="2">
        <v>2434.84</v>
      </c>
      <c r="AL262" s="2">
        <v>1630.56</v>
      </c>
      <c r="AM262" s="2">
        <v>397.72</v>
      </c>
      <c r="AN262" s="2">
        <v>147.65</v>
      </c>
      <c r="AO262" s="2">
        <v>406.56</v>
      </c>
      <c r="AP262" s="2">
        <v>0</v>
      </c>
      <c r="AQ262" s="2">
        <v>33</v>
      </c>
      <c r="AR262" s="2">
        <v>0</v>
      </c>
      <c r="AS262" s="2">
        <v>0</v>
      </c>
      <c r="AT262" s="2">
        <v>114</v>
      </c>
      <c r="AU262" s="2">
        <v>67</v>
      </c>
      <c r="AV262" s="2">
        <v>1</v>
      </c>
      <c r="AW262" s="2">
        <v>1</v>
      </c>
      <c r="AX262" s="2"/>
      <c r="AY262" s="2"/>
      <c r="AZ262" s="2">
        <v>1</v>
      </c>
      <c r="BA262" s="2">
        <v>1</v>
      </c>
      <c r="BB262" s="2">
        <v>1</v>
      </c>
      <c r="BC262" s="2">
        <v>1</v>
      </c>
      <c r="BD262" s="2" t="s">
        <v>3</v>
      </c>
      <c r="BE262" s="2" t="s">
        <v>3</v>
      </c>
      <c r="BF262" s="2" t="s">
        <v>3</v>
      </c>
      <c r="BG262" s="2" t="s">
        <v>3</v>
      </c>
      <c r="BH262" s="2">
        <v>0</v>
      </c>
      <c r="BI262" s="2">
        <v>2</v>
      </c>
      <c r="BJ262" s="2" t="s">
        <v>139</v>
      </c>
      <c r="BK262" s="2"/>
      <c r="BL262" s="2"/>
      <c r="BM262" s="2">
        <v>331</v>
      </c>
      <c r="BN262" s="2">
        <v>0</v>
      </c>
      <c r="BO262" s="2" t="s">
        <v>3</v>
      </c>
      <c r="BP262" s="2">
        <v>0</v>
      </c>
      <c r="BQ262" s="2">
        <v>40</v>
      </c>
      <c r="BR262" s="2">
        <v>0</v>
      </c>
      <c r="BS262" s="2">
        <v>1</v>
      </c>
      <c r="BT262" s="2">
        <v>1</v>
      </c>
      <c r="BU262" s="2">
        <v>1</v>
      </c>
      <c r="BV262" s="2">
        <v>1</v>
      </c>
      <c r="BW262" s="2">
        <v>1</v>
      </c>
      <c r="BX262" s="2">
        <v>1</v>
      </c>
      <c r="BY262" s="2" t="s">
        <v>3</v>
      </c>
      <c r="BZ262" s="2">
        <v>114</v>
      </c>
      <c r="CA262" s="2">
        <v>67</v>
      </c>
      <c r="CB262" s="2" t="s">
        <v>3</v>
      </c>
      <c r="CC262" s="2"/>
      <c r="CD262" s="2"/>
      <c r="CE262" s="2">
        <v>30</v>
      </c>
      <c r="CF262" s="2">
        <v>0</v>
      </c>
      <c r="CG262" s="2">
        <v>0</v>
      </c>
      <c r="CH262" s="2"/>
      <c r="CI262" s="2"/>
      <c r="CJ262" s="2"/>
      <c r="CK262" s="2"/>
      <c r="CL262" s="2"/>
      <c r="CM262" s="2">
        <v>0</v>
      </c>
      <c r="CN262" s="2" t="s">
        <v>3</v>
      </c>
      <c r="CO262" s="2">
        <v>0</v>
      </c>
      <c r="CP262" s="2">
        <f t="shared" si="249"/>
        <v>6242.93</v>
      </c>
      <c r="CQ262" s="2">
        <f t="shared" si="250"/>
        <v>1630.56</v>
      </c>
      <c r="CR262" s="2">
        <f t="shared" si="251"/>
        <v>397.72</v>
      </c>
      <c r="CS262" s="2">
        <f t="shared" si="252"/>
        <v>147.65</v>
      </c>
      <c r="CT262" s="2">
        <f t="shared" si="253"/>
        <v>406.56</v>
      </c>
      <c r="CU262" s="2">
        <f t="shared" si="254"/>
        <v>0</v>
      </c>
      <c r="CV262" s="2">
        <f t="shared" si="255"/>
        <v>33</v>
      </c>
      <c r="CW262" s="2">
        <f t="shared" si="256"/>
        <v>0</v>
      </c>
      <c r="CX262" s="2">
        <f t="shared" si="257"/>
        <v>0</v>
      </c>
      <c r="CY262" s="2">
        <f>((S262*BZ262)/100)</f>
        <v>1188.3588</v>
      </c>
      <c r="CZ262" s="2">
        <f>((S262*CA262)/100)</f>
        <v>698.42139999999995</v>
      </c>
      <c r="DA262" s="2"/>
      <c r="DB262" s="2"/>
      <c r="DC262" s="2" t="s">
        <v>3</v>
      </c>
      <c r="DD262" s="2" t="s">
        <v>3</v>
      </c>
      <c r="DE262" s="2" t="s">
        <v>3</v>
      </c>
      <c r="DF262" s="2" t="s">
        <v>3</v>
      </c>
      <c r="DG262" s="2" t="s">
        <v>3</v>
      </c>
      <c r="DH262" s="2" t="s">
        <v>3</v>
      </c>
      <c r="DI262" s="2" t="s">
        <v>3</v>
      </c>
      <c r="DJ262" s="2" t="s">
        <v>3</v>
      </c>
      <c r="DK262" s="2" t="s">
        <v>3</v>
      </c>
      <c r="DL262" s="2" t="s">
        <v>3</v>
      </c>
      <c r="DM262" s="2" t="s">
        <v>3</v>
      </c>
      <c r="DN262" s="2">
        <v>0</v>
      </c>
      <c r="DO262" s="2">
        <v>0</v>
      </c>
      <c r="DP262" s="2">
        <v>1</v>
      </c>
      <c r="DQ262" s="2">
        <v>1</v>
      </c>
      <c r="DR262" s="2"/>
      <c r="DS262" s="2"/>
      <c r="DT262" s="2"/>
      <c r="DU262" s="2">
        <v>1003</v>
      </c>
      <c r="DV262" s="2" t="s">
        <v>123</v>
      </c>
      <c r="DW262" s="2" t="s">
        <v>123</v>
      </c>
      <c r="DX262" s="2">
        <v>100</v>
      </c>
      <c r="DY262" s="2"/>
      <c r="DZ262" s="2" t="s">
        <v>3</v>
      </c>
      <c r="EA262" s="2" t="s">
        <v>3</v>
      </c>
      <c r="EB262" s="2" t="s">
        <v>3</v>
      </c>
      <c r="EC262" s="2" t="s">
        <v>3</v>
      </c>
      <c r="ED262" s="2"/>
      <c r="EE262" s="2">
        <v>151030329</v>
      </c>
      <c r="EF262" s="2">
        <v>40</v>
      </c>
      <c r="EG262" s="2" t="s">
        <v>23</v>
      </c>
      <c r="EH262" s="2">
        <v>0</v>
      </c>
      <c r="EI262" s="2" t="s">
        <v>3</v>
      </c>
      <c r="EJ262" s="2">
        <v>2</v>
      </c>
      <c r="EK262" s="2">
        <v>331</v>
      </c>
      <c r="EL262" s="2" t="s">
        <v>125</v>
      </c>
      <c r="EM262" s="2" t="s">
        <v>126</v>
      </c>
      <c r="EN262" s="2"/>
      <c r="EO262" s="2" t="s">
        <v>3</v>
      </c>
      <c r="EP262" s="2"/>
      <c r="EQ262" s="2">
        <v>0</v>
      </c>
      <c r="ER262" s="2">
        <v>2434.84</v>
      </c>
      <c r="ES262" s="2">
        <v>1630.56</v>
      </c>
      <c r="ET262" s="2">
        <v>397.72</v>
      </c>
      <c r="EU262" s="2">
        <v>147.65</v>
      </c>
      <c r="EV262" s="2">
        <v>406.56</v>
      </c>
      <c r="EW262" s="2">
        <v>33</v>
      </c>
      <c r="EX262" s="2">
        <v>0</v>
      </c>
      <c r="EY262" s="2">
        <v>0</v>
      </c>
      <c r="EZ262" s="2"/>
      <c r="FA262" s="2"/>
      <c r="FB262" s="2"/>
      <c r="FC262" s="2"/>
      <c r="FD262" s="2"/>
      <c r="FE262" s="2"/>
      <c r="FF262" s="2"/>
      <c r="FG262" s="2"/>
      <c r="FH262" s="2"/>
      <c r="FI262" s="2"/>
      <c r="FJ262" s="2"/>
      <c r="FK262" s="2"/>
      <c r="FL262" s="2"/>
      <c r="FM262" s="2"/>
      <c r="FN262" s="2"/>
      <c r="FO262" s="2"/>
      <c r="FP262" s="2"/>
      <c r="FQ262" s="2">
        <v>0</v>
      </c>
      <c r="FR262" s="2">
        <f t="shared" si="258"/>
        <v>0</v>
      </c>
      <c r="FS262" s="2">
        <v>0</v>
      </c>
      <c r="FT262" s="2"/>
      <c r="FU262" s="2"/>
      <c r="FV262" s="2"/>
      <c r="FW262" s="2"/>
      <c r="FX262" s="2">
        <v>114</v>
      </c>
      <c r="FY262" s="2">
        <v>67</v>
      </c>
      <c r="FZ262" s="2"/>
      <c r="GA262" s="2" t="s">
        <v>3</v>
      </c>
      <c r="GB262" s="2"/>
      <c r="GC262" s="2"/>
      <c r="GD262" s="2">
        <v>0</v>
      </c>
      <c r="GE262" s="2"/>
      <c r="GF262" s="2">
        <v>156123164</v>
      </c>
      <c r="GG262" s="2">
        <v>2</v>
      </c>
      <c r="GH262" s="2">
        <v>1</v>
      </c>
      <c r="GI262" s="2">
        <v>-2</v>
      </c>
      <c r="GJ262" s="2">
        <v>0</v>
      </c>
      <c r="GK262" s="2">
        <f>ROUND(R262*(R12)/100,2)</f>
        <v>662.5</v>
      </c>
      <c r="GL262" s="2">
        <f t="shared" si="259"/>
        <v>0</v>
      </c>
      <c r="GM262" s="2">
        <f t="shared" si="260"/>
        <v>8792.2099999999991</v>
      </c>
      <c r="GN262" s="2">
        <f t="shared" si="261"/>
        <v>0</v>
      </c>
      <c r="GO262" s="2">
        <f t="shared" si="262"/>
        <v>8792.2099999999991</v>
      </c>
      <c r="GP262" s="2">
        <f t="shared" si="263"/>
        <v>0</v>
      </c>
      <c r="GQ262" s="2"/>
      <c r="GR262" s="2">
        <v>0</v>
      </c>
      <c r="GS262" s="2">
        <v>0</v>
      </c>
      <c r="GT262" s="2">
        <v>0</v>
      </c>
      <c r="GU262" s="2" t="s">
        <v>3</v>
      </c>
      <c r="GV262" s="2">
        <f t="shared" si="264"/>
        <v>0</v>
      </c>
      <c r="GW262" s="2">
        <v>1</v>
      </c>
      <c r="GX262" s="2">
        <f t="shared" si="265"/>
        <v>0</v>
      </c>
      <c r="GY262" s="2"/>
      <c r="GZ262" s="2"/>
      <c r="HA262" s="2">
        <v>0</v>
      </c>
      <c r="HB262" s="2">
        <v>0</v>
      </c>
      <c r="HC262" s="2">
        <f t="shared" si="266"/>
        <v>0</v>
      </c>
      <c r="HD262" s="2"/>
      <c r="HE262" s="2" t="s">
        <v>3</v>
      </c>
      <c r="HF262" s="2" t="s">
        <v>3</v>
      </c>
      <c r="HG262" s="2"/>
      <c r="HH262" s="2"/>
      <c r="HI262" s="2"/>
      <c r="HJ262" s="2"/>
      <c r="HK262" s="2"/>
      <c r="HL262" s="2"/>
      <c r="HM262" s="2" t="s">
        <v>3</v>
      </c>
      <c r="HN262" s="2" t="s">
        <v>3</v>
      </c>
      <c r="HO262" s="2" t="s">
        <v>3</v>
      </c>
      <c r="HP262" s="2" t="s">
        <v>3</v>
      </c>
      <c r="HQ262" s="2" t="s">
        <v>3</v>
      </c>
      <c r="HR262" s="2"/>
      <c r="HS262" s="2"/>
      <c r="HT262" s="2"/>
      <c r="HU262" s="2"/>
      <c r="HV262" s="2"/>
      <c r="HW262" s="2"/>
      <c r="HX262" s="2"/>
      <c r="HY262" s="2"/>
      <c r="HZ262" s="2"/>
      <c r="IA262" s="2"/>
      <c r="IB262" s="2"/>
      <c r="IC262" s="2"/>
      <c r="ID262" s="2"/>
      <c r="IE262" s="2"/>
      <c r="IF262" s="2"/>
      <c r="IG262" s="2"/>
      <c r="IH262" s="2"/>
      <c r="II262" s="2"/>
      <c r="IJ262" s="2"/>
      <c r="IK262" s="2">
        <v>0</v>
      </c>
      <c r="IL262" s="2"/>
      <c r="IM262" s="2"/>
      <c r="IN262" s="2"/>
      <c r="IO262" s="2"/>
      <c r="IP262" s="2"/>
      <c r="IQ262" s="2"/>
      <c r="IR262" s="2"/>
      <c r="IS262" s="2"/>
      <c r="IT262" s="2"/>
      <c r="IU262" s="2"/>
    </row>
    <row r="263" spans="1:255" x14ac:dyDescent="0.2">
      <c r="A263">
        <v>17</v>
      </c>
      <c r="B263">
        <v>1</v>
      </c>
      <c r="C263">
        <f>ROW(SmtRes!A364)</f>
        <v>364</v>
      </c>
      <c r="D263">
        <f>ROW(EtalonRes!A436)</f>
        <v>436</v>
      </c>
      <c r="E263" t="s">
        <v>132</v>
      </c>
      <c r="F263" t="s">
        <v>137</v>
      </c>
      <c r="G263" t="s">
        <v>138</v>
      </c>
      <c r="H263" t="s">
        <v>123</v>
      </c>
      <c r="I263">
        <v>2.5640000000000001</v>
      </c>
      <c r="J263">
        <v>0</v>
      </c>
      <c r="K263">
        <v>2.5640000000000001</v>
      </c>
      <c r="O263">
        <f t="shared" si="229"/>
        <v>97120.02</v>
      </c>
      <c r="P263">
        <f t="shared" si="230"/>
        <v>42392.91</v>
      </c>
      <c r="Q263">
        <f t="shared" si="231"/>
        <v>18753.2</v>
      </c>
      <c r="R263">
        <f t="shared" si="232"/>
        <v>13064.45</v>
      </c>
      <c r="S263">
        <f t="shared" si="233"/>
        <v>35973.910000000003</v>
      </c>
      <c r="T263">
        <f t="shared" si="234"/>
        <v>0</v>
      </c>
      <c r="U263">
        <f t="shared" si="235"/>
        <v>84.611999999999995</v>
      </c>
      <c r="V263">
        <f t="shared" si="236"/>
        <v>0</v>
      </c>
      <c r="W263">
        <f t="shared" si="237"/>
        <v>0</v>
      </c>
      <c r="X263">
        <f t="shared" si="238"/>
        <v>28419.39</v>
      </c>
      <c r="Y263">
        <f t="shared" si="239"/>
        <v>14749.3</v>
      </c>
      <c r="AA263">
        <v>151751235</v>
      </c>
      <c r="AB263">
        <f t="shared" si="240"/>
        <v>2434.84</v>
      </c>
      <c r="AC263">
        <f t="shared" si="241"/>
        <v>1630.56</v>
      </c>
      <c r="AD263">
        <f t="shared" si="242"/>
        <v>397.72</v>
      </c>
      <c r="AE263">
        <f t="shared" si="243"/>
        <v>147.65</v>
      </c>
      <c r="AF263">
        <f t="shared" si="244"/>
        <v>406.56</v>
      </c>
      <c r="AG263">
        <f t="shared" si="245"/>
        <v>0</v>
      </c>
      <c r="AH263">
        <f t="shared" si="246"/>
        <v>33</v>
      </c>
      <c r="AI263">
        <f t="shared" si="247"/>
        <v>0</v>
      </c>
      <c r="AJ263">
        <f t="shared" si="248"/>
        <v>0</v>
      </c>
      <c r="AK263">
        <v>2434.84</v>
      </c>
      <c r="AL263">
        <v>1630.56</v>
      </c>
      <c r="AM263">
        <v>397.72</v>
      </c>
      <c r="AN263">
        <v>147.65</v>
      </c>
      <c r="AO263">
        <v>406.56</v>
      </c>
      <c r="AP263">
        <v>0</v>
      </c>
      <c r="AQ263">
        <v>33</v>
      </c>
      <c r="AR263">
        <v>0</v>
      </c>
      <c r="AS263">
        <v>0</v>
      </c>
      <c r="AT263">
        <v>79</v>
      </c>
      <c r="AU263">
        <v>41</v>
      </c>
      <c r="AV263">
        <v>1</v>
      </c>
      <c r="AW263">
        <v>1</v>
      </c>
      <c r="AZ263">
        <v>1</v>
      </c>
      <c r="BA263">
        <v>34.51</v>
      </c>
      <c r="BB263">
        <v>18.39</v>
      </c>
      <c r="BC263">
        <v>10.14</v>
      </c>
      <c r="BD263" t="s">
        <v>3</v>
      </c>
      <c r="BE263" t="s">
        <v>3</v>
      </c>
      <c r="BF263" t="s">
        <v>3</v>
      </c>
      <c r="BG263" t="s">
        <v>3</v>
      </c>
      <c r="BH263">
        <v>0</v>
      </c>
      <c r="BI263">
        <v>2</v>
      </c>
      <c r="BJ263" t="s">
        <v>139</v>
      </c>
      <c r="BM263">
        <v>331</v>
      </c>
      <c r="BN263">
        <v>0</v>
      </c>
      <c r="BO263" t="s">
        <v>137</v>
      </c>
      <c r="BP263">
        <v>1</v>
      </c>
      <c r="BQ263">
        <v>40</v>
      </c>
      <c r="BR263">
        <v>0</v>
      </c>
      <c r="BS263">
        <v>34.51</v>
      </c>
      <c r="BT263">
        <v>1</v>
      </c>
      <c r="BU263">
        <v>1</v>
      </c>
      <c r="BV263">
        <v>1</v>
      </c>
      <c r="BW263">
        <v>1</v>
      </c>
      <c r="BX263">
        <v>1</v>
      </c>
      <c r="BY263" t="s">
        <v>3</v>
      </c>
      <c r="BZ263">
        <v>79</v>
      </c>
      <c r="CA263">
        <v>41</v>
      </c>
      <c r="CB263" t="s">
        <v>3</v>
      </c>
      <c r="CE263">
        <v>30</v>
      </c>
      <c r="CF263">
        <v>0</v>
      </c>
      <c r="CG263">
        <v>0</v>
      </c>
      <c r="CM263">
        <v>0</v>
      </c>
      <c r="CN263" t="s">
        <v>3</v>
      </c>
      <c r="CO263">
        <v>0</v>
      </c>
      <c r="CP263">
        <f t="shared" si="249"/>
        <v>97120.02</v>
      </c>
      <c r="CQ263">
        <f t="shared" si="250"/>
        <v>16533.88</v>
      </c>
      <c r="CR263">
        <f t="shared" si="251"/>
        <v>7314.07</v>
      </c>
      <c r="CS263">
        <f t="shared" si="252"/>
        <v>5095.3999999999996</v>
      </c>
      <c r="CT263">
        <f t="shared" si="253"/>
        <v>14030.39</v>
      </c>
      <c r="CU263">
        <f t="shared" si="254"/>
        <v>0</v>
      </c>
      <c r="CV263">
        <f t="shared" si="255"/>
        <v>33</v>
      </c>
      <c r="CW263">
        <f t="shared" si="256"/>
        <v>0</v>
      </c>
      <c r="CX263">
        <f t="shared" si="257"/>
        <v>0</v>
      </c>
      <c r="CY263">
        <f>S263*(BZ263/100)</f>
        <v>28419.388900000005</v>
      </c>
      <c r="CZ263">
        <f>S263*(CA263/100)</f>
        <v>14749.303100000001</v>
      </c>
      <c r="DC263" t="s">
        <v>3</v>
      </c>
      <c r="DD263" t="s">
        <v>3</v>
      </c>
      <c r="DE263" t="s">
        <v>3</v>
      </c>
      <c r="DF263" t="s">
        <v>3</v>
      </c>
      <c r="DG263" t="s">
        <v>3</v>
      </c>
      <c r="DH263" t="s">
        <v>3</v>
      </c>
      <c r="DI263" t="s">
        <v>3</v>
      </c>
      <c r="DJ263" t="s">
        <v>3</v>
      </c>
      <c r="DK263" t="s">
        <v>3</v>
      </c>
      <c r="DL263" t="s">
        <v>3</v>
      </c>
      <c r="DM263" t="s">
        <v>3</v>
      </c>
      <c r="DN263">
        <v>114</v>
      </c>
      <c r="DO263">
        <v>67</v>
      </c>
      <c r="DP263">
        <v>1</v>
      </c>
      <c r="DQ263">
        <v>1</v>
      </c>
      <c r="DU263">
        <v>1003</v>
      </c>
      <c r="DV263" t="s">
        <v>123</v>
      </c>
      <c r="DW263" t="s">
        <v>123</v>
      </c>
      <c r="DX263">
        <v>100</v>
      </c>
      <c r="DZ263" t="s">
        <v>3</v>
      </c>
      <c r="EA263" t="s">
        <v>3</v>
      </c>
      <c r="EB263" t="s">
        <v>3</v>
      </c>
      <c r="EC263" t="s">
        <v>3</v>
      </c>
      <c r="EE263">
        <v>151030329</v>
      </c>
      <c r="EF263">
        <v>40</v>
      </c>
      <c r="EG263" t="s">
        <v>23</v>
      </c>
      <c r="EH263">
        <v>0</v>
      </c>
      <c r="EI263" t="s">
        <v>3</v>
      </c>
      <c r="EJ263">
        <v>2</v>
      </c>
      <c r="EK263">
        <v>331</v>
      </c>
      <c r="EL263" t="s">
        <v>125</v>
      </c>
      <c r="EM263" t="s">
        <v>126</v>
      </c>
      <c r="EO263" t="s">
        <v>3</v>
      </c>
      <c r="EQ263">
        <v>0</v>
      </c>
      <c r="ER263">
        <v>2434.84</v>
      </c>
      <c r="ES263">
        <v>1630.56</v>
      </c>
      <c r="ET263">
        <v>397.72</v>
      </c>
      <c r="EU263">
        <v>147.65</v>
      </c>
      <c r="EV263">
        <v>406.56</v>
      </c>
      <c r="EW263">
        <v>33</v>
      </c>
      <c r="EX263">
        <v>0</v>
      </c>
      <c r="EY263">
        <v>0</v>
      </c>
      <c r="FQ263">
        <v>0</v>
      </c>
      <c r="FR263">
        <f t="shared" si="258"/>
        <v>0</v>
      </c>
      <c r="FS263">
        <v>0</v>
      </c>
      <c r="FX263">
        <v>114</v>
      </c>
      <c r="FY263">
        <v>67</v>
      </c>
      <c r="GA263" t="s">
        <v>3</v>
      </c>
      <c r="GD263">
        <v>0</v>
      </c>
      <c r="GF263">
        <v>156123164</v>
      </c>
      <c r="GG263">
        <v>2</v>
      </c>
      <c r="GH263">
        <v>1</v>
      </c>
      <c r="GI263">
        <v>2</v>
      </c>
      <c r="GJ263">
        <v>0</v>
      </c>
      <c r="GK263">
        <f>ROUND(R263*(S12)/100,2)</f>
        <v>20903.12</v>
      </c>
      <c r="GL263">
        <f t="shared" si="259"/>
        <v>0</v>
      </c>
      <c r="GM263">
        <f t="shared" si="260"/>
        <v>161191.82999999999</v>
      </c>
      <c r="GN263">
        <f t="shared" si="261"/>
        <v>0</v>
      </c>
      <c r="GO263">
        <f t="shared" si="262"/>
        <v>161191.82999999999</v>
      </c>
      <c r="GP263">
        <f t="shared" si="263"/>
        <v>0</v>
      </c>
      <c r="GR263">
        <v>0</v>
      </c>
      <c r="GS263">
        <v>3</v>
      </c>
      <c r="GT263">
        <v>0</v>
      </c>
      <c r="GU263" t="s">
        <v>3</v>
      </c>
      <c r="GV263">
        <f t="shared" si="264"/>
        <v>0</v>
      </c>
      <c r="GW263">
        <v>1</v>
      </c>
      <c r="GX263">
        <f t="shared" si="265"/>
        <v>0</v>
      </c>
      <c r="HA263">
        <v>0</v>
      </c>
      <c r="HB263">
        <v>0</v>
      </c>
      <c r="HC263">
        <f t="shared" si="266"/>
        <v>0</v>
      </c>
      <c r="HE263" t="s">
        <v>3</v>
      </c>
      <c r="HF263" t="s">
        <v>3</v>
      </c>
      <c r="HM263" t="s">
        <v>3</v>
      </c>
      <c r="HN263" t="s">
        <v>3</v>
      </c>
      <c r="HO263" t="s">
        <v>3</v>
      </c>
      <c r="HP263" t="s">
        <v>3</v>
      </c>
      <c r="HQ263" t="s">
        <v>3</v>
      </c>
      <c r="IK263">
        <v>0</v>
      </c>
    </row>
    <row r="264" spans="1:255" x14ac:dyDescent="0.2">
      <c r="A264" s="2">
        <v>17</v>
      </c>
      <c r="B264" s="2">
        <v>1</v>
      </c>
      <c r="C264" s="2"/>
      <c r="D264" s="2"/>
      <c r="E264" s="2" t="s">
        <v>136</v>
      </c>
      <c r="F264" s="2" t="s">
        <v>27</v>
      </c>
      <c r="G264" s="2" t="s">
        <v>141</v>
      </c>
      <c r="H264" s="2" t="s">
        <v>134</v>
      </c>
      <c r="I264" s="2">
        <v>258.964</v>
      </c>
      <c r="J264" s="2">
        <v>0</v>
      </c>
      <c r="K264" s="2">
        <v>258.964</v>
      </c>
      <c r="L264" s="2"/>
      <c r="M264" s="2"/>
      <c r="N264" s="2"/>
      <c r="O264" s="2">
        <f t="shared" si="229"/>
        <v>3591.83</v>
      </c>
      <c r="P264" s="2">
        <f t="shared" si="230"/>
        <v>3591.83</v>
      </c>
      <c r="Q264" s="2">
        <f t="shared" si="231"/>
        <v>0</v>
      </c>
      <c r="R264" s="2">
        <f t="shared" si="232"/>
        <v>0</v>
      </c>
      <c r="S264" s="2">
        <f t="shared" si="233"/>
        <v>0</v>
      </c>
      <c r="T264" s="2">
        <f t="shared" si="234"/>
        <v>0</v>
      </c>
      <c r="U264" s="2">
        <f t="shared" si="235"/>
        <v>0</v>
      </c>
      <c r="V264" s="2">
        <f t="shared" si="236"/>
        <v>0</v>
      </c>
      <c r="W264" s="2">
        <f t="shared" si="237"/>
        <v>0</v>
      </c>
      <c r="X264" s="2">
        <f t="shared" si="238"/>
        <v>0</v>
      </c>
      <c r="Y264" s="2">
        <f t="shared" si="239"/>
        <v>0</v>
      </c>
      <c r="Z264" s="2"/>
      <c r="AA264" s="2">
        <v>151751237</v>
      </c>
      <c r="AB264" s="2">
        <f t="shared" si="240"/>
        <v>13.87</v>
      </c>
      <c r="AC264" s="2">
        <f t="shared" si="241"/>
        <v>13.87</v>
      </c>
      <c r="AD264" s="2">
        <f t="shared" si="242"/>
        <v>0</v>
      </c>
      <c r="AE264" s="2">
        <f t="shared" si="243"/>
        <v>0</v>
      </c>
      <c r="AF264" s="2">
        <f t="shared" si="244"/>
        <v>0</v>
      </c>
      <c r="AG264" s="2">
        <f t="shared" si="245"/>
        <v>0</v>
      </c>
      <c r="AH264" s="2">
        <f t="shared" si="246"/>
        <v>0</v>
      </c>
      <c r="AI264" s="2">
        <f t="shared" si="247"/>
        <v>0</v>
      </c>
      <c r="AJ264" s="2">
        <f t="shared" si="248"/>
        <v>0</v>
      </c>
      <c r="AK264" s="2">
        <v>13.87</v>
      </c>
      <c r="AL264" s="2">
        <v>13.87</v>
      </c>
      <c r="AM264" s="2">
        <v>0</v>
      </c>
      <c r="AN264" s="2">
        <v>0</v>
      </c>
      <c r="AO264" s="2">
        <v>0</v>
      </c>
      <c r="AP264" s="2">
        <v>0</v>
      </c>
      <c r="AQ264" s="2">
        <v>0</v>
      </c>
      <c r="AR264" s="2">
        <v>0</v>
      </c>
      <c r="AS264" s="2">
        <v>0</v>
      </c>
      <c r="AT264" s="2">
        <v>0</v>
      </c>
      <c r="AU264" s="2">
        <v>0</v>
      </c>
      <c r="AV264" s="2">
        <v>1</v>
      </c>
      <c r="AW264" s="2">
        <v>1</v>
      </c>
      <c r="AX264" s="2"/>
      <c r="AY264" s="2"/>
      <c r="AZ264" s="2">
        <v>1</v>
      </c>
      <c r="BA264" s="2">
        <v>1</v>
      </c>
      <c r="BB264" s="2">
        <v>1</v>
      </c>
      <c r="BC264" s="2">
        <v>1</v>
      </c>
      <c r="BD264" s="2" t="s">
        <v>3</v>
      </c>
      <c r="BE264" s="2" t="s">
        <v>3</v>
      </c>
      <c r="BF264" s="2" t="s">
        <v>3</v>
      </c>
      <c r="BG264" s="2" t="s">
        <v>3</v>
      </c>
      <c r="BH264" s="2">
        <v>3</v>
      </c>
      <c r="BI264" s="2">
        <v>2</v>
      </c>
      <c r="BJ264" s="2" t="s">
        <v>3</v>
      </c>
      <c r="BK264" s="2"/>
      <c r="BL264" s="2"/>
      <c r="BM264" s="2">
        <v>700010</v>
      </c>
      <c r="BN264" s="2">
        <v>0</v>
      </c>
      <c r="BO264" s="2" t="s">
        <v>3</v>
      </c>
      <c r="BP264" s="2">
        <v>0</v>
      </c>
      <c r="BQ264" s="2">
        <v>202</v>
      </c>
      <c r="BR264" s="2">
        <v>0</v>
      </c>
      <c r="BS264" s="2">
        <v>1</v>
      </c>
      <c r="BT264" s="2">
        <v>1</v>
      </c>
      <c r="BU264" s="2">
        <v>1</v>
      </c>
      <c r="BV264" s="2">
        <v>1</v>
      </c>
      <c r="BW264" s="2">
        <v>1</v>
      </c>
      <c r="BX264" s="2">
        <v>1</v>
      </c>
      <c r="BY264" s="2" t="s">
        <v>3</v>
      </c>
      <c r="BZ264" s="2">
        <v>0</v>
      </c>
      <c r="CA264" s="2">
        <v>0</v>
      </c>
      <c r="CB264" s="2" t="s">
        <v>3</v>
      </c>
      <c r="CC264" s="2"/>
      <c r="CD264" s="2"/>
      <c r="CE264" s="2">
        <v>30</v>
      </c>
      <c r="CF264" s="2">
        <v>0</v>
      </c>
      <c r="CG264" s="2">
        <v>0</v>
      </c>
      <c r="CH264" s="2"/>
      <c r="CI264" s="2"/>
      <c r="CJ264" s="2"/>
      <c r="CK264" s="2"/>
      <c r="CL264" s="2"/>
      <c r="CM264" s="2">
        <v>0</v>
      </c>
      <c r="CN264" s="2" t="s">
        <v>3</v>
      </c>
      <c r="CO264" s="2">
        <v>0</v>
      </c>
      <c r="CP264" s="2">
        <f t="shared" si="249"/>
        <v>3591.83</v>
      </c>
      <c r="CQ264" s="2">
        <f t="shared" si="250"/>
        <v>13.87</v>
      </c>
      <c r="CR264" s="2">
        <f t="shared" si="251"/>
        <v>0</v>
      </c>
      <c r="CS264" s="2">
        <f t="shared" si="252"/>
        <v>0</v>
      </c>
      <c r="CT264" s="2">
        <f t="shared" si="253"/>
        <v>0</v>
      </c>
      <c r="CU264" s="2">
        <f t="shared" si="254"/>
        <v>0</v>
      </c>
      <c r="CV264" s="2">
        <f t="shared" si="255"/>
        <v>0</v>
      </c>
      <c r="CW264" s="2">
        <f t="shared" si="256"/>
        <v>0</v>
      </c>
      <c r="CX264" s="2">
        <f t="shared" si="257"/>
        <v>0</v>
      </c>
      <c r="CY264" s="2">
        <f>((S264*BZ264)/100)</f>
        <v>0</v>
      </c>
      <c r="CZ264" s="2">
        <f>((S264*CA264)/100)</f>
        <v>0</v>
      </c>
      <c r="DA264" s="2"/>
      <c r="DB264" s="2"/>
      <c r="DC264" s="2" t="s">
        <v>3</v>
      </c>
      <c r="DD264" s="2" t="s">
        <v>3</v>
      </c>
      <c r="DE264" s="2" t="s">
        <v>3</v>
      </c>
      <c r="DF264" s="2" t="s">
        <v>3</v>
      </c>
      <c r="DG264" s="2" t="s">
        <v>3</v>
      </c>
      <c r="DH264" s="2" t="s">
        <v>3</v>
      </c>
      <c r="DI264" s="2" t="s">
        <v>3</v>
      </c>
      <c r="DJ264" s="2" t="s">
        <v>3</v>
      </c>
      <c r="DK264" s="2" t="s">
        <v>3</v>
      </c>
      <c r="DL264" s="2" t="s">
        <v>3</v>
      </c>
      <c r="DM264" s="2" t="s">
        <v>3</v>
      </c>
      <c r="DN264" s="2">
        <v>0</v>
      </c>
      <c r="DO264" s="2">
        <v>0</v>
      </c>
      <c r="DP264" s="2">
        <v>1</v>
      </c>
      <c r="DQ264" s="2">
        <v>1</v>
      </c>
      <c r="DR264" s="2"/>
      <c r="DS264" s="2"/>
      <c r="DT264" s="2"/>
      <c r="DU264" s="2">
        <v>1003</v>
      </c>
      <c r="DV264" s="2" t="s">
        <v>134</v>
      </c>
      <c r="DW264" s="2" t="s">
        <v>134</v>
      </c>
      <c r="DX264" s="2">
        <v>1</v>
      </c>
      <c r="DY264" s="2"/>
      <c r="DZ264" s="2" t="s">
        <v>3</v>
      </c>
      <c r="EA264" s="2" t="s">
        <v>3</v>
      </c>
      <c r="EB264" s="2" t="s">
        <v>3</v>
      </c>
      <c r="EC264" s="2" t="s">
        <v>3</v>
      </c>
      <c r="ED264" s="2"/>
      <c r="EE264" s="2">
        <v>151748510</v>
      </c>
      <c r="EF264" s="2">
        <v>202</v>
      </c>
      <c r="EG264" s="2" t="s">
        <v>30</v>
      </c>
      <c r="EH264" s="2">
        <v>0</v>
      </c>
      <c r="EI264" s="2" t="s">
        <v>3</v>
      </c>
      <c r="EJ264" s="2">
        <v>1</v>
      </c>
      <c r="EK264" s="2">
        <v>700010</v>
      </c>
      <c r="EL264" s="2" t="s">
        <v>31</v>
      </c>
      <c r="EM264" s="2" t="s">
        <v>30</v>
      </c>
      <c r="EN264" s="2"/>
      <c r="EO264" s="2" t="s">
        <v>3</v>
      </c>
      <c r="EP264" s="2"/>
      <c r="EQ264" s="2">
        <v>0</v>
      </c>
      <c r="ER264" s="2">
        <v>14.79</v>
      </c>
      <c r="ES264" s="2">
        <v>13.87</v>
      </c>
      <c r="ET264" s="2">
        <v>0</v>
      </c>
      <c r="EU264" s="2">
        <v>0</v>
      </c>
      <c r="EV264" s="2">
        <v>0</v>
      </c>
      <c r="EW264" s="2">
        <v>0</v>
      </c>
      <c r="EX264" s="2">
        <v>0</v>
      </c>
      <c r="EY264" s="2">
        <v>0</v>
      </c>
      <c r="EZ264" s="2"/>
      <c r="FA264" s="2"/>
      <c r="FB264" s="2"/>
      <c r="FC264" s="2"/>
      <c r="FD264" s="2"/>
      <c r="FE264" s="2"/>
      <c r="FF264" s="2"/>
      <c r="FG264" s="2"/>
      <c r="FH264" s="2"/>
      <c r="FI264" s="2"/>
      <c r="FJ264" s="2"/>
      <c r="FK264" s="2"/>
      <c r="FL264" s="2"/>
      <c r="FM264" s="2"/>
      <c r="FN264" s="2"/>
      <c r="FO264" s="2"/>
      <c r="FP264" s="2"/>
      <c r="FQ264" s="2">
        <v>0</v>
      </c>
      <c r="FR264" s="2">
        <f t="shared" si="258"/>
        <v>0</v>
      </c>
      <c r="FS264" s="2">
        <v>0</v>
      </c>
      <c r="FT264" s="2"/>
      <c r="FU264" s="2"/>
      <c r="FV264" s="2"/>
      <c r="FW264" s="2"/>
      <c r="FX264" s="2">
        <v>0</v>
      </c>
      <c r="FY264" s="2">
        <v>0</v>
      </c>
      <c r="FZ264" s="2"/>
      <c r="GA264" s="2" t="s">
        <v>354</v>
      </c>
      <c r="GB264" s="2"/>
      <c r="GC264" s="2"/>
      <c r="GD264" s="2">
        <v>0</v>
      </c>
      <c r="GE264" s="2"/>
      <c r="GF264" s="2">
        <v>-1293258077</v>
      </c>
      <c r="GG264" s="2">
        <v>2</v>
      </c>
      <c r="GH264" s="2">
        <v>4</v>
      </c>
      <c r="GI264" s="2">
        <v>-2</v>
      </c>
      <c r="GJ264" s="2">
        <v>0</v>
      </c>
      <c r="GK264" s="2">
        <f>ROUND(R264*(R12)/100,2)</f>
        <v>0</v>
      </c>
      <c r="GL264" s="2">
        <f t="shared" si="259"/>
        <v>0</v>
      </c>
      <c r="GM264" s="2">
        <f t="shared" si="260"/>
        <v>3591.83</v>
      </c>
      <c r="GN264" s="2">
        <f t="shared" si="261"/>
        <v>0</v>
      </c>
      <c r="GO264" s="2">
        <f t="shared" si="262"/>
        <v>3591.83</v>
      </c>
      <c r="GP264" s="2">
        <f t="shared" si="263"/>
        <v>0</v>
      </c>
      <c r="GQ264" s="2"/>
      <c r="GR264" s="2">
        <v>0</v>
      </c>
      <c r="GS264" s="2">
        <v>2</v>
      </c>
      <c r="GT264" s="2">
        <v>0</v>
      </c>
      <c r="GU264" s="2" t="s">
        <v>3</v>
      </c>
      <c r="GV264" s="2">
        <f t="shared" si="264"/>
        <v>0</v>
      </c>
      <c r="GW264" s="2">
        <v>1</v>
      </c>
      <c r="GX264" s="2">
        <f t="shared" si="265"/>
        <v>0</v>
      </c>
      <c r="GY264" s="2"/>
      <c r="GZ264" s="2"/>
      <c r="HA264" s="2">
        <v>0</v>
      </c>
      <c r="HB264" s="2">
        <v>0</v>
      </c>
      <c r="HC264" s="2">
        <f t="shared" si="266"/>
        <v>0</v>
      </c>
      <c r="HD264" s="2"/>
      <c r="HE264" s="2" t="s">
        <v>26</v>
      </c>
      <c r="HF264" s="2" t="s">
        <v>75</v>
      </c>
      <c r="HG264" s="2"/>
      <c r="HH264" s="2"/>
      <c r="HI264" s="2"/>
      <c r="HJ264" s="2"/>
      <c r="HK264" s="2"/>
      <c r="HL264" s="2"/>
      <c r="HM264" s="2" t="s">
        <v>3</v>
      </c>
      <c r="HN264" s="2" t="s">
        <v>3</v>
      </c>
      <c r="HO264" s="2" t="s">
        <v>3</v>
      </c>
      <c r="HP264" s="2" t="s">
        <v>3</v>
      </c>
      <c r="HQ264" s="2" t="s">
        <v>3</v>
      </c>
      <c r="HR264" s="2"/>
      <c r="HS264" s="2"/>
      <c r="HT264" s="2"/>
      <c r="HU264" s="2"/>
      <c r="HV264" s="2"/>
      <c r="HW264" s="2"/>
      <c r="HX264" s="2"/>
      <c r="HY264" s="2"/>
      <c r="HZ264" s="2"/>
      <c r="IA264" s="2"/>
      <c r="IB264" s="2"/>
      <c r="IC264" s="2"/>
      <c r="ID264" s="2"/>
      <c r="IE264" s="2"/>
      <c r="IF264" s="2"/>
      <c r="IG264" s="2"/>
      <c r="IH264" s="2"/>
      <c r="II264" s="2"/>
      <c r="IJ264" s="2"/>
      <c r="IK264" s="2">
        <v>0</v>
      </c>
      <c r="IL264" s="2"/>
      <c r="IM264" s="2"/>
      <c r="IN264" s="2"/>
      <c r="IO264" s="2"/>
      <c r="IP264" s="2"/>
      <c r="IQ264" s="2"/>
      <c r="IR264" s="2"/>
      <c r="IS264" s="2"/>
      <c r="IT264" s="2"/>
      <c r="IU264" s="2"/>
    </row>
    <row r="265" spans="1:255" x14ac:dyDescent="0.2">
      <c r="A265">
        <v>17</v>
      </c>
      <c r="B265">
        <v>1</v>
      </c>
      <c r="E265" t="s">
        <v>136</v>
      </c>
      <c r="F265" t="s">
        <v>27</v>
      </c>
      <c r="G265" t="s">
        <v>141</v>
      </c>
      <c r="H265" t="s">
        <v>134</v>
      </c>
      <c r="I265">
        <v>258.964</v>
      </c>
      <c r="J265">
        <v>0</v>
      </c>
      <c r="K265">
        <v>258.964</v>
      </c>
      <c r="O265">
        <f t="shared" si="229"/>
        <v>34984.42</v>
      </c>
      <c r="P265">
        <f t="shared" si="230"/>
        <v>34984.42</v>
      </c>
      <c r="Q265">
        <f t="shared" si="231"/>
        <v>0</v>
      </c>
      <c r="R265">
        <f t="shared" si="232"/>
        <v>0</v>
      </c>
      <c r="S265">
        <f t="shared" si="233"/>
        <v>0</v>
      </c>
      <c r="T265">
        <f t="shared" si="234"/>
        <v>0</v>
      </c>
      <c r="U265">
        <f t="shared" si="235"/>
        <v>0</v>
      </c>
      <c r="V265">
        <f t="shared" si="236"/>
        <v>0</v>
      </c>
      <c r="W265">
        <f t="shared" si="237"/>
        <v>0</v>
      </c>
      <c r="X265">
        <f t="shared" si="238"/>
        <v>0</v>
      </c>
      <c r="Y265">
        <f t="shared" si="239"/>
        <v>0</v>
      </c>
      <c r="AA265">
        <v>151751235</v>
      </c>
      <c r="AB265">
        <f t="shared" si="240"/>
        <v>13.87</v>
      </c>
      <c r="AC265">
        <f t="shared" si="241"/>
        <v>13.87</v>
      </c>
      <c r="AD265">
        <f t="shared" si="242"/>
        <v>0</v>
      </c>
      <c r="AE265">
        <f t="shared" si="243"/>
        <v>0</v>
      </c>
      <c r="AF265">
        <f t="shared" si="244"/>
        <v>0</v>
      </c>
      <c r="AG265">
        <f t="shared" si="245"/>
        <v>0</v>
      </c>
      <c r="AH265">
        <f t="shared" si="246"/>
        <v>0</v>
      </c>
      <c r="AI265">
        <f t="shared" si="247"/>
        <v>0</v>
      </c>
      <c r="AJ265">
        <f t="shared" si="248"/>
        <v>0</v>
      </c>
      <c r="AK265">
        <v>13.87</v>
      </c>
      <c r="AL265">
        <v>13.87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1</v>
      </c>
      <c r="AW265">
        <v>1</v>
      </c>
      <c r="AZ265">
        <v>1</v>
      </c>
      <c r="BA265">
        <v>1</v>
      </c>
      <c r="BB265">
        <v>1</v>
      </c>
      <c r="BC265">
        <v>9.74</v>
      </c>
      <c r="BD265" t="s">
        <v>3</v>
      </c>
      <c r="BE265" t="s">
        <v>3</v>
      </c>
      <c r="BF265" t="s">
        <v>3</v>
      </c>
      <c r="BG265" t="s">
        <v>3</v>
      </c>
      <c r="BH265">
        <v>3</v>
      </c>
      <c r="BI265">
        <v>2</v>
      </c>
      <c r="BJ265" t="s">
        <v>3</v>
      </c>
      <c r="BM265">
        <v>700010</v>
      </c>
      <c r="BN265">
        <v>0</v>
      </c>
      <c r="BO265" t="s">
        <v>3</v>
      </c>
      <c r="BP265">
        <v>0</v>
      </c>
      <c r="BQ265">
        <v>202</v>
      </c>
      <c r="BR265">
        <v>0</v>
      </c>
      <c r="BS265">
        <v>1</v>
      </c>
      <c r="BT265">
        <v>1</v>
      </c>
      <c r="BU265">
        <v>1</v>
      </c>
      <c r="BV265">
        <v>1</v>
      </c>
      <c r="BW265">
        <v>1</v>
      </c>
      <c r="BX265">
        <v>1</v>
      </c>
      <c r="BY265" t="s">
        <v>3</v>
      </c>
      <c r="BZ265">
        <v>0</v>
      </c>
      <c r="CA265">
        <v>0</v>
      </c>
      <c r="CB265" t="s">
        <v>3</v>
      </c>
      <c r="CE265">
        <v>30</v>
      </c>
      <c r="CF265">
        <v>0</v>
      </c>
      <c r="CG265">
        <v>0</v>
      </c>
      <c r="CM265">
        <v>0</v>
      </c>
      <c r="CN265" t="s">
        <v>3</v>
      </c>
      <c r="CO265">
        <v>0</v>
      </c>
      <c r="CP265">
        <f t="shared" si="249"/>
        <v>34984.42</v>
      </c>
      <c r="CQ265">
        <f t="shared" si="250"/>
        <v>135.09</v>
      </c>
      <c r="CR265">
        <f t="shared" si="251"/>
        <v>0</v>
      </c>
      <c r="CS265">
        <f t="shared" si="252"/>
        <v>0</v>
      </c>
      <c r="CT265">
        <f t="shared" si="253"/>
        <v>0</v>
      </c>
      <c r="CU265">
        <f t="shared" si="254"/>
        <v>0</v>
      </c>
      <c r="CV265">
        <f t="shared" si="255"/>
        <v>0</v>
      </c>
      <c r="CW265">
        <f t="shared" si="256"/>
        <v>0</v>
      </c>
      <c r="CX265">
        <f t="shared" si="257"/>
        <v>0</v>
      </c>
      <c r="CY265">
        <f>S265*(BZ265/100)</f>
        <v>0</v>
      </c>
      <c r="CZ265">
        <f>S265*(CA265/100)</f>
        <v>0</v>
      </c>
      <c r="DC265" t="s">
        <v>3</v>
      </c>
      <c r="DD265" t="s">
        <v>3</v>
      </c>
      <c r="DE265" t="s">
        <v>3</v>
      </c>
      <c r="DF265" t="s">
        <v>3</v>
      </c>
      <c r="DG265" t="s">
        <v>3</v>
      </c>
      <c r="DH265" t="s">
        <v>3</v>
      </c>
      <c r="DI265" t="s">
        <v>3</v>
      </c>
      <c r="DJ265" t="s">
        <v>3</v>
      </c>
      <c r="DK265" t="s">
        <v>3</v>
      </c>
      <c r="DL265" t="s">
        <v>3</v>
      </c>
      <c r="DM265" t="s">
        <v>3</v>
      </c>
      <c r="DN265">
        <v>0</v>
      </c>
      <c r="DO265">
        <v>0</v>
      </c>
      <c r="DP265">
        <v>1</v>
      </c>
      <c r="DQ265">
        <v>1</v>
      </c>
      <c r="DU265">
        <v>1003</v>
      </c>
      <c r="DV265" t="s">
        <v>134</v>
      </c>
      <c r="DW265" t="s">
        <v>134</v>
      </c>
      <c r="DX265">
        <v>1</v>
      </c>
      <c r="DZ265" t="s">
        <v>3</v>
      </c>
      <c r="EA265" t="s">
        <v>3</v>
      </c>
      <c r="EB265" t="s">
        <v>3</v>
      </c>
      <c r="EC265" t="s">
        <v>3</v>
      </c>
      <c r="EE265">
        <v>151748510</v>
      </c>
      <c r="EF265">
        <v>202</v>
      </c>
      <c r="EG265" t="s">
        <v>30</v>
      </c>
      <c r="EH265">
        <v>0</v>
      </c>
      <c r="EI265" t="s">
        <v>3</v>
      </c>
      <c r="EJ265">
        <v>1</v>
      </c>
      <c r="EK265">
        <v>700010</v>
      </c>
      <c r="EL265" t="s">
        <v>31</v>
      </c>
      <c r="EM265" t="s">
        <v>30</v>
      </c>
      <c r="EO265" t="s">
        <v>3</v>
      </c>
      <c r="EQ265">
        <v>0</v>
      </c>
      <c r="ER265">
        <v>14.79</v>
      </c>
      <c r="ES265">
        <v>13.87</v>
      </c>
      <c r="ET265">
        <v>0</v>
      </c>
      <c r="EU265">
        <v>0</v>
      </c>
      <c r="EV265">
        <v>0</v>
      </c>
      <c r="EW265">
        <v>0</v>
      </c>
      <c r="EX265">
        <v>0</v>
      </c>
      <c r="EY265">
        <v>0</v>
      </c>
      <c r="EZ265">
        <v>5</v>
      </c>
      <c r="FC265">
        <v>1</v>
      </c>
      <c r="FD265">
        <v>18</v>
      </c>
      <c r="FF265">
        <v>159</v>
      </c>
      <c r="FQ265">
        <v>0</v>
      </c>
      <c r="FR265">
        <f t="shared" si="258"/>
        <v>0</v>
      </c>
      <c r="FS265">
        <v>0</v>
      </c>
      <c r="FX265">
        <v>0</v>
      </c>
      <c r="FY265">
        <v>0</v>
      </c>
      <c r="GA265" t="s">
        <v>354</v>
      </c>
      <c r="GD265">
        <v>0</v>
      </c>
      <c r="GF265">
        <v>-1293258077</v>
      </c>
      <c r="GG265">
        <v>2</v>
      </c>
      <c r="GH265">
        <v>3</v>
      </c>
      <c r="GI265">
        <v>5</v>
      </c>
      <c r="GJ265">
        <v>0</v>
      </c>
      <c r="GK265">
        <f>ROUND(R265*(S12)/100,2)</f>
        <v>0</v>
      </c>
      <c r="GL265">
        <f t="shared" si="259"/>
        <v>0</v>
      </c>
      <c r="GM265">
        <f t="shared" si="260"/>
        <v>34984.42</v>
      </c>
      <c r="GN265">
        <f t="shared" si="261"/>
        <v>0</v>
      </c>
      <c r="GO265">
        <f t="shared" si="262"/>
        <v>34984.42</v>
      </c>
      <c r="GP265">
        <f t="shared" si="263"/>
        <v>0</v>
      </c>
      <c r="GR265">
        <v>1</v>
      </c>
      <c r="GS265">
        <v>1</v>
      </c>
      <c r="GT265">
        <v>0</v>
      </c>
      <c r="GU265" t="s">
        <v>3</v>
      </c>
      <c r="GV265">
        <f t="shared" si="264"/>
        <v>0</v>
      </c>
      <c r="GW265">
        <v>1</v>
      </c>
      <c r="GX265">
        <f t="shared" si="265"/>
        <v>0</v>
      </c>
      <c r="HA265">
        <v>0</v>
      </c>
      <c r="HB265">
        <v>0</v>
      </c>
      <c r="HC265">
        <f t="shared" si="266"/>
        <v>0</v>
      </c>
      <c r="HE265" t="s">
        <v>26</v>
      </c>
      <c r="HF265" t="s">
        <v>75</v>
      </c>
      <c r="HM265" t="s">
        <v>3</v>
      </c>
      <c r="HN265" t="s">
        <v>3</v>
      </c>
      <c r="HO265" t="s">
        <v>3</v>
      </c>
      <c r="HP265" t="s">
        <v>3</v>
      </c>
      <c r="HQ265" t="s">
        <v>3</v>
      </c>
      <c r="IK265">
        <v>0</v>
      </c>
    </row>
    <row r="266" spans="1:255" x14ac:dyDescent="0.2">
      <c r="A266" s="2">
        <v>17</v>
      </c>
      <c r="B266" s="2">
        <v>1</v>
      </c>
      <c r="C266" s="2"/>
      <c r="D266" s="2"/>
      <c r="E266" s="2" t="s">
        <v>140</v>
      </c>
      <c r="F266" s="2" t="s">
        <v>27</v>
      </c>
      <c r="G266" s="2" t="s">
        <v>147</v>
      </c>
      <c r="H266" s="2" t="s">
        <v>29</v>
      </c>
      <c r="I266" s="2">
        <v>20</v>
      </c>
      <c r="J266" s="2">
        <v>0</v>
      </c>
      <c r="K266" s="2">
        <v>20</v>
      </c>
      <c r="L266" s="2"/>
      <c r="M266" s="2"/>
      <c r="N266" s="2"/>
      <c r="O266" s="2">
        <f t="shared" ref="O266:O297" si="267">ROUND(CP266,2)</f>
        <v>310</v>
      </c>
      <c r="P266" s="2">
        <f t="shared" ref="P266:P297" si="268">ROUND((ROUND((AC266*AW266*I266),2)*BC266),2)</f>
        <v>310</v>
      </c>
      <c r="Q266" s="2">
        <f t="shared" ref="Q266:Q297" si="269">(ROUND((ROUND(((ET266)*AV266*I266),2)*BB266),2)+ROUND((ROUND(((AE266-(EU266))*AV266*I266),2)*BS266),2))</f>
        <v>0</v>
      </c>
      <c r="R266" s="2">
        <f t="shared" ref="R266:R297" si="270">ROUND((ROUND((AE266*AV266*I266),2)*BS266),2)</f>
        <v>0</v>
      </c>
      <c r="S266" s="2">
        <f t="shared" ref="S266:S297" si="271">ROUND((ROUND((AF266*AV266*I266),2)*BA266),2)</f>
        <v>0</v>
      </c>
      <c r="T266" s="2">
        <f t="shared" ref="T266:T297" si="272">ROUND(CU266*I266,2)</f>
        <v>0</v>
      </c>
      <c r="U266" s="2">
        <f t="shared" ref="U266:U297" si="273">CV266*I266</f>
        <v>0</v>
      </c>
      <c r="V266" s="2">
        <f t="shared" ref="V266:V297" si="274">CW266*I266</f>
        <v>0</v>
      </c>
      <c r="W266" s="2">
        <f t="shared" ref="W266:W297" si="275">ROUND(CX266*I266,2)</f>
        <v>0</v>
      </c>
      <c r="X266" s="2">
        <f t="shared" ref="X266:X297" si="276">ROUND(CY266,2)</f>
        <v>0</v>
      </c>
      <c r="Y266" s="2">
        <f t="shared" ref="Y266:Y297" si="277">ROUND(CZ266,2)</f>
        <v>0</v>
      </c>
      <c r="Z266" s="2"/>
      <c r="AA266" s="2">
        <v>151751237</v>
      </c>
      <c r="AB266" s="2">
        <f t="shared" ref="AB266:AB297" si="278">ROUND((AC266+AD266+AF266),6)</f>
        <v>15.5</v>
      </c>
      <c r="AC266" s="2">
        <f t="shared" ref="AC266:AC297" si="279">ROUND((ES266),6)</f>
        <v>15.5</v>
      </c>
      <c r="AD266" s="2">
        <f t="shared" ref="AD266:AD297" si="280">ROUND((((ET266)-(EU266))+AE266),6)</f>
        <v>0</v>
      </c>
      <c r="AE266" s="2">
        <f t="shared" ref="AE266:AE297" si="281">ROUND((EU266),6)</f>
        <v>0</v>
      </c>
      <c r="AF266" s="2">
        <f t="shared" ref="AF266:AF297" si="282">ROUND((EV266),6)</f>
        <v>0</v>
      </c>
      <c r="AG266" s="2">
        <f t="shared" ref="AG266:AG297" si="283">ROUND((AP266),6)</f>
        <v>0</v>
      </c>
      <c r="AH266" s="2">
        <f t="shared" ref="AH266:AH297" si="284">(EW266)</f>
        <v>0</v>
      </c>
      <c r="AI266" s="2">
        <f t="shared" ref="AI266:AI297" si="285">(EX266)</f>
        <v>0</v>
      </c>
      <c r="AJ266" s="2">
        <f t="shared" ref="AJ266:AJ297" si="286">(AS266)</f>
        <v>0</v>
      </c>
      <c r="AK266" s="2">
        <v>15.5</v>
      </c>
      <c r="AL266" s="2">
        <v>15.5</v>
      </c>
      <c r="AM266" s="2">
        <v>0</v>
      </c>
      <c r="AN266" s="2">
        <v>0</v>
      </c>
      <c r="AO266" s="2">
        <v>0</v>
      </c>
      <c r="AP266" s="2">
        <v>0</v>
      </c>
      <c r="AQ266" s="2">
        <v>0</v>
      </c>
      <c r="AR266" s="2">
        <v>0</v>
      </c>
      <c r="AS266" s="2">
        <v>0</v>
      </c>
      <c r="AT266" s="2">
        <v>0</v>
      </c>
      <c r="AU266" s="2">
        <v>0</v>
      </c>
      <c r="AV266" s="2">
        <v>1</v>
      </c>
      <c r="AW266" s="2">
        <v>1</v>
      </c>
      <c r="AX266" s="2"/>
      <c r="AY266" s="2"/>
      <c r="AZ266" s="2">
        <v>1</v>
      </c>
      <c r="BA266" s="2">
        <v>1</v>
      </c>
      <c r="BB266" s="2">
        <v>1</v>
      </c>
      <c r="BC266" s="2">
        <v>1</v>
      </c>
      <c r="BD266" s="2" t="s">
        <v>3</v>
      </c>
      <c r="BE266" s="2" t="s">
        <v>3</v>
      </c>
      <c r="BF266" s="2" t="s">
        <v>3</v>
      </c>
      <c r="BG266" s="2" t="s">
        <v>3</v>
      </c>
      <c r="BH266" s="2">
        <v>3</v>
      </c>
      <c r="BI266" s="2">
        <v>2</v>
      </c>
      <c r="BJ266" s="2" t="s">
        <v>3</v>
      </c>
      <c r="BK266" s="2"/>
      <c r="BL266" s="2"/>
      <c r="BM266" s="2">
        <v>700010</v>
      </c>
      <c r="BN266" s="2">
        <v>0</v>
      </c>
      <c r="BO266" s="2" t="s">
        <v>3</v>
      </c>
      <c r="BP266" s="2">
        <v>0</v>
      </c>
      <c r="BQ266" s="2">
        <v>202</v>
      </c>
      <c r="BR266" s="2">
        <v>0</v>
      </c>
      <c r="BS266" s="2">
        <v>1</v>
      </c>
      <c r="BT266" s="2">
        <v>1</v>
      </c>
      <c r="BU266" s="2">
        <v>1</v>
      </c>
      <c r="BV266" s="2">
        <v>1</v>
      </c>
      <c r="BW266" s="2">
        <v>1</v>
      </c>
      <c r="BX266" s="2">
        <v>1</v>
      </c>
      <c r="BY266" s="2" t="s">
        <v>3</v>
      </c>
      <c r="BZ266" s="2">
        <v>0</v>
      </c>
      <c r="CA266" s="2">
        <v>0</v>
      </c>
      <c r="CB266" s="2" t="s">
        <v>3</v>
      </c>
      <c r="CC266" s="2"/>
      <c r="CD266" s="2"/>
      <c r="CE266" s="2">
        <v>30</v>
      </c>
      <c r="CF266" s="2">
        <v>0</v>
      </c>
      <c r="CG266" s="2">
        <v>0</v>
      </c>
      <c r="CH266" s="2"/>
      <c r="CI266" s="2"/>
      <c r="CJ266" s="2"/>
      <c r="CK266" s="2"/>
      <c r="CL266" s="2"/>
      <c r="CM266" s="2">
        <v>0</v>
      </c>
      <c r="CN266" s="2" t="s">
        <v>3</v>
      </c>
      <c r="CO266" s="2">
        <v>0</v>
      </c>
      <c r="CP266" s="2">
        <f t="shared" ref="CP266:CP297" si="287">(P266+Q266+S266)</f>
        <v>310</v>
      </c>
      <c r="CQ266" s="2">
        <f t="shared" ref="CQ266:CQ297" si="288">ROUND((ROUND((AC266*AW266*1),2)*BC266),2)</f>
        <v>15.5</v>
      </c>
      <c r="CR266" s="2">
        <f t="shared" ref="CR266:CR297" si="289">(ROUND((ROUND(((ET266)*AV266*1),2)*BB266),2)+ROUND((ROUND(((AE266-(EU266))*AV266*1),2)*BS266),2))</f>
        <v>0</v>
      </c>
      <c r="CS266" s="2">
        <f t="shared" ref="CS266:CS297" si="290">ROUND((ROUND((AE266*AV266*1),2)*BS266),2)</f>
        <v>0</v>
      </c>
      <c r="CT266" s="2">
        <f t="shared" ref="CT266:CT297" si="291">ROUND((ROUND((AF266*AV266*1),2)*BA266),2)</f>
        <v>0</v>
      </c>
      <c r="CU266" s="2">
        <f t="shared" ref="CU266:CU297" si="292">AG266</f>
        <v>0</v>
      </c>
      <c r="CV266" s="2">
        <f t="shared" ref="CV266:CV297" si="293">(AH266*AV266)</f>
        <v>0</v>
      </c>
      <c r="CW266" s="2">
        <f t="shared" ref="CW266:CW297" si="294">AI266</f>
        <v>0</v>
      </c>
      <c r="CX266" s="2">
        <f t="shared" ref="CX266:CX297" si="295">AJ266</f>
        <v>0</v>
      </c>
      <c r="CY266" s="2">
        <f>((S266*BZ266)/100)</f>
        <v>0</v>
      </c>
      <c r="CZ266" s="2">
        <f>((S266*CA266)/100)</f>
        <v>0</v>
      </c>
      <c r="DA266" s="2"/>
      <c r="DB266" s="2"/>
      <c r="DC266" s="2" t="s">
        <v>3</v>
      </c>
      <c r="DD266" s="2" t="s">
        <v>3</v>
      </c>
      <c r="DE266" s="2" t="s">
        <v>3</v>
      </c>
      <c r="DF266" s="2" t="s">
        <v>3</v>
      </c>
      <c r="DG266" s="2" t="s">
        <v>3</v>
      </c>
      <c r="DH266" s="2" t="s">
        <v>3</v>
      </c>
      <c r="DI266" s="2" t="s">
        <v>3</v>
      </c>
      <c r="DJ266" s="2" t="s">
        <v>3</v>
      </c>
      <c r="DK266" s="2" t="s">
        <v>3</v>
      </c>
      <c r="DL266" s="2" t="s">
        <v>3</v>
      </c>
      <c r="DM266" s="2" t="s">
        <v>3</v>
      </c>
      <c r="DN266" s="2">
        <v>0</v>
      </c>
      <c r="DO266" s="2">
        <v>0</v>
      </c>
      <c r="DP266" s="2">
        <v>1</v>
      </c>
      <c r="DQ266" s="2">
        <v>1</v>
      </c>
      <c r="DR266" s="2"/>
      <c r="DS266" s="2"/>
      <c r="DT266" s="2"/>
      <c r="DU266" s="2">
        <v>1010</v>
      </c>
      <c r="DV266" s="2" t="s">
        <v>29</v>
      </c>
      <c r="DW266" s="2" t="s">
        <v>29</v>
      </c>
      <c r="DX266" s="2">
        <v>1</v>
      </c>
      <c r="DY266" s="2"/>
      <c r="DZ266" s="2" t="s">
        <v>3</v>
      </c>
      <c r="EA266" s="2" t="s">
        <v>3</v>
      </c>
      <c r="EB266" s="2" t="s">
        <v>3</v>
      </c>
      <c r="EC266" s="2" t="s">
        <v>3</v>
      </c>
      <c r="ED266" s="2"/>
      <c r="EE266" s="2">
        <v>151748510</v>
      </c>
      <c r="EF266" s="2">
        <v>202</v>
      </c>
      <c r="EG266" s="2" t="s">
        <v>30</v>
      </c>
      <c r="EH266" s="2">
        <v>0</v>
      </c>
      <c r="EI266" s="2" t="s">
        <v>3</v>
      </c>
      <c r="EJ266" s="2">
        <v>1</v>
      </c>
      <c r="EK266" s="2">
        <v>700010</v>
      </c>
      <c r="EL266" s="2" t="s">
        <v>31</v>
      </c>
      <c r="EM266" s="2" t="s">
        <v>30</v>
      </c>
      <c r="EN266" s="2"/>
      <c r="EO266" s="2" t="s">
        <v>3</v>
      </c>
      <c r="EP266" s="2"/>
      <c r="EQ266" s="2">
        <v>0</v>
      </c>
      <c r="ER266" s="2">
        <v>0</v>
      </c>
      <c r="ES266" s="2">
        <v>15.5</v>
      </c>
      <c r="ET266" s="2">
        <v>0</v>
      </c>
      <c r="EU266" s="2">
        <v>0</v>
      </c>
      <c r="EV266" s="2">
        <v>0</v>
      </c>
      <c r="EW266" s="2">
        <v>0</v>
      </c>
      <c r="EX266" s="2">
        <v>0</v>
      </c>
      <c r="EY266" s="2">
        <v>0</v>
      </c>
      <c r="EZ266" s="2"/>
      <c r="FA266" s="2"/>
      <c r="FB266" s="2"/>
      <c r="FC266" s="2"/>
      <c r="FD266" s="2"/>
      <c r="FE266" s="2"/>
      <c r="FF266" s="2"/>
      <c r="FG266" s="2"/>
      <c r="FH266" s="2"/>
      <c r="FI266" s="2"/>
      <c r="FJ266" s="2"/>
      <c r="FK266" s="2"/>
      <c r="FL266" s="2"/>
      <c r="FM266" s="2"/>
      <c r="FN266" s="2"/>
      <c r="FO266" s="2"/>
      <c r="FP266" s="2"/>
      <c r="FQ266" s="2">
        <v>0</v>
      </c>
      <c r="FR266" s="2">
        <f t="shared" ref="FR266:FR297" si="296">ROUND(IF(BI266=3,GM266,0),2)</f>
        <v>0</v>
      </c>
      <c r="FS266" s="2">
        <v>0</v>
      </c>
      <c r="FT266" s="2"/>
      <c r="FU266" s="2"/>
      <c r="FV266" s="2"/>
      <c r="FW266" s="2"/>
      <c r="FX266" s="2">
        <v>0</v>
      </c>
      <c r="FY266" s="2">
        <v>0</v>
      </c>
      <c r="FZ266" s="2"/>
      <c r="GA266" s="2" t="s">
        <v>355</v>
      </c>
      <c r="GB266" s="2"/>
      <c r="GC266" s="2"/>
      <c r="GD266" s="2">
        <v>0</v>
      </c>
      <c r="GE266" s="2"/>
      <c r="GF266" s="2">
        <v>1397592155</v>
      </c>
      <c r="GG266" s="2">
        <v>2</v>
      </c>
      <c r="GH266" s="2">
        <v>4</v>
      </c>
      <c r="GI266" s="2">
        <v>-2</v>
      </c>
      <c r="GJ266" s="2">
        <v>0</v>
      </c>
      <c r="GK266" s="2">
        <f>ROUND(R266*(R12)/100,2)</f>
        <v>0</v>
      </c>
      <c r="GL266" s="2">
        <f t="shared" ref="GL266:GL297" si="297">ROUND(IF(AND(BH266=3,BI266=3,FS266&lt;&gt;0),P266,0),2)</f>
        <v>0</v>
      </c>
      <c r="GM266" s="2">
        <f t="shared" ref="GM266:GM297" si="298">ROUND(O266+X266+Y266+GK266,2)+GX266</f>
        <v>310</v>
      </c>
      <c r="GN266" s="2">
        <f t="shared" ref="GN266:GN297" si="299">IF(OR(BI266=0,BI266=1),GM266,0)</f>
        <v>0</v>
      </c>
      <c r="GO266" s="2">
        <f t="shared" ref="GO266:GO297" si="300">IF(BI266=2,GM266,0)</f>
        <v>310</v>
      </c>
      <c r="GP266" s="2">
        <f t="shared" ref="GP266:GP297" si="301">IF(BI266=4,GM266+GX266,0)</f>
        <v>0</v>
      </c>
      <c r="GQ266" s="2"/>
      <c r="GR266" s="2">
        <v>0</v>
      </c>
      <c r="GS266" s="2">
        <v>2</v>
      </c>
      <c r="GT266" s="2">
        <v>0</v>
      </c>
      <c r="GU266" s="2" t="s">
        <v>3</v>
      </c>
      <c r="GV266" s="2">
        <f t="shared" ref="GV266:GV297" si="302">ROUND((GT266),6)</f>
        <v>0</v>
      </c>
      <c r="GW266" s="2">
        <v>1</v>
      </c>
      <c r="GX266" s="2">
        <f t="shared" ref="GX266:GX297" si="303">ROUND(HC266*I266,2)</f>
        <v>0</v>
      </c>
      <c r="GY266" s="2"/>
      <c r="GZ266" s="2"/>
      <c r="HA266" s="2">
        <v>0</v>
      </c>
      <c r="HB266" s="2">
        <v>0</v>
      </c>
      <c r="HC266" s="2">
        <f t="shared" ref="HC266:HC297" si="304">GV266*GW266</f>
        <v>0</v>
      </c>
      <c r="HD266" s="2"/>
      <c r="HE266" s="2" t="s">
        <v>26</v>
      </c>
      <c r="HF266" s="2" t="s">
        <v>75</v>
      </c>
      <c r="HG266" s="2"/>
      <c r="HH266" s="2"/>
      <c r="HI266" s="2"/>
      <c r="HJ266" s="2"/>
      <c r="HK266" s="2"/>
      <c r="HL266" s="2"/>
      <c r="HM266" s="2" t="s">
        <v>3</v>
      </c>
      <c r="HN266" s="2" t="s">
        <v>3</v>
      </c>
      <c r="HO266" s="2" t="s">
        <v>3</v>
      </c>
      <c r="HP266" s="2" t="s">
        <v>3</v>
      </c>
      <c r="HQ266" s="2" t="s">
        <v>3</v>
      </c>
      <c r="HR266" s="2"/>
      <c r="HS266" s="2"/>
      <c r="HT266" s="2"/>
      <c r="HU266" s="2"/>
      <c r="HV266" s="2"/>
      <c r="HW266" s="2"/>
      <c r="HX266" s="2"/>
      <c r="HY266" s="2"/>
      <c r="HZ266" s="2"/>
      <c r="IA266" s="2"/>
      <c r="IB266" s="2"/>
      <c r="IC266" s="2"/>
      <c r="ID266" s="2"/>
      <c r="IE266" s="2"/>
      <c r="IF266" s="2"/>
      <c r="IG266" s="2"/>
      <c r="IH266" s="2"/>
      <c r="II266" s="2"/>
      <c r="IJ266" s="2"/>
      <c r="IK266" s="2">
        <v>0</v>
      </c>
      <c r="IL266" s="2"/>
      <c r="IM266" s="2"/>
      <c r="IN266" s="2"/>
      <c r="IO266" s="2"/>
      <c r="IP266" s="2"/>
      <c r="IQ266" s="2"/>
      <c r="IR266" s="2"/>
      <c r="IS266" s="2"/>
      <c r="IT266" s="2"/>
      <c r="IU266" s="2"/>
    </row>
    <row r="267" spans="1:255" x14ac:dyDescent="0.2">
      <c r="A267">
        <v>17</v>
      </c>
      <c r="B267">
        <v>1</v>
      </c>
      <c r="E267" t="s">
        <v>140</v>
      </c>
      <c r="F267" t="s">
        <v>27</v>
      </c>
      <c r="G267" t="s">
        <v>147</v>
      </c>
      <c r="H267" t="s">
        <v>29</v>
      </c>
      <c r="I267">
        <v>20</v>
      </c>
      <c r="J267">
        <v>0</v>
      </c>
      <c r="K267">
        <v>20</v>
      </c>
      <c r="O267">
        <f t="shared" si="267"/>
        <v>3019.4</v>
      </c>
      <c r="P267">
        <f t="shared" si="268"/>
        <v>3019.4</v>
      </c>
      <c r="Q267">
        <f t="shared" si="269"/>
        <v>0</v>
      </c>
      <c r="R267">
        <f t="shared" si="270"/>
        <v>0</v>
      </c>
      <c r="S267">
        <f t="shared" si="271"/>
        <v>0</v>
      </c>
      <c r="T267">
        <f t="shared" si="272"/>
        <v>0</v>
      </c>
      <c r="U267">
        <f t="shared" si="273"/>
        <v>0</v>
      </c>
      <c r="V267">
        <f t="shared" si="274"/>
        <v>0</v>
      </c>
      <c r="W267">
        <f t="shared" si="275"/>
        <v>0</v>
      </c>
      <c r="X267">
        <f t="shared" si="276"/>
        <v>0</v>
      </c>
      <c r="Y267">
        <f t="shared" si="277"/>
        <v>0</v>
      </c>
      <c r="AA267">
        <v>151751235</v>
      </c>
      <c r="AB267">
        <f t="shared" si="278"/>
        <v>15.5</v>
      </c>
      <c r="AC267">
        <f t="shared" si="279"/>
        <v>15.5</v>
      </c>
      <c r="AD267">
        <f t="shared" si="280"/>
        <v>0</v>
      </c>
      <c r="AE267">
        <f t="shared" si="281"/>
        <v>0</v>
      </c>
      <c r="AF267">
        <f t="shared" si="282"/>
        <v>0</v>
      </c>
      <c r="AG267">
        <f t="shared" si="283"/>
        <v>0</v>
      </c>
      <c r="AH267">
        <f t="shared" si="284"/>
        <v>0</v>
      </c>
      <c r="AI267">
        <f t="shared" si="285"/>
        <v>0</v>
      </c>
      <c r="AJ267">
        <f t="shared" si="286"/>
        <v>0</v>
      </c>
      <c r="AK267">
        <v>15.5</v>
      </c>
      <c r="AL267">
        <v>15.5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1</v>
      </c>
      <c r="AW267">
        <v>1</v>
      </c>
      <c r="AZ267">
        <v>1</v>
      </c>
      <c r="BA267">
        <v>1</v>
      </c>
      <c r="BB267">
        <v>1</v>
      </c>
      <c r="BC267">
        <v>9.74</v>
      </c>
      <c r="BD267" t="s">
        <v>3</v>
      </c>
      <c r="BE267" t="s">
        <v>3</v>
      </c>
      <c r="BF267" t="s">
        <v>3</v>
      </c>
      <c r="BG267" t="s">
        <v>3</v>
      </c>
      <c r="BH267">
        <v>3</v>
      </c>
      <c r="BI267">
        <v>2</v>
      </c>
      <c r="BJ267" t="s">
        <v>3</v>
      </c>
      <c r="BM267">
        <v>700010</v>
      </c>
      <c r="BN267">
        <v>0</v>
      </c>
      <c r="BO267" t="s">
        <v>3</v>
      </c>
      <c r="BP267">
        <v>0</v>
      </c>
      <c r="BQ267">
        <v>202</v>
      </c>
      <c r="BR267">
        <v>0</v>
      </c>
      <c r="BS267">
        <v>1</v>
      </c>
      <c r="BT267">
        <v>1</v>
      </c>
      <c r="BU267">
        <v>1</v>
      </c>
      <c r="BV267">
        <v>1</v>
      </c>
      <c r="BW267">
        <v>1</v>
      </c>
      <c r="BX267">
        <v>1</v>
      </c>
      <c r="BY267" t="s">
        <v>3</v>
      </c>
      <c r="BZ267">
        <v>0</v>
      </c>
      <c r="CA267">
        <v>0</v>
      </c>
      <c r="CB267" t="s">
        <v>3</v>
      </c>
      <c r="CE267">
        <v>30</v>
      </c>
      <c r="CF267">
        <v>0</v>
      </c>
      <c r="CG267">
        <v>0</v>
      </c>
      <c r="CM267">
        <v>0</v>
      </c>
      <c r="CN267" t="s">
        <v>3</v>
      </c>
      <c r="CO267">
        <v>0</v>
      </c>
      <c r="CP267">
        <f t="shared" si="287"/>
        <v>3019.4</v>
      </c>
      <c r="CQ267">
        <f t="shared" si="288"/>
        <v>150.97</v>
      </c>
      <c r="CR267">
        <f t="shared" si="289"/>
        <v>0</v>
      </c>
      <c r="CS267">
        <f t="shared" si="290"/>
        <v>0</v>
      </c>
      <c r="CT267">
        <f t="shared" si="291"/>
        <v>0</v>
      </c>
      <c r="CU267">
        <f t="shared" si="292"/>
        <v>0</v>
      </c>
      <c r="CV267">
        <f t="shared" si="293"/>
        <v>0</v>
      </c>
      <c r="CW267">
        <f t="shared" si="294"/>
        <v>0</v>
      </c>
      <c r="CX267">
        <f t="shared" si="295"/>
        <v>0</v>
      </c>
      <c r="CY267">
        <f>S267*(BZ267/100)</f>
        <v>0</v>
      </c>
      <c r="CZ267">
        <f>S267*(CA267/100)</f>
        <v>0</v>
      </c>
      <c r="DC267" t="s">
        <v>3</v>
      </c>
      <c r="DD267" t="s">
        <v>3</v>
      </c>
      <c r="DE267" t="s">
        <v>3</v>
      </c>
      <c r="DF267" t="s">
        <v>3</v>
      </c>
      <c r="DG267" t="s">
        <v>3</v>
      </c>
      <c r="DH267" t="s">
        <v>3</v>
      </c>
      <c r="DI267" t="s">
        <v>3</v>
      </c>
      <c r="DJ267" t="s">
        <v>3</v>
      </c>
      <c r="DK267" t="s">
        <v>3</v>
      </c>
      <c r="DL267" t="s">
        <v>3</v>
      </c>
      <c r="DM267" t="s">
        <v>3</v>
      </c>
      <c r="DN267">
        <v>0</v>
      </c>
      <c r="DO267">
        <v>0</v>
      </c>
      <c r="DP267">
        <v>1</v>
      </c>
      <c r="DQ267">
        <v>1</v>
      </c>
      <c r="DU267">
        <v>1010</v>
      </c>
      <c r="DV267" t="s">
        <v>29</v>
      </c>
      <c r="DW267" t="s">
        <v>29</v>
      </c>
      <c r="DX267">
        <v>1</v>
      </c>
      <c r="DZ267" t="s">
        <v>3</v>
      </c>
      <c r="EA267" t="s">
        <v>3</v>
      </c>
      <c r="EB267" t="s">
        <v>3</v>
      </c>
      <c r="EC267" t="s">
        <v>3</v>
      </c>
      <c r="EE267">
        <v>151748510</v>
      </c>
      <c r="EF267">
        <v>202</v>
      </c>
      <c r="EG267" t="s">
        <v>30</v>
      </c>
      <c r="EH267">
        <v>0</v>
      </c>
      <c r="EI267" t="s">
        <v>3</v>
      </c>
      <c r="EJ267">
        <v>1</v>
      </c>
      <c r="EK267">
        <v>700010</v>
      </c>
      <c r="EL267" t="s">
        <v>31</v>
      </c>
      <c r="EM267" t="s">
        <v>30</v>
      </c>
      <c r="EO267" t="s">
        <v>3</v>
      </c>
      <c r="EQ267">
        <v>0</v>
      </c>
      <c r="ER267">
        <v>0</v>
      </c>
      <c r="ES267">
        <v>15.5</v>
      </c>
      <c r="ET267">
        <v>0</v>
      </c>
      <c r="EU267">
        <v>0</v>
      </c>
      <c r="EV267">
        <v>0</v>
      </c>
      <c r="EW267">
        <v>0</v>
      </c>
      <c r="EX267">
        <v>0</v>
      </c>
      <c r="EY267">
        <v>0</v>
      </c>
      <c r="EZ267">
        <v>5</v>
      </c>
      <c r="FC267">
        <v>0</v>
      </c>
      <c r="FD267">
        <v>18</v>
      </c>
      <c r="FF267">
        <v>148</v>
      </c>
      <c r="FQ267">
        <v>0</v>
      </c>
      <c r="FR267">
        <f t="shared" si="296"/>
        <v>0</v>
      </c>
      <c r="FS267">
        <v>0</v>
      </c>
      <c r="FX267">
        <v>0</v>
      </c>
      <c r="FY267">
        <v>0</v>
      </c>
      <c r="GA267" t="s">
        <v>355</v>
      </c>
      <c r="GD267">
        <v>0</v>
      </c>
      <c r="GF267">
        <v>1397592155</v>
      </c>
      <c r="GG267">
        <v>2</v>
      </c>
      <c r="GH267">
        <v>2</v>
      </c>
      <c r="GI267">
        <v>5</v>
      </c>
      <c r="GJ267">
        <v>0</v>
      </c>
      <c r="GK267">
        <f>ROUND(R267*(S12)/100,2)</f>
        <v>0</v>
      </c>
      <c r="GL267">
        <f t="shared" si="297"/>
        <v>0</v>
      </c>
      <c r="GM267">
        <f t="shared" si="298"/>
        <v>3019.4</v>
      </c>
      <c r="GN267">
        <f t="shared" si="299"/>
        <v>0</v>
      </c>
      <c r="GO267">
        <f t="shared" si="300"/>
        <v>3019.4</v>
      </c>
      <c r="GP267">
        <f t="shared" si="301"/>
        <v>0</v>
      </c>
      <c r="GR267">
        <v>2</v>
      </c>
      <c r="GS267">
        <v>1</v>
      </c>
      <c r="GT267">
        <v>0</v>
      </c>
      <c r="GU267" t="s">
        <v>3</v>
      </c>
      <c r="GV267">
        <f t="shared" si="302"/>
        <v>0</v>
      </c>
      <c r="GW267">
        <v>1</v>
      </c>
      <c r="GX267">
        <f t="shared" si="303"/>
        <v>0</v>
      </c>
      <c r="HA267">
        <v>0</v>
      </c>
      <c r="HB267">
        <v>0</v>
      </c>
      <c r="HC267">
        <f t="shared" si="304"/>
        <v>0</v>
      </c>
      <c r="HE267" t="s">
        <v>26</v>
      </c>
      <c r="HF267" t="s">
        <v>75</v>
      </c>
      <c r="HM267" t="s">
        <v>3</v>
      </c>
      <c r="HN267" t="s">
        <v>3</v>
      </c>
      <c r="HO267" t="s">
        <v>3</v>
      </c>
      <c r="HP267" t="s">
        <v>3</v>
      </c>
      <c r="HQ267" t="s">
        <v>3</v>
      </c>
      <c r="IK267">
        <v>0</v>
      </c>
    </row>
    <row r="268" spans="1:255" x14ac:dyDescent="0.2">
      <c r="A268" s="2">
        <v>17</v>
      </c>
      <c r="B268" s="2">
        <v>1</v>
      </c>
      <c r="C268" s="2">
        <f>ROW(SmtRes!A365)</f>
        <v>365</v>
      </c>
      <c r="D268" s="2">
        <f>ROW(EtalonRes!A440)</f>
        <v>440</v>
      </c>
      <c r="E268" s="2" t="s">
        <v>143</v>
      </c>
      <c r="F268" s="2" t="s">
        <v>149</v>
      </c>
      <c r="G268" s="2" t="s">
        <v>150</v>
      </c>
      <c r="H268" s="2" t="s">
        <v>123</v>
      </c>
      <c r="I268" s="2">
        <v>3.2450000000000001</v>
      </c>
      <c r="J268" s="2">
        <v>0</v>
      </c>
      <c r="K268" s="2">
        <v>3.2450000000000001</v>
      </c>
      <c r="L268" s="2"/>
      <c r="M268" s="2"/>
      <c r="N268" s="2"/>
      <c r="O268" s="2">
        <f t="shared" si="267"/>
        <v>1819.99</v>
      </c>
      <c r="P268" s="2">
        <f t="shared" si="268"/>
        <v>1113.1300000000001</v>
      </c>
      <c r="Q268" s="2">
        <f t="shared" si="269"/>
        <v>106.24</v>
      </c>
      <c r="R268" s="2">
        <f t="shared" si="270"/>
        <v>17.72</v>
      </c>
      <c r="S268" s="2">
        <f t="shared" si="271"/>
        <v>600.62</v>
      </c>
      <c r="T268" s="2">
        <f t="shared" si="272"/>
        <v>0</v>
      </c>
      <c r="U268" s="2">
        <f t="shared" si="273"/>
        <v>46.630649999999996</v>
      </c>
      <c r="V268" s="2">
        <f t="shared" si="274"/>
        <v>0</v>
      </c>
      <c r="W268" s="2">
        <f t="shared" si="275"/>
        <v>0</v>
      </c>
      <c r="X268" s="2">
        <f t="shared" si="276"/>
        <v>684.71</v>
      </c>
      <c r="Y268" s="2">
        <f t="shared" si="277"/>
        <v>402.42</v>
      </c>
      <c r="Z268" s="2"/>
      <c r="AA268" s="2">
        <v>151751237</v>
      </c>
      <c r="AB268" s="2">
        <f t="shared" si="278"/>
        <v>560.86</v>
      </c>
      <c r="AC268" s="2">
        <f t="shared" si="279"/>
        <v>343.03</v>
      </c>
      <c r="AD268" s="2">
        <f t="shared" si="280"/>
        <v>32.74</v>
      </c>
      <c r="AE268" s="2">
        <f t="shared" si="281"/>
        <v>5.46</v>
      </c>
      <c r="AF268" s="2">
        <f t="shared" si="282"/>
        <v>185.09</v>
      </c>
      <c r="AG268" s="2">
        <f t="shared" si="283"/>
        <v>0</v>
      </c>
      <c r="AH268" s="2">
        <f t="shared" si="284"/>
        <v>14.37</v>
      </c>
      <c r="AI268" s="2">
        <f t="shared" si="285"/>
        <v>0</v>
      </c>
      <c r="AJ268" s="2">
        <f t="shared" si="286"/>
        <v>0</v>
      </c>
      <c r="AK268" s="2">
        <v>560.86</v>
      </c>
      <c r="AL268" s="2">
        <v>343.03</v>
      </c>
      <c r="AM268" s="2">
        <v>32.74</v>
      </c>
      <c r="AN268" s="2">
        <v>5.46</v>
      </c>
      <c r="AO268" s="2">
        <v>185.09</v>
      </c>
      <c r="AP268" s="2">
        <v>0</v>
      </c>
      <c r="AQ268" s="2">
        <v>14.37</v>
      </c>
      <c r="AR268" s="2">
        <v>0</v>
      </c>
      <c r="AS268" s="2">
        <v>0</v>
      </c>
      <c r="AT268" s="2">
        <v>114</v>
      </c>
      <c r="AU268" s="2">
        <v>67</v>
      </c>
      <c r="AV268" s="2">
        <v>1</v>
      </c>
      <c r="AW268" s="2">
        <v>1</v>
      </c>
      <c r="AX268" s="2"/>
      <c r="AY268" s="2"/>
      <c r="AZ268" s="2">
        <v>1</v>
      </c>
      <c r="BA268" s="2">
        <v>1</v>
      </c>
      <c r="BB268" s="2">
        <v>1</v>
      </c>
      <c r="BC268" s="2">
        <v>1</v>
      </c>
      <c r="BD268" s="2" t="s">
        <v>3</v>
      </c>
      <c r="BE268" s="2" t="s">
        <v>3</v>
      </c>
      <c r="BF268" s="2" t="s">
        <v>3</v>
      </c>
      <c r="BG268" s="2" t="s">
        <v>3</v>
      </c>
      <c r="BH268" s="2">
        <v>0</v>
      </c>
      <c r="BI268" s="2">
        <v>2</v>
      </c>
      <c r="BJ268" s="2" t="s">
        <v>151</v>
      </c>
      <c r="BK268" s="2"/>
      <c r="BL268" s="2"/>
      <c r="BM268" s="2">
        <v>1518</v>
      </c>
      <c r="BN268" s="2">
        <v>0</v>
      </c>
      <c r="BO268" s="2" t="s">
        <v>3</v>
      </c>
      <c r="BP268" s="2">
        <v>0</v>
      </c>
      <c r="BQ268" s="2">
        <v>40</v>
      </c>
      <c r="BR268" s="2">
        <v>0</v>
      </c>
      <c r="BS268" s="2">
        <v>1</v>
      </c>
      <c r="BT268" s="2">
        <v>1</v>
      </c>
      <c r="BU268" s="2">
        <v>1</v>
      </c>
      <c r="BV268" s="2">
        <v>1</v>
      </c>
      <c r="BW268" s="2">
        <v>1</v>
      </c>
      <c r="BX268" s="2">
        <v>1</v>
      </c>
      <c r="BY268" s="2" t="s">
        <v>3</v>
      </c>
      <c r="BZ268" s="2">
        <v>114</v>
      </c>
      <c r="CA268" s="2">
        <v>67</v>
      </c>
      <c r="CB268" s="2" t="s">
        <v>3</v>
      </c>
      <c r="CC268" s="2"/>
      <c r="CD268" s="2"/>
      <c r="CE268" s="2">
        <v>30</v>
      </c>
      <c r="CF268" s="2">
        <v>0</v>
      </c>
      <c r="CG268" s="2">
        <v>0</v>
      </c>
      <c r="CH268" s="2"/>
      <c r="CI268" s="2"/>
      <c r="CJ268" s="2"/>
      <c r="CK268" s="2"/>
      <c r="CL268" s="2"/>
      <c r="CM268" s="2">
        <v>0</v>
      </c>
      <c r="CN268" s="2" t="s">
        <v>3</v>
      </c>
      <c r="CO268" s="2">
        <v>0</v>
      </c>
      <c r="CP268" s="2">
        <f t="shared" si="287"/>
        <v>1819.9900000000002</v>
      </c>
      <c r="CQ268" s="2">
        <f t="shared" si="288"/>
        <v>343.03</v>
      </c>
      <c r="CR268" s="2">
        <f t="shared" si="289"/>
        <v>32.74</v>
      </c>
      <c r="CS268" s="2">
        <f t="shared" si="290"/>
        <v>5.46</v>
      </c>
      <c r="CT268" s="2">
        <f t="shared" si="291"/>
        <v>185.09</v>
      </c>
      <c r="CU268" s="2">
        <f t="shared" si="292"/>
        <v>0</v>
      </c>
      <c r="CV268" s="2">
        <f t="shared" si="293"/>
        <v>14.37</v>
      </c>
      <c r="CW268" s="2">
        <f t="shared" si="294"/>
        <v>0</v>
      </c>
      <c r="CX268" s="2">
        <f t="shared" si="295"/>
        <v>0</v>
      </c>
      <c r="CY268" s="2">
        <f>((S268*BZ268)/100)</f>
        <v>684.70680000000004</v>
      </c>
      <c r="CZ268" s="2">
        <f>((S268*CA268)/100)</f>
        <v>402.41540000000003</v>
      </c>
      <c r="DA268" s="2"/>
      <c r="DB268" s="2"/>
      <c r="DC268" s="2" t="s">
        <v>3</v>
      </c>
      <c r="DD268" s="2" t="s">
        <v>3</v>
      </c>
      <c r="DE268" s="2" t="s">
        <v>3</v>
      </c>
      <c r="DF268" s="2" t="s">
        <v>3</v>
      </c>
      <c r="DG268" s="2" t="s">
        <v>3</v>
      </c>
      <c r="DH268" s="2" t="s">
        <v>3</v>
      </c>
      <c r="DI268" s="2" t="s">
        <v>3</v>
      </c>
      <c r="DJ268" s="2" t="s">
        <v>3</v>
      </c>
      <c r="DK268" s="2" t="s">
        <v>3</v>
      </c>
      <c r="DL268" s="2" t="s">
        <v>3</v>
      </c>
      <c r="DM268" s="2" t="s">
        <v>3</v>
      </c>
      <c r="DN268" s="2">
        <v>0</v>
      </c>
      <c r="DO268" s="2">
        <v>0</v>
      </c>
      <c r="DP268" s="2">
        <v>1</v>
      </c>
      <c r="DQ268" s="2">
        <v>1</v>
      </c>
      <c r="DR268" s="2"/>
      <c r="DS268" s="2"/>
      <c r="DT268" s="2"/>
      <c r="DU268" s="2">
        <v>1003</v>
      </c>
      <c r="DV268" s="2" t="s">
        <v>123</v>
      </c>
      <c r="DW268" s="2" t="s">
        <v>123</v>
      </c>
      <c r="DX268" s="2">
        <v>100</v>
      </c>
      <c r="DY268" s="2"/>
      <c r="DZ268" s="2" t="s">
        <v>3</v>
      </c>
      <c r="EA268" s="2" t="s">
        <v>3</v>
      </c>
      <c r="EB268" s="2" t="s">
        <v>3</v>
      </c>
      <c r="EC268" s="2" t="s">
        <v>3</v>
      </c>
      <c r="ED268" s="2"/>
      <c r="EE268" s="2">
        <v>151031516</v>
      </c>
      <c r="EF268" s="2">
        <v>40</v>
      </c>
      <c r="EG268" s="2" t="s">
        <v>23</v>
      </c>
      <c r="EH268" s="2">
        <v>0</v>
      </c>
      <c r="EI268" s="2" t="s">
        <v>3</v>
      </c>
      <c r="EJ268" s="2">
        <v>2</v>
      </c>
      <c r="EK268" s="2">
        <v>1518</v>
      </c>
      <c r="EL268" s="2" t="s">
        <v>152</v>
      </c>
      <c r="EM268" s="2" t="s">
        <v>153</v>
      </c>
      <c r="EN268" s="2"/>
      <c r="EO268" s="2" t="s">
        <v>3</v>
      </c>
      <c r="EP268" s="2"/>
      <c r="EQ268" s="2">
        <v>0</v>
      </c>
      <c r="ER268" s="2">
        <v>560.86</v>
      </c>
      <c r="ES268" s="2">
        <v>343.03</v>
      </c>
      <c r="ET268" s="2">
        <v>32.74</v>
      </c>
      <c r="EU268" s="2">
        <v>5.46</v>
      </c>
      <c r="EV268" s="2">
        <v>185.09</v>
      </c>
      <c r="EW268" s="2">
        <v>14.37</v>
      </c>
      <c r="EX268" s="2">
        <v>0</v>
      </c>
      <c r="EY268" s="2">
        <v>0</v>
      </c>
      <c r="EZ268" s="2"/>
      <c r="FA268" s="2"/>
      <c r="FB268" s="2"/>
      <c r="FC268" s="2"/>
      <c r="FD268" s="2"/>
      <c r="FE268" s="2"/>
      <c r="FF268" s="2"/>
      <c r="FG268" s="2"/>
      <c r="FH268" s="2"/>
      <c r="FI268" s="2"/>
      <c r="FJ268" s="2"/>
      <c r="FK268" s="2"/>
      <c r="FL268" s="2"/>
      <c r="FM268" s="2"/>
      <c r="FN268" s="2"/>
      <c r="FO268" s="2"/>
      <c r="FP268" s="2"/>
      <c r="FQ268" s="2">
        <v>0</v>
      </c>
      <c r="FR268" s="2">
        <f t="shared" si="296"/>
        <v>0</v>
      </c>
      <c r="FS268" s="2">
        <v>0</v>
      </c>
      <c r="FT268" s="2"/>
      <c r="FU268" s="2"/>
      <c r="FV268" s="2"/>
      <c r="FW268" s="2"/>
      <c r="FX268" s="2">
        <v>114</v>
      </c>
      <c r="FY268" s="2">
        <v>67</v>
      </c>
      <c r="FZ268" s="2"/>
      <c r="GA268" s="2" t="s">
        <v>3</v>
      </c>
      <c r="GB268" s="2"/>
      <c r="GC268" s="2"/>
      <c r="GD268" s="2">
        <v>0</v>
      </c>
      <c r="GE268" s="2"/>
      <c r="GF268" s="2">
        <v>-650328178</v>
      </c>
      <c r="GG268" s="2">
        <v>2</v>
      </c>
      <c r="GH268" s="2">
        <v>1</v>
      </c>
      <c r="GI268" s="2">
        <v>-2</v>
      </c>
      <c r="GJ268" s="2">
        <v>0</v>
      </c>
      <c r="GK268" s="2">
        <f>ROUND(R268*(R12)/100,2)</f>
        <v>31.01</v>
      </c>
      <c r="GL268" s="2">
        <f t="shared" si="297"/>
        <v>0</v>
      </c>
      <c r="GM268" s="2">
        <f t="shared" si="298"/>
        <v>2938.13</v>
      </c>
      <c r="GN268" s="2">
        <f t="shared" si="299"/>
        <v>0</v>
      </c>
      <c r="GO268" s="2">
        <f t="shared" si="300"/>
        <v>2938.13</v>
      </c>
      <c r="GP268" s="2">
        <f t="shared" si="301"/>
        <v>0</v>
      </c>
      <c r="GQ268" s="2"/>
      <c r="GR268" s="2">
        <v>0</v>
      </c>
      <c r="GS268" s="2">
        <v>0</v>
      </c>
      <c r="GT268" s="2">
        <v>0</v>
      </c>
      <c r="GU268" s="2" t="s">
        <v>3</v>
      </c>
      <c r="GV268" s="2">
        <f t="shared" si="302"/>
        <v>0</v>
      </c>
      <c r="GW268" s="2">
        <v>1</v>
      </c>
      <c r="GX268" s="2">
        <f t="shared" si="303"/>
        <v>0</v>
      </c>
      <c r="GY268" s="2"/>
      <c r="GZ268" s="2"/>
      <c r="HA268" s="2">
        <v>0</v>
      </c>
      <c r="HB268" s="2">
        <v>0</v>
      </c>
      <c r="HC268" s="2">
        <f t="shared" si="304"/>
        <v>0</v>
      </c>
      <c r="HD268" s="2"/>
      <c r="HE268" s="2" t="s">
        <v>3</v>
      </c>
      <c r="HF268" s="2" t="s">
        <v>3</v>
      </c>
      <c r="HG268" s="2"/>
      <c r="HH268" s="2"/>
      <c r="HI268" s="2"/>
      <c r="HJ268" s="2"/>
      <c r="HK268" s="2"/>
      <c r="HL268" s="2"/>
      <c r="HM268" s="2" t="s">
        <v>3</v>
      </c>
      <c r="HN268" s="2" t="s">
        <v>3</v>
      </c>
      <c r="HO268" s="2" t="s">
        <v>3</v>
      </c>
      <c r="HP268" s="2" t="s">
        <v>3</v>
      </c>
      <c r="HQ268" s="2" t="s">
        <v>3</v>
      </c>
      <c r="HR268" s="2"/>
      <c r="HS268" s="2"/>
      <c r="HT268" s="2"/>
      <c r="HU268" s="2"/>
      <c r="HV268" s="2"/>
      <c r="HW268" s="2"/>
      <c r="HX268" s="2"/>
      <c r="HY268" s="2"/>
      <c r="HZ268" s="2"/>
      <c r="IA268" s="2"/>
      <c r="IB268" s="2"/>
      <c r="IC268" s="2"/>
      <c r="ID268" s="2"/>
      <c r="IE268" s="2"/>
      <c r="IF268" s="2"/>
      <c r="IG268" s="2"/>
      <c r="IH268" s="2"/>
      <c r="II268" s="2"/>
      <c r="IJ268" s="2"/>
      <c r="IK268" s="2">
        <v>0</v>
      </c>
      <c r="IL268" s="2"/>
      <c r="IM268" s="2"/>
      <c r="IN268" s="2"/>
      <c r="IO268" s="2"/>
      <c r="IP268" s="2"/>
      <c r="IQ268" s="2"/>
      <c r="IR268" s="2"/>
      <c r="IS268" s="2"/>
      <c r="IT268" s="2"/>
      <c r="IU268" s="2"/>
    </row>
    <row r="269" spans="1:255" x14ac:dyDescent="0.2">
      <c r="A269">
        <v>17</v>
      </c>
      <c r="B269">
        <v>1</v>
      </c>
      <c r="C269">
        <f>ROW(SmtRes!A366)</f>
        <v>366</v>
      </c>
      <c r="D269">
        <f>ROW(EtalonRes!A444)</f>
        <v>444</v>
      </c>
      <c r="E269" t="s">
        <v>143</v>
      </c>
      <c r="F269" t="s">
        <v>149</v>
      </c>
      <c r="G269" t="s">
        <v>150</v>
      </c>
      <c r="H269" t="s">
        <v>123</v>
      </c>
      <c r="I269">
        <v>3.2450000000000001</v>
      </c>
      <c r="J269">
        <v>0</v>
      </c>
      <c r="K269">
        <v>3.2450000000000001</v>
      </c>
      <c r="O269">
        <f t="shared" si="267"/>
        <v>33005.65</v>
      </c>
      <c r="P269">
        <f t="shared" si="268"/>
        <v>10841.89</v>
      </c>
      <c r="Q269">
        <f t="shared" si="269"/>
        <v>1436.36</v>
      </c>
      <c r="R269">
        <f t="shared" si="270"/>
        <v>611.52</v>
      </c>
      <c r="S269">
        <f t="shared" si="271"/>
        <v>20727.400000000001</v>
      </c>
      <c r="T269">
        <f t="shared" si="272"/>
        <v>0</v>
      </c>
      <c r="U269">
        <f t="shared" si="273"/>
        <v>46.630649999999996</v>
      </c>
      <c r="V269">
        <f t="shared" si="274"/>
        <v>0</v>
      </c>
      <c r="W269">
        <f t="shared" si="275"/>
        <v>0</v>
      </c>
      <c r="X269">
        <f t="shared" si="276"/>
        <v>16374.65</v>
      </c>
      <c r="Y269">
        <f t="shared" si="277"/>
        <v>8498.23</v>
      </c>
      <c r="AA269">
        <v>151751235</v>
      </c>
      <c r="AB269">
        <f t="shared" si="278"/>
        <v>560.86</v>
      </c>
      <c r="AC269">
        <f t="shared" si="279"/>
        <v>343.03</v>
      </c>
      <c r="AD269">
        <f t="shared" si="280"/>
        <v>32.74</v>
      </c>
      <c r="AE269">
        <f t="shared" si="281"/>
        <v>5.46</v>
      </c>
      <c r="AF269">
        <f t="shared" si="282"/>
        <v>185.09</v>
      </c>
      <c r="AG269">
        <f t="shared" si="283"/>
        <v>0</v>
      </c>
      <c r="AH269">
        <f t="shared" si="284"/>
        <v>14.37</v>
      </c>
      <c r="AI269">
        <f t="shared" si="285"/>
        <v>0</v>
      </c>
      <c r="AJ269">
        <f t="shared" si="286"/>
        <v>0</v>
      </c>
      <c r="AK269">
        <v>560.86</v>
      </c>
      <c r="AL269">
        <v>343.03</v>
      </c>
      <c r="AM269">
        <v>32.74</v>
      </c>
      <c r="AN269">
        <v>5.46</v>
      </c>
      <c r="AO269">
        <v>185.09</v>
      </c>
      <c r="AP269">
        <v>0</v>
      </c>
      <c r="AQ269">
        <v>14.37</v>
      </c>
      <c r="AR269">
        <v>0</v>
      </c>
      <c r="AS269">
        <v>0</v>
      </c>
      <c r="AT269">
        <v>79</v>
      </c>
      <c r="AU269">
        <v>41</v>
      </c>
      <c r="AV269">
        <v>1</v>
      </c>
      <c r="AW269">
        <v>1</v>
      </c>
      <c r="AZ269">
        <v>1</v>
      </c>
      <c r="BA269">
        <v>34.51</v>
      </c>
      <c r="BB269">
        <v>13.52</v>
      </c>
      <c r="BC269">
        <v>9.74</v>
      </c>
      <c r="BD269" t="s">
        <v>3</v>
      </c>
      <c r="BE269" t="s">
        <v>3</v>
      </c>
      <c r="BF269" t="s">
        <v>3</v>
      </c>
      <c r="BG269" t="s">
        <v>3</v>
      </c>
      <c r="BH269">
        <v>0</v>
      </c>
      <c r="BI269">
        <v>2</v>
      </c>
      <c r="BJ269" t="s">
        <v>151</v>
      </c>
      <c r="BM269">
        <v>1518</v>
      </c>
      <c r="BN269">
        <v>0</v>
      </c>
      <c r="BO269" t="s">
        <v>149</v>
      </c>
      <c r="BP269">
        <v>1</v>
      </c>
      <c r="BQ269">
        <v>40</v>
      </c>
      <c r="BR269">
        <v>0</v>
      </c>
      <c r="BS269">
        <v>34.51</v>
      </c>
      <c r="BT269">
        <v>1</v>
      </c>
      <c r="BU269">
        <v>1</v>
      </c>
      <c r="BV269">
        <v>1</v>
      </c>
      <c r="BW269">
        <v>1</v>
      </c>
      <c r="BX269">
        <v>1</v>
      </c>
      <c r="BY269" t="s">
        <v>3</v>
      </c>
      <c r="BZ269">
        <v>79</v>
      </c>
      <c r="CA269">
        <v>41</v>
      </c>
      <c r="CB269" t="s">
        <v>3</v>
      </c>
      <c r="CE269">
        <v>30</v>
      </c>
      <c r="CF269">
        <v>0</v>
      </c>
      <c r="CG269">
        <v>0</v>
      </c>
      <c r="CM269">
        <v>0</v>
      </c>
      <c r="CN269" t="s">
        <v>3</v>
      </c>
      <c r="CO269">
        <v>0</v>
      </c>
      <c r="CP269">
        <f t="shared" si="287"/>
        <v>33005.65</v>
      </c>
      <c r="CQ269">
        <f t="shared" si="288"/>
        <v>3341.11</v>
      </c>
      <c r="CR269">
        <f t="shared" si="289"/>
        <v>442.64</v>
      </c>
      <c r="CS269">
        <f t="shared" si="290"/>
        <v>188.42</v>
      </c>
      <c r="CT269">
        <f t="shared" si="291"/>
        <v>6387.46</v>
      </c>
      <c r="CU269">
        <f t="shared" si="292"/>
        <v>0</v>
      </c>
      <c r="CV269">
        <f t="shared" si="293"/>
        <v>14.37</v>
      </c>
      <c r="CW269">
        <f t="shared" si="294"/>
        <v>0</v>
      </c>
      <c r="CX269">
        <f t="shared" si="295"/>
        <v>0</v>
      </c>
      <c r="CY269">
        <f>S269*(BZ269/100)</f>
        <v>16374.646000000002</v>
      </c>
      <c r="CZ269">
        <f>S269*(CA269/100)</f>
        <v>8498.2340000000004</v>
      </c>
      <c r="DC269" t="s">
        <v>3</v>
      </c>
      <c r="DD269" t="s">
        <v>3</v>
      </c>
      <c r="DE269" t="s">
        <v>3</v>
      </c>
      <c r="DF269" t="s">
        <v>3</v>
      </c>
      <c r="DG269" t="s">
        <v>3</v>
      </c>
      <c r="DH269" t="s">
        <v>3</v>
      </c>
      <c r="DI269" t="s">
        <v>3</v>
      </c>
      <c r="DJ269" t="s">
        <v>3</v>
      </c>
      <c r="DK269" t="s">
        <v>3</v>
      </c>
      <c r="DL269" t="s">
        <v>3</v>
      </c>
      <c r="DM269" t="s">
        <v>3</v>
      </c>
      <c r="DN269">
        <v>114</v>
      </c>
      <c r="DO269">
        <v>67</v>
      </c>
      <c r="DP269">
        <v>1</v>
      </c>
      <c r="DQ269">
        <v>1</v>
      </c>
      <c r="DU269">
        <v>1003</v>
      </c>
      <c r="DV269" t="s">
        <v>123</v>
      </c>
      <c r="DW269" t="s">
        <v>123</v>
      </c>
      <c r="DX269">
        <v>100</v>
      </c>
      <c r="DZ269" t="s">
        <v>3</v>
      </c>
      <c r="EA269" t="s">
        <v>3</v>
      </c>
      <c r="EB269" t="s">
        <v>3</v>
      </c>
      <c r="EC269" t="s">
        <v>3</v>
      </c>
      <c r="EE269">
        <v>151031516</v>
      </c>
      <c r="EF269">
        <v>40</v>
      </c>
      <c r="EG269" t="s">
        <v>23</v>
      </c>
      <c r="EH269">
        <v>0</v>
      </c>
      <c r="EI269" t="s">
        <v>3</v>
      </c>
      <c r="EJ269">
        <v>2</v>
      </c>
      <c r="EK269">
        <v>1518</v>
      </c>
      <c r="EL269" t="s">
        <v>152</v>
      </c>
      <c r="EM269" t="s">
        <v>153</v>
      </c>
      <c r="EO269" t="s">
        <v>3</v>
      </c>
      <c r="EQ269">
        <v>0</v>
      </c>
      <c r="ER269">
        <v>560.86</v>
      </c>
      <c r="ES269">
        <v>343.03</v>
      </c>
      <c r="ET269">
        <v>32.74</v>
      </c>
      <c r="EU269">
        <v>5.46</v>
      </c>
      <c r="EV269">
        <v>185.09</v>
      </c>
      <c r="EW269">
        <v>14.37</v>
      </c>
      <c r="EX269">
        <v>0</v>
      </c>
      <c r="EY269">
        <v>0</v>
      </c>
      <c r="FQ269">
        <v>0</v>
      </c>
      <c r="FR269">
        <f t="shared" si="296"/>
        <v>0</v>
      </c>
      <c r="FS269">
        <v>0</v>
      </c>
      <c r="FX269">
        <v>114</v>
      </c>
      <c r="FY269">
        <v>67</v>
      </c>
      <c r="GA269" t="s">
        <v>3</v>
      </c>
      <c r="GD269">
        <v>0</v>
      </c>
      <c r="GF269">
        <v>-650328178</v>
      </c>
      <c r="GG269">
        <v>2</v>
      </c>
      <c r="GH269">
        <v>1</v>
      </c>
      <c r="GI269">
        <v>2</v>
      </c>
      <c r="GJ269">
        <v>0</v>
      </c>
      <c r="GK269">
        <f>ROUND(R269*(S12)/100,2)</f>
        <v>978.43</v>
      </c>
      <c r="GL269">
        <f t="shared" si="297"/>
        <v>0</v>
      </c>
      <c r="GM269">
        <f t="shared" si="298"/>
        <v>58856.959999999999</v>
      </c>
      <c r="GN269">
        <f t="shared" si="299"/>
        <v>0</v>
      </c>
      <c r="GO269">
        <f t="shared" si="300"/>
        <v>58856.959999999999</v>
      </c>
      <c r="GP269">
        <f t="shared" si="301"/>
        <v>0</v>
      </c>
      <c r="GR269">
        <v>0</v>
      </c>
      <c r="GS269">
        <v>3</v>
      </c>
      <c r="GT269">
        <v>0</v>
      </c>
      <c r="GU269" t="s">
        <v>3</v>
      </c>
      <c r="GV269">
        <f t="shared" si="302"/>
        <v>0</v>
      </c>
      <c r="GW269">
        <v>1</v>
      </c>
      <c r="GX269">
        <f t="shared" si="303"/>
        <v>0</v>
      </c>
      <c r="HA269">
        <v>0</v>
      </c>
      <c r="HB269">
        <v>0</v>
      </c>
      <c r="HC269">
        <f t="shared" si="304"/>
        <v>0</v>
      </c>
      <c r="HE269" t="s">
        <v>3</v>
      </c>
      <c r="HF269" t="s">
        <v>3</v>
      </c>
      <c r="HM269" t="s">
        <v>3</v>
      </c>
      <c r="HN269" t="s">
        <v>3</v>
      </c>
      <c r="HO269" t="s">
        <v>3</v>
      </c>
      <c r="HP269" t="s">
        <v>3</v>
      </c>
      <c r="HQ269" t="s">
        <v>3</v>
      </c>
      <c r="IK269">
        <v>0</v>
      </c>
    </row>
    <row r="270" spans="1:255" x14ac:dyDescent="0.2">
      <c r="A270" s="2">
        <v>17</v>
      </c>
      <c r="B270" s="2">
        <v>1</v>
      </c>
      <c r="C270" s="2"/>
      <c r="D270" s="2"/>
      <c r="E270" s="2" t="s">
        <v>146</v>
      </c>
      <c r="F270" s="2" t="s">
        <v>27</v>
      </c>
      <c r="G270" s="2" t="s">
        <v>155</v>
      </c>
      <c r="H270" s="2" t="s">
        <v>134</v>
      </c>
      <c r="I270" s="2">
        <v>324.5</v>
      </c>
      <c r="J270" s="2">
        <v>0</v>
      </c>
      <c r="K270" s="2">
        <v>324.5</v>
      </c>
      <c r="L270" s="2"/>
      <c r="M270" s="2"/>
      <c r="N270" s="2"/>
      <c r="O270" s="2">
        <f t="shared" si="267"/>
        <v>2313.69</v>
      </c>
      <c r="P270" s="2">
        <f t="shared" si="268"/>
        <v>2313.69</v>
      </c>
      <c r="Q270" s="2">
        <f t="shared" si="269"/>
        <v>0</v>
      </c>
      <c r="R270" s="2">
        <f t="shared" si="270"/>
        <v>0</v>
      </c>
      <c r="S270" s="2">
        <f t="shared" si="271"/>
        <v>0</v>
      </c>
      <c r="T270" s="2">
        <f t="shared" si="272"/>
        <v>0</v>
      </c>
      <c r="U270" s="2">
        <f t="shared" si="273"/>
        <v>0</v>
      </c>
      <c r="V270" s="2">
        <f t="shared" si="274"/>
        <v>0</v>
      </c>
      <c r="W270" s="2">
        <f t="shared" si="275"/>
        <v>0</v>
      </c>
      <c r="X270" s="2">
        <f t="shared" si="276"/>
        <v>0</v>
      </c>
      <c r="Y270" s="2">
        <f t="shared" si="277"/>
        <v>0</v>
      </c>
      <c r="Z270" s="2"/>
      <c r="AA270" s="2">
        <v>151751237</v>
      </c>
      <c r="AB270" s="2">
        <f t="shared" si="278"/>
        <v>7.13</v>
      </c>
      <c r="AC270" s="2">
        <f t="shared" si="279"/>
        <v>7.13</v>
      </c>
      <c r="AD270" s="2">
        <f t="shared" si="280"/>
        <v>0</v>
      </c>
      <c r="AE270" s="2">
        <f t="shared" si="281"/>
        <v>0</v>
      </c>
      <c r="AF270" s="2">
        <f t="shared" si="282"/>
        <v>0</v>
      </c>
      <c r="AG270" s="2">
        <f t="shared" si="283"/>
        <v>0</v>
      </c>
      <c r="AH270" s="2">
        <f t="shared" si="284"/>
        <v>0</v>
      </c>
      <c r="AI270" s="2">
        <f t="shared" si="285"/>
        <v>0</v>
      </c>
      <c r="AJ270" s="2">
        <f t="shared" si="286"/>
        <v>0</v>
      </c>
      <c r="AK270" s="2">
        <v>7.13</v>
      </c>
      <c r="AL270" s="2">
        <v>7.13</v>
      </c>
      <c r="AM270" s="2">
        <v>0</v>
      </c>
      <c r="AN270" s="2">
        <v>0</v>
      </c>
      <c r="AO270" s="2">
        <v>0</v>
      </c>
      <c r="AP270" s="2">
        <v>0</v>
      </c>
      <c r="AQ270" s="2">
        <v>0</v>
      </c>
      <c r="AR270" s="2">
        <v>0</v>
      </c>
      <c r="AS270" s="2">
        <v>0</v>
      </c>
      <c r="AT270" s="2">
        <v>0</v>
      </c>
      <c r="AU270" s="2">
        <v>0</v>
      </c>
      <c r="AV270" s="2">
        <v>1</v>
      </c>
      <c r="AW270" s="2">
        <v>1</v>
      </c>
      <c r="AX270" s="2"/>
      <c r="AY270" s="2"/>
      <c r="AZ270" s="2">
        <v>1</v>
      </c>
      <c r="BA270" s="2">
        <v>1</v>
      </c>
      <c r="BB270" s="2">
        <v>1</v>
      </c>
      <c r="BC270" s="2">
        <v>1</v>
      </c>
      <c r="BD270" s="2" t="s">
        <v>3</v>
      </c>
      <c r="BE270" s="2" t="s">
        <v>3</v>
      </c>
      <c r="BF270" s="2" t="s">
        <v>3</v>
      </c>
      <c r="BG270" s="2" t="s">
        <v>3</v>
      </c>
      <c r="BH270" s="2">
        <v>3</v>
      </c>
      <c r="BI270" s="2">
        <v>2</v>
      </c>
      <c r="BJ270" s="2" t="s">
        <v>3</v>
      </c>
      <c r="BK270" s="2"/>
      <c r="BL270" s="2"/>
      <c r="BM270" s="2">
        <v>700010</v>
      </c>
      <c r="BN270" s="2">
        <v>0</v>
      </c>
      <c r="BO270" s="2" t="s">
        <v>3</v>
      </c>
      <c r="BP270" s="2">
        <v>0</v>
      </c>
      <c r="BQ270" s="2">
        <v>202</v>
      </c>
      <c r="BR270" s="2">
        <v>0</v>
      </c>
      <c r="BS270" s="2">
        <v>1</v>
      </c>
      <c r="BT270" s="2">
        <v>1</v>
      </c>
      <c r="BU270" s="2">
        <v>1</v>
      </c>
      <c r="BV270" s="2">
        <v>1</v>
      </c>
      <c r="BW270" s="2">
        <v>1</v>
      </c>
      <c r="BX270" s="2">
        <v>1</v>
      </c>
      <c r="BY270" s="2" t="s">
        <v>3</v>
      </c>
      <c r="BZ270" s="2">
        <v>0</v>
      </c>
      <c r="CA270" s="2">
        <v>0</v>
      </c>
      <c r="CB270" s="2" t="s">
        <v>3</v>
      </c>
      <c r="CC270" s="2"/>
      <c r="CD270" s="2"/>
      <c r="CE270" s="2">
        <v>30</v>
      </c>
      <c r="CF270" s="2">
        <v>0</v>
      </c>
      <c r="CG270" s="2">
        <v>0</v>
      </c>
      <c r="CH270" s="2"/>
      <c r="CI270" s="2"/>
      <c r="CJ270" s="2"/>
      <c r="CK270" s="2"/>
      <c r="CL270" s="2"/>
      <c r="CM270" s="2">
        <v>0</v>
      </c>
      <c r="CN270" s="2" t="s">
        <v>3</v>
      </c>
      <c r="CO270" s="2">
        <v>0</v>
      </c>
      <c r="CP270" s="2">
        <f t="shared" si="287"/>
        <v>2313.69</v>
      </c>
      <c r="CQ270" s="2">
        <f t="shared" si="288"/>
        <v>7.13</v>
      </c>
      <c r="CR270" s="2">
        <f t="shared" si="289"/>
        <v>0</v>
      </c>
      <c r="CS270" s="2">
        <f t="shared" si="290"/>
        <v>0</v>
      </c>
      <c r="CT270" s="2">
        <f t="shared" si="291"/>
        <v>0</v>
      </c>
      <c r="CU270" s="2">
        <f t="shared" si="292"/>
        <v>0</v>
      </c>
      <c r="CV270" s="2">
        <f t="shared" si="293"/>
        <v>0</v>
      </c>
      <c r="CW270" s="2">
        <f t="shared" si="294"/>
        <v>0</v>
      </c>
      <c r="CX270" s="2">
        <f t="shared" si="295"/>
        <v>0</v>
      </c>
      <c r="CY270" s="2">
        <f>((S270*BZ270)/100)</f>
        <v>0</v>
      </c>
      <c r="CZ270" s="2">
        <f>((S270*CA270)/100)</f>
        <v>0</v>
      </c>
      <c r="DA270" s="2"/>
      <c r="DB270" s="2"/>
      <c r="DC270" s="2" t="s">
        <v>3</v>
      </c>
      <c r="DD270" s="2" t="s">
        <v>3</v>
      </c>
      <c r="DE270" s="2" t="s">
        <v>3</v>
      </c>
      <c r="DF270" s="2" t="s">
        <v>3</v>
      </c>
      <c r="DG270" s="2" t="s">
        <v>3</v>
      </c>
      <c r="DH270" s="2" t="s">
        <v>3</v>
      </c>
      <c r="DI270" s="2" t="s">
        <v>3</v>
      </c>
      <c r="DJ270" s="2" t="s">
        <v>3</v>
      </c>
      <c r="DK270" s="2" t="s">
        <v>3</v>
      </c>
      <c r="DL270" s="2" t="s">
        <v>3</v>
      </c>
      <c r="DM270" s="2" t="s">
        <v>3</v>
      </c>
      <c r="DN270" s="2">
        <v>0</v>
      </c>
      <c r="DO270" s="2">
        <v>0</v>
      </c>
      <c r="DP270" s="2">
        <v>1</v>
      </c>
      <c r="DQ270" s="2">
        <v>1</v>
      </c>
      <c r="DR270" s="2"/>
      <c r="DS270" s="2"/>
      <c r="DT270" s="2"/>
      <c r="DU270" s="2">
        <v>1003</v>
      </c>
      <c r="DV270" s="2" t="s">
        <v>134</v>
      </c>
      <c r="DW270" s="2" t="s">
        <v>134</v>
      </c>
      <c r="DX270" s="2">
        <v>1</v>
      </c>
      <c r="DY270" s="2"/>
      <c r="DZ270" s="2" t="s">
        <v>3</v>
      </c>
      <c r="EA270" s="2" t="s">
        <v>3</v>
      </c>
      <c r="EB270" s="2" t="s">
        <v>3</v>
      </c>
      <c r="EC270" s="2" t="s">
        <v>3</v>
      </c>
      <c r="ED270" s="2"/>
      <c r="EE270" s="2">
        <v>151748510</v>
      </c>
      <c r="EF270" s="2">
        <v>202</v>
      </c>
      <c r="EG270" s="2" t="s">
        <v>30</v>
      </c>
      <c r="EH270" s="2">
        <v>0</v>
      </c>
      <c r="EI270" s="2" t="s">
        <v>3</v>
      </c>
      <c r="EJ270" s="2">
        <v>1</v>
      </c>
      <c r="EK270" s="2">
        <v>700010</v>
      </c>
      <c r="EL270" s="2" t="s">
        <v>31</v>
      </c>
      <c r="EM270" s="2" t="s">
        <v>30</v>
      </c>
      <c r="EN270" s="2"/>
      <c r="EO270" s="2" t="s">
        <v>3</v>
      </c>
      <c r="EP270" s="2"/>
      <c r="EQ270" s="2">
        <v>0</v>
      </c>
      <c r="ER270" s="2">
        <v>7.6000000000000005</v>
      </c>
      <c r="ES270" s="2">
        <v>7.13</v>
      </c>
      <c r="ET270" s="2">
        <v>0</v>
      </c>
      <c r="EU270" s="2">
        <v>0</v>
      </c>
      <c r="EV270" s="2">
        <v>0</v>
      </c>
      <c r="EW270" s="2">
        <v>0</v>
      </c>
      <c r="EX270" s="2">
        <v>0</v>
      </c>
      <c r="EY270" s="2">
        <v>0</v>
      </c>
      <c r="EZ270" s="2"/>
      <c r="FA270" s="2"/>
      <c r="FB270" s="2"/>
      <c r="FC270" s="2"/>
      <c r="FD270" s="2"/>
      <c r="FE270" s="2"/>
      <c r="FF270" s="2"/>
      <c r="FG270" s="2"/>
      <c r="FH270" s="2"/>
      <c r="FI270" s="2"/>
      <c r="FJ270" s="2"/>
      <c r="FK270" s="2"/>
      <c r="FL270" s="2"/>
      <c r="FM270" s="2"/>
      <c r="FN270" s="2"/>
      <c r="FO270" s="2"/>
      <c r="FP270" s="2"/>
      <c r="FQ270" s="2">
        <v>0</v>
      </c>
      <c r="FR270" s="2">
        <f t="shared" si="296"/>
        <v>0</v>
      </c>
      <c r="FS270" s="2">
        <v>0</v>
      </c>
      <c r="FT270" s="2"/>
      <c r="FU270" s="2"/>
      <c r="FV270" s="2"/>
      <c r="FW270" s="2"/>
      <c r="FX270" s="2">
        <v>0</v>
      </c>
      <c r="FY270" s="2">
        <v>0</v>
      </c>
      <c r="FZ270" s="2"/>
      <c r="GA270" s="2" t="s">
        <v>156</v>
      </c>
      <c r="GB270" s="2"/>
      <c r="GC270" s="2"/>
      <c r="GD270" s="2">
        <v>0</v>
      </c>
      <c r="GE270" s="2"/>
      <c r="GF270" s="2">
        <v>-397864848</v>
      </c>
      <c r="GG270" s="2">
        <v>2</v>
      </c>
      <c r="GH270" s="2">
        <v>4</v>
      </c>
      <c r="GI270" s="2">
        <v>-2</v>
      </c>
      <c r="GJ270" s="2">
        <v>0</v>
      </c>
      <c r="GK270" s="2">
        <f>ROUND(R270*(R12)/100,2)</f>
        <v>0</v>
      </c>
      <c r="GL270" s="2">
        <f t="shared" si="297"/>
        <v>0</v>
      </c>
      <c r="GM270" s="2">
        <f t="shared" si="298"/>
        <v>2313.69</v>
      </c>
      <c r="GN270" s="2">
        <f t="shared" si="299"/>
        <v>0</v>
      </c>
      <c r="GO270" s="2">
        <f t="shared" si="300"/>
        <v>2313.69</v>
      </c>
      <c r="GP270" s="2">
        <f t="shared" si="301"/>
        <v>0</v>
      </c>
      <c r="GQ270" s="2"/>
      <c r="GR270" s="2">
        <v>0</v>
      </c>
      <c r="GS270" s="2">
        <v>2</v>
      </c>
      <c r="GT270" s="2">
        <v>0</v>
      </c>
      <c r="GU270" s="2" t="s">
        <v>3</v>
      </c>
      <c r="GV270" s="2">
        <f t="shared" si="302"/>
        <v>0</v>
      </c>
      <c r="GW270" s="2">
        <v>1</v>
      </c>
      <c r="GX270" s="2">
        <f t="shared" si="303"/>
        <v>0</v>
      </c>
      <c r="GY270" s="2"/>
      <c r="GZ270" s="2"/>
      <c r="HA270" s="2">
        <v>0</v>
      </c>
      <c r="HB270" s="2">
        <v>0</v>
      </c>
      <c r="HC270" s="2">
        <f t="shared" si="304"/>
        <v>0</v>
      </c>
      <c r="HD270" s="2"/>
      <c r="HE270" s="2" t="s">
        <v>26</v>
      </c>
      <c r="HF270" s="2" t="s">
        <v>75</v>
      </c>
      <c r="HG270" s="2"/>
      <c r="HH270" s="2"/>
      <c r="HI270" s="2"/>
      <c r="HJ270" s="2"/>
      <c r="HK270" s="2"/>
      <c r="HL270" s="2"/>
      <c r="HM270" s="2" t="s">
        <v>3</v>
      </c>
      <c r="HN270" s="2" t="s">
        <v>3</v>
      </c>
      <c r="HO270" s="2" t="s">
        <v>3</v>
      </c>
      <c r="HP270" s="2" t="s">
        <v>3</v>
      </c>
      <c r="HQ270" s="2" t="s">
        <v>3</v>
      </c>
      <c r="HR270" s="2"/>
      <c r="HS270" s="2"/>
      <c r="HT270" s="2"/>
      <c r="HU270" s="2"/>
      <c r="HV270" s="2"/>
      <c r="HW270" s="2"/>
      <c r="HX270" s="2"/>
      <c r="HY270" s="2"/>
      <c r="HZ270" s="2"/>
      <c r="IA270" s="2"/>
      <c r="IB270" s="2"/>
      <c r="IC270" s="2"/>
      <c r="ID270" s="2"/>
      <c r="IE270" s="2"/>
      <c r="IF270" s="2"/>
      <c r="IG270" s="2"/>
      <c r="IH270" s="2"/>
      <c r="II270" s="2"/>
      <c r="IJ270" s="2"/>
      <c r="IK270" s="2">
        <v>0</v>
      </c>
      <c r="IL270" s="2"/>
      <c r="IM270" s="2"/>
      <c r="IN270" s="2"/>
      <c r="IO270" s="2"/>
      <c r="IP270" s="2"/>
      <c r="IQ270" s="2"/>
      <c r="IR270" s="2"/>
      <c r="IS270" s="2"/>
      <c r="IT270" s="2"/>
      <c r="IU270" s="2"/>
    </row>
    <row r="271" spans="1:255" x14ac:dyDescent="0.2">
      <c r="A271">
        <v>17</v>
      </c>
      <c r="B271">
        <v>1</v>
      </c>
      <c r="E271" t="s">
        <v>146</v>
      </c>
      <c r="F271" t="s">
        <v>27</v>
      </c>
      <c r="G271" t="s">
        <v>155</v>
      </c>
      <c r="H271" t="s">
        <v>134</v>
      </c>
      <c r="I271">
        <v>324.5</v>
      </c>
      <c r="J271">
        <v>0</v>
      </c>
      <c r="K271">
        <v>324.5</v>
      </c>
      <c r="O271">
        <f t="shared" si="267"/>
        <v>22535.34</v>
      </c>
      <c r="P271">
        <f t="shared" si="268"/>
        <v>22535.34</v>
      </c>
      <c r="Q271">
        <f t="shared" si="269"/>
        <v>0</v>
      </c>
      <c r="R271">
        <f t="shared" si="270"/>
        <v>0</v>
      </c>
      <c r="S271">
        <f t="shared" si="271"/>
        <v>0</v>
      </c>
      <c r="T271">
        <f t="shared" si="272"/>
        <v>0</v>
      </c>
      <c r="U271">
        <f t="shared" si="273"/>
        <v>0</v>
      </c>
      <c r="V271">
        <f t="shared" si="274"/>
        <v>0</v>
      </c>
      <c r="W271">
        <f t="shared" si="275"/>
        <v>0</v>
      </c>
      <c r="X271">
        <f t="shared" si="276"/>
        <v>0</v>
      </c>
      <c r="Y271">
        <f t="shared" si="277"/>
        <v>0</v>
      </c>
      <c r="AA271">
        <v>151751235</v>
      </c>
      <c r="AB271">
        <f t="shared" si="278"/>
        <v>7.13</v>
      </c>
      <c r="AC271">
        <f t="shared" si="279"/>
        <v>7.13</v>
      </c>
      <c r="AD271">
        <f t="shared" si="280"/>
        <v>0</v>
      </c>
      <c r="AE271">
        <f t="shared" si="281"/>
        <v>0</v>
      </c>
      <c r="AF271">
        <f t="shared" si="282"/>
        <v>0</v>
      </c>
      <c r="AG271">
        <f t="shared" si="283"/>
        <v>0</v>
      </c>
      <c r="AH271">
        <f t="shared" si="284"/>
        <v>0</v>
      </c>
      <c r="AI271">
        <f t="shared" si="285"/>
        <v>0</v>
      </c>
      <c r="AJ271">
        <f t="shared" si="286"/>
        <v>0</v>
      </c>
      <c r="AK271">
        <v>7.13</v>
      </c>
      <c r="AL271">
        <v>7.13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1</v>
      </c>
      <c r="AW271">
        <v>1</v>
      </c>
      <c r="AZ271">
        <v>1</v>
      </c>
      <c r="BA271">
        <v>1</v>
      </c>
      <c r="BB271">
        <v>1</v>
      </c>
      <c r="BC271">
        <v>9.74</v>
      </c>
      <c r="BD271" t="s">
        <v>3</v>
      </c>
      <c r="BE271" t="s">
        <v>3</v>
      </c>
      <c r="BF271" t="s">
        <v>3</v>
      </c>
      <c r="BG271" t="s">
        <v>3</v>
      </c>
      <c r="BH271">
        <v>3</v>
      </c>
      <c r="BI271">
        <v>2</v>
      </c>
      <c r="BJ271" t="s">
        <v>3</v>
      </c>
      <c r="BM271">
        <v>700010</v>
      </c>
      <c r="BN271">
        <v>0</v>
      </c>
      <c r="BO271" t="s">
        <v>3</v>
      </c>
      <c r="BP271">
        <v>0</v>
      </c>
      <c r="BQ271">
        <v>202</v>
      </c>
      <c r="BR271">
        <v>0</v>
      </c>
      <c r="BS271">
        <v>1</v>
      </c>
      <c r="BT271">
        <v>1</v>
      </c>
      <c r="BU271">
        <v>1</v>
      </c>
      <c r="BV271">
        <v>1</v>
      </c>
      <c r="BW271">
        <v>1</v>
      </c>
      <c r="BX271">
        <v>1</v>
      </c>
      <c r="BY271" t="s">
        <v>3</v>
      </c>
      <c r="BZ271">
        <v>0</v>
      </c>
      <c r="CA271">
        <v>0</v>
      </c>
      <c r="CB271" t="s">
        <v>3</v>
      </c>
      <c r="CE271">
        <v>30</v>
      </c>
      <c r="CF271">
        <v>0</v>
      </c>
      <c r="CG271">
        <v>0</v>
      </c>
      <c r="CM271">
        <v>0</v>
      </c>
      <c r="CN271" t="s">
        <v>3</v>
      </c>
      <c r="CO271">
        <v>0</v>
      </c>
      <c r="CP271">
        <f t="shared" si="287"/>
        <v>22535.34</v>
      </c>
      <c r="CQ271">
        <f t="shared" si="288"/>
        <v>69.45</v>
      </c>
      <c r="CR271">
        <f t="shared" si="289"/>
        <v>0</v>
      </c>
      <c r="CS271">
        <f t="shared" si="290"/>
        <v>0</v>
      </c>
      <c r="CT271">
        <f t="shared" si="291"/>
        <v>0</v>
      </c>
      <c r="CU271">
        <f t="shared" si="292"/>
        <v>0</v>
      </c>
      <c r="CV271">
        <f t="shared" si="293"/>
        <v>0</v>
      </c>
      <c r="CW271">
        <f t="shared" si="294"/>
        <v>0</v>
      </c>
      <c r="CX271">
        <f t="shared" si="295"/>
        <v>0</v>
      </c>
      <c r="CY271">
        <f>S271*(BZ271/100)</f>
        <v>0</v>
      </c>
      <c r="CZ271">
        <f>S271*(CA271/100)</f>
        <v>0</v>
      </c>
      <c r="DC271" t="s">
        <v>3</v>
      </c>
      <c r="DD271" t="s">
        <v>3</v>
      </c>
      <c r="DE271" t="s">
        <v>3</v>
      </c>
      <c r="DF271" t="s">
        <v>3</v>
      </c>
      <c r="DG271" t="s">
        <v>3</v>
      </c>
      <c r="DH271" t="s">
        <v>3</v>
      </c>
      <c r="DI271" t="s">
        <v>3</v>
      </c>
      <c r="DJ271" t="s">
        <v>3</v>
      </c>
      <c r="DK271" t="s">
        <v>3</v>
      </c>
      <c r="DL271" t="s">
        <v>3</v>
      </c>
      <c r="DM271" t="s">
        <v>3</v>
      </c>
      <c r="DN271">
        <v>0</v>
      </c>
      <c r="DO271">
        <v>0</v>
      </c>
      <c r="DP271">
        <v>1</v>
      </c>
      <c r="DQ271">
        <v>1</v>
      </c>
      <c r="DU271">
        <v>1003</v>
      </c>
      <c r="DV271" t="s">
        <v>134</v>
      </c>
      <c r="DW271" t="s">
        <v>134</v>
      </c>
      <c r="DX271">
        <v>1</v>
      </c>
      <c r="DZ271" t="s">
        <v>3</v>
      </c>
      <c r="EA271" t="s">
        <v>3</v>
      </c>
      <c r="EB271" t="s">
        <v>3</v>
      </c>
      <c r="EC271" t="s">
        <v>3</v>
      </c>
      <c r="EE271">
        <v>151748510</v>
      </c>
      <c r="EF271">
        <v>202</v>
      </c>
      <c r="EG271" t="s">
        <v>30</v>
      </c>
      <c r="EH271">
        <v>0</v>
      </c>
      <c r="EI271" t="s">
        <v>3</v>
      </c>
      <c r="EJ271">
        <v>1</v>
      </c>
      <c r="EK271">
        <v>700010</v>
      </c>
      <c r="EL271" t="s">
        <v>31</v>
      </c>
      <c r="EM271" t="s">
        <v>30</v>
      </c>
      <c r="EO271" t="s">
        <v>3</v>
      </c>
      <c r="EQ271">
        <v>0</v>
      </c>
      <c r="ER271">
        <v>7.6000000000000005</v>
      </c>
      <c r="ES271">
        <v>7.13</v>
      </c>
      <c r="ET271">
        <v>0</v>
      </c>
      <c r="EU271">
        <v>0</v>
      </c>
      <c r="EV271">
        <v>0</v>
      </c>
      <c r="EW271">
        <v>0</v>
      </c>
      <c r="EX271">
        <v>0</v>
      </c>
      <c r="EY271">
        <v>0</v>
      </c>
      <c r="EZ271">
        <v>5</v>
      </c>
      <c r="FC271">
        <v>1</v>
      </c>
      <c r="FD271">
        <v>18</v>
      </c>
      <c r="FF271">
        <v>81.72</v>
      </c>
      <c r="FQ271">
        <v>0</v>
      </c>
      <c r="FR271">
        <f t="shared" si="296"/>
        <v>0</v>
      </c>
      <c r="FS271">
        <v>0</v>
      </c>
      <c r="FX271">
        <v>0</v>
      </c>
      <c r="FY271">
        <v>0</v>
      </c>
      <c r="GA271" t="s">
        <v>156</v>
      </c>
      <c r="GD271">
        <v>0</v>
      </c>
      <c r="GF271">
        <v>-397864848</v>
      </c>
      <c r="GG271">
        <v>2</v>
      </c>
      <c r="GH271">
        <v>3</v>
      </c>
      <c r="GI271">
        <v>5</v>
      </c>
      <c r="GJ271">
        <v>0</v>
      </c>
      <c r="GK271">
        <f>ROUND(R271*(S12)/100,2)</f>
        <v>0</v>
      </c>
      <c r="GL271">
        <f t="shared" si="297"/>
        <v>0</v>
      </c>
      <c r="GM271">
        <f t="shared" si="298"/>
        <v>22535.34</v>
      </c>
      <c r="GN271">
        <f t="shared" si="299"/>
        <v>0</v>
      </c>
      <c r="GO271">
        <f t="shared" si="300"/>
        <v>22535.34</v>
      </c>
      <c r="GP271">
        <f t="shared" si="301"/>
        <v>0</v>
      </c>
      <c r="GR271">
        <v>1</v>
      </c>
      <c r="GS271">
        <v>1</v>
      </c>
      <c r="GT271">
        <v>0</v>
      </c>
      <c r="GU271" t="s">
        <v>3</v>
      </c>
      <c r="GV271">
        <f t="shared" si="302"/>
        <v>0</v>
      </c>
      <c r="GW271">
        <v>1</v>
      </c>
      <c r="GX271">
        <f t="shared" si="303"/>
        <v>0</v>
      </c>
      <c r="HA271">
        <v>0</v>
      </c>
      <c r="HB271">
        <v>0</v>
      </c>
      <c r="HC271">
        <f t="shared" si="304"/>
        <v>0</v>
      </c>
      <c r="HE271" t="s">
        <v>26</v>
      </c>
      <c r="HF271" t="s">
        <v>75</v>
      </c>
      <c r="HM271" t="s">
        <v>3</v>
      </c>
      <c r="HN271" t="s">
        <v>3</v>
      </c>
      <c r="HO271" t="s">
        <v>3</v>
      </c>
      <c r="HP271" t="s">
        <v>3</v>
      </c>
      <c r="HQ271" t="s">
        <v>3</v>
      </c>
      <c r="IK271">
        <v>0</v>
      </c>
    </row>
    <row r="272" spans="1:255" x14ac:dyDescent="0.2">
      <c r="A272" s="2">
        <v>17</v>
      </c>
      <c r="B272" s="2">
        <v>1</v>
      </c>
      <c r="C272" s="2"/>
      <c r="D272" s="2"/>
      <c r="E272" s="2" t="s">
        <v>148</v>
      </c>
      <c r="F272" s="2" t="s">
        <v>27</v>
      </c>
      <c r="G272" s="2" t="s">
        <v>158</v>
      </c>
      <c r="H272" s="2" t="s">
        <v>29</v>
      </c>
      <c r="I272" s="2">
        <v>815</v>
      </c>
      <c r="J272" s="2">
        <v>0</v>
      </c>
      <c r="K272" s="2">
        <v>815</v>
      </c>
      <c r="L272" s="2"/>
      <c r="M272" s="2"/>
      <c r="N272" s="2"/>
      <c r="O272" s="2">
        <f t="shared" si="267"/>
        <v>366.75</v>
      </c>
      <c r="P272" s="2">
        <f t="shared" si="268"/>
        <v>366.75</v>
      </c>
      <c r="Q272" s="2">
        <f t="shared" si="269"/>
        <v>0</v>
      </c>
      <c r="R272" s="2">
        <f t="shared" si="270"/>
        <v>0</v>
      </c>
      <c r="S272" s="2">
        <f t="shared" si="271"/>
        <v>0</v>
      </c>
      <c r="T272" s="2">
        <f t="shared" si="272"/>
        <v>0</v>
      </c>
      <c r="U272" s="2">
        <f t="shared" si="273"/>
        <v>0</v>
      </c>
      <c r="V272" s="2">
        <f t="shared" si="274"/>
        <v>0</v>
      </c>
      <c r="W272" s="2">
        <f t="shared" si="275"/>
        <v>0</v>
      </c>
      <c r="X272" s="2">
        <f t="shared" si="276"/>
        <v>0</v>
      </c>
      <c r="Y272" s="2">
        <f t="shared" si="277"/>
        <v>0</v>
      </c>
      <c r="Z272" s="2"/>
      <c r="AA272" s="2">
        <v>151751237</v>
      </c>
      <c r="AB272" s="2">
        <f t="shared" si="278"/>
        <v>0.45</v>
      </c>
      <c r="AC272" s="2">
        <f t="shared" si="279"/>
        <v>0.45</v>
      </c>
      <c r="AD272" s="2">
        <f t="shared" si="280"/>
        <v>0</v>
      </c>
      <c r="AE272" s="2">
        <f t="shared" si="281"/>
        <v>0</v>
      </c>
      <c r="AF272" s="2">
        <f t="shared" si="282"/>
        <v>0</v>
      </c>
      <c r="AG272" s="2">
        <f t="shared" si="283"/>
        <v>0</v>
      </c>
      <c r="AH272" s="2">
        <f t="shared" si="284"/>
        <v>0</v>
      </c>
      <c r="AI272" s="2">
        <f t="shared" si="285"/>
        <v>0</v>
      </c>
      <c r="AJ272" s="2">
        <f t="shared" si="286"/>
        <v>0</v>
      </c>
      <c r="AK272" s="2">
        <v>0.45</v>
      </c>
      <c r="AL272" s="2">
        <v>0.45</v>
      </c>
      <c r="AM272" s="2">
        <v>0</v>
      </c>
      <c r="AN272" s="2">
        <v>0</v>
      </c>
      <c r="AO272" s="2">
        <v>0</v>
      </c>
      <c r="AP272" s="2">
        <v>0</v>
      </c>
      <c r="AQ272" s="2">
        <v>0</v>
      </c>
      <c r="AR272" s="2">
        <v>0</v>
      </c>
      <c r="AS272" s="2">
        <v>0</v>
      </c>
      <c r="AT272" s="2">
        <v>0</v>
      </c>
      <c r="AU272" s="2">
        <v>0</v>
      </c>
      <c r="AV272" s="2">
        <v>1</v>
      </c>
      <c r="AW272" s="2">
        <v>1</v>
      </c>
      <c r="AX272" s="2"/>
      <c r="AY272" s="2"/>
      <c r="AZ272" s="2">
        <v>1</v>
      </c>
      <c r="BA272" s="2">
        <v>1</v>
      </c>
      <c r="BB272" s="2">
        <v>1</v>
      </c>
      <c r="BC272" s="2">
        <v>1</v>
      </c>
      <c r="BD272" s="2" t="s">
        <v>3</v>
      </c>
      <c r="BE272" s="2" t="s">
        <v>3</v>
      </c>
      <c r="BF272" s="2" t="s">
        <v>3</v>
      </c>
      <c r="BG272" s="2" t="s">
        <v>3</v>
      </c>
      <c r="BH272" s="2">
        <v>3</v>
      </c>
      <c r="BI272" s="2">
        <v>2</v>
      </c>
      <c r="BJ272" s="2" t="s">
        <v>3</v>
      </c>
      <c r="BK272" s="2"/>
      <c r="BL272" s="2"/>
      <c r="BM272" s="2">
        <v>700010</v>
      </c>
      <c r="BN272" s="2">
        <v>0</v>
      </c>
      <c r="BO272" s="2" t="s">
        <v>3</v>
      </c>
      <c r="BP272" s="2">
        <v>0</v>
      </c>
      <c r="BQ272" s="2">
        <v>202</v>
      </c>
      <c r="BR272" s="2">
        <v>0</v>
      </c>
      <c r="BS272" s="2">
        <v>1</v>
      </c>
      <c r="BT272" s="2">
        <v>1</v>
      </c>
      <c r="BU272" s="2">
        <v>1</v>
      </c>
      <c r="BV272" s="2">
        <v>1</v>
      </c>
      <c r="BW272" s="2">
        <v>1</v>
      </c>
      <c r="BX272" s="2">
        <v>1</v>
      </c>
      <c r="BY272" s="2" t="s">
        <v>3</v>
      </c>
      <c r="BZ272" s="2">
        <v>0</v>
      </c>
      <c r="CA272" s="2">
        <v>0</v>
      </c>
      <c r="CB272" s="2" t="s">
        <v>3</v>
      </c>
      <c r="CC272" s="2"/>
      <c r="CD272" s="2"/>
      <c r="CE272" s="2">
        <v>30</v>
      </c>
      <c r="CF272" s="2">
        <v>0</v>
      </c>
      <c r="CG272" s="2">
        <v>0</v>
      </c>
      <c r="CH272" s="2"/>
      <c r="CI272" s="2"/>
      <c r="CJ272" s="2"/>
      <c r="CK272" s="2"/>
      <c r="CL272" s="2"/>
      <c r="CM272" s="2">
        <v>0</v>
      </c>
      <c r="CN272" s="2" t="s">
        <v>3</v>
      </c>
      <c r="CO272" s="2">
        <v>0</v>
      </c>
      <c r="CP272" s="2">
        <f t="shared" si="287"/>
        <v>366.75</v>
      </c>
      <c r="CQ272" s="2">
        <f t="shared" si="288"/>
        <v>0.45</v>
      </c>
      <c r="CR272" s="2">
        <f t="shared" si="289"/>
        <v>0</v>
      </c>
      <c r="CS272" s="2">
        <f t="shared" si="290"/>
        <v>0</v>
      </c>
      <c r="CT272" s="2">
        <f t="shared" si="291"/>
        <v>0</v>
      </c>
      <c r="CU272" s="2">
        <f t="shared" si="292"/>
        <v>0</v>
      </c>
      <c r="CV272" s="2">
        <f t="shared" si="293"/>
        <v>0</v>
      </c>
      <c r="CW272" s="2">
        <f t="shared" si="294"/>
        <v>0</v>
      </c>
      <c r="CX272" s="2">
        <f t="shared" si="295"/>
        <v>0</v>
      </c>
      <c r="CY272" s="2">
        <f>((S272*BZ272)/100)</f>
        <v>0</v>
      </c>
      <c r="CZ272" s="2">
        <f>((S272*CA272)/100)</f>
        <v>0</v>
      </c>
      <c r="DA272" s="2"/>
      <c r="DB272" s="2"/>
      <c r="DC272" s="2" t="s">
        <v>3</v>
      </c>
      <c r="DD272" s="2" t="s">
        <v>3</v>
      </c>
      <c r="DE272" s="2" t="s">
        <v>3</v>
      </c>
      <c r="DF272" s="2" t="s">
        <v>3</v>
      </c>
      <c r="DG272" s="2" t="s">
        <v>3</v>
      </c>
      <c r="DH272" s="2" t="s">
        <v>3</v>
      </c>
      <c r="DI272" s="2" t="s">
        <v>3</v>
      </c>
      <c r="DJ272" s="2" t="s">
        <v>3</v>
      </c>
      <c r="DK272" s="2" t="s">
        <v>3</v>
      </c>
      <c r="DL272" s="2" t="s">
        <v>3</v>
      </c>
      <c r="DM272" s="2" t="s">
        <v>3</v>
      </c>
      <c r="DN272" s="2">
        <v>0</v>
      </c>
      <c r="DO272" s="2">
        <v>0</v>
      </c>
      <c r="DP272" s="2">
        <v>1</v>
      </c>
      <c r="DQ272" s="2">
        <v>1</v>
      </c>
      <c r="DR272" s="2"/>
      <c r="DS272" s="2"/>
      <c r="DT272" s="2"/>
      <c r="DU272" s="2">
        <v>1010</v>
      </c>
      <c r="DV272" s="2" t="s">
        <v>29</v>
      </c>
      <c r="DW272" s="2" t="s">
        <v>29</v>
      </c>
      <c r="DX272" s="2">
        <v>1</v>
      </c>
      <c r="DY272" s="2"/>
      <c r="DZ272" s="2" t="s">
        <v>3</v>
      </c>
      <c r="EA272" s="2" t="s">
        <v>3</v>
      </c>
      <c r="EB272" s="2" t="s">
        <v>3</v>
      </c>
      <c r="EC272" s="2" t="s">
        <v>3</v>
      </c>
      <c r="ED272" s="2"/>
      <c r="EE272" s="2">
        <v>151748510</v>
      </c>
      <c r="EF272" s="2">
        <v>202</v>
      </c>
      <c r="EG272" s="2" t="s">
        <v>30</v>
      </c>
      <c r="EH272" s="2">
        <v>0</v>
      </c>
      <c r="EI272" s="2" t="s">
        <v>3</v>
      </c>
      <c r="EJ272" s="2">
        <v>1</v>
      </c>
      <c r="EK272" s="2">
        <v>700010</v>
      </c>
      <c r="EL272" s="2" t="s">
        <v>31</v>
      </c>
      <c r="EM272" s="2" t="s">
        <v>30</v>
      </c>
      <c r="EN272" s="2"/>
      <c r="EO272" s="2" t="s">
        <v>3</v>
      </c>
      <c r="EP272" s="2"/>
      <c r="EQ272" s="2">
        <v>0</v>
      </c>
      <c r="ER272" s="2">
        <v>0.48</v>
      </c>
      <c r="ES272" s="2">
        <v>0.45</v>
      </c>
      <c r="ET272" s="2">
        <v>0</v>
      </c>
      <c r="EU272" s="2">
        <v>0</v>
      </c>
      <c r="EV272" s="2">
        <v>0</v>
      </c>
      <c r="EW272" s="2">
        <v>0</v>
      </c>
      <c r="EX272" s="2">
        <v>0</v>
      </c>
      <c r="EY272" s="2">
        <v>0</v>
      </c>
      <c r="EZ272" s="2"/>
      <c r="FA272" s="2"/>
      <c r="FB272" s="2"/>
      <c r="FC272" s="2"/>
      <c r="FD272" s="2"/>
      <c r="FE272" s="2"/>
      <c r="FF272" s="2"/>
      <c r="FG272" s="2"/>
      <c r="FH272" s="2"/>
      <c r="FI272" s="2"/>
      <c r="FJ272" s="2"/>
      <c r="FK272" s="2"/>
      <c r="FL272" s="2"/>
      <c r="FM272" s="2"/>
      <c r="FN272" s="2"/>
      <c r="FO272" s="2"/>
      <c r="FP272" s="2"/>
      <c r="FQ272" s="2">
        <v>0</v>
      </c>
      <c r="FR272" s="2">
        <f t="shared" si="296"/>
        <v>0</v>
      </c>
      <c r="FS272" s="2">
        <v>0</v>
      </c>
      <c r="FT272" s="2"/>
      <c r="FU272" s="2"/>
      <c r="FV272" s="2"/>
      <c r="FW272" s="2"/>
      <c r="FX272" s="2">
        <v>0</v>
      </c>
      <c r="FY272" s="2">
        <v>0</v>
      </c>
      <c r="FZ272" s="2"/>
      <c r="GA272" s="2" t="s">
        <v>159</v>
      </c>
      <c r="GB272" s="2"/>
      <c r="GC272" s="2"/>
      <c r="GD272" s="2">
        <v>0</v>
      </c>
      <c r="GE272" s="2"/>
      <c r="GF272" s="2">
        <v>-1744385024</v>
      </c>
      <c r="GG272" s="2">
        <v>2</v>
      </c>
      <c r="GH272" s="2">
        <v>4</v>
      </c>
      <c r="GI272" s="2">
        <v>-2</v>
      </c>
      <c r="GJ272" s="2">
        <v>0</v>
      </c>
      <c r="GK272" s="2">
        <f>ROUND(R272*(R12)/100,2)</f>
        <v>0</v>
      </c>
      <c r="GL272" s="2">
        <f t="shared" si="297"/>
        <v>0</v>
      </c>
      <c r="GM272" s="2">
        <f t="shared" si="298"/>
        <v>366.75</v>
      </c>
      <c r="GN272" s="2">
        <f t="shared" si="299"/>
        <v>0</v>
      </c>
      <c r="GO272" s="2">
        <f t="shared" si="300"/>
        <v>366.75</v>
      </c>
      <c r="GP272" s="2">
        <f t="shared" si="301"/>
        <v>0</v>
      </c>
      <c r="GQ272" s="2"/>
      <c r="GR272" s="2">
        <v>0</v>
      </c>
      <c r="GS272" s="2">
        <v>2</v>
      </c>
      <c r="GT272" s="2">
        <v>0</v>
      </c>
      <c r="GU272" s="2" t="s">
        <v>3</v>
      </c>
      <c r="GV272" s="2">
        <f t="shared" si="302"/>
        <v>0</v>
      </c>
      <c r="GW272" s="2">
        <v>1</v>
      </c>
      <c r="GX272" s="2">
        <f t="shared" si="303"/>
        <v>0</v>
      </c>
      <c r="GY272" s="2"/>
      <c r="GZ272" s="2"/>
      <c r="HA272" s="2">
        <v>0</v>
      </c>
      <c r="HB272" s="2">
        <v>0</v>
      </c>
      <c r="HC272" s="2">
        <f t="shared" si="304"/>
        <v>0</v>
      </c>
      <c r="HD272" s="2"/>
      <c r="HE272" s="2" t="s">
        <v>26</v>
      </c>
      <c r="HF272" s="2" t="s">
        <v>75</v>
      </c>
      <c r="HG272" s="2"/>
      <c r="HH272" s="2"/>
      <c r="HI272" s="2"/>
      <c r="HJ272" s="2"/>
      <c r="HK272" s="2"/>
      <c r="HL272" s="2"/>
      <c r="HM272" s="2" t="s">
        <v>3</v>
      </c>
      <c r="HN272" s="2" t="s">
        <v>3</v>
      </c>
      <c r="HO272" s="2" t="s">
        <v>3</v>
      </c>
      <c r="HP272" s="2" t="s">
        <v>3</v>
      </c>
      <c r="HQ272" s="2" t="s">
        <v>3</v>
      </c>
      <c r="HR272" s="2"/>
      <c r="HS272" s="2"/>
      <c r="HT272" s="2"/>
      <c r="HU272" s="2"/>
      <c r="HV272" s="2"/>
      <c r="HW272" s="2"/>
      <c r="HX272" s="2"/>
      <c r="HY272" s="2"/>
      <c r="HZ272" s="2"/>
      <c r="IA272" s="2"/>
      <c r="IB272" s="2"/>
      <c r="IC272" s="2"/>
      <c r="ID272" s="2"/>
      <c r="IE272" s="2"/>
      <c r="IF272" s="2"/>
      <c r="IG272" s="2"/>
      <c r="IH272" s="2"/>
      <c r="II272" s="2"/>
      <c r="IJ272" s="2"/>
      <c r="IK272" s="2">
        <v>0</v>
      </c>
      <c r="IL272" s="2"/>
      <c r="IM272" s="2"/>
      <c r="IN272" s="2"/>
      <c r="IO272" s="2"/>
      <c r="IP272" s="2"/>
      <c r="IQ272" s="2"/>
      <c r="IR272" s="2"/>
      <c r="IS272" s="2"/>
      <c r="IT272" s="2"/>
      <c r="IU272" s="2"/>
    </row>
    <row r="273" spans="1:255" x14ac:dyDescent="0.2">
      <c r="A273">
        <v>17</v>
      </c>
      <c r="B273">
        <v>1</v>
      </c>
      <c r="E273" t="s">
        <v>148</v>
      </c>
      <c r="F273" t="s">
        <v>27</v>
      </c>
      <c r="G273" t="s">
        <v>158</v>
      </c>
      <c r="H273" t="s">
        <v>29</v>
      </c>
      <c r="I273">
        <v>815</v>
      </c>
      <c r="J273">
        <v>0</v>
      </c>
      <c r="K273">
        <v>815</v>
      </c>
      <c r="O273">
        <f t="shared" si="267"/>
        <v>3572.15</v>
      </c>
      <c r="P273">
        <f t="shared" si="268"/>
        <v>3572.15</v>
      </c>
      <c r="Q273">
        <f t="shared" si="269"/>
        <v>0</v>
      </c>
      <c r="R273">
        <f t="shared" si="270"/>
        <v>0</v>
      </c>
      <c r="S273">
        <f t="shared" si="271"/>
        <v>0</v>
      </c>
      <c r="T273">
        <f t="shared" si="272"/>
        <v>0</v>
      </c>
      <c r="U273">
        <f t="shared" si="273"/>
        <v>0</v>
      </c>
      <c r="V273">
        <f t="shared" si="274"/>
        <v>0</v>
      </c>
      <c r="W273">
        <f t="shared" si="275"/>
        <v>0</v>
      </c>
      <c r="X273">
        <f t="shared" si="276"/>
        <v>0</v>
      </c>
      <c r="Y273">
        <f t="shared" si="277"/>
        <v>0</v>
      </c>
      <c r="AA273">
        <v>151751235</v>
      </c>
      <c r="AB273">
        <f t="shared" si="278"/>
        <v>0.45</v>
      </c>
      <c r="AC273">
        <f t="shared" si="279"/>
        <v>0.45</v>
      </c>
      <c r="AD273">
        <f t="shared" si="280"/>
        <v>0</v>
      </c>
      <c r="AE273">
        <f t="shared" si="281"/>
        <v>0</v>
      </c>
      <c r="AF273">
        <f t="shared" si="282"/>
        <v>0</v>
      </c>
      <c r="AG273">
        <f t="shared" si="283"/>
        <v>0</v>
      </c>
      <c r="AH273">
        <f t="shared" si="284"/>
        <v>0</v>
      </c>
      <c r="AI273">
        <f t="shared" si="285"/>
        <v>0</v>
      </c>
      <c r="AJ273">
        <f t="shared" si="286"/>
        <v>0</v>
      </c>
      <c r="AK273">
        <v>0.45</v>
      </c>
      <c r="AL273">
        <v>0.45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1</v>
      </c>
      <c r="AW273">
        <v>1</v>
      </c>
      <c r="AZ273">
        <v>1</v>
      </c>
      <c r="BA273">
        <v>1</v>
      </c>
      <c r="BB273">
        <v>1</v>
      </c>
      <c r="BC273">
        <v>9.74</v>
      </c>
      <c r="BD273" t="s">
        <v>3</v>
      </c>
      <c r="BE273" t="s">
        <v>3</v>
      </c>
      <c r="BF273" t="s">
        <v>3</v>
      </c>
      <c r="BG273" t="s">
        <v>3</v>
      </c>
      <c r="BH273">
        <v>3</v>
      </c>
      <c r="BI273">
        <v>2</v>
      </c>
      <c r="BJ273" t="s">
        <v>3</v>
      </c>
      <c r="BM273">
        <v>700010</v>
      </c>
      <c r="BN273">
        <v>0</v>
      </c>
      <c r="BO273" t="s">
        <v>3</v>
      </c>
      <c r="BP273">
        <v>0</v>
      </c>
      <c r="BQ273">
        <v>202</v>
      </c>
      <c r="BR273">
        <v>0</v>
      </c>
      <c r="BS273">
        <v>1</v>
      </c>
      <c r="BT273">
        <v>1</v>
      </c>
      <c r="BU273">
        <v>1</v>
      </c>
      <c r="BV273">
        <v>1</v>
      </c>
      <c r="BW273">
        <v>1</v>
      </c>
      <c r="BX273">
        <v>1</v>
      </c>
      <c r="BY273" t="s">
        <v>3</v>
      </c>
      <c r="BZ273">
        <v>0</v>
      </c>
      <c r="CA273">
        <v>0</v>
      </c>
      <c r="CB273" t="s">
        <v>3</v>
      </c>
      <c r="CE273">
        <v>30</v>
      </c>
      <c r="CF273">
        <v>0</v>
      </c>
      <c r="CG273">
        <v>0</v>
      </c>
      <c r="CM273">
        <v>0</v>
      </c>
      <c r="CN273" t="s">
        <v>3</v>
      </c>
      <c r="CO273">
        <v>0</v>
      </c>
      <c r="CP273">
        <f t="shared" si="287"/>
        <v>3572.15</v>
      </c>
      <c r="CQ273">
        <f t="shared" si="288"/>
        <v>4.38</v>
      </c>
      <c r="CR273">
        <f t="shared" si="289"/>
        <v>0</v>
      </c>
      <c r="CS273">
        <f t="shared" si="290"/>
        <v>0</v>
      </c>
      <c r="CT273">
        <f t="shared" si="291"/>
        <v>0</v>
      </c>
      <c r="CU273">
        <f t="shared" si="292"/>
        <v>0</v>
      </c>
      <c r="CV273">
        <f t="shared" si="293"/>
        <v>0</v>
      </c>
      <c r="CW273">
        <f t="shared" si="294"/>
        <v>0</v>
      </c>
      <c r="CX273">
        <f t="shared" si="295"/>
        <v>0</v>
      </c>
      <c r="CY273">
        <f>S273*(BZ273/100)</f>
        <v>0</v>
      </c>
      <c r="CZ273">
        <f>S273*(CA273/100)</f>
        <v>0</v>
      </c>
      <c r="DC273" t="s">
        <v>3</v>
      </c>
      <c r="DD273" t="s">
        <v>3</v>
      </c>
      <c r="DE273" t="s">
        <v>3</v>
      </c>
      <c r="DF273" t="s">
        <v>3</v>
      </c>
      <c r="DG273" t="s">
        <v>3</v>
      </c>
      <c r="DH273" t="s">
        <v>3</v>
      </c>
      <c r="DI273" t="s">
        <v>3</v>
      </c>
      <c r="DJ273" t="s">
        <v>3</v>
      </c>
      <c r="DK273" t="s">
        <v>3</v>
      </c>
      <c r="DL273" t="s">
        <v>3</v>
      </c>
      <c r="DM273" t="s">
        <v>3</v>
      </c>
      <c r="DN273">
        <v>0</v>
      </c>
      <c r="DO273">
        <v>0</v>
      </c>
      <c r="DP273">
        <v>1</v>
      </c>
      <c r="DQ273">
        <v>1</v>
      </c>
      <c r="DU273">
        <v>1010</v>
      </c>
      <c r="DV273" t="s">
        <v>29</v>
      </c>
      <c r="DW273" t="s">
        <v>29</v>
      </c>
      <c r="DX273">
        <v>1</v>
      </c>
      <c r="DZ273" t="s">
        <v>3</v>
      </c>
      <c r="EA273" t="s">
        <v>3</v>
      </c>
      <c r="EB273" t="s">
        <v>3</v>
      </c>
      <c r="EC273" t="s">
        <v>3</v>
      </c>
      <c r="EE273">
        <v>151748510</v>
      </c>
      <c r="EF273">
        <v>202</v>
      </c>
      <c r="EG273" t="s">
        <v>30</v>
      </c>
      <c r="EH273">
        <v>0</v>
      </c>
      <c r="EI273" t="s">
        <v>3</v>
      </c>
      <c r="EJ273">
        <v>1</v>
      </c>
      <c r="EK273">
        <v>700010</v>
      </c>
      <c r="EL273" t="s">
        <v>31</v>
      </c>
      <c r="EM273" t="s">
        <v>30</v>
      </c>
      <c r="EO273" t="s">
        <v>3</v>
      </c>
      <c r="EQ273">
        <v>0</v>
      </c>
      <c r="ER273">
        <v>0.48</v>
      </c>
      <c r="ES273">
        <v>0.45</v>
      </c>
      <c r="ET273">
        <v>0</v>
      </c>
      <c r="EU273">
        <v>0</v>
      </c>
      <c r="EV273">
        <v>0</v>
      </c>
      <c r="EW273">
        <v>0</v>
      </c>
      <c r="EX273">
        <v>0</v>
      </c>
      <c r="EY273">
        <v>0</v>
      </c>
      <c r="EZ273">
        <v>5</v>
      </c>
      <c r="FC273">
        <v>1</v>
      </c>
      <c r="FD273">
        <v>18</v>
      </c>
      <c r="FF273">
        <v>5.14</v>
      </c>
      <c r="FQ273">
        <v>0</v>
      </c>
      <c r="FR273">
        <f t="shared" si="296"/>
        <v>0</v>
      </c>
      <c r="FS273">
        <v>0</v>
      </c>
      <c r="FX273">
        <v>0</v>
      </c>
      <c r="FY273">
        <v>0</v>
      </c>
      <c r="GA273" t="s">
        <v>159</v>
      </c>
      <c r="GD273">
        <v>0</v>
      </c>
      <c r="GF273">
        <v>-1744385024</v>
      </c>
      <c r="GG273">
        <v>2</v>
      </c>
      <c r="GH273">
        <v>3</v>
      </c>
      <c r="GI273">
        <v>5</v>
      </c>
      <c r="GJ273">
        <v>0</v>
      </c>
      <c r="GK273">
        <f>ROUND(R273*(S12)/100,2)</f>
        <v>0</v>
      </c>
      <c r="GL273">
        <f t="shared" si="297"/>
        <v>0</v>
      </c>
      <c r="GM273">
        <f t="shared" si="298"/>
        <v>3572.15</v>
      </c>
      <c r="GN273">
        <f t="shared" si="299"/>
        <v>0</v>
      </c>
      <c r="GO273">
        <f t="shared" si="300"/>
        <v>3572.15</v>
      </c>
      <c r="GP273">
        <f t="shared" si="301"/>
        <v>0</v>
      </c>
      <c r="GR273">
        <v>1</v>
      </c>
      <c r="GS273">
        <v>1</v>
      </c>
      <c r="GT273">
        <v>0</v>
      </c>
      <c r="GU273" t="s">
        <v>3</v>
      </c>
      <c r="GV273">
        <f t="shared" si="302"/>
        <v>0</v>
      </c>
      <c r="GW273">
        <v>1</v>
      </c>
      <c r="GX273">
        <f t="shared" si="303"/>
        <v>0</v>
      </c>
      <c r="HA273">
        <v>0</v>
      </c>
      <c r="HB273">
        <v>0</v>
      </c>
      <c r="HC273">
        <f t="shared" si="304"/>
        <v>0</v>
      </c>
      <c r="HE273" t="s">
        <v>26</v>
      </c>
      <c r="HF273" t="s">
        <v>75</v>
      </c>
      <c r="HM273" t="s">
        <v>3</v>
      </c>
      <c r="HN273" t="s">
        <v>3</v>
      </c>
      <c r="HO273" t="s">
        <v>3</v>
      </c>
      <c r="HP273" t="s">
        <v>3</v>
      </c>
      <c r="HQ273" t="s">
        <v>3</v>
      </c>
      <c r="IK273">
        <v>0</v>
      </c>
    </row>
    <row r="274" spans="1:255" x14ac:dyDescent="0.2">
      <c r="A274" s="2">
        <v>17</v>
      </c>
      <c r="B274" s="2">
        <v>1</v>
      </c>
      <c r="C274" s="2"/>
      <c r="D274" s="2"/>
      <c r="E274" s="2" t="s">
        <v>3</v>
      </c>
      <c r="F274" s="2" t="s">
        <v>27</v>
      </c>
      <c r="G274" s="2" t="s">
        <v>160</v>
      </c>
      <c r="H274" s="2" t="s">
        <v>29</v>
      </c>
      <c r="I274" s="2">
        <v>1453</v>
      </c>
      <c r="J274" s="2">
        <v>0</v>
      </c>
      <c r="K274" s="2">
        <v>1453</v>
      </c>
      <c r="L274" s="2"/>
      <c r="M274" s="2"/>
      <c r="N274" s="2"/>
      <c r="O274" s="2">
        <f t="shared" si="267"/>
        <v>145.30000000000001</v>
      </c>
      <c r="P274" s="2">
        <f t="shared" si="268"/>
        <v>145.30000000000001</v>
      </c>
      <c r="Q274" s="2">
        <f t="shared" si="269"/>
        <v>0</v>
      </c>
      <c r="R274" s="2">
        <f t="shared" si="270"/>
        <v>0</v>
      </c>
      <c r="S274" s="2">
        <f t="shared" si="271"/>
        <v>0</v>
      </c>
      <c r="T274" s="2">
        <f t="shared" si="272"/>
        <v>0</v>
      </c>
      <c r="U274" s="2">
        <f t="shared" si="273"/>
        <v>0</v>
      </c>
      <c r="V274" s="2">
        <f t="shared" si="274"/>
        <v>0</v>
      </c>
      <c r="W274" s="2">
        <f t="shared" si="275"/>
        <v>0</v>
      </c>
      <c r="X274" s="2">
        <f t="shared" si="276"/>
        <v>0</v>
      </c>
      <c r="Y274" s="2">
        <f t="shared" si="277"/>
        <v>0</v>
      </c>
      <c r="Z274" s="2"/>
      <c r="AA274" s="2">
        <v>-1</v>
      </c>
      <c r="AB274" s="2">
        <f t="shared" si="278"/>
        <v>0.1</v>
      </c>
      <c r="AC274" s="2">
        <f t="shared" si="279"/>
        <v>0.1</v>
      </c>
      <c r="AD274" s="2">
        <f t="shared" si="280"/>
        <v>0</v>
      </c>
      <c r="AE274" s="2">
        <f t="shared" si="281"/>
        <v>0</v>
      </c>
      <c r="AF274" s="2">
        <f t="shared" si="282"/>
        <v>0</v>
      </c>
      <c r="AG274" s="2">
        <f t="shared" si="283"/>
        <v>0</v>
      </c>
      <c r="AH274" s="2">
        <f t="shared" si="284"/>
        <v>0</v>
      </c>
      <c r="AI274" s="2">
        <f t="shared" si="285"/>
        <v>0</v>
      </c>
      <c r="AJ274" s="2">
        <f t="shared" si="286"/>
        <v>0</v>
      </c>
      <c r="AK274" s="2">
        <v>0.1</v>
      </c>
      <c r="AL274" s="2">
        <v>0.1</v>
      </c>
      <c r="AM274" s="2">
        <v>0</v>
      </c>
      <c r="AN274" s="2">
        <v>0</v>
      </c>
      <c r="AO274" s="2">
        <v>0</v>
      </c>
      <c r="AP274" s="2">
        <v>0</v>
      </c>
      <c r="AQ274" s="2">
        <v>0</v>
      </c>
      <c r="AR274" s="2">
        <v>0</v>
      </c>
      <c r="AS274" s="2">
        <v>0</v>
      </c>
      <c r="AT274" s="2">
        <v>0</v>
      </c>
      <c r="AU274" s="2">
        <v>0</v>
      </c>
      <c r="AV274" s="2">
        <v>1</v>
      </c>
      <c r="AW274" s="2">
        <v>1</v>
      </c>
      <c r="AX274" s="2"/>
      <c r="AY274" s="2"/>
      <c r="AZ274" s="2">
        <v>1</v>
      </c>
      <c r="BA274" s="2">
        <v>1</v>
      </c>
      <c r="BB274" s="2">
        <v>1</v>
      </c>
      <c r="BC274" s="2">
        <v>1</v>
      </c>
      <c r="BD274" s="2" t="s">
        <v>3</v>
      </c>
      <c r="BE274" s="2" t="s">
        <v>3</v>
      </c>
      <c r="BF274" s="2" t="s">
        <v>3</v>
      </c>
      <c r="BG274" s="2" t="s">
        <v>3</v>
      </c>
      <c r="BH274" s="2">
        <v>3</v>
      </c>
      <c r="BI274" s="2">
        <v>2</v>
      </c>
      <c r="BJ274" s="2" t="s">
        <v>3</v>
      </c>
      <c r="BK274" s="2"/>
      <c r="BL274" s="2"/>
      <c r="BM274" s="2">
        <v>700010</v>
      </c>
      <c r="BN274" s="2">
        <v>0</v>
      </c>
      <c r="BO274" s="2" t="s">
        <v>3</v>
      </c>
      <c r="BP274" s="2">
        <v>0</v>
      </c>
      <c r="BQ274" s="2">
        <v>202</v>
      </c>
      <c r="BR274" s="2">
        <v>0</v>
      </c>
      <c r="BS274" s="2">
        <v>1</v>
      </c>
      <c r="BT274" s="2">
        <v>1</v>
      </c>
      <c r="BU274" s="2">
        <v>1</v>
      </c>
      <c r="BV274" s="2">
        <v>1</v>
      </c>
      <c r="BW274" s="2">
        <v>1</v>
      </c>
      <c r="BX274" s="2">
        <v>1</v>
      </c>
      <c r="BY274" s="2" t="s">
        <v>3</v>
      </c>
      <c r="BZ274" s="2">
        <v>0</v>
      </c>
      <c r="CA274" s="2">
        <v>0</v>
      </c>
      <c r="CB274" s="2" t="s">
        <v>3</v>
      </c>
      <c r="CC274" s="2"/>
      <c r="CD274" s="2"/>
      <c r="CE274" s="2">
        <v>30</v>
      </c>
      <c r="CF274" s="2">
        <v>0</v>
      </c>
      <c r="CG274" s="2">
        <v>0</v>
      </c>
      <c r="CH274" s="2"/>
      <c r="CI274" s="2"/>
      <c r="CJ274" s="2"/>
      <c r="CK274" s="2"/>
      <c r="CL274" s="2"/>
      <c r="CM274" s="2">
        <v>0</v>
      </c>
      <c r="CN274" s="2" t="s">
        <v>3</v>
      </c>
      <c r="CO274" s="2">
        <v>0</v>
      </c>
      <c r="CP274" s="2">
        <f t="shared" si="287"/>
        <v>145.30000000000001</v>
      </c>
      <c r="CQ274" s="2">
        <f t="shared" si="288"/>
        <v>0.1</v>
      </c>
      <c r="CR274" s="2">
        <f t="shared" si="289"/>
        <v>0</v>
      </c>
      <c r="CS274" s="2">
        <f t="shared" si="290"/>
        <v>0</v>
      </c>
      <c r="CT274" s="2">
        <f t="shared" si="291"/>
        <v>0</v>
      </c>
      <c r="CU274" s="2">
        <f t="shared" si="292"/>
        <v>0</v>
      </c>
      <c r="CV274" s="2">
        <f t="shared" si="293"/>
        <v>0</v>
      </c>
      <c r="CW274" s="2">
        <f t="shared" si="294"/>
        <v>0</v>
      </c>
      <c r="CX274" s="2">
        <f t="shared" si="295"/>
        <v>0</v>
      </c>
      <c r="CY274" s="2">
        <f>((S274*BZ274)/100)</f>
        <v>0</v>
      </c>
      <c r="CZ274" s="2">
        <f>((S274*CA274)/100)</f>
        <v>0</v>
      </c>
      <c r="DA274" s="2"/>
      <c r="DB274" s="2"/>
      <c r="DC274" s="2" t="s">
        <v>3</v>
      </c>
      <c r="DD274" s="2" t="s">
        <v>3</v>
      </c>
      <c r="DE274" s="2" t="s">
        <v>3</v>
      </c>
      <c r="DF274" s="2" t="s">
        <v>3</v>
      </c>
      <c r="DG274" s="2" t="s">
        <v>3</v>
      </c>
      <c r="DH274" s="2" t="s">
        <v>3</v>
      </c>
      <c r="DI274" s="2" t="s">
        <v>3</v>
      </c>
      <c r="DJ274" s="2" t="s">
        <v>3</v>
      </c>
      <c r="DK274" s="2" t="s">
        <v>3</v>
      </c>
      <c r="DL274" s="2" t="s">
        <v>3</v>
      </c>
      <c r="DM274" s="2" t="s">
        <v>3</v>
      </c>
      <c r="DN274" s="2">
        <v>0</v>
      </c>
      <c r="DO274" s="2">
        <v>0</v>
      </c>
      <c r="DP274" s="2">
        <v>1</v>
      </c>
      <c r="DQ274" s="2">
        <v>1</v>
      </c>
      <c r="DR274" s="2"/>
      <c r="DS274" s="2"/>
      <c r="DT274" s="2"/>
      <c r="DU274" s="2">
        <v>1010</v>
      </c>
      <c r="DV274" s="2" t="s">
        <v>29</v>
      </c>
      <c r="DW274" s="2" t="s">
        <v>29</v>
      </c>
      <c r="DX274" s="2">
        <v>1</v>
      </c>
      <c r="DY274" s="2"/>
      <c r="DZ274" s="2" t="s">
        <v>3</v>
      </c>
      <c r="EA274" s="2" t="s">
        <v>3</v>
      </c>
      <c r="EB274" s="2" t="s">
        <v>3</v>
      </c>
      <c r="EC274" s="2" t="s">
        <v>3</v>
      </c>
      <c r="ED274" s="2"/>
      <c r="EE274" s="2">
        <v>151748510</v>
      </c>
      <c r="EF274" s="2">
        <v>202</v>
      </c>
      <c r="EG274" s="2" t="s">
        <v>30</v>
      </c>
      <c r="EH274" s="2">
        <v>0</v>
      </c>
      <c r="EI274" s="2" t="s">
        <v>3</v>
      </c>
      <c r="EJ274" s="2">
        <v>1</v>
      </c>
      <c r="EK274" s="2">
        <v>700010</v>
      </c>
      <c r="EL274" s="2" t="s">
        <v>31</v>
      </c>
      <c r="EM274" s="2" t="s">
        <v>30</v>
      </c>
      <c r="EN274" s="2"/>
      <c r="EO274" s="2" t="s">
        <v>3</v>
      </c>
      <c r="EP274" s="2"/>
      <c r="EQ274" s="2">
        <v>1024</v>
      </c>
      <c r="ER274" s="2">
        <v>0.11</v>
      </c>
      <c r="ES274" s="2">
        <v>0.1</v>
      </c>
      <c r="ET274" s="2">
        <v>0</v>
      </c>
      <c r="EU274" s="2">
        <v>0</v>
      </c>
      <c r="EV274" s="2">
        <v>0</v>
      </c>
      <c r="EW274" s="2">
        <v>0</v>
      </c>
      <c r="EX274" s="2">
        <v>0</v>
      </c>
      <c r="EY274" s="2">
        <v>0</v>
      </c>
      <c r="EZ274" s="2"/>
      <c r="FA274" s="2"/>
      <c r="FB274" s="2"/>
      <c r="FC274" s="2"/>
      <c r="FD274" s="2"/>
      <c r="FE274" s="2"/>
      <c r="FF274" s="2"/>
      <c r="FG274" s="2"/>
      <c r="FH274" s="2"/>
      <c r="FI274" s="2"/>
      <c r="FJ274" s="2"/>
      <c r="FK274" s="2"/>
      <c r="FL274" s="2"/>
      <c r="FM274" s="2"/>
      <c r="FN274" s="2"/>
      <c r="FO274" s="2"/>
      <c r="FP274" s="2"/>
      <c r="FQ274" s="2">
        <v>0</v>
      </c>
      <c r="FR274" s="2">
        <f t="shared" si="296"/>
        <v>0</v>
      </c>
      <c r="FS274" s="2">
        <v>0</v>
      </c>
      <c r="FT274" s="2"/>
      <c r="FU274" s="2"/>
      <c r="FV274" s="2"/>
      <c r="FW274" s="2"/>
      <c r="FX274" s="2">
        <v>0</v>
      </c>
      <c r="FY274" s="2">
        <v>0</v>
      </c>
      <c r="FZ274" s="2"/>
      <c r="GA274" s="2" t="s">
        <v>161</v>
      </c>
      <c r="GB274" s="2"/>
      <c r="GC274" s="2"/>
      <c r="GD274" s="2">
        <v>0</v>
      </c>
      <c r="GE274" s="2"/>
      <c r="GF274" s="2">
        <v>1910578424</v>
      </c>
      <c r="GG274" s="2">
        <v>2</v>
      </c>
      <c r="GH274" s="2">
        <v>4</v>
      </c>
      <c r="GI274" s="2">
        <v>-2</v>
      </c>
      <c r="GJ274" s="2">
        <v>0</v>
      </c>
      <c r="GK274" s="2">
        <f>ROUND(R274*(R12)/100,2)</f>
        <v>0</v>
      </c>
      <c r="GL274" s="2">
        <f t="shared" si="297"/>
        <v>0</v>
      </c>
      <c r="GM274" s="2">
        <f t="shared" si="298"/>
        <v>145.30000000000001</v>
      </c>
      <c r="GN274" s="2">
        <f t="shared" si="299"/>
        <v>0</v>
      </c>
      <c r="GO274" s="2">
        <f t="shared" si="300"/>
        <v>145.30000000000001</v>
      </c>
      <c r="GP274" s="2">
        <f t="shared" si="301"/>
        <v>0</v>
      </c>
      <c r="GQ274" s="2"/>
      <c r="GR274" s="2">
        <v>0</v>
      </c>
      <c r="GS274" s="2">
        <v>2</v>
      </c>
      <c r="GT274" s="2">
        <v>0</v>
      </c>
      <c r="GU274" s="2" t="s">
        <v>3</v>
      </c>
      <c r="GV274" s="2">
        <f t="shared" si="302"/>
        <v>0</v>
      </c>
      <c r="GW274" s="2">
        <v>1</v>
      </c>
      <c r="GX274" s="2">
        <f t="shared" si="303"/>
        <v>0</v>
      </c>
      <c r="GY274" s="2"/>
      <c r="GZ274" s="2"/>
      <c r="HA274" s="2">
        <v>0</v>
      </c>
      <c r="HB274" s="2">
        <v>0</v>
      </c>
      <c r="HC274" s="2">
        <f t="shared" si="304"/>
        <v>0</v>
      </c>
      <c r="HD274" s="2"/>
      <c r="HE274" s="2" t="s">
        <v>26</v>
      </c>
      <c r="HF274" s="2" t="s">
        <v>75</v>
      </c>
      <c r="HG274" s="2"/>
      <c r="HH274" s="2"/>
      <c r="HI274" s="2"/>
      <c r="HJ274" s="2"/>
      <c r="HK274" s="2"/>
      <c r="HL274" s="2"/>
      <c r="HM274" s="2" t="s">
        <v>3</v>
      </c>
      <c r="HN274" s="2" t="s">
        <v>3</v>
      </c>
      <c r="HO274" s="2" t="s">
        <v>3</v>
      </c>
      <c r="HP274" s="2" t="s">
        <v>3</v>
      </c>
      <c r="HQ274" s="2" t="s">
        <v>3</v>
      </c>
      <c r="HR274" s="2"/>
      <c r="HS274" s="2"/>
      <c r="HT274" s="2"/>
      <c r="HU274" s="2"/>
      <c r="HV274" s="2"/>
      <c r="HW274" s="2"/>
      <c r="HX274" s="2"/>
      <c r="HY274" s="2"/>
      <c r="HZ274" s="2"/>
      <c r="IA274" s="2"/>
      <c r="IB274" s="2"/>
      <c r="IC274" s="2"/>
      <c r="ID274" s="2"/>
      <c r="IE274" s="2"/>
      <c r="IF274" s="2"/>
      <c r="IG274" s="2"/>
      <c r="IH274" s="2"/>
      <c r="II274" s="2"/>
      <c r="IJ274" s="2"/>
      <c r="IK274" s="2">
        <v>0</v>
      </c>
      <c r="IL274" s="2"/>
      <c r="IM274" s="2"/>
      <c r="IN274" s="2"/>
      <c r="IO274" s="2"/>
      <c r="IP274" s="2"/>
      <c r="IQ274" s="2"/>
      <c r="IR274" s="2"/>
      <c r="IS274" s="2"/>
      <c r="IT274" s="2"/>
      <c r="IU274" s="2"/>
    </row>
    <row r="275" spans="1:255" x14ac:dyDescent="0.2">
      <c r="A275">
        <v>17</v>
      </c>
      <c r="B275">
        <v>1</v>
      </c>
      <c r="E275" t="s">
        <v>3</v>
      </c>
      <c r="F275" t="s">
        <v>27</v>
      </c>
      <c r="G275" t="s">
        <v>160</v>
      </c>
      <c r="H275" t="s">
        <v>29</v>
      </c>
      <c r="I275">
        <v>1453</v>
      </c>
      <c r="J275">
        <v>0</v>
      </c>
      <c r="K275">
        <v>1453</v>
      </c>
      <c r="O275">
        <f t="shared" si="267"/>
        <v>1415.22</v>
      </c>
      <c r="P275">
        <f t="shared" si="268"/>
        <v>1415.22</v>
      </c>
      <c r="Q275">
        <f t="shared" si="269"/>
        <v>0</v>
      </c>
      <c r="R275">
        <f t="shared" si="270"/>
        <v>0</v>
      </c>
      <c r="S275">
        <f t="shared" si="271"/>
        <v>0</v>
      </c>
      <c r="T275">
        <f t="shared" si="272"/>
        <v>0</v>
      </c>
      <c r="U275">
        <f t="shared" si="273"/>
        <v>0</v>
      </c>
      <c r="V275">
        <f t="shared" si="274"/>
        <v>0</v>
      </c>
      <c r="W275">
        <f t="shared" si="275"/>
        <v>0</v>
      </c>
      <c r="X275">
        <f t="shared" si="276"/>
        <v>0</v>
      </c>
      <c r="Y275">
        <f t="shared" si="277"/>
        <v>0</v>
      </c>
      <c r="AA275">
        <v>-1</v>
      </c>
      <c r="AB275">
        <f t="shared" si="278"/>
        <v>0.1</v>
      </c>
      <c r="AC275">
        <f t="shared" si="279"/>
        <v>0.1</v>
      </c>
      <c r="AD275">
        <f t="shared" si="280"/>
        <v>0</v>
      </c>
      <c r="AE275">
        <f t="shared" si="281"/>
        <v>0</v>
      </c>
      <c r="AF275">
        <f t="shared" si="282"/>
        <v>0</v>
      </c>
      <c r="AG275">
        <f t="shared" si="283"/>
        <v>0</v>
      </c>
      <c r="AH275">
        <f t="shared" si="284"/>
        <v>0</v>
      </c>
      <c r="AI275">
        <f t="shared" si="285"/>
        <v>0</v>
      </c>
      <c r="AJ275">
        <f t="shared" si="286"/>
        <v>0</v>
      </c>
      <c r="AK275">
        <v>0.1</v>
      </c>
      <c r="AL275">
        <v>0.1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1</v>
      </c>
      <c r="AW275">
        <v>1</v>
      </c>
      <c r="AZ275">
        <v>1</v>
      </c>
      <c r="BA275">
        <v>1</v>
      </c>
      <c r="BB275">
        <v>1</v>
      </c>
      <c r="BC275">
        <v>9.74</v>
      </c>
      <c r="BD275" t="s">
        <v>3</v>
      </c>
      <c r="BE275" t="s">
        <v>3</v>
      </c>
      <c r="BF275" t="s">
        <v>3</v>
      </c>
      <c r="BG275" t="s">
        <v>3</v>
      </c>
      <c r="BH275">
        <v>3</v>
      </c>
      <c r="BI275">
        <v>2</v>
      </c>
      <c r="BJ275" t="s">
        <v>3</v>
      </c>
      <c r="BM275">
        <v>700010</v>
      </c>
      <c r="BN275">
        <v>0</v>
      </c>
      <c r="BO275" t="s">
        <v>3</v>
      </c>
      <c r="BP275">
        <v>0</v>
      </c>
      <c r="BQ275">
        <v>202</v>
      </c>
      <c r="BR275">
        <v>0</v>
      </c>
      <c r="BS275">
        <v>1</v>
      </c>
      <c r="BT275">
        <v>1</v>
      </c>
      <c r="BU275">
        <v>1</v>
      </c>
      <c r="BV275">
        <v>1</v>
      </c>
      <c r="BW275">
        <v>1</v>
      </c>
      <c r="BX275">
        <v>1</v>
      </c>
      <c r="BY275" t="s">
        <v>3</v>
      </c>
      <c r="BZ275">
        <v>0</v>
      </c>
      <c r="CA275">
        <v>0</v>
      </c>
      <c r="CB275" t="s">
        <v>3</v>
      </c>
      <c r="CE275">
        <v>30</v>
      </c>
      <c r="CF275">
        <v>0</v>
      </c>
      <c r="CG275">
        <v>0</v>
      </c>
      <c r="CM275">
        <v>0</v>
      </c>
      <c r="CN275" t="s">
        <v>3</v>
      </c>
      <c r="CO275">
        <v>0</v>
      </c>
      <c r="CP275">
        <f t="shared" si="287"/>
        <v>1415.22</v>
      </c>
      <c r="CQ275">
        <f t="shared" si="288"/>
        <v>0.97</v>
      </c>
      <c r="CR275">
        <f t="shared" si="289"/>
        <v>0</v>
      </c>
      <c r="CS275">
        <f t="shared" si="290"/>
        <v>0</v>
      </c>
      <c r="CT275">
        <f t="shared" si="291"/>
        <v>0</v>
      </c>
      <c r="CU275">
        <f t="shared" si="292"/>
        <v>0</v>
      </c>
      <c r="CV275">
        <f t="shared" si="293"/>
        <v>0</v>
      </c>
      <c r="CW275">
        <f t="shared" si="294"/>
        <v>0</v>
      </c>
      <c r="CX275">
        <f t="shared" si="295"/>
        <v>0</v>
      </c>
      <c r="CY275">
        <f>S275*(BZ275/100)</f>
        <v>0</v>
      </c>
      <c r="CZ275">
        <f>S275*(CA275/100)</f>
        <v>0</v>
      </c>
      <c r="DC275" t="s">
        <v>3</v>
      </c>
      <c r="DD275" t="s">
        <v>3</v>
      </c>
      <c r="DE275" t="s">
        <v>3</v>
      </c>
      <c r="DF275" t="s">
        <v>3</v>
      </c>
      <c r="DG275" t="s">
        <v>3</v>
      </c>
      <c r="DH275" t="s">
        <v>3</v>
      </c>
      <c r="DI275" t="s">
        <v>3</v>
      </c>
      <c r="DJ275" t="s">
        <v>3</v>
      </c>
      <c r="DK275" t="s">
        <v>3</v>
      </c>
      <c r="DL275" t="s">
        <v>3</v>
      </c>
      <c r="DM275" t="s">
        <v>3</v>
      </c>
      <c r="DN275">
        <v>0</v>
      </c>
      <c r="DO275">
        <v>0</v>
      </c>
      <c r="DP275">
        <v>1</v>
      </c>
      <c r="DQ275">
        <v>1</v>
      </c>
      <c r="DU275">
        <v>1010</v>
      </c>
      <c r="DV275" t="s">
        <v>29</v>
      </c>
      <c r="DW275" t="s">
        <v>29</v>
      </c>
      <c r="DX275">
        <v>1</v>
      </c>
      <c r="DZ275" t="s">
        <v>3</v>
      </c>
      <c r="EA275" t="s">
        <v>3</v>
      </c>
      <c r="EB275" t="s">
        <v>3</v>
      </c>
      <c r="EC275" t="s">
        <v>3</v>
      </c>
      <c r="EE275">
        <v>151748510</v>
      </c>
      <c r="EF275">
        <v>202</v>
      </c>
      <c r="EG275" t="s">
        <v>30</v>
      </c>
      <c r="EH275">
        <v>0</v>
      </c>
      <c r="EI275" t="s">
        <v>3</v>
      </c>
      <c r="EJ275">
        <v>1</v>
      </c>
      <c r="EK275">
        <v>700010</v>
      </c>
      <c r="EL275" t="s">
        <v>31</v>
      </c>
      <c r="EM275" t="s">
        <v>30</v>
      </c>
      <c r="EO275" t="s">
        <v>3</v>
      </c>
      <c r="EQ275">
        <v>1024</v>
      </c>
      <c r="ER275">
        <v>0.11</v>
      </c>
      <c r="ES275">
        <v>0.1</v>
      </c>
      <c r="ET275">
        <v>0</v>
      </c>
      <c r="EU275">
        <v>0</v>
      </c>
      <c r="EV275">
        <v>0</v>
      </c>
      <c r="EW275">
        <v>0</v>
      </c>
      <c r="EX275">
        <v>0</v>
      </c>
      <c r="EY275">
        <v>0</v>
      </c>
      <c r="EZ275">
        <v>5</v>
      </c>
      <c r="FC275">
        <v>1</v>
      </c>
      <c r="FD275">
        <v>18</v>
      </c>
      <c r="FF275">
        <v>1.2</v>
      </c>
      <c r="FQ275">
        <v>0</v>
      </c>
      <c r="FR275">
        <f t="shared" si="296"/>
        <v>0</v>
      </c>
      <c r="FS275">
        <v>0</v>
      </c>
      <c r="FX275">
        <v>0</v>
      </c>
      <c r="FY275">
        <v>0</v>
      </c>
      <c r="GA275" t="s">
        <v>161</v>
      </c>
      <c r="GD275">
        <v>0</v>
      </c>
      <c r="GF275">
        <v>1910578424</v>
      </c>
      <c r="GG275">
        <v>2</v>
      </c>
      <c r="GH275">
        <v>3</v>
      </c>
      <c r="GI275">
        <v>5</v>
      </c>
      <c r="GJ275">
        <v>0</v>
      </c>
      <c r="GK275">
        <f>ROUND(R275*(S12)/100,2)</f>
        <v>0</v>
      </c>
      <c r="GL275">
        <f t="shared" si="297"/>
        <v>0</v>
      </c>
      <c r="GM275">
        <f t="shared" si="298"/>
        <v>1415.22</v>
      </c>
      <c r="GN275">
        <f t="shared" si="299"/>
        <v>0</v>
      </c>
      <c r="GO275">
        <f t="shared" si="300"/>
        <v>1415.22</v>
      </c>
      <c r="GP275">
        <f t="shared" si="301"/>
        <v>0</v>
      </c>
      <c r="GR275">
        <v>1</v>
      </c>
      <c r="GS275">
        <v>1</v>
      </c>
      <c r="GT275">
        <v>0</v>
      </c>
      <c r="GU275" t="s">
        <v>3</v>
      </c>
      <c r="GV275">
        <f t="shared" si="302"/>
        <v>0</v>
      </c>
      <c r="GW275">
        <v>1</v>
      </c>
      <c r="GX275">
        <f t="shared" si="303"/>
        <v>0</v>
      </c>
      <c r="HA275">
        <v>0</v>
      </c>
      <c r="HB275">
        <v>0</v>
      </c>
      <c r="HC275">
        <f t="shared" si="304"/>
        <v>0</v>
      </c>
      <c r="HE275" t="s">
        <v>26</v>
      </c>
      <c r="HF275" t="s">
        <v>75</v>
      </c>
      <c r="HM275" t="s">
        <v>3</v>
      </c>
      <c r="HN275" t="s">
        <v>3</v>
      </c>
      <c r="HO275" t="s">
        <v>3</v>
      </c>
      <c r="HP275" t="s">
        <v>3</v>
      </c>
      <c r="HQ275" t="s">
        <v>3</v>
      </c>
      <c r="IK275">
        <v>0</v>
      </c>
    </row>
    <row r="276" spans="1:255" x14ac:dyDescent="0.2">
      <c r="A276" s="2">
        <v>17</v>
      </c>
      <c r="B276" s="2">
        <v>1</v>
      </c>
      <c r="C276" s="2"/>
      <c r="D276" s="2"/>
      <c r="E276" s="2" t="s">
        <v>3</v>
      </c>
      <c r="F276" s="2" t="s">
        <v>27</v>
      </c>
      <c r="G276" s="2" t="s">
        <v>162</v>
      </c>
      <c r="H276" s="2" t="s">
        <v>29</v>
      </c>
      <c r="I276" s="2">
        <v>1453</v>
      </c>
      <c r="J276" s="2">
        <v>0</v>
      </c>
      <c r="K276" s="2">
        <v>1453</v>
      </c>
      <c r="L276" s="2"/>
      <c r="M276" s="2"/>
      <c r="N276" s="2"/>
      <c r="O276" s="2">
        <f t="shared" si="267"/>
        <v>537.61</v>
      </c>
      <c r="P276" s="2">
        <f t="shared" si="268"/>
        <v>537.61</v>
      </c>
      <c r="Q276" s="2">
        <f t="shared" si="269"/>
        <v>0</v>
      </c>
      <c r="R276" s="2">
        <f t="shared" si="270"/>
        <v>0</v>
      </c>
      <c r="S276" s="2">
        <f t="shared" si="271"/>
        <v>0</v>
      </c>
      <c r="T276" s="2">
        <f t="shared" si="272"/>
        <v>0</v>
      </c>
      <c r="U276" s="2">
        <f t="shared" si="273"/>
        <v>0</v>
      </c>
      <c r="V276" s="2">
        <f t="shared" si="274"/>
        <v>0</v>
      </c>
      <c r="W276" s="2">
        <f t="shared" si="275"/>
        <v>0</v>
      </c>
      <c r="X276" s="2">
        <f t="shared" si="276"/>
        <v>0</v>
      </c>
      <c r="Y276" s="2">
        <f t="shared" si="277"/>
        <v>0</v>
      </c>
      <c r="Z276" s="2"/>
      <c r="AA276" s="2">
        <v>-1</v>
      </c>
      <c r="AB276" s="2">
        <f t="shared" si="278"/>
        <v>0.37</v>
      </c>
      <c r="AC276" s="2">
        <f t="shared" si="279"/>
        <v>0.37</v>
      </c>
      <c r="AD276" s="2">
        <f t="shared" si="280"/>
        <v>0</v>
      </c>
      <c r="AE276" s="2">
        <f t="shared" si="281"/>
        <v>0</v>
      </c>
      <c r="AF276" s="2">
        <f t="shared" si="282"/>
        <v>0</v>
      </c>
      <c r="AG276" s="2">
        <f t="shared" si="283"/>
        <v>0</v>
      </c>
      <c r="AH276" s="2">
        <f t="shared" si="284"/>
        <v>0</v>
      </c>
      <c r="AI276" s="2">
        <f t="shared" si="285"/>
        <v>0</v>
      </c>
      <c r="AJ276" s="2">
        <f t="shared" si="286"/>
        <v>0</v>
      </c>
      <c r="AK276" s="2">
        <v>0.37</v>
      </c>
      <c r="AL276" s="2">
        <v>0.37</v>
      </c>
      <c r="AM276" s="2">
        <v>0</v>
      </c>
      <c r="AN276" s="2">
        <v>0</v>
      </c>
      <c r="AO276" s="2">
        <v>0</v>
      </c>
      <c r="AP276" s="2">
        <v>0</v>
      </c>
      <c r="AQ276" s="2">
        <v>0</v>
      </c>
      <c r="AR276" s="2">
        <v>0</v>
      </c>
      <c r="AS276" s="2">
        <v>0</v>
      </c>
      <c r="AT276" s="2">
        <v>0</v>
      </c>
      <c r="AU276" s="2">
        <v>0</v>
      </c>
      <c r="AV276" s="2">
        <v>1</v>
      </c>
      <c r="AW276" s="2">
        <v>1</v>
      </c>
      <c r="AX276" s="2"/>
      <c r="AY276" s="2"/>
      <c r="AZ276" s="2">
        <v>1</v>
      </c>
      <c r="BA276" s="2">
        <v>1</v>
      </c>
      <c r="BB276" s="2">
        <v>1</v>
      </c>
      <c r="BC276" s="2">
        <v>1</v>
      </c>
      <c r="BD276" s="2" t="s">
        <v>3</v>
      </c>
      <c r="BE276" s="2" t="s">
        <v>3</v>
      </c>
      <c r="BF276" s="2" t="s">
        <v>3</v>
      </c>
      <c r="BG276" s="2" t="s">
        <v>3</v>
      </c>
      <c r="BH276" s="2">
        <v>3</v>
      </c>
      <c r="BI276" s="2">
        <v>2</v>
      </c>
      <c r="BJ276" s="2" t="s">
        <v>3</v>
      </c>
      <c r="BK276" s="2"/>
      <c r="BL276" s="2"/>
      <c r="BM276" s="2">
        <v>700010</v>
      </c>
      <c r="BN276" s="2">
        <v>0</v>
      </c>
      <c r="BO276" s="2" t="s">
        <v>3</v>
      </c>
      <c r="BP276" s="2">
        <v>0</v>
      </c>
      <c r="BQ276" s="2">
        <v>202</v>
      </c>
      <c r="BR276" s="2">
        <v>0</v>
      </c>
      <c r="BS276" s="2">
        <v>1</v>
      </c>
      <c r="BT276" s="2">
        <v>1</v>
      </c>
      <c r="BU276" s="2">
        <v>1</v>
      </c>
      <c r="BV276" s="2">
        <v>1</v>
      </c>
      <c r="BW276" s="2">
        <v>1</v>
      </c>
      <c r="BX276" s="2">
        <v>1</v>
      </c>
      <c r="BY276" s="2" t="s">
        <v>3</v>
      </c>
      <c r="BZ276" s="2">
        <v>0</v>
      </c>
      <c r="CA276" s="2">
        <v>0</v>
      </c>
      <c r="CB276" s="2" t="s">
        <v>3</v>
      </c>
      <c r="CC276" s="2"/>
      <c r="CD276" s="2"/>
      <c r="CE276" s="2">
        <v>30</v>
      </c>
      <c r="CF276" s="2">
        <v>0</v>
      </c>
      <c r="CG276" s="2">
        <v>0</v>
      </c>
      <c r="CH276" s="2"/>
      <c r="CI276" s="2"/>
      <c r="CJ276" s="2"/>
      <c r="CK276" s="2"/>
      <c r="CL276" s="2"/>
      <c r="CM276" s="2">
        <v>0</v>
      </c>
      <c r="CN276" s="2" t="s">
        <v>3</v>
      </c>
      <c r="CO276" s="2">
        <v>0</v>
      </c>
      <c r="CP276" s="2">
        <f t="shared" si="287"/>
        <v>537.61</v>
      </c>
      <c r="CQ276" s="2">
        <f t="shared" si="288"/>
        <v>0.37</v>
      </c>
      <c r="CR276" s="2">
        <f t="shared" si="289"/>
        <v>0</v>
      </c>
      <c r="CS276" s="2">
        <f t="shared" si="290"/>
        <v>0</v>
      </c>
      <c r="CT276" s="2">
        <f t="shared" si="291"/>
        <v>0</v>
      </c>
      <c r="CU276" s="2">
        <f t="shared" si="292"/>
        <v>0</v>
      </c>
      <c r="CV276" s="2">
        <f t="shared" si="293"/>
        <v>0</v>
      </c>
      <c r="CW276" s="2">
        <f t="shared" si="294"/>
        <v>0</v>
      </c>
      <c r="CX276" s="2">
        <f t="shared" si="295"/>
        <v>0</v>
      </c>
      <c r="CY276" s="2">
        <f>((S276*BZ276)/100)</f>
        <v>0</v>
      </c>
      <c r="CZ276" s="2">
        <f>((S276*CA276)/100)</f>
        <v>0</v>
      </c>
      <c r="DA276" s="2"/>
      <c r="DB276" s="2"/>
      <c r="DC276" s="2" t="s">
        <v>3</v>
      </c>
      <c r="DD276" s="2" t="s">
        <v>3</v>
      </c>
      <c r="DE276" s="2" t="s">
        <v>3</v>
      </c>
      <c r="DF276" s="2" t="s">
        <v>3</v>
      </c>
      <c r="DG276" s="2" t="s">
        <v>3</v>
      </c>
      <c r="DH276" s="2" t="s">
        <v>3</v>
      </c>
      <c r="DI276" s="2" t="s">
        <v>3</v>
      </c>
      <c r="DJ276" s="2" t="s">
        <v>3</v>
      </c>
      <c r="DK276" s="2" t="s">
        <v>3</v>
      </c>
      <c r="DL276" s="2" t="s">
        <v>3</v>
      </c>
      <c r="DM276" s="2" t="s">
        <v>3</v>
      </c>
      <c r="DN276" s="2">
        <v>0</v>
      </c>
      <c r="DO276" s="2">
        <v>0</v>
      </c>
      <c r="DP276" s="2">
        <v>1</v>
      </c>
      <c r="DQ276" s="2">
        <v>1</v>
      </c>
      <c r="DR276" s="2"/>
      <c r="DS276" s="2"/>
      <c r="DT276" s="2"/>
      <c r="DU276" s="2">
        <v>1010</v>
      </c>
      <c r="DV276" s="2" t="s">
        <v>29</v>
      </c>
      <c r="DW276" s="2" t="s">
        <v>29</v>
      </c>
      <c r="DX276" s="2">
        <v>1</v>
      </c>
      <c r="DY276" s="2"/>
      <c r="DZ276" s="2" t="s">
        <v>3</v>
      </c>
      <c r="EA276" s="2" t="s">
        <v>3</v>
      </c>
      <c r="EB276" s="2" t="s">
        <v>3</v>
      </c>
      <c r="EC276" s="2" t="s">
        <v>3</v>
      </c>
      <c r="ED276" s="2"/>
      <c r="EE276" s="2">
        <v>151748510</v>
      </c>
      <c r="EF276" s="2">
        <v>202</v>
      </c>
      <c r="EG276" s="2" t="s">
        <v>30</v>
      </c>
      <c r="EH276" s="2">
        <v>0</v>
      </c>
      <c r="EI276" s="2" t="s">
        <v>3</v>
      </c>
      <c r="EJ276" s="2">
        <v>1</v>
      </c>
      <c r="EK276" s="2">
        <v>700010</v>
      </c>
      <c r="EL276" s="2" t="s">
        <v>31</v>
      </c>
      <c r="EM276" s="2" t="s">
        <v>30</v>
      </c>
      <c r="EN276" s="2"/>
      <c r="EO276" s="2" t="s">
        <v>3</v>
      </c>
      <c r="EP276" s="2"/>
      <c r="EQ276" s="2">
        <v>1024</v>
      </c>
      <c r="ER276" s="2">
        <v>0.39</v>
      </c>
      <c r="ES276" s="2">
        <v>0.37</v>
      </c>
      <c r="ET276" s="2">
        <v>0</v>
      </c>
      <c r="EU276" s="2">
        <v>0</v>
      </c>
      <c r="EV276" s="2">
        <v>0</v>
      </c>
      <c r="EW276" s="2">
        <v>0</v>
      </c>
      <c r="EX276" s="2">
        <v>0</v>
      </c>
      <c r="EY276" s="2">
        <v>0</v>
      </c>
      <c r="EZ276" s="2"/>
      <c r="FA276" s="2"/>
      <c r="FB276" s="2"/>
      <c r="FC276" s="2"/>
      <c r="FD276" s="2"/>
      <c r="FE276" s="2"/>
      <c r="FF276" s="2"/>
      <c r="FG276" s="2"/>
      <c r="FH276" s="2"/>
      <c r="FI276" s="2"/>
      <c r="FJ276" s="2"/>
      <c r="FK276" s="2"/>
      <c r="FL276" s="2"/>
      <c r="FM276" s="2"/>
      <c r="FN276" s="2"/>
      <c r="FO276" s="2"/>
      <c r="FP276" s="2"/>
      <c r="FQ276" s="2">
        <v>0</v>
      </c>
      <c r="FR276" s="2">
        <f t="shared" si="296"/>
        <v>0</v>
      </c>
      <c r="FS276" s="2">
        <v>0</v>
      </c>
      <c r="FT276" s="2"/>
      <c r="FU276" s="2"/>
      <c r="FV276" s="2"/>
      <c r="FW276" s="2"/>
      <c r="FX276" s="2">
        <v>0</v>
      </c>
      <c r="FY276" s="2">
        <v>0</v>
      </c>
      <c r="FZ276" s="2"/>
      <c r="GA276" s="2" t="s">
        <v>163</v>
      </c>
      <c r="GB276" s="2"/>
      <c r="GC276" s="2"/>
      <c r="GD276" s="2">
        <v>0</v>
      </c>
      <c r="GE276" s="2"/>
      <c r="GF276" s="2">
        <v>-1285090850</v>
      </c>
      <c r="GG276" s="2">
        <v>2</v>
      </c>
      <c r="GH276" s="2">
        <v>4</v>
      </c>
      <c r="GI276" s="2">
        <v>-2</v>
      </c>
      <c r="GJ276" s="2">
        <v>0</v>
      </c>
      <c r="GK276" s="2">
        <f>ROUND(R276*(R12)/100,2)</f>
        <v>0</v>
      </c>
      <c r="GL276" s="2">
        <f t="shared" si="297"/>
        <v>0</v>
      </c>
      <c r="GM276" s="2">
        <f t="shared" si="298"/>
        <v>537.61</v>
      </c>
      <c r="GN276" s="2">
        <f t="shared" si="299"/>
        <v>0</v>
      </c>
      <c r="GO276" s="2">
        <f t="shared" si="300"/>
        <v>537.61</v>
      </c>
      <c r="GP276" s="2">
        <f t="shared" si="301"/>
        <v>0</v>
      </c>
      <c r="GQ276" s="2"/>
      <c r="GR276" s="2">
        <v>0</v>
      </c>
      <c r="GS276" s="2">
        <v>2</v>
      </c>
      <c r="GT276" s="2">
        <v>0</v>
      </c>
      <c r="GU276" s="2" t="s">
        <v>3</v>
      </c>
      <c r="GV276" s="2">
        <f t="shared" si="302"/>
        <v>0</v>
      </c>
      <c r="GW276" s="2">
        <v>1</v>
      </c>
      <c r="GX276" s="2">
        <f t="shared" si="303"/>
        <v>0</v>
      </c>
      <c r="GY276" s="2"/>
      <c r="GZ276" s="2"/>
      <c r="HA276" s="2">
        <v>0</v>
      </c>
      <c r="HB276" s="2">
        <v>0</v>
      </c>
      <c r="HC276" s="2">
        <f t="shared" si="304"/>
        <v>0</v>
      </c>
      <c r="HD276" s="2"/>
      <c r="HE276" s="2" t="s">
        <v>26</v>
      </c>
      <c r="HF276" s="2" t="s">
        <v>75</v>
      </c>
      <c r="HG276" s="2"/>
      <c r="HH276" s="2"/>
      <c r="HI276" s="2"/>
      <c r="HJ276" s="2"/>
      <c r="HK276" s="2"/>
      <c r="HL276" s="2"/>
      <c r="HM276" s="2" t="s">
        <v>3</v>
      </c>
      <c r="HN276" s="2" t="s">
        <v>3</v>
      </c>
      <c r="HO276" s="2" t="s">
        <v>3</v>
      </c>
      <c r="HP276" s="2" t="s">
        <v>3</v>
      </c>
      <c r="HQ276" s="2" t="s">
        <v>3</v>
      </c>
      <c r="HR276" s="2"/>
      <c r="HS276" s="2"/>
      <c r="HT276" s="2"/>
      <c r="HU276" s="2"/>
      <c r="HV276" s="2"/>
      <c r="HW276" s="2"/>
      <c r="HX276" s="2"/>
      <c r="HY276" s="2"/>
      <c r="HZ276" s="2"/>
      <c r="IA276" s="2"/>
      <c r="IB276" s="2"/>
      <c r="IC276" s="2"/>
      <c r="ID276" s="2"/>
      <c r="IE276" s="2"/>
      <c r="IF276" s="2"/>
      <c r="IG276" s="2"/>
      <c r="IH276" s="2"/>
      <c r="II276" s="2"/>
      <c r="IJ276" s="2"/>
      <c r="IK276" s="2">
        <v>0</v>
      </c>
      <c r="IL276" s="2"/>
      <c r="IM276" s="2"/>
      <c r="IN276" s="2"/>
      <c r="IO276" s="2"/>
      <c r="IP276" s="2"/>
      <c r="IQ276" s="2"/>
      <c r="IR276" s="2"/>
      <c r="IS276" s="2"/>
      <c r="IT276" s="2"/>
      <c r="IU276" s="2"/>
    </row>
    <row r="277" spans="1:255" x14ac:dyDescent="0.2">
      <c r="A277">
        <v>17</v>
      </c>
      <c r="B277">
        <v>1</v>
      </c>
      <c r="E277" t="s">
        <v>3</v>
      </c>
      <c r="F277" t="s">
        <v>27</v>
      </c>
      <c r="G277" t="s">
        <v>162</v>
      </c>
      <c r="H277" t="s">
        <v>29</v>
      </c>
      <c r="I277">
        <v>1453</v>
      </c>
      <c r="J277">
        <v>0</v>
      </c>
      <c r="K277">
        <v>1453</v>
      </c>
      <c r="O277">
        <f t="shared" si="267"/>
        <v>5236.32</v>
      </c>
      <c r="P277">
        <f t="shared" si="268"/>
        <v>5236.32</v>
      </c>
      <c r="Q277">
        <f t="shared" si="269"/>
        <v>0</v>
      </c>
      <c r="R277">
        <f t="shared" si="270"/>
        <v>0</v>
      </c>
      <c r="S277">
        <f t="shared" si="271"/>
        <v>0</v>
      </c>
      <c r="T277">
        <f t="shared" si="272"/>
        <v>0</v>
      </c>
      <c r="U277">
        <f t="shared" si="273"/>
        <v>0</v>
      </c>
      <c r="V277">
        <f t="shared" si="274"/>
        <v>0</v>
      </c>
      <c r="W277">
        <f t="shared" si="275"/>
        <v>0</v>
      </c>
      <c r="X277">
        <f t="shared" si="276"/>
        <v>0</v>
      </c>
      <c r="Y277">
        <f t="shared" si="277"/>
        <v>0</v>
      </c>
      <c r="AA277">
        <v>-1</v>
      </c>
      <c r="AB277">
        <f t="shared" si="278"/>
        <v>0.37</v>
      </c>
      <c r="AC277">
        <f t="shared" si="279"/>
        <v>0.37</v>
      </c>
      <c r="AD277">
        <f t="shared" si="280"/>
        <v>0</v>
      </c>
      <c r="AE277">
        <f t="shared" si="281"/>
        <v>0</v>
      </c>
      <c r="AF277">
        <f t="shared" si="282"/>
        <v>0</v>
      </c>
      <c r="AG277">
        <f t="shared" si="283"/>
        <v>0</v>
      </c>
      <c r="AH277">
        <f t="shared" si="284"/>
        <v>0</v>
      </c>
      <c r="AI277">
        <f t="shared" si="285"/>
        <v>0</v>
      </c>
      <c r="AJ277">
        <f t="shared" si="286"/>
        <v>0</v>
      </c>
      <c r="AK277">
        <v>0.37</v>
      </c>
      <c r="AL277">
        <v>0.37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1</v>
      </c>
      <c r="AW277">
        <v>1</v>
      </c>
      <c r="AZ277">
        <v>1</v>
      </c>
      <c r="BA277">
        <v>1</v>
      </c>
      <c r="BB277">
        <v>1</v>
      </c>
      <c r="BC277">
        <v>9.74</v>
      </c>
      <c r="BD277" t="s">
        <v>3</v>
      </c>
      <c r="BE277" t="s">
        <v>3</v>
      </c>
      <c r="BF277" t="s">
        <v>3</v>
      </c>
      <c r="BG277" t="s">
        <v>3</v>
      </c>
      <c r="BH277">
        <v>3</v>
      </c>
      <c r="BI277">
        <v>2</v>
      </c>
      <c r="BJ277" t="s">
        <v>3</v>
      </c>
      <c r="BM277">
        <v>700010</v>
      </c>
      <c r="BN277">
        <v>0</v>
      </c>
      <c r="BO277" t="s">
        <v>3</v>
      </c>
      <c r="BP277">
        <v>0</v>
      </c>
      <c r="BQ277">
        <v>202</v>
      </c>
      <c r="BR277">
        <v>0</v>
      </c>
      <c r="BS277">
        <v>1</v>
      </c>
      <c r="BT277">
        <v>1</v>
      </c>
      <c r="BU277">
        <v>1</v>
      </c>
      <c r="BV277">
        <v>1</v>
      </c>
      <c r="BW277">
        <v>1</v>
      </c>
      <c r="BX277">
        <v>1</v>
      </c>
      <c r="BY277" t="s">
        <v>3</v>
      </c>
      <c r="BZ277">
        <v>0</v>
      </c>
      <c r="CA277">
        <v>0</v>
      </c>
      <c r="CB277" t="s">
        <v>3</v>
      </c>
      <c r="CE277">
        <v>30</v>
      </c>
      <c r="CF277">
        <v>0</v>
      </c>
      <c r="CG277">
        <v>0</v>
      </c>
      <c r="CM277">
        <v>0</v>
      </c>
      <c r="CN277" t="s">
        <v>3</v>
      </c>
      <c r="CO277">
        <v>0</v>
      </c>
      <c r="CP277">
        <f t="shared" si="287"/>
        <v>5236.32</v>
      </c>
      <c r="CQ277">
        <f t="shared" si="288"/>
        <v>3.6</v>
      </c>
      <c r="CR277">
        <f t="shared" si="289"/>
        <v>0</v>
      </c>
      <c r="CS277">
        <f t="shared" si="290"/>
        <v>0</v>
      </c>
      <c r="CT277">
        <f t="shared" si="291"/>
        <v>0</v>
      </c>
      <c r="CU277">
        <f t="shared" si="292"/>
        <v>0</v>
      </c>
      <c r="CV277">
        <f t="shared" si="293"/>
        <v>0</v>
      </c>
      <c r="CW277">
        <f t="shared" si="294"/>
        <v>0</v>
      </c>
      <c r="CX277">
        <f t="shared" si="295"/>
        <v>0</v>
      </c>
      <c r="CY277">
        <f>S277*(BZ277/100)</f>
        <v>0</v>
      </c>
      <c r="CZ277">
        <f>S277*(CA277/100)</f>
        <v>0</v>
      </c>
      <c r="DC277" t="s">
        <v>3</v>
      </c>
      <c r="DD277" t="s">
        <v>3</v>
      </c>
      <c r="DE277" t="s">
        <v>3</v>
      </c>
      <c r="DF277" t="s">
        <v>3</v>
      </c>
      <c r="DG277" t="s">
        <v>3</v>
      </c>
      <c r="DH277" t="s">
        <v>3</v>
      </c>
      <c r="DI277" t="s">
        <v>3</v>
      </c>
      <c r="DJ277" t="s">
        <v>3</v>
      </c>
      <c r="DK277" t="s">
        <v>3</v>
      </c>
      <c r="DL277" t="s">
        <v>3</v>
      </c>
      <c r="DM277" t="s">
        <v>3</v>
      </c>
      <c r="DN277">
        <v>0</v>
      </c>
      <c r="DO277">
        <v>0</v>
      </c>
      <c r="DP277">
        <v>1</v>
      </c>
      <c r="DQ277">
        <v>1</v>
      </c>
      <c r="DU277">
        <v>1010</v>
      </c>
      <c r="DV277" t="s">
        <v>29</v>
      </c>
      <c r="DW277" t="s">
        <v>29</v>
      </c>
      <c r="DX277">
        <v>1</v>
      </c>
      <c r="DZ277" t="s">
        <v>3</v>
      </c>
      <c r="EA277" t="s">
        <v>3</v>
      </c>
      <c r="EB277" t="s">
        <v>3</v>
      </c>
      <c r="EC277" t="s">
        <v>3</v>
      </c>
      <c r="EE277">
        <v>151748510</v>
      </c>
      <c r="EF277">
        <v>202</v>
      </c>
      <c r="EG277" t="s">
        <v>30</v>
      </c>
      <c r="EH277">
        <v>0</v>
      </c>
      <c r="EI277" t="s">
        <v>3</v>
      </c>
      <c r="EJ277">
        <v>1</v>
      </c>
      <c r="EK277">
        <v>700010</v>
      </c>
      <c r="EL277" t="s">
        <v>31</v>
      </c>
      <c r="EM277" t="s">
        <v>30</v>
      </c>
      <c r="EO277" t="s">
        <v>3</v>
      </c>
      <c r="EQ277">
        <v>1024</v>
      </c>
      <c r="ER277">
        <v>0.39</v>
      </c>
      <c r="ES277">
        <v>0.37</v>
      </c>
      <c r="ET277">
        <v>0</v>
      </c>
      <c r="EU277">
        <v>0</v>
      </c>
      <c r="EV277">
        <v>0</v>
      </c>
      <c r="EW277">
        <v>0</v>
      </c>
      <c r="EX277">
        <v>0</v>
      </c>
      <c r="EY277">
        <v>0</v>
      </c>
      <c r="EZ277">
        <v>5</v>
      </c>
      <c r="FC277">
        <v>1</v>
      </c>
      <c r="FD277">
        <v>18</v>
      </c>
      <c r="FF277">
        <v>4.1639999999999997</v>
      </c>
      <c r="FQ277">
        <v>0</v>
      </c>
      <c r="FR277">
        <f t="shared" si="296"/>
        <v>0</v>
      </c>
      <c r="FS277">
        <v>0</v>
      </c>
      <c r="FX277">
        <v>0</v>
      </c>
      <c r="FY277">
        <v>0</v>
      </c>
      <c r="GA277" t="s">
        <v>163</v>
      </c>
      <c r="GD277">
        <v>0</v>
      </c>
      <c r="GF277">
        <v>-1285090850</v>
      </c>
      <c r="GG277">
        <v>2</v>
      </c>
      <c r="GH277">
        <v>3</v>
      </c>
      <c r="GI277">
        <v>5</v>
      </c>
      <c r="GJ277">
        <v>0</v>
      </c>
      <c r="GK277">
        <f>ROUND(R277*(S12)/100,2)</f>
        <v>0</v>
      </c>
      <c r="GL277">
        <f t="shared" si="297"/>
        <v>0</v>
      </c>
      <c r="GM277">
        <f t="shared" si="298"/>
        <v>5236.32</v>
      </c>
      <c r="GN277">
        <f t="shared" si="299"/>
        <v>0</v>
      </c>
      <c r="GO277">
        <f t="shared" si="300"/>
        <v>5236.32</v>
      </c>
      <c r="GP277">
        <f t="shared" si="301"/>
        <v>0</v>
      </c>
      <c r="GR277">
        <v>1</v>
      </c>
      <c r="GS277">
        <v>1</v>
      </c>
      <c r="GT277">
        <v>0</v>
      </c>
      <c r="GU277" t="s">
        <v>3</v>
      </c>
      <c r="GV277">
        <f t="shared" si="302"/>
        <v>0</v>
      </c>
      <c r="GW277">
        <v>1</v>
      </c>
      <c r="GX277">
        <f t="shared" si="303"/>
        <v>0</v>
      </c>
      <c r="HA277">
        <v>0</v>
      </c>
      <c r="HB277">
        <v>0</v>
      </c>
      <c r="HC277">
        <f t="shared" si="304"/>
        <v>0</v>
      </c>
      <c r="HE277" t="s">
        <v>26</v>
      </c>
      <c r="HF277" t="s">
        <v>75</v>
      </c>
      <c r="HM277" t="s">
        <v>3</v>
      </c>
      <c r="HN277" t="s">
        <v>3</v>
      </c>
      <c r="HO277" t="s">
        <v>3</v>
      </c>
      <c r="HP277" t="s">
        <v>3</v>
      </c>
      <c r="HQ277" t="s">
        <v>3</v>
      </c>
      <c r="IK277">
        <v>0</v>
      </c>
    </row>
    <row r="278" spans="1:255" x14ac:dyDescent="0.2">
      <c r="A278" s="2">
        <v>17</v>
      </c>
      <c r="B278" s="2">
        <v>1</v>
      </c>
      <c r="C278" s="2"/>
      <c r="D278" s="2"/>
      <c r="E278" s="2" t="s">
        <v>154</v>
      </c>
      <c r="F278" s="2" t="s">
        <v>27</v>
      </c>
      <c r="G278" s="2" t="s">
        <v>144</v>
      </c>
      <c r="H278" s="2" t="s">
        <v>29</v>
      </c>
      <c r="I278" s="2">
        <v>20</v>
      </c>
      <c r="J278" s="2">
        <v>0</v>
      </c>
      <c r="K278" s="2">
        <v>20</v>
      </c>
      <c r="L278" s="2"/>
      <c r="M278" s="2"/>
      <c r="N278" s="2"/>
      <c r="O278" s="2">
        <f t="shared" si="267"/>
        <v>310</v>
      </c>
      <c r="P278" s="2">
        <f t="shared" si="268"/>
        <v>310</v>
      </c>
      <c r="Q278" s="2">
        <f t="shared" si="269"/>
        <v>0</v>
      </c>
      <c r="R278" s="2">
        <f t="shared" si="270"/>
        <v>0</v>
      </c>
      <c r="S278" s="2">
        <f t="shared" si="271"/>
        <v>0</v>
      </c>
      <c r="T278" s="2">
        <f t="shared" si="272"/>
        <v>0</v>
      </c>
      <c r="U278" s="2">
        <f t="shared" si="273"/>
        <v>0</v>
      </c>
      <c r="V278" s="2">
        <f t="shared" si="274"/>
        <v>0</v>
      </c>
      <c r="W278" s="2">
        <f t="shared" si="275"/>
        <v>0</v>
      </c>
      <c r="X278" s="2">
        <f t="shared" si="276"/>
        <v>0</v>
      </c>
      <c r="Y278" s="2">
        <f t="shared" si="277"/>
        <v>0</v>
      </c>
      <c r="Z278" s="2"/>
      <c r="AA278" s="2">
        <v>151751237</v>
      </c>
      <c r="AB278" s="2">
        <f t="shared" si="278"/>
        <v>15.5</v>
      </c>
      <c r="AC278" s="2">
        <f t="shared" si="279"/>
        <v>15.5</v>
      </c>
      <c r="AD278" s="2">
        <f t="shared" si="280"/>
        <v>0</v>
      </c>
      <c r="AE278" s="2">
        <f t="shared" si="281"/>
        <v>0</v>
      </c>
      <c r="AF278" s="2">
        <f t="shared" si="282"/>
        <v>0</v>
      </c>
      <c r="AG278" s="2">
        <f t="shared" si="283"/>
        <v>0</v>
      </c>
      <c r="AH278" s="2">
        <f t="shared" si="284"/>
        <v>0</v>
      </c>
      <c r="AI278" s="2">
        <f t="shared" si="285"/>
        <v>0</v>
      </c>
      <c r="AJ278" s="2">
        <f t="shared" si="286"/>
        <v>0</v>
      </c>
      <c r="AK278" s="2">
        <v>15.5</v>
      </c>
      <c r="AL278" s="2">
        <v>15.5</v>
      </c>
      <c r="AM278" s="2">
        <v>0</v>
      </c>
      <c r="AN278" s="2">
        <v>0</v>
      </c>
      <c r="AO278" s="2">
        <v>0</v>
      </c>
      <c r="AP278" s="2">
        <v>0</v>
      </c>
      <c r="AQ278" s="2">
        <v>0</v>
      </c>
      <c r="AR278" s="2">
        <v>0</v>
      </c>
      <c r="AS278" s="2">
        <v>0</v>
      </c>
      <c r="AT278" s="2">
        <v>0</v>
      </c>
      <c r="AU278" s="2">
        <v>0</v>
      </c>
      <c r="AV278" s="2">
        <v>1</v>
      </c>
      <c r="AW278" s="2">
        <v>1</v>
      </c>
      <c r="AX278" s="2"/>
      <c r="AY278" s="2"/>
      <c r="AZ278" s="2">
        <v>1</v>
      </c>
      <c r="BA278" s="2">
        <v>1</v>
      </c>
      <c r="BB278" s="2">
        <v>1</v>
      </c>
      <c r="BC278" s="2">
        <v>1</v>
      </c>
      <c r="BD278" s="2" t="s">
        <v>3</v>
      </c>
      <c r="BE278" s="2" t="s">
        <v>3</v>
      </c>
      <c r="BF278" s="2" t="s">
        <v>3</v>
      </c>
      <c r="BG278" s="2" t="s">
        <v>3</v>
      </c>
      <c r="BH278" s="2">
        <v>3</v>
      </c>
      <c r="BI278" s="2">
        <v>2</v>
      </c>
      <c r="BJ278" s="2" t="s">
        <v>3</v>
      </c>
      <c r="BK278" s="2"/>
      <c r="BL278" s="2"/>
      <c r="BM278" s="2">
        <v>700010</v>
      </c>
      <c r="BN278" s="2">
        <v>0</v>
      </c>
      <c r="BO278" s="2" t="s">
        <v>3</v>
      </c>
      <c r="BP278" s="2">
        <v>0</v>
      </c>
      <c r="BQ278" s="2">
        <v>202</v>
      </c>
      <c r="BR278" s="2">
        <v>0</v>
      </c>
      <c r="BS278" s="2">
        <v>1</v>
      </c>
      <c r="BT278" s="2">
        <v>1</v>
      </c>
      <c r="BU278" s="2">
        <v>1</v>
      </c>
      <c r="BV278" s="2">
        <v>1</v>
      </c>
      <c r="BW278" s="2">
        <v>1</v>
      </c>
      <c r="BX278" s="2">
        <v>1</v>
      </c>
      <c r="BY278" s="2" t="s">
        <v>3</v>
      </c>
      <c r="BZ278" s="2">
        <v>0</v>
      </c>
      <c r="CA278" s="2">
        <v>0</v>
      </c>
      <c r="CB278" s="2" t="s">
        <v>3</v>
      </c>
      <c r="CC278" s="2"/>
      <c r="CD278" s="2"/>
      <c r="CE278" s="2">
        <v>30</v>
      </c>
      <c r="CF278" s="2">
        <v>0</v>
      </c>
      <c r="CG278" s="2">
        <v>0</v>
      </c>
      <c r="CH278" s="2"/>
      <c r="CI278" s="2"/>
      <c r="CJ278" s="2"/>
      <c r="CK278" s="2"/>
      <c r="CL278" s="2"/>
      <c r="CM278" s="2">
        <v>0</v>
      </c>
      <c r="CN278" s="2" t="s">
        <v>3</v>
      </c>
      <c r="CO278" s="2">
        <v>0</v>
      </c>
      <c r="CP278" s="2">
        <f t="shared" si="287"/>
        <v>310</v>
      </c>
      <c r="CQ278" s="2">
        <f t="shared" si="288"/>
        <v>15.5</v>
      </c>
      <c r="CR278" s="2">
        <f t="shared" si="289"/>
        <v>0</v>
      </c>
      <c r="CS278" s="2">
        <f t="shared" si="290"/>
        <v>0</v>
      </c>
      <c r="CT278" s="2">
        <f t="shared" si="291"/>
        <v>0</v>
      </c>
      <c r="CU278" s="2">
        <f t="shared" si="292"/>
        <v>0</v>
      </c>
      <c r="CV278" s="2">
        <f t="shared" si="293"/>
        <v>0</v>
      </c>
      <c r="CW278" s="2">
        <f t="shared" si="294"/>
        <v>0</v>
      </c>
      <c r="CX278" s="2">
        <f t="shared" si="295"/>
        <v>0</v>
      </c>
      <c r="CY278" s="2">
        <f>((S278*BZ278)/100)</f>
        <v>0</v>
      </c>
      <c r="CZ278" s="2">
        <f>((S278*CA278)/100)</f>
        <v>0</v>
      </c>
      <c r="DA278" s="2"/>
      <c r="DB278" s="2"/>
      <c r="DC278" s="2" t="s">
        <v>3</v>
      </c>
      <c r="DD278" s="2" t="s">
        <v>3</v>
      </c>
      <c r="DE278" s="2" t="s">
        <v>3</v>
      </c>
      <c r="DF278" s="2" t="s">
        <v>3</v>
      </c>
      <c r="DG278" s="2" t="s">
        <v>3</v>
      </c>
      <c r="DH278" s="2" t="s">
        <v>3</v>
      </c>
      <c r="DI278" s="2" t="s">
        <v>3</v>
      </c>
      <c r="DJ278" s="2" t="s">
        <v>3</v>
      </c>
      <c r="DK278" s="2" t="s">
        <v>3</v>
      </c>
      <c r="DL278" s="2" t="s">
        <v>3</v>
      </c>
      <c r="DM278" s="2" t="s">
        <v>3</v>
      </c>
      <c r="DN278" s="2">
        <v>0</v>
      </c>
      <c r="DO278" s="2">
        <v>0</v>
      </c>
      <c r="DP278" s="2">
        <v>1</v>
      </c>
      <c r="DQ278" s="2">
        <v>1</v>
      </c>
      <c r="DR278" s="2"/>
      <c r="DS278" s="2"/>
      <c r="DT278" s="2"/>
      <c r="DU278" s="2">
        <v>1010</v>
      </c>
      <c r="DV278" s="2" t="s">
        <v>29</v>
      </c>
      <c r="DW278" s="2" t="s">
        <v>29</v>
      </c>
      <c r="DX278" s="2">
        <v>1</v>
      </c>
      <c r="DY278" s="2"/>
      <c r="DZ278" s="2" t="s">
        <v>3</v>
      </c>
      <c r="EA278" s="2" t="s">
        <v>3</v>
      </c>
      <c r="EB278" s="2" t="s">
        <v>3</v>
      </c>
      <c r="EC278" s="2" t="s">
        <v>3</v>
      </c>
      <c r="ED278" s="2"/>
      <c r="EE278" s="2">
        <v>151748510</v>
      </c>
      <c r="EF278" s="2">
        <v>202</v>
      </c>
      <c r="EG278" s="2" t="s">
        <v>30</v>
      </c>
      <c r="EH278" s="2">
        <v>0</v>
      </c>
      <c r="EI278" s="2" t="s">
        <v>3</v>
      </c>
      <c r="EJ278" s="2">
        <v>1</v>
      </c>
      <c r="EK278" s="2">
        <v>700010</v>
      </c>
      <c r="EL278" s="2" t="s">
        <v>31</v>
      </c>
      <c r="EM278" s="2" t="s">
        <v>30</v>
      </c>
      <c r="EN278" s="2"/>
      <c r="EO278" s="2" t="s">
        <v>3</v>
      </c>
      <c r="EP278" s="2"/>
      <c r="EQ278" s="2">
        <v>0</v>
      </c>
      <c r="ER278" s="2">
        <v>16.510000000000002</v>
      </c>
      <c r="ES278" s="2">
        <v>15.5</v>
      </c>
      <c r="ET278" s="2">
        <v>0</v>
      </c>
      <c r="EU278" s="2">
        <v>0</v>
      </c>
      <c r="EV278" s="2">
        <v>0</v>
      </c>
      <c r="EW278" s="2">
        <v>0</v>
      </c>
      <c r="EX278" s="2">
        <v>0</v>
      </c>
      <c r="EY278" s="2">
        <v>0</v>
      </c>
      <c r="EZ278" s="2"/>
      <c r="FA278" s="2"/>
      <c r="FB278" s="2"/>
      <c r="FC278" s="2"/>
      <c r="FD278" s="2"/>
      <c r="FE278" s="2"/>
      <c r="FF278" s="2"/>
      <c r="FG278" s="2"/>
      <c r="FH278" s="2"/>
      <c r="FI278" s="2"/>
      <c r="FJ278" s="2"/>
      <c r="FK278" s="2"/>
      <c r="FL278" s="2"/>
      <c r="FM278" s="2"/>
      <c r="FN278" s="2"/>
      <c r="FO278" s="2"/>
      <c r="FP278" s="2"/>
      <c r="FQ278" s="2">
        <v>0</v>
      </c>
      <c r="FR278" s="2">
        <f t="shared" si="296"/>
        <v>0</v>
      </c>
      <c r="FS278" s="2">
        <v>0</v>
      </c>
      <c r="FT278" s="2"/>
      <c r="FU278" s="2"/>
      <c r="FV278" s="2"/>
      <c r="FW278" s="2"/>
      <c r="FX278" s="2">
        <v>0</v>
      </c>
      <c r="FY278" s="2">
        <v>0</v>
      </c>
      <c r="FZ278" s="2"/>
      <c r="GA278" s="2" t="s">
        <v>145</v>
      </c>
      <c r="GB278" s="2"/>
      <c r="GC278" s="2"/>
      <c r="GD278" s="2">
        <v>0</v>
      </c>
      <c r="GE278" s="2"/>
      <c r="GF278" s="2">
        <v>-1842591398</v>
      </c>
      <c r="GG278" s="2">
        <v>2</v>
      </c>
      <c r="GH278" s="2">
        <v>4</v>
      </c>
      <c r="GI278" s="2">
        <v>-2</v>
      </c>
      <c r="GJ278" s="2">
        <v>0</v>
      </c>
      <c r="GK278" s="2">
        <f>ROUND(R278*(R12)/100,2)</f>
        <v>0</v>
      </c>
      <c r="GL278" s="2">
        <f t="shared" si="297"/>
        <v>0</v>
      </c>
      <c r="GM278" s="2">
        <f t="shared" si="298"/>
        <v>310</v>
      </c>
      <c r="GN278" s="2">
        <f t="shared" si="299"/>
        <v>0</v>
      </c>
      <c r="GO278" s="2">
        <f t="shared" si="300"/>
        <v>310</v>
      </c>
      <c r="GP278" s="2">
        <f t="shared" si="301"/>
        <v>0</v>
      </c>
      <c r="GQ278" s="2"/>
      <c r="GR278" s="2">
        <v>0</v>
      </c>
      <c r="GS278" s="2">
        <v>2</v>
      </c>
      <c r="GT278" s="2">
        <v>0</v>
      </c>
      <c r="GU278" s="2" t="s">
        <v>3</v>
      </c>
      <c r="GV278" s="2">
        <f t="shared" si="302"/>
        <v>0</v>
      </c>
      <c r="GW278" s="2">
        <v>1</v>
      </c>
      <c r="GX278" s="2">
        <f t="shared" si="303"/>
        <v>0</v>
      </c>
      <c r="GY278" s="2"/>
      <c r="GZ278" s="2"/>
      <c r="HA278" s="2">
        <v>0</v>
      </c>
      <c r="HB278" s="2">
        <v>0</v>
      </c>
      <c r="HC278" s="2">
        <f t="shared" si="304"/>
        <v>0</v>
      </c>
      <c r="HD278" s="2"/>
      <c r="HE278" s="2" t="s">
        <v>26</v>
      </c>
      <c r="HF278" s="2" t="s">
        <v>75</v>
      </c>
      <c r="HG278" s="2"/>
      <c r="HH278" s="2"/>
      <c r="HI278" s="2"/>
      <c r="HJ278" s="2"/>
      <c r="HK278" s="2"/>
      <c r="HL278" s="2"/>
      <c r="HM278" s="2" t="s">
        <v>3</v>
      </c>
      <c r="HN278" s="2" t="s">
        <v>3</v>
      </c>
      <c r="HO278" s="2" t="s">
        <v>3</v>
      </c>
      <c r="HP278" s="2" t="s">
        <v>3</v>
      </c>
      <c r="HQ278" s="2" t="s">
        <v>3</v>
      </c>
      <c r="HR278" s="2"/>
      <c r="HS278" s="2"/>
      <c r="HT278" s="2"/>
      <c r="HU278" s="2"/>
      <c r="HV278" s="2"/>
      <c r="HW278" s="2"/>
      <c r="HX278" s="2"/>
      <c r="HY278" s="2"/>
      <c r="HZ278" s="2"/>
      <c r="IA278" s="2"/>
      <c r="IB278" s="2"/>
      <c r="IC278" s="2"/>
      <c r="ID278" s="2"/>
      <c r="IE278" s="2"/>
      <c r="IF278" s="2"/>
      <c r="IG278" s="2"/>
      <c r="IH278" s="2"/>
      <c r="II278" s="2"/>
      <c r="IJ278" s="2"/>
      <c r="IK278" s="2">
        <v>0</v>
      </c>
      <c r="IL278" s="2"/>
      <c r="IM278" s="2"/>
      <c r="IN278" s="2"/>
      <c r="IO278" s="2"/>
      <c r="IP278" s="2"/>
      <c r="IQ278" s="2"/>
      <c r="IR278" s="2"/>
      <c r="IS278" s="2"/>
      <c r="IT278" s="2"/>
      <c r="IU278" s="2"/>
    </row>
    <row r="279" spans="1:255" x14ac:dyDescent="0.2">
      <c r="A279">
        <v>17</v>
      </c>
      <c r="B279">
        <v>1</v>
      </c>
      <c r="E279" t="s">
        <v>154</v>
      </c>
      <c r="F279" t="s">
        <v>27</v>
      </c>
      <c r="G279" t="s">
        <v>144</v>
      </c>
      <c r="H279" t="s">
        <v>29</v>
      </c>
      <c r="I279">
        <v>20</v>
      </c>
      <c r="J279">
        <v>0</v>
      </c>
      <c r="K279">
        <v>20</v>
      </c>
      <c r="O279">
        <f t="shared" si="267"/>
        <v>3019.4</v>
      </c>
      <c r="P279">
        <f t="shared" si="268"/>
        <v>3019.4</v>
      </c>
      <c r="Q279">
        <f t="shared" si="269"/>
        <v>0</v>
      </c>
      <c r="R279">
        <f t="shared" si="270"/>
        <v>0</v>
      </c>
      <c r="S279">
        <f t="shared" si="271"/>
        <v>0</v>
      </c>
      <c r="T279">
        <f t="shared" si="272"/>
        <v>0</v>
      </c>
      <c r="U279">
        <f t="shared" si="273"/>
        <v>0</v>
      </c>
      <c r="V279">
        <f t="shared" si="274"/>
        <v>0</v>
      </c>
      <c r="W279">
        <f t="shared" si="275"/>
        <v>0</v>
      </c>
      <c r="X279">
        <f t="shared" si="276"/>
        <v>0</v>
      </c>
      <c r="Y279">
        <f t="shared" si="277"/>
        <v>0</v>
      </c>
      <c r="AA279">
        <v>151751235</v>
      </c>
      <c r="AB279">
        <f t="shared" si="278"/>
        <v>15.5</v>
      </c>
      <c r="AC279">
        <f t="shared" si="279"/>
        <v>15.5</v>
      </c>
      <c r="AD279">
        <f t="shared" si="280"/>
        <v>0</v>
      </c>
      <c r="AE279">
        <f t="shared" si="281"/>
        <v>0</v>
      </c>
      <c r="AF279">
        <f t="shared" si="282"/>
        <v>0</v>
      </c>
      <c r="AG279">
        <f t="shared" si="283"/>
        <v>0</v>
      </c>
      <c r="AH279">
        <f t="shared" si="284"/>
        <v>0</v>
      </c>
      <c r="AI279">
        <f t="shared" si="285"/>
        <v>0</v>
      </c>
      <c r="AJ279">
        <f t="shared" si="286"/>
        <v>0</v>
      </c>
      <c r="AK279">
        <v>15.5</v>
      </c>
      <c r="AL279">
        <v>15.5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1</v>
      </c>
      <c r="AW279">
        <v>1</v>
      </c>
      <c r="AZ279">
        <v>1</v>
      </c>
      <c r="BA279">
        <v>1</v>
      </c>
      <c r="BB279">
        <v>1</v>
      </c>
      <c r="BC279">
        <v>9.74</v>
      </c>
      <c r="BD279" t="s">
        <v>3</v>
      </c>
      <c r="BE279" t="s">
        <v>3</v>
      </c>
      <c r="BF279" t="s">
        <v>3</v>
      </c>
      <c r="BG279" t="s">
        <v>3</v>
      </c>
      <c r="BH279">
        <v>3</v>
      </c>
      <c r="BI279">
        <v>2</v>
      </c>
      <c r="BJ279" t="s">
        <v>3</v>
      </c>
      <c r="BM279">
        <v>700010</v>
      </c>
      <c r="BN279">
        <v>0</v>
      </c>
      <c r="BO279" t="s">
        <v>3</v>
      </c>
      <c r="BP279">
        <v>0</v>
      </c>
      <c r="BQ279">
        <v>202</v>
      </c>
      <c r="BR279">
        <v>0</v>
      </c>
      <c r="BS279">
        <v>1</v>
      </c>
      <c r="BT279">
        <v>1</v>
      </c>
      <c r="BU279">
        <v>1</v>
      </c>
      <c r="BV279">
        <v>1</v>
      </c>
      <c r="BW279">
        <v>1</v>
      </c>
      <c r="BX279">
        <v>1</v>
      </c>
      <c r="BY279" t="s">
        <v>3</v>
      </c>
      <c r="BZ279">
        <v>0</v>
      </c>
      <c r="CA279">
        <v>0</v>
      </c>
      <c r="CB279" t="s">
        <v>3</v>
      </c>
      <c r="CE279">
        <v>30</v>
      </c>
      <c r="CF279">
        <v>0</v>
      </c>
      <c r="CG279">
        <v>0</v>
      </c>
      <c r="CM279">
        <v>0</v>
      </c>
      <c r="CN279" t="s">
        <v>3</v>
      </c>
      <c r="CO279">
        <v>0</v>
      </c>
      <c r="CP279">
        <f t="shared" si="287"/>
        <v>3019.4</v>
      </c>
      <c r="CQ279">
        <f t="shared" si="288"/>
        <v>150.97</v>
      </c>
      <c r="CR279">
        <f t="shared" si="289"/>
        <v>0</v>
      </c>
      <c r="CS279">
        <f t="shared" si="290"/>
        <v>0</v>
      </c>
      <c r="CT279">
        <f t="shared" si="291"/>
        <v>0</v>
      </c>
      <c r="CU279">
        <f t="shared" si="292"/>
        <v>0</v>
      </c>
      <c r="CV279">
        <f t="shared" si="293"/>
        <v>0</v>
      </c>
      <c r="CW279">
        <f t="shared" si="294"/>
        <v>0</v>
      </c>
      <c r="CX279">
        <f t="shared" si="295"/>
        <v>0</v>
      </c>
      <c r="CY279">
        <f>S279*(BZ279/100)</f>
        <v>0</v>
      </c>
      <c r="CZ279">
        <f>S279*(CA279/100)</f>
        <v>0</v>
      </c>
      <c r="DC279" t="s">
        <v>3</v>
      </c>
      <c r="DD279" t="s">
        <v>3</v>
      </c>
      <c r="DE279" t="s">
        <v>3</v>
      </c>
      <c r="DF279" t="s">
        <v>3</v>
      </c>
      <c r="DG279" t="s">
        <v>3</v>
      </c>
      <c r="DH279" t="s">
        <v>3</v>
      </c>
      <c r="DI279" t="s">
        <v>3</v>
      </c>
      <c r="DJ279" t="s">
        <v>3</v>
      </c>
      <c r="DK279" t="s">
        <v>3</v>
      </c>
      <c r="DL279" t="s">
        <v>3</v>
      </c>
      <c r="DM279" t="s">
        <v>3</v>
      </c>
      <c r="DN279">
        <v>0</v>
      </c>
      <c r="DO279">
        <v>0</v>
      </c>
      <c r="DP279">
        <v>1</v>
      </c>
      <c r="DQ279">
        <v>1</v>
      </c>
      <c r="DU279">
        <v>1010</v>
      </c>
      <c r="DV279" t="s">
        <v>29</v>
      </c>
      <c r="DW279" t="s">
        <v>29</v>
      </c>
      <c r="DX279">
        <v>1</v>
      </c>
      <c r="DZ279" t="s">
        <v>3</v>
      </c>
      <c r="EA279" t="s">
        <v>3</v>
      </c>
      <c r="EB279" t="s">
        <v>3</v>
      </c>
      <c r="EC279" t="s">
        <v>3</v>
      </c>
      <c r="EE279">
        <v>151748510</v>
      </c>
      <c r="EF279">
        <v>202</v>
      </c>
      <c r="EG279" t="s">
        <v>30</v>
      </c>
      <c r="EH279">
        <v>0</v>
      </c>
      <c r="EI279" t="s">
        <v>3</v>
      </c>
      <c r="EJ279">
        <v>1</v>
      </c>
      <c r="EK279">
        <v>700010</v>
      </c>
      <c r="EL279" t="s">
        <v>31</v>
      </c>
      <c r="EM279" t="s">
        <v>30</v>
      </c>
      <c r="EO279" t="s">
        <v>3</v>
      </c>
      <c r="EQ279">
        <v>0</v>
      </c>
      <c r="ER279">
        <v>16.510000000000002</v>
      </c>
      <c r="ES279">
        <v>15.5</v>
      </c>
      <c r="ET279">
        <v>0</v>
      </c>
      <c r="EU279">
        <v>0</v>
      </c>
      <c r="EV279">
        <v>0</v>
      </c>
      <c r="EW279">
        <v>0</v>
      </c>
      <c r="EX279">
        <v>0</v>
      </c>
      <c r="EY279">
        <v>0</v>
      </c>
      <c r="EZ279">
        <v>5</v>
      </c>
      <c r="FC279">
        <v>1</v>
      </c>
      <c r="FD279">
        <v>18</v>
      </c>
      <c r="FF279">
        <v>177.6</v>
      </c>
      <c r="FQ279">
        <v>0</v>
      </c>
      <c r="FR279">
        <f t="shared" si="296"/>
        <v>0</v>
      </c>
      <c r="FS279">
        <v>0</v>
      </c>
      <c r="FX279">
        <v>0</v>
      </c>
      <c r="FY279">
        <v>0</v>
      </c>
      <c r="GA279" t="s">
        <v>145</v>
      </c>
      <c r="GD279">
        <v>0</v>
      </c>
      <c r="GF279">
        <v>-1842591398</v>
      </c>
      <c r="GG279">
        <v>2</v>
      </c>
      <c r="GH279">
        <v>3</v>
      </c>
      <c r="GI279">
        <v>5</v>
      </c>
      <c r="GJ279">
        <v>0</v>
      </c>
      <c r="GK279">
        <f>ROUND(R279*(S12)/100,2)</f>
        <v>0</v>
      </c>
      <c r="GL279">
        <f t="shared" si="297"/>
        <v>0</v>
      </c>
      <c r="GM279">
        <f t="shared" si="298"/>
        <v>3019.4</v>
      </c>
      <c r="GN279">
        <f t="shared" si="299"/>
        <v>0</v>
      </c>
      <c r="GO279">
        <f t="shared" si="300"/>
        <v>3019.4</v>
      </c>
      <c r="GP279">
        <f t="shared" si="301"/>
        <v>0</v>
      </c>
      <c r="GR279">
        <v>1</v>
      </c>
      <c r="GS279">
        <v>1</v>
      </c>
      <c r="GT279">
        <v>0</v>
      </c>
      <c r="GU279" t="s">
        <v>3</v>
      </c>
      <c r="GV279">
        <f t="shared" si="302"/>
        <v>0</v>
      </c>
      <c r="GW279">
        <v>1</v>
      </c>
      <c r="GX279">
        <f t="shared" si="303"/>
        <v>0</v>
      </c>
      <c r="HA279">
        <v>0</v>
      </c>
      <c r="HB279">
        <v>0</v>
      </c>
      <c r="HC279">
        <f t="shared" si="304"/>
        <v>0</v>
      </c>
      <c r="HE279" t="s">
        <v>26</v>
      </c>
      <c r="HF279" t="s">
        <v>75</v>
      </c>
      <c r="HM279" t="s">
        <v>3</v>
      </c>
      <c r="HN279" t="s">
        <v>3</v>
      </c>
      <c r="HO279" t="s">
        <v>3</v>
      </c>
      <c r="HP279" t="s">
        <v>3</v>
      </c>
      <c r="HQ279" t="s">
        <v>3</v>
      </c>
      <c r="IK279">
        <v>0</v>
      </c>
    </row>
    <row r="280" spans="1:255" x14ac:dyDescent="0.2">
      <c r="A280" s="2">
        <v>17</v>
      </c>
      <c r="B280" s="2">
        <v>1</v>
      </c>
      <c r="C280" s="2"/>
      <c r="D280" s="2"/>
      <c r="E280" s="2" t="s">
        <v>157</v>
      </c>
      <c r="F280" s="2" t="s">
        <v>27</v>
      </c>
      <c r="G280" s="2" t="s">
        <v>356</v>
      </c>
      <c r="H280" s="2" t="s">
        <v>29</v>
      </c>
      <c r="I280" s="2">
        <v>200</v>
      </c>
      <c r="J280" s="2">
        <v>0</v>
      </c>
      <c r="K280" s="2">
        <v>200</v>
      </c>
      <c r="L280" s="2"/>
      <c r="M280" s="2"/>
      <c r="N280" s="2"/>
      <c r="O280" s="2">
        <f t="shared" si="267"/>
        <v>44</v>
      </c>
      <c r="P280" s="2">
        <f t="shared" si="268"/>
        <v>44</v>
      </c>
      <c r="Q280" s="2">
        <f t="shared" si="269"/>
        <v>0</v>
      </c>
      <c r="R280" s="2">
        <f t="shared" si="270"/>
        <v>0</v>
      </c>
      <c r="S280" s="2">
        <f t="shared" si="271"/>
        <v>0</v>
      </c>
      <c r="T280" s="2">
        <f t="shared" si="272"/>
        <v>0</v>
      </c>
      <c r="U280" s="2">
        <f t="shared" si="273"/>
        <v>0</v>
      </c>
      <c r="V280" s="2">
        <f t="shared" si="274"/>
        <v>0</v>
      </c>
      <c r="W280" s="2">
        <f t="shared" si="275"/>
        <v>0</v>
      </c>
      <c r="X280" s="2">
        <f t="shared" si="276"/>
        <v>0</v>
      </c>
      <c r="Y280" s="2">
        <f t="shared" si="277"/>
        <v>0</v>
      </c>
      <c r="Z280" s="2"/>
      <c r="AA280" s="2">
        <v>151751237</v>
      </c>
      <c r="AB280" s="2">
        <f t="shared" si="278"/>
        <v>0.22</v>
      </c>
      <c r="AC280" s="2">
        <f t="shared" si="279"/>
        <v>0.22</v>
      </c>
      <c r="AD280" s="2">
        <f t="shared" si="280"/>
        <v>0</v>
      </c>
      <c r="AE280" s="2">
        <f t="shared" si="281"/>
        <v>0</v>
      </c>
      <c r="AF280" s="2">
        <f t="shared" si="282"/>
        <v>0</v>
      </c>
      <c r="AG280" s="2">
        <f t="shared" si="283"/>
        <v>0</v>
      </c>
      <c r="AH280" s="2">
        <f t="shared" si="284"/>
        <v>0</v>
      </c>
      <c r="AI280" s="2">
        <f t="shared" si="285"/>
        <v>0</v>
      </c>
      <c r="AJ280" s="2">
        <f t="shared" si="286"/>
        <v>0</v>
      </c>
      <c r="AK280" s="2">
        <v>0.22</v>
      </c>
      <c r="AL280" s="2">
        <v>0.22</v>
      </c>
      <c r="AM280" s="2">
        <v>0</v>
      </c>
      <c r="AN280" s="2">
        <v>0</v>
      </c>
      <c r="AO280" s="2">
        <v>0</v>
      </c>
      <c r="AP280" s="2">
        <v>0</v>
      </c>
      <c r="AQ280" s="2">
        <v>0</v>
      </c>
      <c r="AR280" s="2">
        <v>0</v>
      </c>
      <c r="AS280" s="2">
        <v>0</v>
      </c>
      <c r="AT280" s="2">
        <v>0</v>
      </c>
      <c r="AU280" s="2">
        <v>0</v>
      </c>
      <c r="AV280" s="2">
        <v>1</v>
      </c>
      <c r="AW280" s="2">
        <v>1</v>
      </c>
      <c r="AX280" s="2"/>
      <c r="AY280" s="2"/>
      <c r="AZ280" s="2">
        <v>1</v>
      </c>
      <c r="BA280" s="2">
        <v>1</v>
      </c>
      <c r="BB280" s="2">
        <v>1</v>
      </c>
      <c r="BC280" s="2">
        <v>1</v>
      </c>
      <c r="BD280" s="2" t="s">
        <v>3</v>
      </c>
      <c r="BE280" s="2" t="s">
        <v>3</v>
      </c>
      <c r="BF280" s="2" t="s">
        <v>3</v>
      </c>
      <c r="BG280" s="2" t="s">
        <v>3</v>
      </c>
      <c r="BH280" s="2">
        <v>3</v>
      </c>
      <c r="BI280" s="2">
        <v>2</v>
      </c>
      <c r="BJ280" s="2" t="s">
        <v>3</v>
      </c>
      <c r="BK280" s="2"/>
      <c r="BL280" s="2"/>
      <c r="BM280" s="2">
        <v>700010</v>
      </c>
      <c r="BN280" s="2">
        <v>0</v>
      </c>
      <c r="BO280" s="2" t="s">
        <v>3</v>
      </c>
      <c r="BP280" s="2">
        <v>0</v>
      </c>
      <c r="BQ280" s="2">
        <v>202</v>
      </c>
      <c r="BR280" s="2">
        <v>0</v>
      </c>
      <c r="BS280" s="2">
        <v>1</v>
      </c>
      <c r="BT280" s="2">
        <v>1</v>
      </c>
      <c r="BU280" s="2">
        <v>1</v>
      </c>
      <c r="BV280" s="2">
        <v>1</v>
      </c>
      <c r="BW280" s="2">
        <v>1</v>
      </c>
      <c r="BX280" s="2">
        <v>1</v>
      </c>
      <c r="BY280" s="2" t="s">
        <v>3</v>
      </c>
      <c r="BZ280" s="2">
        <v>0</v>
      </c>
      <c r="CA280" s="2">
        <v>0</v>
      </c>
      <c r="CB280" s="2" t="s">
        <v>3</v>
      </c>
      <c r="CC280" s="2"/>
      <c r="CD280" s="2"/>
      <c r="CE280" s="2">
        <v>30</v>
      </c>
      <c r="CF280" s="2">
        <v>0</v>
      </c>
      <c r="CG280" s="2">
        <v>0</v>
      </c>
      <c r="CH280" s="2"/>
      <c r="CI280" s="2"/>
      <c r="CJ280" s="2"/>
      <c r="CK280" s="2"/>
      <c r="CL280" s="2"/>
      <c r="CM280" s="2">
        <v>0</v>
      </c>
      <c r="CN280" s="2" t="s">
        <v>3</v>
      </c>
      <c r="CO280" s="2">
        <v>0</v>
      </c>
      <c r="CP280" s="2">
        <f t="shared" si="287"/>
        <v>44</v>
      </c>
      <c r="CQ280" s="2">
        <f t="shared" si="288"/>
        <v>0.22</v>
      </c>
      <c r="CR280" s="2">
        <f t="shared" si="289"/>
        <v>0</v>
      </c>
      <c r="CS280" s="2">
        <f t="shared" si="290"/>
        <v>0</v>
      </c>
      <c r="CT280" s="2">
        <f t="shared" si="291"/>
        <v>0</v>
      </c>
      <c r="CU280" s="2">
        <f t="shared" si="292"/>
        <v>0</v>
      </c>
      <c r="CV280" s="2">
        <f t="shared" si="293"/>
        <v>0</v>
      </c>
      <c r="CW280" s="2">
        <f t="shared" si="294"/>
        <v>0</v>
      </c>
      <c r="CX280" s="2">
        <f t="shared" si="295"/>
        <v>0</v>
      </c>
      <c r="CY280" s="2">
        <f>((S280*BZ280)/100)</f>
        <v>0</v>
      </c>
      <c r="CZ280" s="2">
        <f>((S280*CA280)/100)</f>
        <v>0</v>
      </c>
      <c r="DA280" s="2"/>
      <c r="DB280" s="2"/>
      <c r="DC280" s="2" t="s">
        <v>3</v>
      </c>
      <c r="DD280" s="2" t="s">
        <v>3</v>
      </c>
      <c r="DE280" s="2" t="s">
        <v>3</v>
      </c>
      <c r="DF280" s="2" t="s">
        <v>3</v>
      </c>
      <c r="DG280" s="2" t="s">
        <v>3</v>
      </c>
      <c r="DH280" s="2" t="s">
        <v>3</v>
      </c>
      <c r="DI280" s="2" t="s">
        <v>3</v>
      </c>
      <c r="DJ280" s="2" t="s">
        <v>3</v>
      </c>
      <c r="DK280" s="2" t="s">
        <v>3</v>
      </c>
      <c r="DL280" s="2" t="s">
        <v>3</v>
      </c>
      <c r="DM280" s="2" t="s">
        <v>3</v>
      </c>
      <c r="DN280" s="2">
        <v>0</v>
      </c>
      <c r="DO280" s="2">
        <v>0</v>
      </c>
      <c r="DP280" s="2">
        <v>1</v>
      </c>
      <c r="DQ280" s="2">
        <v>1</v>
      </c>
      <c r="DR280" s="2"/>
      <c r="DS280" s="2"/>
      <c r="DT280" s="2"/>
      <c r="DU280" s="2">
        <v>1010</v>
      </c>
      <c r="DV280" s="2" t="s">
        <v>29</v>
      </c>
      <c r="DW280" s="2" t="s">
        <v>29</v>
      </c>
      <c r="DX280" s="2">
        <v>1</v>
      </c>
      <c r="DY280" s="2"/>
      <c r="DZ280" s="2" t="s">
        <v>3</v>
      </c>
      <c r="EA280" s="2" t="s">
        <v>3</v>
      </c>
      <c r="EB280" s="2" t="s">
        <v>3</v>
      </c>
      <c r="EC280" s="2" t="s">
        <v>3</v>
      </c>
      <c r="ED280" s="2"/>
      <c r="EE280" s="2">
        <v>151748510</v>
      </c>
      <c r="EF280" s="2">
        <v>202</v>
      </c>
      <c r="EG280" s="2" t="s">
        <v>30</v>
      </c>
      <c r="EH280" s="2">
        <v>0</v>
      </c>
      <c r="EI280" s="2" t="s">
        <v>3</v>
      </c>
      <c r="EJ280" s="2">
        <v>1</v>
      </c>
      <c r="EK280" s="2">
        <v>700010</v>
      </c>
      <c r="EL280" s="2" t="s">
        <v>31</v>
      </c>
      <c r="EM280" s="2" t="s">
        <v>30</v>
      </c>
      <c r="EN280" s="2"/>
      <c r="EO280" s="2" t="s">
        <v>3</v>
      </c>
      <c r="EP280" s="2"/>
      <c r="EQ280" s="2">
        <v>0</v>
      </c>
      <c r="ER280" s="2">
        <v>0.23</v>
      </c>
      <c r="ES280" s="2">
        <v>0.22</v>
      </c>
      <c r="ET280" s="2">
        <v>0</v>
      </c>
      <c r="EU280" s="2">
        <v>0</v>
      </c>
      <c r="EV280" s="2">
        <v>0</v>
      </c>
      <c r="EW280" s="2">
        <v>0</v>
      </c>
      <c r="EX280" s="2">
        <v>0</v>
      </c>
      <c r="EY280" s="2">
        <v>0</v>
      </c>
      <c r="EZ280" s="2"/>
      <c r="FA280" s="2"/>
      <c r="FB280" s="2"/>
      <c r="FC280" s="2"/>
      <c r="FD280" s="2"/>
      <c r="FE280" s="2"/>
      <c r="FF280" s="2"/>
      <c r="FG280" s="2"/>
      <c r="FH280" s="2"/>
      <c r="FI280" s="2"/>
      <c r="FJ280" s="2"/>
      <c r="FK280" s="2"/>
      <c r="FL280" s="2"/>
      <c r="FM280" s="2"/>
      <c r="FN280" s="2"/>
      <c r="FO280" s="2"/>
      <c r="FP280" s="2"/>
      <c r="FQ280" s="2">
        <v>0</v>
      </c>
      <c r="FR280" s="2">
        <f t="shared" si="296"/>
        <v>0</v>
      </c>
      <c r="FS280" s="2">
        <v>0</v>
      </c>
      <c r="FT280" s="2"/>
      <c r="FU280" s="2"/>
      <c r="FV280" s="2"/>
      <c r="FW280" s="2"/>
      <c r="FX280" s="2">
        <v>0</v>
      </c>
      <c r="FY280" s="2">
        <v>0</v>
      </c>
      <c r="FZ280" s="2"/>
      <c r="GA280" s="2" t="s">
        <v>357</v>
      </c>
      <c r="GB280" s="2"/>
      <c r="GC280" s="2"/>
      <c r="GD280" s="2">
        <v>0</v>
      </c>
      <c r="GE280" s="2"/>
      <c r="GF280" s="2">
        <v>-138293331</v>
      </c>
      <c r="GG280" s="2">
        <v>2</v>
      </c>
      <c r="GH280" s="2">
        <v>4</v>
      </c>
      <c r="GI280" s="2">
        <v>-2</v>
      </c>
      <c r="GJ280" s="2">
        <v>0</v>
      </c>
      <c r="GK280" s="2">
        <f>ROUND(R280*(R12)/100,2)</f>
        <v>0</v>
      </c>
      <c r="GL280" s="2">
        <f t="shared" si="297"/>
        <v>0</v>
      </c>
      <c r="GM280" s="2">
        <f t="shared" si="298"/>
        <v>44</v>
      </c>
      <c r="GN280" s="2">
        <f t="shared" si="299"/>
        <v>0</v>
      </c>
      <c r="GO280" s="2">
        <f t="shared" si="300"/>
        <v>44</v>
      </c>
      <c r="GP280" s="2">
        <f t="shared" si="301"/>
        <v>0</v>
      </c>
      <c r="GQ280" s="2"/>
      <c r="GR280" s="2">
        <v>0</v>
      </c>
      <c r="GS280" s="2">
        <v>2</v>
      </c>
      <c r="GT280" s="2">
        <v>0</v>
      </c>
      <c r="GU280" s="2" t="s">
        <v>3</v>
      </c>
      <c r="GV280" s="2">
        <f t="shared" si="302"/>
        <v>0</v>
      </c>
      <c r="GW280" s="2">
        <v>1</v>
      </c>
      <c r="GX280" s="2">
        <f t="shared" si="303"/>
        <v>0</v>
      </c>
      <c r="GY280" s="2"/>
      <c r="GZ280" s="2"/>
      <c r="HA280" s="2">
        <v>0</v>
      </c>
      <c r="HB280" s="2">
        <v>0</v>
      </c>
      <c r="HC280" s="2">
        <f t="shared" si="304"/>
        <v>0</v>
      </c>
      <c r="HD280" s="2"/>
      <c r="HE280" s="2" t="s">
        <v>26</v>
      </c>
      <c r="HF280" s="2" t="s">
        <v>75</v>
      </c>
      <c r="HG280" s="2"/>
      <c r="HH280" s="2"/>
      <c r="HI280" s="2"/>
      <c r="HJ280" s="2"/>
      <c r="HK280" s="2"/>
      <c r="HL280" s="2"/>
      <c r="HM280" s="2" t="s">
        <v>3</v>
      </c>
      <c r="HN280" s="2" t="s">
        <v>3</v>
      </c>
      <c r="HO280" s="2" t="s">
        <v>3</v>
      </c>
      <c r="HP280" s="2" t="s">
        <v>3</v>
      </c>
      <c r="HQ280" s="2" t="s">
        <v>3</v>
      </c>
      <c r="HR280" s="2"/>
      <c r="HS280" s="2"/>
      <c r="HT280" s="2"/>
      <c r="HU280" s="2"/>
      <c r="HV280" s="2"/>
      <c r="HW280" s="2"/>
      <c r="HX280" s="2"/>
      <c r="HY280" s="2"/>
      <c r="HZ280" s="2"/>
      <c r="IA280" s="2"/>
      <c r="IB280" s="2"/>
      <c r="IC280" s="2"/>
      <c r="ID280" s="2"/>
      <c r="IE280" s="2"/>
      <c r="IF280" s="2"/>
      <c r="IG280" s="2"/>
      <c r="IH280" s="2"/>
      <c r="II280" s="2"/>
      <c r="IJ280" s="2"/>
      <c r="IK280" s="2">
        <v>0</v>
      </c>
      <c r="IL280" s="2"/>
      <c r="IM280" s="2"/>
      <c r="IN280" s="2"/>
      <c r="IO280" s="2"/>
      <c r="IP280" s="2"/>
      <c r="IQ280" s="2"/>
      <c r="IR280" s="2"/>
      <c r="IS280" s="2"/>
      <c r="IT280" s="2"/>
      <c r="IU280" s="2"/>
    </row>
    <row r="281" spans="1:255" x14ac:dyDescent="0.2">
      <c r="A281">
        <v>17</v>
      </c>
      <c r="B281">
        <v>1</v>
      </c>
      <c r="E281" t="s">
        <v>157</v>
      </c>
      <c r="F281" t="s">
        <v>27</v>
      </c>
      <c r="G281" t="s">
        <v>356</v>
      </c>
      <c r="H281" t="s">
        <v>29</v>
      </c>
      <c r="I281">
        <v>200</v>
      </c>
      <c r="J281">
        <v>0</v>
      </c>
      <c r="K281">
        <v>200</v>
      </c>
      <c r="O281">
        <f t="shared" si="267"/>
        <v>428.56</v>
      </c>
      <c r="P281">
        <f t="shared" si="268"/>
        <v>428.56</v>
      </c>
      <c r="Q281">
        <f t="shared" si="269"/>
        <v>0</v>
      </c>
      <c r="R281">
        <f t="shared" si="270"/>
        <v>0</v>
      </c>
      <c r="S281">
        <f t="shared" si="271"/>
        <v>0</v>
      </c>
      <c r="T281">
        <f t="shared" si="272"/>
        <v>0</v>
      </c>
      <c r="U281">
        <f t="shared" si="273"/>
        <v>0</v>
      </c>
      <c r="V281">
        <f t="shared" si="274"/>
        <v>0</v>
      </c>
      <c r="W281">
        <f t="shared" si="275"/>
        <v>0</v>
      </c>
      <c r="X281">
        <f t="shared" si="276"/>
        <v>0</v>
      </c>
      <c r="Y281">
        <f t="shared" si="277"/>
        <v>0</v>
      </c>
      <c r="AA281">
        <v>151751235</v>
      </c>
      <c r="AB281">
        <f t="shared" si="278"/>
        <v>0.22</v>
      </c>
      <c r="AC281">
        <f t="shared" si="279"/>
        <v>0.22</v>
      </c>
      <c r="AD281">
        <f t="shared" si="280"/>
        <v>0</v>
      </c>
      <c r="AE281">
        <f t="shared" si="281"/>
        <v>0</v>
      </c>
      <c r="AF281">
        <f t="shared" si="282"/>
        <v>0</v>
      </c>
      <c r="AG281">
        <f t="shared" si="283"/>
        <v>0</v>
      </c>
      <c r="AH281">
        <f t="shared" si="284"/>
        <v>0</v>
      </c>
      <c r="AI281">
        <f t="shared" si="285"/>
        <v>0</v>
      </c>
      <c r="AJ281">
        <f t="shared" si="286"/>
        <v>0</v>
      </c>
      <c r="AK281">
        <v>0.22</v>
      </c>
      <c r="AL281">
        <v>0.22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1</v>
      </c>
      <c r="AW281">
        <v>1</v>
      </c>
      <c r="AZ281">
        <v>1</v>
      </c>
      <c r="BA281">
        <v>1</v>
      </c>
      <c r="BB281">
        <v>1</v>
      </c>
      <c r="BC281">
        <v>9.74</v>
      </c>
      <c r="BD281" t="s">
        <v>3</v>
      </c>
      <c r="BE281" t="s">
        <v>3</v>
      </c>
      <c r="BF281" t="s">
        <v>3</v>
      </c>
      <c r="BG281" t="s">
        <v>3</v>
      </c>
      <c r="BH281">
        <v>3</v>
      </c>
      <c r="BI281">
        <v>2</v>
      </c>
      <c r="BJ281" t="s">
        <v>3</v>
      </c>
      <c r="BM281">
        <v>700010</v>
      </c>
      <c r="BN281">
        <v>0</v>
      </c>
      <c r="BO281" t="s">
        <v>3</v>
      </c>
      <c r="BP281">
        <v>0</v>
      </c>
      <c r="BQ281">
        <v>202</v>
      </c>
      <c r="BR281">
        <v>0</v>
      </c>
      <c r="BS281">
        <v>1</v>
      </c>
      <c r="BT281">
        <v>1</v>
      </c>
      <c r="BU281">
        <v>1</v>
      </c>
      <c r="BV281">
        <v>1</v>
      </c>
      <c r="BW281">
        <v>1</v>
      </c>
      <c r="BX281">
        <v>1</v>
      </c>
      <c r="BY281" t="s">
        <v>3</v>
      </c>
      <c r="BZ281">
        <v>0</v>
      </c>
      <c r="CA281">
        <v>0</v>
      </c>
      <c r="CB281" t="s">
        <v>3</v>
      </c>
      <c r="CE281">
        <v>30</v>
      </c>
      <c r="CF281">
        <v>0</v>
      </c>
      <c r="CG281">
        <v>0</v>
      </c>
      <c r="CM281">
        <v>0</v>
      </c>
      <c r="CN281" t="s">
        <v>3</v>
      </c>
      <c r="CO281">
        <v>0</v>
      </c>
      <c r="CP281">
        <f t="shared" si="287"/>
        <v>428.56</v>
      </c>
      <c r="CQ281">
        <f t="shared" si="288"/>
        <v>2.14</v>
      </c>
      <c r="CR281">
        <f t="shared" si="289"/>
        <v>0</v>
      </c>
      <c r="CS281">
        <f t="shared" si="290"/>
        <v>0</v>
      </c>
      <c r="CT281">
        <f t="shared" si="291"/>
        <v>0</v>
      </c>
      <c r="CU281">
        <f t="shared" si="292"/>
        <v>0</v>
      </c>
      <c r="CV281">
        <f t="shared" si="293"/>
        <v>0</v>
      </c>
      <c r="CW281">
        <f t="shared" si="294"/>
        <v>0</v>
      </c>
      <c r="CX281">
        <f t="shared" si="295"/>
        <v>0</v>
      </c>
      <c r="CY281">
        <f>S281*(BZ281/100)</f>
        <v>0</v>
      </c>
      <c r="CZ281">
        <f>S281*(CA281/100)</f>
        <v>0</v>
      </c>
      <c r="DC281" t="s">
        <v>3</v>
      </c>
      <c r="DD281" t="s">
        <v>3</v>
      </c>
      <c r="DE281" t="s">
        <v>3</v>
      </c>
      <c r="DF281" t="s">
        <v>3</v>
      </c>
      <c r="DG281" t="s">
        <v>3</v>
      </c>
      <c r="DH281" t="s">
        <v>3</v>
      </c>
      <c r="DI281" t="s">
        <v>3</v>
      </c>
      <c r="DJ281" t="s">
        <v>3</v>
      </c>
      <c r="DK281" t="s">
        <v>3</v>
      </c>
      <c r="DL281" t="s">
        <v>3</v>
      </c>
      <c r="DM281" t="s">
        <v>3</v>
      </c>
      <c r="DN281">
        <v>0</v>
      </c>
      <c r="DO281">
        <v>0</v>
      </c>
      <c r="DP281">
        <v>1</v>
      </c>
      <c r="DQ281">
        <v>1</v>
      </c>
      <c r="DU281">
        <v>1010</v>
      </c>
      <c r="DV281" t="s">
        <v>29</v>
      </c>
      <c r="DW281" t="s">
        <v>29</v>
      </c>
      <c r="DX281">
        <v>1</v>
      </c>
      <c r="DZ281" t="s">
        <v>3</v>
      </c>
      <c r="EA281" t="s">
        <v>3</v>
      </c>
      <c r="EB281" t="s">
        <v>3</v>
      </c>
      <c r="EC281" t="s">
        <v>3</v>
      </c>
      <c r="EE281">
        <v>151748510</v>
      </c>
      <c r="EF281">
        <v>202</v>
      </c>
      <c r="EG281" t="s">
        <v>30</v>
      </c>
      <c r="EH281">
        <v>0</v>
      </c>
      <c r="EI281" t="s">
        <v>3</v>
      </c>
      <c r="EJ281">
        <v>1</v>
      </c>
      <c r="EK281">
        <v>700010</v>
      </c>
      <c r="EL281" t="s">
        <v>31</v>
      </c>
      <c r="EM281" t="s">
        <v>30</v>
      </c>
      <c r="EO281" t="s">
        <v>3</v>
      </c>
      <c r="EQ281">
        <v>0</v>
      </c>
      <c r="ER281">
        <v>0.23</v>
      </c>
      <c r="ES281">
        <v>0.22</v>
      </c>
      <c r="ET281">
        <v>0</v>
      </c>
      <c r="EU281">
        <v>0</v>
      </c>
      <c r="EV281">
        <v>0</v>
      </c>
      <c r="EW281">
        <v>0</v>
      </c>
      <c r="EX281">
        <v>0</v>
      </c>
      <c r="EY281">
        <v>0</v>
      </c>
      <c r="EZ281">
        <v>5</v>
      </c>
      <c r="FC281">
        <v>1</v>
      </c>
      <c r="FD281">
        <v>18</v>
      </c>
      <c r="FF281">
        <v>2.52</v>
      </c>
      <c r="FQ281">
        <v>0</v>
      </c>
      <c r="FR281">
        <f t="shared" si="296"/>
        <v>0</v>
      </c>
      <c r="FS281">
        <v>0</v>
      </c>
      <c r="FX281">
        <v>0</v>
      </c>
      <c r="FY281">
        <v>0</v>
      </c>
      <c r="GA281" t="s">
        <v>357</v>
      </c>
      <c r="GD281">
        <v>0</v>
      </c>
      <c r="GF281">
        <v>-138293331</v>
      </c>
      <c r="GG281">
        <v>2</v>
      </c>
      <c r="GH281">
        <v>3</v>
      </c>
      <c r="GI281">
        <v>5</v>
      </c>
      <c r="GJ281">
        <v>0</v>
      </c>
      <c r="GK281">
        <f>ROUND(R281*(S12)/100,2)</f>
        <v>0</v>
      </c>
      <c r="GL281">
        <f t="shared" si="297"/>
        <v>0</v>
      </c>
      <c r="GM281">
        <f t="shared" si="298"/>
        <v>428.56</v>
      </c>
      <c r="GN281">
        <f t="shared" si="299"/>
        <v>0</v>
      </c>
      <c r="GO281">
        <f t="shared" si="300"/>
        <v>428.56</v>
      </c>
      <c r="GP281">
        <f t="shared" si="301"/>
        <v>0</v>
      </c>
      <c r="GR281">
        <v>1</v>
      </c>
      <c r="GS281">
        <v>1</v>
      </c>
      <c r="GT281">
        <v>0</v>
      </c>
      <c r="GU281" t="s">
        <v>3</v>
      </c>
      <c r="GV281">
        <f t="shared" si="302"/>
        <v>0</v>
      </c>
      <c r="GW281">
        <v>1</v>
      </c>
      <c r="GX281">
        <f t="shared" si="303"/>
        <v>0</v>
      </c>
      <c r="HA281">
        <v>0</v>
      </c>
      <c r="HB281">
        <v>0</v>
      </c>
      <c r="HC281">
        <f t="shared" si="304"/>
        <v>0</v>
      </c>
      <c r="HE281" t="s">
        <v>26</v>
      </c>
      <c r="HF281" t="s">
        <v>75</v>
      </c>
      <c r="HM281" t="s">
        <v>3</v>
      </c>
      <c r="HN281" t="s">
        <v>3</v>
      </c>
      <c r="HO281" t="s">
        <v>3</v>
      </c>
      <c r="HP281" t="s">
        <v>3</v>
      </c>
      <c r="HQ281" t="s">
        <v>3</v>
      </c>
      <c r="IK281">
        <v>0</v>
      </c>
    </row>
    <row r="282" spans="1:255" x14ac:dyDescent="0.2">
      <c r="A282" s="2">
        <v>17</v>
      </c>
      <c r="B282" s="2">
        <v>1</v>
      </c>
      <c r="C282" s="2"/>
      <c r="D282" s="2"/>
      <c r="E282" s="2" t="s">
        <v>170</v>
      </c>
      <c r="F282" s="2" t="s">
        <v>27</v>
      </c>
      <c r="G282" s="2" t="s">
        <v>358</v>
      </c>
      <c r="H282" s="2" t="s">
        <v>29</v>
      </c>
      <c r="I282" s="2">
        <v>200</v>
      </c>
      <c r="J282" s="2">
        <v>0</v>
      </c>
      <c r="K282" s="2">
        <v>200</v>
      </c>
      <c r="L282" s="2"/>
      <c r="M282" s="2"/>
      <c r="N282" s="2"/>
      <c r="O282" s="2">
        <f t="shared" si="267"/>
        <v>18</v>
      </c>
      <c r="P282" s="2">
        <f t="shared" si="268"/>
        <v>18</v>
      </c>
      <c r="Q282" s="2">
        <f t="shared" si="269"/>
        <v>0</v>
      </c>
      <c r="R282" s="2">
        <f t="shared" si="270"/>
        <v>0</v>
      </c>
      <c r="S282" s="2">
        <f t="shared" si="271"/>
        <v>0</v>
      </c>
      <c r="T282" s="2">
        <f t="shared" si="272"/>
        <v>0</v>
      </c>
      <c r="U282" s="2">
        <f t="shared" si="273"/>
        <v>0</v>
      </c>
      <c r="V282" s="2">
        <f t="shared" si="274"/>
        <v>0</v>
      </c>
      <c r="W282" s="2">
        <f t="shared" si="275"/>
        <v>0</v>
      </c>
      <c r="X282" s="2">
        <f t="shared" si="276"/>
        <v>0</v>
      </c>
      <c r="Y282" s="2">
        <f t="shared" si="277"/>
        <v>0</v>
      </c>
      <c r="Z282" s="2"/>
      <c r="AA282" s="2">
        <v>151751237</v>
      </c>
      <c r="AB282" s="2">
        <f t="shared" si="278"/>
        <v>0.09</v>
      </c>
      <c r="AC282" s="2">
        <f t="shared" si="279"/>
        <v>0.09</v>
      </c>
      <c r="AD282" s="2">
        <f t="shared" si="280"/>
        <v>0</v>
      </c>
      <c r="AE282" s="2">
        <f t="shared" si="281"/>
        <v>0</v>
      </c>
      <c r="AF282" s="2">
        <f t="shared" si="282"/>
        <v>0</v>
      </c>
      <c r="AG282" s="2">
        <f t="shared" si="283"/>
        <v>0</v>
      </c>
      <c r="AH282" s="2">
        <f t="shared" si="284"/>
        <v>0</v>
      </c>
      <c r="AI282" s="2">
        <f t="shared" si="285"/>
        <v>0</v>
      </c>
      <c r="AJ282" s="2">
        <f t="shared" si="286"/>
        <v>0</v>
      </c>
      <c r="AK282" s="2">
        <v>0.09</v>
      </c>
      <c r="AL282" s="2">
        <v>0.09</v>
      </c>
      <c r="AM282" s="2">
        <v>0</v>
      </c>
      <c r="AN282" s="2">
        <v>0</v>
      </c>
      <c r="AO282" s="2">
        <v>0</v>
      </c>
      <c r="AP282" s="2">
        <v>0</v>
      </c>
      <c r="AQ282" s="2">
        <v>0</v>
      </c>
      <c r="AR282" s="2">
        <v>0</v>
      </c>
      <c r="AS282" s="2">
        <v>0</v>
      </c>
      <c r="AT282" s="2">
        <v>0</v>
      </c>
      <c r="AU282" s="2">
        <v>0</v>
      </c>
      <c r="AV282" s="2">
        <v>1</v>
      </c>
      <c r="AW282" s="2">
        <v>1</v>
      </c>
      <c r="AX282" s="2"/>
      <c r="AY282" s="2"/>
      <c r="AZ282" s="2">
        <v>1</v>
      </c>
      <c r="BA282" s="2">
        <v>1</v>
      </c>
      <c r="BB282" s="2">
        <v>1</v>
      </c>
      <c r="BC282" s="2">
        <v>1</v>
      </c>
      <c r="BD282" s="2" t="s">
        <v>3</v>
      </c>
      <c r="BE282" s="2" t="s">
        <v>3</v>
      </c>
      <c r="BF282" s="2" t="s">
        <v>3</v>
      </c>
      <c r="BG282" s="2" t="s">
        <v>3</v>
      </c>
      <c r="BH282" s="2">
        <v>3</v>
      </c>
      <c r="BI282" s="2">
        <v>2</v>
      </c>
      <c r="BJ282" s="2" t="s">
        <v>3</v>
      </c>
      <c r="BK282" s="2"/>
      <c r="BL282" s="2"/>
      <c r="BM282" s="2">
        <v>700010</v>
      </c>
      <c r="BN282" s="2">
        <v>0</v>
      </c>
      <c r="BO282" s="2" t="s">
        <v>3</v>
      </c>
      <c r="BP282" s="2">
        <v>0</v>
      </c>
      <c r="BQ282" s="2">
        <v>202</v>
      </c>
      <c r="BR282" s="2">
        <v>0</v>
      </c>
      <c r="BS282" s="2">
        <v>1</v>
      </c>
      <c r="BT282" s="2">
        <v>1</v>
      </c>
      <c r="BU282" s="2">
        <v>1</v>
      </c>
      <c r="BV282" s="2">
        <v>1</v>
      </c>
      <c r="BW282" s="2">
        <v>1</v>
      </c>
      <c r="BX282" s="2">
        <v>1</v>
      </c>
      <c r="BY282" s="2" t="s">
        <v>3</v>
      </c>
      <c r="BZ282" s="2">
        <v>0</v>
      </c>
      <c r="CA282" s="2">
        <v>0</v>
      </c>
      <c r="CB282" s="2" t="s">
        <v>3</v>
      </c>
      <c r="CC282" s="2"/>
      <c r="CD282" s="2"/>
      <c r="CE282" s="2">
        <v>30</v>
      </c>
      <c r="CF282" s="2">
        <v>0</v>
      </c>
      <c r="CG282" s="2">
        <v>0</v>
      </c>
      <c r="CH282" s="2"/>
      <c r="CI282" s="2"/>
      <c r="CJ282" s="2"/>
      <c r="CK282" s="2"/>
      <c r="CL282" s="2"/>
      <c r="CM282" s="2">
        <v>0</v>
      </c>
      <c r="CN282" s="2" t="s">
        <v>3</v>
      </c>
      <c r="CO282" s="2">
        <v>0</v>
      </c>
      <c r="CP282" s="2">
        <f t="shared" si="287"/>
        <v>18</v>
      </c>
      <c r="CQ282" s="2">
        <f t="shared" si="288"/>
        <v>0.09</v>
      </c>
      <c r="CR282" s="2">
        <f t="shared" si="289"/>
        <v>0</v>
      </c>
      <c r="CS282" s="2">
        <f t="shared" si="290"/>
        <v>0</v>
      </c>
      <c r="CT282" s="2">
        <f t="shared" si="291"/>
        <v>0</v>
      </c>
      <c r="CU282" s="2">
        <f t="shared" si="292"/>
        <v>0</v>
      </c>
      <c r="CV282" s="2">
        <f t="shared" si="293"/>
        <v>0</v>
      </c>
      <c r="CW282" s="2">
        <f t="shared" si="294"/>
        <v>0</v>
      </c>
      <c r="CX282" s="2">
        <f t="shared" si="295"/>
        <v>0</v>
      </c>
      <c r="CY282" s="2">
        <f>((S282*BZ282)/100)</f>
        <v>0</v>
      </c>
      <c r="CZ282" s="2">
        <f>((S282*CA282)/100)</f>
        <v>0</v>
      </c>
      <c r="DA282" s="2"/>
      <c r="DB282" s="2"/>
      <c r="DC282" s="2" t="s">
        <v>3</v>
      </c>
      <c r="DD282" s="2" t="s">
        <v>3</v>
      </c>
      <c r="DE282" s="2" t="s">
        <v>3</v>
      </c>
      <c r="DF282" s="2" t="s">
        <v>3</v>
      </c>
      <c r="DG282" s="2" t="s">
        <v>3</v>
      </c>
      <c r="DH282" s="2" t="s">
        <v>3</v>
      </c>
      <c r="DI282" s="2" t="s">
        <v>3</v>
      </c>
      <c r="DJ282" s="2" t="s">
        <v>3</v>
      </c>
      <c r="DK282" s="2" t="s">
        <v>3</v>
      </c>
      <c r="DL282" s="2" t="s">
        <v>3</v>
      </c>
      <c r="DM282" s="2" t="s">
        <v>3</v>
      </c>
      <c r="DN282" s="2">
        <v>0</v>
      </c>
      <c r="DO282" s="2">
        <v>0</v>
      </c>
      <c r="DP282" s="2">
        <v>1</v>
      </c>
      <c r="DQ282" s="2">
        <v>1</v>
      </c>
      <c r="DR282" s="2"/>
      <c r="DS282" s="2"/>
      <c r="DT282" s="2"/>
      <c r="DU282" s="2">
        <v>1010</v>
      </c>
      <c r="DV282" s="2" t="s">
        <v>29</v>
      </c>
      <c r="DW282" s="2" t="s">
        <v>29</v>
      </c>
      <c r="DX282" s="2">
        <v>1</v>
      </c>
      <c r="DY282" s="2"/>
      <c r="DZ282" s="2" t="s">
        <v>3</v>
      </c>
      <c r="EA282" s="2" t="s">
        <v>3</v>
      </c>
      <c r="EB282" s="2" t="s">
        <v>3</v>
      </c>
      <c r="EC282" s="2" t="s">
        <v>3</v>
      </c>
      <c r="ED282" s="2"/>
      <c r="EE282" s="2">
        <v>151748510</v>
      </c>
      <c r="EF282" s="2">
        <v>202</v>
      </c>
      <c r="EG282" s="2" t="s">
        <v>30</v>
      </c>
      <c r="EH282" s="2">
        <v>0</v>
      </c>
      <c r="EI282" s="2" t="s">
        <v>3</v>
      </c>
      <c r="EJ282" s="2">
        <v>1</v>
      </c>
      <c r="EK282" s="2">
        <v>700010</v>
      </c>
      <c r="EL282" s="2" t="s">
        <v>31</v>
      </c>
      <c r="EM282" s="2" t="s">
        <v>30</v>
      </c>
      <c r="EN282" s="2"/>
      <c r="EO282" s="2" t="s">
        <v>3</v>
      </c>
      <c r="EP282" s="2"/>
      <c r="EQ282" s="2">
        <v>0</v>
      </c>
      <c r="ER282" s="2">
        <v>0.1</v>
      </c>
      <c r="ES282" s="2">
        <v>0.09</v>
      </c>
      <c r="ET282" s="2">
        <v>0</v>
      </c>
      <c r="EU282" s="2">
        <v>0</v>
      </c>
      <c r="EV282" s="2">
        <v>0</v>
      </c>
      <c r="EW282" s="2">
        <v>0</v>
      </c>
      <c r="EX282" s="2">
        <v>0</v>
      </c>
      <c r="EY282" s="2">
        <v>0</v>
      </c>
      <c r="EZ282" s="2"/>
      <c r="FA282" s="2"/>
      <c r="FB282" s="2"/>
      <c r="FC282" s="2"/>
      <c r="FD282" s="2"/>
      <c r="FE282" s="2"/>
      <c r="FF282" s="2"/>
      <c r="FG282" s="2"/>
      <c r="FH282" s="2"/>
      <c r="FI282" s="2"/>
      <c r="FJ282" s="2"/>
      <c r="FK282" s="2"/>
      <c r="FL282" s="2"/>
      <c r="FM282" s="2"/>
      <c r="FN282" s="2"/>
      <c r="FO282" s="2"/>
      <c r="FP282" s="2"/>
      <c r="FQ282" s="2">
        <v>0</v>
      </c>
      <c r="FR282" s="2">
        <f t="shared" si="296"/>
        <v>0</v>
      </c>
      <c r="FS282" s="2">
        <v>0</v>
      </c>
      <c r="FT282" s="2"/>
      <c r="FU282" s="2"/>
      <c r="FV282" s="2"/>
      <c r="FW282" s="2"/>
      <c r="FX282" s="2">
        <v>0</v>
      </c>
      <c r="FY282" s="2">
        <v>0</v>
      </c>
      <c r="FZ282" s="2"/>
      <c r="GA282" s="2" t="s">
        <v>359</v>
      </c>
      <c r="GB282" s="2"/>
      <c r="GC282" s="2"/>
      <c r="GD282" s="2">
        <v>0</v>
      </c>
      <c r="GE282" s="2"/>
      <c r="GF282" s="2">
        <v>1608378674</v>
      </c>
      <c r="GG282" s="2">
        <v>2</v>
      </c>
      <c r="GH282" s="2">
        <v>4</v>
      </c>
      <c r="GI282" s="2">
        <v>-2</v>
      </c>
      <c r="GJ282" s="2">
        <v>0</v>
      </c>
      <c r="GK282" s="2">
        <f>ROUND(R282*(R12)/100,2)</f>
        <v>0</v>
      </c>
      <c r="GL282" s="2">
        <f t="shared" si="297"/>
        <v>0</v>
      </c>
      <c r="GM282" s="2">
        <f t="shared" si="298"/>
        <v>18</v>
      </c>
      <c r="GN282" s="2">
        <f t="shared" si="299"/>
        <v>0</v>
      </c>
      <c r="GO282" s="2">
        <f t="shared" si="300"/>
        <v>18</v>
      </c>
      <c r="GP282" s="2">
        <f t="shared" si="301"/>
        <v>0</v>
      </c>
      <c r="GQ282" s="2"/>
      <c r="GR282" s="2">
        <v>0</v>
      </c>
      <c r="GS282" s="2">
        <v>2</v>
      </c>
      <c r="GT282" s="2">
        <v>0</v>
      </c>
      <c r="GU282" s="2" t="s">
        <v>3</v>
      </c>
      <c r="GV282" s="2">
        <f t="shared" si="302"/>
        <v>0</v>
      </c>
      <c r="GW282" s="2">
        <v>1</v>
      </c>
      <c r="GX282" s="2">
        <f t="shared" si="303"/>
        <v>0</v>
      </c>
      <c r="GY282" s="2"/>
      <c r="GZ282" s="2"/>
      <c r="HA282" s="2">
        <v>0</v>
      </c>
      <c r="HB282" s="2">
        <v>0</v>
      </c>
      <c r="HC282" s="2">
        <f t="shared" si="304"/>
        <v>0</v>
      </c>
      <c r="HD282" s="2"/>
      <c r="HE282" s="2" t="s">
        <v>26</v>
      </c>
      <c r="HF282" s="2" t="s">
        <v>75</v>
      </c>
      <c r="HG282" s="2"/>
      <c r="HH282" s="2"/>
      <c r="HI282" s="2"/>
      <c r="HJ282" s="2"/>
      <c r="HK282" s="2"/>
      <c r="HL282" s="2"/>
      <c r="HM282" s="2" t="s">
        <v>3</v>
      </c>
      <c r="HN282" s="2" t="s">
        <v>3</v>
      </c>
      <c r="HO282" s="2" t="s">
        <v>3</v>
      </c>
      <c r="HP282" s="2" t="s">
        <v>3</v>
      </c>
      <c r="HQ282" s="2" t="s">
        <v>3</v>
      </c>
      <c r="HR282" s="2"/>
      <c r="HS282" s="2"/>
      <c r="HT282" s="2"/>
      <c r="HU282" s="2"/>
      <c r="HV282" s="2"/>
      <c r="HW282" s="2"/>
      <c r="HX282" s="2"/>
      <c r="HY282" s="2"/>
      <c r="HZ282" s="2"/>
      <c r="IA282" s="2"/>
      <c r="IB282" s="2"/>
      <c r="IC282" s="2"/>
      <c r="ID282" s="2"/>
      <c r="IE282" s="2"/>
      <c r="IF282" s="2"/>
      <c r="IG282" s="2"/>
      <c r="IH282" s="2"/>
      <c r="II282" s="2"/>
      <c r="IJ282" s="2"/>
      <c r="IK282" s="2">
        <v>0</v>
      </c>
      <c r="IL282" s="2"/>
      <c r="IM282" s="2"/>
      <c r="IN282" s="2"/>
      <c r="IO282" s="2"/>
      <c r="IP282" s="2"/>
      <c r="IQ282" s="2"/>
      <c r="IR282" s="2"/>
      <c r="IS282" s="2"/>
      <c r="IT282" s="2"/>
      <c r="IU282" s="2"/>
    </row>
    <row r="283" spans="1:255" x14ac:dyDescent="0.2">
      <c r="A283">
        <v>17</v>
      </c>
      <c r="B283">
        <v>1</v>
      </c>
      <c r="E283" t="s">
        <v>170</v>
      </c>
      <c r="F283" t="s">
        <v>27</v>
      </c>
      <c r="G283" t="s">
        <v>358</v>
      </c>
      <c r="H283" t="s">
        <v>29</v>
      </c>
      <c r="I283">
        <v>200</v>
      </c>
      <c r="J283">
        <v>0</v>
      </c>
      <c r="K283">
        <v>200</v>
      </c>
      <c r="O283">
        <f t="shared" si="267"/>
        <v>175.32</v>
      </c>
      <c r="P283">
        <f t="shared" si="268"/>
        <v>175.32</v>
      </c>
      <c r="Q283">
        <f t="shared" si="269"/>
        <v>0</v>
      </c>
      <c r="R283">
        <f t="shared" si="270"/>
        <v>0</v>
      </c>
      <c r="S283">
        <f t="shared" si="271"/>
        <v>0</v>
      </c>
      <c r="T283">
        <f t="shared" si="272"/>
        <v>0</v>
      </c>
      <c r="U283">
        <f t="shared" si="273"/>
        <v>0</v>
      </c>
      <c r="V283">
        <f t="shared" si="274"/>
        <v>0</v>
      </c>
      <c r="W283">
        <f t="shared" si="275"/>
        <v>0</v>
      </c>
      <c r="X283">
        <f t="shared" si="276"/>
        <v>0</v>
      </c>
      <c r="Y283">
        <f t="shared" si="277"/>
        <v>0</v>
      </c>
      <c r="AA283">
        <v>151751235</v>
      </c>
      <c r="AB283">
        <f t="shared" si="278"/>
        <v>0.09</v>
      </c>
      <c r="AC283">
        <f t="shared" si="279"/>
        <v>0.09</v>
      </c>
      <c r="AD283">
        <f t="shared" si="280"/>
        <v>0</v>
      </c>
      <c r="AE283">
        <f t="shared" si="281"/>
        <v>0</v>
      </c>
      <c r="AF283">
        <f t="shared" si="282"/>
        <v>0</v>
      </c>
      <c r="AG283">
        <f t="shared" si="283"/>
        <v>0</v>
      </c>
      <c r="AH283">
        <f t="shared" si="284"/>
        <v>0</v>
      </c>
      <c r="AI283">
        <f t="shared" si="285"/>
        <v>0</v>
      </c>
      <c r="AJ283">
        <f t="shared" si="286"/>
        <v>0</v>
      </c>
      <c r="AK283">
        <v>0.09</v>
      </c>
      <c r="AL283">
        <v>0.09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1</v>
      </c>
      <c r="AW283">
        <v>1</v>
      </c>
      <c r="AZ283">
        <v>1</v>
      </c>
      <c r="BA283">
        <v>1</v>
      </c>
      <c r="BB283">
        <v>1</v>
      </c>
      <c r="BC283">
        <v>9.74</v>
      </c>
      <c r="BD283" t="s">
        <v>3</v>
      </c>
      <c r="BE283" t="s">
        <v>3</v>
      </c>
      <c r="BF283" t="s">
        <v>3</v>
      </c>
      <c r="BG283" t="s">
        <v>3</v>
      </c>
      <c r="BH283">
        <v>3</v>
      </c>
      <c r="BI283">
        <v>2</v>
      </c>
      <c r="BJ283" t="s">
        <v>3</v>
      </c>
      <c r="BM283">
        <v>700010</v>
      </c>
      <c r="BN283">
        <v>0</v>
      </c>
      <c r="BO283" t="s">
        <v>3</v>
      </c>
      <c r="BP283">
        <v>0</v>
      </c>
      <c r="BQ283">
        <v>202</v>
      </c>
      <c r="BR283">
        <v>0</v>
      </c>
      <c r="BS283">
        <v>1</v>
      </c>
      <c r="BT283">
        <v>1</v>
      </c>
      <c r="BU283">
        <v>1</v>
      </c>
      <c r="BV283">
        <v>1</v>
      </c>
      <c r="BW283">
        <v>1</v>
      </c>
      <c r="BX283">
        <v>1</v>
      </c>
      <c r="BY283" t="s">
        <v>3</v>
      </c>
      <c r="BZ283">
        <v>0</v>
      </c>
      <c r="CA283">
        <v>0</v>
      </c>
      <c r="CB283" t="s">
        <v>3</v>
      </c>
      <c r="CE283">
        <v>30</v>
      </c>
      <c r="CF283">
        <v>0</v>
      </c>
      <c r="CG283">
        <v>0</v>
      </c>
      <c r="CM283">
        <v>0</v>
      </c>
      <c r="CN283" t="s">
        <v>3</v>
      </c>
      <c r="CO283">
        <v>0</v>
      </c>
      <c r="CP283">
        <f t="shared" si="287"/>
        <v>175.32</v>
      </c>
      <c r="CQ283">
        <f t="shared" si="288"/>
        <v>0.88</v>
      </c>
      <c r="CR283">
        <f t="shared" si="289"/>
        <v>0</v>
      </c>
      <c r="CS283">
        <f t="shared" si="290"/>
        <v>0</v>
      </c>
      <c r="CT283">
        <f t="shared" si="291"/>
        <v>0</v>
      </c>
      <c r="CU283">
        <f t="shared" si="292"/>
        <v>0</v>
      </c>
      <c r="CV283">
        <f t="shared" si="293"/>
        <v>0</v>
      </c>
      <c r="CW283">
        <f t="shared" si="294"/>
        <v>0</v>
      </c>
      <c r="CX283">
        <f t="shared" si="295"/>
        <v>0</v>
      </c>
      <c r="CY283">
        <f>S283*(BZ283/100)</f>
        <v>0</v>
      </c>
      <c r="CZ283">
        <f>S283*(CA283/100)</f>
        <v>0</v>
      </c>
      <c r="DC283" t="s">
        <v>3</v>
      </c>
      <c r="DD283" t="s">
        <v>3</v>
      </c>
      <c r="DE283" t="s">
        <v>3</v>
      </c>
      <c r="DF283" t="s">
        <v>3</v>
      </c>
      <c r="DG283" t="s">
        <v>3</v>
      </c>
      <c r="DH283" t="s">
        <v>3</v>
      </c>
      <c r="DI283" t="s">
        <v>3</v>
      </c>
      <c r="DJ283" t="s">
        <v>3</v>
      </c>
      <c r="DK283" t="s">
        <v>3</v>
      </c>
      <c r="DL283" t="s">
        <v>3</v>
      </c>
      <c r="DM283" t="s">
        <v>3</v>
      </c>
      <c r="DN283">
        <v>0</v>
      </c>
      <c r="DO283">
        <v>0</v>
      </c>
      <c r="DP283">
        <v>1</v>
      </c>
      <c r="DQ283">
        <v>1</v>
      </c>
      <c r="DU283">
        <v>1010</v>
      </c>
      <c r="DV283" t="s">
        <v>29</v>
      </c>
      <c r="DW283" t="s">
        <v>29</v>
      </c>
      <c r="DX283">
        <v>1</v>
      </c>
      <c r="DZ283" t="s">
        <v>3</v>
      </c>
      <c r="EA283" t="s">
        <v>3</v>
      </c>
      <c r="EB283" t="s">
        <v>3</v>
      </c>
      <c r="EC283" t="s">
        <v>3</v>
      </c>
      <c r="EE283">
        <v>151748510</v>
      </c>
      <c r="EF283">
        <v>202</v>
      </c>
      <c r="EG283" t="s">
        <v>30</v>
      </c>
      <c r="EH283">
        <v>0</v>
      </c>
      <c r="EI283" t="s">
        <v>3</v>
      </c>
      <c r="EJ283">
        <v>1</v>
      </c>
      <c r="EK283">
        <v>700010</v>
      </c>
      <c r="EL283" t="s">
        <v>31</v>
      </c>
      <c r="EM283" t="s">
        <v>30</v>
      </c>
      <c r="EO283" t="s">
        <v>3</v>
      </c>
      <c r="EQ283">
        <v>0</v>
      </c>
      <c r="ER283">
        <v>0.1</v>
      </c>
      <c r="ES283">
        <v>0.09</v>
      </c>
      <c r="ET283">
        <v>0</v>
      </c>
      <c r="EU283">
        <v>0</v>
      </c>
      <c r="EV283">
        <v>0</v>
      </c>
      <c r="EW283">
        <v>0</v>
      </c>
      <c r="EX283">
        <v>0</v>
      </c>
      <c r="EY283">
        <v>0</v>
      </c>
      <c r="EZ283">
        <v>5</v>
      </c>
      <c r="FC283">
        <v>1</v>
      </c>
      <c r="FD283">
        <v>18</v>
      </c>
      <c r="FF283">
        <v>1.08</v>
      </c>
      <c r="FQ283">
        <v>0</v>
      </c>
      <c r="FR283">
        <f t="shared" si="296"/>
        <v>0</v>
      </c>
      <c r="FS283">
        <v>0</v>
      </c>
      <c r="FX283">
        <v>0</v>
      </c>
      <c r="FY283">
        <v>0</v>
      </c>
      <c r="GA283" t="s">
        <v>359</v>
      </c>
      <c r="GD283">
        <v>0</v>
      </c>
      <c r="GF283">
        <v>1608378674</v>
      </c>
      <c r="GG283">
        <v>2</v>
      </c>
      <c r="GH283">
        <v>3</v>
      </c>
      <c r="GI283">
        <v>5</v>
      </c>
      <c r="GJ283">
        <v>0</v>
      </c>
      <c r="GK283">
        <f>ROUND(R283*(S12)/100,2)</f>
        <v>0</v>
      </c>
      <c r="GL283">
        <f t="shared" si="297"/>
        <v>0</v>
      </c>
      <c r="GM283">
        <f t="shared" si="298"/>
        <v>175.32</v>
      </c>
      <c r="GN283">
        <f t="shared" si="299"/>
        <v>0</v>
      </c>
      <c r="GO283">
        <f t="shared" si="300"/>
        <v>175.32</v>
      </c>
      <c r="GP283">
        <f t="shared" si="301"/>
        <v>0</v>
      </c>
      <c r="GR283">
        <v>1</v>
      </c>
      <c r="GS283">
        <v>1</v>
      </c>
      <c r="GT283">
        <v>0</v>
      </c>
      <c r="GU283" t="s">
        <v>3</v>
      </c>
      <c r="GV283">
        <f t="shared" si="302"/>
        <v>0</v>
      </c>
      <c r="GW283">
        <v>1</v>
      </c>
      <c r="GX283">
        <f t="shared" si="303"/>
        <v>0</v>
      </c>
      <c r="HA283">
        <v>0</v>
      </c>
      <c r="HB283">
        <v>0</v>
      </c>
      <c r="HC283">
        <f t="shared" si="304"/>
        <v>0</v>
      </c>
      <c r="HE283" t="s">
        <v>26</v>
      </c>
      <c r="HF283" t="s">
        <v>75</v>
      </c>
      <c r="HM283" t="s">
        <v>3</v>
      </c>
      <c r="HN283" t="s">
        <v>3</v>
      </c>
      <c r="HO283" t="s">
        <v>3</v>
      </c>
      <c r="HP283" t="s">
        <v>3</v>
      </c>
      <c r="HQ283" t="s">
        <v>3</v>
      </c>
      <c r="IK283">
        <v>0</v>
      </c>
    </row>
    <row r="284" spans="1:255" x14ac:dyDescent="0.2">
      <c r="A284" s="2">
        <v>17</v>
      </c>
      <c r="B284" s="2">
        <v>1</v>
      </c>
      <c r="C284" s="2">
        <f>ROW(SmtRes!A376)</f>
        <v>376</v>
      </c>
      <c r="D284" s="2">
        <f>ROW(EtalonRes!A454)</f>
        <v>454</v>
      </c>
      <c r="E284" s="2" t="s">
        <v>3</v>
      </c>
      <c r="F284" s="2" t="s">
        <v>164</v>
      </c>
      <c r="G284" s="2" t="s">
        <v>165</v>
      </c>
      <c r="H284" s="2" t="s">
        <v>166</v>
      </c>
      <c r="I284" s="2">
        <v>78</v>
      </c>
      <c r="J284" s="2">
        <v>0</v>
      </c>
      <c r="K284" s="2">
        <v>78</v>
      </c>
      <c r="L284" s="2"/>
      <c r="M284" s="2"/>
      <c r="N284" s="2"/>
      <c r="O284" s="2">
        <f t="shared" si="267"/>
        <v>8383.44</v>
      </c>
      <c r="P284" s="2">
        <f t="shared" si="268"/>
        <v>3221.4</v>
      </c>
      <c r="Q284" s="2">
        <f t="shared" si="269"/>
        <v>3193.32</v>
      </c>
      <c r="R284" s="2">
        <f t="shared" si="270"/>
        <v>329.16</v>
      </c>
      <c r="S284" s="2">
        <f t="shared" si="271"/>
        <v>1968.72</v>
      </c>
      <c r="T284" s="2">
        <f t="shared" si="272"/>
        <v>0</v>
      </c>
      <c r="U284" s="2">
        <f t="shared" si="273"/>
        <v>156</v>
      </c>
      <c r="V284" s="2">
        <f t="shared" si="274"/>
        <v>0</v>
      </c>
      <c r="W284" s="2">
        <f t="shared" si="275"/>
        <v>0</v>
      </c>
      <c r="X284" s="2">
        <f t="shared" si="276"/>
        <v>2244.34</v>
      </c>
      <c r="Y284" s="2">
        <f t="shared" si="277"/>
        <v>1319.04</v>
      </c>
      <c r="Z284" s="2"/>
      <c r="AA284" s="2">
        <v>-1</v>
      </c>
      <c r="AB284" s="2">
        <f t="shared" si="278"/>
        <v>107.48</v>
      </c>
      <c r="AC284" s="2">
        <f t="shared" si="279"/>
        <v>41.3</v>
      </c>
      <c r="AD284" s="2">
        <f t="shared" si="280"/>
        <v>40.94</v>
      </c>
      <c r="AE284" s="2">
        <f t="shared" si="281"/>
        <v>4.22</v>
      </c>
      <c r="AF284" s="2">
        <f t="shared" si="282"/>
        <v>25.24</v>
      </c>
      <c r="AG284" s="2">
        <f t="shared" si="283"/>
        <v>0</v>
      </c>
      <c r="AH284" s="2">
        <f t="shared" si="284"/>
        <v>2</v>
      </c>
      <c r="AI284" s="2">
        <f t="shared" si="285"/>
        <v>0</v>
      </c>
      <c r="AJ284" s="2">
        <f t="shared" si="286"/>
        <v>0</v>
      </c>
      <c r="AK284" s="2">
        <v>107.48</v>
      </c>
      <c r="AL284" s="2">
        <v>41.3</v>
      </c>
      <c r="AM284" s="2">
        <v>40.94</v>
      </c>
      <c r="AN284" s="2">
        <v>4.22</v>
      </c>
      <c r="AO284" s="2">
        <v>25.24</v>
      </c>
      <c r="AP284" s="2">
        <v>0</v>
      </c>
      <c r="AQ284" s="2">
        <v>2</v>
      </c>
      <c r="AR284" s="2">
        <v>0</v>
      </c>
      <c r="AS284" s="2">
        <v>0</v>
      </c>
      <c r="AT284" s="2">
        <v>114</v>
      </c>
      <c r="AU284" s="2">
        <v>67</v>
      </c>
      <c r="AV284" s="2">
        <v>1</v>
      </c>
      <c r="AW284" s="2">
        <v>1</v>
      </c>
      <c r="AX284" s="2"/>
      <c r="AY284" s="2"/>
      <c r="AZ284" s="2">
        <v>1</v>
      </c>
      <c r="BA284" s="2">
        <v>1</v>
      </c>
      <c r="BB284" s="2">
        <v>1</v>
      </c>
      <c r="BC284" s="2">
        <v>1</v>
      </c>
      <c r="BD284" s="2" t="s">
        <v>3</v>
      </c>
      <c r="BE284" s="2" t="s">
        <v>3</v>
      </c>
      <c r="BF284" s="2" t="s">
        <v>3</v>
      </c>
      <c r="BG284" s="2" t="s">
        <v>3</v>
      </c>
      <c r="BH284" s="2">
        <v>0</v>
      </c>
      <c r="BI284" s="2">
        <v>2</v>
      </c>
      <c r="BJ284" s="2" t="s">
        <v>167</v>
      </c>
      <c r="BK284" s="2"/>
      <c r="BL284" s="2"/>
      <c r="BM284" s="2">
        <v>337</v>
      </c>
      <c r="BN284" s="2">
        <v>0</v>
      </c>
      <c r="BO284" s="2" t="s">
        <v>3</v>
      </c>
      <c r="BP284" s="2">
        <v>0</v>
      </c>
      <c r="BQ284" s="2">
        <v>40</v>
      </c>
      <c r="BR284" s="2">
        <v>0</v>
      </c>
      <c r="BS284" s="2">
        <v>1</v>
      </c>
      <c r="BT284" s="2">
        <v>1</v>
      </c>
      <c r="BU284" s="2">
        <v>1</v>
      </c>
      <c r="BV284" s="2">
        <v>1</v>
      </c>
      <c r="BW284" s="2">
        <v>1</v>
      </c>
      <c r="BX284" s="2">
        <v>1</v>
      </c>
      <c r="BY284" s="2" t="s">
        <v>3</v>
      </c>
      <c r="BZ284" s="2">
        <v>114</v>
      </c>
      <c r="CA284" s="2">
        <v>67</v>
      </c>
      <c r="CB284" s="2" t="s">
        <v>3</v>
      </c>
      <c r="CC284" s="2"/>
      <c r="CD284" s="2"/>
      <c r="CE284" s="2">
        <v>30</v>
      </c>
      <c r="CF284" s="2">
        <v>0</v>
      </c>
      <c r="CG284" s="2">
        <v>0</v>
      </c>
      <c r="CH284" s="2"/>
      <c r="CI284" s="2"/>
      <c r="CJ284" s="2"/>
      <c r="CK284" s="2"/>
      <c r="CL284" s="2"/>
      <c r="CM284" s="2">
        <v>0</v>
      </c>
      <c r="CN284" s="2" t="s">
        <v>3</v>
      </c>
      <c r="CO284" s="2">
        <v>0</v>
      </c>
      <c r="CP284" s="2">
        <f t="shared" si="287"/>
        <v>8383.44</v>
      </c>
      <c r="CQ284" s="2">
        <f t="shared" si="288"/>
        <v>41.3</v>
      </c>
      <c r="CR284" s="2">
        <f t="shared" si="289"/>
        <v>40.94</v>
      </c>
      <c r="CS284" s="2">
        <f t="shared" si="290"/>
        <v>4.22</v>
      </c>
      <c r="CT284" s="2">
        <f t="shared" si="291"/>
        <v>25.24</v>
      </c>
      <c r="CU284" s="2">
        <f t="shared" si="292"/>
        <v>0</v>
      </c>
      <c r="CV284" s="2">
        <f t="shared" si="293"/>
        <v>2</v>
      </c>
      <c r="CW284" s="2">
        <f t="shared" si="294"/>
        <v>0</v>
      </c>
      <c r="CX284" s="2">
        <f t="shared" si="295"/>
        <v>0</v>
      </c>
      <c r="CY284" s="2">
        <f>((S284*BZ284)/100)</f>
        <v>2244.3407999999999</v>
      </c>
      <c r="CZ284" s="2">
        <f>((S284*CA284)/100)</f>
        <v>1319.0423999999998</v>
      </c>
      <c r="DA284" s="2"/>
      <c r="DB284" s="2"/>
      <c r="DC284" s="2" t="s">
        <v>3</v>
      </c>
      <c r="DD284" s="2" t="s">
        <v>3</v>
      </c>
      <c r="DE284" s="2" t="s">
        <v>3</v>
      </c>
      <c r="DF284" s="2" t="s">
        <v>3</v>
      </c>
      <c r="DG284" s="2" t="s">
        <v>3</v>
      </c>
      <c r="DH284" s="2" t="s">
        <v>3</v>
      </c>
      <c r="DI284" s="2" t="s">
        <v>3</v>
      </c>
      <c r="DJ284" s="2" t="s">
        <v>3</v>
      </c>
      <c r="DK284" s="2" t="s">
        <v>3</v>
      </c>
      <c r="DL284" s="2" t="s">
        <v>3</v>
      </c>
      <c r="DM284" s="2" t="s">
        <v>3</v>
      </c>
      <c r="DN284" s="2">
        <v>0</v>
      </c>
      <c r="DO284" s="2">
        <v>0</v>
      </c>
      <c r="DP284" s="2">
        <v>1</v>
      </c>
      <c r="DQ284" s="2">
        <v>1</v>
      </c>
      <c r="DR284" s="2"/>
      <c r="DS284" s="2"/>
      <c r="DT284" s="2"/>
      <c r="DU284" s="2">
        <v>1013</v>
      </c>
      <c r="DV284" s="2" t="s">
        <v>166</v>
      </c>
      <c r="DW284" s="2" t="s">
        <v>166</v>
      </c>
      <c r="DX284" s="2">
        <v>1</v>
      </c>
      <c r="DY284" s="2"/>
      <c r="DZ284" s="2" t="s">
        <v>3</v>
      </c>
      <c r="EA284" s="2" t="s">
        <v>3</v>
      </c>
      <c r="EB284" s="2" t="s">
        <v>3</v>
      </c>
      <c r="EC284" s="2" t="s">
        <v>3</v>
      </c>
      <c r="ED284" s="2"/>
      <c r="EE284" s="2">
        <v>151030335</v>
      </c>
      <c r="EF284" s="2">
        <v>40</v>
      </c>
      <c r="EG284" s="2" t="s">
        <v>23</v>
      </c>
      <c r="EH284" s="2">
        <v>0</v>
      </c>
      <c r="EI284" s="2" t="s">
        <v>3</v>
      </c>
      <c r="EJ284" s="2">
        <v>2</v>
      </c>
      <c r="EK284" s="2">
        <v>337</v>
      </c>
      <c r="EL284" s="2" t="s">
        <v>168</v>
      </c>
      <c r="EM284" s="2" t="s">
        <v>169</v>
      </c>
      <c r="EN284" s="2"/>
      <c r="EO284" s="2" t="s">
        <v>3</v>
      </c>
      <c r="EP284" s="2"/>
      <c r="EQ284" s="2">
        <v>1024</v>
      </c>
      <c r="ER284" s="2">
        <v>107.48</v>
      </c>
      <c r="ES284" s="2">
        <v>41.3</v>
      </c>
      <c r="ET284" s="2">
        <v>40.94</v>
      </c>
      <c r="EU284" s="2">
        <v>4.22</v>
      </c>
      <c r="EV284" s="2">
        <v>25.24</v>
      </c>
      <c r="EW284" s="2">
        <v>2</v>
      </c>
      <c r="EX284" s="2">
        <v>0</v>
      </c>
      <c r="EY284" s="2">
        <v>0</v>
      </c>
      <c r="EZ284" s="2"/>
      <c r="FA284" s="2"/>
      <c r="FB284" s="2"/>
      <c r="FC284" s="2"/>
      <c r="FD284" s="2"/>
      <c r="FE284" s="2"/>
      <c r="FF284" s="2"/>
      <c r="FG284" s="2"/>
      <c r="FH284" s="2"/>
      <c r="FI284" s="2"/>
      <c r="FJ284" s="2"/>
      <c r="FK284" s="2"/>
      <c r="FL284" s="2"/>
      <c r="FM284" s="2"/>
      <c r="FN284" s="2"/>
      <c r="FO284" s="2"/>
      <c r="FP284" s="2"/>
      <c r="FQ284" s="2">
        <v>0</v>
      </c>
      <c r="FR284" s="2">
        <f t="shared" si="296"/>
        <v>0</v>
      </c>
      <c r="FS284" s="2">
        <v>2</v>
      </c>
      <c r="FT284" s="2"/>
      <c r="FU284" s="2"/>
      <c r="FV284" s="2"/>
      <c r="FW284" s="2"/>
      <c r="FX284" s="2">
        <v>114</v>
      </c>
      <c r="FY284" s="2">
        <v>67</v>
      </c>
      <c r="FZ284" s="2"/>
      <c r="GA284" s="2" t="s">
        <v>3</v>
      </c>
      <c r="GB284" s="2"/>
      <c r="GC284" s="2"/>
      <c r="GD284" s="2">
        <v>0</v>
      </c>
      <c r="GE284" s="2"/>
      <c r="GF284" s="2">
        <v>1414356629</v>
      </c>
      <c r="GG284" s="2">
        <v>2</v>
      </c>
      <c r="GH284" s="2">
        <v>1</v>
      </c>
      <c r="GI284" s="2">
        <v>-2</v>
      </c>
      <c r="GJ284" s="2">
        <v>0</v>
      </c>
      <c r="GK284" s="2">
        <f>ROUND(R284*(R12)/100,2)</f>
        <v>576.03</v>
      </c>
      <c r="GL284" s="2">
        <f t="shared" si="297"/>
        <v>0</v>
      </c>
      <c r="GM284" s="2">
        <f t="shared" si="298"/>
        <v>12522.85</v>
      </c>
      <c r="GN284" s="2">
        <f t="shared" si="299"/>
        <v>0</v>
      </c>
      <c r="GO284" s="2">
        <f t="shared" si="300"/>
        <v>12522.85</v>
      </c>
      <c r="GP284" s="2">
        <f t="shared" si="301"/>
        <v>0</v>
      </c>
      <c r="GQ284" s="2"/>
      <c r="GR284" s="2">
        <v>0</v>
      </c>
      <c r="GS284" s="2">
        <v>0</v>
      </c>
      <c r="GT284" s="2">
        <v>0</v>
      </c>
      <c r="GU284" s="2" t="s">
        <v>3</v>
      </c>
      <c r="GV284" s="2">
        <f t="shared" si="302"/>
        <v>0</v>
      </c>
      <c r="GW284" s="2">
        <v>1</v>
      </c>
      <c r="GX284" s="2">
        <f t="shared" si="303"/>
        <v>0</v>
      </c>
      <c r="GY284" s="2"/>
      <c r="GZ284" s="2"/>
      <c r="HA284" s="2">
        <v>0</v>
      </c>
      <c r="HB284" s="2">
        <v>0</v>
      </c>
      <c r="HC284" s="2">
        <f t="shared" si="304"/>
        <v>0</v>
      </c>
      <c r="HD284" s="2"/>
      <c r="HE284" s="2" t="s">
        <v>3</v>
      </c>
      <c r="HF284" s="2" t="s">
        <v>3</v>
      </c>
      <c r="HG284" s="2"/>
      <c r="HH284" s="2"/>
      <c r="HI284" s="2"/>
      <c r="HJ284" s="2"/>
      <c r="HK284" s="2"/>
      <c r="HL284" s="2"/>
      <c r="HM284" s="2" t="s">
        <v>3</v>
      </c>
      <c r="HN284" s="2" t="s">
        <v>3</v>
      </c>
      <c r="HO284" s="2" t="s">
        <v>3</v>
      </c>
      <c r="HP284" s="2" t="s">
        <v>3</v>
      </c>
      <c r="HQ284" s="2" t="s">
        <v>3</v>
      </c>
      <c r="HR284" s="2"/>
      <c r="HS284" s="2"/>
      <c r="HT284" s="2"/>
      <c r="HU284" s="2"/>
      <c r="HV284" s="2"/>
      <c r="HW284" s="2"/>
      <c r="HX284" s="2"/>
      <c r="HY284" s="2"/>
      <c r="HZ284" s="2"/>
      <c r="IA284" s="2"/>
      <c r="IB284" s="2"/>
      <c r="IC284" s="2"/>
      <c r="ID284" s="2"/>
      <c r="IE284" s="2"/>
      <c r="IF284" s="2"/>
      <c r="IG284" s="2"/>
      <c r="IH284" s="2"/>
      <c r="II284" s="2"/>
      <c r="IJ284" s="2"/>
      <c r="IK284" s="2">
        <v>0</v>
      </c>
      <c r="IL284" s="2"/>
      <c r="IM284" s="2"/>
      <c r="IN284" s="2"/>
      <c r="IO284" s="2"/>
      <c r="IP284" s="2"/>
      <c r="IQ284" s="2"/>
      <c r="IR284" s="2"/>
      <c r="IS284" s="2"/>
      <c r="IT284" s="2"/>
      <c r="IU284" s="2"/>
    </row>
    <row r="285" spans="1:255" x14ac:dyDescent="0.2">
      <c r="A285">
        <v>17</v>
      </c>
      <c r="B285">
        <v>1</v>
      </c>
      <c r="C285">
        <f>ROW(SmtRes!A386)</f>
        <v>386</v>
      </c>
      <c r="D285">
        <f>ROW(EtalonRes!A464)</f>
        <v>464</v>
      </c>
      <c r="E285" t="s">
        <v>3</v>
      </c>
      <c r="F285" t="s">
        <v>164</v>
      </c>
      <c r="G285" t="s">
        <v>165</v>
      </c>
      <c r="H285" t="s">
        <v>166</v>
      </c>
      <c r="I285">
        <v>78</v>
      </c>
      <c r="J285">
        <v>0</v>
      </c>
      <c r="K285">
        <v>78</v>
      </c>
      <c r="O285">
        <f t="shared" si="267"/>
        <v>129198.71</v>
      </c>
      <c r="P285">
        <f t="shared" si="268"/>
        <v>23161.87</v>
      </c>
      <c r="Q285">
        <f t="shared" si="269"/>
        <v>38096.31</v>
      </c>
      <c r="R285">
        <f t="shared" si="270"/>
        <v>11359.31</v>
      </c>
      <c r="S285">
        <f t="shared" si="271"/>
        <v>67940.53</v>
      </c>
      <c r="T285">
        <f t="shared" si="272"/>
        <v>0</v>
      </c>
      <c r="U285">
        <f t="shared" si="273"/>
        <v>156</v>
      </c>
      <c r="V285">
        <f t="shared" si="274"/>
        <v>0</v>
      </c>
      <c r="W285">
        <f t="shared" si="275"/>
        <v>0</v>
      </c>
      <c r="X285">
        <f t="shared" si="276"/>
        <v>53673.02</v>
      </c>
      <c r="Y285">
        <f t="shared" si="277"/>
        <v>27855.62</v>
      </c>
      <c r="AA285">
        <v>-1</v>
      </c>
      <c r="AB285">
        <f t="shared" si="278"/>
        <v>107.48</v>
      </c>
      <c r="AC285">
        <f t="shared" si="279"/>
        <v>41.3</v>
      </c>
      <c r="AD285">
        <f t="shared" si="280"/>
        <v>40.94</v>
      </c>
      <c r="AE285">
        <f t="shared" si="281"/>
        <v>4.22</v>
      </c>
      <c r="AF285">
        <f t="shared" si="282"/>
        <v>25.24</v>
      </c>
      <c r="AG285">
        <f t="shared" si="283"/>
        <v>0</v>
      </c>
      <c r="AH285">
        <f t="shared" si="284"/>
        <v>2</v>
      </c>
      <c r="AI285">
        <f t="shared" si="285"/>
        <v>0</v>
      </c>
      <c r="AJ285">
        <f t="shared" si="286"/>
        <v>0</v>
      </c>
      <c r="AK285">
        <v>107.48</v>
      </c>
      <c r="AL285">
        <v>41.3</v>
      </c>
      <c r="AM285">
        <v>40.94</v>
      </c>
      <c r="AN285">
        <v>4.22</v>
      </c>
      <c r="AO285">
        <v>25.24</v>
      </c>
      <c r="AP285">
        <v>0</v>
      </c>
      <c r="AQ285">
        <v>2</v>
      </c>
      <c r="AR285">
        <v>0</v>
      </c>
      <c r="AS285">
        <v>0</v>
      </c>
      <c r="AT285">
        <v>79</v>
      </c>
      <c r="AU285">
        <v>41</v>
      </c>
      <c r="AV285">
        <v>1</v>
      </c>
      <c r="AW285">
        <v>1</v>
      </c>
      <c r="AZ285">
        <v>1</v>
      </c>
      <c r="BA285">
        <v>34.51</v>
      </c>
      <c r="BB285">
        <v>11.93</v>
      </c>
      <c r="BC285">
        <v>7.19</v>
      </c>
      <c r="BD285" t="s">
        <v>3</v>
      </c>
      <c r="BE285" t="s">
        <v>3</v>
      </c>
      <c r="BF285" t="s">
        <v>3</v>
      </c>
      <c r="BG285" t="s">
        <v>3</v>
      </c>
      <c r="BH285">
        <v>0</v>
      </c>
      <c r="BI285">
        <v>2</v>
      </c>
      <c r="BJ285" t="s">
        <v>167</v>
      </c>
      <c r="BM285">
        <v>337</v>
      </c>
      <c r="BN285">
        <v>0</v>
      </c>
      <c r="BO285" t="s">
        <v>164</v>
      </c>
      <c r="BP285">
        <v>1</v>
      </c>
      <c r="BQ285">
        <v>40</v>
      </c>
      <c r="BR285">
        <v>0</v>
      </c>
      <c r="BS285">
        <v>34.51</v>
      </c>
      <c r="BT285">
        <v>1</v>
      </c>
      <c r="BU285">
        <v>1</v>
      </c>
      <c r="BV285">
        <v>1</v>
      </c>
      <c r="BW285">
        <v>1</v>
      </c>
      <c r="BX285">
        <v>1</v>
      </c>
      <c r="BY285" t="s">
        <v>3</v>
      </c>
      <c r="BZ285">
        <v>79</v>
      </c>
      <c r="CA285">
        <v>41</v>
      </c>
      <c r="CB285" t="s">
        <v>3</v>
      </c>
      <c r="CE285">
        <v>30</v>
      </c>
      <c r="CF285">
        <v>0</v>
      </c>
      <c r="CG285">
        <v>0</v>
      </c>
      <c r="CM285">
        <v>0</v>
      </c>
      <c r="CN285" t="s">
        <v>3</v>
      </c>
      <c r="CO285">
        <v>0</v>
      </c>
      <c r="CP285">
        <f t="shared" si="287"/>
        <v>129198.70999999999</v>
      </c>
      <c r="CQ285">
        <f t="shared" si="288"/>
        <v>296.95</v>
      </c>
      <c r="CR285">
        <f t="shared" si="289"/>
        <v>488.41</v>
      </c>
      <c r="CS285">
        <f t="shared" si="290"/>
        <v>145.63</v>
      </c>
      <c r="CT285">
        <f t="shared" si="291"/>
        <v>871.03</v>
      </c>
      <c r="CU285">
        <f t="shared" si="292"/>
        <v>0</v>
      </c>
      <c r="CV285">
        <f t="shared" si="293"/>
        <v>2</v>
      </c>
      <c r="CW285">
        <f t="shared" si="294"/>
        <v>0</v>
      </c>
      <c r="CX285">
        <f t="shared" si="295"/>
        <v>0</v>
      </c>
      <c r="CY285">
        <f>S285*(BZ285/100)</f>
        <v>53673.018700000001</v>
      </c>
      <c r="CZ285">
        <f>S285*(CA285/100)</f>
        <v>27855.617299999998</v>
      </c>
      <c r="DC285" t="s">
        <v>3</v>
      </c>
      <c r="DD285" t="s">
        <v>3</v>
      </c>
      <c r="DE285" t="s">
        <v>3</v>
      </c>
      <c r="DF285" t="s">
        <v>3</v>
      </c>
      <c r="DG285" t="s">
        <v>3</v>
      </c>
      <c r="DH285" t="s">
        <v>3</v>
      </c>
      <c r="DI285" t="s">
        <v>3</v>
      </c>
      <c r="DJ285" t="s">
        <v>3</v>
      </c>
      <c r="DK285" t="s">
        <v>3</v>
      </c>
      <c r="DL285" t="s">
        <v>3</v>
      </c>
      <c r="DM285" t="s">
        <v>3</v>
      </c>
      <c r="DN285">
        <v>114</v>
      </c>
      <c r="DO285">
        <v>67</v>
      </c>
      <c r="DP285">
        <v>1</v>
      </c>
      <c r="DQ285">
        <v>1</v>
      </c>
      <c r="DU285">
        <v>1013</v>
      </c>
      <c r="DV285" t="s">
        <v>166</v>
      </c>
      <c r="DW285" t="s">
        <v>166</v>
      </c>
      <c r="DX285">
        <v>1</v>
      </c>
      <c r="DZ285" t="s">
        <v>3</v>
      </c>
      <c r="EA285" t="s">
        <v>3</v>
      </c>
      <c r="EB285" t="s">
        <v>3</v>
      </c>
      <c r="EC285" t="s">
        <v>3</v>
      </c>
      <c r="EE285">
        <v>151030335</v>
      </c>
      <c r="EF285">
        <v>40</v>
      </c>
      <c r="EG285" t="s">
        <v>23</v>
      </c>
      <c r="EH285">
        <v>0</v>
      </c>
      <c r="EI285" t="s">
        <v>3</v>
      </c>
      <c r="EJ285">
        <v>2</v>
      </c>
      <c r="EK285">
        <v>337</v>
      </c>
      <c r="EL285" t="s">
        <v>168</v>
      </c>
      <c r="EM285" t="s">
        <v>169</v>
      </c>
      <c r="EO285" t="s">
        <v>3</v>
      </c>
      <c r="EQ285">
        <v>1024</v>
      </c>
      <c r="ER285">
        <v>107.48</v>
      </c>
      <c r="ES285">
        <v>41.3</v>
      </c>
      <c r="ET285">
        <v>40.94</v>
      </c>
      <c r="EU285">
        <v>4.22</v>
      </c>
      <c r="EV285">
        <v>25.24</v>
      </c>
      <c r="EW285">
        <v>2</v>
      </c>
      <c r="EX285">
        <v>0</v>
      </c>
      <c r="EY285">
        <v>0</v>
      </c>
      <c r="FQ285">
        <v>0</v>
      </c>
      <c r="FR285">
        <f t="shared" si="296"/>
        <v>0</v>
      </c>
      <c r="FS285">
        <v>2</v>
      </c>
      <c r="FX285">
        <v>114</v>
      </c>
      <c r="FY285">
        <v>67</v>
      </c>
      <c r="GA285" t="s">
        <v>3</v>
      </c>
      <c r="GD285">
        <v>0</v>
      </c>
      <c r="GF285">
        <v>1414356629</v>
      </c>
      <c r="GG285">
        <v>2</v>
      </c>
      <c r="GH285">
        <v>1</v>
      </c>
      <c r="GI285">
        <v>2</v>
      </c>
      <c r="GJ285">
        <v>0</v>
      </c>
      <c r="GK285">
        <f>ROUND(R285*(S12)/100,2)</f>
        <v>18174.900000000001</v>
      </c>
      <c r="GL285">
        <f t="shared" si="297"/>
        <v>0</v>
      </c>
      <c r="GM285">
        <f t="shared" si="298"/>
        <v>228902.25</v>
      </c>
      <c r="GN285">
        <f t="shared" si="299"/>
        <v>0</v>
      </c>
      <c r="GO285">
        <f t="shared" si="300"/>
        <v>228902.25</v>
      </c>
      <c r="GP285">
        <f t="shared" si="301"/>
        <v>0</v>
      </c>
      <c r="GR285">
        <v>0</v>
      </c>
      <c r="GS285">
        <v>3</v>
      </c>
      <c r="GT285">
        <v>0</v>
      </c>
      <c r="GU285" t="s">
        <v>3</v>
      </c>
      <c r="GV285">
        <f t="shared" si="302"/>
        <v>0</v>
      </c>
      <c r="GW285">
        <v>1</v>
      </c>
      <c r="GX285">
        <f t="shared" si="303"/>
        <v>0</v>
      </c>
      <c r="HA285">
        <v>0</v>
      </c>
      <c r="HB285">
        <v>0</v>
      </c>
      <c r="HC285">
        <f t="shared" si="304"/>
        <v>0</v>
      </c>
      <c r="HE285" t="s">
        <v>3</v>
      </c>
      <c r="HF285" t="s">
        <v>3</v>
      </c>
      <c r="HM285" t="s">
        <v>3</v>
      </c>
      <c r="HN285" t="s">
        <v>3</v>
      </c>
      <c r="HO285" t="s">
        <v>3</v>
      </c>
      <c r="HP285" t="s">
        <v>3</v>
      </c>
      <c r="HQ285" t="s">
        <v>3</v>
      </c>
      <c r="IK285">
        <v>0</v>
      </c>
    </row>
    <row r="286" spans="1:255" x14ac:dyDescent="0.2">
      <c r="A286" s="2">
        <v>18</v>
      </c>
      <c r="B286" s="2">
        <v>1</v>
      </c>
      <c r="C286" s="2">
        <v>376</v>
      </c>
      <c r="D286" s="2"/>
      <c r="E286" s="2" t="s">
        <v>3</v>
      </c>
      <c r="F286" s="2" t="s">
        <v>360</v>
      </c>
      <c r="G286" s="2" t="s">
        <v>361</v>
      </c>
      <c r="H286" s="2" t="s">
        <v>29</v>
      </c>
      <c r="I286" s="2">
        <f>I284*J286</f>
        <v>78</v>
      </c>
      <c r="J286" s="2">
        <v>1</v>
      </c>
      <c r="K286" s="2">
        <v>1</v>
      </c>
      <c r="L286" s="2"/>
      <c r="M286" s="2"/>
      <c r="N286" s="2"/>
      <c r="O286" s="2">
        <f t="shared" si="267"/>
        <v>0</v>
      </c>
      <c r="P286" s="2">
        <f t="shared" si="268"/>
        <v>0</v>
      </c>
      <c r="Q286" s="2">
        <f t="shared" si="269"/>
        <v>0</v>
      </c>
      <c r="R286" s="2">
        <f t="shared" si="270"/>
        <v>0</v>
      </c>
      <c r="S286" s="2">
        <f t="shared" si="271"/>
        <v>0</v>
      </c>
      <c r="T286" s="2">
        <f t="shared" si="272"/>
        <v>0</v>
      </c>
      <c r="U286" s="2">
        <f t="shared" si="273"/>
        <v>0</v>
      </c>
      <c r="V286" s="2">
        <f t="shared" si="274"/>
        <v>0</v>
      </c>
      <c r="W286" s="2">
        <f t="shared" si="275"/>
        <v>0</v>
      </c>
      <c r="X286" s="2">
        <f t="shared" si="276"/>
        <v>0</v>
      </c>
      <c r="Y286" s="2">
        <f t="shared" si="277"/>
        <v>0</v>
      </c>
      <c r="Z286" s="2"/>
      <c r="AA286" s="2">
        <v>-1</v>
      </c>
      <c r="AB286" s="2">
        <f t="shared" si="278"/>
        <v>0</v>
      </c>
      <c r="AC286" s="2">
        <f t="shared" si="279"/>
        <v>0</v>
      </c>
      <c r="AD286" s="2">
        <f t="shared" si="280"/>
        <v>0</v>
      </c>
      <c r="AE286" s="2">
        <f t="shared" si="281"/>
        <v>0</v>
      </c>
      <c r="AF286" s="2">
        <f t="shared" si="282"/>
        <v>0</v>
      </c>
      <c r="AG286" s="2">
        <f t="shared" si="283"/>
        <v>0</v>
      </c>
      <c r="AH286" s="2">
        <f t="shared" si="284"/>
        <v>0</v>
      </c>
      <c r="AI286" s="2">
        <f t="shared" si="285"/>
        <v>0</v>
      </c>
      <c r="AJ286" s="2">
        <f t="shared" si="286"/>
        <v>0</v>
      </c>
      <c r="AK286" s="2">
        <v>0</v>
      </c>
      <c r="AL286" s="2">
        <v>0</v>
      </c>
      <c r="AM286" s="2">
        <v>0</v>
      </c>
      <c r="AN286" s="2">
        <v>0</v>
      </c>
      <c r="AO286" s="2">
        <v>0</v>
      </c>
      <c r="AP286" s="2">
        <v>0</v>
      </c>
      <c r="AQ286" s="2">
        <v>0</v>
      </c>
      <c r="AR286" s="2">
        <v>0</v>
      </c>
      <c r="AS286" s="2">
        <v>0</v>
      </c>
      <c r="AT286" s="2">
        <v>114</v>
      </c>
      <c r="AU286" s="2">
        <v>67</v>
      </c>
      <c r="AV286" s="2">
        <v>1</v>
      </c>
      <c r="AW286" s="2">
        <v>1</v>
      </c>
      <c r="AX286" s="2"/>
      <c r="AY286" s="2"/>
      <c r="AZ286" s="2">
        <v>1</v>
      </c>
      <c r="BA286" s="2">
        <v>1</v>
      </c>
      <c r="BB286" s="2">
        <v>1</v>
      </c>
      <c r="BC286" s="2">
        <v>1</v>
      </c>
      <c r="BD286" s="2" t="s">
        <v>3</v>
      </c>
      <c r="BE286" s="2" t="s">
        <v>3</v>
      </c>
      <c r="BF286" s="2" t="s">
        <v>3</v>
      </c>
      <c r="BG286" s="2" t="s">
        <v>3</v>
      </c>
      <c r="BH286" s="2">
        <v>3</v>
      </c>
      <c r="BI286" s="2">
        <v>2</v>
      </c>
      <c r="BJ286" s="2" t="s">
        <v>3</v>
      </c>
      <c r="BK286" s="2"/>
      <c r="BL286" s="2"/>
      <c r="BM286" s="2">
        <v>337</v>
      </c>
      <c r="BN286" s="2">
        <v>0</v>
      </c>
      <c r="BO286" s="2" t="s">
        <v>3</v>
      </c>
      <c r="BP286" s="2">
        <v>0</v>
      </c>
      <c r="BQ286" s="2">
        <v>40</v>
      </c>
      <c r="BR286" s="2">
        <v>0</v>
      </c>
      <c r="BS286" s="2">
        <v>1</v>
      </c>
      <c r="BT286" s="2">
        <v>1</v>
      </c>
      <c r="BU286" s="2">
        <v>1</v>
      </c>
      <c r="BV286" s="2">
        <v>1</v>
      </c>
      <c r="BW286" s="2">
        <v>1</v>
      </c>
      <c r="BX286" s="2">
        <v>1</v>
      </c>
      <c r="BY286" s="2" t="s">
        <v>3</v>
      </c>
      <c r="BZ286" s="2">
        <v>114</v>
      </c>
      <c r="CA286" s="2">
        <v>67</v>
      </c>
      <c r="CB286" s="2" t="s">
        <v>3</v>
      </c>
      <c r="CC286" s="2"/>
      <c r="CD286" s="2"/>
      <c r="CE286" s="2">
        <v>30</v>
      </c>
      <c r="CF286" s="2">
        <v>0</v>
      </c>
      <c r="CG286" s="2">
        <v>0</v>
      </c>
      <c r="CH286" s="2"/>
      <c r="CI286" s="2"/>
      <c r="CJ286" s="2"/>
      <c r="CK286" s="2"/>
      <c r="CL286" s="2"/>
      <c r="CM286" s="2">
        <v>0</v>
      </c>
      <c r="CN286" s="2" t="s">
        <v>3</v>
      </c>
      <c r="CO286" s="2">
        <v>0</v>
      </c>
      <c r="CP286" s="2">
        <f t="shared" si="287"/>
        <v>0</v>
      </c>
      <c r="CQ286" s="2">
        <f t="shared" si="288"/>
        <v>0</v>
      </c>
      <c r="CR286" s="2">
        <f t="shared" si="289"/>
        <v>0</v>
      </c>
      <c r="CS286" s="2">
        <f t="shared" si="290"/>
        <v>0</v>
      </c>
      <c r="CT286" s="2">
        <f t="shared" si="291"/>
        <v>0</v>
      </c>
      <c r="CU286" s="2">
        <f t="shared" si="292"/>
        <v>0</v>
      </c>
      <c r="CV286" s="2">
        <f t="shared" si="293"/>
        <v>0</v>
      </c>
      <c r="CW286" s="2">
        <f t="shared" si="294"/>
        <v>0</v>
      </c>
      <c r="CX286" s="2">
        <f t="shared" si="295"/>
        <v>0</v>
      </c>
      <c r="CY286" s="2">
        <f>((S286*BZ286)/100)</f>
        <v>0</v>
      </c>
      <c r="CZ286" s="2">
        <f>((S286*CA286)/100)</f>
        <v>0</v>
      </c>
      <c r="DA286" s="2"/>
      <c r="DB286" s="2"/>
      <c r="DC286" s="2" t="s">
        <v>3</v>
      </c>
      <c r="DD286" s="2" t="s">
        <v>3</v>
      </c>
      <c r="DE286" s="2" t="s">
        <v>3</v>
      </c>
      <c r="DF286" s="2" t="s">
        <v>3</v>
      </c>
      <c r="DG286" s="2" t="s">
        <v>3</v>
      </c>
      <c r="DH286" s="2" t="s">
        <v>3</v>
      </c>
      <c r="DI286" s="2" t="s">
        <v>3</v>
      </c>
      <c r="DJ286" s="2" t="s">
        <v>3</v>
      </c>
      <c r="DK286" s="2" t="s">
        <v>3</v>
      </c>
      <c r="DL286" s="2" t="s">
        <v>3</v>
      </c>
      <c r="DM286" s="2" t="s">
        <v>3</v>
      </c>
      <c r="DN286" s="2">
        <v>0</v>
      </c>
      <c r="DO286" s="2">
        <v>0</v>
      </c>
      <c r="DP286" s="2">
        <v>1</v>
      </c>
      <c r="DQ286" s="2">
        <v>1</v>
      </c>
      <c r="DR286" s="2"/>
      <c r="DS286" s="2"/>
      <c r="DT286" s="2"/>
      <c r="DU286" s="2">
        <v>1010</v>
      </c>
      <c r="DV286" s="2" t="s">
        <v>29</v>
      </c>
      <c r="DW286" s="2" t="s">
        <v>29</v>
      </c>
      <c r="DX286" s="2">
        <v>1</v>
      </c>
      <c r="DY286" s="2"/>
      <c r="DZ286" s="2" t="s">
        <v>3</v>
      </c>
      <c r="EA286" s="2" t="s">
        <v>3</v>
      </c>
      <c r="EB286" s="2" t="s">
        <v>3</v>
      </c>
      <c r="EC286" s="2" t="s">
        <v>3</v>
      </c>
      <c r="ED286" s="2"/>
      <c r="EE286" s="2">
        <v>151030335</v>
      </c>
      <c r="EF286" s="2">
        <v>40</v>
      </c>
      <c r="EG286" s="2" t="s">
        <v>23</v>
      </c>
      <c r="EH286" s="2">
        <v>0</v>
      </c>
      <c r="EI286" s="2" t="s">
        <v>3</v>
      </c>
      <c r="EJ286" s="2">
        <v>2</v>
      </c>
      <c r="EK286" s="2">
        <v>337</v>
      </c>
      <c r="EL286" s="2" t="s">
        <v>168</v>
      </c>
      <c r="EM286" s="2" t="s">
        <v>169</v>
      </c>
      <c r="EN286" s="2"/>
      <c r="EO286" s="2" t="s">
        <v>3</v>
      </c>
      <c r="EP286" s="2"/>
      <c r="EQ286" s="2">
        <v>1024</v>
      </c>
      <c r="ER286" s="2">
        <v>0</v>
      </c>
      <c r="ES286" s="2">
        <v>0</v>
      </c>
      <c r="ET286" s="2">
        <v>0</v>
      </c>
      <c r="EU286" s="2">
        <v>0</v>
      </c>
      <c r="EV286" s="2">
        <v>0</v>
      </c>
      <c r="EW286" s="2">
        <v>0</v>
      </c>
      <c r="EX286" s="2">
        <v>0</v>
      </c>
      <c r="EY286" s="2"/>
      <c r="EZ286" s="2"/>
      <c r="FA286" s="2"/>
      <c r="FB286" s="2"/>
      <c r="FC286" s="2"/>
      <c r="FD286" s="2"/>
      <c r="FE286" s="2"/>
      <c r="FF286" s="2"/>
      <c r="FG286" s="2"/>
      <c r="FH286" s="2"/>
      <c r="FI286" s="2"/>
      <c r="FJ286" s="2"/>
      <c r="FK286" s="2"/>
      <c r="FL286" s="2"/>
      <c r="FM286" s="2"/>
      <c r="FN286" s="2"/>
      <c r="FO286" s="2"/>
      <c r="FP286" s="2"/>
      <c r="FQ286" s="2">
        <v>0</v>
      </c>
      <c r="FR286" s="2">
        <f t="shared" si="296"/>
        <v>0</v>
      </c>
      <c r="FS286" s="2">
        <v>0</v>
      </c>
      <c r="FT286" s="2"/>
      <c r="FU286" s="2"/>
      <c r="FV286" s="2"/>
      <c r="FW286" s="2"/>
      <c r="FX286" s="2">
        <v>114</v>
      </c>
      <c r="FY286" s="2">
        <v>67</v>
      </c>
      <c r="FZ286" s="2"/>
      <c r="GA286" s="2" t="s">
        <v>3</v>
      </c>
      <c r="GB286" s="2"/>
      <c r="GC286" s="2"/>
      <c r="GD286" s="2">
        <v>0</v>
      </c>
      <c r="GE286" s="2"/>
      <c r="GF286" s="2">
        <v>-195034610</v>
      </c>
      <c r="GG286" s="2">
        <v>2</v>
      </c>
      <c r="GH286" s="2">
        <v>1</v>
      </c>
      <c r="GI286" s="2">
        <v>-2</v>
      </c>
      <c r="GJ286" s="2">
        <v>0</v>
      </c>
      <c r="GK286" s="2">
        <f>ROUND(R286*(R12)/100,2)</f>
        <v>0</v>
      </c>
      <c r="GL286" s="2">
        <f t="shared" si="297"/>
        <v>0</v>
      </c>
      <c r="GM286" s="2">
        <f t="shared" si="298"/>
        <v>0</v>
      </c>
      <c r="GN286" s="2">
        <f t="shared" si="299"/>
        <v>0</v>
      </c>
      <c r="GO286" s="2">
        <f t="shared" si="300"/>
        <v>0</v>
      </c>
      <c r="GP286" s="2">
        <f t="shared" si="301"/>
        <v>0</v>
      </c>
      <c r="GQ286" s="2"/>
      <c r="GR286" s="2">
        <v>0</v>
      </c>
      <c r="GS286" s="2">
        <v>0</v>
      </c>
      <c r="GT286" s="2">
        <v>0</v>
      </c>
      <c r="GU286" s="2" t="s">
        <v>3</v>
      </c>
      <c r="GV286" s="2">
        <f t="shared" si="302"/>
        <v>0</v>
      </c>
      <c r="GW286" s="2">
        <v>1</v>
      </c>
      <c r="GX286" s="2">
        <f t="shared" si="303"/>
        <v>0</v>
      </c>
      <c r="GY286" s="2"/>
      <c r="GZ286" s="2"/>
      <c r="HA286" s="2">
        <v>0</v>
      </c>
      <c r="HB286" s="2">
        <v>0</v>
      </c>
      <c r="HC286" s="2">
        <f t="shared" si="304"/>
        <v>0</v>
      </c>
      <c r="HD286" s="2"/>
      <c r="HE286" s="2" t="s">
        <v>3</v>
      </c>
      <c r="HF286" s="2" t="s">
        <v>3</v>
      </c>
      <c r="HG286" s="2"/>
      <c r="HH286" s="2"/>
      <c r="HI286" s="2"/>
      <c r="HJ286" s="2"/>
      <c r="HK286" s="2"/>
      <c r="HL286" s="2"/>
      <c r="HM286" s="2" t="s">
        <v>3</v>
      </c>
      <c r="HN286" s="2" t="s">
        <v>3</v>
      </c>
      <c r="HO286" s="2" t="s">
        <v>3</v>
      </c>
      <c r="HP286" s="2" t="s">
        <v>3</v>
      </c>
      <c r="HQ286" s="2" t="s">
        <v>3</v>
      </c>
      <c r="HR286" s="2"/>
      <c r="HS286" s="2"/>
      <c r="HT286" s="2"/>
      <c r="HU286" s="2"/>
      <c r="HV286" s="2"/>
      <c r="HW286" s="2"/>
      <c r="HX286" s="2"/>
      <c r="HY286" s="2"/>
      <c r="HZ286" s="2"/>
      <c r="IA286" s="2"/>
      <c r="IB286" s="2"/>
      <c r="IC286" s="2"/>
      <c r="ID286" s="2"/>
      <c r="IE286" s="2"/>
      <c r="IF286" s="2"/>
      <c r="IG286" s="2"/>
      <c r="IH286" s="2"/>
      <c r="II286" s="2"/>
      <c r="IJ286" s="2"/>
      <c r="IK286" s="2">
        <v>0</v>
      </c>
      <c r="IL286" s="2"/>
      <c r="IM286" s="2"/>
      <c r="IN286" s="2"/>
      <c r="IO286" s="2"/>
      <c r="IP286" s="2"/>
      <c r="IQ286" s="2"/>
      <c r="IR286" s="2"/>
      <c r="IS286" s="2"/>
      <c r="IT286" s="2"/>
      <c r="IU286" s="2"/>
    </row>
    <row r="287" spans="1:255" x14ac:dyDescent="0.2">
      <c r="A287">
        <v>18</v>
      </c>
      <c r="B287">
        <v>1</v>
      </c>
      <c r="C287">
        <v>386</v>
      </c>
      <c r="E287" t="s">
        <v>3</v>
      </c>
      <c r="F287" t="s">
        <v>360</v>
      </c>
      <c r="G287" t="s">
        <v>361</v>
      </c>
      <c r="H287" t="s">
        <v>29</v>
      </c>
      <c r="I287">
        <f>I285*J287</f>
        <v>78</v>
      </c>
      <c r="J287">
        <v>1</v>
      </c>
      <c r="K287">
        <v>1</v>
      </c>
      <c r="O287">
        <f t="shared" si="267"/>
        <v>0</v>
      </c>
      <c r="P287">
        <f t="shared" si="268"/>
        <v>0</v>
      </c>
      <c r="Q287">
        <f t="shared" si="269"/>
        <v>0</v>
      </c>
      <c r="R287">
        <f t="shared" si="270"/>
        <v>0</v>
      </c>
      <c r="S287">
        <f t="shared" si="271"/>
        <v>0</v>
      </c>
      <c r="T287">
        <f t="shared" si="272"/>
        <v>0</v>
      </c>
      <c r="U287">
        <f t="shared" si="273"/>
        <v>0</v>
      </c>
      <c r="V287">
        <f t="shared" si="274"/>
        <v>0</v>
      </c>
      <c r="W287">
        <f t="shared" si="275"/>
        <v>0</v>
      </c>
      <c r="X287">
        <f t="shared" si="276"/>
        <v>0</v>
      </c>
      <c r="Y287">
        <f t="shared" si="277"/>
        <v>0</v>
      </c>
      <c r="AA287">
        <v>-1</v>
      </c>
      <c r="AB287">
        <f t="shared" si="278"/>
        <v>0</v>
      </c>
      <c r="AC287">
        <f t="shared" si="279"/>
        <v>0</v>
      </c>
      <c r="AD287">
        <f t="shared" si="280"/>
        <v>0</v>
      </c>
      <c r="AE287">
        <f t="shared" si="281"/>
        <v>0</v>
      </c>
      <c r="AF287">
        <f t="shared" si="282"/>
        <v>0</v>
      </c>
      <c r="AG287">
        <f t="shared" si="283"/>
        <v>0</v>
      </c>
      <c r="AH287">
        <f t="shared" si="284"/>
        <v>0</v>
      </c>
      <c r="AI287">
        <f t="shared" si="285"/>
        <v>0</v>
      </c>
      <c r="AJ287">
        <f t="shared" si="286"/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1</v>
      </c>
      <c r="AW287">
        <v>1</v>
      </c>
      <c r="AZ287">
        <v>1</v>
      </c>
      <c r="BA287">
        <v>1</v>
      </c>
      <c r="BB287">
        <v>1</v>
      </c>
      <c r="BC287">
        <v>9.74</v>
      </c>
      <c r="BD287" t="s">
        <v>3</v>
      </c>
      <c r="BE287" t="s">
        <v>3</v>
      </c>
      <c r="BF287" t="s">
        <v>3</v>
      </c>
      <c r="BG287" t="s">
        <v>3</v>
      </c>
      <c r="BH287">
        <v>3</v>
      </c>
      <c r="BI287">
        <v>2</v>
      </c>
      <c r="BJ287" t="s">
        <v>3</v>
      </c>
      <c r="BM287">
        <v>337</v>
      </c>
      <c r="BN287">
        <v>0</v>
      </c>
      <c r="BO287" t="s">
        <v>3</v>
      </c>
      <c r="BP287">
        <v>0</v>
      </c>
      <c r="BQ287">
        <v>40</v>
      </c>
      <c r="BR287">
        <v>0</v>
      </c>
      <c r="BS287">
        <v>1</v>
      </c>
      <c r="BT287">
        <v>1</v>
      </c>
      <c r="BU287">
        <v>1</v>
      </c>
      <c r="BV287">
        <v>1</v>
      </c>
      <c r="BW287">
        <v>1</v>
      </c>
      <c r="BX287">
        <v>1</v>
      </c>
      <c r="BY287" t="s">
        <v>3</v>
      </c>
      <c r="BZ287">
        <v>0</v>
      </c>
      <c r="CA287">
        <v>0</v>
      </c>
      <c r="CB287" t="s">
        <v>3</v>
      </c>
      <c r="CE287">
        <v>30</v>
      </c>
      <c r="CF287">
        <v>0</v>
      </c>
      <c r="CG287">
        <v>0</v>
      </c>
      <c r="CM287">
        <v>0</v>
      </c>
      <c r="CN287" t="s">
        <v>3</v>
      </c>
      <c r="CO287">
        <v>0</v>
      </c>
      <c r="CP287">
        <f t="shared" si="287"/>
        <v>0</v>
      </c>
      <c r="CQ287">
        <f t="shared" si="288"/>
        <v>0</v>
      </c>
      <c r="CR287">
        <f t="shared" si="289"/>
        <v>0</v>
      </c>
      <c r="CS287">
        <f t="shared" si="290"/>
        <v>0</v>
      </c>
      <c r="CT287">
        <f t="shared" si="291"/>
        <v>0</v>
      </c>
      <c r="CU287">
        <f t="shared" si="292"/>
        <v>0</v>
      </c>
      <c r="CV287">
        <f t="shared" si="293"/>
        <v>0</v>
      </c>
      <c r="CW287">
        <f t="shared" si="294"/>
        <v>0</v>
      </c>
      <c r="CX287">
        <f t="shared" si="295"/>
        <v>0</v>
      </c>
      <c r="CY287">
        <f>S287*(BZ287/100)</f>
        <v>0</v>
      </c>
      <c r="CZ287">
        <f>S287*(CA287/100)</f>
        <v>0</v>
      </c>
      <c r="DC287" t="s">
        <v>3</v>
      </c>
      <c r="DD287" t="s">
        <v>3</v>
      </c>
      <c r="DE287" t="s">
        <v>3</v>
      </c>
      <c r="DF287" t="s">
        <v>3</v>
      </c>
      <c r="DG287" t="s">
        <v>3</v>
      </c>
      <c r="DH287" t="s">
        <v>3</v>
      </c>
      <c r="DI287" t="s">
        <v>3</v>
      </c>
      <c r="DJ287" t="s">
        <v>3</v>
      </c>
      <c r="DK287" t="s">
        <v>3</v>
      </c>
      <c r="DL287" t="s">
        <v>3</v>
      </c>
      <c r="DM287" t="s">
        <v>3</v>
      </c>
      <c r="DN287">
        <v>114</v>
      </c>
      <c r="DO287">
        <v>67</v>
      </c>
      <c r="DP287">
        <v>1</v>
      </c>
      <c r="DQ287">
        <v>1</v>
      </c>
      <c r="DU287">
        <v>1010</v>
      </c>
      <c r="DV287" t="s">
        <v>29</v>
      </c>
      <c r="DW287" t="s">
        <v>29</v>
      </c>
      <c r="DX287">
        <v>1</v>
      </c>
      <c r="DZ287" t="s">
        <v>3</v>
      </c>
      <c r="EA287" t="s">
        <v>3</v>
      </c>
      <c r="EB287" t="s">
        <v>3</v>
      </c>
      <c r="EC287" t="s">
        <v>3</v>
      </c>
      <c r="EE287">
        <v>151030335</v>
      </c>
      <c r="EF287">
        <v>40</v>
      </c>
      <c r="EG287" t="s">
        <v>23</v>
      </c>
      <c r="EH287">
        <v>0</v>
      </c>
      <c r="EI287" t="s">
        <v>3</v>
      </c>
      <c r="EJ287">
        <v>2</v>
      </c>
      <c r="EK287">
        <v>337</v>
      </c>
      <c r="EL287" t="s">
        <v>168</v>
      </c>
      <c r="EM287" t="s">
        <v>169</v>
      </c>
      <c r="EO287" t="s">
        <v>3</v>
      </c>
      <c r="EQ287">
        <v>1024</v>
      </c>
      <c r="ER287">
        <v>0</v>
      </c>
      <c r="ES287">
        <v>0</v>
      </c>
      <c r="ET287">
        <v>0</v>
      </c>
      <c r="EU287">
        <v>0</v>
      </c>
      <c r="EV287">
        <v>0</v>
      </c>
      <c r="EW287">
        <v>0</v>
      </c>
      <c r="EX287">
        <v>0</v>
      </c>
      <c r="FQ287">
        <v>0</v>
      </c>
      <c r="FR287">
        <f t="shared" si="296"/>
        <v>0</v>
      </c>
      <c r="FS287">
        <v>0</v>
      </c>
      <c r="FX287">
        <v>114</v>
      </c>
      <c r="FY287">
        <v>67</v>
      </c>
      <c r="GA287" t="s">
        <v>3</v>
      </c>
      <c r="GD287">
        <v>0</v>
      </c>
      <c r="GF287">
        <v>-195034610</v>
      </c>
      <c r="GG287">
        <v>2</v>
      </c>
      <c r="GH287">
        <v>1</v>
      </c>
      <c r="GI287">
        <v>5</v>
      </c>
      <c r="GJ287">
        <v>0</v>
      </c>
      <c r="GK287">
        <f>ROUND(R287*(S12)/100,2)</f>
        <v>0</v>
      </c>
      <c r="GL287">
        <f t="shared" si="297"/>
        <v>0</v>
      </c>
      <c r="GM287">
        <f t="shared" si="298"/>
        <v>0</v>
      </c>
      <c r="GN287">
        <f t="shared" si="299"/>
        <v>0</v>
      </c>
      <c r="GO287">
        <f t="shared" si="300"/>
        <v>0</v>
      </c>
      <c r="GP287">
        <f t="shared" si="301"/>
        <v>0</v>
      </c>
      <c r="GR287">
        <v>0</v>
      </c>
      <c r="GS287">
        <v>3</v>
      </c>
      <c r="GT287">
        <v>0</v>
      </c>
      <c r="GU287" t="s">
        <v>3</v>
      </c>
      <c r="GV287">
        <f t="shared" si="302"/>
        <v>0</v>
      </c>
      <c r="GW287">
        <v>1</v>
      </c>
      <c r="GX287">
        <f t="shared" si="303"/>
        <v>0</v>
      </c>
      <c r="HA287">
        <v>0</v>
      </c>
      <c r="HB287">
        <v>0</v>
      </c>
      <c r="HC287">
        <f t="shared" si="304"/>
        <v>0</v>
      </c>
      <c r="HE287" t="s">
        <v>3</v>
      </c>
      <c r="HF287" t="s">
        <v>3</v>
      </c>
      <c r="HM287" t="s">
        <v>3</v>
      </c>
      <c r="HN287" t="s">
        <v>3</v>
      </c>
      <c r="HO287" t="s">
        <v>3</v>
      </c>
      <c r="HP287" t="s">
        <v>3</v>
      </c>
      <c r="HQ287" t="s">
        <v>3</v>
      </c>
      <c r="IK287">
        <v>0</v>
      </c>
    </row>
    <row r="288" spans="1:255" x14ac:dyDescent="0.2">
      <c r="A288" s="2">
        <v>17</v>
      </c>
      <c r="B288" s="2">
        <v>1</v>
      </c>
      <c r="C288" s="2"/>
      <c r="D288" s="2"/>
      <c r="E288" s="2" t="s">
        <v>173</v>
      </c>
      <c r="F288" s="2" t="s">
        <v>27</v>
      </c>
      <c r="G288" s="2" t="s">
        <v>171</v>
      </c>
      <c r="H288" s="2" t="s">
        <v>29</v>
      </c>
      <c r="I288" s="2">
        <v>78</v>
      </c>
      <c r="J288" s="2">
        <v>0</v>
      </c>
      <c r="K288" s="2">
        <v>78</v>
      </c>
      <c r="L288" s="2"/>
      <c r="M288" s="2"/>
      <c r="N288" s="2"/>
      <c r="O288" s="2">
        <f t="shared" si="267"/>
        <v>2536.56</v>
      </c>
      <c r="P288" s="2">
        <f t="shared" si="268"/>
        <v>2536.56</v>
      </c>
      <c r="Q288" s="2">
        <f t="shared" si="269"/>
        <v>0</v>
      </c>
      <c r="R288" s="2">
        <f t="shared" si="270"/>
        <v>0</v>
      </c>
      <c r="S288" s="2">
        <f t="shared" si="271"/>
        <v>0</v>
      </c>
      <c r="T288" s="2">
        <f t="shared" si="272"/>
        <v>0</v>
      </c>
      <c r="U288" s="2">
        <f t="shared" si="273"/>
        <v>0</v>
      </c>
      <c r="V288" s="2">
        <f t="shared" si="274"/>
        <v>0</v>
      </c>
      <c r="W288" s="2">
        <f t="shared" si="275"/>
        <v>0</v>
      </c>
      <c r="X288" s="2">
        <f t="shared" si="276"/>
        <v>0</v>
      </c>
      <c r="Y288" s="2">
        <f t="shared" si="277"/>
        <v>0</v>
      </c>
      <c r="Z288" s="2"/>
      <c r="AA288" s="2">
        <v>151751237</v>
      </c>
      <c r="AB288" s="2">
        <f t="shared" si="278"/>
        <v>32.520000000000003</v>
      </c>
      <c r="AC288" s="2">
        <f t="shared" si="279"/>
        <v>32.520000000000003</v>
      </c>
      <c r="AD288" s="2">
        <f t="shared" si="280"/>
        <v>0</v>
      </c>
      <c r="AE288" s="2">
        <f t="shared" si="281"/>
        <v>0</v>
      </c>
      <c r="AF288" s="2">
        <f t="shared" si="282"/>
        <v>0</v>
      </c>
      <c r="AG288" s="2">
        <f t="shared" si="283"/>
        <v>0</v>
      </c>
      <c r="AH288" s="2">
        <f t="shared" si="284"/>
        <v>0</v>
      </c>
      <c r="AI288" s="2">
        <f t="shared" si="285"/>
        <v>0</v>
      </c>
      <c r="AJ288" s="2">
        <f t="shared" si="286"/>
        <v>0</v>
      </c>
      <c r="AK288" s="2">
        <v>32.519999999999996</v>
      </c>
      <c r="AL288" s="2">
        <v>32.519999999999996</v>
      </c>
      <c r="AM288" s="2">
        <v>0</v>
      </c>
      <c r="AN288" s="2">
        <v>0</v>
      </c>
      <c r="AO288" s="2">
        <v>0</v>
      </c>
      <c r="AP288" s="2">
        <v>0</v>
      </c>
      <c r="AQ288" s="2">
        <v>0</v>
      </c>
      <c r="AR288" s="2">
        <v>0</v>
      </c>
      <c r="AS288" s="2">
        <v>0</v>
      </c>
      <c r="AT288" s="2">
        <v>0</v>
      </c>
      <c r="AU288" s="2">
        <v>0</v>
      </c>
      <c r="AV288" s="2">
        <v>1</v>
      </c>
      <c r="AW288" s="2">
        <v>1</v>
      </c>
      <c r="AX288" s="2"/>
      <c r="AY288" s="2"/>
      <c r="AZ288" s="2">
        <v>1</v>
      </c>
      <c r="BA288" s="2">
        <v>1</v>
      </c>
      <c r="BB288" s="2">
        <v>1</v>
      </c>
      <c r="BC288" s="2">
        <v>1</v>
      </c>
      <c r="BD288" s="2" t="s">
        <v>3</v>
      </c>
      <c r="BE288" s="2" t="s">
        <v>3</v>
      </c>
      <c r="BF288" s="2" t="s">
        <v>3</v>
      </c>
      <c r="BG288" s="2" t="s">
        <v>3</v>
      </c>
      <c r="BH288" s="2">
        <v>3</v>
      </c>
      <c r="BI288" s="2">
        <v>2</v>
      </c>
      <c r="BJ288" s="2" t="s">
        <v>3</v>
      </c>
      <c r="BK288" s="2"/>
      <c r="BL288" s="2"/>
      <c r="BM288" s="2">
        <v>700010</v>
      </c>
      <c r="BN288" s="2">
        <v>0</v>
      </c>
      <c r="BO288" s="2" t="s">
        <v>3</v>
      </c>
      <c r="BP288" s="2">
        <v>0</v>
      </c>
      <c r="BQ288" s="2">
        <v>202</v>
      </c>
      <c r="BR288" s="2">
        <v>0</v>
      </c>
      <c r="BS288" s="2">
        <v>1</v>
      </c>
      <c r="BT288" s="2">
        <v>1</v>
      </c>
      <c r="BU288" s="2">
        <v>1</v>
      </c>
      <c r="BV288" s="2">
        <v>1</v>
      </c>
      <c r="BW288" s="2">
        <v>1</v>
      </c>
      <c r="BX288" s="2">
        <v>1</v>
      </c>
      <c r="BY288" s="2" t="s">
        <v>3</v>
      </c>
      <c r="BZ288" s="2">
        <v>0</v>
      </c>
      <c r="CA288" s="2">
        <v>0</v>
      </c>
      <c r="CB288" s="2" t="s">
        <v>3</v>
      </c>
      <c r="CC288" s="2"/>
      <c r="CD288" s="2"/>
      <c r="CE288" s="2">
        <v>30</v>
      </c>
      <c r="CF288" s="2">
        <v>0</v>
      </c>
      <c r="CG288" s="2">
        <v>0</v>
      </c>
      <c r="CH288" s="2"/>
      <c r="CI288" s="2"/>
      <c r="CJ288" s="2"/>
      <c r="CK288" s="2"/>
      <c r="CL288" s="2"/>
      <c r="CM288" s="2">
        <v>0</v>
      </c>
      <c r="CN288" s="2" t="s">
        <v>3</v>
      </c>
      <c r="CO288" s="2">
        <v>0</v>
      </c>
      <c r="CP288" s="2">
        <f t="shared" si="287"/>
        <v>2536.56</v>
      </c>
      <c r="CQ288" s="2">
        <f t="shared" si="288"/>
        <v>32.520000000000003</v>
      </c>
      <c r="CR288" s="2">
        <f t="shared" si="289"/>
        <v>0</v>
      </c>
      <c r="CS288" s="2">
        <f t="shared" si="290"/>
        <v>0</v>
      </c>
      <c r="CT288" s="2">
        <f t="shared" si="291"/>
        <v>0</v>
      </c>
      <c r="CU288" s="2">
        <f t="shared" si="292"/>
        <v>0</v>
      </c>
      <c r="CV288" s="2">
        <f t="shared" si="293"/>
        <v>0</v>
      </c>
      <c r="CW288" s="2">
        <f t="shared" si="294"/>
        <v>0</v>
      </c>
      <c r="CX288" s="2">
        <f t="shared" si="295"/>
        <v>0</v>
      </c>
      <c r="CY288" s="2">
        <f>((S288*BZ288)/100)</f>
        <v>0</v>
      </c>
      <c r="CZ288" s="2">
        <f>((S288*CA288)/100)</f>
        <v>0</v>
      </c>
      <c r="DA288" s="2"/>
      <c r="DB288" s="2"/>
      <c r="DC288" s="2" t="s">
        <v>3</v>
      </c>
      <c r="DD288" s="2" t="s">
        <v>3</v>
      </c>
      <c r="DE288" s="2" t="s">
        <v>3</v>
      </c>
      <c r="DF288" s="2" t="s">
        <v>3</v>
      </c>
      <c r="DG288" s="2" t="s">
        <v>3</v>
      </c>
      <c r="DH288" s="2" t="s">
        <v>3</v>
      </c>
      <c r="DI288" s="2" t="s">
        <v>3</v>
      </c>
      <c r="DJ288" s="2" t="s">
        <v>3</v>
      </c>
      <c r="DK288" s="2" t="s">
        <v>3</v>
      </c>
      <c r="DL288" s="2" t="s">
        <v>3</v>
      </c>
      <c r="DM288" s="2" t="s">
        <v>3</v>
      </c>
      <c r="DN288" s="2">
        <v>0</v>
      </c>
      <c r="DO288" s="2">
        <v>0</v>
      </c>
      <c r="DP288" s="2">
        <v>1</v>
      </c>
      <c r="DQ288" s="2">
        <v>1</v>
      </c>
      <c r="DR288" s="2"/>
      <c r="DS288" s="2"/>
      <c r="DT288" s="2"/>
      <c r="DU288" s="2">
        <v>1010</v>
      </c>
      <c r="DV288" s="2" t="s">
        <v>29</v>
      </c>
      <c r="DW288" s="2" t="s">
        <v>29</v>
      </c>
      <c r="DX288" s="2">
        <v>1</v>
      </c>
      <c r="DY288" s="2"/>
      <c r="DZ288" s="2" t="s">
        <v>3</v>
      </c>
      <c r="EA288" s="2" t="s">
        <v>3</v>
      </c>
      <c r="EB288" s="2" t="s">
        <v>3</v>
      </c>
      <c r="EC288" s="2" t="s">
        <v>3</v>
      </c>
      <c r="ED288" s="2"/>
      <c r="EE288" s="2">
        <v>151748510</v>
      </c>
      <c r="EF288" s="2">
        <v>202</v>
      </c>
      <c r="EG288" s="2" t="s">
        <v>30</v>
      </c>
      <c r="EH288" s="2">
        <v>0</v>
      </c>
      <c r="EI288" s="2" t="s">
        <v>3</v>
      </c>
      <c r="EJ288" s="2">
        <v>1</v>
      </c>
      <c r="EK288" s="2">
        <v>700010</v>
      </c>
      <c r="EL288" s="2" t="s">
        <v>31</v>
      </c>
      <c r="EM288" s="2" t="s">
        <v>30</v>
      </c>
      <c r="EN288" s="2"/>
      <c r="EO288" s="2" t="s">
        <v>3</v>
      </c>
      <c r="EP288" s="2"/>
      <c r="EQ288" s="2">
        <v>0</v>
      </c>
      <c r="ER288" s="2">
        <v>34.65</v>
      </c>
      <c r="ES288" s="2">
        <v>32.519999999999996</v>
      </c>
      <c r="ET288" s="2">
        <v>0</v>
      </c>
      <c r="EU288" s="2">
        <v>0</v>
      </c>
      <c r="EV288" s="2">
        <v>0</v>
      </c>
      <c r="EW288" s="2">
        <v>0</v>
      </c>
      <c r="EX288" s="2">
        <v>0</v>
      </c>
      <c r="EY288" s="2">
        <v>0</v>
      </c>
      <c r="EZ288" s="2"/>
      <c r="FA288" s="2"/>
      <c r="FB288" s="2"/>
      <c r="FC288" s="2"/>
      <c r="FD288" s="2"/>
      <c r="FE288" s="2"/>
      <c r="FF288" s="2"/>
      <c r="FG288" s="2"/>
      <c r="FH288" s="2"/>
      <c r="FI288" s="2"/>
      <c r="FJ288" s="2"/>
      <c r="FK288" s="2"/>
      <c r="FL288" s="2"/>
      <c r="FM288" s="2"/>
      <c r="FN288" s="2"/>
      <c r="FO288" s="2"/>
      <c r="FP288" s="2"/>
      <c r="FQ288" s="2">
        <v>0</v>
      </c>
      <c r="FR288" s="2">
        <f t="shared" si="296"/>
        <v>0</v>
      </c>
      <c r="FS288" s="2">
        <v>0</v>
      </c>
      <c r="FT288" s="2"/>
      <c r="FU288" s="2"/>
      <c r="FV288" s="2"/>
      <c r="FW288" s="2"/>
      <c r="FX288" s="2">
        <v>0</v>
      </c>
      <c r="FY288" s="2">
        <v>0</v>
      </c>
      <c r="FZ288" s="2"/>
      <c r="GA288" s="2" t="s">
        <v>172</v>
      </c>
      <c r="GB288" s="2"/>
      <c r="GC288" s="2"/>
      <c r="GD288" s="2">
        <v>0</v>
      </c>
      <c r="GE288" s="2"/>
      <c r="GF288" s="2">
        <v>1294754647</v>
      </c>
      <c r="GG288" s="2">
        <v>2</v>
      </c>
      <c r="GH288" s="2">
        <v>4</v>
      </c>
      <c r="GI288" s="2">
        <v>-2</v>
      </c>
      <c r="GJ288" s="2">
        <v>0</v>
      </c>
      <c r="GK288" s="2">
        <f>ROUND(R288*(R12)/100,2)</f>
        <v>0</v>
      </c>
      <c r="GL288" s="2">
        <f t="shared" si="297"/>
        <v>0</v>
      </c>
      <c r="GM288" s="2">
        <f t="shared" si="298"/>
        <v>2536.56</v>
      </c>
      <c r="GN288" s="2">
        <f t="shared" si="299"/>
        <v>0</v>
      </c>
      <c r="GO288" s="2">
        <f t="shared" si="300"/>
        <v>2536.56</v>
      </c>
      <c r="GP288" s="2">
        <f t="shared" si="301"/>
        <v>0</v>
      </c>
      <c r="GQ288" s="2"/>
      <c r="GR288" s="2">
        <v>0</v>
      </c>
      <c r="GS288" s="2">
        <v>2</v>
      </c>
      <c r="GT288" s="2">
        <v>0</v>
      </c>
      <c r="GU288" s="2" t="s">
        <v>3</v>
      </c>
      <c r="GV288" s="2">
        <f t="shared" si="302"/>
        <v>0</v>
      </c>
      <c r="GW288" s="2">
        <v>1</v>
      </c>
      <c r="GX288" s="2">
        <f t="shared" si="303"/>
        <v>0</v>
      </c>
      <c r="GY288" s="2"/>
      <c r="GZ288" s="2"/>
      <c r="HA288" s="2">
        <v>0</v>
      </c>
      <c r="HB288" s="2">
        <v>0</v>
      </c>
      <c r="HC288" s="2">
        <f t="shared" si="304"/>
        <v>0</v>
      </c>
      <c r="HD288" s="2"/>
      <c r="HE288" s="2" t="s">
        <v>26</v>
      </c>
      <c r="HF288" s="2" t="s">
        <v>75</v>
      </c>
      <c r="HG288" s="2"/>
      <c r="HH288" s="2"/>
      <c r="HI288" s="2"/>
      <c r="HJ288" s="2"/>
      <c r="HK288" s="2"/>
      <c r="HL288" s="2"/>
      <c r="HM288" s="2" t="s">
        <v>3</v>
      </c>
      <c r="HN288" s="2" t="s">
        <v>3</v>
      </c>
      <c r="HO288" s="2" t="s">
        <v>3</v>
      </c>
      <c r="HP288" s="2" t="s">
        <v>3</v>
      </c>
      <c r="HQ288" s="2" t="s">
        <v>3</v>
      </c>
      <c r="HR288" s="2"/>
      <c r="HS288" s="2"/>
      <c r="HT288" s="2"/>
      <c r="HU288" s="2"/>
      <c r="HV288" s="2"/>
      <c r="HW288" s="2"/>
      <c r="HX288" s="2"/>
      <c r="HY288" s="2"/>
      <c r="HZ288" s="2"/>
      <c r="IA288" s="2"/>
      <c r="IB288" s="2"/>
      <c r="IC288" s="2"/>
      <c r="ID288" s="2"/>
      <c r="IE288" s="2"/>
      <c r="IF288" s="2"/>
      <c r="IG288" s="2"/>
      <c r="IH288" s="2"/>
      <c r="II288" s="2"/>
      <c r="IJ288" s="2"/>
      <c r="IK288" s="2">
        <v>0</v>
      </c>
      <c r="IL288" s="2"/>
      <c r="IM288" s="2"/>
      <c r="IN288" s="2"/>
      <c r="IO288" s="2"/>
      <c r="IP288" s="2"/>
      <c r="IQ288" s="2"/>
      <c r="IR288" s="2"/>
      <c r="IS288" s="2"/>
      <c r="IT288" s="2"/>
      <c r="IU288" s="2"/>
    </row>
    <row r="289" spans="1:255" x14ac:dyDescent="0.2">
      <c r="A289">
        <v>17</v>
      </c>
      <c r="B289">
        <v>1</v>
      </c>
      <c r="E289" t="s">
        <v>173</v>
      </c>
      <c r="F289" t="s">
        <v>27</v>
      </c>
      <c r="G289" t="s">
        <v>171</v>
      </c>
      <c r="H289" t="s">
        <v>29</v>
      </c>
      <c r="I289">
        <v>78</v>
      </c>
      <c r="J289">
        <v>0</v>
      </c>
      <c r="K289">
        <v>78</v>
      </c>
      <c r="O289">
        <f t="shared" si="267"/>
        <v>24706.09</v>
      </c>
      <c r="P289">
        <f t="shared" si="268"/>
        <v>24706.09</v>
      </c>
      <c r="Q289">
        <f t="shared" si="269"/>
        <v>0</v>
      </c>
      <c r="R289">
        <f t="shared" si="270"/>
        <v>0</v>
      </c>
      <c r="S289">
        <f t="shared" si="271"/>
        <v>0</v>
      </c>
      <c r="T289">
        <f t="shared" si="272"/>
        <v>0</v>
      </c>
      <c r="U289">
        <f t="shared" si="273"/>
        <v>0</v>
      </c>
      <c r="V289">
        <f t="shared" si="274"/>
        <v>0</v>
      </c>
      <c r="W289">
        <f t="shared" si="275"/>
        <v>0</v>
      </c>
      <c r="X289">
        <f t="shared" si="276"/>
        <v>0</v>
      </c>
      <c r="Y289">
        <f t="shared" si="277"/>
        <v>0</v>
      </c>
      <c r="AA289">
        <v>151751235</v>
      </c>
      <c r="AB289">
        <f t="shared" si="278"/>
        <v>32.520000000000003</v>
      </c>
      <c r="AC289">
        <f t="shared" si="279"/>
        <v>32.520000000000003</v>
      </c>
      <c r="AD289">
        <f t="shared" si="280"/>
        <v>0</v>
      </c>
      <c r="AE289">
        <f t="shared" si="281"/>
        <v>0</v>
      </c>
      <c r="AF289">
        <f t="shared" si="282"/>
        <v>0</v>
      </c>
      <c r="AG289">
        <f t="shared" si="283"/>
        <v>0</v>
      </c>
      <c r="AH289">
        <f t="shared" si="284"/>
        <v>0</v>
      </c>
      <c r="AI289">
        <f t="shared" si="285"/>
        <v>0</v>
      </c>
      <c r="AJ289">
        <f t="shared" si="286"/>
        <v>0</v>
      </c>
      <c r="AK289">
        <v>32.519999999999996</v>
      </c>
      <c r="AL289">
        <v>32.519999999999996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1</v>
      </c>
      <c r="AW289">
        <v>1</v>
      </c>
      <c r="AZ289">
        <v>1</v>
      </c>
      <c r="BA289">
        <v>1</v>
      </c>
      <c r="BB289">
        <v>1</v>
      </c>
      <c r="BC289">
        <v>9.74</v>
      </c>
      <c r="BD289" t="s">
        <v>3</v>
      </c>
      <c r="BE289" t="s">
        <v>3</v>
      </c>
      <c r="BF289" t="s">
        <v>3</v>
      </c>
      <c r="BG289" t="s">
        <v>3</v>
      </c>
      <c r="BH289">
        <v>3</v>
      </c>
      <c r="BI289">
        <v>2</v>
      </c>
      <c r="BJ289" t="s">
        <v>3</v>
      </c>
      <c r="BM289">
        <v>700010</v>
      </c>
      <c r="BN289">
        <v>0</v>
      </c>
      <c r="BO289" t="s">
        <v>3</v>
      </c>
      <c r="BP289">
        <v>0</v>
      </c>
      <c r="BQ289">
        <v>202</v>
      </c>
      <c r="BR289">
        <v>0</v>
      </c>
      <c r="BS289">
        <v>1</v>
      </c>
      <c r="BT289">
        <v>1</v>
      </c>
      <c r="BU289">
        <v>1</v>
      </c>
      <c r="BV289">
        <v>1</v>
      </c>
      <c r="BW289">
        <v>1</v>
      </c>
      <c r="BX289">
        <v>1</v>
      </c>
      <c r="BY289" t="s">
        <v>3</v>
      </c>
      <c r="BZ289">
        <v>0</v>
      </c>
      <c r="CA289">
        <v>0</v>
      </c>
      <c r="CB289" t="s">
        <v>3</v>
      </c>
      <c r="CE289">
        <v>30</v>
      </c>
      <c r="CF289">
        <v>0</v>
      </c>
      <c r="CG289">
        <v>0</v>
      </c>
      <c r="CM289">
        <v>0</v>
      </c>
      <c r="CN289" t="s">
        <v>3</v>
      </c>
      <c r="CO289">
        <v>0</v>
      </c>
      <c r="CP289">
        <f t="shared" si="287"/>
        <v>24706.09</v>
      </c>
      <c r="CQ289">
        <f t="shared" si="288"/>
        <v>316.74</v>
      </c>
      <c r="CR289">
        <f t="shared" si="289"/>
        <v>0</v>
      </c>
      <c r="CS289">
        <f t="shared" si="290"/>
        <v>0</v>
      </c>
      <c r="CT289">
        <f t="shared" si="291"/>
        <v>0</v>
      </c>
      <c r="CU289">
        <f t="shared" si="292"/>
        <v>0</v>
      </c>
      <c r="CV289">
        <f t="shared" si="293"/>
        <v>0</v>
      </c>
      <c r="CW289">
        <f t="shared" si="294"/>
        <v>0</v>
      </c>
      <c r="CX289">
        <f t="shared" si="295"/>
        <v>0</v>
      </c>
      <c r="CY289">
        <f>S289*(BZ289/100)</f>
        <v>0</v>
      </c>
      <c r="CZ289">
        <f>S289*(CA289/100)</f>
        <v>0</v>
      </c>
      <c r="DC289" t="s">
        <v>3</v>
      </c>
      <c r="DD289" t="s">
        <v>3</v>
      </c>
      <c r="DE289" t="s">
        <v>3</v>
      </c>
      <c r="DF289" t="s">
        <v>3</v>
      </c>
      <c r="DG289" t="s">
        <v>3</v>
      </c>
      <c r="DH289" t="s">
        <v>3</v>
      </c>
      <c r="DI289" t="s">
        <v>3</v>
      </c>
      <c r="DJ289" t="s">
        <v>3</v>
      </c>
      <c r="DK289" t="s">
        <v>3</v>
      </c>
      <c r="DL289" t="s">
        <v>3</v>
      </c>
      <c r="DM289" t="s">
        <v>3</v>
      </c>
      <c r="DN289">
        <v>0</v>
      </c>
      <c r="DO289">
        <v>0</v>
      </c>
      <c r="DP289">
        <v>1</v>
      </c>
      <c r="DQ289">
        <v>1</v>
      </c>
      <c r="DU289">
        <v>1010</v>
      </c>
      <c r="DV289" t="s">
        <v>29</v>
      </c>
      <c r="DW289" t="s">
        <v>29</v>
      </c>
      <c r="DX289">
        <v>1</v>
      </c>
      <c r="DZ289" t="s">
        <v>3</v>
      </c>
      <c r="EA289" t="s">
        <v>3</v>
      </c>
      <c r="EB289" t="s">
        <v>3</v>
      </c>
      <c r="EC289" t="s">
        <v>3</v>
      </c>
      <c r="EE289">
        <v>151748510</v>
      </c>
      <c r="EF289">
        <v>202</v>
      </c>
      <c r="EG289" t="s">
        <v>30</v>
      </c>
      <c r="EH289">
        <v>0</v>
      </c>
      <c r="EI289" t="s">
        <v>3</v>
      </c>
      <c r="EJ289">
        <v>1</v>
      </c>
      <c r="EK289">
        <v>700010</v>
      </c>
      <c r="EL289" t="s">
        <v>31</v>
      </c>
      <c r="EM289" t="s">
        <v>30</v>
      </c>
      <c r="EO289" t="s">
        <v>3</v>
      </c>
      <c r="EQ289">
        <v>0</v>
      </c>
      <c r="ER289">
        <v>34.65</v>
      </c>
      <c r="ES289">
        <v>32.519999999999996</v>
      </c>
      <c r="ET289">
        <v>0</v>
      </c>
      <c r="EU289">
        <v>0</v>
      </c>
      <c r="EV289">
        <v>0</v>
      </c>
      <c r="EW289">
        <v>0</v>
      </c>
      <c r="EX289">
        <v>0</v>
      </c>
      <c r="EY289">
        <v>0</v>
      </c>
      <c r="EZ289">
        <v>5</v>
      </c>
      <c r="FC289">
        <v>1</v>
      </c>
      <c r="FD289">
        <v>18</v>
      </c>
      <c r="FF289">
        <v>372.61</v>
      </c>
      <c r="FQ289">
        <v>0</v>
      </c>
      <c r="FR289">
        <f t="shared" si="296"/>
        <v>0</v>
      </c>
      <c r="FS289">
        <v>0</v>
      </c>
      <c r="FX289">
        <v>0</v>
      </c>
      <c r="FY289">
        <v>0</v>
      </c>
      <c r="GA289" t="s">
        <v>172</v>
      </c>
      <c r="GD289">
        <v>0</v>
      </c>
      <c r="GF289">
        <v>1294754647</v>
      </c>
      <c r="GG289">
        <v>2</v>
      </c>
      <c r="GH289">
        <v>3</v>
      </c>
      <c r="GI289">
        <v>5</v>
      </c>
      <c r="GJ289">
        <v>0</v>
      </c>
      <c r="GK289">
        <f>ROUND(R289*(S12)/100,2)</f>
        <v>0</v>
      </c>
      <c r="GL289">
        <f t="shared" si="297"/>
        <v>0</v>
      </c>
      <c r="GM289">
        <f t="shared" si="298"/>
        <v>24706.09</v>
      </c>
      <c r="GN289">
        <f t="shared" si="299"/>
        <v>0</v>
      </c>
      <c r="GO289">
        <f t="shared" si="300"/>
        <v>24706.09</v>
      </c>
      <c r="GP289">
        <f t="shared" si="301"/>
        <v>0</v>
      </c>
      <c r="GR289">
        <v>1</v>
      </c>
      <c r="GS289">
        <v>1</v>
      </c>
      <c r="GT289">
        <v>0</v>
      </c>
      <c r="GU289" t="s">
        <v>3</v>
      </c>
      <c r="GV289">
        <f t="shared" si="302"/>
        <v>0</v>
      </c>
      <c r="GW289">
        <v>1</v>
      </c>
      <c r="GX289">
        <f t="shared" si="303"/>
        <v>0</v>
      </c>
      <c r="HA289">
        <v>0</v>
      </c>
      <c r="HB289">
        <v>0</v>
      </c>
      <c r="HC289">
        <f t="shared" si="304"/>
        <v>0</v>
      </c>
      <c r="HE289" t="s">
        <v>26</v>
      </c>
      <c r="HF289" t="s">
        <v>75</v>
      </c>
      <c r="HM289" t="s">
        <v>3</v>
      </c>
      <c r="HN289" t="s">
        <v>3</v>
      </c>
      <c r="HO289" t="s">
        <v>3</v>
      </c>
      <c r="HP289" t="s">
        <v>3</v>
      </c>
      <c r="HQ289" t="s">
        <v>3</v>
      </c>
      <c r="IK289">
        <v>0</v>
      </c>
    </row>
    <row r="290" spans="1:255" x14ac:dyDescent="0.2">
      <c r="A290" s="2">
        <v>17</v>
      </c>
      <c r="B290" s="2">
        <v>1</v>
      </c>
      <c r="C290" s="2">
        <f>ROW(SmtRes!A399)</f>
        <v>399</v>
      </c>
      <c r="D290" s="2">
        <f>ROW(EtalonRes!A482)</f>
        <v>482</v>
      </c>
      <c r="E290" s="2" t="s">
        <v>181</v>
      </c>
      <c r="F290" s="2" t="s">
        <v>193</v>
      </c>
      <c r="G290" s="2" t="s">
        <v>194</v>
      </c>
      <c r="H290" s="2" t="s">
        <v>123</v>
      </c>
      <c r="I290" s="2">
        <f>ROUND(24.5/100,9)</f>
        <v>0.245</v>
      </c>
      <c r="J290" s="2">
        <v>0</v>
      </c>
      <c r="K290" s="2">
        <f>ROUND(24.5/100,9)</f>
        <v>0.245</v>
      </c>
      <c r="L290" s="2"/>
      <c r="M290" s="2"/>
      <c r="N290" s="2"/>
      <c r="O290" s="2">
        <f t="shared" si="267"/>
        <v>274.45</v>
      </c>
      <c r="P290" s="2">
        <f t="shared" si="268"/>
        <v>70.709999999999994</v>
      </c>
      <c r="Q290" s="2">
        <f t="shared" si="269"/>
        <v>122.85</v>
      </c>
      <c r="R290" s="2">
        <f t="shared" si="270"/>
        <v>55.45</v>
      </c>
      <c r="S290" s="2">
        <f t="shared" si="271"/>
        <v>80.89</v>
      </c>
      <c r="T290" s="2">
        <f t="shared" si="272"/>
        <v>0</v>
      </c>
      <c r="U290" s="2">
        <f t="shared" si="273"/>
        <v>6.5659999999999998</v>
      </c>
      <c r="V290" s="2">
        <f t="shared" si="274"/>
        <v>0</v>
      </c>
      <c r="W290" s="2">
        <f t="shared" si="275"/>
        <v>0</v>
      </c>
      <c r="X290" s="2">
        <f t="shared" si="276"/>
        <v>92.21</v>
      </c>
      <c r="Y290" s="2">
        <f t="shared" si="277"/>
        <v>54.2</v>
      </c>
      <c r="Z290" s="2"/>
      <c r="AA290" s="2">
        <v>151751237</v>
      </c>
      <c r="AB290" s="2">
        <f t="shared" si="278"/>
        <v>1120.22</v>
      </c>
      <c r="AC290" s="2">
        <f t="shared" si="279"/>
        <v>288.61</v>
      </c>
      <c r="AD290" s="2">
        <f t="shared" si="280"/>
        <v>501.43</v>
      </c>
      <c r="AE290" s="2">
        <f t="shared" si="281"/>
        <v>226.31</v>
      </c>
      <c r="AF290" s="2">
        <f t="shared" si="282"/>
        <v>330.18</v>
      </c>
      <c r="AG290" s="2">
        <f t="shared" si="283"/>
        <v>0</v>
      </c>
      <c r="AH290" s="2">
        <f t="shared" si="284"/>
        <v>26.8</v>
      </c>
      <c r="AI290" s="2">
        <f t="shared" si="285"/>
        <v>0</v>
      </c>
      <c r="AJ290" s="2">
        <f t="shared" si="286"/>
        <v>0</v>
      </c>
      <c r="AK290" s="2">
        <v>1120.22</v>
      </c>
      <c r="AL290" s="2">
        <v>288.61</v>
      </c>
      <c r="AM290" s="2">
        <v>501.43</v>
      </c>
      <c r="AN290" s="2">
        <v>226.31</v>
      </c>
      <c r="AO290" s="2">
        <v>330.18</v>
      </c>
      <c r="AP290" s="2">
        <v>0</v>
      </c>
      <c r="AQ290" s="2">
        <v>26.8</v>
      </c>
      <c r="AR290" s="2">
        <v>0</v>
      </c>
      <c r="AS290" s="2">
        <v>0</v>
      </c>
      <c r="AT290" s="2">
        <v>114</v>
      </c>
      <c r="AU290" s="2">
        <v>67</v>
      </c>
      <c r="AV290" s="2">
        <v>1</v>
      </c>
      <c r="AW290" s="2">
        <v>1</v>
      </c>
      <c r="AX290" s="2"/>
      <c r="AY290" s="2"/>
      <c r="AZ290" s="2">
        <v>1</v>
      </c>
      <c r="BA290" s="2">
        <v>1</v>
      </c>
      <c r="BB290" s="2">
        <v>1</v>
      </c>
      <c r="BC290" s="2">
        <v>1</v>
      </c>
      <c r="BD290" s="2" t="s">
        <v>3</v>
      </c>
      <c r="BE290" s="2" t="s">
        <v>3</v>
      </c>
      <c r="BF290" s="2" t="s">
        <v>3</v>
      </c>
      <c r="BG290" s="2" t="s">
        <v>3</v>
      </c>
      <c r="BH290" s="2">
        <v>0</v>
      </c>
      <c r="BI290" s="2">
        <v>2</v>
      </c>
      <c r="BJ290" s="2" t="s">
        <v>195</v>
      </c>
      <c r="BK290" s="2"/>
      <c r="BL290" s="2"/>
      <c r="BM290" s="2">
        <v>331</v>
      </c>
      <c r="BN290" s="2">
        <v>0</v>
      </c>
      <c r="BO290" s="2" t="s">
        <v>3</v>
      </c>
      <c r="BP290" s="2">
        <v>0</v>
      </c>
      <c r="BQ290" s="2">
        <v>40</v>
      </c>
      <c r="BR290" s="2">
        <v>0</v>
      </c>
      <c r="BS290" s="2">
        <v>1</v>
      </c>
      <c r="BT290" s="2">
        <v>1</v>
      </c>
      <c r="BU290" s="2">
        <v>1</v>
      </c>
      <c r="BV290" s="2">
        <v>1</v>
      </c>
      <c r="BW290" s="2">
        <v>1</v>
      </c>
      <c r="BX290" s="2">
        <v>1</v>
      </c>
      <c r="BY290" s="2" t="s">
        <v>3</v>
      </c>
      <c r="BZ290" s="2">
        <v>114</v>
      </c>
      <c r="CA290" s="2">
        <v>67</v>
      </c>
      <c r="CB290" s="2" t="s">
        <v>3</v>
      </c>
      <c r="CC290" s="2"/>
      <c r="CD290" s="2"/>
      <c r="CE290" s="2">
        <v>30</v>
      </c>
      <c r="CF290" s="2">
        <v>0</v>
      </c>
      <c r="CG290" s="2">
        <v>0</v>
      </c>
      <c r="CH290" s="2"/>
      <c r="CI290" s="2"/>
      <c r="CJ290" s="2"/>
      <c r="CK290" s="2"/>
      <c r="CL290" s="2"/>
      <c r="CM290" s="2">
        <v>0</v>
      </c>
      <c r="CN290" s="2" t="s">
        <v>3</v>
      </c>
      <c r="CO290" s="2">
        <v>0</v>
      </c>
      <c r="CP290" s="2">
        <f t="shared" si="287"/>
        <v>274.45</v>
      </c>
      <c r="CQ290" s="2">
        <f t="shared" si="288"/>
        <v>288.61</v>
      </c>
      <c r="CR290" s="2">
        <f t="shared" si="289"/>
        <v>501.43</v>
      </c>
      <c r="CS290" s="2">
        <f t="shared" si="290"/>
        <v>226.31</v>
      </c>
      <c r="CT290" s="2">
        <f t="shared" si="291"/>
        <v>330.18</v>
      </c>
      <c r="CU290" s="2">
        <f t="shared" si="292"/>
        <v>0</v>
      </c>
      <c r="CV290" s="2">
        <f t="shared" si="293"/>
        <v>26.8</v>
      </c>
      <c r="CW290" s="2">
        <f t="shared" si="294"/>
        <v>0</v>
      </c>
      <c r="CX290" s="2">
        <f t="shared" si="295"/>
        <v>0</v>
      </c>
      <c r="CY290" s="2">
        <f>((S290*BZ290)/100)</f>
        <v>92.214600000000004</v>
      </c>
      <c r="CZ290" s="2">
        <f>((S290*CA290)/100)</f>
        <v>54.196300000000001</v>
      </c>
      <c r="DA290" s="2"/>
      <c r="DB290" s="2"/>
      <c r="DC290" s="2" t="s">
        <v>3</v>
      </c>
      <c r="DD290" s="2" t="s">
        <v>3</v>
      </c>
      <c r="DE290" s="2" t="s">
        <v>3</v>
      </c>
      <c r="DF290" s="2" t="s">
        <v>3</v>
      </c>
      <c r="DG290" s="2" t="s">
        <v>3</v>
      </c>
      <c r="DH290" s="2" t="s">
        <v>3</v>
      </c>
      <c r="DI290" s="2" t="s">
        <v>3</v>
      </c>
      <c r="DJ290" s="2" t="s">
        <v>3</v>
      </c>
      <c r="DK290" s="2" t="s">
        <v>3</v>
      </c>
      <c r="DL290" s="2" t="s">
        <v>3</v>
      </c>
      <c r="DM290" s="2" t="s">
        <v>3</v>
      </c>
      <c r="DN290" s="2">
        <v>0</v>
      </c>
      <c r="DO290" s="2">
        <v>0</v>
      </c>
      <c r="DP290" s="2">
        <v>1</v>
      </c>
      <c r="DQ290" s="2">
        <v>1</v>
      </c>
      <c r="DR290" s="2"/>
      <c r="DS290" s="2"/>
      <c r="DT290" s="2"/>
      <c r="DU290" s="2">
        <v>1003</v>
      </c>
      <c r="DV290" s="2" t="s">
        <v>123</v>
      </c>
      <c r="DW290" s="2" t="s">
        <v>123</v>
      </c>
      <c r="DX290" s="2">
        <v>100</v>
      </c>
      <c r="DY290" s="2"/>
      <c r="DZ290" s="2" t="s">
        <v>3</v>
      </c>
      <c r="EA290" s="2" t="s">
        <v>3</v>
      </c>
      <c r="EB290" s="2" t="s">
        <v>3</v>
      </c>
      <c r="EC290" s="2" t="s">
        <v>3</v>
      </c>
      <c r="ED290" s="2"/>
      <c r="EE290" s="2">
        <v>151030329</v>
      </c>
      <c r="EF290" s="2">
        <v>40</v>
      </c>
      <c r="EG290" s="2" t="s">
        <v>23</v>
      </c>
      <c r="EH290" s="2">
        <v>0</v>
      </c>
      <c r="EI290" s="2" t="s">
        <v>3</v>
      </c>
      <c r="EJ290" s="2">
        <v>2</v>
      </c>
      <c r="EK290" s="2">
        <v>331</v>
      </c>
      <c r="EL290" s="2" t="s">
        <v>125</v>
      </c>
      <c r="EM290" s="2" t="s">
        <v>126</v>
      </c>
      <c r="EN290" s="2"/>
      <c r="EO290" s="2" t="s">
        <v>3</v>
      </c>
      <c r="EP290" s="2"/>
      <c r="EQ290" s="2">
        <v>0</v>
      </c>
      <c r="ER290" s="2">
        <v>1120.22</v>
      </c>
      <c r="ES290" s="2">
        <v>288.61</v>
      </c>
      <c r="ET290" s="2">
        <v>501.43</v>
      </c>
      <c r="EU290" s="2">
        <v>226.31</v>
      </c>
      <c r="EV290" s="2">
        <v>330.18</v>
      </c>
      <c r="EW290" s="2">
        <v>26.8</v>
      </c>
      <c r="EX290" s="2">
        <v>0</v>
      </c>
      <c r="EY290" s="2">
        <v>0</v>
      </c>
      <c r="EZ290" s="2"/>
      <c r="FA290" s="2"/>
      <c r="FB290" s="2"/>
      <c r="FC290" s="2"/>
      <c r="FD290" s="2"/>
      <c r="FE290" s="2"/>
      <c r="FF290" s="2"/>
      <c r="FG290" s="2"/>
      <c r="FH290" s="2"/>
      <c r="FI290" s="2"/>
      <c r="FJ290" s="2"/>
      <c r="FK290" s="2"/>
      <c r="FL290" s="2"/>
      <c r="FM290" s="2"/>
      <c r="FN290" s="2"/>
      <c r="FO290" s="2"/>
      <c r="FP290" s="2"/>
      <c r="FQ290" s="2">
        <v>0</v>
      </c>
      <c r="FR290" s="2">
        <f t="shared" si="296"/>
        <v>0</v>
      </c>
      <c r="FS290" s="2">
        <v>0</v>
      </c>
      <c r="FT290" s="2"/>
      <c r="FU290" s="2"/>
      <c r="FV290" s="2"/>
      <c r="FW290" s="2"/>
      <c r="FX290" s="2">
        <v>114</v>
      </c>
      <c r="FY290" s="2">
        <v>67</v>
      </c>
      <c r="FZ290" s="2"/>
      <c r="GA290" s="2" t="s">
        <v>3</v>
      </c>
      <c r="GB290" s="2"/>
      <c r="GC290" s="2"/>
      <c r="GD290" s="2">
        <v>0</v>
      </c>
      <c r="GE290" s="2"/>
      <c r="GF290" s="2">
        <v>-1853467795</v>
      </c>
      <c r="GG290" s="2">
        <v>2</v>
      </c>
      <c r="GH290" s="2">
        <v>1</v>
      </c>
      <c r="GI290" s="2">
        <v>-2</v>
      </c>
      <c r="GJ290" s="2">
        <v>0</v>
      </c>
      <c r="GK290" s="2">
        <f>ROUND(R290*(R12)/100,2)</f>
        <v>97.04</v>
      </c>
      <c r="GL290" s="2">
        <f t="shared" si="297"/>
        <v>0</v>
      </c>
      <c r="GM290" s="2">
        <f t="shared" si="298"/>
        <v>517.9</v>
      </c>
      <c r="GN290" s="2">
        <f t="shared" si="299"/>
        <v>0</v>
      </c>
      <c r="GO290" s="2">
        <f t="shared" si="300"/>
        <v>517.9</v>
      </c>
      <c r="GP290" s="2">
        <f t="shared" si="301"/>
        <v>0</v>
      </c>
      <c r="GQ290" s="2"/>
      <c r="GR290" s="2">
        <v>0</v>
      </c>
      <c r="GS290" s="2">
        <v>0</v>
      </c>
      <c r="GT290" s="2">
        <v>0</v>
      </c>
      <c r="GU290" s="2" t="s">
        <v>3</v>
      </c>
      <c r="GV290" s="2">
        <f t="shared" si="302"/>
        <v>0</v>
      </c>
      <c r="GW290" s="2">
        <v>1</v>
      </c>
      <c r="GX290" s="2">
        <f t="shared" si="303"/>
        <v>0</v>
      </c>
      <c r="GY290" s="2"/>
      <c r="GZ290" s="2"/>
      <c r="HA290" s="2">
        <v>0</v>
      </c>
      <c r="HB290" s="2">
        <v>0</v>
      </c>
      <c r="HC290" s="2">
        <f t="shared" si="304"/>
        <v>0</v>
      </c>
      <c r="HD290" s="2"/>
      <c r="HE290" s="2" t="s">
        <v>3</v>
      </c>
      <c r="HF290" s="2" t="s">
        <v>3</v>
      </c>
      <c r="HG290" s="2"/>
      <c r="HH290" s="2"/>
      <c r="HI290" s="2"/>
      <c r="HJ290" s="2"/>
      <c r="HK290" s="2"/>
      <c r="HL290" s="2"/>
      <c r="HM290" s="2" t="s">
        <v>3</v>
      </c>
      <c r="HN290" s="2" t="s">
        <v>3</v>
      </c>
      <c r="HO290" s="2" t="s">
        <v>3</v>
      </c>
      <c r="HP290" s="2" t="s">
        <v>3</v>
      </c>
      <c r="HQ290" s="2" t="s">
        <v>3</v>
      </c>
      <c r="HR290" s="2"/>
      <c r="HS290" s="2"/>
      <c r="HT290" s="2"/>
      <c r="HU290" s="2"/>
      <c r="HV290" s="2"/>
      <c r="HW290" s="2"/>
      <c r="HX290" s="2"/>
      <c r="HY290" s="2"/>
      <c r="HZ290" s="2"/>
      <c r="IA290" s="2"/>
      <c r="IB290" s="2"/>
      <c r="IC290" s="2"/>
      <c r="ID290" s="2"/>
      <c r="IE290" s="2"/>
      <c r="IF290" s="2"/>
      <c r="IG290" s="2"/>
      <c r="IH290" s="2"/>
      <c r="II290" s="2"/>
      <c r="IJ290" s="2"/>
      <c r="IK290" s="2">
        <v>0</v>
      </c>
      <c r="IL290" s="2"/>
      <c r="IM290" s="2"/>
      <c r="IN290" s="2"/>
      <c r="IO290" s="2"/>
      <c r="IP290" s="2"/>
      <c r="IQ290" s="2"/>
      <c r="IR290" s="2"/>
      <c r="IS290" s="2"/>
      <c r="IT290" s="2"/>
      <c r="IU290" s="2"/>
    </row>
    <row r="291" spans="1:255" x14ac:dyDescent="0.2">
      <c r="A291">
        <v>17</v>
      </c>
      <c r="B291">
        <v>1</v>
      </c>
      <c r="C291">
        <f>ROW(SmtRes!A412)</f>
        <v>412</v>
      </c>
      <c r="D291">
        <f>ROW(EtalonRes!A500)</f>
        <v>500</v>
      </c>
      <c r="E291" t="s">
        <v>181</v>
      </c>
      <c r="F291" t="s">
        <v>193</v>
      </c>
      <c r="G291" t="s">
        <v>194</v>
      </c>
      <c r="H291" t="s">
        <v>123</v>
      </c>
      <c r="I291">
        <f>ROUND(24.5/100,9)</f>
        <v>0.245</v>
      </c>
      <c r="J291">
        <v>0</v>
      </c>
      <c r="K291">
        <f>ROUND(24.5/100,9)</f>
        <v>0.245</v>
      </c>
      <c r="O291">
        <f t="shared" si="267"/>
        <v>5689.02</v>
      </c>
      <c r="P291">
        <f t="shared" si="268"/>
        <v>388.91</v>
      </c>
      <c r="Q291">
        <f t="shared" si="269"/>
        <v>2508.6</v>
      </c>
      <c r="R291">
        <f t="shared" si="270"/>
        <v>1913.58</v>
      </c>
      <c r="S291">
        <f t="shared" si="271"/>
        <v>2791.51</v>
      </c>
      <c r="T291">
        <f t="shared" si="272"/>
        <v>0</v>
      </c>
      <c r="U291">
        <f t="shared" si="273"/>
        <v>6.5659999999999998</v>
      </c>
      <c r="V291">
        <f t="shared" si="274"/>
        <v>0</v>
      </c>
      <c r="W291">
        <f t="shared" si="275"/>
        <v>0</v>
      </c>
      <c r="X291">
        <f t="shared" si="276"/>
        <v>2205.29</v>
      </c>
      <c r="Y291">
        <f t="shared" si="277"/>
        <v>1144.52</v>
      </c>
      <c r="AA291">
        <v>151751235</v>
      </c>
      <c r="AB291">
        <f t="shared" si="278"/>
        <v>1120.22</v>
      </c>
      <c r="AC291">
        <f t="shared" si="279"/>
        <v>288.61</v>
      </c>
      <c r="AD291">
        <f t="shared" si="280"/>
        <v>501.43</v>
      </c>
      <c r="AE291">
        <f t="shared" si="281"/>
        <v>226.31</v>
      </c>
      <c r="AF291">
        <f t="shared" si="282"/>
        <v>330.18</v>
      </c>
      <c r="AG291">
        <f t="shared" si="283"/>
        <v>0</v>
      </c>
      <c r="AH291">
        <f t="shared" si="284"/>
        <v>26.8</v>
      </c>
      <c r="AI291">
        <f t="shared" si="285"/>
        <v>0</v>
      </c>
      <c r="AJ291">
        <f t="shared" si="286"/>
        <v>0</v>
      </c>
      <c r="AK291">
        <v>1120.22</v>
      </c>
      <c r="AL291">
        <v>288.61</v>
      </c>
      <c r="AM291">
        <v>501.43</v>
      </c>
      <c r="AN291">
        <v>226.31</v>
      </c>
      <c r="AO291">
        <v>330.18</v>
      </c>
      <c r="AP291">
        <v>0</v>
      </c>
      <c r="AQ291">
        <v>26.8</v>
      </c>
      <c r="AR291">
        <v>0</v>
      </c>
      <c r="AS291">
        <v>0</v>
      </c>
      <c r="AT291">
        <v>79</v>
      </c>
      <c r="AU291">
        <v>41</v>
      </c>
      <c r="AV291">
        <v>1</v>
      </c>
      <c r="AW291">
        <v>1</v>
      </c>
      <c r="AZ291">
        <v>1</v>
      </c>
      <c r="BA291">
        <v>34.51</v>
      </c>
      <c r="BB291">
        <v>20.420000000000002</v>
      </c>
      <c r="BC291">
        <v>5.5</v>
      </c>
      <c r="BD291" t="s">
        <v>3</v>
      </c>
      <c r="BE291" t="s">
        <v>3</v>
      </c>
      <c r="BF291" t="s">
        <v>3</v>
      </c>
      <c r="BG291" t="s">
        <v>3</v>
      </c>
      <c r="BH291">
        <v>0</v>
      </c>
      <c r="BI291">
        <v>2</v>
      </c>
      <c r="BJ291" t="s">
        <v>195</v>
      </c>
      <c r="BM291">
        <v>331</v>
      </c>
      <c r="BN291">
        <v>0</v>
      </c>
      <c r="BO291" t="s">
        <v>193</v>
      </c>
      <c r="BP291">
        <v>1</v>
      </c>
      <c r="BQ291">
        <v>40</v>
      </c>
      <c r="BR291">
        <v>0</v>
      </c>
      <c r="BS291">
        <v>34.51</v>
      </c>
      <c r="BT291">
        <v>1</v>
      </c>
      <c r="BU291">
        <v>1</v>
      </c>
      <c r="BV291">
        <v>1</v>
      </c>
      <c r="BW291">
        <v>1</v>
      </c>
      <c r="BX291">
        <v>1</v>
      </c>
      <c r="BY291" t="s">
        <v>3</v>
      </c>
      <c r="BZ291">
        <v>79</v>
      </c>
      <c r="CA291">
        <v>41</v>
      </c>
      <c r="CB291" t="s">
        <v>3</v>
      </c>
      <c r="CE291">
        <v>30</v>
      </c>
      <c r="CF291">
        <v>0</v>
      </c>
      <c r="CG291">
        <v>0</v>
      </c>
      <c r="CM291">
        <v>0</v>
      </c>
      <c r="CN291" t="s">
        <v>3</v>
      </c>
      <c r="CO291">
        <v>0</v>
      </c>
      <c r="CP291">
        <f t="shared" si="287"/>
        <v>5689.02</v>
      </c>
      <c r="CQ291">
        <f t="shared" si="288"/>
        <v>1587.36</v>
      </c>
      <c r="CR291">
        <f t="shared" si="289"/>
        <v>10239.200000000001</v>
      </c>
      <c r="CS291">
        <f t="shared" si="290"/>
        <v>7809.96</v>
      </c>
      <c r="CT291">
        <f t="shared" si="291"/>
        <v>11394.51</v>
      </c>
      <c r="CU291">
        <f t="shared" si="292"/>
        <v>0</v>
      </c>
      <c r="CV291">
        <f t="shared" si="293"/>
        <v>26.8</v>
      </c>
      <c r="CW291">
        <f t="shared" si="294"/>
        <v>0</v>
      </c>
      <c r="CX291">
        <f t="shared" si="295"/>
        <v>0</v>
      </c>
      <c r="CY291">
        <f>S291*(BZ291/100)</f>
        <v>2205.2929000000004</v>
      </c>
      <c r="CZ291">
        <f>S291*(CA291/100)</f>
        <v>1144.5191</v>
      </c>
      <c r="DC291" t="s">
        <v>3</v>
      </c>
      <c r="DD291" t="s">
        <v>3</v>
      </c>
      <c r="DE291" t="s">
        <v>3</v>
      </c>
      <c r="DF291" t="s">
        <v>3</v>
      </c>
      <c r="DG291" t="s">
        <v>3</v>
      </c>
      <c r="DH291" t="s">
        <v>3</v>
      </c>
      <c r="DI291" t="s">
        <v>3</v>
      </c>
      <c r="DJ291" t="s">
        <v>3</v>
      </c>
      <c r="DK291" t="s">
        <v>3</v>
      </c>
      <c r="DL291" t="s">
        <v>3</v>
      </c>
      <c r="DM291" t="s">
        <v>3</v>
      </c>
      <c r="DN291">
        <v>114</v>
      </c>
      <c r="DO291">
        <v>67</v>
      </c>
      <c r="DP291">
        <v>1</v>
      </c>
      <c r="DQ291">
        <v>1</v>
      </c>
      <c r="DU291">
        <v>1003</v>
      </c>
      <c r="DV291" t="s">
        <v>123</v>
      </c>
      <c r="DW291" t="s">
        <v>123</v>
      </c>
      <c r="DX291">
        <v>100</v>
      </c>
      <c r="DZ291" t="s">
        <v>3</v>
      </c>
      <c r="EA291" t="s">
        <v>3</v>
      </c>
      <c r="EB291" t="s">
        <v>3</v>
      </c>
      <c r="EC291" t="s">
        <v>3</v>
      </c>
      <c r="EE291">
        <v>151030329</v>
      </c>
      <c r="EF291">
        <v>40</v>
      </c>
      <c r="EG291" t="s">
        <v>23</v>
      </c>
      <c r="EH291">
        <v>0</v>
      </c>
      <c r="EI291" t="s">
        <v>3</v>
      </c>
      <c r="EJ291">
        <v>2</v>
      </c>
      <c r="EK291">
        <v>331</v>
      </c>
      <c r="EL291" t="s">
        <v>125</v>
      </c>
      <c r="EM291" t="s">
        <v>126</v>
      </c>
      <c r="EO291" t="s">
        <v>3</v>
      </c>
      <c r="EQ291">
        <v>0</v>
      </c>
      <c r="ER291">
        <v>1120.22</v>
      </c>
      <c r="ES291">
        <v>288.61</v>
      </c>
      <c r="ET291">
        <v>501.43</v>
      </c>
      <c r="EU291">
        <v>226.31</v>
      </c>
      <c r="EV291">
        <v>330.18</v>
      </c>
      <c r="EW291">
        <v>26.8</v>
      </c>
      <c r="EX291">
        <v>0</v>
      </c>
      <c r="EY291">
        <v>0</v>
      </c>
      <c r="FQ291">
        <v>0</v>
      </c>
      <c r="FR291">
        <f t="shared" si="296"/>
        <v>0</v>
      </c>
      <c r="FS291">
        <v>0</v>
      </c>
      <c r="FX291">
        <v>114</v>
      </c>
      <c r="FY291">
        <v>67</v>
      </c>
      <c r="GA291" t="s">
        <v>3</v>
      </c>
      <c r="GD291">
        <v>0</v>
      </c>
      <c r="GF291">
        <v>-1853467795</v>
      </c>
      <c r="GG291">
        <v>2</v>
      </c>
      <c r="GH291">
        <v>1</v>
      </c>
      <c r="GI291">
        <v>2</v>
      </c>
      <c r="GJ291">
        <v>0</v>
      </c>
      <c r="GK291">
        <f>ROUND(R291*(S12)/100,2)</f>
        <v>3061.73</v>
      </c>
      <c r="GL291">
        <f t="shared" si="297"/>
        <v>0</v>
      </c>
      <c r="GM291">
        <f t="shared" si="298"/>
        <v>12100.56</v>
      </c>
      <c r="GN291">
        <f t="shared" si="299"/>
        <v>0</v>
      </c>
      <c r="GO291">
        <f t="shared" si="300"/>
        <v>12100.56</v>
      </c>
      <c r="GP291">
        <f t="shared" si="301"/>
        <v>0</v>
      </c>
      <c r="GR291">
        <v>0</v>
      </c>
      <c r="GS291">
        <v>3</v>
      </c>
      <c r="GT291">
        <v>0</v>
      </c>
      <c r="GU291" t="s">
        <v>3</v>
      </c>
      <c r="GV291">
        <f t="shared" si="302"/>
        <v>0</v>
      </c>
      <c r="GW291">
        <v>1</v>
      </c>
      <c r="GX291">
        <f t="shared" si="303"/>
        <v>0</v>
      </c>
      <c r="HA291">
        <v>0</v>
      </c>
      <c r="HB291">
        <v>0</v>
      </c>
      <c r="HC291">
        <f t="shared" si="304"/>
        <v>0</v>
      </c>
      <c r="HE291" t="s">
        <v>3</v>
      </c>
      <c r="HF291" t="s">
        <v>3</v>
      </c>
      <c r="HM291" t="s">
        <v>3</v>
      </c>
      <c r="HN291" t="s">
        <v>3</v>
      </c>
      <c r="HO291" t="s">
        <v>3</v>
      </c>
      <c r="HP291" t="s">
        <v>3</v>
      </c>
      <c r="HQ291" t="s">
        <v>3</v>
      </c>
      <c r="IK291">
        <v>0</v>
      </c>
    </row>
    <row r="292" spans="1:255" x14ac:dyDescent="0.2">
      <c r="A292" s="2">
        <v>17</v>
      </c>
      <c r="B292" s="2">
        <v>1</v>
      </c>
      <c r="C292" s="2"/>
      <c r="D292" s="2"/>
      <c r="E292" s="2" t="s">
        <v>186</v>
      </c>
      <c r="F292" s="2" t="s">
        <v>27</v>
      </c>
      <c r="G292" s="2" t="s">
        <v>197</v>
      </c>
      <c r="H292" s="2" t="s">
        <v>134</v>
      </c>
      <c r="I292" s="2">
        <v>25.234999999999999</v>
      </c>
      <c r="J292" s="2">
        <v>0</v>
      </c>
      <c r="K292" s="2">
        <v>25.234999999999999</v>
      </c>
      <c r="L292" s="2"/>
      <c r="M292" s="2"/>
      <c r="N292" s="2"/>
      <c r="O292" s="2">
        <f t="shared" si="267"/>
        <v>219.29</v>
      </c>
      <c r="P292" s="2">
        <f t="shared" si="268"/>
        <v>219.29</v>
      </c>
      <c r="Q292" s="2">
        <f t="shared" si="269"/>
        <v>0</v>
      </c>
      <c r="R292" s="2">
        <f t="shared" si="270"/>
        <v>0</v>
      </c>
      <c r="S292" s="2">
        <f t="shared" si="271"/>
        <v>0</v>
      </c>
      <c r="T292" s="2">
        <f t="shared" si="272"/>
        <v>0</v>
      </c>
      <c r="U292" s="2">
        <f t="shared" si="273"/>
        <v>0</v>
      </c>
      <c r="V292" s="2">
        <f t="shared" si="274"/>
        <v>0</v>
      </c>
      <c r="W292" s="2">
        <f t="shared" si="275"/>
        <v>0</v>
      </c>
      <c r="X292" s="2">
        <f t="shared" si="276"/>
        <v>0</v>
      </c>
      <c r="Y292" s="2">
        <f t="shared" si="277"/>
        <v>0</v>
      </c>
      <c r="Z292" s="2"/>
      <c r="AA292" s="2">
        <v>151751237</v>
      </c>
      <c r="AB292" s="2">
        <f t="shared" si="278"/>
        <v>8.69</v>
      </c>
      <c r="AC292" s="2">
        <f t="shared" si="279"/>
        <v>8.69</v>
      </c>
      <c r="AD292" s="2">
        <f t="shared" si="280"/>
        <v>0</v>
      </c>
      <c r="AE292" s="2">
        <f t="shared" si="281"/>
        <v>0</v>
      </c>
      <c r="AF292" s="2">
        <f t="shared" si="282"/>
        <v>0</v>
      </c>
      <c r="AG292" s="2">
        <f t="shared" si="283"/>
        <v>0</v>
      </c>
      <c r="AH292" s="2">
        <f t="shared" si="284"/>
        <v>0</v>
      </c>
      <c r="AI292" s="2">
        <f t="shared" si="285"/>
        <v>0</v>
      </c>
      <c r="AJ292" s="2">
        <f t="shared" si="286"/>
        <v>0</v>
      </c>
      <c r="AK292" s="2">
        <v>8.69</v>
      </c>
      <c r="AL292" s="2">
        <v>8.69</v>
      </c>
      <c r="AM292" s="2">
        <v>0</v>
      </c>
      <c r="AN292" s="2">
        <v>0</v>
      </c>
      <c r="AO292" s="2">
        <v>0</v>
      </c>
      <c r="AP292" s="2">
        <v>0</v>
      </c>
      <c r="AQ292" s="2">
        <v>0</v>
      </c>
      <c r="AR292" s="2">
        <v>0</v>
      </c>
      <c r="AS292" s="2">
        <v>0</v>
      </c>
      <c r="AT292" s="2">
        <v>0</v>
      </c>
      <c r="AU292" s="2">
        <v>0</v>
      </c>
      <c r="AV292" s="2">
        <v>1</v>
      </c>
      <c r="AW292" s="2">
        <v>1</v>
      </c>
      <c r="AX292" s="2"/>
      <c r="AY292" s="2"/>
      <c r="AZ292" s="2">
        <v>1</v>
      </c>
      <c r="BA292" s="2">
        <v>1</v>
      </c>
      <c r="BB292" s="2">
        <v>1</v>
      </c>
      <c r="BC292" s="2">
        <v>1</v>
      </c>
      <c r="BD292" s="2" t="s">
        <v>3</v>
      </c>
      <c r="BE292" s="2" t="s">
        <v>3</v>
      </c>
      <c r="BF292" s="2" t="s">
        <v>3</v>
      </c>
      <c r="BG292" s="2" t="s">
        <v>3</v>
      </c>
      <c r="BH292" s="2">
        <v>3</v>
      </c>
      <c r="BI292" s="2">
        <v>2</v>
      </c>
      <c r="BJ292" s="2" t="s">
        <v>3</v>
      </c>
      <c r="BK292" s="2"/>
      <c r="BL292" s="2"/>
      <c r="BM292" s="2">
        <v>700010</v>
      </c>
      <c r="BN292" s="2">
        <v>0</v>
      </c>
      <c r="BO292" s="2" t="s">
        <v>3</v>
      </c>
      <c r="BP292" s="2">
        <v>0</v>
      </c>
      <c r="BQ292" s="2">
        <v>202</v>
      </c>
      <c r="BR292" s="2">
        <v>0</v>
      </c>
      <c r="BS292" s="2">
        <v>1</v>
      </c>
      <c r="BT292" s="2">
        <v>1</v>
      </c>
      <c r="BU292" s="2">
        <v>1</v>
      </c>
      <c r="BV292" s="2">
        <v>1</v>
      </c>
      <c r="BW292" s="2">
        <v>1</v>
      </c>
      <c r="BX292" s="2">
        <v>1</v>
      </c>
      <c r="BY292" s="2" t="s">
        <v>3</v>
      </c>
      <c r="BZ292" s="2">
        <v>0</v>
      </c>
      <c r="CA292" s="2">
        <v>0</v>
      </c>
      <c r="CB292" s="2" t="s">
        <v>3</v>
      </c>
      <c r="CC292" s="2"/>
      <c r="CD292" s="2"/>
      <c r="CE292" s="2">
        <v>30</v>
      </c>
      <c r="CF292" s="2">
        <v>0</v>
      </c>
      <c r="CG292" s="2">
        <v>0</v>
      </c>
      <c r="CH292" s="2"/>
      <c r="CI292" s="2"/>
      <c r="CJ292" s="2"/>
      <c r="CK292" s="2"/>
      <c r="CL292" s="2"/>
      <c r="CM292" s="2">
        <v>0</v>
      </c>
      <c r="CN292" s="2" t="s">
        <v>3</v>
      </c>
      <c r="CO292" s="2">
        <v>0</v>
      </c>
      <c r="CP292" s="2">
        <f t="shared" si="287"/>
        <v>219.29</v>
      </c>
      <c r="CQ292" s="2">
        <f t="shared" si="288"/>
        <v>8.69</v>
      </c>
      <c r="CR292" s="2">
        <f t="shared" si="289"/>
        <v>0</v>
      </c>
      <c r="CS292" s="2">
        <f t="shared" si="290"/>
        <v>0</v>
      </c>
      <c r="CT292" s="2">
        <f t="shared" si="291"/>
        <v>0</v>
      </c>
      <c r="CU292" s="2">
        <f t="shared" si="292"/>
        <v>0</v>
      </c>
      <c r="CV292" s="2">
        <f t="shared" si="293"/>
        <v>0</v>
      </c>
      <c r="CW292" s="2">
        <f t="shared" si="294"/>
        <v>0</v>
      </c>
      <c r="CX292" s="2">
        <f t="shared" si="295"/>
        <v>0</v>
      </c>
      <c r="CY292" s="2">
        <f>((S292*BZ292)/100)</f>
        <v>0</v>
      </c>
      <c r="CZ292" s="2">
        <f>((S292*CA292)/100)</f>
        <v>0</v>
      </c>
      <c r="DA292" s="2"/>
      <c r="DB292" s="2"/>
      <c r="DC292" s="2" t="s">
        <v>3</v>
      </c>
      <c r="DD292" s="2" t="s">
        <v>3</v>
      </c>
      <c r="DE292" s="2" t="s">
        <v>3</v>
      </c>
      <c r="DF292" s="2" t="s">
        <v>3</v>
      </c>
      <c r="DG292" s="2" t="s">
        <v>3</v>
      </c>
      <c r="DH292" s="2" t="s">
        <v>3</v>
      </c>
      <c r="DI292" s="2" t="s">
        <v>3</v>
      </c>
      <c r="DJ292" s="2" t="s">
        <v>3</v>
      </c>
      <c r="DK292" s="2" t="s">
        <v>3</v>
      </c>
      <c r="DL292" s="2" t="s">
        <v>3</v>
      </c>
      <c r="DM292" s="2" t="s">
        <v>3</v>
      </c>
      <c r="DN292" s="2">
        <v>0</v>
      </c>
      <c r="DO292" s="2">
        <v>0</v>
      </c>
      <c r="DP292" s="2">
        <v>1</v>
      </c>
      <c r="DQ292" s="2">
        <v>1</v>
      </c>
      <c r="DR292" s="2"/>
      <c r="DS292" s="2"/>
      <c r="DT292" s="2"/>
      <c r="DU292" s="2">
        <v>1003</v>
      </c>
      <c r="DV292" s="2" t="s">
        <v>134</v>
      </c>
      <c r="DW292" s="2" t="s">
        <v>134</v>
      </c>
      <c r="DX292" s="2">
        <v>1</v>
      </c>
      <c r="DY292" s="2"/>
      <c r="DZ292" s="2" t="s">
        <v>3</v>
      </c>
      <c r="EA292" s="2" t="s">
        <v>3</v>
      </c>
      <c r="EB292" s="2" t="s">
        <v>3</v>
      </c>
      <c r="EC292" s="2" t="s">
        <v>3</v>
      </c>
      <c r="ED292" s="2"/>
      <c r="EE292" s="2">
        <v>151748510</v>
      </c>
      <c r="EF292" s="2">
        <v>202</v>
      </c>
      <c r="EG292" s="2" t="s">
        <v>30</v>
      </c>
      <c r="EH292" s="2">
        <v>0</v>
      </c>
      <c r="EI292" s="2" t="s">
        <v>3</v>
      </c>
      <c r="EJ292" s="2">
        <v>1</v>
      </c>
      <c r="EK292" s="2">
        <v>700010</v>
      </c>
      <c r="EL292" s="2" t="s">
        <v>31</v>
      </c>
      <c r="EM292" s="2" t="s">
        <v>30</v>
      </c>
      <c r="EN292" s="2"/>
      <c r="EO292" s="2" t="s">
        <v>3</v>
      </c>
      <c r="EP292" s="2"/>
      <c r="EQ292" s="2">
        <v>0</v>
      </c>
      <c r="ER292" s="2">
        <v>9.26</v>
      </c>
      <c r="ES292" s="2">
        <v>8.69</v>
      </c>
      <c r="ET292" s="2">
        <v>0</v>
      </c>
      <c r="EU292" s="2">
        <v>0</v>
      </c>
      <c r="EV292" s="2">
        <v>0</v>
      </c>
      <c r="EW292" s="2">
        <v>0</v>
      </c>
      <c r="EX292" s="2">
        <v>0</v>
      </c>
      <c r="EY292" s="2">
        <v>0</v>
      </c>
      <c r="EZ292" s="2"/>
      <c r="FA292" s="2"/>
      <c r="FB292" s="2"/>
      <c r="FC292" s="2"/>
      <c r="FD292" s="2"/>
      <c r="FE292" s="2"/>
      <c r="FF292" s="2"/>
      <c r="FG292" s="2"/>
      <c r="FH292" s="2"/>
      <c r="FI292" s="2"/>
      <c r="FJ292" s="2"/>
      <c r="FK292" s="2"/>
      <c r="FL292" s="2"/>
      <c r="FM292" s="2"/>
      <c r="FN292" s="2"/>
      <c r="FO292" s="2"/>
      <c r="FP292" s="2"/>
      <c r="FQ292" s="2">
        <v>0</v>
      </c>
      <c r="FR292" s="2">
        <f t="shared" si="296"/>
        <v>0</v>
      </c>
      <c r="FS292" s="2">
        <v>0</v>
      </c>
      <c r="FT292" s="2"/>
      <c r="FU292" s="2"/>
      <c r="FV292" s="2"/>
      <c r="FW292" s="2"/>
      <c r="FX292" s="2">
        <v>0</v>
      </c>
      <c r="FY292" s="2">
        <v>0</v>
      </c>
      <c r="FZ292" s="2"/>
      <c r="GA292" s="2" t="s">
        <v>198</v>
      </c>
      <c r="GB292" s="2"/>
      <c r="GC292" s="2"/>
      <c r="GD292" s="2">
        <v>0</v>
      </c>
      <c r="GE292" s="2"/>
      <c r="GF292" s="2">
        <v>-1578293488</v>
      </c>
      <c r="GG292" s="2">
        <v>2</v>
      </c>
      <c r="GH292" s="2">
        <v>4</v>
      </c>
      <c r="GI292" s="2">
        <v>-2</v>
      </c>
      <c r="GJ292" s="2">
        <v>0</v>
      </c>
      <c r="GK292" s="2">
        <f>ROUND(R292*(R12)/100,2)</f>
        <v>0</v>
      </c>
      <c r="GL292" s="2">
        <f t="shared" si="297"/>
        <v>0</v>
      </c>
      <c r="GM292" s="2">
        <f t="shared" si="298"/>
        <v>219.29</v>
      </c>
      <c r="GN292" s="2">
        <f t="shared" si="299"/>
        <v>0</v>
      </c>
      <c r="GO292" s="2">
        <f t="shared" si="300"/>
        <v>219.29</v>
      </c>
      <c r="GP292" s="2">
        <f t="shared" si="301"/>
        <v>0</v>
      </c>
      <c r="GQ292" s="2"/>
      <c r="GR292" s="2">
        <v>0</v>
      </c>
      <c r="GS292" s="2">
        <v>2</v>
      </c>
      <c r="GT292" s="2">
        <v>0</v>
      </c>
      <c r="GU292" s="2" t="s">
        <v>3</v>
      </c>
      <c r="GV292" s="2">
        <f t="shared" si="302"/>
        <v>0</v>
      </c>
      <c r="GW292" s="2">
        <v>1</v>
      </c>
      <c r="GX292" s="2">
        <f t="shared" si="303"/>
        <v>0</v>
      </c>
      <c r="GY292" s="2"/>
      <c r="GZ292" s="2"/>
      <c r="HA292" s="2">
        <v>0</v>
      </c>
      <c r="HB292" s="2">
        <v>0</v>
      </c>
      <c r="HC292" s="2">
        <f t="shared" si="304"/>
        <v>0</v>
      </c>
      <c r="HD292" s="2"/>
      <c r="HE292" s="2" t="s">
        <v>26</v>
      </c>
      <c r="HF292" s="2" t="s">
        <v>75</v>
      </c>
      <c r="HG292" s="2"/>
      <c r="HH292" s="2"/>
      <c r="HI292" s="2"/>
      <c r="HJ292" s="2"/>
      <c r="HK292" s="2"/>
      <c r="HL292" s="2"/>
      <c r="HM292" s="2" t="s">
        <v>3</v>
      </c>
      <c r="HN292" s="2" t="s">
        <v>3</v>
      </c>
      <c r="HO292" s="2" t="s">
        <v>3</v>
      </c>
      <c r="HP292" s="2" t="s">
        <v>3</v>
      </c>
      <c r="HQ292" s="2" t="s">
        <v>3</v>
      </c>
      <c r="HR292" s="2"/>
      <c r="HS292" s="2"/>
      <c r="HT292" s="2"/>
      <c r="HU292" s="2"/>
      <c r="HV292" s="2"/>
      <c r="HW292" s="2"/>
      <c r="HX292" s="2"/>
      <c r="HY292" s="2"/>
      <c r="HZ292" s="2"/>
      <c r="IA292" s="2"/>
      <c r="IB292" s="2"/>
      <c r="IC292" s="2"/>
      <c r="ID292" s="2"/>
      <c r="IE292" s="2"/>
      <c r="IF292" s="2"/>
      <c r="IG292" s="2"/>
      <c r="IH292" s="2"/>
      <c r="II292" s="2"/>
      <c r="IJ292" s="2"/>
      <c r="IK292" s="2">
        <v>0</v>
      </c>
      <c r="IL292" s="2"/>
      <c r="IM292" s="2"/>
      <c r="IN292" s="2"/>
      <c r="IO292" s="2"/>
      <c r="IP292" s="2"/>
      <c r="IQ292" s="2"/>
      <c r="IR292" s="2"/>
      <c r="IS292" s="2"/>
      <c r="IT292" s="2"/>
      <c r="IU292" s="2"/>
    </row>
    <row r="293" spans="1:255" x14ac:dyDescent="0.2">
      <c r="A293">
        <v>17</v>
      </c>
      <c r="B293">
        <v>1</v>
      </c>
      <c r="E293" t="s">
        <v>186</v>
      </c>
      <c r="F293" t="s">
        <v>27</v>
      </c>
      <c r="G293" t="s">
        <v>197</v>
      </c>
      <c r="H293" t="s">
        <v>134</v>
      </c>
      <c r="I293">
        <v>25.234999999999999</v>
      </c>
      <c r="J293">
        <v>0</v>
      </c>
      <c r="K293">
        <v>25.234999999999999</v>
      </c>
      <c r="O293">
        <f t="shared" si="267"/>
        <v>2135.88</v>
      </c>
      <c r="P293">
        <f t="shared" si="268"/>
        <v>2135.88</v>
      </c>
      <c r="Q293">
        <f t="shared" si="269"/>
        <v>0</v>
      </c>
      <c r="R293">
        <f t="shared" si="270"/>
        <v>0</v>
      </c>
      <c r="S293">
        <f t="shared" si="271"/>
        <v>0</v>
      </c>
      <c r="T293">
        <f t="shared" si="272"/>
        <v>0</v>
      </c>
      <c r="U293">
        <f t="shared" si="273"/>
        <v>0</v>
      </c>
      <c r="V293">
        <f t="shared" si="274"/>
        <v>0</v>
      </c>
      <c r="W293">
        <f t="shared" si="275"/>
        <v>0</v>
      </c>
      <c r="X293">
        <f t="shared" si="276"/>
        <v>0</v>
      </c>
      <c r="Y293">
        <f t="shared" si="277"/>
        <v>0</v>
      </c>
      <c r="AA293">
        <v>151751235</v>
      </c>
      <c r="AB293">
        <f t="shared" si="278"/>
        <v>8.69</v>
      </c>
      <c r="AC293">
        <f t="shared" si="279"/>
        <v>8.69</v>
      </c>
      <c r="AD293">
        <f t="shared" si="280"/>
        <v>0</v>
      </c>
      <c r="AE293">
        <f t="shared" si="281"/>
        <v>0</v>
      </c>
      <c r="AF293">
        <f t="shared" si="282"/>
        <v>0</v>
      </c>
      <c r="AG293">
        <f t="shared" si="283"/>
        <v>0</v>
      </c>
      <c r="AH293">
        <f t="shared" si="284"/>
        <v>0</v>
      </c>
      <c r="AI293">
        <f t="shared" si="285"/>
        <v>0</v>
      </c>
      <c r="AJ293">
        <f t="shared" si="286"/>
        <v>0</v>
      </c>
      <c r="AK293">
        <v>8.69</v>
      </c>
      <c r="AL293">
        <v>8.69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1</v>
      </c>
      <c r="AW293">
        <v>1</v>
      </c>
      <c r="AZ293">
        <v>1</v>
      </c>
      <c r="BA293">
        <v>1</v>
      </c>
      <c r="BB293">
        <v>1</v>
      </c>
      <c r="BC293">
        <v>9.74</v>
      </c>
      <c r="BD293" t="s">
        <v>3</v>
      </c>
      <c r="BE293" t="s">
        <v>3</v>
      </c>
      <c r="BF293" t="s">
        <v>3</v>
      </c>
      <c r="BG293" t="s">
        <v>3</v>
      </c>
      <c r="BH293">
        <v>3</v>
      </c>
      <c r="BI293">
        <v>2</v>
      </c>
      <c r="BJ293" t="s">
        <v>3</v>
      </c>
      <c r="BM293">
        <v>700010</v>
      </c>
      <c r="BN293">
        <v>0</v>
      </c>
      <c r="BO293" t="s">
        <v>3</v>
      </c>
      <c r="BP293">
        <v>0</v>
      </c>
      <c r="BQ293">
        <v>202</v>
      </c>
      <c r="BR293">
        <v>0</v>
      </c>
      <c r="BS293">
        <v>1</v>
      </c>
      <c r="BT293">
        <v>1</v>
      </c>
      <c r="BU293">
        <v>1</v>
      </c>
      <c r="BV293">
        <v>1</v>
      </c>
      <c r="BW293">
        <v>1</v>
      </c>
      <c r="BX293">
        <v>1</v>
      </c>
      <c r="BY293" t="s">
        <v>3</v>
      </c>
      <c r="BZ293">
        <v>0</v>
      </c>
      <c r="CA293">
        <v>0</v>
      </c>
      <c r="CB293" t="s">
        <v>3</v>
      </c>
      <c r="CE293">
        <v>30</v>
      </c>
      <c r="CF293">
        <v>0</v>
      </c>
      <c r="CG293">
        <v>0</v>
      </c>
      <c r="CM293">
        <v>0</v>
      </c>
      <c r="CN293" t="s">
        <v>3</v>
      </c>
      <c r="CO293">
        <v>0</v>
      </c>
      <c r="CP293">
        <f t="shared" si="287"/>
        <v>2135.88</v>
      </c>
      <c r="CQ293">
        <f t="shared" si="288"/>
        <v>84.64</v>
      </c>
      <c r="CR293">
        <f t="shared" si="289"/>
        <v>0</v>
      </c>
      <c r="CS293">
        <f t="shared" si="290"/>
        <v>0</v>
      </c>
      <c r="CT293">
        <f t="shared" si="291"/>
        <v>0</v>
      </c>
      <c r="CU293">
        <f t="shared" si="292"/>
        <v>0</v>
      </c>
      <c r="CV293">
        <f t="shared" si="293"/>
        <v>0</v>
      </c>
      <c r="CW293">
        <f t="shared" si="294"/>
        <v>0</v>
      </c>
      <c r="CX293">
        <f t="shared" si="295"/>
        <v>0</v>
      </c>
      <c r="CY293">
        <f>S293*(BZ293/100)</f>
        <v>0</v>
      </c>
      <c r="CZ293">
        <f>S293*(CA293/100)</f>
        <v>0</v>
      </c>
      <c r="DC293" t="s">
        <v>3</v>
      </c>
      <c r="DD293" t="s">
        <v>3</v>
      </c>
      <c r="DE293" t="s">
        <v>3</v>
      </c>
      <c r="DF293" t="s">
        <v>3</v>
      </c>
      <c r="DG293" t="s">
        <v>3</v>
      </c>
      <c r="DH293" t="s">
        <v>3</v>
      </c>
      <c r="DI293" t="s">
        <v>3</v>
      </c>
      <c r="DJ293" t="s">
        <v>3</v>
      </c>
      <c r="DK293" t="s">
        <v>3</v>
      </c>
      <c r="DL293" t="s">
        <v>3</v>
      </c>
      <c r="DM293" t="s">
        <v>3</v>
      </c>
      <c r="DN293">
        <v>0</v>
      </c>
      <c r="DO293">
        <v>0</v>
      </c>
      <c r="DP293">
        <v>1</v>
      </c>
      <c r="DQ293">
        <v>1</v>
      </c>
      <c r="DU293">
        <v>1003</v>
      </c>
      <c r="DV293" t="s">
        <v>134</v>
      </c>
      <c r="DW293" t="s">
        <v>134</v>
      </c>
      <c r="DX293">
        <v>1</v>
      </c>
      <c r="DZ293" t="s">
        <v>3</v>
      </c>
      <c r="EA293" t="s">
        <v>3</v>
      </c>
      <c r="EB293" t="s">
        <v>3</v>
      </c>
      <c r="EC293" t="s">
        <v>3</v>
      </c>
      <c r="EE293">
        <v>151748510</v>
      </c>
      <c r="EF293">
        <v>202</v>
      </c>
      <c r="EG293" t="s">
        <v>30</v>
      </c>
      <c r="EH293">
        <v>0</v>
      </c>
      <c r="EI293" t="s">
        <v>3</v>
      </c>
      <c r="EJ293">
        <v>1</v>
      </c>
      <c r="EK293">
        <v>700010</v>
      </c>
      <c r="EL293" t="s">
        <v>31</v>
      </c>
      <c r="EM293" t="s">
        <v>30</v>
      </c>
      <c r="EO293" t="s">
        <v>3</v>
      </c>
      <c r="EQ293">
        <v>0</v>
      </c>
      <c r="ER293">
        <v>9.26</v>
      </c>
      <c r="ES293">
        <v>8.69</v>
      </c>
      <c r="ET293">
        <v>0</v>
      </c>
      <c r="EU293">
        <v>0</v>
      </c>
      <c r="EV293">
        <v>0</v>
      </c>
      <c r="EW293">
        <v>0</v>
      </c>
      <c r="EX293">
        <v>0</v>
      </c>
      <c r="EY293">
        <v>0</v>
      </c>
      <c r="EZ293">
        <v>5</v>
      </c>
      <c r="FC293">
        <v>1</v>
      </c>
      <c r="FD293">
        <v>18</v>
      </c>
      <c r="FF293">
        <v>99.6</v>
      </c>
      <c r="FQ293">
        <v>0</v>
      </c>
      <c r="FR293">
        <f t="shared" si="296"/>
        <v>0</v>
      </c>
      <c r="FS293">
        <v>0</v>
      </c>
      <c r="FX293">
        <v>0</v>
      </c>
      <c r="FY293">
        <v>0</v>
      </c>
      <c r="GA293" t="s">
        <v>198</v>
      </c>
      <c r="GD293">
        <v>0</v>
      </c>
      <c r="GF293">
        <v>-1578293488</v>
      </c>
      <c r="GG293">
        <v>2</v>
      </c>
      <c r="GH293">
        <v>3</v>
      </c>
      <c r="GI293">
        <v>5</v>
      </c>
      <c r="GJ293">
        <v>0</v>
      </c>
      <c r="GK293">
        <f>ROUND(R293*(S12)/100,2)</f>
        <v>0</v>
      </c>
      <c r="GL293">
        <f t="shared" si="297"/>
        <v>0</v>
      </c>
      <c r="GM293">
        <f t="shared" si="298"/>
        <v>2135.88</v>
      </c>
      <c r="GN293">
        <f t="shared" si="299"/>
        <v>0</v>
      </c>
      <c r="GO293">
        <f t="shared" si="300"/>
        <v>2135.88</v>
      </c>
      <c r="GP293">
        <f t="shared" si="301"/>
        <v>0</v>
      </c>
      <c r="GR293">
        <v>1</v>
      </c>
      <c r="GS293">
        <v>1</v>
      </c>
      <c r="GT293">
        <v>0</v>
      </c>
      <c r="GU293" t="s">
        <v>3</v>
      </c>
      <c r="GV293">
        <f t="shared" si="302"/>
        <v>0</v>
      </c>
      <c r="GW293">
        <v>1</v>
      </c>
      <c r="GX293">
        <f t="shared" si="303"/>
        <v>0</v>
      </c>
      <c r="HA293">
        <v>0</v>
      </c>
      <c r="HB293">
        <v>0</v>
      </c>
      <c r="HC293">
        <f t="shared" si="304"/>
        <v>0</v>
      </c>
      <c r="HE293" t="s">
        <v>26</v>
      </c>
      <c r="HF293" t="s">
        <v>75</v>
      </c>
      <c r="HM293" t="s">
        <v>3</v>
      </c>
      <c r="HN293" t="s">
        <v>3</v>
      </c>
      <c r="HO293" t="s">
        <v>3</v>
      </c>
      <c r="HP293" t="s">
        <v>3</v>
      </c>
      <c r="HQ293" t="s">
        <v>3</v>
      </c>
      <c r="IK293">
        <v>0</v>
      </c>
    </row>
    <row r="294" spans="1:255" x14ac:dyDescent="0.2">
      <c r="A294" s="2">
        <v>17</v>
      </c>
      <c r="B294" s="2">
        <v>1</v>
      </c>
      <c r="C294" s="2">
        <f>ROW(SmtRes!A413)</f>
        <v>413</v>
      </c>
      <c r="D294" s="2">
        <f>ROW(EtalonRes!A501)</f>
        <v>501</v>
      </c>
      <c r="E294" s="2" t="s">
        <v>192</v>
      </c>
      <c r="F294" s="2" t="s">
        <v>207</v>
      </c>
      <c r="G294" s="2" t="s">
        <v>208</v>
      </c>
      <c r="H294" s="2" t="s">
        <v>209</v>
      </c>
      <c r="I294" s="2">
        <v>12</v>
      </c>
      <c r="J294" s="2">
        <v>0</v>
      </c>
      <c r="K294" s="2">
        <v>12</v>
      </c>
      <c r="L294" s="2"/>
      <c r="M294" s="2"/>
      <c r="N294" s="2"/>
      <c r="O294" s="2">
        <f t="shared" si="267"/>
        <v>216</v>
      </c>
      <c r="P294" s="2">
        <f t="shared" si="268"/>
        <v>135.6</v>
      </c>
      <c r="Q294" s="2">
        <f t="shared" si="269"/>
        <v>0</v>
      </c>
      <c r="R294" s="2">
        <f t="shared" si="270"/>
        <v>0</v>
      </c>
      <c r="S294" s="2">
        <f t="shared" si="271"/>
        <v>80.400000000000006</v>
      </c>
      <c r="T294" s="2">
        <f t="shared" si="272"/>
        <v>0</v>
      </c>
      <c r="U294" s="2">
        <f t="shared" si="273"/>
        <v>6.6000000000000005</v>
      </c>
      <c r="V294" s="2">
        <f t="shared" si="274"/>
        <v>0</v>
      </c>
      <c r="W294" s="2">
        <f t="shared" si="275"/>
        <v>0</v>
      </c>
      <c r="X294" s="2">
        <f t="shared" si="276"/>
        <v>91.66</v>
      </c>
      <c r="Y294" s="2">
        <f t="shared" si="277"/>
        <v>53.87</v>
      </c>
      <c r="Z294" s="2"/>
      <c r="AA294" s="2">
        <v>151751237</v>
      </c>
      <c r="AB294" s="2">
        <f t="shared" si="278"/>
        <v>18</v>
      </c>
      <c r="AC294" s="2">
        <f t="shared" si="279"/>
        <v>11.3</v>
      </c>
      <c r="AD294" s="2">
        <f t="shared" si="280"/>
        <v>0</v>
      </c>
      <c r="AE294" s="2">
        <f t="shared" si="281"/>
        <v>0</v>
      </c>
      <c r="AF294" s="2">
        <f t="shared" si="282"/>
        <v>6.7</v>
      </c>
      <c r="AG294" s="2">
        <f t="shared" si="283"/>
        <v>0</v>
      </c>
      <c r="AH294" s="2">
        <f t="shared" si="284"/>
        <v>0.55000000000000004</v>
      </c>
      <c r="AI294" s="2">
        <f t="shared" si="285"/>
        <v>0</v>
      </c>
      <c r="AJ294" s="2">
        <f t="shared" si="286"/>
        <v>0</v>
      </c>
      <c r="AK294" s="2">
        <v>18</v>
      </c>
      <c r="AL294" s="2">
        <v>11.3</v>
      </c>
      <c r="AM294" s="2">
        <v>0</v>
      </c>
      <c r="AN294" s="2">
        <v>0</v>
      </c>
      <c r="AO294" s="2">
        <v>6.7</v>
      </c>
      <c r="AP294" s="2">
        <v>0</v>
      </c>
      <c r="AQ294" s="2">
        <v>0.55000000000000004</v>
      </c>
      <c r="AR294" s="2">
        <v>0</v>
      </c>
      <c r="AS294" s="2">
        <v>0</v>
      </c>
      <c r="AT294" s="2">
        <v>114</v>
      </c>
      <c r="AU294" s="2">
        <v>67</v>
      </c>
      <c r="AV294" s="2">
        <v>1</v>
      </c>
      <c r="AW294" s="2">
        <v>1</v>
      </c>
      <c r="AX294" s="2"/>
      <c r="AY294" s="2"/>
      <c r="AZ294" s="2">
        <v>1</v>
      </c>
      <c r="BA294" s="2">
        <v>1</v>
      </c>
      <c r="BB294" s="2">
        <v>1</v>
      </c>
      <c r="BC294" s="2">
        <v>1</v>
      </c>
      <c r="BD294" s="2" t="s">
        <v>3</v>
      </c>
      <c r="BE294" s="2" t="s">
        <v>3</v>
      </c>
      <c r="BF294" s="2" t="s">
        <v>3</v>
      </c>
      <c r="BG294" s="2" t="s">
        <v>3</v>
      </c>
      <c r="BH294" s="2">
        <v>0</v>
      </c>
      <c r="BI294" s="2">
        <v>2</v>
      </c>
      <c r="BJ294" s="2" t="s">
        <v>210</v>
      </c>
      <c r="BK294" s="2"/>
      <c r="BL294" s="2"/>
      <c r="BM294" s="2">
        <v>338</v>
      </c>
      <c r="BN294" s="2">
        <v>0</v>
      </c>
      <c r="BO294" s="2" t="s">
        <v>3</v>
      </c>
      <c r="BP294" s="2">
        <v>0</v>
      </c>
      <c r="BQ294" s="2">
        <v>40</v>
      </c>
      <c r="BR294" s="2">
        <v>0</v>
      </c>
      <c r="BS294" s="2">
        <v>1</v>
      </c>
      <c r="BT294" s="2">
        <v>1</v>
      </c>
      <c r="BU294" s="2">
        <v>1</v>
      </c>
      <c r="BV294" s="2">
        <v>1</v>
      </c>
      <c r="BW294" s="2">
        <v>1</v>
      </c>
      <c r="BX294" s="2">
        <v>1</v>
      </c>
      <c r="BY294" s="2" t="s">
        <v>3</v>
      </c>
      <c r="BZ294" s="2">
        <v>114</v>
      </c>
      <c r="CA294" s="2">
        <v>67</v>
      </c>
      <c r="CB294" s="2" t="s">
        <v>3</v>
      </c>
      <c r="CC294" s="2"/>
      <c r="CD294" s="2"/>
      <c r="CE294" s="2">
        <v>30</v>
      </c>
      <c r="CF294" s="2">
        <v>0</v>
      </c>
      <c r="CG294" s="2">
        <v>0</v>
      </c>
      <c r="CH294" s="2"/>
      <c r="CI294" s="2"/>
      <c r="CJ294" s="2"/>
      <c r="CK294" s="2"/>
      <c r="CL294" s="2"/>
      <c r="CM294" s="2">
        <v>0</v>
      </c>
      <c r="CN294" s="2" t="s">
        <v>3</v>
      </c>
      <c r="CO294" s="2">
        <v>0</v>
      </c>
      <c r="CP294" s="2">
        <f t="shared" si="287"/>
        <v>216</v>
      </c>
      <c r="CQ294" s="2">
        <f t="shared" si="288"/>
        <v>11.3</v>
      </c>
      <c r="CR294" s="2">
        <f t="shared" si="289"/>
        <v>0</v>
      </c>
      <c r="CS294" s="2">
        <f t="shared" si="290"/>
        <v>0</v>
      </c>
      <c r="CT294" s="2">
        <f t="shared" si="291"/>
        <v>6.7</v>
      </c>
      <c r="CU294" s="2">
        <f t="shared" si="292"/>
        <v>0</v>
      </c>
      <c r="CV294" s="2">
        <f t="shared" si="293"/>
        <v>0.55000000000000004</v>
      </c>
      <c r="CW294" s="2">
        <f t="shared" si="294"/>
        <v>0</v>
      </c>
      <c r="CX294" s="2">
        <f t="shared" si="295"/>
        <v>0</v>
      </c>
      <c r="CY294" s="2">
        <f>((S294*BZ294)/100)</f>
        <v>91.656000000000006</v>
      </c>
      <c r="CZ294" s="2">
        <f>((S294*CA294)/100)</f>
        <v>53.868000000000002</v>
      </c>
      <c r="DA294" s="2"/>
      <c r="DB294" s="2"/>
      <c r="DC294" s="2" t="s">
        <v>3</v>
      </c>
      <c r="DD294" s="2" t="s">
        <v>3</v>
      </c>
      <c r="DE294" s="2" t="s">
        <v>3</v>
      </c>
      <c r="DF294" s="2" t="s">
        <v>3</v>
      </c>
      <c r="DG294" s="2" t="s">
        <v>3</v>
      </c>
      <c r="DH294" s="2" t="s">
        <v>3</v>
      </c>
      <c r="DI294" s="2" t="s">
        <v>3</v>
      </c>
      <c r="DJ294" s="2" t="s">
        <v>3</v>
      </c>
      <c r="DK294" s="2" t="s">
        <v>3</v>
      </c>
      <c r="DL294" s="2" t="s">
        <v>3</v>
      </c>
      <c r="DM294" s="2" t="s">
        <v>3</v>
      </c>
      <c r="DN294" s="2">
        <v>0</v>
      </c>
      <c r="DO294" s="2">
        <v>0</v>
      </c>
      <c r="DP294" s="2">
        <v>1</v>
      </c>
      <c r="DQ294" s="2">
        <v>1</v>
      </c>
      <c r="DR294" s="2"/>
      <c r="DS294" s="2"/>
      <c r="DT294" s="2"/>
      <c r="DU294" s="2">
        <v>1013</v>
      </c>
      <c r="DV294" s="2" t="s">
        <v>209</v>
      </c>
      <c r="DW294" s="2" t="s">
        <v>209</v>
      </c>
      <c r="DX294" s="2">
        <v>1</v>
      </c>
      <c r="DY294" s="2"/>
      <c r="DZ294" s="2" t="s">
        <v>3</v>
      </c>
      <c r="EA294" s="2" t="s">
        <v>3</v>
      </c>
      <c r="EB294" s="2" t="s">
        <v>3</v>
      </c>
      <c r="EC294" s="2" t="s">
        <v>3</v>
      </c>
      <c r="ED294" s="2"/>
      <c r="EE294" s="2">
        <v>151030336</v>
      </c>
      <c r="EF294" s="2">
        <v>40</v>
      </c>
      <c r="EG294" s="2" t="s">
        <v>23</v>
      </c>
      <c r="EH294" s="2">
        <v>0</v>
      </c>
      <c r="EI294" s="2" t="s">
        <v>3</v>
      </c>
      <c r="EJ294" s="2">
        <v>2</v>
      </c>
      <c r="EK294" s="2">
        <v>338</v>
      </c>
      <c r="EL294" s="2" t="s">
        <v>211</v>
      </c>
      <c r="EM294" s="2" t="s">
        <v>212</v>
      </c>
      <c r="EN294" s="2"/>
      <c r="EO294" s="2" t="s">
        <v>3</v>
      </c>
      <c r="EP294" s="2"/>
      <c r="EQ294" s="2">
        <v>0</v>
      </c>
      <c r="ER294" s="2">
        <v>18</v>
      </c>
      <c r="ES294" s="2">
        <v>11.3</v>
      </c>
      <c r="ET294" s="2">
        <v>0</v>
      </c>
      <c r="EU294" s="2">
        <v>0</v>
      </c>
      <c r="EV294" s="2">
        <v>6.7</v>
      </c>
      <c r="EW294" s="2">
        <v>0.55000000000000004</v>
      </c>
      <c r="EX294" s="2">
        <v>0</v>
      </c>
      <c r="EY294" s="2">
        <v>0</v>
      </c>
      <c r="EZ294" s="2"/>
      <c r="FA294" s="2"/>
      <c r="FB294" s="2"/>
      <c r="FC294" s="2"/>
      <c r="FD294" s="2"/>
      <c r="FE294" s="2"/>
      <c r="FF294" s="2"/>
      <c r="FG294" s="2"/>
      <c r="FH294" s="2"/>
      <c r="FI294" s="2"/>
      <c r="FJ294" s="2"/>
      <c r="FK294" s="2"/>
      <c r="FL294" s="2"/>
      <c r="FM294" s="2"/>
      <c r="FN294" s="2"/>
      <c r="FO294" s="2"/>
      <c r="FP294" s="2"/>
      <c r="FQ294" s="2">
        <v>0</v>
      </c>
      <c r="FR294" s="2">
        <f t="shared" si="296"/>
        <v>0</v>
      </c>
      <c r="FS294" s="2">
        <v>2</v>
      </c>
      <c r="FT294" s="2"/>
      <c r="FU294" s="2"/>
      <c r="FV294" s="2"/>
      <c r="FW294" s="2"/>
      <c r="FX294" s="2">
        <v>114</v>
      </c>
      <c r="FY294" s="2">
        <v>67</v>
      </c>
      <c r="FZ294" s="2"/>
      <c r="GA294" s="2" t="s">
        <v>3</v>
      </c>
      <c r="GB294" s="2"/>
      <c r="GC294" s="2"/>
      <c r="GD294" s="2">
        <v>0</v>
      </c>
      <c r="GE294" s="2"/>
      <c r="GF294" s="2">
        <v>-942325915</v>
      </c>
      <c r="GG294" s="2">
        <v>2</v>
      </c>
      <c r="GH294" s="2">
        <v>1</v>
      </c>
      <c r="GI294" s="2">
        <v>-2</v>
      </c>
      <c r="GJ294" s="2">
        <v>0</v>
      </c>
      <c r="GK294" s="2">
        <f>ROUND(R294*(R12)/100,2)</f>
        <v>0</v>
      </c>
      <c r="GL294" s="2">
        <f t="shared" si="297"/>
        <v>0</v>
      </c>
      <c r="GM294" s="2">
        <f t="shared" si="298"/>
        <v>361.53</v>
      </c>
      <c r="GN294" s="2">
        <f t="shared" si="299"/>
        <v>0</v>
      </c>
      <c r="GO294" s="2">
        <f t="shared" si="300"/>
        <v>361.53</v>
      </c>
      <c r="GP294" s="2">
        <f t="shared" si="301"/>
        <v>0</v>
      </c>
      <c r="GQ294" s="2"/>
      <c r="GR294" s="2">
        <v>0</v>
      </c>
      <c r="GS294" s="2">
        <v>0</v>
      </c>
      <c r="GT294" s="2">
        <v>0</v>
      </c>
      <c r="GU294" s="2" t="s">
        <v>3</v>
      </c>
      <c r="GV294" s="2">
        <f t="shared" si="302"/>
        <v>0</v>
      </c>
      <c r="GW294" s="2">
        <v>1</v>
      </c>
      <c r="GX294" s="2">
        <f t="shared" si="303"/>
        <v>0</v>
      </c>
      <c r="GY294" s="2"/>
      <c r="GZ294" s="2"/>
      <c r="HA294" s="2">
        <v>0</v>
      </c>
      <c r="HB294" s="2">
        <v>0</v>
      </c>
      <c r="HC294" s="2">
        <f t="shared" si="304"/>
        <v>0</v>
      </c>
      <c r="HD294" s="2"/>
      <c r="HE294" s="2" t="s">
        <v>3</v>
      </c>
      <c r="HF294" s="2" t="s">
        <v>3</v>
      </c>
      <c r="HG294" s="2"/>
      <c r="HH294" s="2"/>
      <c r="HI294" s="2"/>
      <c r="HJ294" s="2"/>
      <c r="HK294" s="2"/>
      <c r="HL294" s="2"/>
      <c r="HM294" s="2" t="s">
        <v>3</v>
      </c>
      <c r="HN294" s="2" t="s">
        <v>3</v>
      </c>
      <c r="HO294" s="2" t="s">
        <v>3</v>
      </c>
      <c r="HP294" s="2" t="s">
        <v>3</v>
      </c>
      <c r="HQ294" s="2" t="s">
        <v>3</v>
      </c>
      <c r="HR294" s="2"/>
      <c r="HS294" s="2"/>
      <c r="HT294" s="2"/>
      <c r="HU294" s="2"/>
      <c r="HV294" s="2"/>
      <c r="HW294" s="2"/>
      <c r="HX294" s="2"/>
      <c r="HY294" s="2"/>
      <c r="HZ294" s="2"/>
      <c r="IA294" s="2"/>
      <c r="IB294" s="2"/>
      <c r="IC294" s="2"/>
      <c r="ID294" s="2"/>
      <c r="IE294" s="2"/>
      <c r="IF294" s="2"/>
      <c r="IG294" s="2"/>
      <c r="IH294" s="2"/>
      <c r="II294" s="2"/>
      <c r="IJ294" s="2"/>
      <c r="IK294" s="2">
        <v>0</v>
      </c>
      <c r="IL294" s="2"/>
      <c r="IM294" s="2"/>
      <c r="IN294" s="2"/>
      <c r="IO294" s="2"/>
      <c r="IP294" s="2"/>
      <c r="IQ294" s="2"/>
      <c r="IR294" s="2"/>
      <c r="IS294" s="2"/>
      <c r="IT294" s="2"/>
      <c r="IU294" s="2"/>
    </row>
    <row r="295" spans="1:255" x14ac:dyDescent="0.2">
      <c r="A295">
        <v>17</v>
      </c>
      <c r="B295">
        <v>1</v>
      </c>
      <c r="C295">
        <f>ROW(SmtRes!A414)</f>
        <v>414</v>
      </c>
      <c r="D295">
        <f>ROW(EtalonRes!A502)</f>
        <v>502</v>
      </c>
      <c r="E295" t="s">
        <v>192</v>
      </c>
      <c r="F295" t="s">
        <v>207</v>
      </c>
      <c r="G295" t="s">
        <v>208</v>
      </c>
      <c r="H295" t="s">
        <v>209</v>
      </c>
      <c r="I295">
        <v>12</v>
      </c>
      <c r="J295">
        <v>0</v>
      </c>
      <c r="K295">
        <v>12</v>
      </c>
      <c r="O295">
        <f t="shared" si="267"/>
        <v>4095.34</v>
      </c>
      <c r="P295">
        <f t="shared" si="268"/>
        <v>1320.74</v>
      </c>
      <c r="Q295">
        <f t="shared" si="269"/>
        <v>0</v>
      </c>
      <c r="R295">
        <f t="shared" si="270"/>
        <v>0</v>
      </c>
      <c r="S295">
        <f t="shared" si="271"/>
        <v>2774.6</v>
      </c>
      <c r="T295">
        <f t="shared" si="272"/>
        <v>0</v>
      </c>
      <c r="U295">
        <f t="shared" si="273"/>
        <v>6.6000000000000005</v>
      </c>
      <c r="V295">
        <f t="shared" si="274"/>
        <v>0</v>
      </c>
      <c r="W295">
        <f t="shared" si="275"/>
        <v>0</v>
      </c>
      <c r="X295">
        <f t="shared" si="276"/>
        <v>2191.9299999999998</v>
      </c>
      <c r="Y295">
        <f t="shared" si="277"/>
        <v>1137.5899999999999</v>
      </c>
      <c r="AA295">
        <v>151751235</v>
      </c>
      <c r="AB295">
        <f t="shared" si="278"/>
        <v>18</v>
      </c>
      <c r="AC295">
        <f t="shared" si="279"/>
        <v>11.3</v>
      </c>
      <c r="AD295">
        <f t="shared" si="280"/>
        <v>0</v>
      </c>
      <c r="AE295">
        <f t="shared" si="281"/>
        <v>0</v>
      </c>
      <c r="AF295">
        <f t="shared" si="282"/>
        <v>6.7</v>
      </c>
      <c r="AG295">
        <f t="shared" si="283"/>
        <v>0</v>
      </c>
      <c r="AH295">
        <f t="shared" si="284"/>
        <v>0.55000000000000004</v>
      </c>
      <c r="AI295">
        <f t="shared" si="285"/>
        <v>0</v>
      </c>
      <c r="AJ295">
        <f t="shared" si="286"/>
        <v>0</v>
      </c>
      <c r="AK295">
        <v>18</v>
      </c>
      <c r="AL295">
        <v>11.3</v>
      </c>
      <c r="AM295">
        <v>0</v>
      </c>
      <c r="AN295">
        <v>0</v>
      </c>
      <c r="AO295">
        <v>6.7</v>
      </c>
      <c r="AP295">
        <v>0</v>
      </c>
      <c r="AQ295">
        <v>0.55000000000000004</v>
      </c>
      <c r="AR295">
        <v>0</v>
      </c>
      <c r="AS295">
        <v>0</v>
      </c>
      <c r="AT295">
        <v>79</v>
      </c>
      <c r="AU295">
        <v>41</v>
      </c>
      <c r="AV295">
        <v>1</v>
      </c>
      <c r="AW295">
        <v>1</v>
      </c>
      <c r="AZ295">
        <v>1</v>
      </c>
      <c r="BA295">
        <v>34.51</v>
      </c>
      <c r="BB295">
        <v>1</v>
      </c>
      <c r="BC295">
        <v>9.74</v>
      </c>
      <c r="BD295" t="s">
        <v>3</v>
      </c>
      <c r="BE295" t="s">
        <v>3</v>
      </c>
      <c r="BF295" t="s">
        <v>3</v>
      </c>
      <c r="BG295" t="s">
        <v>3</v>
      </c>
      <c r="BH295">
        <v>0</v>
      </c>
      <c r="BI295">
        <v>2</v>
      </c>
      <c r="BJ295" t="s">
        <v>210</v>
      </c>
      <c r="BM295">
        <v>338</v>
      </c>
      <c r="BN295">
        <v>0</v>
      </c>
      <c r="BO295" t="s">
        <v>207</v>
      </c>
      <c r="BP295">
        <v>1</v>
      </c>
      <c r="BQ295">
        <v>40</v>
      </c>
      <c r="BR295">
        <v>0</v>
      </c>
      <c r="BS295">
        <v>34.51</v>
      </c>
      <c r="BT295">
        <v>1</v>
      </c>
      <c r="BU295">
        <v>1</v>
      </c>
      <c r="BV295">
        <v>1</v>
      </c>
      <c r="BW295">
        <v>1</v>
      </c>
      <c r="BX295">
        <v>1</v>
      </c>
      <c r="BY295" t="s">
        <v>3</v>
      </c>
      <c r="BZ295">
        <v>79</v>
      </c>
      <c r="CA295">
        <v>41</v>
      </c>
      <c r="CB295" t="s">
        <v>3</v>
      </c>
      <c r="CE295">
        <v>30</v>
      </c>
      <c r="CF295">
        <v>0</v>
      </c>
      <c r="CG295">
        <v>0</v>
      </c>
      <c r="CM295">
        <v>0</v>
      </c>
      <c r="CN295" t="s">
        <v>3</v>
      </c>
      <c r="CO295">
        <v>0</v>
      </c>
      <c r="CP295">
        <f t="shared" si="287"/>
        <v>4095.34</v>
      </c>
      <c r="CQ295">
        <f t="shared" si="288"/>
        <v>110.06</v>
      </c>
      <c r="CR295">
        <f t="shared" si="289"/>
        <v>0</v>
      </c>
      <c r="CS295">
        <f t="shared" si="290"/>
        <v>0</v>
      </c>
      <c r="CT295">
        <f t="shared" si="291"/>
        <v>231.22</v>
      </c>
      <c r="CU295">
        <f t="shared" si="292"/>
        <v>0</v>
      </c>
      <c r="CV295">
        <f t="shared" si="293"/>
        <v>0.55000000000000004</v>
      </c>
      <c r="CW295">
        <f t="shared" si="294"/>
        <v>0</v>
      </c>
      <c r="CX295">
        <f t="shared" si="295"/>
        <v>0</v>
      </c>
      <c r="CY295">
        <f>S295*(BZ295/100)</f>
        <v>2191.9340000000002</v>
      </c>
      <c r="CZ295">
        <f>S295*(CA295/100)</f>
        <v>1137.5859999999998</v>
      </c>
      <c r="DC295" t="s">
        <v>3</v>
      </c>
      <c r="DD295" t="s">
        <v>3</v>
      </c>
      <c r="DE295" t="s">
        <v>3</v>
      </c>
      <c r="DF295" t="s">
        <v>3</v>
      </c>
      <c r="DG295" t="s">
        <v>3</v>
      </c>
      <c r="DH295" t="s">
        <v>3</v>
      </c>
      <c r="DI295" t="s">
        <v>3</v>
      </c>
      <c r="DJ295" t="s">
        <v>3</v>
      </c>
      <c r="DK295" t="s">
        <v>3</v>
      </c>
      <c r="DL295" t="s">
        <v>3</v>
      </c>
      <c r="DM295" t="s">
        <v>3</v>
      </c>
      <c r="DN295">
        <v>114</v>
      </c>
      <c r="DO295">
        <v>67</v>
      </c>
      <c r="DP295">
        <v>1</v>
      </c>
      <c r="DQ295">
        <v>1</v>
      </c>
      <c r="DU295">
        <v>1013</v>
      </c>
      <c r="DV295" t="s">
        <v>209</v>
      </c>
      <c r="DW295" t="s">
        <v>209</v>
      </c>
      <c r="DX295">
        <v>1</v>
      </c>
      <c r="DZ295" t="s">
        <v>3</v>
      </c>
      <c r="EA295" t="s">
        <v>3</v>
      </c>
      <c r="EB295" t="s">
        <v>3</v>
      </c>
      <c r="EC295" t="s">
        <v>3</v>
      </c>
      <c r="EE295">
        <v>151030336</v>
      </c>
      <c r="EF295">
        <v>40</v>
      </c>
      <c r="EG295" t="s">
        <v>23</v>
      </c>
      <c r="EH295">
        <v>0</v>
      </c>
      <c r="EI295" t="s">
        <v>3</v>
      </c>
      <c r="EJ295">
        <v>2</v>
      </c>
      <c r="EK295">
        <v>338</v>
      </c>
      <c r="EL295" t="s">
        <v>211</v>
      </c>
      <c r="EM295" t="s">
        <v>212</v>
      </c>
      <c r="EO295" t="s">
        <v>3</v>
      </c>
      <c r="EQ295">
        <v>0</v>
      </c>
      <c r="ER295">
        <v>18</v>
      </c>
      <c r="ES295">
        <v>11.3</v>
      </c>
      <c r="ET295">
        <v>0</v>
      </c>
      <c r="EU295">
        <v>0</v>
      </c>
      <c r="EV295">
        <v>6.7</v>
      </c>
      <c r="EW295">
        <v>0.55000000000000004</v>
      </c>
      <c r="EX295">
        <v>0</v>
      </c>
      <c r="EY295">
        <v>0</v>
      </c>
      <c r="FQ295">
        <v>0</v>
      </c>
      <c r="FR295">
        <f t="shared" si="296"/>
        <v>0</v>
      </c>
      <c r="FS295">
        <v>2</v>
      </c>
      <c r="FX295">
        <v>114</v>
      </c>
      <c r="FY295">
        <v>67</v>
      </c>
      <c r="GA295" t="s">
        <v>3</v>
      </c>
      <c r="GD295">
        <v>0</v>
      </c>
      <c r="GF295">
        <v>-942325915</v>
      </c>
      <c r="GG295">
        <v>2</v>
      </c>
      <c r="GH295">
        <v>1</v>
      </c>
      <c r="GI295">
        <v>2</v>
      </c>
      <c r="GJ295">
        <v>0</v>
      </c>
      <c r="GK295">
        <f>ROUND(R295*(S12)/100,2)</f>
        <v>0</v>
      </c>
      <c r="GL295">
        <f t="shared" si="297"/>
        <v>0</v>
      </c>
      <c r="GM295">
        <f t="shared" si="298"/>
        <v>7424.86</v>
      </c>
      <c r="GN295">
        <f t="shared" si="299"/>
        <v>0</v>
      </c>
      <c r="GO295">
        <f t="shared" si="300"/>
        <v>7424.86</v>
      </c>
      <c r="GP295">
        <f t="shared" si="301"/>
        <v>0</v>
      </c>
      <c r="GR295">
        <v>0</v>
      </c>
      <c r="GS295">
        <v>3</v>
      </c>
      <c r="GT295">
        <v>0</v>
      </c>
      <c r="GU295" t="s">
        <v>3</v>
      </c>
      <c r="GV295">
        <f t="shared" si="302"/>
        <v>0</v>
      </c>
      <c r="GW295">
        <v>1</v>
      </c>
      <c r="GX295">
        <f t="shared" si="303"/>
        <v>0</v>
      </c>
      <c r="HA295">
        <v>0</v>
      </c>
      <c r="HB295">
        <v>0</v>
      </c>
      <c r="HC295">
        <f t="shared" si="304"/>
        <v>0</v>
      </c>
      <c r="HE295" t="s">
        <v>3</v>
      </c>
      <c r="HF295" t="s">
        <v>3</v>
      </c>
      <c r="HM295" t="s">
        <v>3</v>
      </c>
      <c r="HN295" t="s">
        <v>3</v>
      </c>
      <c r="HO295" t="s">
        <v>3</v>
      </c>
      <c r="HP295" t="s">
        <v>3</v>
      </c>
      <c r="HQ295" t="s">
        <v>3</v>
      </c>
      <c r="IK295">
        <v>0</v>
      </c>
    </row>
    <row r="296" spans="1:255" x14ac:dyDescent="0.2">
      <c r="A296" s="2">
        <v>17</v>
      </c>
      <c r="B296" s="2">
        <v>1</v>
      </c>
      <c r="C296" s="2"/>
      <c r="D296" s="2"/>
      <c r="E296" s="2" t="s">
        <v>196</v>
      </c>
      <c r="F296" s="2" t="s">
        <v>187</v>
      </c>
      <c r="G296" s="2" t="s">
        <v>760</v>
      </c>
      <c r="H296" s="2" t="s">
        <v>29</v>
      </c>
      <c r="I296" s="2">
        <v>5</v>
      </c>
      <c r="J296" s="2">
        <v>0</v>
      </c>
      <c r="K296" s="2">
        <v>5</v>
      </c>
      <c r="L296" s="2"/>
      <c r="M296" s="2"/>
      <c r="N296" s="2"/>
      <c r="O296" s="2">
        <f t="shared" si="267"/>
        <v>3663.9</v>
      </c>
      <c r="P296" s="2">
        <f t="shared" si="268"/>
        <v>3663.9</v>
      </c>
      <c r="Q296" s="2">
        <f t="shared" si="269"/>
        <v>0</v>
      </c>
      <c r="R296" s="2">
        <f t="shared" si="270"/>
        <v>0</v>
      </c>
      <c r="S296" s="2">
        <f t="shared" si="271"/>
        <v>0</v>
      </c>
      <c r="T296" s="2">
        <f t="shared" si="272"/>
        <v>0</v>
      </c>
      <c r="U296" s="2">
        <f t="shared" si="273"/>
        <v>0</v>
      </c>
      <c r="V296" s="2">
        <f t="shared" si="274"/>
        <v>0</v>
      </c>
      <c r="W296" s="2">
        <f t="shared" si="275"/>
        <v>0</v>
      </c>
      <c r="X296" s="2">
        <f t="shared" si="276"/>
        <v>0</v>
      </c>
      <c r="Y296" s="2">
        <f t="shared" si="277"/>
        <v>0</v>
      </c>
      <c r="Z296" s="2"/>
      <c r="AA296" s="2">
        <v>151751237</v>
      </c>
      <c r="AB296" s="2">
        <f t="shared" si="278"/>
        <v>732.78</v>
      </c>
      <c r="AC296" s="2">
        <f t="shared" si="279"/>
        <v>732.78</v>
      </c>
      <c r="AD296" s="2">
        <f t="shared" si="280"/>
        <v>0</v>
      </c>
      <c r="AE296" s="2">
        <f t="shared" si="281"/>
        <v>0</v>
      </c>
      <c r="AF296" s="2">
        <f t="shared" si="282"/>
        <v>0</v>
      </c>
      <c r="AG296" s="2">
        <f t="shared" si="283"/>
        <v>0</v>
      </c>
      <c r="AH296" s="2">
        <f t="shared" si="284"/>
        <v>0</v>
      </c>
      <c r="AI296" s="2">
        <f t="shared" si="285"/>
        <v>0</v>
      </c>
      <c r="AJ296" s="2">
        <f t="shared" si="286"/>
        <v>0</v>
      </c>
      <c r="AK296" s="2">
        <v>732.78</v>
      </c>
      <c r="AL296" s="2">
        <v>732.78</v>
      </c>
      <c r="AM296" s="2">
        <v>0</v>
      </c>
      <c r="AN296" s="2">
        <v>0</v>
      </c>
      <c r="AO296" s="2">
        <v>0</v>
      </c>
      <c r="AP296" s="2">
        <v>0</v>
      </c>
      <c r="AQ296" s="2">
        <v>0</v>
      </c>
      <c r="AR296" s="2">
        <v>0</v>
      </c>
      <c r="AS296" s="2">
        <v>0</v>
      </c>
      <c r="AT296" s="2">
        <v>0</v>
      </c>
      <c r="AU296" s="2">
        <v>0</v>
      </c>
      <c r="AV296" s="2">
        <v>1</v>
      </c>
      <c r="AW296" s="2">
        <v>1</v>
      </c>
      <c r="AX296" s="2"/>
      <c r="AY296" s="2"/>
      <c r="AZ296" s="2">
        <v>1</v>
      </c>
      <c r="BA296" s="2">
        <v>1</v>
      </c>
      <c r="BB296" s="2">
        <v>1</v>
      </c>
      <c r="BC296" s="2">
        <v>1</v>
      </c>
      <c r="BD296" s="2" t="s">
        <v>3</v>
      </c>
      <c r="BE296" s="2" t="s">
        <v>3</v>
      </c>
      <c r="BF296" s="2" t="s">
        <v>3</v>
      </c>
      <c r="BG296" s="2" t="s">
        <v>3</v>
      </c>
      <c r="BH296" s="2">
        <v>3</v>
      </c>
      <c r="BI296" s="2">
        <v>1</v>
      </c>
      <c r="BJ296" s="2" t="s">
        <v>188</v>
      </c>
      <c r="BK296" s="2"/>
      <c r="BL296" s="2"/>
      <c r="BM296" s="2">
        <v>1617</v>
      </c>
      <c r="BN296" s="2">
        <v>0</v>
      </c>
      <c r="BO296" s="2" t="s">
        <v>3</v>
      </c>
      <c r="BP296" s="2">
        <v>0</v>
      </c>
      <c r="BQ296" s="2">
        <v>200</v>
      </c>
      <c r="BR296" s="2">
        <v>0</v>
      </c>
      <c r="BS296" s="2">
        <v>1</v>
      </c>
      <c r="BT296" s="2">
        <v>1</v>
      </c>
      <c r="BU296" s="2">
        <v>1</v>
      </c>
      <c r="BV296" s="2">
        <v>1</v>
      </c>
      <c r="BW296" s="2">
        <v>1</v>
      </c>
      <c r="BX296" s="2">
        <v>1</v>
      </c>
      <c r="BY296" s="2" t="s">
        <v>3</v>
      </c>
      <c r="BZ296" s="2">
        <v>0</v>
      </c>
      <c r="CA296" s="2">
        <v>0</v>
      </c>
      <c r="CB296" s="2" t="s">
        <v>3</v>
      </c>
      <c r="CC296" s="2"/>
      <c r="CD296" s="2"/>
      <c r="CE296" s="2">
        <v>30</v>
      </c>
      <c r="CF296" s="2">
        <v>0</v>
      </c>
      <c r="CG296" s="2">
        <v>0</v>
      </c>
      <c r="CH296" s="2"/>
      <c r="CI296" s="2"/>
      <c r="CJ296" s="2"/>
      <c r="CK296" s="2"/>
      <c r="CL296" s="2"/>
      <c r="CM296" s="2">
        <v>0</v>
      </c>
      <c r="CN296" s="2" t="s">
        <v>3</v>
      </c>
      <c r="CO296" s="2">
        <v>0</v>
      </c>
      <c r="CP296" s="2">
        <f t="shared" si="287"/>
        <v>3663.9</v>
      </c>
      <c r="CQ296" s="2">
        <f t="shared" si="288"/>
        <v>732.78</v>
      </c>
      <c r="CR296" s="2">
        <f t="shared" si="289"/>
        <v>0</v>
      </c>
      <c r="CS296" s="2">
        <f t="shared" si="290"/>
        <v>0</v>
      </c>
      <c r="CT296" s="2">
        <f t="shared" si="291"/>
        <v>0</v>
      </c>
      <c r="CU296" s="2">
        <f t="shared" si="292"/>
        <v>0</v>
      </c>
      <c r="CV296" s="2">
        <f t="shared" si="293"/>
        <v>0</v>
      </c>
      <c r="CW296" s="2">
        <f t="shared" si="294"/>
        <v>0</v>
      </c>
      <c r="CX296" s="2">
        <f t="shared" si="295"/>
        <v>0</v>
      </c>
      <c r="CY296" s="2">
        <f>((S296*BZ296)/100)</f>
        <v>0</v>
      </c>
      <c r="CZ296" s="2">
        <f>((S296*CA296)/100)</f>
        <v>0</v>
      </c>
      <c r="DA296" s="2"/>
      <c r="DB296" s="2"/>
      <c r="DC296" s="2" t="s">
        <v>3</v>
      </c>
      <c r="DD296" s="2" t="s">
        <v>3</v>
      </c>
      <c r="DE296" s="2" t="s">
        <v>3</v>
      </c>
      <c r="DF296" s="2" t="s">
        <v>3</v>
      </c>
      <c r="DG296" s="2" t="s">
        <v>3</v>
      </c>
      <c r="DH296" s="2" t="s">
        <v>3</v>
      </c>
      <c r="DI296" s="2" t="s">
        <v>3</v>
      </c>
      <c r="DJ296" s="2" t="s">
        <v>3</v>
      </c>
      <c r="DK296" s="2" t="s">
        <v>3</v>
      </c>
      <c r="DL296" s="2" t="s">
        <v>3</v>
      </c>
      <c r="DM296" s="2" t="s">
        <v>3</v>
      </c>
      <c r="DN296" s="2">
        <v>0</v>
      </c>
      <c r="DO296" s="2">
        <v>0</v>
      </c>
      <c r="DP296" s="2">
        <v>1</v>
      </c>
      <c r="DQ296" s="2">
        <v>1</v>
      </c>
      <c r="DR296" s="2"/>
      <c r="DS296" s="2"/>
      <c r="DT296" s="2"/>
      <c r="DU296" s="2">
        <v>1010</v>
      </c>
      <c r="DV296" s="2" t="s">
        <v>29</v>
      </c>
      <c r="DW296" s="2" t="s">
        <v>29</v>
      </c>
      <c r="DX296" s="2">
        <v>1</v>
      </c>
      <c r="DY296" s="2"/>
      <c r="DZ296" s="2" t="s">
        <v>3</v>
      </c>
      <c r="EA296" s="2" t="s">
        <v>3</v>
      </c>
      <c r="EB296" s="2" t="s">
        <v>3</v>
      </c>
      <c r="EC296" s="2" t="s">
        <v>3</v>
      </c>
      <c r="ED296" s="2"/>
      <c r="EE296" s="2">
        <v>151031615</v>
      </c>
      <c r="EF296" s="2">
        <v>200</v>
      </c>
      <c r="EG296" s="2" t="s">
        <v>189</v>
      </c>
      <c r="EH296" s="2">
        <v>0</v>
      </c>
      <c r="EI296" s="2" t="s">
        <v>3</v>
      </c>
      <c r="EJ296" s="2">
        <v>1</v>
      </c>
      <c r="EK296" s="2">
        <v>1617</v>
      </c>
      <c r="EL296" s="2" t="s">
        <v>190</v>
      </c>
      <c r="EM296" s="2" t="s">
        <v>191</v>
      </c>
      <c r="EN296" s="2"/>
      <c r="EO296" s="2" t="s">
        <v>3</v>
      </c>
      <c r="EP296" s="2"/>
      <c r="EQ296" s="2">
        <v>0</v>
      </c>
      <c r="ER296" s="2">
        <v>732.78</v>
      </c>
      <c r="ES296" s="2">
        <v>732.78</v>
      </c>
      <c r="ET296" s="2">
        <v>0</v>
      </c>
      <c r="EU296" s="2">
        <v>0</v>
      </c>
      <c r="EV296" s="2">
        <v>0</v>
      </c>
      <c r="EW296" s="2">
        <v>0</v>
      </c>
      <c r="EX296" s="2">
        <v>0</v>
      </c>
      <c r="EY296" s="2">
        <v>0</v>
      </c>
      <c r="EZ296" s="2"/>
      <c r="FA296" s="2"/>
      <c r="FB296" s="2"/>
      <c r="FC296" s="2"/>
      <c r="FD296" s="2"/>
      <c r="FE296" s="2"/>
      <c r="FF296" s="2"/>
      <c r="FG296" s="2"/>
      <c r="FH296" s="2"/>
      <c r="FI296" s="2"/>
      <c r="FJ296" s="2"/>
      <c r="FK296" s="2"/>
      <c r="FL296" s="2"/>
      <c r="FM296" s="2"/>
      <c r="FN296" s="2"/>
      <c r="FO296" s="2"/>
      <c r="FP296" s="2"/>
      <c r="FQ296" s="2">
        <v>0</v>
      </c>
      <c r="FR296" s="2">
        <f t="shared" si="296"/>
        <v>0</v>
      </c>
      <c r="FS296" s="2">
        <v>0</v>
      </c>
      <c r="FT296" s="2"/>
      <c r="FU296" s="2"/>
      <c r="FV296" s="2"/>
      <c r="FW296" s="2"/>
      <c r="FX296" s="2">
        <v>0</v>
      </c>
      <c r="FY296" s="2">
        <v>0</v>
      </c>
      <c r="FZ296" s="2"/>
      <c r="GA296" s="2" t="s">
        <v>3</v>
      </c>
      <c r="GB296" s="2"/>
      <c r="GC296" s="2"/>
      <c r="GD296" s="2">
        <v>0</v>
      </c>
      <c r="GE296" s="2"/>
      <c r="GF296" s="2">
        <v>-1547390769</v>
      </c>
      <c r="GG296" s="2">
        <v>2</v>
      </c>
      <c r="GH296" s="2">
        <v>1</v>
      </c>
      <c r="GI296" s="2">
        <v>-2</v>
      </c>
      <c r="GJ296" s="2">
        <v>0</v>
      </c>
      <c r="GK296" s="2">
        <f>ROUND(R296*(R12)/100,2)</f>
        <v>0</v>
      </c>
      <c r="GL296" s="2">
        <f t="shared" si="297"/>
        <v>0</v>
      </c>
      <c r="GM296" s="2">
        <f t="shared" si="298"/>
        <v>3663.9</v>
      </c>
      <c r="GN296" s="2">
        <f t="shared" si="299"/>
        <v>3663.9</v>
      </c>
      <c r="GO296" s="2">
        <f t="shared" si="300"/>
        <v>0</v>
      </c>
      <c r="GP296" s="2">
        <f t="shared" si="301"/>
        <v>0</v>
      </c>
      <c r="GQ296" s="2"/>
      <c r="GR296" s="2">
        <v>0</v>
      </c>
      <c r="GS296" s="2">
        <v>0</v>
      </c>
      <c r="GT296" s="2">
        <v>0</v>
      </c>
      <c r="GU296" s="2" t="s">
        <v>3</v>
      </c>
      <c r="GV296" s="2">
        <f t="shared" si="302"/>
        <v>0</v>
      </c>
      <c r="GW296" s="2">
        <v>1</v>
      </c>
      <c r="GX296" s="2">
        <f t="shared" si="303"/>
        <v>0</v>
      </c>
      <c r="GY296" s="2"/>
      <c r="GZ296" s="2"/>
      <c r="HA296" s="2">
        <v>0</v>
      </c>
      <c r="HB296" s="2">
        <v>0</v>
      </c>
      <c r="HC296" s="2">
        <f t="shared" si="304"/>
        <v>0</v>
      </c>
      <c r="HD296" s="2"/>
      <c r="HE296" s="2" t="s">
        <v>3</v>
      </c>
      <c r="HF296" s="2" t="s">
        <v>3</v>
      </c>
      <c r="HG296" s="2"/>
      <c r="HH296" s="2"/>
      <c r="HI296" s="2"/>
      <c r="HJ296" s="2"/>
      <c r="HK296" s="2"/>
      <c r="HL296" s="2"/>
      <c r="HM296" s="2" t="s">
        <v>3</v>
      </c>
      <c r="HN296" s="2" t="s">
        <v>3</v>
      </c>
      <c r="HO296" s="2" t="s">
        <v>3</v>
      </c>
      <c r="HP296" s="2" t="s">
        <v>3</v>
      </c>
      <c r="HQ296" s="2" t="s">
        <v>3</v>
      </c>
      <c r="HR296" s="2"/>
      <c r="HS296" s="2"/>
      <c r="HT296" s="2"/>
      <c r="HU296" s="2"/>
      <c r="HV296" s="2"/>
      <c r="HW296" s="2"/>
      <c r="HX296" s="2"/>
      <c r="HY296" s="2"/>
      <c r="HZ296" s="2"/>
      <c r="IA296" s="2"/>
      <c r="IB296" s="2"/>
      <c r="IC296" s="2"/>
      <c r="ID296" s="2"/>
      <c r="IE296" s="2"/>
      <c r="IF296" s="2"/>
      <c r="IG296" s="2"/>
      <c r="IH296" s="2"/>
      <c r="II296" s="2"/>
      <c r="IJ296" s="2"/>
      <c r="IK296" s="2">
        <v>0</v>
      </c>
      <c r="IL296" s="2"/>
      <c r="IM296" s="2"/>
      <c r="IN296" s="2"/>
      <c r="IO296" s="2"/>
      <c r="IP296" s="2"/>
      <c r="IQ296" s="2"/>
      <c r="IR296" s="2"/>
      <c r="IS296" s="2"/>
      <c r="IT296" s="2"/>
      <c r="IU296" s="2"/>
    </row>
    <row r="297" spans="1:255" x14ac:dyDescent="0.2">
      <c r="A297">
        <v>17</v>
      </c>
      <c r="B297">
        <v>1</v>
      </c>
      <c r="E297" t="s">
        <v>196</v>
      </c>
      <c r="F297" t="s">
        <v>187</v>
      </c>
      <c r="G297" t="s">
        <v>760</v>
      </c>
      <c r="H297" t="s">
        <v>29</v>
      </c>
      <c r="I297">
        <v>5</v>
      </c>
      <c r="J297">
        <v>0</v>
      </c>
      <c r="K297">
        <v>5</v>
      </c>
      <c r="O297">
        <f t="shared" si="267"/>
        <v>26636.55</v>
      </c>
      <c r="P297">
        <f t="shared" si="268"/>
        <v>26636.55</v>
      </c>
      <c r="Q297">
        <f t="shared" si="269"/>
        <v>0</v>
      </c>
      <c r="R297">
        <f t="shared" si="270"/>
        <v>0</v>
      </c>
      <c r="S297">
        <f t="shared" si="271"/>
        <v>0</v>
      </c>
      <c r="T297">
        <f t="shared" si="272"/>
        <v>0</v>
      </c>
      <c r="U297">
        <f t="shared" si="273"/>
        <v>0</v>
      </c>
      <c r="V297">
        <f t="shared" si="274"/>
        <v>0</v>
      </c>
      <c r="W297">
        <f t="shared" si="275"/>
        <v>0</v>
      </c>
      <c r="X297">
        <f t="shared" si="276"/>
        <v>0</v>
      </c>
      <c r="Y297">
        <f t="shared" si="277"/>
        <v>0</v>
      </c>
      <c r="AA297">
        <v>151751235</v>
      </c>
      <c r="AB297">
        <f t="shared" si="278"/>
        <v>732.78</v>
      </c>
      <c r="AC297">
        <f t="shared" si="279"/>
        <v>732.78</v>
      </c>
      <c r="AD297">
        <f t="shared" si="280"/>
        <v>0</v>
      </c>
      <c r="AE297">
        <f t="shared" si="281"/>
        <v>0</v>
      </c>
      <c r="AF297">
        <f t="shared" si="282"/>
        <v>0</v>
      </c>
      <c r="AG297">
        <f t="shared" si="283"/>
        <v>0</v>
      </c>
      <c r="AH297">
        <f t="shared" si="284"/>
        <v>0</v>
      </c>
      <c r="AI297">
        <f t="shared" si="285"/>
        <v>0</v>
      </c>
      <c r="AJ297">
        <f t="shared" si="286"/>
        <v>0</v>
      </c>
      <c r="AK297">
        <v>732.78</v>
      </c>
      <c r="AL297">
        <v>732.78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1</v>
      </c>
      <c r="AW297">
        <v>1</v>
      </c>
      <c r="AZ297">
        <v>1</v>
      </c>
      <c r="BA297">
        <v>1</v>
      </c>
      <c r="BB297">
        <v>1</v>
      </c>
      <c r="BC297">
        <v>7.27</v>
      </c>
      <c r="BD297" t="s">
        <v>3</v>
      </c>
      <c r="BE297" t="s">
        <v>3</v>
      </c>
      <c r="BF297" t="s">
        <v>3</v>
      </c>
      <c r="BG297" t="s">
        <v>3</v>
      </c>
      <c r="BH297">
        <v>3</v>
      </c>
      <c r="BI297">
        <v>1</v>
      </c>
      <c r="BJ297" t="s">
        <v>188</v>
      </c>
      <c r="BM297">
        <v>1617</v>
      </c>
      <c r="BN297">
        <v>0</v>
      </c>
      <c r="BO297" t="s">
        <v>187</v>
      </c>
      <c r="BP297">
        <v>1</v>
      </c>
      <c r="BQ297">
        <v>200</v>
      </c>
      <c r="BR297">
        <v>0</v>
      </c>
      <c r="BS297">
        <v>1</v>
      </c>
      <c r="BT297">
        <v>1</v>
      </c>
      <c r="BU297">
        <v>1</v>
      </c>
      <c r="BV297">
        <v>1</v>
      </c>
      <c r="BW297">
        <v>1</v>
      </c>
      <c r="BX297">
        <v>1</v>
      </c>
      <c r="BY297" t="s">
        <v>3</v>
      </c>
      <c r="BZ297">
        <v>0</v>
      </c>
      <c r="CA297">
        <v>0</v>
      </c>
      <c r="CB297" t="s">
        <v>3</v>
      </c>
      <c r="CE297">
        <v>30</v>
      </c>
      <c r="CF297">
        <v>0</v>
      </c>
      <c r="CG297">
        <v>0</v>
      </c>
      <c r="CM297">
        <v>0</v>
      </c>
      <c r="CN297" t="s">
        <v>3</v>
      </c>
      <c r="CO297">
        <v>0</v>
      </c>
      <c r="CP297">
        <f t="shared" si="287"/>
        <v>26636.55</v>
      </c>
      <c r="CQ297">
        <f t="shared" si="288"/>
        <v>5327.31</v>
      </c>
      <c r="CR297">
        <f t="shared" si="289"/>
        <v>0</v>
      </c>
      <c r="CS297">
        <f t="shared" si="290"/>
        <v>0</v>
      </c>
      <c r="CT297">
        <f t="shared" si="291"/>
        <v>0</v>
      </c>
      <c r="CU297">
        <f t="shared" si="292"/>
        <v>0</v>
      </c>
      <c r="CV297">
        <f t="shared" si="293"/>
        <v>0</v>
      </c>
      <c r="CW297">
        <f t="shared" si="294"/>
        <v>0</v>
      </c>
      <c r="CX297">
        <f t="shared" si="295"/>
        <v>0</v>
      </c>
      <c r="CY297">
        <f>S297*(BZ297/100)</f>
        <v>0</v>
      </c>
      <c r="CZ297">
        <f>S297*(CA297/100)</f>
        <v>0</v>
      </c>
      <c r="DC297" t="s">
        <v>3</v>
      </c>
      <c r="DD297" t="s">
        <v>3</v>
      </c>
      <c r="DE297" t="s">
        <v>3</v>
      </c>
      <c r="DF297" t="s">
        <v>3</v>
      </c>
      <c r="DG297" t="s">
        <v>3</v>
      </c>
      <c r="DH297" t="s">
        <v>3</v>
      </c>
      <c r="DI297" t="s">
        <v>3</v>
      </c>
      <c r="DJ297" t="s">
        <v>3</v>
      </c>
      <c r="DK297" t="s">
        <v>3</v>
      </c>
      <c r="DL297" t="s">
        <v>3</v>
      </c>
      <c r="DM297" t="s">
        <v>3</v>
      </c>
      <c r="DN297">
        <v>0</v>
      </c>
      <c r="DO297">
        <v>0</v>
      </c>
      <c r="DP297">
        <v>1</v>
      </c>
      <c r="DQ297">
        <v>1</v>
      </c>
      <c r="DU297">
        <v>1010</v>
      </c>
      <c r="DV297" t="s">
        <v>29</v>
      </c>
      <c r="DW297" t="s">
        <v>29</v>
      </c>
      <c r="DX297">
        <v>1</v>
      </c>
      <c r="DZ297" t="s">
        <v>3</v>
      </c>
      <c r="EA297" t="s">
        <v>3</v>
      </c>
      <c r="EB297" t="s">
        <v>3</v>
      </c>
      <c r="EC297" t="s">
        <v>3</v>
      </c>
      <c r="EE297">
        <v>151031615</v>
      </c>
      <c r="EF297">
        <v>200</v>
      </c>
      <c r="EG297" t="s">
        <v>189</v>
      </c>
      <c r="EH297">
        <v>0</v>
      </c>
      <c r="EI297" t="s">
        <v>3</v>
      </c>
      <c r="EJ297">
        <v>1</v>
      </c>
      <c r="EK297">
        <v>1617</v>
      </c>
      <c r="EL297" t="s">
        <v>190</v>
      </c>
      <c r="EM297" t="s">
        <v>191</v>
      </c>
      <c r="EO297" t="s">
        <v>3</v>
      </c>
      <c r="EQ297">
        <v>0</v>
      </c>
      <c r="ER297">
        <v>732.78</v>
      </c>
      <c r="ES297">
        <v>732.78</v>
      </c>
      <c r="ET297">
        <v>0</v>
      </c>
      <c r="EU297">
        <v>0</v>
      </c>
      <c r="EV297">
        <v>0</v>
      </c>
      <c r="EW297">
        <v>0</v>
      </c>
      <c r="EX297">
        <v>0</v>
      </c>
      <c r="EY297">
        <v>0</v>
      </c>
      <c r="FQ297">
        <v>0</v>
      </c>
      <c r="FR297">
        <f t="shared" si="296"/>
        <v>0</v>
      </c>
      <c r="FS297">
        <v>0</v>
      </c>
      <c r="FX297">
        <v>0</v>
      </c>
      <c r="FY297">
        <v>0</v>
      </c>
      <c r="GA297" t="s">
        <v>3</v>
      </c>
      <c r="GD297">
        <v>0</v>
      </c>
      <c r="GF297">
        <v>-1547390769</v>
      </c>
      <c r="GG297">
        <v>2</v>
      </c>
      <c r="GH297">
        <v>1</v>
      </c>
      <c r="GI297">
        <v>2</v>
      </c>
      <c r="GJ297">
        <v>0</v>
      </c>
      <c r="GK297">
        <f>ROUND(R297*(S12)/100,2)</f>
        <v>0</v>
      </c>
      <c r="GL297">
        <f t="shared" si="297"/>
        <v>0</v>
      </c>
      <c r="GM297">
        <f t="shared" si="298"/>
        <v>26636.55</v>
      </c>
      <c r="GN297">
        <f t="shared" si="299"/>
        <v>26636.55</v>
      </c>
      <c r="GO297">
        <f t="shared" si="300"/>
        <v>0</v>
      </c>
      <c r="GP297">
        <f t="shared" si="301"/>
        <v>0</v>
      </c>
      <c r="GR297">
        <v>0</v>
      </c>
      <c r="GS297">
        <v>3</v>
      </c>
      <c r="GT297">
        <v>0</v>
      </c>
      <c r="GU297" t="s">
        <v>3</v>
      </c>
      <c r="GV297">
        <f t="shared" si="302"/>
        <v>0</v>
      </c>
      <c r="GW297">
        <v>1</v>
      </c>
      <c r="GX297">
        <f t="shared" si="303"/>
        <v>0</v>
      </c>
      <c r="HA297">
        <v>0</v>
      </c>
      <c r="HB297">
        <v>0</v>
      </c>
      <c r="HC297">
        <f t="shared" si="304"/>
        <v>0</v>
      </c>
      <c r="HE297" t="s">
        <v>3</v>
      </c>
      <c r="HF297" t="s">
        <v>3</v>
      </c>
      <c r="HM297" t="s">
        <v>3</v>
      </c>
      <c r="HN297" t="s">
        <v>3</v>
      </c>
      <c r="HO297" t="s">
        <v>3</v>
      </c>
      <c r="HP297" t="s">
        <v>3</v>
      </c>
      <c r="HQ297" t="s">
        <v>3</v>
      </c>
      <c r="IK297">
        <v>0</v>
      </c>
    </row>
    <row r="298" spans="1:255" x14ac:dyDescent="0.2">
      <c r="A298" s="2">
        <v>17</v>
      </c>
      <c r="B298" s="2">
        <v>1</v>
      </c>
      <c r="C298" s="2">
        <f>ROW(SmtRes!A416)</f>
        <v>416</v>
      </c>
      <c r="D298" s="2">
        <f>ROW(EtalonRes!A504)</f>
        <v>504</v>
      </c>
      <c r="E298" s="2" t="s">
        <v>199</v>
      </c>
      <c r="F298" s="2" t="s">
        <v>200</v>
      </c>
      <c r="G298" s="2" t="s">
        <v>201</v>
      </c>
      <c r="H298" s="2" t="s">
        <v>202</v>
      </c>
      <c r="I298" s="2">
        <v>0.78</v>
      </c>
      <c r="J298" s="2">
        <v>0</v>
      </c>
      <c r="K298" s="2">
        <v>0.78</v>
      </c>
      <c r="L298" s="2"/>
      <c r="M298" s="2"/>
      <c r="N298" s="2"/>
      <c r="O298" s="2">
        <f t="shared" ref="O298:O305" si="305">ROUND(CP298,2)</f>
        <v>197.25</v>
      </c>
      <c r="P298" s="2">
        <f t="shared" ref="P298:P305" si="306">ROUND((ROUND((AC298*AW298*I298),2)*BC298),2)</f>
        <v>0</v>
      </c>
      <c r="Q298" s="2">
        <f t="shared" ref="Q298:Q305" si="307">(ROUND((ROUND(((ET298)*AV298*I298),2)*BB298),2)+ROUND((ROUND(((AE298-(EU298))*AV298*I298),2)*BS298),2))</f>
        <v>11.12</v>
      </c>
      <c r="R298" s="2">
        <f t="shared" ref="R298:R305" si="308">ROUND((ROUND((AE298*AV298*I298),2)*BS298),2)</f>
        <v>0</v>
      </c>
      <c r="S298" s="2">
        <f t="shared" ref="S298:S305" si="309">ROUND((ROUND((AF298*AV298*I298),2)*BA298),2)</f>
        <v>186.13</v>
      </c>
      <c r="T298" s="2">
        <f t="shared" ref="T298:T305" si="310">ROUND(CU298*I298,2)</f>
        <v>0</v>
      </c>
      <c r="U298" s="2">
        <f t="shared" ref="U298:U305" si="311">CV298*I298</f>
        <v>14.8668</v>
      </c>
      <c r="V298" s="2">
        <f t="shared" ref="V298:V305" si="312">CW298*I298</f>
        <v>0</v>
      </c>
      <c r="W298" s="2">
        <f t="shared" ref="W298:W305" si="313">ROUND(CX298*I298,2)</f>
        <v>0</v>
      </c>
      <c r="X298" s="2">
        <f t="shared" ref="X298:X305" si="314">ROUND(CY298,2)</f>
        <v>169.38</v>
      </c>
      <c r="Y298" s="2">
        <f t="shared" ref="Y298:Y305" si="315">ROUND(CZ298,2)</f>
        <v>130.29</v>
      </c>
      <c r="Z298" s="2"/>
      <c r="AA298" s="2">
        <v>151751237</v>
      </c>
      <c r="AB298" s="2">
        <f t="shared" ref="AB298:AB305" si="316">ROUND((AC298+AD298+AF298),6)</f>
        <v>252.88</v>
      </c>
      <c r="AC298" s="2">
        <f t="shared" ref="AC298:AC305" si="317">ROUND((ES298),6)</f>
        <v>0</v>
      </c>
      <c r="AD298" s="2">
        <f t="shared" ref="AD298:AD305" si="318">ROUND((((ET298)-(EU298))+AE298),6)</f>
        <v>14.25</v>
      </c>
      <c r="AE298" s="2">
        <f t="shared" ref="AE298:AE303" si="319">ROUND((EU298),6)</f>
        <v>0</v>
      </c>
      <c r="AF298" s="2">
        <f t="shared" ref="AF298:AF303" si="320">ROUND((EV298),6)</f>
        <v>238.63</v>
      </c>
      <c r="AG298" s="2">
        <f t="shared" ref="AG298:AG305" si="321">ROUND((AP298),6)</f>
        <v>0</v>
      </c>
      <c r="AH298" s="2">
        <f t="shared" ref="AH298:AH303" si="322">(EW298)</f>
        <v>19.059999999999999</v>
      </c>
      <c r="AI298" s="2">
        <f t="shared" ref="AI298:AI303" si="323">(EX298)</f>
        <v>0</v>
      </c>
      <c r="AJ298" s="2">
        <f t="shared" ref="AJ298:AJ305" si="324">(AS298)</f>
        <v>0</v>
      </c>
      <c r="AK298" s="2">
        <v>252.88</v>
      </c>
      <c r="AL298" s="2">
        <v>0</v>
      </c>
      <c r="AM298" s="2">
        <v>14.25</v>
      </c>
      <c r="AN298" s="2">
        <v>0</v>
      </c>
      <c r="AO298" s="2">
        <v>238.63</v>
      </c>
      <c r="AP298" s="2">
        <v>0</v>
      </c>
      <c r="AQ298" s="2">
        <v>19.059999999999999</v>
      </c>
      <c r="AR298" s="2">
        <v>0</v>
      </c>
      <c r="AS298" s="2">
        <v>0</v>
      </c>
      <c r="AT298" s="2">
        <v>91</v>
      </c>
      <c r="AU298" s="2">
        <v>70</v>
      </c>
      <c r="AV298" s="2">
        <v>1</v>
      </c>
      <c r="AW298" s="2">
        <v>1</v>
      </c>
      <c r="AX298" s="2"/>
      <c r="AY298" s="2"/>
      <c r="AZ298" s="2">
        <v>1</v>
      </c>
      <c r="BA298" s="2">
        <v>1</v>
      </c>
      <c r="BB298" s="2">
        <v>1</v>
      </c>
      <c r="BC298" s="2">
        <v>1</v>
      </c>
      <c r="BD298" s="2" t="s">
        <v>3</v>
      </c>
      <c r="BE298" s="2" t="s">
        <v>3</v>
      </c>
      <c r="BF298" s="2" t="s">
        <v>3</v>
      </c>
      <c r="BG298" s="2" t="s">
        <v>3</v>
      </c>
      <c r="BH298" s="2">
        <v>0</v>
      </c>
      <c r="BI298" s="2">
        <v>1</v>
      </c>
      <c r="BJ298" s="2" t="s">
        <v>203</v>
      </c>
      <c r="BK298" s="2"/>
      <c r="BL298" s="2"/>
      <c r="BM298" s="2">
        <v>682</v>
      </c>
      <c r="BN298" s="2">
        <v>0</v>
      </c>
      <c r="BO298" s="2" t="s">
        <v>3</v>
      </c>
      <c r="BP298" s="2">
        <v>0</v>
      </c>
      <c r="BQ298" s="2">
        <v>60</v>
      </c>
      <c r="BR298" s="2">
        <v>0</v>
      </c>
      <c r="BS298" s="2">
        <v>1</v>
      </c>
      <c r="BT298" s="2">
        <v>1</v>
      </c>
      <c r="BU298" s="2">
        <v>1</v>
      </c>
      <c r="BV298" s="2">
        <v>1</v>
      </c>
      <c r="BW298" s="2">
        <v>1</v>
      </c>
      <c r="BX298" s="2">
        <v>1</v>
      </c>
      <c r="BY298" s="2" t="s">
        <v>3</v>
      </c>
      <c r="BZ298" s="2">
        <v>91</v>
      </c>
      <c r="CA298" s="2">
        <v>70</v>
      </c>
      <c r="CB298" s="2" t="s">
        <v>3</v>
      </c>
      <c r="CC298" s="2"/>
      <c r="CD298" s="2"/>
      <c r="CE298" s="2">
        <v>30</v>
      </c>
      <c r="CF298" s="2">
        <v>0</v>
      </c>
      <c r="CG298" s="2">
        <v>0</v>
      </c>
      <c r="CH298" s="2"/>
      <c r="CI298" s="2"/>
      <c r="CJ298" s="2"/>
      <c r="CK298" s="2"/>
      <c r="CL298" s="2"/>
      <c r="CM298" s="2">
        <v>0</v>
      </c>
      <c r="CN298" s="2" t="s">
        <v>3</v>
      </c>
      <c r="CO298" s="2">
        <v>0</v>
      </c>
      <c r="CP298" s="2">
        <f t="shared" ref="CP298:CP305" si="325">(P298+Q298+S298)</f>
        <v>197.25</v>
      </c>
      <c r="CQ298" s="2">
        <f t="shared" ref="CQ298:CQ305" si="326">ROUND((ROUND((AC298*AW298*1),2)*BC298),2)</f>
        <v>0</v>
      </c>
      <c r="CR298" s="2">
        <f t="shared" ref="CR298:CR305" si="327">(ROUND((ROUND(((ET298)*AV298*1),2)*BB298),2)+ROUND((ROUND(((AE298-(EU298))*AV298*1),2)*BS298),2))</f>
        <v>14.25</v>
      </c>
      <c r="CS298" s="2">
        <f t="shared" ref="CS298:CS305" si="328">ROUND((ROUND((AE298*AV298*1),2)*BS298),2)</f>
        <v>0</v>
      </c>
      <c r="CT298" s="2">
        <f t="shared" ref="CT298:CT305" si="329">ROUND((ROUND((AF298*AV298*1),2)*BA298),2)</f>
        <v>238.63</v>
      </c>
      <c r="CU298" s="2">
        <f t="shared" ref="CU298:CU305" si="330">AG298</f>
        <v>0</v>
      </c>
      <c r="CV298" s="2">
        <f t="shared" ref="CV298:CV305" si="331">(AH298*AV298)</f>
        <v>19.059999999999999</v>
      </c>
      <c r="CW298" s="2">
        <f t="shared" ref="CW298:CW305" si="332">AI298</f>
        <v>0</v>
      </c>
      <c r="CX298" s="2">
        <f t="shared" ref="CX298:CX305" si="333">AJ298</f>
        <v>0</v>
      </c>
      <c r="CY298" s="2">
        <f>((S298*BZ298)/100)</f>
        <v>169.37829999999997</v>
      </c>
      <c r="CZ298" s="2">
        <f>((S298*CA298)/100)</f>
        <v>130.291</v>
      </c>
      <c r="DA298" s="2"/>
      <c r="DB298" s="2"/>
      <c r="DC298" s="2" t="s">
        <v>3</v>
      </c>
      <c r="DD298" s="2" t="s">
        <v>3</v>
      </c>
      <c r="DE298" s="2" t="s">
        <v>3</v>
      </c>
      <c r="DF298" s="2" t="s">
        <v>3</v>
      </c>
      <c r="DG298" s="2" t="s">
        <v>3</v>
      </c>
      <c r="DH298" s="2" t="s">
        <v>3</v>
      </c>
      <c r="DI298" s="2" t="s">
        <v>3</v>
      </c>
      <c r="DJ298" s="2" t="s">
        <v>3</v>
      </c>
      <c r="DK298" s="2" t="s">
        <v>3</v>
      </c>
      <c r="DL298" s="2" t="s">
        <v>3</v>
      </c>
      <c r="DM298" s="2" t="s">
        <v>3</v>
      </c>
      <c r="DN298" s="2">
        <v>0</v>
      </c>
      <c r="DO298" s="2">
        <v>0</v>
      </c>
      <c r="DP298" s="2">
        <v>1</v>
      </c>
      <c r="DQ298" s="2">
        <v>1</v>
      </c>
      <c r="DR298" s="2"/>
      <c r="DS298" s="2"/>
      <c r="DT298" s="2"/>
      <c r="DU298" s="2">
        <v>1013</v>
      </c>
      <c r="DV298" s="2" t="s">
        <v>202</v>
      </c>
      <c r="DW298" s="2" t="s">
        <v>202</v>
      </c>
      <c r="DX298" s="2">
        <v>1</v>
      </c>
      <c r="DY298" s="2"/>
      <c r="DZ298" s="2" t="s">
        <v>3</v>
      </c>
      <c r="EA298" s="2" t="s">
        <v>3</v>
      </c>
      <c r="EB298" s="2" t="s">
        <v>3</v>
      </c>
      <c r="EC298" s="2" t="s">
        <v>3</v>
      </c>
      <c r="ED298" s="2"/>
      <c r="EE298" s="2">
        <v>151030680</v>
      </c>
      <c r="EF298" s="2">
        <v>60</v>
      </c>
      <c r="EG298" s="2" t="s">
        <v>204</v>
      </c>
      <c r="EH298" s="2">
        <v>0</v>
      </c>
      <c r="EI298" s="2" t="s">
        <v>3</v>
      </c>
      <c r="EJ298" s="2">
        <v>1</v>
      </c>
      <c r="EK298" s="2">
        <v>682</v>
      </c>
      <c r="EL298" s="2" t="s">
        <v>205</v>
      </c>
      <c r="EM298" s="2" t="s">
        <v>206</v>
      </c>
      <c r="EN298" s="2"/>
      <c r="EO298" s="2" t="s">
        <v>3</v>
      </c>
      <c r="EP298" s="2"/>
      <c r="EQ298" s="2">
        <v>0</v>
      </c>
      <c r="ER298" s="2">
        <v>252.88</v>
      </c>
      <c r="ES298" s="2">
        <v>0</v>
      </c>
      <c r="ET298" s="2">
        <v>14.25</v>
      </c>
      <c r="EU298" s="2">
        <v>0</v>
      </c>
      <c r="EV298" s="2">
        <v>238.63</v>
      </c>
      <c r="EW298" s="2">
        <v>19.059999999999999</v>
      </c>
      <c r="EX298" s="2">
        <v>0</v>
      </c>
      <c r="EY298" s="2">
        <v>0</v>
      </c>
      <c r="EZ298" s="2"/>
      <c r="FA298" s="2"/>
      <c r="FB298" s="2"/>
      <c r="FC298" s="2"/>
      <c r="FD298" s="2"/>
      <c r="FE298" s="2"/>
      <c r="FF298" s="2"/>
      <c r="FG298" s="2"/>
      <c r="FH298" s="2"/>
      <c r="FI298" s="2"/>
      <c r="FJ298" s="2"/>
      <c r="FK298" s="2"/>
      <c r="FL298" s="2"/>
      <c r="FM298" s="2"/>
      <c r="FN298" s="2"/>
      <c r="FO298" s="2"/>
      <c r="FP298" s="2"/>
      <c r="FQ298" s="2">
        <v>0</v>
      </c>
      <c r="FR298" s="2">
        <f t="shared" ref="FR298:FR305" si="334">ROUND(IF(BI298=3,GM298,0),2)</f>
        <v>0</v>
      </c>
      <c r="FS298" s="2">
        <v>0</v>
      </c>
      <c r="FT298" s="2"/>
      <c r="FU298" s="2"/>
      <c r="FV298" s="2"/>
      <c r="FW298" s="2"/>
      <c r="FX298" s="2">
        <v>91</v>
      </c>
      <c r="FY298" s="2">
        <v>70</v>
      </c>
      <c r="FZ298" s="2"/>
      <c r="GA298" s="2" t="s">
        <v>3</v>
      </c>
      <c r="GB298" s="2"/>
      <c r="GC298" s="2"/>
      <c r="GD298" s="2">
        <v>0</v>
      </c>
      <c r="GE298" s="2"/>
      <c r="GF298" s="2">
        <v>454863498</v>
      </c>
      <c r="GG298" s="2">
        <v>2</v>
      </c>
      <c r="GH298" s="2">
        <v>1</v>
      </c>
      <c r="GI298" s="2">
        <v>-2</v>
      </c>
      <c r="GJ298" s="2">
        <v>0</v>
      </c>
      <c r="GK298" s="2">
        <f>ROUND(R298*(R12)/100,2)</f>
        <v>0</v>
      </c>
      <c r="GL298" s="2">
        <f t="shared" ref="GL298:GL305" si="335">ROUND(IF(AND(BH298=3,BI298=3,FS298&lt;&gt;0),P298,0),2)</f>
        <v>0</v>
      </c>
      <c r="GM298" s="2">
        <f t="shared" ref="GM298:GM305" si="336">ROUND(O298+X298+Y298+GK298,2)+GX298</f>
        <v>496.92</v>
      </c>
      <c r="GN298" s="2">
        <f t="shared" ref="GN298:GN305" si="337">IF(OR(BI298=0,BI298=1),GM298,0)</f>
        <v>496.92</v>
      </c>
      <c r="GO298" s="2">
        <f t="shared" ref="GO298:GO305" si="338">IF(BI298=2,GM298,0)</f>
        <v>0</v>
      </c>
      <c r="GP298" s="2">
        <f t="shared" ref="GP298:GP305" si="339">IF(BI298=4,GM298+GX298,0)</f>
        <v>0</v>
      </c>
      <c r="GQ298" s="2"/>
      <c r="GR298" s="2">
        <v>0</v>
      </c>
      <c r="GS298" s="2">
        <v>0</v>
      </c>
      <c r="GT298" s="2">
        <v>0</v>
      </c>
      <c r="GU298" s="2" t="s">
        <v>3</v>
      </c>
      <c r="GV298" s="2">
        <f t="shared" ref="GV298:GV305" si="340">ROUND((GT298),6)</f>
        <v>0</v>
      </c>
      <c r="GW298" s="2">
        <v>1</v>
      </c>
      <c r="GX298" s="2">
        <f t="shared" ref="GX298:GX305" si="341">ROUND(HC298*I298,2)</f>
        <v>0</v>
      </c>
      <c r="GY298" s="2"/>
      <c r="GZ298" s="2"/>
      <c r="HA298" s="2">
        <v>0</v>
      </c>
      <c r="HB298" s="2">
        <v>0</v>
      </c>
      <c r="HC298" s="2">
        <f t="shared" ref="HC298:HC305" si="342">GV298*GW298</f>
        <v>0</v>
      </c>
      <c r="HD298" s="2"/>
      <c r="HE298" s="2" t="s">
        <v>3</v>
      </c>
      <c r="HF298" s="2" t="s">
        <v>3</v>
      </c>
      <c r="HG298" s="2"/>
      <c r="HH298" s="2"/>
      <c r="HI298" s="2"/>
      <c r="HJ298" s="2"/>
      <c r="HK298" s="2"/>
      <c r="HL298" s="2"/>
      <c r="HM298" s="2" t="s">
        <v>3</v>
      </c>
      <c r="HN298" s="2" t="s">
        <v>3</v>
      </c>
      <c r="HO298" s="2" t="s">
        <v>3</v>
      </c>
      <c r="HP298" s="2" t="s">
        <v>3</v>
      </c>
      <c r="HQ298" s="2" t="s">
        <v>3</v>
      </c>
      <c r="HR298" s="2"/>
      <c r="HS298" s="2"/>
      <c r="HT298" s="2"/>
      <c r="HU298" s="2"/>
      <c r="HV298" s="2"/>
      <c r="HW298" s="2"/>
      <c r="HX298" s="2"/>
      <c r="HY298" s="2"/>
      <c r="HZ298" s="2"/>
      <c r="IA298" s="2"/>
      <c r="IB298" s="2"/>
      <c r="IC298" s="2"/>
      <c r="ID298" s="2"/>
      <c r="IE298" s="2"/>
      <c r="IF298" s="2"/>
      <c r="IG298" s="2"/>
      <c r="IH298" s="2"/>
      <c r="II298" s="2"/>
      <c r="IJ298" s="2"/>
      <c r="IK298" s="2">
        <v>0</v>
      </c>
      <c r="IL298" s="2"/>
      <c r="IM298" s="2"/>
      <c r="IN298" s="2"/>
      <c r="IO298" s="2"/>
      <c r="IP298" s="2"/>
      <c r="IQ298" s="2"/>
      <c r="IR298" s="2"/>
      <c r="IS298" s="2"/>
      <c r="IT298" s="2"/>
      <c r="IU298" s="2"/>
    </row>
    <row r="299" spans="1:255" x14ac:dyDescent="0.2">
      <c r="A299">
        <v>17</v>
      </c>
      <c r="B299">
        <v>1</v>
      </c>
      <c r="C299">
        <f>ROW(SmtRes!A418)</f>
        <v>418</v>
      </c>
      <c r="D299">
        <f>ROW(EtalonRes!A506)</f>
        <v>506</v>
      </c>
      <c r="E299" t="s">
        <v>199</v>
      </c>
      <c r="F299" t="s">
        <v>200</v>
      </c>
      <c r="G299" t="s">
        <v>201</v>
      </c>
      <c r="H299" t="s">
        <v>202</v>
      </c>
      <c r="I299">
        <v>0.78</v>
      </c>
      <c r="J299">
        <v>0</v>
      </c>
      <c r="K299">
        <v>0.78</v>
      </c>
      <c r="O299">
        <f t="shared" si="305"/>
        <v>6517.65</v>
      </c>
      <c r="P299">
        <f t="shared" si="306"/>
        <v>0</v>
      </c>
      <c r="Q299">
        <f t="shared" si="307"/>
        <v>94.3</v>
      </c>
      <c r="R299">
        <f t="shared" si="308"/>
        <v>0</v>
      </c>
      <c r="S299">
        <f t="shared" si="309"/>
        <v>6423.35</v>
      </c>
      <c r="T299">
        <f t="shared" si="310"/>
        <v>0</v>
      </c>
      <c r="U299">
        <f t="shared" si="311"/>
        <v>14.8668</v>
      </c>
      <c r="V299">
        <f t="shared" si="312"/>
        <v>0</v>
      </c>
      <c r="W299">
        <f t="shared" si="313"/>
        <v>0</v>
      </c>
      <c r="X299">
        <f t="shared" si="314"/>
        <v>4817.51</v>
      </c>
      <c r="Y299">
        <f t="shared" si="315"/>
        <v>2633.57</v>
      </c>
      <c r="AA299">
        <v>151751235</v>
      </c>
      <c r="AB299">
        <f t="shared" si="316"/>
        <v>252.88</v>
      </c>
      <c r="AC299">
        <f t="shared" si="317"/>
        <v>0</v>
      </c>
      <c r="AD299">
        <f t="shared" si="318"/>
        <v>14.25</v>
      </c>
      <c r="AE299">
        <f t="shared" si="319"/>
        <v>0</v>
      </c>
      <c r="AF299">
        <f t="shared" si="320"/>
        <v>238.63</v>
      </c>
      <c r="AG299">
        <f t="shared" si="321"/>
        <v>0</v>
      </c>
      <c r="AH299">
        <f t="shared" si="322"/>
        <v>19.059999999999999</v>
      </c>
      <c r="AI299">
        <f t="shared" si="323"/>
        <v>0</v>
      </c>
      <c r="AJ299">
        <f t="shared" si="324"/>
        <v>0</v>
      </c>
      <c r="AK299">
        <v>252.88</v>
      </c>
      <c r="AL299">
        <v>0</v>
      </c>
      <c r="AM299">
        <v>14.25</v>
      </c>
      <c r="AN299">
        <v>0</v>
      </c>
      <c r="AO299">
        <v>238.63</v>
      </c>
      <c r="AP299">
        <v>0</v>
      </c>
      <c r="AQ299">
        <v>19.059999999999999</v>
      </c>
      <c r="AR299">
        <v>0</v>
      </c>
      <c r="AS299">
        <v>0</v>
      </c>
      <c r="AT299">
        <v>75</v>
      </c>
      <c r="AU299">
        <v>41</v>
      </c>
      <c r="AV299">
        <v>1</v>
      </c>
      <c r="AW299">
        <v>1</v>
      </c>
      <c r="AZ299">
        <v>1</v>
      </c>
      <c r="BA299">
        <v>34.51</v>
      </c>
      <c r="BB299">
        <v>8.48</v>
      </c>
      <c r="BC299">
        <v>1</v>
      </c>
      <c r="BD299" t="s">
        <v>3</v>
      </c>
      <c r="BE299" t="s">
        <v>3</v>
      </c>
      <c r="BF299" t="s">
        <v>3</v>
      </c>
      <c r="BG299" t="s">
        <v>3</v>
      </c>
      <c r="BH299">
        <v>0</v>
      </c>
      <c r="BI299">
        <v>1</v>
      </c>
      <c r="BJ299" t="s">
        <v>203</v>
      </c>
      <c r="BM299">
        <v>682</v>
      </c>
      <c r="BN299">
        <v>0</v>
      </c>
      <c r="BO299" t="s">
        <v>200</v>
      </c>
      <c r="BP299">
        <v>1</v>
      </c>
      <c r="BQ299">
        <v>60</v>
      </c>
      <c r="BR299">
        <v>0</v>
      </c>
      <c r="BS299">
        <v>34.51</v>
      </c>
      <c r="BT299">
        <v>1</v>
      </c>
      <c r="BU299">
        <v>1</v>
      </c>
      <c r="BV299">
        <v>1</v>
      </c>
      <c r="BW299">
        <v>1</v>
      </c>
      <c r="BX299">
        <v>1</v>
      </c>
      <c r="BY299" t="s">
        <v>3</v>
      </c>
      <c r="BZ299">
        <v>75</v>
      </c>
      <c r="CA299">
        <v>41</v>
      </c>
      <c r="CB299" t="s">
        <v>3</v>
      </c>
      <c r="CE299">
        <v>30</v>
      </c>
      <c r="CF299">
        <v>0</v>
      </c>
      <c r="CG299">
        <v>0</v>
      </c>
      <c r="CM299">
        <v>0</v>
      </c>
      <c r="CN299" t="s">
        <v>3</v>
      </c>
      <c r="CO299">
        <v>0</v>
      </c>
      <c r="CP299">
        <f t="shared" si="325"/>
        <v>6517.6500000000005</v>
      </c>
      <c r="CQ299">
        <f t="shared" si="326"/>
        <v>0</v>
      </c>
      <c r="CR299">
        <f t="shared" si="327"/>
        <v>120.84</v>
      </c>
      <c r="CS299">
        <f t="shared" si="328"/>
        <v>0</v>
      </c>
      <c r="CT299">
        <f t="shared" si="329"/>
        <v>8235.1200000000008</v>
      </c>
      <c r="CU299">
        <f t="shared" si="330"/>
        <v>0</v>
      </c>
      <c r="CV299">
        <f t="shared" si="331"/>
        <v>19.059999999999999</v>
      </c>
      <c r="CW299">
        <f t="shared" si="332"/>
        <v>0</v>
      </c>
      <c r="CX299">
        <f t="shared" si="333"/>
        <v>0</v>
      </c>
      <c r="CY299">
        <f>S299*(BZ299/100)</f>
        <v>4817.5125000000007</v>
      </c>
      <c r="CZ299">
        <f>S299*(CA299/100)</f>
        <v>2633.5735</v>
      </c>
      <c r="DC299" t="s">
        <v>3</v>
      </c>
      <c r="DD299" t="s">
        <v>3</v>
      </c>
      <c r="DE299" t="s">
        <v>3</v>
      </c>
      <c r="DF299" t="s">
        <v>3</v>
      </c>
      <c r="DG299" t="s">
        <v>3</v>
      </c>
      <c r="DH299" t="s">
        <v>3</v>
      </c>
      <c r="DI299" t="s">
        <v>3</v>
      </c>
      <c r="DJ299" t="s">
        <v>3</v>
      </c>
      <c r="DK299" t="s">
        <v>3</v>
      </c>
      <c r="DL299" t="s">
        <v>3</v>
      </c>
      <c r="DM299" t="s">
        <v>3</v>
      </c>
      <c r="DN299">
        <v>91</v>
      </c>
      <c r="DO299">
        <v>70</v>
      </c>
      <c r="DP299">
        <v>1</v>
      </c>
      <c r="DQ299">
        <v>1</v>
      </c>
      <c r="DU299">
        <v>1013</v>
      </c>
      <c r="DV299" t="s">
        <v>202</v>
      </c>
      <c r="DW299" t="s">
        <v>202</v>
      </c>
      <c r="DX299">
        <v>1</v>
      </c>
      <c r="DZ299" t="s">
        <v>3</v>
      </c>
      <c r="EA299" t="s">
        <v>3</v>
      </c>
      <c r="EB299" t="s">
        <v>3</v>
      </c>
      <c r="EC299" t="s">
        <v>3</v>
      </c>
      <c r="EE299">
        <v>151030680</v>
      </c>
      <c r="EF299">
        <v>60</v>
      </c>
      <c r="EG299" t="s">
        <v>204</v>
      </c>
      <c r="EH299">
        <v>0</v>
      </c>
      <c r="EI299" t="s">
        <v>3</v>
      </c>
      <c r="EJ299">
        <v>1</v>
      </c>
      <c r="EK299">
        <v>682</v>
      </c>
      <c r="EL299" t="s">
        <v>205</v>
      </c>
      <c r="EM299" t="s">
        <v>206</v>
      </c>
      <c r="EO299" t="s">
        <v>3</v>
      </c>
      <c r="EQ299">
        <v>0</v>
      </c>
      <c r="ER299">
        <v>252.88</v>
      </c>
      <c r="ES299">
        <v>0</v>
      </c>
      <c r="ET299">
        <v>14.25</v>
      </c>
      <c r="EU299">
        <v>0</v>
      </c>
      <c r="EV299">
        <v>238.63</v>
      </c>
      <c r="EW299">
        <v>19.059999999999999</v>
      </c>
      <c r="EX299">
        <v>0</v>
      </c>
      <c r="EY299">
        <v>0</v>
      </c>
      <c r="FQ299">
        <v>0</v>
      </c>
      <c r="FR299">
        <f t="shared" si="334"/>
        <v>0</v>
      </c>
      <c r="FS299">
        <v>0</v>
      </c>
      <c r="FX299">
        <v>91</v>
      </c>
      <c r="FY299">
        <v>70</v>
      </c>
      <c r="GA299" t="s">
        <v>3</v>
      </c>
      <c r="GD299">
        <v>0</v>
      </c>
      <c r="GF299">
        <v>454863498</v>
      </c>
      <c r="GG299">
        <v>2</v>
      </c>
      <c r="GH299">
        <v>1</v>
      </c>
      <c r="GI299">
        <v>2</v>
      </c>
      <c r="GJ299">
        <v>0</v>
      </c>
      <c r="GK299">
        <f>ROUND(R299*(S12)/100,2)</f>
        <v>0</v>
      </c>
      <c r="GL299">
        <f t="shared" si="335"/>
        <v>0</v>
      </c>
      <c r="GM299">
        <f t="shared" si="336"/>
        <v>13968.73</v>
      </c>
      <c r="GN299">
        <f t="shared" si="337"/>
        <v>13968.73</v>
      </c>
      <c r="GO299">
        <f t="shared" si="338"/>
        <v>0</v>
      </c>
      <c r="GP299">
        <f t="shared" si="339"/>
        <v>0</v>
      </c>
      <c r="GR299">
        <v>0</v>
      </c>
      <c r="GS299">
        <v>3</v>
      </c>
      <c r="GT299">
        <v>0</v>
      </c>
      <c r="GU299" t="s">
        <v>3</v>
      </c>
      <c r="GV299">
        <f t="shared" si="340"/>
        <v>0</v>
      </c>
      <c r="GW299">
        <v>1</v>
      </c>
      <c r="GX299">
        <f t="shared" si="341"/>
        <v>0</v>
      </c>
      <c r="HA299">
        <v>0</v>
      </c>
      <c r="HB299">
        <v>0</v>
      </c>
      <c r="HC299">
        <f t="shared" si="342"/>
        <v>0</v>
      </c>
      <c r="HE299" t="s">
        <v>3</v>
      </c>
      <c r="HF299" t="s">
        <v>3</v>
      </c>
      <c r="HM299" t="s">
        <v>3</v>
      </c>
      <c r="HN299" t="s">
        <v>3</v>
      </c>
      <c r="HO299" t="s">
        <v>3</v>
      </c>
      <c r="HP299" t="s">
        <v>3</v>
      </c>
      <c r="HQ299" t="s">
        <v>3</v>
      </c>
      <c r="IK299">
        <v>0</v>
      </c>
    </row>
    <row r="300" spans="1:255" x14ac:dyDescent="0.2">
      <c r="A300" s="2">
        <v>17</v>
      </c>
      <c r="B300" s="2">
        <v>1</v>
      </c>
      <c r="C300" s="2">
        <f>ROW(SmtRes!A423)</f>
        <v>423</v>
      </c>
      <c r="D300" s="2">
        <f>ROW(EtalonRes!A511)</f>
        <v>511</v>
      </c>
      <c r="E300" s="2" t="s">
        <v>213</v>
      </c>
      <c r="F300" s="2" t="s">
        <v>214</v>
      </c>
      <c r="G300" s="2" t="s">
        <v>215</v>
      </c>
      <c r="H300" s="2" t="s">
        <v>202</v>
      </c>
      <c r="I300" s="2">
        <f>ROUND(78/100,9)</f>
        <v>0.78</v>
      </c>
      <c r="J300" s="2">
        <v>0</v>
      </c>
      <c r="K300" s="2">
        <f>ROUND(78/100,9)</f>
        <v>0.78</v>
      </c>
      <c r="L300" s="2"/>
      <c r="M300" s="2"/>
      <c r="N300" s="2"/>
      <c r="O300" s="2">
        <f t="shared" si="305"/>
        <v>1126.0999999999999</v>
      </c>
      <c r="P300" s="2">
        <f t="shared" si="306"/>
        <v>216.39</v>
      </c>
      <c r="Q300" s="2">
        <f t="shared" si="307"/>
        <v>0</v>
      </c>
      <c r="R300" s="2">
        <f t="shared" si="308"/>
        <v>0</v>
      </c>
      <c r="S300" s="2">
        <f t="shared" si="309"/>
        <v>909.71</v>
      </c>
      <c r="T300" s="2">
        <f t="shared" si="310"/>
        <v>0</v>
      </c>
      <c r="U300" s="2">
        <f t="shared" si="311"/>
        <v>85.02</v>
      </c>
      <c r="V300" s="2">
        <f t="shared" si="312"/>
        <v>0</v>
      </c>
      <c r="W300" s="2">
        <f t="shared" si="313"/>
        <v>0</v>
      </c>
      <c r="X300" s="2">
        <f t="shared" si="314"/>
        <v>827.84</v>
      </c>
      <c r="Y300" s="2">
        <f t="shared" si="315"/>
        <v>636.79999999999995</v>
      </c>
      <c r="Z300" s="2"/>
      <c r="AA300" s="2">
        <v>151751237</v>
      </c>
      <c r="AB300" s="2">
        <f t="shared" si="316"/>
        <v>1443.72</v>
      </c>
      <c r="AC300" s="2">
        <f t="shared" si="317"/>
        <v>277.42</v>
      </c>
      <c r="AD300" s="2">
        <f t="shared" si="318"/>
        <v>0</v>
      </c>
      <c r="AE300" s="2">
        <f t="shared" si="319"/>
        <v>0</v>
      </c>
      <c r="AF300" s="2">
        <f t="shared" si="320"/>
        <v>1166.3</v>
      </c>
      <c r="AG300" s="2">
        <f t="shared" si="321"/>
        <v>0</v>
      </c>
      <c r="AH300" s="2">
        <f t="shared" si="322"/>
        <v>109</v>
      </c>
      <c r="AI300" s="2">
        <f t="shared" si="323"/>
        <v>0</v>
      </c>
      <c r="AJ300" s="2">
        <f t="shared" si="324"/>
        <v>0</v>
      </c>
      <c r="AK300" s="2">
        <v>1443.72</v>
      </c>
      <c r="AL300" s="2">
        <v>277.42</v>
      </c>
      <c r="AM300" s="2">
        <v>0</v>
      </c>
      <c r="AN300" s="2">
        <v>0</v>
      </c>
      <c r="AO300" s="2">
        <v>1166.3</v>
      </c>
      <c r="AP300" s="2">
        <v>0</v>
      </c>
      <c r="AQ300" s="2">
        <v>109</v>
      </c>
      <c r="AR300" s="2">
        <v>0</v>
      </c>
      <c r="AS300" s="2">
        <v>0</v>
      </c>
      <c r="AT300" s="2">
        <v>91</v>
      </c>
      <c r="AU300" s="2">
        <v>70</v>
      </c>
      <c r="AV300" s="2">
        <v>1</v>
      </c>
      <c r="AW300" s="2">
        <v>1</v>
      </c>
      <c r="AX300" s="2"/>
      <c r="AY300" s="2"/>
      <c r="AZ300" s="2">
        <v>1</v>
      </c>
      <c r="BA300" s="2">
        <v>1</v>
      </c>
      <c r="BB300" s="2">
        <v>1</v>
      </c>
      <c r="BC300" s="2">
        <v>1</v>
      </c>
      <c r="BD300" s="2" t="s">
        <v>3</v>
      </c>
      <c r="BE300" s="2" t="s">
        <v>3</v>
      </c>
      <c r="BF300" s="2" t="s">
        <v>3</v>
      </c>
      <c r="BG300" s="2" t="s">
        <v>3</v>
      </c>
      <c r="BH300" s="2">
        <v>0</v>
      </c>
      <c r="BI300" s="2">
        <v>1</v>
      </c>
      <c r="BJ300" s="2" t="s">
        <v>216</v>
      </c>
      <c r="BK300" s="2"/>
      <c r="BL300" s="2"/>
      <c r="BM300" s="2">
        <v>682</v>
      </c>
      <c r="BN300" s="2">
        <v>0</v>
      </c>
      <c r="BO300" s="2" t="s">
        <v>3</v>
      </c>
      <c r="BP300" s="2">
        <v>0</v>
      </c>
      <c r="BQ300" s="2">
        <v>60</v>
      </c>
      <c r="BR300" s="2">
        <v>0</v>
      </c>
      <c r="BS300" s="2">
        <v>1</v>
      </c>
      <c r="BT300" s="2">
        <v>1</v>
      </c>
      <c r="BU300" s="2">
        <v>1</v>
      </c>
      <c r="BV300" s="2">
        <v>1</v>
      </c>
      <c r="BW300" s="2">
        <v>1</v>
      </c>
      <c r="BX300" s="2">
        <v>1</v>
      </c>
      <c r="BY300" s="2" t="s">
        <v>3</v>
      </c>
      <c r="BZ300" s="2">
        <v>91</v>
      </c>
      <c r="CA300" s="2">
        <v>70</v>
      </c>
      <c r="CB300" s="2" t="s">
        <v>3</v>
      </c>
      <c r="CC300" s="2"/>
      <c r="CD300" s="2"/>
      <c r="CE300" s="2">
        <v>30</v>
      </c>
      <c r="CF300" s="2">
        <v>0</v>
      </c>
      <c r="CG300" s="2">
        <v>0</v>
      </c>
      <c r="CH300" s="2"/>
      <c r="CI300" s="2"/>
      <c r="CJ300" s="2"/>
      <c r="CK300" s="2"/>
      <c r="CL300" s="2"/>
      <c r="CM300" s="2">
        <v>0</v>
      </c>
      <c r="CN300" s="2" t="s">
        <v>3</v>
      </c>
      <c r="CO300" s="2">
        <v>0</v>
      </c>
      <c r="CP300" s="2">
        <f t="shared" si="325"/>
        <v>1126.0999999999999</v>
      </c>
      <c r="CQ300" s="2">
        <f t="shared" si="326"/>
        <v>277.42</v>
      </c>
      <c r="CR300" s="2">
        <f t="shared" si="327"/>
        <v>0</v>
      </c>
      <c r="CS300" s="2">
        <f t="shared" si="328"/>
        <v>0</v>
      </c>
      <c r="CT300" s="2">
        <f t="shared" si="329"/>
        <v>1166.3</v>
      </c>
      <c r="CU300" s="2">
        <f t="shared" si="330"/>
        <v>0</v>
      </c>
      <c r="CV300" s="2">
        <f t="shared" si="331"/>
        <v>109</v>
      </c>
      <c r="CW300" s="2">
        <f t="shared" si="332"/>
        <v>0</v>
      </c>
      <c r="CX300" s="2">
        <f t="shared" si="333"/>
        <v>0</v>
      </c>
      <c r="CY300" s="2">
        <f>((S300*BZ300)/100)</f>
        <v>827.83609999999999</v>
      </c>
      <c r="CZ300" s="2">
        <f>((S300*CA300)/100)</f>
        <v>636.79700000000003</v>
      </c>
      <c r="DA300" s="2"/>
      <c r="DB300" s="2"/>
      <c r="DC300" s="2" t="s">
        <v>3</v>
      </c>
      <c r="DD300" s="2" t="s">
        <v>3</v>
      </c>
      <c r="DE300" s="2" t="s">
        <v>3</v>
      </c>
      <c r="DF300" s="2" t="s">
        <v>3</v>
      </c>
      <c r="DG300" s="2" t="s">
        <v>3</v>
      </c>
      <c r="DH300" s="2" t="s">
        <v>3</v>
      </c>
      <c r="DI300" s="2" t="s">
        <v>3</v>
      </c>
      <c r="DJ300" s="2" t="s">
        <v>3</v>
      </c>
      <c r="DK300" s="2" t="s">
        <v>3</v>
      </c>
      <c r="DL300" s="2" t="s">
        <v>3</v>
      </c>
      <c r="DM300" s="2" t="s">
        <v>3</v>
      </c>
      <c r="DN300" s="2">
        <v>0</v>
      </c>
      <c r="DO300" s="2">
        <v>0</v>
      </c>
      <c r="DP300" s="2">
        <v>1</v>
      </c>
      <c r="DQ300" s="2">
        <v>1</v>
      </c>
      <c r="DR300" s="2"/>
      <c r="DS300" s="2"/>
      <c r="DT300" s="2"/>
      <c r="DU300" s="2">
        <v>1013</v>
      </c>
      <c r="DV300" s="2" t="s">
        <v>202</v>
      </c>
      <c r="DW300" s="2" t="s">
        <v>202</v>
      </c>
      <c r="DX300" s="2">
        <v>1</v>
      </c>
      <c r="DY300" s="2"/>
      <c r="DZ300" s="2" t="s">
        <v>3</v>
      </c>
      <c r="EA300" s="2" t="s">
        <v>3</v>
      </c>
      <c r="EB300" s="2" t="s">
        <v>3</v>
      </c>
      <c r="EC300" s="2" t="s">
        <v>3</v>
      </c>
      <c r="ED300" s="2"/>
      <c r="EE300" s="2">
        <v>151030680</v>
      </c>
      <c r="EF300" s="2">
        <v>60</v>
      </c>
      <c r="EG300" s="2" t="s">
        <v>204</v>
      </c>
      <c r="EH300" s="2">
        <v>0</v>
      </c>
      <c r="EI300" s="2" t="s">
        <v>3</v>
      </c>
      <c r="EJ300" s="2">
        <v>1</v>
      </c>
      <c r="EK300" s="2">
        <v>682</v>
      </c>
      <c r="EL300" s="2" t="s">
        <v>205</v>
      </c>
      <c r="EM300" s="2" t="s">
        <v>206</v>
      </c>
      <c r="EN300" s="2"/>
      <c r="EO300" s="2" t="s">
        <v>3</v>
      </c>
      <c r="EP300" s="2"/>
      <c r="EQ300" s="2">
        <v>0</v>
      </c>
      <c r="ER300" s="2">
        <v>1443.72</v>
      </c>
      <c r="ES300" s="2">
        <v>277.42</v>
      </c>
      <c r="ET300" s="2">
        <v>0</v>
      </c>
      <c r="EU300" s="2">
        <v>0</v>
      </c>
      <c r="EV300" s="2">
        <v>1166.3</v>
      </c>
      <c r="EW300" s="2">
        <v>109</v>
      </c>
      <c r="EX300" s="2">
        <v>0</v>
      </c>
      <c r="EY300" s="2">
        <v>0</v>
      </c>
      <c r="EZ300" s="2"/>
      <c r="FA300" s="2"/>
      <c r="FB300" s="2"/>
      <c r="FC300" s="2"/>
      <c r="FD300" s="2"/>
      <c r="FE300" s="2"/>
      <c r="FF300" s="2"/>
      <c r="FG300" s="2"/>
      <c r="FH300" s="2"/>
      <c r="FI300" s="2"/>
      <c r="FJ300" s="2"/>
      <c r="FK300" s="2"/>
      <c r="FL300" s="2"/>
      <c r="FM300" s="2"/>
      <c r="FN300" s="2"/>
      <c r="FO300" s="2"/>
      <c r="FP300" s="2"/>
      <c r="FQ300" s="2">
        <v>0</v>
      </c>
      <c r="FR300" s="2">
        <f t="shared" si="334"/>
        <v>0</v>
      </c>
      <c r="FS300" s="2">
        <v>0</v>
      </c>
      <c r="FT300" s="2"/>
      <c r="FU300" s="2"/>
      <c r="FV300" s="2"/>
      <c r="FW300" s="2"/>
      <c r="FX300" s="2">
        <v>91</v>
      </c>
      <c r="FY300" s="2">
        <v>70</v>
      </c>
      <c r="FZ300" s="2"/>
      <c r="GA300" s="2" t="s">
        <v>3</v>
      </c>
      <c r="GB300" s="2"/>
      <c r="GC300" s="2"/>
      <c r="GD300" s="2">
        <v>0</v>
      </c>
      <c r="GE300" s="2"/>
      <c r="GF300" s="2">
        <v>279344823</v>
      </c>
      <c r="GG300" s="2">
        <v>2</v>
      </c>
      <c r="GH300" s="2">
        <v>1</v>
      </c>
      <c r="GI300" s="2">
        <v>-2</v>
      </c>
      <c r="GJ300" s="2">
        <v>0</v>
      </c>
      <c r="GK300" s="2">
        <f>ROUND(R300*(R12)/100,2)</f>
        <v>0</v>
      </c>
      <c r="GL300" s="2">
        <f t="shared" si="335"/>
        <v>0</v>
      </c>
      <c r="GM300" s="2">
        <f t="shared" si="336"/>
        <v>2590.7399999999998</v>
      </c>
      <c r="GN300" s="2">
        <f t="shared" si="337"/>
        <v>2590.7399999999998</v>
      </c>
      <c r="GO300" s="2">
        <f t="shared" si="338"/>
        <v>0</v>
      </c>
      <c r="GP300" s="2">
        <f t="shared" si="339"/>
        <v>0</v>
      </c>
      <c r="GQ300" s="2"/>
      <c r="GR300" s="2">
        <v>0</v>
      </c>
      <c r="GS300" s="2">
        <v>0</v>
      </c>
      <c r="GT300" s="2">
        <v>0</v>
      </c>
      <c r="GU300" s="2" t="s">
        <v>3</v>
      </c>
      <c r="GV300" s="2">
        <f t="shared" si="340"/>
        <v>0</v>
      </c>
      <c r="GW300" s="2">
        <v>1</v>
      </c>
      <c r="GX300" s="2">
        <f t="shared" si="341"/>
        <v>0</v>
      </c>
      <c r="GY300" s="2"/>
      <c r="GZ300" s="2"/>
      <c r="HA300" s="2">
        <v>0</v>
      </c>
      <c r="HB300" s="2">
        <v>0</v>
      </c>
      <c r="HC300" s="2">
        <f t="shared" si="342"/>
        <v>0</v>
      </c>
      <c r="HD300" s="2"/>
      <c r="HE300" s="2" t="s">
        <v>3</v>
      </c>
      <c r="HF300" s="2" t="s">
        <v>3</v>
      </c>
      <c r="HG300" s="2"/>
      <c r="HH300" s="2"/>
      <c r="HI300" s="2"/>
      <c r="HJ300" s="2"/>
      <c r="HK300" s="2"/>
      <c r="HL300" s="2"/>
      <c r="HM300" s="2" t="s">
        <v>3</v>
      </c>
      <c r="HN300" s="2" t="s">
        <v>3</v>
      </c>
      <c r="HO300" s="2" t="s">
        <v>3</v>
      </c>
      <c r="HP300" s="2" t="s">
        <v>3</v>
      </c>
      <c r="HQ300" s="2" t="s">
        <v>3</v>
      </c>
      <c r="HR300" s="2"/>
      <c r="HS300" s="2"/>
      <c r="HT300" s="2"/>
      <c r="HU300" s="2"/>
      <c r="HV300" s="2"/>
      <c r="HW300" s="2"/>
      <c r="HX300" s="2"/>
      <c r="HY300" s="2"/>
      <c r="HZ300" s="2"/>
      <c r="IA300" s="2"/>
      <c r="IB300" s="2"/>
      <c r="IC300" s="2"/>
      <c r="ID300" s="2"/>
      <c r="IE300" s="2"/>
      <c r="IF300" s="2"/>
      <c r="IG300" s="2"/>
      <c r="IH300" s="2"/>
      <c r="II300" s="2"/>
      <c r="IJ300" s="2"/>
      <c r="IK300" s="2">
        <v>0</v>
      </c>
      <c r="IL300" s="2"/>
      <c r="IM300" s="2"/>
      <c r="IN300" s="2"/>
      <c r="IO300" s="2"/>
      <c r="IP300" s="2"/>
      <c r="IQ300" s="2"/>
      <c r="IR300" s="2"/>
      <c r="IS300" s="2"/>
      <c r="IT300" s="2"/>
      <c r="IU300" s="2"/>
    </row>
    <row r="301" spans="1:255" x14ac:dyDescent="0.2">
      <c r="A301">
        <v>17</v>
      </c>
      <c r="B301">
        <v>1</v>
      </c>
      <c r="C301">
        <f>ROW(SmtRes!A428)</f>
        <v>428</v>
      </c>
      <c r="D301">
        <f>ROW(EtalonRes!A516)</f>
        <v>516</v>
      </c>
      <c r="E301" t="s">
        <v>213</v>
      </c>
      <c r="F301" t="s">
        <v>214</v>
      </c>
      <c r="G301" t="s">
        <v>215</v>
      </c>
      <c r="H301" t="s">
        <v>202</v>
      </c>
      <c r="I301">
        <f>ROUND(78/100,9)</f>
        <v>0.78</v>
      </c>
      <c r="J301">
        <v>0</v>
      </c>
      <c r="K301">
        <f>ROUND(78/100,9)</f>
        <v>0.78</v>
      </c>
      <c r="O301">
        <f t="shared" si="305"/>
        <v>32370.01</v>
      </c>
      <c r="P301">
        <f t="shared" si="306"/>
        <v>975.92</v>
      </c>
      <c r="Q301">
        <f t="shared" si="307"/>
        <v>0</v>
      </c>
      <c r="R301">
        <f t="shared" si="308"/>
        <v>0</v>
      </c>
      <c r="S301">
        <f t="shared" si="309"/>
        <v>31394.09</v>
      </c>
      <c r="T301">
        <f t="shared" si="310"/>
        <v>0</v>
      </c>
      <c r="U301">
        <f t="shared" si="311"/>
        <v>85.02</v>
      </c>
      <c r="V301">
        <f t="shared" si="312"/>
        <v>0</v>
      </c>
      <c r="W301">
        <f t="shared" si="313"/>
        <v>0</v>
      </c>
      <c r="X301">
        <f t="shared" si="314"/>
        <v>23545.57</v>
      </c>
      <c r="Y301">
        <f t="shared" si="315"/>
        <v>12871.58</v>
      </c>
      <c r="AA301">
        <v>151751235</v>
      </c>
      <c r="AB301">
        <f t="shared" si="316"/>
        <v>1443.72</v>
      </c>
      <c r="AC301">
        <f t="shared" si="317"/>
        <v>277.42</v>
      </c>
      <c r="AD301">
        <f t="shared" si="318"/>
        <v>0</v>
      </c>
      <c r="AE301">
        <f t="shared" si="319"/>
        <v>0</v>
      </c>
      <c r="AF301">
        <f t="shared" si="320"/>
        <v>1166.3</v>
      </c>
      <c r="AG301">
        <f t="shared" si="321"/>
        <v>0</v>
      </c>
      <c r="AH301">
        <f t="shared" si="322"/>
        <v>109</v>
      </c>
      <c r="AI301">
        <f t="shared" si="323"/>
        <v>0</v>
      </c>
      <c r="AJ301">
        <f t="shared" si="324"/>
        <v>0</v>
      </c>
      <c r="AK301">
        <v>1443.72</v>
      </c>
      <c r="AL301">
        <v>277.42</v>
      </c>
      <c r="AM301">
        <v>0</v>
      </c>
      <c r="AN301">
        <v>0</v>
      </c>
      <c r="AO301">
        <v>1166.3</v>
      </c>
      <c r="AP301">
        <v>0</v>
      </c>
      <c r="AQ301">
        <v>109</v>
      </c>
      <c r="AR301">
        <v>0</v>
      </c>
      <c r="AS301">
        <v>0</v>
      </c>
      <c r="AT301">
        <v>75</v>
      </c>
      <c r="AU301">
        <v>41</v>
      </c>
      <c r="AV301">
        <v>1</v>
      </c>
      <c r="AW301">
        <v>1</v>
      </c>
      <c r="AZ301">
        <v>1</v>
      </c>
      <c r="BA301">
        <v>34.51</v>
      </c>
      <c r="BB301">
        <v>1</v>
      </c>
      <c r="BC301">
        <v>4.51</v>
      </c>
      <c r="BD301" t="s">
        <v>3</v>
      </c>
      <c r="BE301" t="s">
        <v>3</v>
      </c>
      <c r="BF301" t="s">
        <v>3</v>
      </c>
      <c r="BG301" t="s">
        <v>3</v>
      </c>
      <c r="BH301">
        <v>0</v>
      </c>
      <c r="BI301">
        <v>1</v>
      </c>
      <c r="BJ301" t="s">
        <v>216</v>
      </c>
      <c r="BM301">
        <v>682</v>
      </c>
      <c r="BN301">
        <v>0</v>
      </c>
      <c r="BO301" t="s">
        <v>214</v>
      </c>
      <c r="BP301">
        <v>1</v>
      </c>
      <c r="BQ301">
        <v>60</v>
      </c>
      <c r="BR301">
        <v>0</v>
      </c>
      <c r="BS301">
        <v>34.51</v>
      </c>
      <c r="BT301">
        <v>1</v>
      </c>
      <c r="BU301">
        <v>1</v>
      </c>
      <c r="BV301">
        <v>1</v>
      </c>
      <c r="BW301">
        <v>1</v>
      </c>
      <c r="BX301">
        <v>1</v>
      </c>
      <c r="BY301" t="s">
        <v>3</v>
      </c>
      <c r="BZ301">
        <v>75</v>
      </c>
      <c r="CA301">
        <v>41</v>
      </c>
      <c r="CB301" t="s">
        <v>3</v>
      </c>
      <c r="CE301">
        <v>30</v>
      </c>
      <c r="CF301">
        <v>0</v>
      </c>
      <c r="CG301">
        <v>0</v>
      </c>
      <c r="CM301">
        <v>0</v>
      </c>
      <c r="CN301" t="s">
        <v>3</v>
      </c>
      <c r="CO301">
        <v>0</v>
      </c>
      <c r="CP301">
        <f t="shared" si="325"/>
        <v>32370.01</v>
      </c>
      <c r="CQ301">
        <f t="shared" si="326"/>
        <v>1251.1600000000001</v>
      </c>
      <c r="CR301">
        <f t="shared" si="327"/>
        <v>0</v>
      </c>
      <c r="CS301">
        <f t="shared" si="328"/>
        <v>0</v>
      </c>
      <c r="CT301">
        <f t="shared" si="329"/>
        <v>40249.01</v>
      </c>
      <c r="CU301">
        <f t="shared" si="330"/>
        <v>0</v>
      </c>
      <c r="CV301">
        <f t="shared" si="331"/>
        <v>109</v>
      </c>
      <c r="CW301">
        <f t="shared" si="332"/>
        <v>0</v>
      </c>
      <c r="CX301">
        <f t="shared" si="333"/>
        <v>0</v>
      </c>
      <c r="CY301">
        <f>S301*(BZ301/100)</f>
        <v>23545.567500000001</v>
      </c>
      <c r="CZ301">
        <f>S301*(CA301/100)</f>
        <v>12871.5769</v>
      </c>
      <c r="DC301" t="s">
        <v>3</v>
      </c>
      <c r="DD301" t="s">
        <v>3</v>
      </c>
      <c r="DE301" t="s">
        <v>3</v>
      </c>
      <c r="DF301" t="s">
        <v>3</v>
      </c>
      <c r="DG301" t="s">
        <v>3</v>
      </c>
      <c r="DH301" t="s">
        <v>3</v>
      </c>
      <c r="DI301" t="s">
        <v>3</v>
      </c>
      <c r="DJ301" t="s">
        <v>3</v>
      </c>
      <c r="DK301" t="s">
        <v>3</v>
      </c>
      <c r="DL301" t="s">
        <v>3</v>
      </c>
      <c r="DM301" t="s">
        <v>3</v>
      </c>
      <c r="DN301">
        <v>91</v>
      </c>
      <c r="DO301">
        <v>70</v>
      </c>
      <c r="DP301">
        <v>1</v>
      </c>
      <c r="DQ301">
        <v>1</v>
      </c>
      <c r="DU301">
        <v>1013</v>
      </c>
      <c r="DV301" t="s">
        <v>202</v>
      </c>
      <c r="DW301" t="s">
        <v>202</v>
      </c>
      <c r="DX301">
        <v>1</v>
      </c>
      <c r="DZ301" t="s">
        <v>3</v>
      </c>
      <c r="EA301" t="s">
        <v>3</v>
      </c>
      <c r="EB301" t="s">
        <v>3</v>
      </c>
      <c r="EC301" t="s">
        <v>3</v>
      </c>
      <c r="EE301">
        <v>151030680</v>
      </c>
      <c r="EF301">
        <v>60</v>
      </c>
      <c r="EG301" t="s">
        <v>204</v>
      </c>
      <c r="EH301">
        <v>0</v>
      </c>
      <c r="EI301" t="s">
        <v>3</v>
      </c>
      <c r="EJ301">
        <v>1</v>
      </c>
      <c r="EK301">
        <v>682</v>
      </c>
      <c r="EL301" t="s">
        <v>205</v>
      </c>
      <c r="EM301" t="s">
        <v>206</v>
      </c>
      <c r="EO301" t="s">
        <v>3</v>
      </c>
      <c r="EQ301">
        <v>0</v>
      </c>
      <c r="ER301">
        <v>1443.72</v>
      </c>
      <c r="ES301">
        <v>277.42</v>
      </c>
      <c r="ET301">
        <v>0</v>
      </c>
      <c r="EU301">
        <v>0</v>
      </c>
      <c r="EV301">
        <v>1166.3</v>
      </c>
      <c r="EW301">
        <v>109</v>
      </c>
      <c r="EX301">
        <v>0</v>
      </c>
      <c r="EY301">
        <v>0</v>
      </c>
      <c r="FQ301">
        <v>0</v>
      </c>
      <c r="FR301">
        <f t="shared" si="334"/>
        <v>0</v>
      </c>
      <c r="FS301">
        <v>0</v>
      </c>
      <c r="FX301">
        <v>91</v>
      </c>
      <c r="FY301">
        <v>70</v>
      </c>
      <c r="GA301" t="s">
        <v>3</v>
      </c>
      <c r="GD301">
        <v>0</v>
      </c>
      <c r="GF301">
        <v>279344823</v>
      </c>
      <c r="GG301">
        <v>2</v>
      </c>
      <c r="GH301">
        <v>1</v>
      </c>
      <c r="GI301">
        <v>2</v>
      </c>
      <c r="GJ301">
        <v>0</v>
      </c>
      <c r="GK301">
        <f>ROUND(R301*(S12)/100,2)</f>
        <v>0</v>
      </c>
      <c r="GL301">
        <f t="shared" si="335"/>
        <v>0</v>
      </c>
      <c r="GM301">
        <f t="shared" si="336"/>
        <v>68787.16</v>
      </c>
      <c r="GN301">
        <f t="shared" si="337"/>
        <v>68787.16</v>
      </c>
      <c r="GO301">
        <f t="shared" si="338"/>
        <v>0</v>
      </c>
      <c r="GP301">
        <f t="shared" si="339"/>
        <v>0</v>
      </c>
      <c r="GR301">
        <v>0</v>
      </c>
      <c r="GS301">
        <v>3</v>
      </c>
      <c r="GT301">
        <v>0</v>
      </c>
      <c r="GU301" t="s">
        <v>3</v>
      </c>
      <c r="GV301">
        <f t="shared" si="340"/>
        <v>0</v>
      </c>
      <c r="GW301">
        <v>1</v>
      </c>
      <c r="GX301">
        <f t="shared" si="341"/>
        <v>0</v>
      </c>
      <c r="HA301">
        <v>0</v>
      </c>
      <c r="HB301">
        <v>0</v>
      </c>
      <c r="HC301">
        <f t="shared" si="342"/>
        <v>0</v>
      </c>
      <c r="HE301" t="s">
        <v>3</v>
      </c>
      <c r="HF301" t="s">
        <v>3</v>
      </c>
      <c r="HM301" t="s">
        <v>3</v>
      </c>
      <c r="HN301" t="s">
        <v>3</v>
      </c>
      <c r="HO301" t="s">
        <v>3</v>
      </c>
      <c r="HP301" t="s">
        <v>3</v>
      </c>
      <c r="HQ301" t="s">
        <v>3</v>
      </c>
      <c r="IK301">
        <v>0</v>
      </c>
    </row>
    <row r="302" spans="1:255" x14ac:dyDescent="0.2">
      <c r="A302" s="2">
        <v>18</v>
      </c>
      <c r="B302" s="2">
        <v>1</v>
      </c>
      <c r="C302" s="2">
        <v>423</v>
      </c>
      <c r="D302" s="2"/>
      <c r="E302" s="2" t="s">
        <v>217</v>
      </c>
      <c r="F302" s="2" t="s">
        <v>218</v>
      </c>
      <c r="G302" s="2" t="s">
        <v>219</v>
      </c>
      <c r="H302" s="2" t="s">
        <v>220</v>
      </c>
      <c r="I302" s="2">
        <f>I300*J302</f>
        <v>0.24336000000000002</v>
      </c>
      <c r="J302" s="2">
        <v>0.312</v>
      </c>
      <c r="K302" s="2">
        <v>0.312</v>
      </c>
      <c r="L302" s="2"/>
      <c r="M302" s="2"/>
      <c r="N302" s="2"/>
      <c r="O302" s="2">
        <f t="shared" si="305"/>
        <v>181.36</v>
      </c>
      <c r="P302" s="2">
        <f t="shared" si="306"/>
        <v>181.36</v>
      </c>
      <c r="Q302" s="2">
        <f t="shared" si="307"/>
        <v>0</v>
      </c>
      <c r="R302" s="2">
        <f t="shared" si="308"/>
        <v>0</v>
      </c>
      <c r="S302" s="2">
        <f t="shared" si="309"/>
        <v>0</v>
      </c>
      <c r="T302" s="2">
        <f t="shared" si="310"/>
        <v>0</v>
      </c>
      <c r="U302" s="2">
        <f t="shared" si="311"/>
        <v>0</v>
      </c>
      <c r="V302" s="2">
        <f t="shared" si="312"/>
        <v>0</v>
      </c>
      <c r="W302" s="2">
        <f t="shared" si="313"/>
        <v>0</v>
      </c>
      <c r="X302" s="2">
        <f t="shared" si="314"/>
        <v>0</v>
      </c>
      <c r="Y302" s="2">
        <f t="shared" si="315"/>
        <v>0</v>
      </c>
      <c r="Z302" s="2"/>
      <c r="AA302" s="2">
        <v>151751237</v>
      </c>
      <c r="AB302" s="2">
        <f t="shared" si="316"/>
        <v>745.24</v>
      </c>
      <c r="AC302" s="2">
        <f t="shared" si="317"/>
        <v>745.24</v>
      </c>
      <c r="AD302" s="2">
        <f t="shared" si="318"/>
        <v>0</v>
      </c>
      <c r="AE302" s="2">
        <f t="shared" si="319"/>
        <v>0</v>
      </c>
      <c r="AF302" s="2">
        <f t="shared" si="320"/>
        <v>0</v>
      </c>
      <c r="AG302" s="2">
        <f t="shared" si="321"/>
        <v>0</v>
      </c>
      <c r="AH302" s="2">
        <f t="shared" si="322"/>
        <v>0</v>
      </c>
      <c r="AI302" s="2">
        <f t="shared" si="323"/>
        <v>0</v>
      </c>
      <c r="AJ302" s="2">
        <f t="shared" si="324"/>
        <v>0</v>
      </c>
      <c r="AK302" s="2">
        <v>745.24</v>
      </c>
      <c r="AL302" s="2">
        <v>745.24</v>
      </c>
      <c r="AM302" s="2">
        <v>0</v>
      </c>
      <c r="AN302" s="2">
        <v>0</v>
      </c>
      <c r="AO302" s="2">
        <v>0</v>
      </c>
      <c r="AP302" s="2">
        <v>0</v>
      </c>
      <c r="AQ302" s="2">
        <v>0</v>
      </c>
      <c r="AR302" s="2">
        <v>0</v>
      </c>
      <c r="AS302" s="2">
        <v>0</v>
      </c>
      <c r="AT302" s="2">
        <v>91</v>
      </c>
      <c r="AU302" s="2">
        <v>70</v>
      </c>
      <c r="AV302" s="2">
        <v>1</v>
      </c>
      <c r="AW302" s="2">
        <v>1</v>
      </c>
      <c r="AX302" s="2"/>
      <c r="AY302" s="2"/>
      <c r="AZ302" s="2">
        <v>1</v>
      </c>
      <c r="BA302" s="2">
        <v>1</v>
      </c>
      <c r="BB302" s="2">
        <v>1</v>
      </c>
      <c r="BC302" s="2">
        <v>1</v>
      </c>
      <c r="BD302" s="2" t="s">
        <v>3</v>
      </c>
      <c r="BE302" s="2" t="s">
        <v>3</v>
      </c>
      <c r="BF302" s="2" t="s">
        <v>3</v>
      </c>
      <c r="BG302" s="2" t="s">
        <v>3</v>
      </c>
      <c r="BH302" s="2">
        <v>3</v>
      </c>
      <c r="BI302" s="2">
        <v>1</v>
      </c>
      <c r="BJ302" s="2" t="s">
        <v>221</v>
      </c>
      <c r="BK302" s="2"/>
      <c r="BL302" s="2"/>
      <c r="BM302" s="2">
        <v>682</v>
      </c>
      <c r="BN302" s="2">
        <v>0</v>
      </c>
      <c r="BO302" s="2" t="s">
        <v>3</v>
      </c>
      <c r="BP302" s="2">
        <v>0</v>
      </c>
      <c r="BQ302" s="2">
        <v>60</v>
      </c>
      <c r="BR302" s="2">
        <v>0</v>
      </c>
      <c r="BS302" s="2">
        <v>1</v>
      </c>
      <c r="BT302" s="2">
        <v>1</v>
      </c>
      <c r="BU302" s="2">
        <v>1</v>
      </c>
      <c r="BV302" s="2">
        <v>1</v>
      </c>
      <c r="BW302" s="2">
        <v>1</v>
      </c>
      <c r="BX302" s="2">
        <v>1</v>
      </c>
      <c r="BY302" s="2" t="s">
        <v>3</v>
      </c>
      <c r="BZ302" s="2">
        <v>91</v>
      </c>
      <c r="CA302" s="2">
        <v>70</v>
      </c>
      <c r="CB302" s="2" t="s">
        <v>3</v>
      </c>
      <c r="CC302" s="2"/>
      <c r="CD302" s="2"/>
      <c r="CE302" s="2">
        <v>30</v>
      </c>
      <c r="CF302" s="2">
        <v>0</v>
      </c>
      <c r="CG302" s="2">
        <v>0</v>
      </c>
      <c r="CH302" s="2"/>
      <c r="CI302" s="2"/>
      <c r="CJ302" s="2"/>
      <c r="CK302" s="2"/>
      <c r="CL302" s="2"/>
      <c r="CM302" s="2">
        <v>0</v>
      </c>
      <c r="CN302" s="2" t="s">
        <v>3</v>
      </c>
      <c r="CO302" s="2">
        <v>0</v>
      </c>
      <c r="CP302" s="2">
        <f t="shared" si="325"/>
        <v>181.36</v>
      </c>
      <c r="CQ302" s="2">
        <f t="shared" si="326"/>
        <v>745.24</v>
      </c>
      <c r="CR302" s="2">
        <f t="shared" si="327"/>
        <v>0</v>
      </c>
      <c r="CS302" s="2">
        <f t="shared" si="328"/>
        <v>0</v>
      </c>
      <c r="CT302" s="2">
        <f t="shared" si="329"/>
        <v>0</v>
      </c>
      <c r="CU302" s="2">
        <f t="shared" si="330"/>
        <v>0</v>
      </c>
      <c r="CV302" s="2">
        <f t="shared" si="331"/>
        <v>0</v>
      </c>
      <c r="CW302" s="2">
        <f t="shared" si="332"/>
        <v>0</v>
      </c>
      <c r="CX302" s="2">
        <f t="shared" si="333"/>
        <v>0</v>
      </c>
      <c r="CY302" s="2">
        <f>((S302*BZ302)/100)</f>
        <v>0</v>
      </c>
      <c r="CZ302" s="2">
        <f>((S302*CA302)/100)</f>
        <v>0</v>
      </c>
      <c r="DA302" s="2"/>
      <c r="DB302" s="2"/>
      <c r="DC302" s="2" t="s">
        <v>3</v>
      </c>
      <c r="DD302" s="2" t="s">
        <v>3</v>
      </c>
      <c r="DE302" s="2" t="s">
        <v>3</v>
      </c>
      <c r="DF302" s="2" t="s">
        <v>3</v>
      </c>
      <c r="DG302" s="2" t="s">
        <v>3</v>
      </c>
      <c r="DH302" s="2" t="s">
        <v>3</v>
      </c>
      <c r="DI302" s="2" t="s">
        <v>3</v>
      </c>
      <c r="DJ302" s="2" t="s">
        <v>3</v>
      </c>
      <c r="DK302" s="2" t="s">
        <v>3</v>
      </c>
      <c r="DL302" s="2" t="s">
        <v>3</v>
      </c>
      <c r="DM302" s="2" t="s">
        <v>3</v>
      </c>
      <c r="DN302" s="2">
        <v>0</v>
      </c>
      <c r="DO302" s="2">
        <v>0</v>
      </c>
      <c r="DP302" s="2">
        <v>1</v>
      </c>
      <c r="DQ302" s="2">
        <v>1</v>
      </c>
      <c r="DR302" s="2"/>
      <c r="DS302" s="2"/>
      <c r="DT302" s="2"/>
      <c r="DU302" s="2">
        <v>1007</v>
      </c>
      <c r="DV302" s="2" t="s">
        <v>220</v>
      </c>
      <c r="DW302" s="2" t="s">
        <v>220</v>
      </c>
      <c r="DX302" s="2">
        <v>1</v>
      </c>
      <c r="DY302" s="2"/>
      <c r="DZ302" s="2" t="s">
        <v>3</v>
      </c>
      <c r="EA302" s="2" t="s">
        <v>3</v>
      </c>
      <c r="EB302" s="2" t="s">
        <v>3</v>
      </c>
      <c r="EC302" s="2" t="s">
        <v>3</v>
      </c>
      <c r="ED302" s="2"/>
      <c r="EE302" s="2">
        <v>151030680</v>
      </c>
      <c r="EF302" s="2">
        <v>60</v>
      </c>
      <c r="EG302" s="2" t="s">
        <v>204</v>
      </c>
      <c r="EH302" s="2">
        <v>0</v>
      </c>
      <c r="EI302" s="2" t="s">
        <v>3</v>
      </c>
      <c r="EJ302" s="2">
        <v>1</v>
      </c>
      <c r="EK302" s="2">
        <v>682</v>
      </c>
      <c r="EL302" s="2" t="s">
        <v>205</v>
      </c>
      <c r="EM302" s="2" t="s">
        <v>206</v>
      </c>
      <c r="EN302" s="2"/>
      <c r="EO302" s="2" t="s">
        <v>3</v>
      </c>
      <c r="EP302" s="2"/>
      <c r="EQ302" s="2">
        <v>0</v>
      </c>
      <c r="ER302" s="2">
        <v>745.24</v>
      </c>
      <c r="ES302" s="2">
        <v>745.24</v>
      </c>
      <c r="ET302" s="2">
        <v>0</v>
      </c>
      <c r="EU302" s="2">
        <v>0</v>
      </c>
      <c r="EV302" s="2">
        <v>0</v>
      </c>
      <c r="EW302" s="2">
        <v>0</v>
      </c>
      <c r="EX302" s="2">
        <v>0</v>
      </c>
      <c r="EY302" s="2"/>
      <c r="EZ302" s="2"/>
      <c r="FA302" s="2"/>
      <c r="FB302" s="2"/>
      <c r="FC302" s="2"/>
      <c r="FD302" s="2"/>
      <c r="FE302" s="2"/>
      <c r="FF302" s="2"/>
      <c r="FG302" s="2"/>
      <c r="FH302" s="2"/>
      <c r="FI302" s="2"/>
      <c r="FJ302" s="2"/>
      <c r="FK302" s="2"/>
      <c r="FL302" s="2"/>
      <c r="FM302" s="2"/>
      <c r="FN302" s="2"/>
      <c r="FO302" s="2"/>
      <c r="FP302" s="2"/>
      <c r="FQ302" s="2">
        <v>0</v>
      </c>
      <c r="FR302" s="2">
        <f t="shared" si="334"/>
        <v>0</v>
      </c>
      <c r="FS302" s="2">
        <v>0</v>
      </c>
      <c r="FT302" s="2"/>
      <c r="FU302" s="2"/>
      <c r="FV302" s="2"/>
      <c r="FW302" s="2"/>
      <c r="FX302" s="2">
        <v>91</v>
      </c>
      <c r="FY302" s="2">
        <v>70</v>
      </c>
      <c r="FZ302" s="2"/>
      <c r="GA302" s="2" t="s">
        <v>3</v>
      </c>
      <c r="GB302" s="2"/>
      <c r="GC302" s="2"/>
      <c r="GD302" s="2">
        <v>0</v>
      </c>
      <c r="GE302" s="2"/>
      <c r="GF302" s="2">
        <v>-1871369451</v>
      </c>
      <c r="GG302" s="2">
        <v>2</v>
      </c>
      <c r="GH302" s="2">
        <v>1</v>
      </c>
      <c r="GI302" s="2">
        <v>-2</v>
      </c>
      <c r="GJ302" s="2">
        <v>0</v>
      </c>
      <c r="GK302" s="2">
        <f>ROUND(R302*(R12)/100,2)</f>
        <v>0</v>
      </c>
      <c r="GL302" s="2">
        <f t="shared" si="335"/>
        <v>0</v>
      </c>
      <c r="GM302" s="2">
        <f t="shared" si="336"/>
        <v>181.36</v>
      </c>
      <c r="GN302" s="2">
        <f t="shared" si="337"/>
        <v>181.36</v>
      </c>
      <c r="GO302" s="2">
        <f t="shared" si="338"/>
        <v>0</v>
      </c>
      <c r="GP302" s="2">
        <f t="shared" si="339"/>
        <v>0</v>
      </c>
      <c r="GQ302" s="2"/>
      <c r="GR302" s="2">
        <v>0</v>
      </c>
      <c r="GS302" s="2">
        <v>0</v>
      </c>
      <c r="GT302" s="2">
        <v>0</v>
      </c>
      <c r="GU302" s="2" t="s">
        <v>3</v>
      </c>
      <c r="GV302" s="2">
        <f t="shared" si="340"/>
        <v>0</v>
      </c>
      <c r="GW302" s="2">
        <v>1</v>
      </c>
      <c r="GX302" s="2">
        <f t="shared" si="341"/>
        <v>0</v>
      </c>
      <c r="GY302" s="2"/>
      <c r="GZ302" s="2"/>
      <c r="HA302" s="2">
        <v>0</v>
      </c>
      <c r="HB302" s="2">
        <v>0</v>
      </c>
      <c r="HC302" s="2">
        <f t="shared" si="342"/>
        <v>0</v>
      </c>
      <c r="HD302" s="2"/>
      <c r="HE302" s="2" t="s">
        <v>3</v>
      </c>
      <c r="HF302" s="2" t="s">
        <v>3</v>
      </c>
      <c r="HG302" s="2"/>
      <c r="HH302" s="2"/>
      <c r="HI302" s="2"/>
      <c r="HJ302" s="2"/>
      <c r="HK302" s="2"/>
      <c r="HL302" s="2"/>
      <c r="HM302" s="2" t="s">
        <v>3</v>
      </c>
      <c r="HN302" s="2" t="s">
        <v>3</v>
      </c>
      <c r="HO302" s="2" t="s">
        <v>3</v>
      </c>
      <c r="HP302" s="2" t="s">
        <v>3</v>
      </c>
      <c r="HQ302" s="2" t="s">
        <v>3</v>
      </c>
      <c r="HR302" s="2"/>
      <c r="HS302" s="2"/>
      <c r="HT302" s="2"/>
      <c r="HU302" s="2"/>
      <c r="HV302" s="2"/>
      <c r="HW302" s="2"/>
      <c r="HX302" s="2"/>
      <c r="HY302" s="2"/>
      <c r="HZ302" s="2"/>
      <c r="IA302" s="2"/>
      <c r="IB302" s="2"/>
      <c r="IC302" s="2"/>
      <c r="ID302" s="2"/>
      <c r="IE302" s="2"/>
      <c r="IF302" s="2"/>
      <c r="IG302" s="2"/>
      <c r="IH302" s="2"/>
      <c r="II302" s="2"/>
      <c r="IJ302" s="2"/>
      <c r="IK302" s="2">
        <v>0</v>
      </c>
      <c r="IL302" s="2"/>
      <c r="IM302" s="2"/>
      <c r="IN302" s="2"/>
      <c r="IO302" s="2"/>
      <c r="IP302" s="2"/>
      <c r="IQ302" s="2"/>
      <c r="IR302" s="2"/>
      <c r="IS302" s="2"/>
      <c r="IT302" s="2"/>
      <c r="IU302" s="2"/>
    </row>
    <row r="303" spans="1:255" x14ac:dyDescent="0.2">
      <c r="A303">
        <v>18</v>
      </c>
      <c r="B303">
        <v>1</v>
      </c>
      <c r="C303">
        <v>428</v>
      </c>
      <c r="E303" t="s">
        <v>217</v>
      </c>
      <c r="F303" t="s">
        <v>218</v>
      </c>
      <c r="G303" t="s">
        <v>219</v>
      </c>
      <c r="H303" t="s">
        <v>220</v>
      </c>
      <c r="I303">
        <f>I301*J303</f>
        <v>0.24336000000000002</v>
      </c>
      <c r="J303">
        <v>0.312</v>
      </c>
      <c r="K303">
        <v>0.312</v>
      </c>
      <c r="O303">
        <f t="shared" si="305"/>
        <v>1585.09</v>
      </c>
      <c r="P303">
        <f t="shared" si="306"/>
        <v>1585.09</v>
      </c>
      <c r="Q303">
        <f t="shared" si="307"/>
        <v>0</v>
      </c>
      <c r="R303">
        <f t="shared" si="308"/>
        <v>0</v>
      </c>
      <c r="S303">
        <f t="shared" si="309"/>
        <v>0</v>
      </c>
      <c r="T303">
        <f t="shared" si="310"/>
        <v>0</v>
      </c>
      <c r="U303">
        <f t="shared" si="311"/>
        <v>0</v>
      </c>
      <c r="V303">
        <f t="shared" si="312"/>
        <v>0</v>
      </c>
      <c r="W303">
        <f t="shared" si="313"/>
        <v>0</v>
      </c>
      <c r="X303">
        <f t="shared" si="314"/>
        <v>0</v>
      </c>
      <c r="Y303">
        <f t="shared" si="315"/>
        <v>0</v>
      </c>
      <c r="AA303">
        <v>151751235</v>
      </c>
      <c r="AB303">
        <f t="shared" si="316"/>
        <v>745.24</v>
      </c>
      <c r="AC303">
        <f t="shared" si="317"/>
        <v>745.24</v>
      </c>
      <c r="AD303">
        <f t="shared" si="318"/>
        <v>0</v>
      </c>
      <c r="AE303">
        <f t="shared" si="319"/>
        <v>0</v>
      </c>
      <c r="AF303">
        <f t="shared" si="320"/>
        <v>0</v>
      </c>
      <c r="AG303">
        <f t="shared" si="321"/>
        <v>0</v>
      </c>
      <c r="AH303">
        <f t="shared" si="322"/>
        <v>0</v>
      </c>
      <c r="AI303">
        <f t="shared" si="323"/>
        <v>0</v>
      </c>
      <c r="AJ303">
        <f t="shared" si="324"/>
        <v>0</v>
      </c>
      <c r="AK303">
        <v>745.24</v>
      </c>
      <c r="AL303">
        <v>745.24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1</v>
      </c>
      <c r="AW303">
        <v>1</v>
      </c>
      <c r="AZ303">
        <v>1</v>
      </c>
      <c r="BA303">
        <v>1</v>
      </c>
      <c r="BB303">
        <v>1</v>
      </c>
      <c r="BC303">
        <v>8.74</v>
      </c>
      <c r="BD303" t="s">
        <v>3</v>
      </c>
      <c r="BE303" t="s">
        <v>3</v>
      </c>
      <c r="BF303" t="s">
        <v>3</v>
      </c>
      <c r="BG303" t="s">
        <v>3</v>
      </c>
      <c r="BH303">
        <v>3</v>
      </c>
      <c r="BI303">
        <v>1</v>
      </c>
      <c r="BJ303" t="s">
        <v>221</v>
      </c>
      <c r="BM303">
        <v>682</v>
      </c>
      <c r="BN303">
        <v>0</v>
      </c>
      <c r="BO303" t="s">
        <v>218</v>
      </c>
      <c r="BP303">
        <v>1</v>
      </c>
      <c r="BQ303">
        <v>60</v>
      </c>
      <c r="BR303">
        <v>0</v>
      </c>
      <c r="BS303">
        <v>1</v>
      </c>
      <c r="BT303">
        <v>1</v>
      </c>
      <c r="BU303">
        <v>1</v>
      </c>
      <c r="BV303">
        <v>1</v>
      </c>
      <c r="BW303">
        <v>1</v>
      </c>
      <c r="BX303">
        <v>1</v>
      </c>
      <c r="BY303" t="s">
        <v>3</v>
      </c>
      <c r="BZ303">
        <v>0</v>
      </c>
      <c r="CA303">
        <v>0</v>
      </c>
      <c r="CB303" t="s">
        <v>3</v>
      </c>
      <c r="CE303">
        <v>30</v>
      </c>
      <c r="CF303">
        <v>0</v>
      </c>
      <c r="CG303">
        <v>0</v>
      </c>
      <c r="CM303">
        <v>0</v>
      </c>
      <c r="CN303" t="s">
        <v>3</v>
      </c>
      <c r="CO303">
        <v>0</v>
      </c>
      <c r="CP303">
        <f t="shared" si="325"/>
        <v>1585.09</v>
      </c>
      <c r="CQ303">
        <f t="shared" si="326"/>
        <v>6513.4</v>
      </c>
      <c r="CR303">
        <f t="shared" si="327"/>
        <v>0</v>
      </c>
      <c r="CS303">
        <f t="shared" si="328"/>
        <v>0</v>
      </c>
      <c r="CT303">
        <f t="shared" si="329"/>
        <v>0</v>
      </c>
      <c r="CU303">
        <f t="shared" si="330"/>
        <v>0</v>
      </c>
      <c r="CV303">
        <f t="shared" si="331"/>
        <v>0</v>
      </c>
      <c r="CW303">
        <f t="shared" si="332"/>
        <v>0</v>
      </c>
      <c r="CX303">
        <f t="shared" si="333"/>
        <v>0</v>
      </c>
      <c r="CY303">
        <f>S303*(BZ303/100)</f>
        <v>0</v>
      </c>
      <c r="CZ303">
        <f>S303*(CA303/100)</f>
        <v>0</v>
      </c>
      <c r="DC303" t="s">
        <v>3</v>
      </c>
      <c r="DD303" t="s">
        <v>3</v>
      </c>
      <c r="DE303" t="s">
        <v>3</v>
      </c>
      <c r="DF303" t="s">
        <v>3</v>
      </c>
      <c r="DG303" t="s">
        <v>3</v>
      </c>
      <c r="DH303" t="s">
        <v>3</v>
      </c>
      <c r="DI303" t="s">
        <v>3</v>
      </c>
      <c r="DJ303" t="s">
        <v>3</v>
      </c>
      <c r="DK303" t="s">
        <v>3</v>
      </c>
      <c r="DL303" t="s">
        <v>3</v>
      </c>
      <c r="DM303" t="s">
        <v>3</v>
      </c>
      <c r="DN303">
        <v>91</v>
      </c>
      <c r="DO303">
        <v>70</v>
      </c>
      <c r="DP303">
        <v>1</v>
      </c>
      <c r="DQ303">
        <v>1</v>
      </c>
      <c r="DU303">
        <v>1007</v>
      </c>
      <c r="DV303" t="s">
        <v>220</v>
      </c>
      <c r="DW303" t="s">
        <v>220</v>
      </c>
      <c r="DX303">
        <v>1</v>
      </c>
      <c r="DZ303" t="s">
        <v>3</v>
      </c>
      <c r="EA303" t="s">
        <v>3</v>
      </c>
      <c r="EB303" t="s">
        <v>3</v>
      </c>
      <c r="EC303" t="s">
        <v>3</v>
      </c>
      <c r="EE303">
        <v>151030680</v>
      </c>
      <c r="EF303">
        <v>60</v>
      </c>
      <c r="EG303" t="s">
        <v>204</v>
      </c>
      <c r="EH303">
        <v>0</v>
      </c>
      <c r="EI303" t="s">
        <v>3</v>
      </c>
      <c r="EJ303">
        <v>1</v>
      </c>
      <c r="EK303">
        <v>682</v>
      </c>
      <c r="EL303" t="s">
        <v>205</v>
      </c>
      <c r="EM303" t="s">
        <v>206</v>
      </c>
      <c r="EO303" t="s">
        <v>3</v>
      </c>
      <c r="EQ303">
        <v>0</v>
      </c>
      <c r="ER303">
        <v>745.24</v>
      </c>
      <c r="ES303">
        <v>745.24</v>
      </c>
      <c r="ET303">
        <v>0</v>
      </c>
      <c r="EU303">
        <v>0</v>
      </c>
      <c r="EV303">
        <v>0</v>
      </c>
      <c r="EW303">
        <v>0</v>
      </c>
      <c r="EX303">
        <v>0</v>
      </c>
      <c r="FQ303">
        <v>0</v>
      </c>
      <c r="FR303">
        <f t="shared" si="334"/>
        <v>0</v>
      </c>
      <c r="FS303">
        <v>0</v>
      </c>
      <c r="FX303">
        <v>91</v>
      </c>
      <c r="FY303">
        <v>70</v>
      </c>
      <c r="GA303" t="s">
        <v>3</v>
      </c>
      <c r="GD303">
        <v>0</v>
      </c>
      <c r="GF303">
        <v>-1871369451</v>
      </c>
      <c r="GG303">
        <v>2</v>
      </c>
      <c r="GH303">
        <v>1</v>
      </c>
      <c r="GI303">
        <v>2</v>
      </c>
      <c r="GJ303">
        <v>0</v>
      </c>
      <c r="GK303">
        <f>ROUND(R303*(S12)/100,2)</f>
        <v>0</v>
      </c>
      <c r="GL303">
        <f t="shared" si="335"/>
        <v>0</v>
      </c>
      <c r="GM303">
        <f t="shared" si="336"/>
        <v>1585.09</v>
      </c>
      <c r="GN303">
        <f t="shared" si="337"/>
        <v>1585.09</v>
      </c>
      <c r="GO303">
        <f t="shared" si="338"/>
        <v>0</v>
      </c>
      <c r="GP303">
        <f t="shared" si="339"/>
        <v>0</v>
      </c>
      <c r="GR303">
        <v>0</v>
      </c>
      <c r="GS303">
        <v>3</v>
      </c>
      <c r="GT303">
        <v>0</v>
      </c>
      <c r="GU303" t="s">
        <v>3</v>
      </c>
      <c r="GV303">
        <f t="shared" si="340"/>
        <v>0</v>
      </c>
      <c r="GW303">
        <v>1</v>
      </c>
      <c r="GX303">
        <f t="shared" si="341"/>
        <v>0</v>
      </c>
      <c r="HA303">
        <v>0</v>
      </c>
      <c r="HB303">
        <v>0</v>
      </c>
      <c r="HC303">
        <f t="shared" si="342"/>
        <v>0</v>
      </c>
      <c r="HE303" t="s">
        <v>3</v>
      </c>
      <c r="HF303" t="s">
        <v>3</v>
      </c>
      <c r="HM303" t="s">
        <v>3</v>
      </c>
      <c r="HN303" t="s">
        <v>3</v>
      </c>
      <c r="HO303" t="s">
        <v>3</v>
      </c>
      <c r="HP303" t="s">
        <v>3</v>
      </c>
      <c r="HQ303" t="s">
        <v>3</v>
      </c>
      <c r="IK303">
        <v>0</v>
      </c>
    </row>
    <row r="304" spans="1:255" x14ac:dyDescent="0.2">
      <c r="A304" s="2">
        <v>17</v>
      </c>
      <c r="B304" s="2">
        <v>1</v>
      </c>
      <c r="C304" s="2">
        <f>ROW(SmtRes!A429)</f>
        <v>429</v>
      </c>
      <c r="D304" s="2">
        <f>ROW(EtalonRes!A517)</f>
        <v>517</v>
      </c>
      <c r="E304" s="2" t="s">
        <v>226</v>
      </c>
      <c r="F304" s="2" t="s">
        <v>227</v>
      </c>
      <c r="G304" s="2" t="s">
        <v>228</v>
      </c>
      <c r="H304" s="2" t="s">
        <v>229</v>
      </c>
      <c r="I304" s="2">
        <v>1</v>
      </c>
      <c r="J304" s="2">
        <v>0</v>
      </c>
      <c r="K304" s="2">
        <v>1</v>
      </c>
      <c r="L304" s="2"/>
      <c r="M304" s="2"/>
      <c r="N304" s="2"/>
      <c r="O304" s="2">
        <f t="shared" si="305"/>
        <v>869.3</v>
      </c>
      <c r="P304" s="2">
        <f t="shared" si="306"/>
        <v>0</v>
      </c>
      <c r="Q304" s="2">
        <f t="shared" si="307"/>
        <v>0</v>
      </c>
      <c r="R304" s="2">
        <f t="shared" si="308"/>
        <v>0</v>
      </c>
      <c r="S304" s="2">
        <f t="shared" si="309"/>
        <v>869.3</v>
      </c>
      <c r="T304" s="2">
        <f t="shared" si="310"/>
        <v>0</v>
      </c>
      <c r="U304" s="2">
        <f t="shared" si="311"/>
        <v>44.800000000000004</v>
      </c>
      <c r="V304" s="2">
        <f t="shared" si="312"/>
        <v>0</v>
      </c>
      <c r="W304" s="2">
        <f t="shared" si="313"/>
        <v>0</v>
      </c>
      <c r="X304" s="2">
        <f t="shared" si="314"/>
        <v>651.98</v>
      </c>
      <c r="Y304" s="2">
        <f t="shared" si="315"/>
        <v>608.51</v>
      </c>
      <c r="Z304" s="2"/>
      <c r="AA304" s="2">
        <v>151751237</v>
      </c>
      <c r="AB304" s="2">
        <f t="shared" si="316"/>
        <v>869.29600000000005</v>
      </c>
      <c r="AC304" s="2">
        <f t="shared" si="317"/>
        <v>0</v>
      </c>
      <c r="AD304" s="2">
        <f t="shared" si="318"/>
        <v>0</v>
      </c>
      <c r="AE304" s="2">
        <f>ROUND((EU304),6)</f>
        <v>0</v>
      </c>
      <c r="AF304" s="2">
        <f>ROUND(((EV304*0.8)),6)</f>
        <v>869.29600000000005</v>
      </c>
      <c r="AG304" s="2">
        <f t="shared" si="321"/>
        <v>0</v>
      </c>
      <c r="AH304" s="2">
        <f>((EW304*0.8))</f>
        <v>44.800000000000004</v>
      </c>
      <c r="AI304" s="2">
        <f>(EX304)</f>
        <v>0</v>
      </c>
      <c r="AJ304" s="2">
        <f t="shared" si="324"/>
        <v>0</v>
      </c>
      <c r="AK304" s="2">
        <v>1086.6199999999999</v>
      </c>
      <c r="AL304" s="2">
        <v>0</v>
      </c>
      <c r="AM304" s="2">
        <v>0</v>
      </c>
      <c r="AN304" s="2">
        <v>0</v>
      </c>
      <c r="AO304" s="2">
        <v>1086.6199999999999</v>
      </c>
      <c r="AP304" s="2">
        <v>0</v>
      </c>
      <c r="AQ304" s="2">
        <v>56</v>
      </c>
      <c r="AR304" s="2">
        <v>0</v>
      </c>
      <c r="AS304" s="2">
        <v>0</v>
      </c>
      <c r="AT304" s="2">
        <v>75</v>
      </c>
      <c r="AU304" s="2">
        <v>70</v>
      </c>
      <c r="AV304" s="2">
        <v>1</v>
      </c>
      <c r="AW304" s="2">
        <v>1</v>
      </c>
      <c r="AX304" s="2"/>
      <c r="AY304" s="2"/>
      <c r="AZ304" s="2">
        <v>1</v>
      </c>
      <c r="BA304" s="2">
        <v>1</v>
      </c>
      <c r="BB304" s="2">
        <v>1</v>
      </c>
      <c r="BC304" s="2">
        <v>1</v>
      </c>
      <c r="BD304" s="2" t="s">
        <v>3</v>
      </c>
      <c r="BE304" s="2" t="s">
        <v>3</v>
      </c>
      <c r="BF304" s="2" t="s">
        <v>3</v>
      </c>
      <c r="BG304" s="2" t="s">
        <v>3</v>
      </c>
      <c r="BH304" s="2">
        <v>0</v>
      </c>
      <c r="BI304" s="2">
        <v>4</v>
      </c>
      <c r="BJ304" s="2" t="s">
        <v>230</v>
      </c>
      <c r="BK304" s="2"/>
      <c r="BL304" s="2"/>
      <c r="BM304" s="2">
        <v>382</v>
      </c>
      <c r="BN304" s="2">
        <v>0</v>
      </c>
      <c r="BO304" s="2" t="s">
        <v>3</v>
      </c>
      <c r="BP304" s="2">
        <v>0</v>
      </c>
      <c r="BQ304" s="2">
        <v>50</v>
      </c>
      <c r="BR304" s="2">
        <v>0</v>
      </c>
      <c r="BS304" s="2">
        <v>1</v>
      </c>
      <c r="BT304" s="2">
        <v>1</v>
      </c>
      <c r="BU304" s="2">
        <v>1</v>
      </c>
      <c r="BV304" s="2">
        <v>1</v>
      </c>
      <c r="BW304" s="2">
        <v>1</v>
      </c>
      <c r="BX304" s="2">
        <v>1</v>
      </c>
      <c r="BY304" s="2" t="s">
        <v>3</v>
      </c>
      <c r="BZ304" s="2">
        <v>75</v>
      </c>
      <c r="CA304" s="2">
        <v>70</v>
      </c>
      <c r="CB304" s="2" t="s">
        <v>3</v>
      </c>
      <c r="CC304" s="2"/>
      <c r="CD304" s="2"/>
      <c r="CE304" s="2">
        <v>30</v>
      </c>
      <c r="CF304" s="2">
        <v>0</v>
      </c>
      <c r="CG304" s="2">
        <v>0</v>
      </c>
      <c r="CH304" s="2"/>
      <c r="CI304" s="2"/>
      <c r="CJ304" s="2"/>
      <c r="CK304" s="2"/>
      <c r="CL304" s="2"/>
      <c r="CM304" s="2">
        <v>0</v>
      </c>
      <c r="CN304" s="2" t="s">
        <v>231</v>
      </c>
      <c r="CO304" s="2">
        <v>0</v>
      </c>
      <c r="CP304" s="2">
        <f t="shared" si="325"/>
        <v>869.3</v>
      </c>
      <c r="CQ304" s="2">
        <f t="shared" si="326"/>
        <v>0</v>
      </c>
      <c r="CR304" s="2">
        <f t="shared" si="327"/>
        <v>0</v>
      </c>
      <c r="CS304" s="2">
        <f t="shared" si="328"/>
        <v>0</v>
      </c>
      <c r="CT304" s="2">
        <f t="shared" si="329"/>
        <v>869.3</v>
      </c>
      <c r="CU304" s="2">
        <f t="shared" si="330"/>
        <v>0</v>
      </c>
      <c r="CV304" s="2">
        <f t="shared" si="331"/>
        <v>44.800000000000004</v>
      </c>
      <c r="CW304" s="2">
        <f t="shared" si="332"/>
        <v>0</v>
      </c>
      <c r="CX304" s="2">
        <f t="shared" si="333"/>
        <v>0</v>
      </c>
      <c r="CY304" s="2">
        <f>((S304*BZ304)/100)</f>
        <v>651.97500000000002</v>
      </c>
      <c r="CZ304" s="2">
        <f>((S304*CA304)/100)</f>
        <v>608.51</v>
      </c>
      <c r="DA304" s="2"/>
      <c r="DB304" s="2"/>
      <c r="DC304" s="2" t="s">
        <v>3</v>
      </c>
      <c r="DD304" s="2" t="s">
        <v>3</v>
      </c>
      <c r="DE304" s="2" t="s">
        <v>3</v>
      </c>
      <c r="DF304" s="2" t="s">
        <v>3</v>
      </c>
      <c r="DG304" s="2" t="s">
        <v>232</v>
      </c>
      <c r="DH304" s="2" t="s">
        <v>3</v>
      </c>
      <c r="DI304" s="2" t="s">
        <v>232</v>
      </c>
      <c r="DJ304" s="2" t="s">
        <v>3</v>
      </c>
      <c r="DK304" s="2" t="s">
        <v>3</v>
      </c>
      <c r="DL304" s="2" t="s">
        <v>3</v>
      </c>
      <c r="DM304" s="2" t="s">
        <v>3</v>
      </c>
      <c r="DN304" s="2">
        <v>0</v>
      </c>
      <c r="DO304" s="2">
        <v>0</v>
      </c>
      <c r="DP304" s="2">
        <v>1</v>
      </c>
      <c r="DQ304" s="2">
        <v>1</v>
      </c>
      <c r="DR304" s="2"/>
      <c r="DS304" s="2"/>
      <c r="DT304" s="2"/>
      <c r="DU304" s="2">
        <v>1013</v>
      </c>
      <c r="DV304" s="2" t="s">
        <v>229</v>
      </c>
      <c r="DW304" s="2" t="s">
        <v>229</v>
      </c>
      <c r="DX304" s="2">
        <v>1</v>
      </c>
      <c r="DY304" s="2"/>
      <c r="DZ304" s="2" t="s">
        <v>3</v>
      </c>
      <c r="EA304" s="2" t="s">
        <v>3</v>
      </c>
      <c r="EB304" s="2" t="s">
        <v>3</v>
      </c>
      <c r="EC304" s="2" t="s">
        <v>3</v>
      </c>
      <c r="ED304" s="2"/>
      <c r="EE304" s="2">
        <v>151030380</v>
      </c>
      <c r="EF304" s="2">
        <v>50</v>
      </c>
      <c r="EG304" s="2" t="s">
        <v>233</v>
      </c>
      <c r="EH304" s="2">
        <v>0</v>
      </c>
      <c r="EI304" s="2" t="s">
        <v>3</v>
      </c>
      <c r="EJ304" s="2">
        <v>4</v>
      </c>
      <c r="EK304" s="2">
        <v>382</v>
      </c>
      <c r="EL304" s="2" t="s">
        <v>234</v>
      </c>
      <c r="EM304" s="2" t="s">
        <v>235</v>
      </c>
      <c r="EN304" s="2"/>
      <c r="EO304" s="2" t="s">
        <v>236</v>
      </c>
      <c r="EP304" s="2"/>
      <c r="EQ304" s="2">
        <v>0</v>
      </c>
      <c r="ER304" s="2">
        <v>1086.6199999999999</v>
      </c>
      <c r="ES304" s="2">
        <v>0</v>
      </c>
      <c r="ET304" s="2">
        <v>0</v>
      </c>
      <c r="EU304" s="2">
        <v>0</v>
      </c>
      <c r="EV304" s="2">
        <v>1086.6199999999999</v>
      </c>
      <c r="EW304" s="2">
        <v>56</v>
      </c>
      <c r="EX304" s="2">
        <v>0</v>
      </c>
      <c r="EY304" s="2">
        <v>0</v>
      </c>
      <c r="EZ304" s="2"/>
      <c r="FA304" s="2"/>
      <c r="FB304" s="2"/>
      <c r="FC304" s="2"/>
      <c r="FD304" s="2"/>
      <c r="FE304" s="2"/>
      <c r="FF304" s="2"/>
      <c r="FG304" s="2"/>
      <c r="FH304" s="2"/>
      <c r="FI304" s="2"/>
      <c r="FJ304" s="2"/>
      <c r="FK304" s="2"/>
      <c r="FL304" s="2"/>
      <c r="FM304" s="2"/>
      <c r="FN304" s="2"/>
      <c r="FO304" s="2"/>
      <c r="FP304" s="2"/>
      <c r="FQ304" s="2">
        <v>0</v>
      </c>
      <c r="FR304" s="2">
        <f t="shared" si="334"/>
        <v>0</v>
      </c>
      <c r="FS304" s="2">
        <v>0</v>
      </c>
      <c r="FT304" s="2"/>
      <c r="FU304" s="2"/>
      <c r="FV304" s="2"/>
      <c r="FW304" s="2"/>
      <c r="FX304" s="2">
        <v>75</v>
      </c>
      <c r="FY304" s="2">
        <v>70</v>
      </c>
      <c r="FZ304" s="2"/>
      <c r="GA304" s="2" t="s">
        <v>3</v>
      </c>
      <c r="GB304" s="2"/>
      <c r="GC304" s="2"/>
      <c r="GD304" s="2">
        <v>0</v>
      </c>
      <c r="GE304" s="2"/>
      <c r="GF304" s="2">
        <v>-1711702085</v>
      </c>
      <c r="GG304" s="2">
        <v>2</v>
      </c>
      <c r="GH304" s="2">
        <v>1</v>
      </c>
      <c r="GI304" s="2">
        <v>-2</v>
      </c>
      <c r="GJ304" s="2">
        <v>0</v>
      </c>
      <c r="GK304" s="2">
        <f>ROUND(R304*(R12)/100,2)</f>
        <v>0</v>
      </c>
      <c r="GL304" s="2">
        <f t="shared" si="335"/>
        <v>0</v>
      </c>
      <c r="GM304" s="2">
        <f t="shared" si="336"/>
        <v>2129.79</v>
      </c>
      <c r="GN304" s="2">
        <f t="shared" si="337"/>
        <v>0</v>
      </c>
      <c r="GO304" s="2">
        <f t="shared" si="338"/>
        <v>0</v>
      </c>
      <c r="GP304" s="2">
        <f t="shared" si="339"/>
        <v>2129.79</v>
      </c>
      <c r="GQ304" s="2"/>
      <c r="GR304" s="2">
        <v>0</v>
      </c>
      <c r="GS304" s="2">
        <v>0</v>
      </c>
      <c r="GT304" s="2">
        <v>0</v>
      </c>
      <c r="GU304" s="2" t="s">
        <v>3</v>
      </c>
      <c r="GV304" s="2">
        <f t="shared" si="340"/>
        <v>0</v>
      </c>
      <c r="GW304" s="2">
        <v>1</v>
      </c>
      <c r="GX304" s="2">
        <f t="shared" si="341"/>
        <v>0</v>
      </c>
      <c r="GY304" s="2"/>
      <c r="GZ304" s="2"/>
      <c r="HA304" s="2">
        <v>0</v>
      </c>
      <c r="HB304" s="2">
        <v>0</v>
      </c>
      <c r="HC304" s="2">
        <f t="shared" si="342"/>
        <v>0</v>
      </c>
      <c r="HD304" s="2"/>
      <c r="HE304" s="2" t="s">
        <v>3</v>
      </c>
      <c r="HF304" s="2" t="s">
        <v>3</v>
      </c>
      <c r="HG304" s="2"/>
      <c r="HH304" s="2"/>
      <c r="HI304" s="2"/>
      <c r="HJ304" s="2"/>
      <c r="HK304" s="2"/>
      <c r="HL304" s="2"/>
      <c r="HM304" s="2" t="s">
        <v>3</v>
      </c>
      <c r="HN304" s="2" t="s">
        <v>3</v>
      </c>
      <c r="HO304" s="2" t="s">
        <v>3</v>
      </c>
      <c r="HP304" s="2" t="s">
        <v>3</v>
      </c>
      <c r="HQ304" s="2" t="s">
        <v>3</v>
      </c>
      <c r="HR304" s="2"/>
      <c r="HS304" s="2"/>
      <c r="HT304" s="2"/>
      <c r="HU304" s="2"/>
      <c r="HV304" s="2"/>
      <c r="HW304" s="2"/>
      <c r="HX304" s="2"/>
      <c r="HY304" s="2"/>
      <c r="HZ304" s="2"/>
      <c r="IA304" s="2"/>
      <c r="IB304" s="2"/>
      <c r="IC304" s="2"/>
      <c r="ID304" s="2"/>
      <c r="IE304" s="2"/>
      <c r="IF304" s="2"/>
      <c r="IG304" s="2"/>
      <c r="IH304" s="2"/>
      <c r="II304" s="2"/>
      <c r="IJ304" s="2"/>
      <c r="IK304" s="2">
        <v>0</v>
      </c>
      <c r="IL304" s="2"/>
      <c r="IM304" s="2"/>
      <c r="IN304" s="2"/>
      <c r="IO304" s="2"/>
      <c r="IP304" s="2"/>
      <c r="IQ304" s="2"/>
      <c r="IR304" s="2"/>
      <c r="IS304" s="2"/>
      <c r="IT304" s="2"/>
      <c r="IU304" s="2"/>
    </row>
    <row r="305" spans="1:245" x14ac:dyDescent="0.2">
      <c r="A305">
        <v>17</v>
      </c>
      <c r="B305">
        <v>1</v>
      </c>
      <c r="C305">
        <f>ROW(SmtRes!A430)</f>
        <v>430</v>
      </c>
      <c r="D305">
        <f>ROW(EtalonRes!A518)</f>
        <v>518</v>
      </c>
      <c r="E305" t="s">
        <v>226</v>
      </c>
      <c r="F305" t="s">
        <v>227</v>
      </c>
      <c r="G305" t="s">
        <v>228</v>
      </c>
      <c r="H305" t="s">
        <v>229</v>
      </c>
      <c r="I305">
        <v>1</v>
      </c>
      <c r="J305">
        <v>0</v>
      </c>
      <c r="K305">
        <v>1</v>
      </c>
      <c r="O305">
        <f t="shared" si="305"/>
        <v>29999.54</v>
      </c>
      <c r="P305">
        <f t="shared" si="306"/>
        <v>0</v>
      </c>
      <c r="Q305">
        <f t="shared" si="307"/>
        <v>0</v>
      </c>
      <c r="R305">
        <f t="shared" si="308"/>
        <v>0</v>
      </c>
      <c r="S305">
        <f t="shared" si="309"/>
        <v>29999.54</v>
      </c>
      <c r="T305">
        <f t="shared" si="310"/>
        <v>0</v>
      </c>
      <c r="U305">
        <f t="shared" si="311"/>
        <v>44.800000000000004</v>
      </c>
      <c r="V305">
        <f t="shared" si="312"/>
        <v>0</v>
      </c>
      <c r="W305">
        <f t="shared" si="313"/>
        <v>0</v>
      </c>
      <c r="X305">
        <f t="shared" si="314"/>
        <v>20999.68</v>
      </c>
      <c r="Y305">
        <f t="shared" si="315"/>
        <v>12299.81</v>
      </c>
      <c r="AA305">
        <v>151751235</v>
      </c>
      <c r="AB305">
        <f t="shared" si="316"/>
        <v>869.29600000000005</v>
      </c>
      <c r="AC305">
        <f t="shared" si="317"/>
        <v>0</v>
      </c>
      <c r="AD305">
        <f t="shared" si="318"/>
        <v>0</v>
      </c>
      <c r="AE305">
        <f>ROUND((EU305),6)</f>
        <v>0</v>
      </c>
      <c r="AF305">
        <f>ROUND(((EV305*0.8)),6)</f>
        <v>869.29600000000005</v>
      </c>
      <c r="AG305">
        <f t="shared" si="321"/>
        <v>0</v>
      </c>
      <c r="AH305">
        <f>((EW305*0.8))</f>
        <v>44.800000000000004</v>
      </c>
      <c r="AI305">
        <f>(EX305)</f>
        <v>0</v>
      </c>
      <c r="AJ305">
        <f t="shared" si="324"/>
        <v>0</v>
      </c>
      <c r="AK305">
        <v>1086.6199999999999</v>
      </c>
      <c r="AL305">
        <v>0</v>
      </c>
      <c r="AM305">
        <v>0</v>
      </c>
      <c r="AN305">
        <v>0</v>
      </c>
      <c r="AO305">
        <v>1086.6199999999999</v>
      </c>
      <c r="AP305">
        <v>0</v>
      </c>
      <c r="AQ305">
        <v>56</v>
      </c>
      <c r="AR305">
        <v>0</v>
      </c>
      <c r="AS305">
        <v>0</v>
      </c>
      <c r="AT305">
        <v>70</v>
      </c>
      <c r="AU305">
        <v>41</v>
      </c>
      <c r="AV305">
        <v>1</v>
      </c>
      <c r="AW305">
        <v>1</v>
      </c>
      <c r="AZ305">
        <v>1</v>
      </c>
      <c r="BA305">
        <v>34.51</v>
      </c>
      <c r="BB305">
        <v>1</v>
      </c>
      <c r="BC305">
        <v>1</v>
      </c>
      <c r="BD305" t="s">
        <v>3</v>
      </c>
      <c r="BE305" t="s">
        <v>3</v>
      </c>
      <c r="BF305" t="s">
        <v>3</v>
      </c>
      <c r="BG305" t="s">
        <v>3</v>
      </c>
      <c r="BH305">
        <v>0</v>
      </c>
      <c r="BI305">
        <v>4</v>
      </c>
      <c r="BJ305" t="s">
        <v>230</v>
      </c>
      <c r="BM305">
        <v>382</v>
      </c>
      <c r="BN305">
        <v>0</v>
      </c>
      <c r="BO305" t="s">
        <v>3</v>
      </c>
      <c r="BP305">
        <v>0</v>
      </c>
      <c r="BQ305">
        <v>50</v>
      </c>
      <c r="BR305">
        <v>0</v>
      </c>
      <c r="BS305">
        <v>34.51</v>
      </c>
      <c r="BT305">
        <v>1</v>
      </c>
      <c r="BU305">
        <v>1</v>
      </c>
      <c r="BV305">
        <v>1</v>
      </c>
      <c r="BW305">
        <v>1</v>
      </c>
      <c r="BX305">
        <v>1</v>
      </c>
      <c r="BY305" t="s">
        <v>3</v>
      </c>
      <c r="BZ305">
        <v>70</v>
      </c>
      <c r="CA305">
        <v>41</v>
      </c>
      <c r="CB305" t="s">
        <v>3</v>
      </c>
      <c r="CE305">
        <v>30</v>
      </c>
      <c r="CF305">
        <v>0</v>
      </c>
      <c r="CG305">
        <v>0</v>
      </c>
      <c r="CM305">
        <v>0</v>
      </c>
      <c r="CN305" t="s">
        <v>231</v>
      </c>
      <c r="CO305">
        <v>0</v>
      </c>
      <c r="CP305">
        <f t="shared" si="325"/>
        <v>29999.54</v>
      </c>
      <c r="CQ305">
        <f t="shared" si="326"/>
        <v>0</v>
      </c>
      <c r="CR305">
        <f t="shared" si="327"/>
        <v>0</v>
      </c>
      <c r="CS305">
        <f t="shared" si="328"/>
        <v>0</v>
      </c>
      <c r="CT305">
        <f t="shared" si="329"/>
        <v>29999.54</v>
      </c>
      <c r="CU305">
        <f t="shared" si="330"/>
        <v>0</v>
      </c>
      <c r="CV305">
        <f t="shared" si="331"/>
        <v>44.800000000000004</v>
      </c>
      <c r="CW305">
        <f t="shared" si="332"/>
        <v>0</v>
      </c>
      <c r="CX305">
        <f t="shared" si="333"/>
        <v>0</v>
      </c>
      <c r="CY305">
        <f>S305*(BZ305/100)</f>
        <v>20999.678</v>
      </c>
      <c r="CZ305">
        <f>S305*(CA305/100)</f>
        <v>12299.811400000001</v>
      </c>
      <c r="DC305" t="s">
        <v>3</v>
      </c>
      <c r="DD305" t="s">
        <v>3</v>
      </c>
      <c r="DE305" t="s">
        <v>3</v>
      </c>
      <c r="DF305" t="s">
        <v>3</v>
      </c>
      <c r="DG305" t="s">
        <v>232</v>
      </c>
      <c r="DH305" t="s">
        <v>3</v>
      </c>
      <c r="DI305" t="s">
        <v>232</v>
      </c>
      <c r="DJ305" t="s">
        <v>3</v>
      </c>
      <c r="DK305" t="s">
        <v>3</v>
      </c>
      <c r="DL305" t="s">
        <v>3</v>
      </c>
      <c r="DM305" t="s">
        <v>3</v>
      </c>
      <c r="DN305">
        <v>75</v>
      </c>
      <c r="DO305">
        <v>70</v>
      </c>
      <c r="DP305">
        <v>1</v>
      </c>
      <c r="DQ305">
        <v>1</v>
      </c>
      <c r="DU305">
        <v>1013</v>
      </c>
      <c r="DV305" t="s">
        <v>229</v>
      </c>
      <c r="DW305" t="s">
        <v>229</v>
      </c>
      <c r="DX305">
        <v>1</v>
      </c>
      <c r="DZ305" t="s">
        <v>3</v>
      </c>
      <c r="EA305" t="s">
        <v>3</v>
      </c>
      <c r="EB305" t="s">
        <v>3</v>
      </c>
      <c r="EC305" t="s">
        <v>3</v>
      </c>
      <c r="EE305">
        <v>151030380</v>
      </c>
      <c r="EF305">
        <v>50</v>
      </c>
      <c r="EG305" t="s">
        <v>233</v>
      </c>
      <c r="EH305">
        <v>0</v>
      </c>
      <c r="EI305" t="s">
        <v>3</v>
      </c>
      <c r="EJ305">
        <v>4</v>
      </c>
      <c r="EK305">
        <v>382</v>
      </c>
      <c r="EL305" t="s">
        <v>234</v>
      </c>
      <c r="EM305" t="s">
        <v>235</v>
      </c>
      <c r="EO305" t="s">
        <v>236</v>
      </c>
      <c r="EQ305">
        <v>0</v>
      </c>
      <c r="ER305">
        <v>1086.6199999999999</v>
      </c>
      <c r="ES305">
        <v>0</v>
      </c>
      <c r="ET305">
        <v>0</v>
      </c>
      <c r="EU305">
        <v>0</v>
      </c>
      <c r="EV305">
        <v>1086.6199999999999</v>
      </c>
      <c r="EW305">
        <v>56</v>
      </c>
      <c r="EX305">
        <v>0</v>
      </c>
      <c r="EY305">
        <v>0</v>
      </c>
      <c r="FQ305">
        <v>0</v>
      </c>
      <c r="FR305">
        <f t="shared" si="334"/>
        <v>0</v>
      </c>
      <c r="FS305">
        <v>0</v>
      </c>
      <c r="FX305">
        <v>75</v>
      </c>
      <c r="FY305">
        <v>70</v>
      </c>
      <c r="GA305" t="s">
        <v>3</v>
      </c>
      <c r="GD305">
        <v>0</v>
      </c>
      <c r="GF305">
        <v>-1711702085</v>
      </c>
      <c r="GG305">
        <v>2</v>
      </c>
      <c r="GH305">
        <v>1</v>
      </c>
      <c r="GI305">
        <v>2</v>
      </c>
      <c r="GJ305">
        <v>0</v>
      </c>
      <c r="GK305">
        <f>ROUND(R305*(S12)/100,2)</f>
        <v>0</v>
      </c>
      <c r="GL305">
        <f t="shared" si="335"/>
        <v>0</v>
      </c>
      <c r="GM305">
        <f t="shared" si="336"/>
        <v>63299.03</v>
      </c>
      <c r="GN305">
        <f t="shared" si="337"/>
        <v>0</v>
      </c>
      <c r="GO305">
        <f t="shared" si="338"/>
        <v>0</v>
      </c>
      <c r="GP305">
        <f t="shared" si="339"/>
        <v>63299.03</v>
      </c>
      <c r="GR305">
        <v>0</v>
      </c>
      <c r="GS305">
        <v>3</v>
      </c>
      <c r="GT305">
        <v>0</v>
      </c>
      <c r="GU305" t="s">
        <v>3</v>
      </c>
      <c r="GV305">
        <f t="shared" si="340"/>
        <v>0</v>
      </c>
      <c r="GW305">
        <v>1</v>
      </c>
      <c r="GX305">
        <f t="shared" si="341"/>
        <v>0</v>
      </c>
      <c r="HA305">
        <v>0</v>
      </c>
      <c r="HB305">
        <v>0</v>
      </c>
      <c r="HC305">
        <f t="shared" si="342"/>
        <v>0</v>
      </c>
      <c r="HE305" t="s">
        <v>3</v>
      </c>
      <c r="HF305" t="s">
        <v>3</v>
      </c>
      <c r="HM305" t="s">
        <v>3</v>
      </c>
      <c r="HN305" t="s">
        <v>3</v>
      </c>
      <c r="HO305" t="s">
        <v>3</v>
      </c>
      <c r="HP305" t="s">
        <v>3</v>
      </c>
      <c r="HQ305" t="s">
        <v>3</v>
      </c>
      <c r="IK305">
        <v>0</v>
      </c>
    </row>
    <row r="307" spans="1:245" x14ac:dyDescent="0.2">
      <c r="A307" s="3">
        <v>51</v>
      </c>
      <c r="B307" s="3">
        <f>B198</f>
        <v>1</v>
      </c>
      <c r="C307" s="3">
        <f>A198</f>
        <v>4</v>
      </c>
      <c r="D307" s="3">
        <f>ROW(A198)</f>
        <v>198</v>
      </c>
      <c r="E307" s="3"/>
      <c r="F307" s="3" t="str">
        <f>IF(F198&lt;&gt;"",F198,"")</f>
        <v>Новый раздел</v>
      </c>
      <c r="G307" s="3" t="str">
        <f>IF(G198&lt;&gt;"",G198,"")</f>
        <v>1. СОУЭ</v>
      </c>
      <c r="H307" s="3">
        <v>0</v>
      </c>
      <c r="I307" s="3"/>
      <c r="J307" s="3"/>
      <c r="K307" s="3"/>
      <c r="L307" s="3"/>
      <c r="M307" s="3"/>
      <c r="N307" s="3"/>
      <c r="O307" s="3">
        <f t="shared" ref="O307:T307" si="343">ROUND(AB307,2)</f>
        <v>133651.35</v>
      </c>
      <c r="P307" s="3">
        <f t="shared" si="343"/>
        <v>122526.49</v>
      </c>
      <c r="Q307" s="3">
        <f t="shared" si="343"/>
        <v>1333.47</v>
      </c>
      <c r="R307" s="3">
        <f t="shared" si="343"/>
        <v>459.98</v>
      </c>
      <c r="S307" s="3">
        <f t="shared" si="343"/>
        <v>9791.39</v>
      </c>
      <c r="T307" s="3">
        <f t="shared" si="343"/>
        <v>0</v>
      </c>
      <c r="U307" s="3">
        <f>AH307</f>
        <v>693.57917999999995</v>
      </c>
      <c r="V307" s="3">
        <f>AI307</f>
        <v>0</v>
      </c>
      <c r="W307" s="3">
        <f>ROUND(AJ307,2)</f>
        <v>0</v>
      </c>
      <c r="X307" s="3">
        <f>ROUND(AK307,2)</f>
        <v>10571.12</v>
      </c>
      <c r="Y307" s="3">
        <f>ROUND(AL307,2)</f>
        <v>6619.2</v>
      </c>
      <c r="Z307" s="3"/>
      <c r="AA307" s="3"/>
      <c r="AB307" s="3">
        <f>ROUND(SUMIF(AA202:AA305,"=151751237",O202:O305),2)</f>
        <v>133651.35</v>
      </c>
      <c r="AC307" s="3">
        <f>ROUND(SUMIF(AA202:AA305,"=151751237",P202:P305),2)</f>
        <v>122526.49</v>
      </c>
      <c r="AD307" s="3">
        <f>ROUND(SUMIF(AA202:AA305,"=151751237",Q202:Q305),2)</f>
        <v>1333.47</v>
      </c>
      <c r="AE307" s="3">
        <f>ROUND(SUMIF(AA202:AA305,"=151751237",R202:R305),2)</f>
        <v>459.98</v>
      </c>
      <c r="AF307" s="3">
        <f>ROUND(SUMIF(AA202:AA305,"=151751237",S202:S305),2)</f>
        <v>9791.39</v>
      </c>
      <c r="AG307" s="3">
        <f>ROUND(SUMIF(AA202:AA305,"=151751237",T202:T305),2)</f>
        <v>0</v>
      </c>
      <c r="AH307" s="3">
        <f>SUMIF(AA202:AA305,"=151751237",U202:U305)</f>
        <v>693.57917999999995</v>
      </c>
      <c r="AI307" s="3">
        <f>SUMIF(AA202:AA305,"=151751237",V202:V305)</f>
        <v>0</v>
      </c>
      <c r="AJ307" s="3">
        <f>ROUND(SUMIF(AA202:AA305,"=151751237",W202:W305),2)</f>
        <v>0</v>
      </c>
      <c r="AK307" s="3">
        <f>ROUND(SUMIF(AA202:AA305,"=151751237",X202:X305),2)</f>
        <v>10571.12</v>
      </c>
      <c r="AL307" s="3">
        <f>ROUND(SUMIF(AA202:AA305,"=151751237",Y202:Y305),2)</f>
        <v>6619.2</v>
      </c>
      <c r="AM307" s="3"/>
      <c r="AN307" s="3"/>
      <c r="AO307" s="3">
        <f t="shared" ref="AO307:BD307" si="344">ROUND(BX307,2)</f>
        <v>0</v>
      </c>
      <c r="AP307" s="3">
        <f t="shared" si="344"/>
        <v>86018.83</v>
      </c>
      <c r="AQ307" s="3">
        <f t="shared" si="344"/>
        <v>0</v>
      </c>
      <c r="AR307" s="3">
        <f t="shared" si="344"/>
        <v>151646.66</v>
      </c>
      <c r="AS307" s="3">
        <f t="shared" si="344"/>
        <v>6932.92</v>
      </c>
      <c r="AT307" s="3">
        <f t="shared" si="344"/>
        <v>56565.120000000003</v>
      </c>
      <c r="AU307" s="3">
        <f t="shared" si="344"/>
        <v>2129.79</v>
      </c>
      <c r="AV307" s="3">
        <f t="shared" si="344"/>
        <v>122526.49</v>
      </c>
      <c r="AW307" s="3">
        <f t="shared" si="344"/>
        <v>36507.660000000003</v>
      </c>
      <c r="AX307" s="3">
        <f t="shared" si="344"/>
        <v>0</v>
      </c>
      <c r="AY307" s="3">
        <f t="shared" si="344"/>
        <v>36507.660000000003</v>
      </c>
      <c r="AZ307" s="3">
        <f t="shared" si="344"/>
        <v>86018.83</v>
      </c>
      <c r="BA307" s="3">
        <f t="shared" si="344"/>
        <v>0</v>
      </c>
      <c r="BB307" s="3">
        <f t="shared" si="344"/>
        <v>0</v>
      </c>
      <c r="BC307" s="3">
        <f t="shared" si="344"/>
        <v>0</v>
      </c>
      <c r="BD307" s="3">
        <f t="shared" si="344"/>
        <v>0</v>
      </c>
      <c r="BE307" s="3"/>
      <c r="BF307" s="3"/>
      <c r="BG307" s="3"/>
      <c r="BH307" s="3"/>
      <c r="BI307" s="3"/>
      <c r="BJ307" s="3"/>
      <c r="BK307" s="3"/>
      <c r="BL307" s="3"/>
      <c r="BM307" s="3"/>
      <c r="BN307" s="3"/>
      <c r="BO307" s="3"/>
      <c r="BP307" s="3"/>
      <c r="BQ307" s="3"/>
      <c r="BR307" s="3"/>
      <c r="BS307" s="3"/>
      <c r="BT307" s="3"/>
      <c r="BU307" s="3"/>
      <c r="BV307" s="3"/>
      <c r="BW307" s="3"/>
      <c r="BX307" s="3">
        <f>ROUND(SUMIF(AA202:AA305,"=151751237",FQ202:FQ305),2)</f>
        <v>0</v>
      </c>
      <c r="BY307" s="3">
        <f>ROUND(SUMIF(AA202:AA305,"=151751237",FR202:FR305),2)</f>
        <v>86018.83</v>
      </c>
      <c r="BZ307" s="3">
        <f>ROUND(SUMIF(AA202:AA305,"=151751237",GL202:GL305),2)</f>
        <v>0</v>
      </c>
      <c r="CA307" s="3">
        <f>ROUND(SUMIF(AA202:AA305,"=151751237",GM202:GM305),2)</f>
        <v>151646.66</v>
      </c>
      <c r="CB307" s="3">
        <f>ROUND(SUMIF(AA202:AA305,"=151751237",GN202:GN305),2)</f>
        <v>6932.92</v>
      </c>
      <c r="CC307" s="3">
        <f>ROUND(SUMIF(AA202:AA305,"=151751237",GO202:GO305),2)</f>
        <v>56565.120000000003</v>
      </c>
      <c r="CD307" s="3">
        <f>ROUND(SUMIF(AA202:AA305,"=151751237",GP202:GP305),2)</f>
        <v>2129.79</v>
      </c>
      <c r="CE307" s="3">
        <f>AC307-BX307</f>
        <v>122526.49</v>
      </c>
      <c r="CF307" s="3">
        <f>AC307-BY307</f>
        <v>36507.660000000003</v>
      </c>
      <c r="CG307" s="3">
        <f>BX307-BZ307</f>
        <v>0</v>
      </c>
      <c r="CH307" s="3">
        <f>AC307-BX307-BY307+BZ307</f>
        <v>36507.660000000003</v>
      </c>
      <c r="CI307" s="3">
        <f>BY307-BZ307</f>
        <v>86018.83</v>
      </c>
      <c r="CJ307" s="3">
        <f>ROUND(SUMIF(AA202:AA305,"=151751237",GX202:GX305),2)</f>
        <v>0</v>
      </c>
      <c r="CK307" s="3">
        <f>ROUND(SUMIF(AA202:AA305,"=151751237",GY202:GY305),2)</f>
        <v>0</v>
      </c>
      <c r="CL307" s="3">
        <f>ROUND(SUMIF(AA202:AA305,"=151751237",GZ202:GZ305),2)</f>
        <v>0</v>
      </c>
      <c r="CM307" s="3">
        <f>ROUND(SUMIF(AA202:AA305,"=151751237",HD202:HD305),2)</f>
        <v>0</v>
      </c>
      <c r="CN307" s="3"/>
      <c r="CO307" s="3"/>
      <c r="CP307" s="3"/>
      <c r="CQ307" s="3"/>
      <c r="CR307" s="3"/>
      <c r="CS307" s="3"/>
      <c r="CT307" s="3"/>
      <c r="CU307" s="3"/>
      <c r="CV307" s="3"/>
      <c r="CW307" s="3"/>
      <c r="CX307" s="3"/>
      <c r="CY307" s="3"/>
      <c r="CZ307" s="3"/>
      <c r="DA307" s="3"/>
      <c r="DB307" s="3"/>
      <c r="DC307" s="3"/>
      <c r="DD307" s="3"/>
      <c r="DE307" s="3"/>
      <c r="DF307" s="3"/>
      <c r="DG307" s="4">
        <f t="shared" ref="DG307:DL307" si="345">ROUND(DT307,2)</f>
        <v>1318844.44</v>
      </c>
      <c r="DH307" s="4">
        <f t="shared" si="345"/>
        <v>957241.69</v>
      </c>
      <c r="DI307" s="4">
        <f t="shared" si="345"/>
        <v>23701.89</v>
      </c>
      <c r="DJ307" s="4">
        <f t="shared" si="345"/>
        <v>15873.92</v>
      </c>
      <c r="DK307" s="4">
        <f t="shared" si="345"/>
        <v>337900.86</v>
      </c>
      <c r="DL307" s="4">
        <f t="shared" si="345"/>
        <v>0</v>
      </c>
      <c r="DM307" s="4">
        <f>DZ307</f>
        <v>693.57917999999995</v>
      </c>
      <c r="DN307" s="4">
        <f>EA307</f>
        <v>0</v>
      </c>
      <c r="DO307" s="4">
        <f>ROUND(EB307,2)</f>
        <v>0</v>
      </c>
      <c r="DP307" s="4">
        <f>ROUND(EC307,2)</f>
        <v>262729.03000000003</v>
      </c>
      <c r="DQ307" s="4">
        <f>ROUND(ED307,2)</f>
        <v>138539.35</v>
      </c>
      <c r="DR307" s="4"/>
      <c r="DS307" s="4"/>
      <c r="DT307" s="4">
        <f>ROUND(SUMIF(AA202:AA305,"=151751235",O202:O305),2)</f>
        <v>1318844.44</v>
      </c>
      <c r="DU307" s="4">
        <f>ROUND(SUMIF(AA202:AA305,"=151751235",P202:P305),2)</f>
        <v>957241.69</v>
      </c>
      <c r="DV307" s="4">
        <f>ROUND(SUMIF(AA202:AA305,"=151751235",Q202:Q305),2)</f>
        <v>23701.89</v>
      </c>
      <c r="DW307" s="4">
        <f>ROUND(SUMIF(AA202:AA305,"=151751235",R202:R305),2)</f>
        <v>15873.92</v>
      </c>
      <c r="DX307" s="4">
        <f>ROUND(SUMIF(AA202:AA305,"=151751235",S202:S305),2)</f>
        <v>337900.86</v>
      </c>
      <c r="DY307" s="4">
        <f>ROUND(SUMIF(AA202:AA305,"=151751235",T202:T305),2)</f>
        <v>0</v>
      </c>
      <c r="DZ307" s="4">
        <f>SUMIF(AA202:AA305,"=151751235",U202:U305)</f>
        <v>693.57917999999995</v>
      </c>
      <c r="EA307" s="4">
        <f>SUMIF(AA202:AA305,"=151751235",V202:V305)</f>
        <v>0</v>
      </c>
      <c r="EB307" s="4">
        <f>ROUND(SUMIF(AA202:AA305,"=151751235",W202:W305),2)</f>
        <v>0</v>
      </c>
      <c r="EC307" s="4">
        <f>ROUND(SUMIF(AA202:AA305,"=151751235",X202:X305),2)</f>
        <v>262729.03000000003</v>
      </c>
      <c r="ED307" s="4">
        <f>ROUND(SUMIF(AA202:AA305,"=151751235",Y202:Y305),2)</f>
        <v>138539.35</v>
      </c>
      <c r="EE307" s="4"/>
      <c r="EF307" s="4"/>
      <c r="EG307" s="4">
        <f t="shared" ref="EG307:EV307" si="346">ROUND(FP307,2)</f>
        <v>0</v>
      </c>
      <c r="EH307" s="4">
        <f t="shared" si="346"/>
        <v>611593.89</v>
      </c>
      <c r="EI307" s="4">
        <f t="shared" si="346"/>
        <v>0</v>
      </c>
      <c r="EJ307" s="4">
        <f t="shared" si="346"/>
        <v>1745511.09</v>
      </c>
      <c r="EK307" s="4">
        <f t="shared" si="346"/>
        <v>110977.53</v>
      </c>
      <c r="EL307" s="4">
        <f t="shared" si="346"/>
        <v>959640.64</v>
      </c>
      <c r="EM307" s="4">
        <f t="shared" si="346"/>
        <v>63299.03</v>
      </c>
      <c r="EN307" s="4">
        <f t="shared" si="346"/>
        <v>957241.69</v>
      </c>
      <c r="EO307" s="4">
        <f t="shared" si="346"/>
        <v>345647.8</v>
      </c>
      <c r="EP307" s="4">
        <f t="shared" si="346"/>
        <v>0</v>
      </c>
      <c r="EQ307" s="4">
        <f t="shared" si="346"/>
        <v>345647.8</v>
      </c>
      <c r="ER307" s="4">
        <f t="shared" si="346"/>
        <v>611593.89</v>
      </c>
      <c r="ES307" s="4">
        <f t="shared" si="346"/>
        <v>0</v>
      </c>
      <c r="ET307" s="4">
        <f t="shared" si="346"/>
        <v>0</v>
      </c>
      <c r="EU307" s="4">
        <f t="shared" si="346"/>
        <v>0</v>
      </c>
      <c r="EV307" s="4">
        <f t="shared" si="346"/>
        <v>0</v>
      </c>
      <c r="EW307" s="4"/>
      <c r="EX307" s="4"/>
      <c r="EY307" s="4"/>
      <c r="EZ307" s="4"/>
      <c r="FA307" s="4"/>
      <c r="FB307" s="4"/>
      <c r="FC307" s="4"/>
      <c r="FD307" s="4"/>
      <c r="FE307" s="4"/>
      <c r="FF307" s="4"/>
      <c r="FG307" s="4"/>
      <c r="FH307" s="4"/>
      <c r="FI307" s="4"/>
      <c r="FJ307" s="4"/>
      <c r="FK307" s="4"/>
      <c r="FL307" s="4"/>
      <c r="FM307" s="4"/>
      <c r="FN307" s="4"/>
      <c r="FO307" s="4"/>
      <c r="FP307" s="4">
        <f>ROUND(SUMIF(AA202:AA305,"=151751235",FQ202:FQ305),2)</f>
        <v>0</v>
      </c>
      <c r="FQ307" s="4">
        <f>ROUND(SUMIF(AA202:AA305,"=151751235",FR202:FR305),2)</f>
        <v>611593.89</v>
      </c>
      <c r="FR307" s="4">
        <f>ROUND(SUMIF(AA202:AA305,"=151751235",GL202:GL305),2)</f>
        <v>0</v>
      </c>
      <c r="FS307" s="4">
        <f>ROUND(SUMIF(AA202:AA305,"=151751235",GM202:GM305),2)</f>
        <v>1745511.09</v>
      </c>
      <c r="FT307" s="4">
        <f>ROUND(SUMIF(AA202:AA305,"=151751235",GN202:GN305),2)</f>
        <v>110977.53</v>
      </c>
      <c r="FU307" s="4">
        <f>ROUND(SUMIF(AA202:AA305,"=151751235",GO202:GO305),2)</f>
        <v>959640.64</v>
      </c>
      <c r="FV307" s="4">
        <f>ROUND(SUMIF(AA202:AA305,"=151751235",GP202:GP305),2)</f>
        <v>63299.03</v>
      </c>
      <c r="FW307" s="4">
        <f>DU307-FP307</f>
        <v>957241.69</v>
      </c>
      <c r="FX307" s="4">
        <f>DU307-FQ307</f>
        <v>345647.79999999993</v>
      </c>
      <c r="FY307" s="4">
        <f>FP307-FR307</f>
        <v>0</v>
      </c>
      <c r="FZ307" s="4">
        <f>DU307-FP307-FQ307+FR307</f>
        <v>345647.79999999993</v>
      </c>
      <c r="GA307" s="4">
        <f>FQ307-FR307</f>
        <v>611593.89</v>
      </c>
      <c r="GB307" s="4">
        <f>ROUND(SUMIF(AA202:AA305,"=151751235",GX202:GX305),2)</f>
        <v>0</v>
      </c>
      <c r="GC307" s="4">
        <f>ROUND(SUMIF(AA202:AA305,"=151751235",GY202:GY305),2)</f>
        <v>0</v>
      </c>
      <c r="GD307" s="4">
        <f>ROUND(SUMIF(AA202:AA305,"=151751235",GZ202:GZ305),2)</f>
        <v>0</v>
      </c>
      <c r="GE307" s="4">
        <f>ROUND(SUMIF(AA202:AA305,"=151751235",HD202:HD305),2)</f>
        <v>0</v>
      </c>
      <c r="GF307" s="4"/>
      <c r="GG307" s="4"/>
      <c r="GH307" s="4"/>
      <c r="GI307" s="4"/>
      <c r="GJ307" s="4"/>
      <c r="GK307" s="4"/>
      <c r="GL307" s="4"/>
      <c r="GM307" s="4"/>
      <c r="GN307" s="4"/>
      <c r="GO307" s="4"/>
      <c r="GP307" s="4"/>
      <c r="GQ307" s="4"/>
      <c r="GR307" s="4"/>
      <c r="GS307" s="4"/>
      <c r="GT307" s="4"/>
      <c r="GU307" s="4"/>
      <c r="GV307" s="4"/>
      <c r="GW307" s="4"/>
      <c r="GX307" s="4">
        <v>0</v>
      </c>
    </row>
    <row r="309" spans="1:245" x14ac:dyDescent="0.2">
      <c r="A309" s="5">
        <v>50</v>
      </c>
      <c r="B309" s="5">
        <v>0</v>
      </c>
      <c r="C309" s="5">
        <v>0</v>
      </c>
      <c r="D309" s="5">
        <v>1</v>
      </c>
      <c r="E309" s="5">
        <v>201</v>
      </c>
      <c r="F309" s="5">
        <f>ROUND(Source!O307,O309)</f>
        <v>133651.35</v>
      </c>
      <c r="G309" s="5" t="s">
        <v>237</v>
      </c>
      <c r="H309" s="5" t="s">
        <v>238</v>
      </c>
      <c r="I309" s="5"/>
      <c r="J309" s="5"/>
      <c r="K309" s="5">
        <v>201</v>
      </c>
      <c r="L309" s="5">
        <v>1</v>
      </c>
      <c r="M309" s="5">
        <v>3</v>
      </c>
      <c r="N309" s="5" t="s">
        <v>3</v>
      </c>
      <c r="O309" s="5">
        <v>2</v>
      </c>
      <c r="P309" s="5">
        <f>ROUND(Source!DG307,O309)</f>
        <v>1318844.44</v>
      </c>
      <c r="Q309" s="5"/>
      <c r="R309" s="5"/>
      <c r="S309" s="5"/>
      <c r="T309" s="5"/>
      <c r="U309" s="5"/>
      <c r="V309" s="5"/>
      <c r="W309" s="5">
        <v>133651.35</v>
      </c>
      <c r="X309" s="5">
        <v>1</v>
      </c>
      <c r="Y309" s="5">
        <v>133651.35</v>
      </c>
      <c r="Z309" s="5">
        <v>1318844.44</v>
      </c>
      <c r="AA309" s="5">
        <v>1</v>
      </c>
      <c r="AB309" s="5">
        <v>1318844.44</v>
      </c>
    </row>
    <row r="310" spans="1:245" x14ac:dyDescent="0.2">
      <c r="A310" s="5">
        <v>50</v>
      </c>
      <c r="B310" s="5">
        <v>0</v>
      </c>
      <c r="C310" s="5">
        <v>0</v>
      </c>
      <c r="D310" s="5">
        <v>1</v>
      </c>
      <c r="E310" s="5">
        <v>202</v>
      </c>
      <c r="F310" s="5">
        <f>ROUND(Source!P307,O310)</f>
        <v>122526.49</v>
      </c>
      <c r="G310" s="5" t="s">
        <v>239</v>
      </c>
      <c r="H310" s="5" t="s">
        <v>240</v>
      </c>
      <c r="I310" s="5"/>
      <c r="J310" s="5"/>
      <c r="K310" s="5">
        <v>202</v>
      </c>
      <c r="L310" s="5">
        <v>2</v>
      </c>
      <c r="M310" s="5">
        <v>3</v>
      </c>
      <c r="N310" s="5" t="s">
        <v>3</v>
      </c>
      <c r="O310" s="5">
        <v>2</v>
      </c>
      <c r="P310" s="5">
        <f>ROUND(Source!DH307,O310)</f>
        <v>957241.69</v>
      </c>
      <c r="Q310" s="5"/>
      <c r="R310" s="5"/>
      <c r="S310" s="5"/>
      <c r="T310" s="5"/>
      <c r="U310" s="5"/>
      <c r="V310" s="5"/>
      <c r="W310" s="5">
        <v>122526.49</v>
      </c>
      <c r="X310" s="5">
        <v>1</v>
      </c>
      <c r="Y310" s="5">
        <v>122526.49</v>
      </c>
      <c r="Z310" s="5">
        <v>957241.69</v>
      </c>
      <c r="AA310" s="5">
        <v>1</v>
      </c>
      <c r="AB310" s="5">
        <v>957241.69</v>
      </c>
    </row>
    <row r="311" spans="1:245" x14ac:dyDescent="0.2">
      <c r="A311" s="5">
        <v>50</v>
      </c>
      <c r="B311" s="5">
        <v>0</v>
      </c>
      <c r="C311" s="5">
        <v>0</v>
      </c>
      <c r="D311" s="5">
        <v>1</v>
      </c>
      <c r="E311" s="5">
        <v>222</v>
      </c>
      <c r="F311" s="5">
        <f>ROUND(Source!AO307,O311)</f>
        <v>0</v>
      </c>
      <c r="G311" s="5" t="s">
        <v>241</v>
      </c>
      <c r="H311" s="5" t="s">
        <v>242</v>
      </c>
      <c r="I311" s="5"/>
      <c r="J311" s="5"/>
      <c r="K311" s="5">
        <v>222</v>
      </c>
      <c r="L311" s="5">
        <v>3</v>
      </c>
      <c r="M311" s="5">
        <v>3</v>
      </c>
      <c r="N311" s="5" t="s">
        <v>3</v>
      </c>
      <c r="O311" s="5">
        <v>2</v>
      </c>
      <c r="P311" s="5">
        <f>ROUND(Source!EG307,O311)</f>
        <v>0</v>
      </c>
      <c r="Q311" s="5"/>
      <c r="R311" s="5"/>
      <c r="S311" s="5"/>
      <c r="T311" s="5"/>
      <c r="U311" s="5"/>
      <c r="V311" s="5"/>
      <c r="W311" s="5">
        <v>0</v>
      </c>
      <c r="X311" s="5">
        <v>1</v>
      </c>
      <c r="Y311" s="5">
        <v>0</v>
      </c>
      <c r="Z311" s="5">
        <v>0</v>
      </c>
      <c r="AA311" s="5">
        <v>1</v>
      </c>
      <c r="AB311" s="5">
        <v>0</v>
      </c>
    </row>
    <row r="312" spans="1:245" x14ac:dyDescent="0.2">
      <c r="A312" s="5">
        <v>50</v>
      </c>
      <c r="B312" s="5">
        <v>0</v>
      </c>
      <c r="C312" s="5">
        <v>0</v>
      </c>
      <c r="D312" s="5">
        <v>1</v>
      </c>
      <c r="E312" s="5">
        <v>225</v>
      </c>
      <c r="F312" s="5">
        <f>ROUND(Source!AV307,O312)</f>
        <v>122526.49</v>
      </c>
      <c r="G312" s="5" t="s">
        <v>243</v>
      </c>
      <c r="H312" s="5" t="s">
        <v>244</v>
      </c>
      <c r="I312" s="5"/>
      <c r="J312" s="5"/>
      <c r="K312" s="5">
        <v>225</v>
      </c>
      <c r="L312" s="5">
        <v>4</v>
      </c>
      <c r="M312" s="5">
        <v>3</v>
      </c>
      <c r="N312" s="5" t="s">
        <v>3</v>
      </c>
      <c r="O312" s="5">
        <v>2</v>
      </c>
      <c r="P312" s="5">
        <f>ROUND(Source!EN307,O312)</f>
        <v>957241.69</v>
      </c>
      <c r="Q312" s="5"/>
      <c r="R312" s="5"/>
      <c r="S312" s="5"/>
      <c r="T312" s="5"/>
      <c r="U312" s="5"/>
      <c r="V312" s="5"/>
      <c r="W312" s="5">
        <v>122526.49</v>
      </c>
      <c r="X312" s="5">
        <v>1</v>
      </c>
      <c r="Y312" s="5">
        <v>122526.49</v>
      </c>
      <c r="Z312" s="5">
        <v>957241.69</v>
      </c>
      <c r="AA312" s="5">
        <v>1</v>
      </c>
      <c r="AB312" s="5">
        <v>957241.69</v>
      </c>
    </row>
    <row r="313" spans="1:245" x14ac:dyDescent="0.2">
      <c r="A313" s="5">
        <v>50</v>
      </c>
      <c r="B313" s="5">
        <v>0</v>
      </c>
      <c r="C313" s="5">
        <v>0</v>
      </c>
      <c r="D313" s="5">
        <v>1</v>
      </c>
      <c r="E313" s="5">
        <v>226</v>
      </c>
      <c r="F313" s="5">
        <f>ROUND(Source!AW307,O313)</f>
        <v>36507.660000000003</v>
      </c>
      <c r="G313" s="5" t="s">
        <v>245</v>
      </c>
      <c r="H313" s="5" t="s">
        <v>246</v>
      </c>
      <c r="I313" s="5"/>
      <c r="J313" s="5"/>
      <c r="K313" s="5">
        <v>226</v>
      </c>
      <c r="L313" s="5">
        <v>5</v>
      </c>
      <c r="M313" s="5">
        <v>3</v>
      </c>
      <c r="N313" s="5" t="s">
        <v>3</v>
      </c>
      <c r="O313" s="5">
        <v>2</v>
      </c>
      <c r="P313" s="5">
        <f>ROUND(Source!EO307,O313)</f>
        <v>345647.8</v>
      </c>
      <c r="Q313" s="5"/>
      <c r="R313" s="5"/>
      <c r="S313" s="5"/>
      <c r="T313" s="5"/>
      <c r="U313" s="5"/>
      <c r="V313" s="5"/>
      <c r="W313" s="5">
        <v>36507.660000000003</v>
      </c>
      <c r="X313" s="5">
        <v>1</v>
      </c>
      <c r="Y313" s="5">
        <v>36507.660000000003</v>
      </c>
      <c r="Z313" s="5">
        <v>345647.8</v>
      </c>
      <c r="AA313" s="5">
        <v>1</v>
      </c>
      <c r="AB313" s="5">
        <v>345647.8</v>
      </c>
    </row>
    <row r="314" spans="1:245" x14ac:dyDescent="0.2">
      <c r="A314" s="5">
        <v>50</v>
      </c>
      <c r="B314" s="5">
        <v>0</v>
      </c>
      <c r="C314" s="5">
        <v>0</v>
      </c>
      <c r="D314" s="5">
        <v>1</v>
      </c>
      <c r="E314" s="5">
        <v>227</v>
      </c>
      <c r="F314" s="5">
        <f>ROUND(Source!AX307,O314)</f>
        <v>0</v>
      </c>
      <c r="G314" s="5" t="s">
        <v>247</v>
      </c>
      <c r="H314" s="5" t="s">
        <v>248</v>
      </c>
      <c r="I314" s="5"/>
      <c r="J314" s="5"/>
      <c r="K314" s="5">
        <v>227</v>
      </c>
      <c r="L314" s="5">
        <v>6</v>
      </c>
      <c r="M314" s="5">
        <v>3</v>
      </c>
      <c r="N314" s="5" t="s">
        <v>3</v>
      </c>
      <c r="O314" s="5">
        <v>2</v>
      </c>
      <c r="P314" s="5">
        <f>ROUND(Source!EP307,O314)</f>
        <v>0</v>
      </c>
      <c r="Q314" s="5"/>
      <c r="R314" s="5"/>
      <c r="S314" s="5"/>
      <c r="T314" s="5"/>
      <c r="U314" s="5"/>
      <c r="V314" s="5"/>
      <c r="W314" s="5">
        <v>0</v>
      </c>
      <c r="X314" s="5">
        <v>1</v>
      </c>
      <c r="Y314" s="5">
        <v>0</v>
      </c>
      <c r="Z314" s="5">
        <v>0</v>
      </c>
      <c r="AA314" s="5">
        <v>1</v>
      </c>
      <c r="AB314" s="5">
        <v>0</v>
      </c>
    </row>
    <row r="315" spans="1:245" x14ac:dyDescent="0.2">
      <c r="A315" s="5">
        <v>50</v>
      </c>
      <c r="B315" s="5">
        <v>0</v>
      </c>
      <c r="C315" s="5">
        <v>0</v>
      </c>
      <c r="D315" s="5">
        <v>1</v>
      </c>
      <c r="E315" s="5">
        <v>228</v>
      </c>
      <c r="F315" s="5">
        <f>ROUND(Source!AY307,O315)</f>
        <v>36507.660000000003</v>
      </c>
      <c r="G315" s="5" t="s">
        <v>249</v>
      </c>
      <c r="H315" s="5" t="s">
        <v>250</v>
      </c>
      <c r="I315" s="5"/>
      <c r="J315" s="5"/>
      <c r="K315" s="5">
        <v>228</v>
      </c>
      <c r="L315" s="5">
        <v>7</v>
      </c>
      <c r="M315" s="5">
        <v>3</v>
      </c>
      <c r="N315" s="5" t="s">
        <v>3</v>
      </c>
      <c r="O315" s="5">
        <v>2</v>
      </c>
      <c r="P315" s="5">
        <f>ROUND(Source!EQ307,O315)</f>
        <v>345647.8</v>
      </c>
      <c r="Q315" s="5"/>
      <c r="R315" s="5"/>
      <c r="S315" s="5"/>
      <c r="T315" s="5"/>
      <c r="U315" s="5"/>
      <c r="V315" s="5"/>
      <c r="W315" s="5">
        <v>36507.660000000003</v>
      </c>
      <c r="X315" s="5">
        <v>1</v>
      </c>
      <c r="Y315" s="5">
        <v>36507.660000000003</v>
      </c>
      <c r="Z315" s="5">
        <v>345647.8</v>
      </c>
      <c r="AA315" s="5">
        <v>1</v>
      </c>
      <c r="AB315" s="5">
        <v>345647.8</v>
      </c>
    </row>
    <row r="316" spans="1:245" x14ac:dyDescent="0.2">
      <c r="A316" s="5">
        <v>50</v>
      </c>
      <c r="B316" s="5">
        <v>0</v>
      </c>
      <c r="C316" s="5">
        <v>0</v>
      </c>
      <c r="D316" s="5">
        <v>1</v>
      </c>
      <c r="E316" s="5">
        <v>216</v>
      </c>
      <c r="F316" s="5">
        <f>ROUND(Source!AP307,O316)</f>
        <v>86018.83</v>
      </c>
      <c r="G316" s="5" t="s">
        <v>251</v>
      </c>
      <c r="H316" s="5" t="s">
        <v>252</v>
      </c>
      <c r="I316" s="5"/>
      <c r="J316" s="5"/>
      <c r="K316" s="5">
        <v>216</v>
      </c>
      <c r="L316" s="5">
        <v>8</v>
      </c>
      <c r="M316" s="5">
        <v>3</v>
      </c>
      <c r="N316" s="5" t="s">
        <v>3</v>
      </c>
      <c r="O316" s="5">
        <v>2</v>
      </c>
      <c r="P316" s="5">
        <f>ROUND(Source!EH307,O316)</f>
        <v>611593.89</v>
      </c>
      <c r="Q316" s="5"/>
      <c r="R316" s="5"/>
      <c r="S316" s="5"/>
      <c r="T316" s="5"/>
      <c r="U316" s="5"/>
      <c r="V316" s="5"/>
      <c r="W316" s="5">
        <v>86018.83</v>
      </c>
      <c r="X316" s="5">
        <v>1</v>
      </c>
      <c r="Y316" s="5">
        <v>86018.83</v>
      </c>
      <c r="Z316" s="5">
        <v>611593.89</v>
      </c>
      <c r="AA316" s="5">
        <v>1</v>
      </c>
      <c r="AB316" s="5">
        <v>611593.89</v>
      </c>
    </row>
    <row r="317" spans="1:245" x14ac:dyDescent="0.2">
      <c r="A317" s="5">
        <v>50</v>
      </c>
      <c r="B317" s="5">
        <v>0</v>
      </c>
      <c r="C317" s="5">
        <v>0</v>
      </c>
      <c r="D317" s="5">
        <v>1</v>
      </c>
      <c r="E317" s="5">
        <v>223</v>
      </c>
      <c r="F317" s="5">
        <f>ROUND(Source!AQ307,O317)</f>
        <v>0</v>
      </c>
      <c r="G317" s="5" t="s">
        <v>253</v>
      </c>
      <c r="H317" s="5" t="s">
        <v>254</v>
      </c>
      <c r="I317" s="5"/>
      <c r="J317" s="5"/>
      <c r="K317" s="5">
        <v>223</v>
      </c>
      <c r="L317" s="5">
        <v>9</v>
      </c>
      <c r="M317" s="5">
        <v>3</v>
      </c>
      <c r="N317" s="5" t="s">
        <v>3</v>
      </c>
      <c r="O317" s="5">
        <v>2</v>
      </c>
      <c r="P317" s="5">
        <f>ROUND(Source!EI307,O317)</f>
        <v>0</v>
      </c>
      <c r="Q317" s="5"/>
      <c r="R317" s="5"/>
      <c r="S317" s="5"/>
      <c r="T317" s="5"/>
      <c r="U317" s="5"/>
      <c r="V317" s="5"/>
      <c r="W317" s="5">
        <v>0</v>
      </c>
      <c r="X317" s="5">
        <v>1</v>
      </c>
      <c r="Y317" s="5">
        <v>0</v>
      </c>
      <c r="Z317" s="5">
        <v>0</v>
      </c>
      <c r="AA317" s="5">
        <v>1</v>
      </c>
      <c r="AB317" s="5">
        <v>0</v>
      </c>
    </row>
    <row r="318" spans="1:245" x14ac:dyDescent="0.2">
      <c r="A318" s="5">
        <v>50</v>
      </c>
      <c r="B318" s="5">
        <v>0</v>
      </c>
      <c r="C318" s="5">
        <v>0</v>
      </c>
      <c r="D318" s="5">
        <v>1</v>
      </c>
      <c r="E318" s="5">
        <v>229</v>
      </c>
      <c r="F318" s="5">
        <f>ROUND(Source!AZ307,O318)</f>
        <v>86018.83</v>
      </c>
      <c r="G318" s="5" t="s">
        <v>255</v>
      </c>
      <c r="H318" s="5" t="s">
        <v>256</v>
      </c>
      <c r="I318" s="5"/>
      <c r="J318" s="5"/>
      <c r="K318" s="5">
        <v>229</v>
      </c>
      <c r="L318" s="5">
        <v>10</v>
      </c>
      <c r="M318" s="5">
        <v>3</v>
      </c>
      <c r="N318" s="5" t="s">
        <v>3</v>
      </c>
      <c r="O318" s="5">
        <v>2</v>
      </c>
      <c r="P318" s="5">
        <f>ROUND(Source!ER307,O318)</f>
        <v>611593.89</v>
      </c>
      <c r="Q318" s="5"/>
      <c r="R318" s="5"/>
      <c r="S318" s="5"/>
      <c r="T318" s="5"/>
      <c r="U318" s="5"/>
      <c r="V318" s="5"/>
      <c r="W318" s="5">
        <v>86018.83</v>
      </c>
      <c r="X318" s="5">
        <v>1</v>
      </c>
      <c r="Y318" s="5">
        <v>86018.83</v>
      </c>
      <c r="Z318" s="5">
        <v>611593.89</v>
      </c>
      <c r="AA318" s="5">
        <v>1</v>
      </c>
      <c r="AB318" s="5">
        <v>611593.89</v>
      </c>
    </row>
    <row r="319" spans="1:245" x14ac:dyDescent="0.2">
      <c r="A319" s="5">
        <v>50</v>
      </c>
      <c r="B319" s="5">
        <v>0</v>
      </c>
      <c r="C319" s="5">
        <v>0</v>
      </c>
      <c r="D319" s="5">
        <v>1</v>
      </c>
      <c r="E319" s="5">
        <v>203</v>
      </c>
      <c r="F319" s="5">
        <f>ROUND(Source!Q307,O319)</f>
        <v>1333.47</v>
      </c>
      <c r="G319" s="5" t="s">
        <v>257</v>
      </c>
      <c r="H319" s="5" t="s">
        <v>258</v>
      </c>
      <c r="I319" s="5"/>
      <c r="J319" s="5"/>
      <c r="K319" s="5">
        <v>203</v>
      </c>
      <c r="L319" s="5">
        <v>11</v>
      </c>
      <c r="M319" s="5">
        <v>3</v>
      </c>
      <c r="N319" s="5" t="s">
        <v>3</v>
      </c>
      <c r="O319" s="5">
        <v>2</v>
      </c>
      <c r="P319" s="5">
        <f>ROUND(Source!DI307,O319)</f>
        <v>23701.89</v>
      </c>
      <c r="Q319" s="5"/>
      <c r="R319" s="5"/>
      <c r="S319" s="5"/>
      <c r="T319" s="5"/>
      <c r="U319" s="5"/>
      <c r="V319" s="5"/>
      <c r="W319" s="5">
        <v>1333.47</v>
      </c>
      <c r="X319" s="5">
        <v>1</v>
      </c>
      <c r="Y319" s="5">
        <v>1333.47</v>
      </c>
      <c r="Z319" s="5">
        <v>23701.89</v>
      </c>
      <c r="AA319" s="5">
        <v>1</v>
      </c>
      <c r="AB319" s="5">
        <v>23701.89</v>
      </c>
    </row>
    <row r="320" spans="1:245" x14ac:dyDescent="0.2">
      <c r="A320" s="5">
        <v>50</v>
      </c>
      <c r="B320" s="5">
        <v>0</v>
      </c>
      <c r="C320" s="5">
        <v>0</v>
      </c>
      <c r="D320" s="5">
        <v>1</v>
      </c>
      <c r="E320" s="5">
        <v>231</v>
      </c>
      <c r="F320" s="5">
        <f>ROUND(Source!BB307,O320)</f>
        <v>0</v>
      </c>
      <c r="G320" s="5" t="s">
        <v>259</v>
      </c>
      <c r="H320" s="5" t="s">
        <v>260</v>
      </c>
      <c r="I320" s="5"/>
      <c r="J320" s="5"/>
      <c r="K320" s="5">
        <v>231</v>
      </c>
      <c r="L320" s="5">
        <v>12</v>
      </c>
      <c r="M320" s="5">
        <v>3</v>
      </c>
      <c r="N320" s="5" t="s">
        <v>3</v>
      </c>
      <c r="O320" s="5">
        <v>2</v>
      </c>
      <c r="P320" s="5">
        <f>ROUND(Source!ET307,O320)</f>
        <v>0</v>
      </c>
      <c r="Q320" s="5"/>
      <c r="R320" s="5"/>
      <c r="S320" s="5"/>
      <c r="T320" s="5"/>
      <c r="U320" s="5"/>
      <c r="V320" s="5"/>
      <c r="W320" s="5">
        <v>0</v>
      </c>
      <c r="X320" s="5">
        <v>1</v>
      </c>
      <c r="Y320" s="5">
        <v>0</v>
      </c>
      <c r="Z320" s="5">
        <v>0</v>
      </c>
      <c r="AA320" s="5">
        <v>1</v>
      </c>
      <c r="AB320" s="5">
        <v>0</v>
      </c>
    </row>
    <row r="321" spans="1:28" x14ac:dyDescent="0.2">
      <c r="A321" s="5">
        <v>50</v>
      </c>
      <c r="B321" s="5">
        <v>0</v>
      </c>
      <c r="C321" s="5">
        <v>0</v>
      </c>
      <c r="D321" s="5">
        <v>1</v>
      </c>
      <c r="E321" s="5">
        <v>204</v>
      </c>
      <c r="F321" s="5">
        <f>ROUND(Source!R307,O321)</f>
        <v>459.98</v>
      </c>
      <c r="G321" s="5" t="s">
        <v>261</v>
      </c>
      <c r="H321" s="5" t="s">
        <v>262</v>
      </c>
      <c r="I321" s="5"/>
      <c r="J321" s="5"/>
      <c r="K321" s="5">
        <v>204</v>
      </c>
      <c r="L321" s="5">
        <v>13</v>
      </c>
      <c r="M321" s="5">
        <v>3</v>
      </c>
      <c r="N321" s="5" t="s">
        <v>3</v>
      </c>
      <c r="O321" s="5">
        <v>2</v>
      </c>
      <c r="P321" s="5">
        <f>ROUND(Source!DJ307,O321)</f>
        <v>15873.92</v>
      </c>
      <c r="Q321" s="5"/>
      <c r="R321" s="5"/>
      <c r="S321" s="5"/>
      <c r="T321" s="5"/>
      <c r="U321" s="5"/>
      <c r="V321" s="5"/>
      <c r="W321" s="5">
        <v>459.98</v>
      </c>
      <c r="X321" s="5">
        <v>1</v>
      </c>
      <c r="Y321" s="5">
        <v>459.98</v>
      </c>
      <c r="Z321" s="5">
        <v>15873.92</v>
      </c>
      <c r="AA321" s="5">
        <v>1</v>
      </c>
      <c r="AB321" s="5">
        <v>15873.92</v>
      </c>
    </row>
    <row r="322" spans="1:28" x14ac:dyDescent="0.2">
      <c r="A322" s="5">
        <v>50</v>
      </c>
      <c r="B322" s="5">
        <v>0</v>
      </c>
      <c r="C322" s="5">
        <v>0</v>
      </c>
      <c r="D322" s="5">
        <v>1</v>
      </c>
      <c r="E322" s="5">
        <v>205</v>
      </c>
      <c r="F322" s="5">
        <f>ROUND(Source!S307,O322)</f>
        <v>9791.39</v>
      </c>
      <c r="G322" s="5" t="s">
        <v>263</v>
      </c>
      <c r="H322" s="5" t="s">
        <v>264</v>
      </c>
      <c r="I322" s="5"/>
      <c r="J322" s="5"/>
      <c r="K322" s="5">
        <v>205</v>
      </c>
      <c r="L322" s="5">
        <v>14</v>
      </c>
      <c r="M322" s="5">
        <v>3</v>
      </c>
      <c r="N322" s="5" t="s">
        <v>3</v>
      </c>
      <c r="O322" s="5">
        <v>2</v>
      </c>
      <c r="P322" s="5">
        <f>ROUND(Source!DK307,O322)</f>
        <v>337900.86</v>
      </c>
      <c r="Q322" s="5"/>
      <c r="R322" s="5"/>
      <c r="S322" s="5"/>
      <c r="T322" s="5"/>
      <c r="U322" s="5"/>
      <c r="V322" s="5"/>
      <c r="W322" s="5">
        <v>9791.39</v>
      </c>
      <c r="X322" s="5">
        <v>1</v>
      </c>
      <c r="Y322" s="5">
        <v>9791.39</v>
      </c>
      <c r="Z322" s="5">
        <v>337900.86</v>
      </c>
      <c r="AA322" s="5">
        <v>1</v>
      </c>
      <c r="AB322" s="5">
        <v>337900.86</v>
      </c>
    </row>
    <row r="323" spans="1:28" x14ac:dyDescent="0.2">
      <c r="A323" s="5">
        <v>50</v>
      </c>
      <c r="B323" s="5">
        <v>0</v>
      </c>
      <c r="C323" s="5">
        <v>0</v>
      </c>
      <c r="D323" s="5">
        <v>1</v>
      </c>
      <c r="E323" s="5">
        <v>232</v>
      </c>
      <c r="F323" s="5">
        <f>ROUND(Source!BC307,O323)</f>
        <v>0</v>
      </c>
      <c r="G323" s="5" t="s">
        <v>265</v>
      </c>
      <c r="H323" s="5" t="s">
        <v>266</v>
      </c>
      <c r="I323" s="5"/>
      <c r="J323" s="5"/>
      <c r="K323" s="5">
        <v>232</v>
      </c>
      <c r="L323" s="5">
        <v>15</v>
      </c>
      <c r="M323" s="5">
        <v>3</v>
      </c>
      <c r="N323" s="5" t="s">
        <v>3</v>
      </c>
      <c r="O323" s="5">
        <v>2</v>
      </c>
      <c r="P323" s="5">
        <f>ROUND(Source!EU307,O323)</f>
        <v>0</v>
      </c>
      <c r="Q323" s="5"/>
      <c r="R323" s="5"/>
      <c r="S323" s="5"/>
      <c r="T323" s="5"/>
      <c r="U323" s="5"/>
      <c r="V323" s="5"/>
      <c r="W323" s="5">
        <v>0</v>
      </c>
      <c r="X323" s="5">
        <v>1</v>
      </c>
      <c r="Y323" s="5">
        <v>0</v>
      </c>
      <c r="Z323" s="5">
        <v>0</v>
      </c>
      <c r="AA323" s="5">
        <v>1</v>
      </c>
      <c r="AB323" s="5">
        <v>0</v>
      </c>
    </row>
    <row r="324" spans="1:28" x14ac:dyDescent="0.2">
      <c r="A324" s="5">
        <v>50</v>
      </c>
      <c r="B324" s="5">
        <v>0</v>
      </c>
      <c r="C324" s="5">
        <v>0</v>
      </c>
      <c r="D324" s="5">
        <v>1</v>
      </c>
      <c r="E324" s="5">
        <v>214</v>
      </c>
      <c r="F324" s="5">
        <f>ROUND(Source!AS307,O324)</f>
        <v>6932.92</v>
      </c>
      <c r="G324" s="5" t="s">
        <v>267</v>
      </c>
      <c r="H324" s="5" t="s">
        <v>268</v>
      </c>
      <c r="I324" s="5"/>
      <c r="J324" s="5"/>
      <c r="K324" s="5">
        <v>214</v>
      </c>
      <c r="L324" s="5">
        <v>16</v>
      </c>
      <c r="M324" s="5">
        <v>3</v>
      </c>
      <c r="N324" s="5" t="s">
        <v>3</v>
      </c>
      <c r="O324" s="5">
        <v>2</v>
      </c>
      <c r="P324" s="5">
        <f>ROUND(Source!EK307,O324)</f>
        <v>110977.53</v>
      </c>
      <c r="Q324" s="5"/>
      <c r="R324" s="5"/>
      <c r="S324" s="5"/>
      <c r="T324" s="5"/>
      <c r="U324" s="5"/>
      <c r="V324" s="5"/>
      <c r="W324" s="5">
        <v>6932.92</v>
      </c>
      <c r="X324" s="5">
        <v>1</v>
      </c>
      <c r="Y324" s="5">
        <v>6932.92</v>
      </c>
      <c r="Z324" s="5">
        <v>110977.53</v>
      </c>
      <c r="AA324" s="5">
        <v>1</v>
      </c>
      <c r="AB324" s="5">
        <v>110977.53</v>
      </c>
    </row>
    <row r="325" spans="1:28" x14ac:dyDescent="0.2">
      <c r="A325" s="5">
        <v>50</v>
      </c>
      <c r="B325" s="5">
        <v>0</v>
      </c>
      <c r="C325" s="5">
        <v>0</v>
      </c>
      <c r="D325" s="5">
        <v>1</v>
      </c>
      <c r="E325" s="5">
        <v>215</v>
      </c>
      <c r="F325" s="5">
        <f>ROUND(Source!AT307,O325)</f>
        <v>56565.120000000003</v>
      </c>
      <c r="G325" s="5" t="s">
        <v>269</v>
      </c>
      <c r="H325" s="5" t="s">
        <v>270</v>
      </c>
      <c r="I325" s="5"/>
      <c r="J325" s="5"/>
      <c r="K325" s="5">
        <v>215</v>
      </c>
      <c r="L325" s="5">
        <v>17</v>
      </c>
      <c r="M325" s="5">
        <v>3</v>
      </c>
      <c r="N325" s="5" t="s">
        <v>3</v>
      </c>
      <c r="O325" s="5">
        <v>2</v>
      </c>
      <c r="P325" s="5">
        <f>ROUND(Source!EL307,O325)</f>
        <v>959640.64</v>
      </c>
      <c r="Q325" s="5"/>
      <c r="R325" s="5"/>
      <c r="S325" s="5"/>
      <c r="T325" s="5"/>
      <c r="U325" s="5"/>
      <c r="V325" s="5"/>
      <c r="W325" s="5">
        <v>56565.120000000003</v>
      </c>
      <c r="X325" s="5">
        <v>1</v>
      </c>
      <c r="Y325" s="5">
        <v>56565.120000000003</v>
      </c>
      <c r="Z325" s="5">
        <v>959640.64</v>
      </c>
      <c r="AA325" s="5">
        <v>1</v>
      </c>
      <c r="AB325" s="5">
        <v>959640.64</v>
      </c>
    </row>
    <row r="326" spans="1:28" x14ac:dyDescent="0.2">
      <c r="A326" s="5">
        <v>50</v>
      </c>
      <c r="B326" s="5">
        <v>0</v>
      </c>
      <c r="C326" s="5">
        <v>0</v>
      </c>
      <c r="D326" s="5">
        <v>1</v>
      </c>
      <c r="E326" s="5">
        <v>217</v>
      </c>
      <c r="F326" s="5">
        <f>ROUND(Source!AU307,O326)</f>
        <v>2129.79</v>
      </c>
      <c r="G326" s="5" t="s">
        <v>271</v>
      </c>
      <c r="H326" s="5" t="s">
        <v>272</v>
      </c>
      <c r="I326" s="5"/>
      <c r="J326" s="5"/>
      <c r="K326" s="5">
        <v>217</v>
      </c>
      <c r="L326" s="5">
        <v>18</v>
      </c>
      <c r="M326" s="5">
        <v>3</v>
      </c>
      <c r="N326" s="5" t="s">
        <v>3</v>
      </c>
      <c r="O326" s="5">
        <v>2</v>
      </c>
      <c r="P326" s="5">
        <f>ROUND(Source!EM307,O326)</f>
        <v>63299.03</v>
      </c>
      <c r="Q326" s="5"/>
      <c r="R326" s="5"/>
      <c r="S326" s="5"/>
      <c r="T326" s="5"/>
      <c r="U326" s="5"/>
      <c r="V326" s="5"/>
      <c r="W326" s="5">
        <v>2129.79</v>
      </c>
      <c r="X326" s="5">
        <v>1</v>
      </c>
      <c r="Y326" s="5">
        <v>2129.79</v>
      </c>
      <c r="Z326" s="5">
        <v>63299.03</v>
      </c>
      <c r="AA326" s="5">
        <v>1</v>
      </c>
      <c r="AB326" s="5">
        <v>63299.03</v>
      </c>
    </row>
    <row r="327" spans="1:28" x14ac:dyDescent="0.2">
      <c r="A327" s="5">
        <v>50</v>
      </c>
      <c r="B327" s="5">
        <v>0</v>
      </c>
      <c r="C327" s="5">
        <v>0</v>
      </c>
      <c r="D327" s="5">
        <v>1</v>
      </c>
      <c r="E327" s="5">
        <v>230</v>
      </c>
      <c r="F327" s="5">
        <f>ROUND(Source!BA307,O327)</f>
        <v>0</v>
      </c>
      <c r="G327" s="5" t="s">
        <v>273</v>
      </c>
      <c r="H327" s="5" t="s">
        <v>274</v>
      </c>
      <c r="I327" s="5"/>
      <c r="J327" s="5"/>
      <c r="K327" s="5">
        <v>230</v>
      </c>
      <c r="L327" s="5">
        <v>19</v>
      </c>
      <c r="M327" s="5">
        <v>3</v>
      </c>
      <c r="N327" s="5" t="s">
        <v>3</v>
      </c>
      <c r="O327" s="5">
        <v>2</v>
      </c>
      <c r="P327" s="5">
        <f>ROUND(Source!ES307,O327)</f>
        <v>0</v>
      </c>
      <c r="Q327" s="5"/>
      <c r="R327" s="5"/>
      <c r="S327" s="5"/>
      <c r="T327" s="5"/>
      <c r="U327" s="5"/>
      <c r="V327" s="5"/>
      <c r="W327" s="5">
        <v>0</v>
      </c>
      <c r="X327" s="5">
        <v>1</v>
      </c>
      <c r="Y327" s="5">
        <v>0</v>
      </c>
      <c r="Z327" s="5">
        <v>0</v>
      </c>
      <c r="AA327" s="5">
        <v>1</v>
      </c>
      <c r="AB327" s="5">
        <v>0</v>
      </c>
    </row>
    <row r="328" spans="1:28" x14ac:dyDescent="0.2">
      <c r="A328" s="5">
        <v>50</v>
      </c>
      <c r="B328" s="5">
        <v>0</v>
      </c>
      <c r="C328" s="5">
        <v>0</v>
      </c>
      <c r="D328" s="5">
        <v>1</v>
      </c>
      <c r="E328" s="5">
        <v>206</v>
      </c>
      <c r="F328" s="5">
        <f>ROUND(Source!T307,O328)</f>
        <v>0</v>
      </c>
      <c r="G328" s="5" t="s">
        <v>275</v>
      </c>
      <c r="H328" s="5" t="s">
        <v>276</v>
      </c>
      <c r="I328" s="5"/>
      <c r="J328" s="5"/>
      <c r="K328" s="5">
        <v>206</v>
      </c>
      <c r="L328" s="5">
        <v>20</v>
      </c>
      <c r="M328" s="5">
        <v>3</v>
      </c>
      <c r="N328" s="5" t="s">
        <v>3</v>
      </c>
      <c r="O328" s="5">
        <v>2</v>
      </c>
      <c r="P328" s="5">
        <f>ROUND(Source!DL307,O328)</f>
        <v>0</v>
      </c>
      <c r="Q328" s="5"/>
      <c r="R328" s="5"/>
      <c r="S328" s="5"/>
      <c r="T328" s="5"/>
      <c r="U328" s="5"/>
      <c r="V328" s="5"/>
      <c r="W328" s="5">
        <v>0</v>
      </c>
      <c r="X328" s="5">
        <v>1</v>
      </c>
      <c r="Y328" s="5">
        <v>0</v>
      </c>
      <c r="Z328" s="5">
        <v>0</v>
      </c>
      <c r="AA328" s="5">
        <v>1</v>
      </c>
      <c r="AB328" s="5">
        <v>0</v>
      </c>
    </row>
    <row r="329" spans="1:28" x14ac:dyDescent="0.2">
      <c r="A329" s="5">
        <v>50</v>
      </c>
      <c r="B329" s="5">
        <v>0</v>
      </c>
      <c r="C329" s="5">
        <v>0</v>
      </c>
      <c r="D329" s="5">
        <v>1</v>
      </c>
      <c r="E329" s="5">
        <v>207</v>
      </c>
      <c r="F329" s="5">
        <f>Source!U307</f>
        <v>693.57917999999995</v>
      </c>
      <c r="G329" s="5" t="s">
        <v>277</v>
      </c>
      <c r="H329" s="5" t="s">
        <v>278</v>
      </c>
      <c r="I329" s="5"/>
      <c r="J329" s="5"/>
      <c r="K329" s="5">
        <v>207</v>
      </c>
      <c r="L329" s="5">
        <v>21</v>
      </c>
      <c r="M329" s="5">
        <v>3</v>
      </c>
      <c r="N329" s="5" t="s">
        <v>3</v>
      </c>
      <c r="O329" s="5">
        <v>-1</v>
      </c>
      <c r="P329" s="5">
        <f>Source!DM307</f>
        <v>693.57917999999995</v>
      </c>
      <c r="Q329" s="5"/>
      <c r="R329" s="5"/>
      <c r="S329" s="5"/>
      <c r="T329" s="5"/>
      <c r="U329" s="5"/>
      <c r="V329" s="5"/>
      <c r="W329" s="5">
        <v>693.57918000000006</v>
      </c>
      <c r="X329" s="5">
        <v>1</v>
      </c>
      <c r="Y329" s="5">
        <v>693.57918000000006</v>
      </c>
      <c r="Z329" s="5">
        <v>693.57918000000006</v>
      </c>
      <c r="AA329" s="5">
        <v>1</v>
      </c>
      <c r="AB329" s="5">
        <v>693.57918000000006</v>
      </c>
    </row>
    <row r="330" spans="1:28" x14ac:dyDescent="0.2">
      <c r="A330" s="5">
        <v>50</v>
      </c>
      <c r="B330" s="5">
        <v>0</v>
      </c>
      <c r="C330" s="5">
        <v>0</v>
      </c>
      <c r="D330" s="5">
        <v>1</v>
      </c>
      <c r="E330" s="5">
        <v>208</v>
      </c>
      <c r="F330" s="5">
        <f>Source!V307</f>
        <v>0</v>
      </c>
      <c r="G330" s="5" t="s">
        <v>279</v>
      </c>
      <c r="H330" s="5" t="s">
        <v>280</v>
      </c>
      <c r="I330" s="5"/>
      <c r="J330" s="5"/>
      <c r="K330" s="5">
        <v>208</v>
      </c>
      <c r="L330" s="5">
        <v>22</v>
      </c>
      <c r="M330" s="5">
        <v>3</v>
      </c>
      <c r="N330" s="5" t="s">
        <v>3</v>
      </c>
      <c r="O330" s="5">
        <v>-1</v>
      </c>
      <c r="P330" s="5">
        <f>Source!DN307</f>
        <v>0</v>
      </c>
      <c r="Q330" s="5"/>
      <c r="R330" s="5"/>
      <c r="S330" s="5"/>
      <c r="T330" s="5"/>
      <c r="U330" s="5"/>
      <c r="V330" s="5"/>
      <c r="W330" s="5">
        <v>0</v>
      </c>
      <c r="X330" s="5">
        <v>1</v>
      </c>
      <c r="Y330" s="5">
        <v>0</v>
      </c>
      <c r="Z330" s="5">
        <v>0</v>
      </c>
      <c r="AA330" s="5">
        <v>1</v>
      </c>
      <c r="AB330" s="5">
        <v>0</v>
      </c>
    </row>
    <row r="331" spans="1:28" x14ac:dyDescent="0.2">
      <c r="A331" s="5">
        <v>50</v>
      </c>
      <c r="B331" s="5">
        <v>0</v>
      </c>
      <c r="C331" s="5">
        <v>0</v>
      </c>
      <c r="D331" s="5">
        <v>1</v>
      </c>
      <c r="E331" s="5">
        <v>209</v>
      </c>
      <c r="F331" s="5">
        <f>ROUND(Source!W307,O331)</f>
        <v>0</v>
      </c>
      <c r="G331" s="5" t="s">
        <v>281</v>
      </c>
      <c r="H331" s="5" t="s">
        <v>282</v>
      </c>
      <c r="I331" s="5"/>
      <c r="J331" s="5"/>
      <c r="K331" s="5">
        <v>209</v>
      </c>
      <c r="L331" s="5">
        <v>23</v>
      </c>
      <c r="M331" s="5">
        <v>3</v>
      </c>
      <c r="N331" s="5" t="s">
        <v>3</v>
      </c>
      <c r="O331" s="5">
        <v>2</v>
      </c>
      <c r="P331" s="5">
        <f>ROUND(Source!DO307,O331)</f>
        <v>0</v>
      </c>
      <c r="Q331" s="5"/>
      <c r="R331" s="5"/>
      <c r="S331" s="5"/>
      <c r="T331" s="5"/>
      <c r="U331" s="5"/>
      <c r="V331" s="5"/>
      <c r="W331" s="5">
        <v>0</v>
      </c>
      <c r="X331" s="5">
        <v>1</v>
      </c>
      <c r="Y331" s="5">
        <v>0</v>
      </c>
      <c r="Z331" s="5">
        <v>0</v>
      </c>
      <c r="AA331" s="5">
        <v>1</v>
      </c>
      <c r="AB331" s="5">
        <v>0</v>
      </c>
    </row>
    <row r="332" spans="1:28" x14ac:dyDescent="0.2">
      <c r="A332" s="5">
        <v>50</v>
      </c>
      <c r="B332" s="5">
        <v>0</v>
      </c>
      <c r="C332" s="5">
        <v>0</v>
      </c>
      <c r="D332" s="5">
        <v>1</v>
      </c>
      <c r="E332" s="5">
        <v>233</v>
      </c>
      <c r="F332" s="5">
        <f>ROUND(Source!BD307,O332)</f>
        <v>0</v>
      </c>
      <c r="G332" s="5" t="s">
        <v>283</v>
      </c>
      <c r="H332" s="5" t="s">
        <v>284</v>
      </c>
      <c r="I332" s="5"/>
      <c r="J332" s="5"/>
      <c r="K332" s="5">
        <v>233</v>
      </c>
      <c r="L332" s="5">
        <v>24</v>
      </c>
      <c r="M332" s="5">
        <v>3</v>
      </c>
      <c r="N332" s="5" t="s">
        <v>3</v>
      </c>
      <c r="O332" s="5">
        <v>2</v>
      </c>
      <c r="P332" s="5">
        <f>ROUND(Source!EV307,O332)</f>
        <v>0</v>
      </c>
      <c r="Q332" s="5"/>
      <c r="R332" s="5"/>
      <c r="S332" s="5"/>
      <c r="T332" s="5"/>
      <c r="U332" s="5"/>
      <c r="V332" s="5"/>
      <c r="W332" s="5">
        <v>0</v>
      </c>
      <c r="X332" s="5">
        <v>1</v>
      </c>
      <c r="Y332" s="5">
        <v>0</v>
      </c>
      <c r="Z332" s="5">
        <v>0</v>
      </c>
      <c r="AA332" s="5">
        <v>1</v>
      </c>
      <c r="AB332" s="5">
        <v>0</v>
      </c>
    </row>
    <row r="333" spans="1:28" x14ac:dyDescent="0.2">
      <c r="A333" s="5">
        <v>50</v>
      </c>
      <c r="B333" s="5">
        <v>0</v>
      </c>
      <c r="C333" s="5">
        <v>0</v>
      </c>
      <c r="D333" s="5">
        <v>1</v>
      </c>
      <c r="E333" s="5">
        <v>210</v>
      </c>
      <c r="F333" s="5">
        <f>ROUND(Source!X307,O333)</f>
        <v>10571.12</v>
      </c>
      <c r="G333" s="5" t="s">
        <v>285</v>
      </c>
      <c r="H333" s="5" t="s">
        <v>286</v>
      </c>
      <c r="I333" s="5"/>
      <c r="J333" s="5"/>
      <c r="K333" s="5">
        <v>210</v>
      </c>
      <c r="L333" s="5">
        <v>25</v>
      </c>
      <c r="M333" s="5">
        <v>3</v>
      </c>
      <c r="N333" s="5" t="s">
        <v>3</v>
      </c>
      <c r="O333" s="5">
        <v>2</v>
      </c>
      <c r="P333" s="5">
        <f>ROUND(Source!DP307,O333)</f>
        <v>262729.03000000003</v>
      </c>
      <c r="Q333" s="5"/>
      <c r="R333" s="5"/>
      <c r="S333" s="5"/>
      <c r="T333" s="5"/>
      <c r="U333" s="5"/>
      <c r="V333" s="5"/>
      <c r="W333" s="5">
        <v>10571.12</v>
      </c>
      <c r="X333" s="5">
        <v>1</v>
      </c>
      <c r="Y333" s="5">
        <v>10571.12</v>
      </c>
      <c r="Z333" s="5">
        <v>262729.03000000003</v>
      </c>
      <c r="AA333" s="5">
        <v>1</v>
      </c>
      <c r="AB333" s="5">
        <v>262729.03000000003</v>
      </c>
    </row>
    <row r="334" spans="1:28" x14ac:dyDescent="0.2">
      <c r="A334" s="5">
        <v>50</v>
      </c>
      <c r="B334" s="5">
        <v>0</v>
      </c>
      <c r="C334" s="5">
        <v>0</v>
      </c>
      <c r="D334" s="5">
        <v>1</v>
      </c>
      <c r="E334" s="5">
        <v>211</v>
      </c>
      <c r="F334" s="5">
        <f>ROUND(Source!Y307,O334)</f>
        <v>6619.2</v>
      </c>
      <c r="G334" s="5" t="s">
        <v>287</v>
      </c>
      <c r="H334" s="5" t="s">
        <v>288</v>
      </c>
      <c r="I334" s="5"/>
      <c r="J334" s="5"/>
      <c r="K334" s="5">
        <v>211</v>
      </c>
      <c r="L334" s="5">
        <v>26</v>
      </c>
      <c r="M334" s="5">
        <v>3</v>
      </c>
      <c r="N334" s="5" t="s">
        <v>3</v>
      </c>
      <c r="O334" s="5">
        <v>2</v>
      </c>
      <c r="P334" s="5">
        <f>ROUND(Source!DQ307,O334)</f>
        <v>138539.35</v>
      </c>
      <c r="Q334" s="5"/>
      <c r="R334" s="5"/>
      <c r="S334" s="5"/>
      <c r="T334" s="5"/>
      <c r="U334" s="5"/>
      <c r="V334" s="5"/>
      <c r="W334" s="5">
        <v>6619.2</v>
      </c>
      <c r="X334" s="5">
        <v>1</v>
      </c>
      <c r="Y334" s="5">
        <v>6619.2</v>
      </c>
      <c r="Z334" s="5">
        <v>138539.35</v>
      </c>
      <c r="AA334" s="5">
        <v>1</v>
      </c>
      <c r="AB334" s="5">
        <v>138539.35</v>
      </c>
    </row>
    <row r="335" spans="1:28" x14ac:dyDescent="0.2">
      <c r="A335" s="5">
        <v>50</v>
      </c>
      <c r="B335" s="5">
        <v>0</v>
      </c>
      <c r="C335" s="5">
        <v>0</v>
      </c>
      <c r="D335" s="5">
        <v>1</v>
      </c>
      <c r="E335" s="5">
        <v>224</v>
      </c>
      <c r="F335" s="5">
        <f>ROUND(Source!AR307,O335)</f>
        <v>151646.66</v>
      </c>
      <c r="G335" s="5" t="s">
        <v>289</v>
      </c>
      <c r="H335" s="5" t="s">
        <v>290</v>
      </c>
      <c r="I335" s="5"/>
      <c r="J335" s="5"/>
      <c r="K335" s="5">
        <v>224</v>
      </c>
      <c r="L335" s="5">
        <v>27</v>
      </c>
      <c r="M335" s="5">
        <v>3</v>
      </c>
      <c r="N335" s="5" t="s">
        <v>3</v>
      </c>
      <c r="O335" s="5">
        <v>2</v>
      </c>
      <c r="P335" s="5">
        <f>ROUND(Source!EJ307,O335)</f>
        <v>1745511.09</v>
      </c>
      <c r="Q335" s="5"/>
      <c r="R335" s="5"/>
      <c r="S335" s="5"/>
      <c r="T335" s="5"/>
      <c r="U335" s="5"/>
      <c r="V335" s="5"/>
      <c r="W335" s="5">
        <v>151646.66</v>
      </c>
      <c r="X335" s="5">
        <v>1</v>
      </c>
      <c r="Y335" s="5">
        <v>151646.66</v>
      </c>
      <c r="Z335" s="5">
        <v>1745511.09</v>
      </c>
      <c r="AA335" s="5">
        <v>1</v>
      </c>
      <c r="AB335" s="5">
        <v>1745511.09</v>
      </c>
    </row>
    <row r="337" spans="1:206" x14ac:dyDescent="0.2">
      <c r="A337" s="3">
        <v>51</v>
      </c>
      <c r="B337" s="3">
        <f>B194</f>
        <v>1</v>
      </c>
      <c r="C337" s="3">
        <f>A194</f>
        <v>3</v>
      </c>
      <c r="D337" s="3">
        <f>ROW(A194)</f>
        <v>194</v>
      </c>
      <c r="E337" s="3"/>
      <c r="F337" s="3" t="str">
        <f>IF(F194&lt;&gt;"",F194,"")</f>
        <v>2.</v>
      </c>
      <c r="G337" s="3" t="str">
        <f>IF(G194&lt;&gt;"",G194,"")</f>
        <v>СОУЭ</v>
      </c>
      <c r="H337" s="3">
        <v>0</v>
      </c>
      <c r="I337" s="3"/>
      <c r="J337" s="3"/>
      <c r="K337" s="3"/>
      <c r="L337" s="3"/>
      <c r="M337" s="3"/>
      <c r="N337" s="3"/>
      <c r="O337" s="3">
        <f t="shared" ref="O337:T337" si="347">ROUND(O307+AB337,2)</f>
        <v>133651.35</v>
      </c>
      <c r="P337" s="3">
        <f t="shared" si="347"/>
        <v>122526.49</v>
      </c>
      <c r="Q337" s="3">
        <f t="shared" si="347"/>
        <v>1333.47</v>
      </c>
      <c r="R337" s="3">
        <f t="shared" si="347"/>
        <v>459.98</v>
      </c>
      <c r="S337" s="3">
        <f t="shared" si="347"/>
        <v>9791.39</v>
      </c>
      <c r="T337" s="3">
        <f t="shared" si="347"/>
        <v>0</v>
      </c>
      <c r="U337" s="3">
        <f>U307+AH337</f>
        <v>693.57917999999995</v>
      </c>
      <c r="V337" s="3">
        <f>V307+AI337</f>
        <v>0</v>
      </c>
      <c r="W337" s="3">
        <f>ROUND(W307+AJ337,2)</f>
        <v>0</v>
      </c>
      <c r="X337" s="3">
        <f>ROUND(X307+AK337,2)</f>
        <v>10571.12</v>
      </c>
      <c r="Y337" s="3">
        <f>ROUND(Y307+AL337,2)</f>
        <v>6619.2</v>
      </c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>
        <f t="shared" ref="AO337:BD337" si="348">ROUND(AO307+BX337,2)</f>
        <v>0</v>
      </c>
      <c r="AP337" s="3">
        <f t="shared" si="348"/>
        <v>86018.83</v>
      </c>
      <c r="AQ337" s="3">
        <f t="shared" si="348"/>
        <v>0</v>
      </c>
      <c r="AR337" s="3">
        <f t="shared" si="348"/>
        <v>151646.66</v>
      </c>
      <c r="AS337" s="3">
        <f t="shared" si="348"/>
        <v>6932.92</v>
      </c>
      <c r="AT337" s="3">
        <f t="shared" si="348"/>
        <v>56565.120000000003</v>
      </c>
      <c r="AU337" s="3">
        <f t="shared" si="348"/>
        <v>2129.79</v>
      </c>
      <c r="AV337" s="3">
        <f t="shared" si="348"/>
        <v>122526.49</v>
      </c>
      <c r="AW337" s="3">
        <f t="shared" si="348"/>
        <v>36507.660000000003</v>
      </c>
      <c r="AX337" s="3">
        <f t="shared" si="348"/>
        <v>0</v>
      </c>
      <c r="AY337" s="3">
        <f t="shared" si="348"/>
        <v>36507.660000000003</v>
      </c>
      <c r="AZ337" s="3">
        <f t="shared" si="348"/>
        <v>86018.83</v>
      </c>
      <c r="BA337" s="3">
        <f t="shared" si="348"/>
        <v>0</v>
      </c>
      <c r="BB337" s="3">
        <f t="shared" si="348"/>
        <v>0</v>
      </c>
      <c r="BC337" s="3">
        <f t="shared" si="348"/>
        <v>0</v>
      </c>
      <c r="BD337" s="3">
        <f t="shared" si="348"/>
        <v>0</v>
      </c>
      <c r="BE337" s="3"/>
      <c r="BF337" s="3"/>
      <c r="BG337" s="3"/>
      <c r="BH337" s="3"/>
      <c r="BI337" s="3"/>
      <c r="BJ337" s="3"/>
      <c r="BK337" s="3"/>
      <c r="BL337" s="3"/>
      <c r="BM337" s="3"/>
      <c r="BN337" s="3"/>
      <c r="BO337" s="3"/>
      <c r="BP337" s="3"/>
      <c r="BQ337" s="3"/>
      <c r="BR337" s="3"/>
      <c r="BS337" s="3"/>
      <c r="BT337" s="3"/>
      <c r="BU337" s="3"/>
      <c r="BV337" s="3"/>
      <c r="BW337" s="3"/>
      <c r="BX337" s="3"/>
      <c r="BY337" s="3"/>
      <c r="BZ337" s="3"/>
      <c r="CA337" s="3"/>
      <c r="CB337" s="3"/>
      <c r="CC337" s="3"/>
      <c r="CD337" s="3"/>
      <c r="CE337" s="3"/>
      <c r="CF337" s="3"/>
      <c r="CG337" s="3"/>
      <c r="CH337" s="3"/>
      <c r="CI337" s="3"/>
      <c r="CJ337" s="3"/>
      <c r="CK337" s="3"/>
      <c r="CL337" s="3"/>
      <c r="CM337" s="3"/>
      <c r="CN337" s="3"/>
      <c r="CO337" s="3"/>
      <c r="CP337" s="3"/>
      <c r="CQ337" s="3"/>
      <c r="CR337" s="3"/>
      <c r="CS337" s="3"/>
      <c r="CT337" s="3"/>
      <c r="CU337" s="3"/>
      <c r="CV337" s="3"/>
      <c r="CW337" s="3"/>
      <c r="CX337" s="3"/>
      <c r="CY337" s="3"/>
      <c r="CZ337" s="3"/>
      <c r="DA337" s="3"/>
      <c r="DB337" s="3"/>
      <c r="DC337" s="3"/>
      <c r="DD337" s="3"/>
      <c r="DE337" s="3"/>
      <c r="DF337" s="3"/>
      <c r="DG337" s="4">
        <f t="shared" ref="DG337:DL337" si="349">ROUND(DG307+DT337,2)</f>
        <v>1318844.44</v>
      </c>
      <c r="DH337" s="4">
        <f t="shared" si="349"/>
        <v>957241.69</v>
      </c>
      <c r="DI337" s="4">
        <f t="shared" si="349"/>
        <v>23701.89</v>
      </c>
      <c r="DJ337" s="4">
        <f t="shared" si="349"/>
        <v>15873.92</v>
      </c>
      <c r="DK337" s="4">
        <f t="shared" si="349"/>
        <v>337900.86</v>
      </c>
      <c r="DL337" s="4">
        <f t="shared" si="349"/>
        <v>0</v>
      </c>
      <c r="DM337" s="4">
        <f>DM307+DZ337</f>
        <v>693.57917999999995</v>
      </c>
      <c r="DN337" s="4">
        <f>DN307+EA337</f>
        <v>0</v>
      </c>
      <c r="DO337" s="4">
        <f>ROUND(DO307+EB337,2)</f>
        <v>0</v>
      </c>
      <c r="DP337" s="4">
        <f>ROUND(DP307+EC337,2)</f>
        <v>262729.03000000003</v>
      </c>
      <c r="DQ337" s="4">
        <f>ROUND(DQ307+ED337,2)</f>
        <v>138539.35</v>
      </c>
      <c r="DR337" s="4"/>
      <c r="DS337" s="4"/>
      <c r="DT337" s="4"/>
      <c r="DU337" s="4"/>
      <c r="DV337" s="4"/>
      <c r="DW337" s="4"/>
      <c r="DX337" s="4"/>
      <c r="DY337" s="4"/>
      <c r="DZ337" s="4"/>
      <c r="EA337" s="4"/>
      <c r="EB337" s="4"/>
      <c r="EC337" s="4"/>
      <c r="ED337" s="4"/>
      <c r="EE337" s="4"/>
      <c r="EF337" s="4"/>
      <c r="EG337" s="4">
        <f t="shared" ref="EG337:EV337" si="350">ROUND(EG307+FP337,2)</f>
        <v>0</v>
      </c>
      <c r="EH337" s="4">
        <f t="shared" si="350"/>
        <v>611593.89</v>
      </c>
      <c r="EI337" s="4">
        <f t="shared" si="350"/>
        <v>0</v>
      </c>
      <c r="EJ337" s="4">
        <f t="shared" si="350"/>
        <v>1745511.09</v>
      </c>
      <c r="EK337" s="4">
        <f t="shared" si="350"/>
        <v>110977.53</v>
      </c>
      <c r="EL337" s="4">
        <f t="shared" si="350"/>
        <v>959640.64</v>
      </c>
      <c r="EM337" s="4">
        <f t="shared" si="350"/>
        <v>63299.03</v>
      </c>
      <c r="EN337" s="4">
        <f t="shared" si="350"/>
        <v>957241.69</v>
      </c>
      <c r="EO337" s="4">
        <f t="shared" si="350"/>
        <v>345647.8</v>
      </c>
      <c r="EP337" s="4">
        <f t="shared" si="350"/>
        <v>0</v>
      </c>
      <c r="EQ337" s="4">
        <f t="shared" si="350"/>
        <v>345647.8</v>
      </c>
      <c r="ER337" s="4">
        <f t="shared" si="350"/>
        <v>611593.89</v>
      </c>
      <c r="ES337" s="4">
        <f t="shared" si="350"/>
        <v>0</v>
      </c>
      <c r="ET337" s="4">
        <f t="shared" si="350"/>
        <v>0</v>
      </c>
      <c r="EU337" s="4">
        <f t="shared" si="350"/>
        <v>0</v>
      </c>
      <c r="EV337" s="4">
        <f t="shared" si="350"/>
        <v>0</v>
      </c>
      <c r="EW337" s="4"/>
      <c r="EX337" s="4"/>
      <c r="EY337" s="4"/>
      <c r="EZ337" s="4"/>
      <c r="FA337" s="4"/>
      <c r="FB337" s="4"/>
      <c r="FC337" s="4"/>
      <c r="FD337" s="4"/>
      <c r="FE337" s="4"/>
      <c r="FF337" s="4"/>
      <c r="FG337" s="4"/>
      <c r="FH337" s="4"/>
      <c r="FI337" s="4"/>
      <c r="FJ337" s="4"/>
      <c r="FK337" s="4"/>
      <c r="FL337" s="4"/>
      <c r="FM337" s="4"/>
      <c r="FN337" s="4"/>
      <c r="FO337" s="4"/>
      <c r="FP337" s="4"/>
      <c r="FQ337" s="4"/>
      <c r="FR337" s="4"/>
      <c r="FS337" s="4"/>
      <c r="FT337" s="4"/>
      <c r="FU337" s="4"/>
      <c r="FV337" s="4"/>
      <c r="FW337" s="4"/>
      <c r="FX337" s="4"/>
      <c r="FY337" s="4"/>
      <c r="FZ337" s="4"/>
      <c r="GA337" s="4"/>
      <c r="GB337" s="4"/>
      <c r="GC337" s="4"/>
      <c r="GD337" s="4"/>
      <c r="GE337" s="4"/>
      <c r="GF337" s="4"/>
      <c r="GG337" s="4"/>
      <c r="GH337" s="4"/>
      <c r="GI337" s="4"/>
      <c r="GJ337" s="4"/>
      <c r="GK337" s="4"/>
      <c r="GL337" s="4"/>
      <c r="GM337" s="4"/>
      <c r="GN337" s="4"/>
      <c r="GO337" s="4"/>
      <c r="GP337" s="4"/>
      <c r="GQ337" s="4"/>
      <c r="GR337" s="4"/>
      <c r="GS337" s="4"/>
      <c r="GT337" s="4"/>
      <c r="GU337" s="4"/>
      <c r="GV337" s="4"/>
      <c r="GW337" s="4"/>
      <c r="GX337" s="4">
        <v>0</v>
      </c>
    </row>
    <row r="339" spans="1:206" x14ac:dyDescent="0.2">
      <c r="A339" s="5">
        <v>50</v>
      </c>
      <c r="B339" s="5">
        <v>0</v>
      </c>
      <c r="C339" s="5">
        <v>0</v>
      </c>
      <c r="D339" s="5">
        <v>1</v>
      </c>
      <c r="E339" s="5">
        <v>201</v>
      </c>
      <c r="F339" s="5">
        <f>ROUND(Source!O337,O339)</f>
        <v>133651.35</v>
      </c>
      <c r="G339" s="5" t="s">
        <v>237</v>
      </c>
      <c r="H339" s="5" t="s">
        <v>238</v>
      </c>
      <c r="I339" s="5"/>
      <c r="J339" s="5"/>
      <c r="K339" s="5">
        <v>201</v>
      </c>
      <c r="L339" s="5">
        <v>1</v>
      </c>
      <c r="M339" s="5">
        <v>3</v>
      </c>
      <c r="N339" s="5" t="s">
        <v>3</v>
      </c>
      <c r="O339" s="5">
        <v>2</v>
      </c>
      <c r="P339" s="5">
        <f>ROUND(Source!DG337,O339)</f>
        <v>1318844.44</v>
      </c>
      <c r="Q339" s="5"/>
      <c r="R339" s="5"/>
      <c r="S339" s="5"/>
      <c r="T339" s="5"/>
      <c r="U339" s="5"/>
      <c r="V339" s="5"/>
      <c r="W339" s="5">
        <v>133651.35</v>
      </c>
      <c r="X339" s="5">
        <v>1</v>
      </c>
      <c r="Y339" s="5">
        <v>133651.35</v>
      </c>
      <c r="Z339" s="5">
        <v>1318844.44</v>
      </c>
      <c r="AA339" s="5">
        <v>1</v>
      </c>
      <c r="AB339" s="5">
        <v>1318844.44</v>
      </c>
    </row>
    <row r="340" spans="1:206" x14ac:dyDescent="0.2">
      <c r="A340" s="5">
        <v>50</v>
      </c>
      <c r="B340" s="5">
        <v>0</v>
      </c>
      <c r="C340" s="5">
        <v>0</v>
      </c>
      <c r="D340" s="5">
        <v>1</v>
      </c>
      <c r="E340" s="5">
        <v>202</v>
      </c>
      <c r="F340" s="5">
        <f>ROUND(Source!P337,O340)</f>
        <v>122526.49</v>
      </c>
      <c r="G340" s="5" t="s">
        <v>239</v>
      </c>
      <c r="H340" s="5" t="s">
        <v>240</v>
      </c>
      <c r="I340" s="5"/>
      <c r="J340" s="5"/>
      <c r="K340" s="5">
        <v>202</v>
      </c>
      <c r="L340" s="5">
        <v>2</v>
      </c>
      <c r="M340" s="5">
        <v>3</v>
      </c>
      <c r="N340" s="5" t="s">
        <v>3</v>
      </c>
      <c r="O340" s="5">
        <v>2</v>
      </c>
      <c r="P340" s="5">
        <f>ROUND(Source!DH337,O340)</f>
        <v>957241.69</v>
      </c>
      <c r="Q340" s="5"/>
      <c r="R340" s="5"/>
      <c r="S340" s="5"/>
      <c r="T340" s="5"/>
      <c r="U340" s="5"/>
      <c r="V340" s="5"/>
      <c r="W340" s="5">
        <v>122526.49</v>
      </c>
      <c r="X340" s="5">
        <v>1</v>
      </c>
      <c r="Y340" s="5">
        <v>122526.49</v>
      </c>
      <c r="Z340" s="5">
        <v>957241.69</v>
      </c>
      <c r="AA340" s="5">
        <v>1</v>
      </c>
      <c r="AB340" s="5">
        <v>957241.69</v>
      </c>
    </row>
    <row r="341" spans="1:206" x14ac:dyDescent="0.2">
      <c r="A341" s="5">
        <v>50</v>
      </c>
      <c r="B341" s="5">
        <v>0</v>
      </c>
      <c r="C341" s="5">
        <v>0</v>
      </c>
      <c r="D341" s="5">
        <v>1</v>
      </c>
      <c r="E341" s="5">
        <v>222</v>
      </c>
      <c r="F341" s="5">
        <f>ROUND(Source!AO337,O341)</f>
        <v>0</v>
      </c>
      <c r="G341" s="5" t="s">
        <v>241</v>
      </c>
      <c r="H341" s="5" t="s">
        <v>242</v>
      </c>
      <c r="I341" s="5"/>
      <c r="J341" s="5"/>
      <c r="K341" s="5">
        <v>222</v>
      </c>
      <c r="L341" s="5">
        <v>3</v>
      </c>
      <c r="M341" s="5">
        <v>3</v>
      </c>
      <c r="N341" s="5" t="s">
        <v>3</v>
      </c>
      <c r="O341" s="5">
        <v>2</v>
      </c>
      <c r="P341" s="5">
        <f>ROUND(Source!EG337,O341)</f>
        <v>0</v>
      </c>
      <c r="Q341" s="5"/>
      <c r="R341" s="5"/>
      <c r="S341" s="5"/>
      <c r="T341" s="5"/>
      <c r="U341" s="5"/>
      <c r="V341" s="5"/>
      <c r="W341" s="5">
        <v>0</v>
      </c>
      <c r="X341" s="5">
        <v>1</v>
      </c>
      <c r="Y341" s="5">
        <v>0</v>
      </c>
      <c r="Z341" s="5">
        <v>0</v>
      </c>
      <c r="AA341" s="5">
        <v>1</v>
      </c>
      <c r="AB341" s="5">
        <v>0</v>
      </c>
    </row>
    <row r="342" spans="1:206" x14ac:dyDescent="0.2">
      <c r="A342" s="5">
        <v>50</v>
      </c>
      <c r="B342" s="5">
        <v>0</v>
      </c>
      <c r="C342" s="5">
        <v>0</v>
      </c>
      <c r="D342" s="5">
        <v>1</v>
      </c>
      <c r="E342" s="5">
        <v>225</v>
      </c>
      <c r="F342" s="5">
        <f>ROUND(Source!AV337,O342)</f>
        <v>122526.49</v>
      </c>
      <c r="G342" s="5" t="s">
        <v>243</v>
      </c>
      <c r="H342" s="5" t="s">
        <v>244</v>
      </c>
      <c r="I342" s="5"/>
      <c r="J342" s="5"/>
      <c r="K342" s="5">
        <v>225</v>
      </c>
      <c r="L342" s="5">
        <v>4</v>
      </c>
      <c r="M342" s="5">
        <v>3</v>
      </c>
      <c r="N342" s="5" t="s">
        <v>3</v>
      </c>
      <c r="O342" s="5">
        <v>2</v>
      </c>
      <c r="P342" s="5">
        <f>ROUND(Source!EN337,O342)</f>
        <v>957241.69</v>
      </c>
      <c r="Q342" s="5"/>
      <c r="R342" s="5"/>
      <c r="S342" s="5"/>
      <c r="T342" s="5"/>
      <c r="U342" s="5"/>
      <c r="V342" s="5"/>
      <c r="W342" s="5">
        <v>122526.49</v>
      </c>
      <c r="X342" s="5">
        <v>1</v>
      </c>
      <c r="Y342" s="5">
        <v>122526.49</v>
      </c>
      <c r="Z342" s="5">
        <v>957241.69</v>
      </c>
      <c r="AA342" s="5">
        <v>1</v>
      </c>
      <c r="AB342" s="5">
        <v>957241.69</v>
      </c>
    </row>
    <row r="343" spans="1:206" x14ac:dyDescent="0.2">
      <c r="A343" s="5">
        <v>50</v>
      </c>
      <c r="B343" s="5">
        <v>0</v>
      </c>
      <c r="C343" s="5">
        <v>0</v>
      </c>
      <c r="D343" s="5">
        <v>1</v>
      </c>
      <c r="E343" s="5">
        <v>226</v>
      </c>
      <c r="F343" s="5">
        <f>ROUND(Source!AW337,O343)</f>
        <v>36507.660000000003</v>
      </c>
      <c r="G343" s="5" t="s">
        <v>245</v>
      </c>
      <c r="H343" s="5" t="s">
        <v>246</v>
      </c>
      <c r="I343" s="5"/>
      <c r="J343" s="5"/>
      <c r="K343" s="5">
        <v>226</v>
      </c>
      <c r="L343" s="5">
        <v>5</v>
      </c>
      <c r="M343" s="5">
        <v>3</v>
      </c>
      <c r="N343" s="5" t="s">
        <v>3</v>
      </c>
      <c r="O343" s="5">
        <v>2</v>
      </c>
      <c r="P343" s="5">
        <f>ROUND(Source!EO337,O343)</f>
        <v>345647.8</v>
      </c>
      <c r="Q343" s="5"/>
      <c r="R343" s="5"/>
      <c r="S343" s="5"/>
      <c r="T343" s="5"/>
      <c r="U343" s="5"/>
      <c r="V343" s="5"/>
      <c r="W343" s="5">
        <v>36507.660000000003</v>
      </c>
      <c r="X343" s="5">
        <v>1</v>
      </c>
      <c r="Y343" s="5">
        <v>36507.660000000003</v>
      </c>
      <c r="Z343" s="5">
        <v>345647.8</v>
      </c>
      <c r="AA343" s="5">
        <v>1</v>
      </c>
      <c r="AB343" s="5">
        <v>345647.8</v>
      </c>
    </row>
    <row r="344" spans="1:206" x14ac:dyDescent="0.2">
      <c r="A344" s="5">
        <v>50</v>
      </c>
      <c r="B344" s="5">
        <v>0</v>
      </c>
      <c r="C344" s="5">
        <v>0</v>
      </c>
      <c r="D344" s="5">
        <v>1</v>
      </c>
      <c r="E344" s="5">
        <v>227</v>
      </c>
      <c r="F344" s="5">
        <f>ROUND(Source!AX337,O344)</f>
        <v>0</v>
      </c>
      <c r="G344" s="5" t="s">
        <v>247</v>
      </c>
      <c r="H344" s="5" t="s">
        <v>248</v>
      </c>
      <c r="I344" s="5"/>
      <c r="J344" s="5"/>
      <c r="K344" s="5">
        <v>227</v>
      </c>
      <c r="L344" s="5">
        <v>6</v>
      </c>
      <c r="M344" s="5">
        <v>3</v>
      </c>
      <c r="N344" s="5" t="s">
        <v>3</v>
      </c>
      <c r="O344" s="5">
        <v>2</v>
      </c>
      <c r="P344" s="5">
        <f>ROUND(Source!EP337,O344)</f>
        <v>0</v>
      </c>
      <c r="Q344" s="5"/>
      <c r="R344" s="5"/>
      <c r="S344" s="5"/>
      <c r="T344" s="5"/>
      <c r="U344" s="5"/>
      <c r="V344" s="5"/>
      <c r="W344" s="5">
        <v>0</v>
      </c>
      <c r="X344" s="5">
        <v>1</v>
      </c>
      <c r="Y344" s="5">
        <v>0</v>
      </c>
      <c r="Z344" s="5">
        <v>0</v>
      </c>
      <c r="AA344" s="5">
        <v>1</v>
      </c>
      <c r="AB344" s="5">
        <v>0</v>
      </c>
    </row>
    <row r="345" spans="1:206" x14ac:dyDescent="0.2">
      <c r="A345" s="5">
        <v>50</v>
      </c>
      <c r="B345" s="5">
        <v>0</v>
      </c>
      <c r="C345" s="5">
        <v>0</v>
      </c>
      <c r="D345" s="5">
        <v>1</v>
      </c>
      <c r="E345" s="5">
        <v>228</v>
      </c>
      <c r="F345" s="5">
        <f>ROUND(Source!AY337,O345)</f>
        <v>36507.660000000003</v>
      </c>
      <c r="G345" s="5" t="s">
        <v>249</v>
      </c>
      <c r="H345" s="5" t="s">
        <v>250</v>
      </c>
      <c r="I345" s="5"/>
      <c r="J345" s="5"/>
      <c r="K345" s="5">
        <v>228</v>
      </c>
      <c r="L345" s="5">
        <v>7</v>
      </c>
      <c r="M345" s="5">
        <v>3</v>
      </c>
      <c r="N345" s="5" t="s">
        <v>3</v>
      </c>
      <c r="O345" s="5">
        <v>2</v>
      </c>
      <c r="P345" s="5">
        <f>ROUND(Source!EQ337,O345)</f>
        <v>345647.8</v>
      </c>
      <c r="Q345" s="5"/>
      <c r="R345" s="5"/>
      <c r="S345" s="5"/>
      <c r="T345" s="5"/>
      <c r="U345" s="5"/>
      <c r="V345" s="5"/>
      <c r="W345" s="5">
        <v>36507.660000000003</v>
      </c>
      <c r="X345" s="5">
        <v>1</v>
      </c>
      <c r="Y345" s="5">
        <v>36507.660000000003</v>
      </c>
      <c r="Z345" s="5">
        <v>345647.8</v>
      </c>
      <c r="AA345" s="5">
        <v>1</v>
      </c>
      <c r="AB345" s="5">
        <v>345647.8</v>
      </c>
    </row>
    <row r="346" spans="1:206" x14ac:dyDescent="0.2">
      <c r="A346" s="5">
        <v>50</v>
      </c>
      <c r="B346" s="5">
        <v>0</v>
      </c>
      <c r="C346" s="5">
        <v>0</v>
      </c>
      <c r="D346" s="5">
        <v>1</v>
      </c>
      <c r="E346" s="5">
        <v>216</v>
      </c>
      <c r="F346" s="5">
        <f>ROUND(Source!AP337,O346)</f>
        <v>86018.83</v>
      </c>
      <c r="G346" s="5" t="s">
        <v>251</v>
      </c>
      <c r="H346" s="5" t="s">
        <v>252</v>
      </c>
      <c r="I346" s="5"/>
      <c r="J346" s="5"/>
      <c r="K346" s="5">
        <v>216</v>
      </c>
      <c r="L346" s="5">
        <v>8</v>
      </c>
      <c r="M346" s="5">
        <v>3</v>
      </c>
      <c r="N346" s="5" t="s">
        <v>3</v>
      </c>
      <c r="O346" s="5">
        <v>2</v>
      </c>
      <c r="P346" s="5">
        <f>ROUND(Source!EH337,O346)</f>
        <v>611593.89</v>
      </c>
      <c r="Q346" s="5"/>
      <c r="R346" s="5"/>
      <c r="S346" s="5"/>
      <c r="T346" s="5"/>
      <c r="U346" s="5"/>
      <c r="V346" s="5"/>
      <c r="W346" s="5">
        <v>86018.83</v>
      </c>
      <c r="X346" s="5">
        <v>1</v>
      </c>
      <c r="Y346" s="5">
        <v>86018.83</v>
      </c>
      <c r="Z346" s="5">
        <v>611593.89</v>
      </c>
      <c r="AA346" s="5">
        <v>1</v>
      </c>
      <c r="AB346" s="5">
        <v>611593.89</v>
      </c>
    </row>
    <row r="347" spans="1:206" x14ac:dyDescent="0.2">
      <c r="A347" s="5">
        <v>50</v>
      </c>
      <c r="B347" s="5">
        <v>0</v>
      </c>
      <c r="C347" s="5">
        <v>0</v>
      </c>
      <c r="D347" s="5">
        <v>1</v>
      </c>
      <c r="E347" s="5">
        <v>223</v>
      </c>
      <c r="F347" s="5">
        <f>ROUND(Source!AQ337,O347)</f>
        <v>0</v>
      </c>
      <c r="G347" s="5" t="s">
        <v>253</v>
      </c>
      <c r="H347" s="5" t="s">
        <v>254</v>
      </c>
      <c r="I347" s="5"/>
      <c r="J347" s="5"/>
      <c r="K347" s="5">
        <v>223</v>
      </c>
      <c r="L347" s="5">
        <v>9</v>
      </c>
      <c r="M347" s="5">
        <v>3</v>
      </c>
      <c r="N347" s="5" t="s">
        <v>3</v>
      </c>
      <c r="O347" s="5">
        <v>2</v>
      </c>
      <c r="P347" s="5">
        <f>ROUND(Source!EI337,O347)</f>
        <v>0</v>
      </c>
      <c r="Q347" s="5"/>
      <c r="R347" s="5"/>
      <c r="S347" s="5"/>
      <c r="T347" s="5"/>
      <c r="U347" s="5"/>
      <c r="V347" s="5"/>
      <c r="W347" s="5">
        <v>0</v>
      </c>
      <c r="X347" s="5">
        <v>1</v>
      </c>
      <c r="Y347" s="5">
        <v>0</v>
      </c>
      <c r="Z347" s="5">
        <v>0</v>
      </c>
      <c r="AA347" s="5">
        <v>1</v>
      </c>
      <c r="AB347" s="5">
        <v>0</v>
      </c>
    </row>
    <row r="348" spans="1:206" x14ac:dyDescent="0.2">
      <c r="A348" s="5">
        <v>50</v>
      </c>
      <c r="B348" s="5">
        <v>0</v>
      </c>
      <c r="C348" s="5">
        <v>0</v>
      </c>
      <c r="D348" s="5">
        <v>1</v>
      </c>
      <c r="E348" s="5">
        <v>229</v>
      </c>
      <c r="F348" s="5">
        <f>ROUND(Source!AZ337,O348)</f>
        <v>86018.83</v>
      </c>
      <c r="G348" s="5" t="s">
        <v>255</v>
      </c>
      <c r="H348" s="5" t="s">
        <v>256</v>
      </c>
      <c r="I348" s="5"/>
      <c r="J348" s="5"/>
      <c r="K348" s="5">
        <v>229</v>
      </c>
      <c r="L348" s="5">
        <v>10</v>
      </c>
      <c r="M348" s="5">
        <v>3</v>
      </c>
      <c r="N348" s="5" t="s">
        <v>3</v>
      </c>
      <c r="O348" s="5">
        <v>2</v>
      </c>
      <c r="P348" s="5">
        <f>ROUND(Source!ER337,O348)</f>
        <v>611593.89</v>
      </c>
      <c r="Q348" s="5"/>
      <c r="R348" s="5"/>
      <c r="S348" s="5"/>
      <c r="T348" s="5"/>
      <c r="U348" s="5"/>
      <c r="V348" s="5"/>
      <c r="W348" s="5">
        <v>86018.83</v>
      </c>
      <c r="X348" s="5">
        <v>1</v>
      </c>
      <c r="Y348" s="5">
        <v>86018.83</v>
      </c>
      <c r="Z348" s="5">
        <v>611593.89</v>
      </c>
      <c r="AA348" s="5">
        <v>1</v>
      </c>
      <c r="AB348" s="5">
        <v>611593.89</v>
      </c>
    </row>
    <row r="349" spans="1:206" x14ac:dyDescent="0.2">
      <c r="A349" s="5">
        <v>50</v>
      </c>
      <c r="B349" s="5">
        <v>0</v>
      </c>
      <c r="C349" s="5">
        <v>0</v>
      </c>
      <c r="D349" s="5">
        <v>1</v>
      </c>
      <c r="E349" s="5">
        <v>203</v>
      </c>
      <c r="F349" s="5">
        <f>ROUND(Source!Q337,O349)</f>
        <v>1333.47</v>
      </c>
      <c r="G349" s="5" t="s">
        <v>257</v>
      </c>
      <c r="H349" s="5" t="s">
        <v>258</v>
      </c>
      <c r="I349" s="5"/>
      <c r="J349" s="5"/>
      <c r="K349" s="5">
        <v>203</v>
      </c>
      <c r="L349" s="5">
        <v>11</v>
      </c>
      <c r="M349" s="5">
        <v>3</v>
      </c>
      <c r="N349" s="5" t="s">
        <v>3</v>
      </c>
      <c r="O349" s="5">
        <v>2</v>
      </c>
      <c r="P349" s="5">
        <f>ROUND(Source!DI337,O349)</f>
        <v>23701.89</v>
      </c>
      <c r="Q349" s="5"/>
      <c r="R349" s="5"/>
      <c r="S349" s="5"/>
      <c r="T349" s="5"/>
      <c r="U349" s="5"/>
      <c r="V349" s="5"/>
      <c r="W349" s="5">
        <v>1333.47</v>
      </c>
      <c r="X349" s="5">
        <v>1</v>
      </c>
      <c r="Y349" s="5">
        <v>1333.47</v>
      </c>
      <c r="Z349" s="5">
        <v>23701.89</v>
      </c>
      <c r="AA349" s="5">
        <v>1</v>
      </c>
      <c r="AB349" s="5">
        <v>23701.89</v>
      </c>
    </row>
    <row r="350" spans="1:206" x14ac:dyDescent="0.2">
      <c r="A350" s="5">
        <v>50</v>
      </c>
      <c r="B350" s="5">
        <v>0</v>
      </c>
      <c r="C350" s="5">
        <v>0</v>
      </c>
      <c r="D350" s="5">
        <v>1</v>
      </c>
      <c r="E350" s="5">
        <v>231</v>
      </c>
      <c r="F350" s="5">
        <f>ROUND(Source!BB337,O350)</f>
        <v>0</v>
      </c>
      <c r="G350" s="5" t="s">
        <v>259</v>
      </c>
      <c r="H350" s="5" t="s">
        <v>260</v>
      </c>
      <c r="I350" s="5"/>
      <c r="J350" s="5"/>
      <c r="K350" s="5">
        <v>231</v>
      </c>
      <c r="L350" s="5">
        <v>12</v>
      </c>
      <c r="M350" s="5">
        <v>3</v>
      </c>
      <c r="N350" s="5" t="s">
        <v>3</v>
      </c>
      <c r="O350" s="5">
        <v>2</v>
      </c>
      <c r="P350" s="5">
        <f>ROUND(Source!ET337,O350)</f>
        <v>0</v>
      </c>
      <c r="Q350" s="5"/>
      <c r="R350" s="5"/>
      <c r="S350" s="5"/>
      <c r="T350" s="5"/>
      <c r="U350" s="5"/>
      <c r="V350" s="5"/>
      <c r="W350" s="5">
        <v>0</v>
      </c>
      <c r="X350" s="5">
        <v>1</v>
      </c>
      <c r="Y350" s="5">
        <v>0</v>
      </c>
      <c r="Z350" s="5">
        <v>0</v>
      </c>
      <c r="AA350" s="5">
        <v>1</v>
      </c>
      <c r="AB350" s="5">
        <v>0</v>
      </c>
    </row>
    <row r="351" spans="1:206" x14ac:dyDescent="0.2">
      <c r="A351" s="5">
        <v>50</v>
      </c>
      <c r="B351" s="5">
        <v>0</v>
      </c>
      <c r="C351" s="5">
        <v>0</v>
      </c>
      <c r="D351" s="5">
        <v>1</v>
      </c>
      <c r="E351" s="5">
        <v>204</v>
      </c>
      <c r="F351" s="5">
        <f>ROUND(Source!R337,O351)</f>
        <v>459.98</v>
      </c>
      <c r="G351" s="5" t="s">
        <v>261</v>
      </c>
      <c r="H351" s="5" t="s">
        <v>262</v>
      </c>
      <c r="I351" s="5"/>
      <c r="J351" s="5"/>
      <c r="K351" s="5">
        <v>204</v>
      </c>
      <c r="L351" s="5">
        <v>13</v>
      </c>
      <c r="M351" s="5">
        <v>3</v>
      </c>
      <c r="N351" s="5" t="s">
        <v>3</v>
      </c>
      <c r="O351" s="5">
        <v>2</v>
      </c>
      <c r="P351" s="5">
        <f>ROUND(Source!DJ337,O351)</f>
        <v>15873.92</v>
      </c>
      <c r="Q351" s="5"/>
      <c r="R351" s="5"/>
      <c r="S351" s="5"/>
      <c r="T351" s="5"/>
      <c r="U351" s="5"/>
      <c r="V351" s="5"/>
      <c r="W351" s="5">
        <v>459.98</v>
      </c>
      <c r="X351" s="5">
        <v>1</v>
      </c>
      <c r="Y351" s="5">
        <v>459.98</v>
      </c>
      <c r="Z351" s="5">
        <v>15873.92</v>
      </c>
      <c r="AA351" s="5">
        <v>1</v>
      </c>
      <c r="AB351" s="5">
        <v>15873.92</v>
      </c>
    </row>
    <row r="352" spans="1:206" x14ac:dyDescent="0.2">
      <c r="A352" s="5">
        <v>50</v>
      </c>
      <c r="B352" s="5">
        <v>0</v>
      </c>
      <c r="C352" s="5">
        <v>0</v>
      </c>
      <c r="D352" s="5">
        <v>1</v>
      </c>
      <c r="E352" s="5">
        <v>205</v>
      </c>
      <c r="F352" s="5">
        <f>ROUND(Source!S337,O352)</f>
        <v>9791.39</v>
      </c>
      <c r="G352" s="5" t="s">
        <v>263</v>
      </c>
      <c r="H352" s="5" t="s">
        <v>264</v>
      </c>
      <c r="I352" s="5"/>
      <c r="J352" s="5"/>
      <c r="K352" s="5">
        <v>205</v>
      </c>
      <c r="L352" s="5">
        <v>14</v>
      </c>
      <c r="M352" s="5">
        <v>3</v>
      </c>
      <c r="N352" s="5" t="s">
        <v>3</v>
      </c>
      <c r="O352" s="5">
        <v>2</v>
      </c>
      <c r="P352" s="5">
        <f>ROUND(Source!DK337,O352)</f>
        <v>337900.86</v>
      </c>
      <c r="Q352" s="5"/>
      <c r="R352" s="5"/>
      <c r="S352" s="5"/>
      <c r="T352" s="5"/>
      <c r="U352" s="5"/>
      <c r="V352" s="5"/>
      <c r="W352" s="5">
        <v>9791.39</v>
      </c>
      <c r="X352" s="5">
        <v>1</v>
      </c>
      <c r="Y352" s="5">
        <v>9791.39</v>
      </c>
      <c r="Z352" s="5">
        <v>337900.86</v>
      </c>
      <c r="AA352" s="5">
        <v>1</v>
      </c>
      <c r="AB352" s="5">
        <v>337900.86</v>
      </c>
    </row>
    <row r="353" spans="1:28" x14ac:dyDescent="0.2">
      <c r="A353" s="5">
        <v>50</v>
      </c>
      <c r="B353" s="5">
        <v>0</v>
      </c>
      <c r="C353" s="5">
        <v>0</v>
      </c>
      <c r="D353" s="5">
        <v>1</v>
      </c>
      <c r="E353" s="5">
        <v>232</v>
      </c>
      <c r="F353" s="5">
        <f>ROUND(Source!BC337,O353)</f>
        <v>0</v>
      </c>
      <c r="G353" s="5" t="s">
        <v>265</v>
      </c>
      <c r="H353" s="5" t="s">
        <v>266</v>
      </c>
      <c r="I353" s="5"/>
      <c r="J353" s="5"/>
      <c r="K353" s="5">
        <v>232</v>
      </c>
      <c r="L353" s="5">
        <v>15</v>
      </c>
      <c r="M353" s="5">
        <v>3</v>
      </c>
      <c r="N353" s="5" t="s">
        <v>3</v>
      </c>
      <c r="O353" s="5">
        <v>2</v>
      </c>
      <c r="P353" s="5">
        <f>ROUND(Source!EU337,O353)</f>
        <v>0</v>
      </c>
      <c r="Q353" s="5"/>
      <c r="R353" s="5"/>
      <c r="S353" s="5"/>
      <c r="T353" s="5"/>
      <c r="U353" s="5"/>
      <c r="V353" s="5"/>
      <c r="W353" s="5">
        <v>0</v>
      </c>
      <c r="X353" s="5">
        <v>1</v>
      </c>
      <c r="Y353" s="5">
        <v>0</v>
      </c>
      <c r="Z353" s="5">
        <v>0</v>
      </c>
      <c r="AA353" s="5">
        <v>1</v>
      </c>
      <c r="AB353" s="5">
        <v>0</v>
      </c>
    </row>
    <row r="354" spans="1:28" x14ac:dyDescent="0.2">
      <c r="A354" s="5">
        <v>50</v>
      </c>
      <c r="B354" s="5">
        <v>0</v>
      </c>
      <c r="C354" s="5">
        <v>0</v>
      </c>
      <c r="D354" s="5">
        <v>1</v>
      </c>
      <c r="E354" s="5">
        <v>214</v>
      </c>
      <c r="F354" s="5">
        <f>ROUND(Source!AS337,O354)</f>
        <v>6932.92</v>
      </c>
      <c r="G354" s="5" t="s">
        <v>267</v>
      </c>
      <c r="H354" s="5" t="s">
        <v>268</v>
      </c>
      <c r="I354" s="5"/>
      <c r="J354" s="5"/>
      <c r="K354" s="5">
        <v>214</v>
      </c>
      <c r="L354" s="5">
        <v>16</v>
      </c>
      <c r="M354" s="5">
        <v>3</v>
      </c>
      <c r="N354" s="5" t="s">
        <v>3</v>
      </c>
      <c r="O354" s="5">
        <v>2</v>
      </c>
      <c r="P354" s="5">
        <f>ROUND(Source!EK337,O354)</f>
        <v>110977.53</v>
      </c>
      <c r="Q354" s="5"/>
      <c r="R354" s="5"/>
      <c r="S354" s="5"/>
      <c r="T354" s="5"/>
      <c r="U354" s="5"/>
      <c r="V354" s="5"/>
      <c r="W354" s="5">
        <v>6932.92</v>
      </c>
      <c r="X354" s="5">
        <v>1</v>
      </c>
      <c r="Y354" s="5">
        <v>6932.92</v>
      </c>
      <c r="Z354" s="5">
        <v>110977.53</v>
      </c>
      <c r="AA354" s="5">
        <v>1</v>
      </c>
      <c r="AB354" s="5">
        <v>110977.53</v>
      </c>
    </row>
    <row r="355" spans="1:28" x14ac:dyDescent="0.2">
      <c r="A355" s="5">
        <v>50</v>
      </c>
      <c r="B355" s="5">
        <v>0</v>
      </c>
      <c r="C355" s="5">
        <v>0</v>
      </c>
      <c r="D355" s="5">
        <v>1</v>
      </c>
      <c r="E355" s="5">
        <v>215</v>
      </c>
      <c r="F355" s="5">
        <f>ROUND(Source!AT337,O355)</f>
        <v>56565.120000000003</v>
      </c>
      <c r="G355" s="5" t="s">
        <v>269</v>
      </c>
      <c r="H355" s="5" t="s">
        <v>270</v>
      </c>
      <c r="I355" s="5"/>
      <c r="J355" s="5"/>
      <c r="K355" s="5">
        <v>215</v>
      </c>
      <c r="L355" s="5">
        <v>17</v>
      </c>
      <c r="M355" s="5">
        <v>3</v>
      </c>
      <c r="N355" s="5" t="s">
        <v>3</v>
      </c>
      <c r="O355" s="5">
        <v>2</v>
      </c>
      <c r="P355" s="5">
        <f>ROUND(Source!EL337,O355)</f>
        <v>959640.64</v>
      </c>
      <c r="Q355" s="5"/>
      <c r="R355" s="5"/>
      <c r="S355" s="5"/>
      <c r="T355" s="5"/>
      <c r="U355" s="5"/>
      <c r="V355" s="5"/>
      <c r="W355" s="5">
        <v>56565.120000000003</v>
      </c>
      <c r="X355" s="5">
        <v>1</v>
      </c>
      <c r="Y355" s="5">
        <v>56565.120000000003</v>
      </c>
      <c r="Z355" s="5">
        <v>959640.64</v>
      </c>
      <c r="AA355" s="5">
        <v>1</v>
      </c>
      <c r="AB355" s="5">
        <v>959640.64</v>
      </c>
    </row>
    <row r="356" spans="1:28" x14ac:dyDescent="0.2">
      <c r="A356" s="5">
        <v>50</v>
      </c>
      <c r="B356" s="5">
        <v>0</v>
      </c>
      <c r="C356" s="5">
        <v>0</v>
      </c>
      <c r="D356" s="5">
        <v>1</v>
      </c>
      <c r="E356" s="5">
        <v>217</v>
      </c>
      <c r="F356" s="5">
        <f>ROUND(Source!AU337,O356)</f>
        <v>2129.79</v>
      </c>
      <c r="G356" s="5" t="s">
        <v>271</v>
      </c>
      <c r="H356" s="5" t="s">
        <v>272</v>
      </c>
      <c r="I356" s="5"/>
      <c r="J356" s="5"/>
      <c r="K356" s="5">
        <v>217</v>
      </c>
      <c r="L356" s="5">
        <v>18</v>
      </c>
      <c r="M356" s="5">
        <v>3</v>
      </c>
      <c r="N356" s="5" t="s">
        <v>3</v>
      </c>
      <c r="O356" s="5">
        <v>2</v>
      </c>
      <c r="P356" s="5">
        <f>ROUND(Source!EM337,O356)</f>
        <v>63299.03</v>
      </c>
      <c r="Q356" s="5"/>
      <c r="R356" s="5"/>
      <c r="S356" s="5"/>
      <c r="T356" s="5"/>
      <c r="U356" s="5"/>
      <c r="V356" s="5"/>
      <c r="W356" s="5">
        <v>2129.79</v>
      </c>
      <c r="X356" s="5">
        <v>1</v>
      </c>
      <c r="Y356" s="5">
        <v>2129.79</v>
      </c>
      <c r="Z356" s="5">
        <v>63299.03</v>
      </c>
      <c r="AA356" s="5">
        <v>1</v>
      </c>
      <c r="AB356" s="5">
        <v>63299.03</v>
      </c>
    </row>
    <row r="357" spans="1:28" x14ac:dyDescent="0.2">
      <c r="A357" s="5">
        <v>50</v>
      </c>
      <c r="B357" s="5">
        <v>0</v>
      </c>
      <c r="C357" s="5">
        <v>0</v>
      </c>
      <c r="D357" s="5">
        <v>1</v>
      </c>
      <c r="E357" s="5">
        <v>230</v>
      </c>
      <c r="F357" s="5">
        <f>ROUND(Source!BA337,O357)</f>
        <v>0</v>
      </c>
      <c r="G357" s="5" t="s">
        <v>273</v>
      </c>
      <c r="H357" s="5" t="s">
        <v>274</v>
      </c>
      <c r="I357" s="5"/>
      <c r="J357" s="5"/>
      <c r="K357" s="5">
        <v>230</v>
      </c>
      <c r="L357" s="5">
        <v>19</v>
      </c>
      <c r="M357" s="5">
        <v>3</v>
      </c>
      <c r="N357" s="5" t="s">
        <v>3</v>
      </c>
      <c r="O357" s="5">
        <v>2</v>
      </c>
      <c r="P357" s="5">
        <f>ROUND(Source!ES337,O357)</f>
        <v>0</v>
      </c>
      <c r="Q357" s="5"/>
      <c r="R357" s="5"/>
      <c r="S357" s="5"/>
      <c r="T357" s="5"/>
      <c r="U357" s="5"/>
      <c r="V357" s="5"/>
      <c r="W357" s="5">
        <v>0</v>
      </c>
      <c r="X357" s="5">
        <v>1</v>
      </c>
      <c r="Y357" s="5">
        <v>0</v>
      </c>
      <c r="Z357" s="5">
        <v>0</v>
      </c>
      <c r="AA357" s="5">
        <v>1</v>
      </c>
      <c r="AB357" s="5">
        <v>0</v>
      </c>
    </row>
    <row r="358" spans="1:28" x14ac:dyDescent="0.2">
      <c r="A358" s="5">
        <v>50</v>
      </c>
      <c r="B358" s="5">
        <v>0</v>
      </c>
      <c r="C358" s="5">
        <v>0</v>
      </c>
      <c r="D358" s="5">
        <v>1</v>
      </c>
      <c r="E358" s="5">
        <v>206</v>
      </c>
      <c r="F358" s="5">
        <f>ROUND(Source!T337,O358)</f>
        <v>0</v>
      </c>
      <c r="G358" s="5" t="s">
        <v>275</v>
      </c>
      <c r="H358" s="5" t="s">
        <v>276</v>
      </c>
      <c r="I358" s="5"/>
      <c r="J358" s="5"/>
      <c r="K358" s="5">
        <v>206</v>
      </c>
      <c r="L358" s="5">
        <v>20</v>
      </c>
      <c r="M358" s="5">
        <v>3</v>
      </c>
      <c r="N358" s="5" t="s">
        <v>3</v>
      </c>
      <c r="O358" s="5">
        <v>2</v>
      </c>
      <c r="P358" s="5">
        <f>ROUND(Source!DL337,O358)</f>
        <v>0</v>
      </c>
      <c r="Q358" s="5"/>
      <c r="R358" s="5"/>
      <c r="S358" s="5"/>
      <c r="T358" s="5"/>
      <c r="U358" s="5"/>
      <c r="V358" s="5"/>
      <c r="W358" s="5">
        <v>0</v>
      </c>
      <c r="X358" s="5">
        <v>1</v>
      </c>
      <c r="Y358" s="5">
        <v>0</v>
      </c>
      <c r="Z358" s="5">
        <v>0</v>
      </c>
      <c r="AA358" s="5">
        <v>1</v>
      </c>
      <c r="AB358" s="5">
        <v>0</v>
      </c>
    </row>
    <row r="359" spans="1:28" x14ac:dyDescent="0.2">
      <c r="A359" s="5">
        <v>50</v>
      </c>
      <c r="B359" s="5">
        <v>0</v>
      </c>
      <c r="C359" s="5">
        <v>0</v>
      </c>
      <c r="D359" s="5">
        <v>1</v>
      </c>
      <c r="E359" s="5">
        <v>207</v>
      </c>
      <c r="F359" s="5">
        <f>Source!U337</f>
        <v>693.57917999999995</v>
      </c>
      <c r="G359" s="5" t="s">
        <v>277</v>
      </c>
      <c r="H359" s="5" t="s">
        <v>278</v>
      </c>
      <c r="I359" s="5"/>
      <c r="J359" s="5"/>
      <c r="K359" s="5">
        <v>207</v>
      </c>
      <c r="L359" s="5">
        <v>21</v>
      </c>
      <c r="M359" s="5">
        <v>3</v>
      </c>
      <c r="N359" s="5" t="s">
        <v>3</v>
      </c>
      <c r="O359" s="5">
        <v>-1</v>
      </c>
      <c r="P359" s="5">
        <f>Source!DM337</f>
        <v>693.57917999999995</v>
      </c>
      <c r="Q359" s="5"/>
      <c r="R359" s="5"/>
      <c r="S359" s="5"/>
      <c r="T359" s="5"/>
      <c r="U359" s="5"/>
      <c r="V359" s="5"/>
      <c r="W359" s="5">
        <v>693.57918000000006</v>
      </c>
      <c r="X359" s="5">
        <v>1</v>
      </c>
      <c r="Y359" s="5">
        <v>693.57918000000006</v>
      </c>
      <c r="Z359" s="5">
        <v>693.57918000000006</v>
      </c>
      <c r="AA359" s="5">
        <v>1</v>
      </c>
      <c r="AB359" s="5">
        <v>693.57918000000006</v>
      </c>
    </row>
    <row r="360" spans="1:28" x14ac:dyDescent="0.2">
      <c r="A360" s="5">
        <v>50</v>
      </c>
      <c r="B360" s="5">
        <v>0</v>
      </c>
      <c r="C360" s="5">
        <v>0</v>
      </c>
      <c r="D360" s="5">
        <v>1</v>
      </c>
      <c r="E360" s="5">
        <v>208</v>
      </c>
      <c r="F360" s="5">
        <f>Source!V337</f>
        <v>0</v>
      </c>
      <c r="G360" s="5" t="s">
        <v>279</v>
      </c>
      <c r="H360" s="5" t="s">
        <v>280</v>
      </c>
      <c r="I360" s="5"/>
      <c r="J360" s="5"/>
      <c r="K360" s="5">
        <v>208</v>
      </c>
      <c r="L360" s="5">
        <v>22</v>
      </c>
      <c r="M360" s="5">
        <v>3</v>
      </c>
      <c r="N360" s="5" t="s">
        <v>3</v>
      </c>
      <c r="O360" s="5">
        <v>-1</v>
      </c>
      <c r="P360" s="5">
        <f>Source!DN337</f>
        <v>0</v>
      </c>
      <c r="Q360" s="5"/>
      <c r="R360" s="5"/>
      <c r="S360" s="5"/>
      <c r="T360" s="5"/>
      <c r="U360" s="5"/>
      <c r="V360" s="5"/>
      <c r="W360" s="5">
        <v>0</v>
      </c>
      <c r="X360" s="5">
        <v>1</v>
      </c>
      <c r="Y360" s="5">
        <v>0</v>
      </c>
      <c r="Z360" s="5">
        <v>0</v>
      </c>
      <c r="AA360" s="5">
        <v>1</v>
      </c>
      <c r="AB360" s="5">
        <v>0</v>
      </c>
    </row>
    <row r="361" spans="1:28" x14ac:dyDescent="0.2">
      <c r="A361" s="5">
        <v>50</v>
      </c>
      <c r="B361" s="5">
        <v>0</v>
      </c>
      <c r="C361" s="5">
        <v>0</v>
      </c>
      <c r="D361" s="5">
        <v>1</v>
      </c>
      <c r="E361" s="5">
        <v>209</v>
      </c>
      <c r="F361" s="5">
        <f>ROUND(Source!W337,O361)</f>
        <v>0</v>
      </c>
      <c r="G361" s="5" t="s">
        <v>281</v>
      </c>
      <c r="H361" s="5" t="s">
        <v>282</v>
      </c>
      <c r="I361" s="5"/>
      <c r="J361" s="5"/>
      <c r="K361" s="5">
        <v>209</v>
      </c>
      <c r="L361" s="5">
        <v>23</v>
      </c>
      <c r="M361" s="5">
        <v>3</v>
      </c>
      <c r="N361" s="5" t="s">
        <v>3</v>
      </c>
      <c r="O361" s="5">
        <v>2</v>
      </c>
      <c r="P361" s="5">
        <f>ROUND(Source!DO337,O361)</f>
        <v>0</v>
      </c>
      <c r="Q361" s="5"/>
      <c r="R361" s="5"/>
      <c r="S361" s="5"/>
      <c r="T361" s="5"/>
      <c r="U361" s="5"/>
      <c r="V361" s="5"/>
      <c r="W361" s="5">
        <v>0</v>
      </c>
      <c r="X361" s="5">
        <v>1</v>
      </c>
      <c r="Y361" s="5">
        <v>0</v>
      </c>
      <c r="Z361" s="5">
        <v>0</v>
      </c>
      <c r="AA361" s="5">
        <v>1</v>
      </c>
      <c r="AB361" s="5">
        <v>0</v>
      </c>
    </row>
    <row r="362" spans="1:28" x14ac:dyDescent="0.2">
      <c r="A362" s="5">
        <v>50</v>
      </c>
      <c r="B362" s="5">
        <v>0</v>
      </c>
      <c r="C362" s="5">
        <v>0</v>
      </c>
      <c r="D362" s="5">
        <v>1</v>
      </c>
      <c r="E362" s="5">
        <v>233</v>
      </c>
      <c r="F362" s="5">
        <f>ROUND(Source!BD337,O362)</f>
        <v>0</v>
      </c>
      <c r="G362" s="5" t="s">
        <v>283</v>
      </c>
      <c r="H362" s="5" t="s">
        <v>284</v>
      </c>
      <c r="I362" s="5"/>
      <c r="J362" s="5"/>
      <c r="K362" s="5">
        <v>233</v>
      </c>
      <c r="L362" s="5">
        <v>24</v>
      </c>
      <c r="M362" s="5">
        <v>3</v>
      </c>
      <c r="N362" s="5" t="s">
        <v>3</v>
      </c>
      <c r="O362" s="5">
        <v>2</v>
      </c>
      <c r="P362" s="5">
        <f>ROUND(Source!EV337,O362)</f>
        <v>0</v>
      </c>
      <c r="Q362" s="5"/>
      <c r="R362" s="5"/>
      <c r="S362" s="5"/>
      <c r="T362" s="5"/>
      <c r="U362" s="5"/>
      <c r="V362" s="5"/>
      <c r="W362" s="5">
        <v>0</v>
      </c>
      <c r="X362" s="5">
        <v>1</v>
      </c>
      <c r="Y362" s="5">
        <v>0</v>
      </c>
      <c r="Z362" s="5">
        <v>0</v>
      </c>
      <c r="AA362" s="5">
        <v>1</v>
      </c>
      <c r="AB362" s="5">
        <v>0</v>
      </c>
    </row>
    <row r="363" spans="1:28" x14ac:dyDescent="0.2">
      <c r="A363" s="5">
        <v>50</v>
      </c>
      <c r="B363" s="5">
        <v>0</v>
      </c>
      <c r="C363" s="5">
        <v>0</v>
      </c>
      <c r="D363" s="5">
        <v>1</v>
      </c>
      <c r="E363" s="5">
        <v>210</v>
      </c>
      <c r="F363" s="5">
        <f>ROUND(Source!X337,O363)</f>
        <v>10571.12</v>
      </c>
      <c r="G363" s="5" t="s">
        <v>285</v>
      </c>
      <c r="H363" s="5" t="s">
        <v>286</v>
      </c>
      <c r="I363" s="5"/>
      <c r="J363" s="5"/>
      <c r="K363" s="5">
        <v>210</v>
      </c>
      <c r="L363" s="5">
        <v>25</v>
      </c>
      <c r="M363" s="5">
        <v>3</v>
      </c>
      <c r="N363" s="5" t="s">
        <v>3</v>
      </c>
      <c r="O363" s="5">
        <v>2</v>
      </c>
      <c r="P363" s="5">
        <f>ROUND(Source!DP337,O363)</f>
        <v>262729.03000000003</v>
      </c>
      <c r="Q363" s="5"/>
      <c r="R363" s="5"/>
      <c r="S363" s="5"/>
      <c r="T363" s="5"/>
      <c r="U363" s="5"/>
      <c r="V363" s="5"/>
      <c r="W363" s="5">
        <v>10571.12</v>
      </c>
      <c r="X363" s="5">
        <v>1</v>
      </c>
      <c r="Y363" s="5">
        <v>10571.12</v>
      </c>
      <c r="Z363" s="5">
        <v>262729.03000000003</v>
      </c>
      <c r="AA363" s="5">
        <v>1</v>
      </c>
      <c r="AB363" s="5">
        <v>262729.03000000003</v>
      </c>
    </row>
    <row r="364" spans="1:28" x14ac:dyDescent="0.2">
      <c r="A364" s="5">
        <v>50</v>
      </c>
      <c r="B364" s="5">
        <v>0</v>
      </c>
      <c r="C364" s="5">
        <v>0</v>
      </c>
      <c r="D364" s="5">
        <v>1</v>
      </c>
      <c r="E364" s="5">
        <v>211</v>
      </c>
      <c r="F364" s="5">
        <f>ROUND(Source!Y337,O364)</f>
        <v>6619.2</v>
      </c>
      <c r="G364" s="5" t="s">
        <v>287</v>
      </c>
      <c r="H364" s="5" t="s">
        <v>288</v>
      </c>
      <c r="I364" s="5"/>
      <c r="J364" s="5"/>
      <c r="K364" s="5">
        <v>211</v>
      </c>
      <c r="L364" s="5">
        <v>26</v>
      </c>
      <c r="M364" s="5">
        <v>3</v>
      </c>
      <c r="N364" s="5" t="s">
        <v>3</v>
      </c>
      <c r="O364" s="5">
        <v>2</v>
      </c>
      <c r="P364" s="5">
        <f>ROUND(Source!DQ337,O364)</f>
        <v>138539.35</v>
      </c>
      <c r="Q364" s="5"/>
      <c r="R364" s="5"/>
      <c r="S364" s="5"/>
      <c r="T364" s="5"/>
      <c r="U364" s="5"/>
      <c r="V364" s="5"/>
      <c r="W364" s="5">
        <v>6619.2</v>
      </c>
      <c r="X364" s="5">
        <v>1</v>
      </c>
      <c r="Y364" s="5">
        <v>6619.2</v>
      </c>
      <c r="Z364" s="5">
        <v>138539.35</v>
      </c>
      <c r="AA364" s="5">
        <v>1</v>
      </c>
      <c r="AB364" s="5">
        <v>138539.35</v>
      </c>
    </row>
    <row r="365" spans="1:28" x14ac:dyDescent="0.2">
      <c r="A365" s="5">
        <v>50</v>
      </c>
      <c r="B365" s="5">
        <v>0</v>
      </c>
      <c r="C365" s="5">
        <v>0</v>
      </c>
      <c r="D365" s="5">
        <v>1</v>
      </c>
      <c r="E365" s="5">
        <v>224</v>
      </c>
      <c r="F365" s="5">
        <f>ROUND(Source!AR337,O365)</f>
        <v>151646.66</v>
      </c>
      <c r="G365" s="5" t="s">
        <v>289</v>
      </c>
      <c r="H365" s="5" t="s">
        <v>290</v>
      </c>
      <c r="I365" s="5"/>
      <c r="J365" s="5"/>
      <c r="K365" s="5">
        <v>224</v>
      </c>
      <c r="L365" s="5">
        <v>27</v>
      </c>
      <c r="M365" s="5">
        <v>3</v>
      </c>
      <c r="N365" s="5" t="s">
        <v>3</v>
      </c>
      <c r="O365" s="5">
        <v>2</v>
      </c>
      <c r="P365" s="5">
        <f>ROUND(Source!EJ337,O365)</f>
        <v>1745511.09</v>
      </c>
      <c r="Q365" s="5"/>
      <c r="R365" s="5"/>
      <c r="S365" s="5"/>
      <c r="T365" s="5"/>
      <c r="U365" s="5"/>
      <c r="V365" s="5"/>
      <c r="W365" s="5">
        <v>151646.66</v>
      </c>
      <c r="X365" s="5">
        <v>1</v>
      </c>
      <c r="Y365" s="5">
        <v>151646.66</v>
      </c>
      <c r="Z365" s="5">
        <v>1745511.09</v>
      </c>
      <c r="AA365" s="5">
        <v>1</v>
      </c>
      <c r="AB365" s="5">
        <v>1745511.09</v>
      </c>
    </row>
    <row r="366" spans="1:28" x14ac:dyDescent="0.2">
      <c r="A366" s="5">
        <v>50</v>
      </c>
      <c r="B366" s="5">
        <v>1</v>
      </c>
      <c r="C366" s="5">
        <v>0</v>
      </c>
      <c r="D366" s="5">
        <v>2</v>
      </c>
      <c r="E366" s="5">
        <v>0</v>
      </c>
      <c r="F366" s="5">
        <f>ROUND(F365,O366)</f>
        <v>151646.66</v>
      </c>
      <c r="G366" s="5" t="s">
        <v>291</v>
      </c>
      <c r="H366" s="5" t="s">
        <v>292</v>
      </c>
      <c r="I366" s="5"/>
      <c r="J366" s="5"/>
      <c r="K366" s="5">
        <v>212</v>
      </c>
      <c r="L366" s="5">
        <v>28</v>
      </c>
      <c r="M366" s="5">
        <v>0</v>
      </c>
      <c r="N366" s="5" t="s">
        <v>3</v>
      </c>
      <c r="O366" s="5">
        <v>2</v>
      </c>
      <c r="P366" s="5">
        <f>ROUND(P365,O366)</f>
        <v>1745511.09</v>
      </c>
      <c r="Q366" s="5"/>
      <c r="R366" s="5"/>
      <c r="S366" s="5"/>
      <c r="T366" s="5"/>
      <c r="U366" s="5"/>
      <c r="V366" s="5"/>
      <c r="W366" s="5">
        <v>151646.66</v>
      </c>
      <c r="X366" s="5">
        <v>1</v>
      </c>
      <c r="Y366" s="5">
        <v>151646.66</v>
      </c>
      <c r="Z366" s="5">
        <v>1745511.09</v>
      </c>
      <c r="AA366" s="5">
        <v>1</v>
      </c>
      <c r="AB366" s="5">
        <v>1745511.09</v>
      </c>
    </row>
    <row r="367" spans="1:28" x14ac:dyDescent="0.2">
      <c r="A367" s="5">
        <v>50</v>
      </c>
      <c r="B367" s="5">
        <v>1</v>
      </c>
      <c r="C367" s="5">
        <v>0</v>
      </c>
      <c r="D367" s="5">
        <v>2</v>
      </c>
      <c r="E367" s="5">
        <v>0</v>
      </c>
      <c r="F367" s="5">
        <f>ROUND(F366*0.2,O367)</f>
        <v>30329.33</v>
      </c>
      <c r="G367" s="5" t="s">
        <v>293</v>
      </c>
      <c r="H367" s="5" t="s">
        <v>294</v>
      </c>
      <c r="I367" s="5"/>
      <c r="J367" s="5"/>
      <c r="K367" s="5">
        <v>212</v>
      </c>
      <c r="L367" s="5">
        <v>29</v>
      </c>
      <c r="M367" s="5">
        <v>0</v>
      </c>
      <c r="N367" s="5" t="s">
        <v>3</v>
      </c>
      <c r="O367" s="5">
        <v>2</v>
      </c>
      <c r="P367" s="5">
        <f>ROUND(P366*0.2,O367)</f>
        <v>349102.22</v>
      </c>
      <c r="Q367" s="5"/>
      <c r="R367" s="5"/>
      <c r="S367" s="5"/>
      <c r="T367" s="5"/>
      <c r="U367" s="5"/>
      <c r="V367" s="5"/>
      <c r="W367" s="5">
        <v>30329.33</v>
      </c>
      <c r="X367" s="5">
        <v>1</v>
      </c>
      <c r="Y367" s="5">
        <v>30329.33</v>
      </c>
      <c r="Z367" s="5">
        <v>349102.22</v>
      </c>
      <c r="AA367" s="5">
        <v>1</v>
      </c>
      <c r="AB367" s="5">
        <v>349102.22</v>
      </c>
    </row>
    <row r="368" spans="1:28" x14ac:dyDescent="0.2">
      <c r="A368" s="5">
        <v>50</v>
      </c>
      <c r="B368" s="5">
        <v>1</v>
      </c>
      <c r="C368" s="5">
        <v>0</v>
      </c>
      <c r="D368" s="5">
        <v>2</v>
      </c>
      <c r="E368" s="5">
        <v>0</v>
      </c>
      <c r="F368" s="5">
        <f>ROUND(F366+F367,O368)</f>
        <v>181975.99</v>
      </c>
      <c r="G368" s="5" t="s">
        <v>295</v>
      </c>
      <c r="H368" s="5" t="s">
        <v>296</v>
      </c>
      <c r="I368" s="5"/>
      <c r="J368" s="5"/>
      <c r="K368" s="5">
        <v>212</v>
      </c>
      <c r="L368" s="5">
        <v>30</v>
      </c>
      <c r="M368" s="5">
        <v>0</v>
      </c>
      <c r="N368" s="5" t="s">
        <v>3</v>
      </c>
      <c r="O368" s="5">
        <v>2</v>
      </c>
      <c r="P368" s="5">
        <f>ROUND(P366+P367,O368)</f>
        <v>2094613.31</v>
      </c>
      <c r="Q368" s="5"/>
      <c r="R368" s="5"/>
      <c r="S368" s="5"/>
      <c r="T368" s="5"/>
      <c r="U368" s="5"/>
      <c r="V368" s="5"/>
      <c r="W368" s="5">
        <v>181975.99</v>
      </c>
      <c r="X368" s="5">
        <v>1</v>
      </c>
      <c r="Y368" s="5">
        <v>181975.99</v>
      </c>
      <c r="Z368" s="5">
        <v>2094613.31</v>
      </c>
      <c r="AA368" s="5">
        <v>1</v>
      </c>
      <c r="AB368" s="5">
        <v>2094613.31</v>
      </c>
    </row>
    <row r="370" spans="1:255" x14ac:dyDescent="0.2">
      <c r="A370" s="1">
        <v>3</v>
      </c>
      <c r="B370" s="1">
        <v>1</v>
      </c>
      <c r="C370" s="1"/>
      <c r="D370" s="1">
        <f>ROW(A547)</f>
        <v>547</v>
      </c>
      <c r="E370" s="1"/>
      <c r="F370" s="1" t="s">
        <v>362</v>
      </c>
      <c r="G370" s="1" t="s">
        <v>363</v>
      </c>
      <c r="H370" s="1" t="s">
        <v>3</v>
      </c>
      <c r="I370" s="1">
        <v>0</v>
      </c>
      <c r="J370" s="1" t="s">
        <v>3</v>
      </c>
      <c r="K370" s="1">
        <v>-1</v>
      </c>
      <c r="L370" s="1" t="s">
        <v>364</v>
      </c>
      <c r="M370" s="1" t="s">
        <v>3</v>
      </c>
      <c r="N370" s="1"/>
      <c r="O370" s="1"/>
      <c r="P370" s="1"/>
      <c r="Q370" s="1"/>
      <c r="R370" s="1"/>
      <c r="S370" s="1">
        <v>0</v>
      </c>
      <c r="T370" s="1">
        <v>0</v>
      </c>
      <c r="U370" s="1" t="s">
        <v>3</v>
      </c>
      <c r="V370" s="1">
        <v>0</v>
      </c>
      <c r="W370" s="1"/>
      <c r="X370" s="1"/>
      <c r="Y370" s="1"/>
      <c r="Z370" s="1"/>
      <c r="AA370" s="1"/>
      <c r="AB370" s="1" t="s">
        <v>3</v>
      </c>
      <c r="AC370" s="1" t="s">
        <v>3</v>
      </c>
      <c r="AD370" s="1" t="s">
        <v>3</v>
      </c>
      <c r="AE370" s="1" t="s">
        <v>3</v>
      </c>
      <c r="AF370" s="1" t="s">
        <v>3</v>
      </c>
      <c r="AG370" s="1" t="s">
        <v>3</v>
      </c>
      <c r="AH370" s="1"/>
      <c r="AI370" s="1"/>
      <c r="AJ370" s="1"/>
      <c r="AK370" s="1"/>
      <c r="AL370" s="1"/>
      <c r="AM370" s="1"/>
      <c r="AN370" s="1"/>
      <c r="AO370" s="1"/>
      <c r="AP370" s="1" t="s">
        <v>3</v>
      </c>
      <c r="AQ370" s="1" t="s">
        <v>3</v>
      </c>
      <c r="AR370" s="1" t="s">
        <v>3</v>
      </c>
      <c r="AS370" s="1"/>
      <c r="AT370" s="1"/>
      <c r="AU370" s="1"/>
      <c r="AV370" s="1"/>
      <c r="AW370" s="1"/>
      <c r="AX370" s="1"/>
      <c r="AY370" s="1"/>
      <c r="AZ370" s="1" t="s">
        <v>3</v>
      </c>
      <c r="BA370" s="1"/>
      <c r="BB370" s="1" t="s">
        <v>3</v>
      </c>
      <c r="BC370" s="1" t="s">
        <v>3</v>
      </c>
      <c r="BD370" s="1" t="s">
        <v>3</v>
      </c>
      <c r="BE370" s="1" t="s">
        <v>3</v>
      </c>
      <c r="BF370" s="1" t="s">
        <v>3</v>
      </c>
      <c r="BG370" s="1" t="s">
        <v>3</v>
      </c>
      <c r="BH370" s="1" t="s">
        <v>3</v>
      </c>
      <c r="BI370" s="1" t="s">
        <v>3</v>
      </c>
      <c r="BJ370" s="1" t="s">
        <v>3</v>
      </c>
      <c r="BK370" s="1" t="s">
        <v>3</v>
      </c>
      <c r="BL370" s="1" t="s">
        <v>3</v>
      </c>
      <c r="BM370" s="1" t="s">
        <v>3</v>
      </c>
      <c r="BN370" s="1" t="s">
        <v>3</v>
      </c>
      <c r="BO370" s="1" t="s">
        <v>3</v>
      </c>
      <c r="BP370" s="1" t="s">
        <v>3</v>
      </c>
      <c r="BQ370" s="1"/>
      <c r="BR370" s="1"/>
      <c r="BS370" s="1"/>
      <c r="BT370" s="1"/>
      <c r="BU370" s="1"/>
      <c r="BV370" s="1"/>
      <c r="BW370" s="1"/>
      <c r="BX370" s="1">
        <v>0</v>
      </c>
      <c r="BY370" s="1"/>
      <c r="BZ370" s="1"/>
      <c r="CA370" s="1"/>
      <c r="CB370" s="1"/>
      <c r="CC370" s="1"/>
      <c r="CD370" s="1"/>
      <c r="CE370" s="1"/>
      <c r="CF370" s="1">
        <v>0</v>
      </c>
      <c r="CG370" s="1">
        <v>0</v>
      </c>
      <c r="CH370" s="1"/>
      <c r="CI370" s="1" t="s">
        <v>3</v>
      </c>
      <c r="CJ370" s="1" t="s">
        <v>3</v>
      </c>
      <c r="CK370" t="s">
        <v>3</v>
      </c>
      <c r="CL370" t="s">
        <v>3</v>
      </c>
      <c r="CM370" t="s">
        <v>3</v>
      </c>
      <c r="CN370" t="s">
        <v>3</v>
      </c>
      <c r="CO370" t="s">
        <v>3</v>
      </c>
      <c r="CP370" t="s">
        <v>3</v>
      </c>
      <c r="CQ370" t="s">
        <v>3</v>
      </c>
    </row>
    <row r="372" spans="1:255" x14ac:dyDescent="0.2">
      <c r="A372" s="3">
        <v>52</v>
      </c>
      <c r="B372" s="3">
        <f t="shared" ref="B372:G372" si="351">B547</f>
        <v>1</v>
      </c>
      <c r="C372" s="3">
        <f t="shared" si="351"/>
        <v>3</v>
      </c>
      <c r="D372" s="3">
        <f t="shared" si="351"/>
        <v>370</v>
      </c>
      <c r="E372" s="3">
        <f t="shared" si="351"/>
        <v>0</v>
      </c>
      <c r="F372" s="3" t="str">
        <f t="shared" si="351"/>
        <v>3.</v>
      </c>
      <c r="G372" s="3" t="str">
        <f t="shared" si="351"/>
        <v>АПТ</v>
      </c>
      <c r="H372" s="3"/>
      <c r="I372" s="3"/>
      <c r="J372" s="3"/>
      <c r="K372" s="3"/>
      <c r="L372" s="3"/>
      <c r="M372" s="3"/>
      <c r="N372" s="3"/>
      <c r="O372" s="3">
        <f t="shared" ref="O372:AT372" si="352">O547</f>
        <v>106623.71</v>
      </c>
      <c r="P372" s="3">
        <f t="shared" si="352"/>
        <v>100673.28</v>
      </c>
      <c r="Q372" s="3">
        <f t="shared" si="352"/>
        <v>331.63</v>
      </c>
      <c r="R372" s="3">
        <f t="shared" si="352"/>
        <v>73.86</v>
      </c>
      <c r="S372" s="3">
        <f t="shared" si="352"/>
        <v>5618.8</v>
      </c>
      <c r="T372" s="3">
        <f t="shared" si="352"/>
        <v>0</v>
      </c>
      <c r="U372" s="3">
        <f t="shared" si="352"/>
        <v>344.42589999999996</v>
      </c>
      <c r="V372" s="3">
        <f t="shared" si="352"/>
        <v>0</v>
      </c>
      <c r="W372" s="3">
        <f t="shared" si="352"/>
        <v>0</v>
      </c>
      <c r="X372" s="3">
        <f t="shared" si="352"/>
        <v>5777.92</v>
      </c>
      <c r="Y372" s="3">
        <f t="shared" si="352"/>
        <v>3809.64</v>
      </c>
      <c r="Z372" s="3">
        <f t="shared" si="352"/>
        <v>0</v>
      </c>
      <c r="AA372" s="3">
        <f t="shared" si="352"/>
        <v>0</v>
      </c>
      <c r="AB372" s="3">
        <f t="shared" si="352"/>
        <v>0</v>
      </c>
      <c r="AC372" s="3">
        <f t="shared" si="352"/>
        <v>0</v>
      </c>
      <c r="AD372" s="3">
        <f t="shared" si="352"/>
        <v>0</v>
      </c>
      <c r="AE372" s="3">
        <f t="shared" si="352"/>
        <v>0</v>
      </c>
      <c r="AF372" s="3">
        <f t="shared" si="352"/>
        <v>0</v>
      </c>
      <c r="AG372" s="3">
        <f t="shared" si="352"/>
        <v>0</v>
      </c>
      <c r="AH372" s="3">
        <f t="shared" si="352"/>
        <v>0</v>
      </c>
      <c r="AI372" s="3">
        <f t="shared" si="352"/>
        <v>0</v>
      </c>
      <c r="AJ372" s="3">
        <f t="shared" si="352"/>
        <v>0</v>
      </c>
      <c r="AK372" s="3">
        <f t="shared" si="352"/>
        <v>0</v>
      </c>
      <c r="AL372" s="3">
        <f t="shared" si="352"/>
        <v>0</v>
      </c>
      <c r="AM372" s="3">
        <f t="shared" si="352"/>
        <v>0</v>
      </c>
      <c r="AN372" s="3">
        <f t="shared" si="352"/>
        <v>0</v>
      </c>
      <c r="AO372" s="3">
        <f t="shared" si="352"/>
        <v>0</v>
      </c>
      <c r="AP372" s="3">
        <f t="shared" si="352"/>
        <v>87794.559999999998</v>
      </c>
      <c r="AQ372" s="3">
        <f t="shared" si="352"/>
        <v>0</v>
      </c>
      <c r="AR372" s="3">
        <f t="shared" si="352"/>
        <v>116340.55</v>
      </c>
      <c r="AS372" s="3">
        <f t="shared" si="352"/>
        <v>7501.6</v>
      </c>
      <c r="AT372" s="3">
        <f t="shared" si="352"/>
        <v>18914.599999999999</v>
      </c>
      <c r="AU372" s="3">
        <f t="shared" ref="AU372:BZ372" si="353">AU547</f>
        <v>2129.79</v>
      </c>
      <c r="AV372" s="3">
        <f t="shared" si="353"/>
        <v>100673.28</v>
      </c>
      <c r="AW372" s="3">
        <f t="shared" si="353"/>
        <v>12878.72</v>
      </c>
      <c r="AX372" s="3">
        <f t="shared" si="353"/>
        <v>0</v>
      </c>
      <c r="AY372" s="3">
        <f t="shared" si="353"/>
        <v>12878.72</v>
      </c>
      <c r="AZ372" s="3">
        <f t="shared" si="353"/>
        <v>87794.559999999998</v>
      </c>
      <c r="BA372" s="3">
        <f t="shared" si="353"/>
        <v>0</v>
      </c>
      <c r="BB372" s="3">
        <f t="shared" si="353"/>
        <v>0</v>
      </c>
      <c r="BC372" s="3">
        <f t="shared" si="353"/>
        <v>0</v>
      </c>
      <c r="BD372" s="3">
        <f t="shared" si="353"/>
        <v>0</v>
      </c>
      <c r="BE372" s="3">
        <f t="shared" si="353"/>
        <v>0</v>
      </c>
      <c r="BF372" s="3">
        <f t="shared" si="353"/>
        <v>0</v>
      </c>
      <c r="BG372" s="3">
        <f t="shared" si="353"/>
        <v>0</v>
      </c>
      <c r="BH372" s="3">
        <f t="shared" si="353"/>
        <v>0</v>
      </c>
      <c r="BI372" s="3">
        <f t="shared" si="353"/>
        <v>0</v>
      </c>
      <c r="BJ372" s="3">
        <f t="shared" si="353"/>
        <v>0</v>
      </c>
      <c r="BK372" s="3">
        <f t="shared" si="353"/>
        <v>0</v>
      </c>
      <c r="BL372" s="3">
        <f t="shared" si="353"/>
        <v>0</v>
      </c>
      <c r="BM372" s="3">
        <f t="shared" si="353"/>
        <v>0</v>
      </c>
      <c r="BN372" s="3">
        <f t="shared" si="353"/>
        <v>0</v>
      </c>
      <c r="BO372" s="3">
        <f t="shared" si="353"/>
        <v>0</v>
      </c>
      <c r="BP372" s="3">
        <f t="shared" si="353"/>
        <v>0</v>
      </c>
      <c r="BQ372" s="3">
        <f t="shared" si="353"/>
        <v>0</v>
      </c>
      <c r="BR372" s="3">
        <f t="shared" si="353"/>
        <v>0</v>
      </c>
      <c r="BS372" s="3">
        <f t="shared" si="353"/>
        <v>0</v>
      </c>
      <c r="BT372" s="3">
        <f t="shared" si="353"/>
        <v>0</v>
      </c>
      <c r="BU372" s="3">
        <f t="shared" si="353"/>
        <v>0</v>
      </c>
      <c r="BV372" s="3">
        <f t="shared" si="353"/>
        <v>0</v>
      </c>
      <c r="BW372" s="3">
        <f t="shared" si="353"/>
        <v>0</v>
      </c>
      <c r="BX372" s="3">
        <f t="shared" si="353"/>
        <v>0</v>
      </c>
      <c r="BY372" s="3">
        <f t="shared" si="353"/>
        <v>0</v>
      </c>
      <c r="BZ372" s="3">
        <f t="shared" si="353"/>
        <v>0</v>
      </c>
      <c r="CA372" s="3">
        <f t="shared" ref="CA372:DF372" si="354">CA547</f>
        <v>0</v>
      </c>
      <c r="CB372" s="3">
        <f t="shared" si="354"/>
        <v>0</v>
      </c>
      <c r="CC372" s="3">
        <f t="shared" si="354"/>
        <v>0</v>
      </c>
      <c r="CD372" s="3">
        <f t="shared" si="354"/>
        <v>0</v>
      </c>
      <c r="CE372" s="3">
        <f t="shared" si="354"/>
        <v>0</v>
      </c>
      <c r="CF372" s="3">
        <f t="shared" si="354"/>
        <v>0</v>
      </c>
      <c r="CG372" s="3">
        <f t="shared" si="354"/>
        <v>0</v>
      </c>
      <c r="CH372" s="3">
        <f t="shared" si="354"/>
        <v>0</v>
      </c>
      <c r="CI372" s="3">
        <f t="shared" si="354"/>
        <v>0</v>
      </c>
      <c r="CJ372" s="3">
        <f t="shared" si="354"/>
        <v>0</v>
      </c>
      <c r="CK372" s="3">
        <f t="shared" si="354"/>
        <v>0</v>
      </c>
      <c r="CL372" s="3">
        <f t="shared" si="354"/>
        <v>0</v>
      </c>
      <c r="CM372" s="3">
        <f t="shared" si="354"/>
        <v>0</v>
      </c>
      <c r="CN372" s="3">
        <f t="shared" si="354"/>
        <v>0</v>
      </c>
      <c r="CO372" s="3">
        <f t="shared" si="354"/>
        <v>0</v>
      </c>
      <c r="CP372" s="3">
        <f t="shared" si="354"/>
        <v>0</v>
      </c>
      <c r="CQ372" s="3">
        <f t="shared" si="354"/>
        <v>0</v>
      </c>
      <c r="CR372" s="3">
        <f t="shared" si="354"/>
        <v>0</v>
      </c>
      <c r="CS372" s="3">
        <f t="shared" si="354"/>
        <v>0</v>
      </c>
      <c r="CT372" s="3">
        <f t="shared" si="354"/>
        <v>0</v>
      </c>
      <c r="CU372" s="3">
        <f t="shared" si="354"/>
        <v>0</v>
      </c>
      <c r="CV372" s="3">
        <f t="shared" si="354"/>
        <v>0</v>
      </c>
      <c r="CW372" s="3">
        <f t="shared" si="354"/>
        <v>0</v>
      </c>
      <c r="CX372" s="3">
        <f t="shared" si="354"/>
        <v>0</v>
      </c>
      <c r="CY372" s="3">
        <f t="shared" si="354"/>
        <v>0</v>
      </c>
      <c r="CZ372" s="3">
        <f t="shared" si="354"/>
        <v>0</v>
      </c>
      <c r="DA372" s="3">
        <f t="shared" si="354"/>
        <v>0</v>
      </c>
      <c r="DB372" s="3">
        <f t="shared" si="354"/>
        <v>0</v>
      </c>
      <c r="DC372" s="3">
        <f t="shared" si="354"/>
        <v>0</v>
      </c>
      <c r="DD372" s="3">
        <f t="shared" si="354"/>
        <v>0</v>
      </c>
      <c r="DE372" s="3">
        <f t="shared" si="354"/>
        <v>0</v>
      </c>
      <c r="DF372" s="3">
        <f t="shared" si="354"/>
        <v>0</v>
      </c>
      <c r="DG372" s="4">
        <f t="shared" ref="DG372:EL372" si="355">DG547</f>
        <v>938789.16</v>
      </c>
      <c r="DH372" s="4">
        <f t="shared" si="355"/>
        <v>739896.21</v>
      </c>
      <c r="DI372" s="4">
        <f t="shared" si="355"/>
        <v>4988.17</v>
      </c>
      <c r="DJ372" s="4">
        <f t="shared" si="355"/>
        <v>2548.9299999999998</v>
      </c>
      <c r="DK372" s="4">
        <f t="shared" si="355"/>
        <v>193904.78</v>
      </c>
      <c r="DL372" s="4">
        <f t="shared" si="355"/>
        <v>0</v>
      </c>
      <c r="DM372" s="4">
        <f t="shared" si="355"/>
        <v>344.42589999999996</v>
      </c>
      <c r="DN372" s="4">
        <f t="shared" si="355"/>
        <v>0</v>
      </c>
      <c r="DO372" s="4">
        <f t="shared" si="355"/>
        <v>0</v>
      </c>
      <c r="DP372" s="4">
        <f t="shared" si="355"/>
        <v>148666.69</v>
      </c>
      <c r="DQ372" s="4">
        <f t="shared" si="355"/>
        <v>79500.95</v>
      </c>
      <c r="DR372" s="4">
        <f t="shared" si="355"/>
        <v>0</v>
      </c>
      <c r="DS372" s="4">
        <f t="shared" si="355"/>
        <v>0</v>
      </c>
      <c r="DT372" s="4">
        <f t="shared" si="355"/>
        <v>0</v>
      </c>
      <c r="DU372" s="4">
        <f t="shared" si="355"/>
        <v>0</v>
      </c>
      <c r="DV372" s="4">
        <f t="shared" si="355"/>
        <v>0</v>
      </c>
      <c r="DW372" s="4">
        <f t="shared" si="355"/>
        <v>0</v>
      </c>
      <c r="DX372" s="4">
        <f t="shared" si="355"/>
        <v>0</v>
      </c>
      <c r="DY372" s="4">
        <f t="shared" si="355"/>
        <v>0</v>
      </c>
      <c r="DZ372" s="4">
        <f t="shared" si="355"/>
        <v>0</v>
      </c>
      <c r="EA372" s="4">
        <f t="shared" si="355"/>
        <v>0</v>
      </c>
      <c r="EB372" s="4">
        <f t="shared" si="355"/>
        <v>0</v>
      </c>
      <c r="EC372" s="4">
        <f t="shared" si="355"/>
        <v>0</v>
      </c>
      <c r="ED372" s="4">
        <f t="shared" si="355"/>
        <v>0</v>
      </c>
      <c r="EE372" s="4">
        <f t="shared" si="355"/>
        <v>0</v>
      </c>
      <c r="EF372" s="4">
        <f t="shared" si="355"/>
        <v>0</v>
      </c>
      <c r="EG372" s="4">
        <f t="shared" si="355"/>
        <v>0</v>
      </c>
      <c r="EH372" s="4">
        <f t="shared" si="355"/>
        <v>624219.31999999995</v>
      </c>
      <c r="EI372" s="4">
        <f t="shared" si="355"/>
        <v>0</v>
      </c>
      <c r="EJ372" s="4">
        <f t="shared" si="355"/>
        <v>1171035.07</v>
      </c>
      <c r="EK372" s="4">
        <f t="shared" si="355"/>
        <v>94304.84</v>
      </c>
      <c r="EL372" s="4">
        <f t="shared" si="355"/>
        <v>389211.88</v>
      </c>
      <c r="EM372" s="4">
        <f t="shared" ref="EM372:FR372" si="356">EM547</f>
        <v>63299.03</v>
      </c>
      <c r="EN372" s="4">
        <f t="shared" si="356"/>
        <v>739896.21</v>
      </c>
      <c r="EO372" s="4">
        <f t="shared" si="356"/>
        <v>115676.89</v>
      </c>
      <c r="EP372" s="4">
        <f t="shared" si="356"/>
        <v>0</v>
      </c>
      <c r="EQ372" s="4">
        <f t="shared" si="356"/>
        <v>115676.89</v>
      </c>
      <c r="ER372" s="4">
        <f t="shared" si="356"/>
        <v>624219.31999999995</v>
      </c>
      <c r="ES372" s="4">
        <f t="shared" si="356"/>
        <v>0</v>
      </c>
      <c r="ET372" s="4">
        <f t="shared" si="356"/>
        <v>0</v>
      </c>
      <c r="EU372" s="4">
        <f t="shared" si="356"/>
        <v>0</v>
      </c>
      <c r="EV372" s="4">
        <f t="shared" si="356"/>
        <v>0</v>
      </c>
      <c r="EW372" s="4">
        <f t="shared" si="356"/>
        <v>0</v>
      </c>
      <c r="EX372" s="4">
        <f t="shared" si="356"/>
        <v>0</v>
      </c>
      <c r="EY372" s="4">
        <f t="shared" si="356"/>
        <v>0</v>
      </c>
      <c r="EZ372" s="4">
        <f t="shared" si="356"/>
        <v>0</v>
      </c>
      <c r="FA372" s="4">
        <f t="shared" si="356"/>
        <v>0</v>
      </c>
      <c r="FB372" s="4">
        <f t="shared" si="356"/>
        <v>0</v>
      </c>
      <c r="FC372" s="4">
        <f t="shared" si="356"/>
        <v>0</v>
      </c>
      <c r="FD372" s="4">
        <f t="shared" si="356"/>
        <v>0</v>
      </c>
      <c r="FE372" s="4">
        <f t="shared" si="356"/>
        <v>0</v>
      </c>
      <c r="FF372" s="4">
        <f t="shared" si="356"/>
        <v>0</v>
      </c>
      <c r="FG372" s="4">
        <f t="shared" si="356"/>
        <v>0</v>
      </c>
      <c r="FH372" s="4">
        <f t="shared" si="356"/>
        <v>0</v>
      </c>
      <c r="FI372" s="4">
        <f t="shared" si="356"/>
        <v>0</v>
      </c>
      <c r="FJ372" s="4">
        <f t="shared" si="356"/>
        <v>0</v>
      </c>
      <c r="FK372" s="4">
        <f t="shared" si="356"/>
        <v>0</v>
      </c>
      <c r="FL372" s="4">
        <f t="shared" si="356"/>
        <v>0</v>
      </c>
      <c r="FM372" s="4">
        <f t="shared" si="356"/>
        <v>0</v>
      </c>
      <c r="FN372" s="4">
        <f t="shared" si="356"/>
        <v>0</v>
      </c>
      <c r="FO372" s="4">
        <f t="shared" si="356"/>
        <v>0</v>
      </c>
      <c r="FP372" s="4">
        <f t="shared" si="356"/>
        <v>0</v>
      </c>
      <c r="FQ372" s="4">
        <f t="shared" si="356"/>
        <v>0</v>
      </c>
      <c r="FR372" s="4">
        <f t="shared" si="356"/>
        <v>0</v>
      </c>
      <c r="FS372" s="4">
        <f t="shared" ref="FS372:GX372" si="357">FS547</f>
        <v>0</v>
      </c>
      <c r="FT372" s="4">
        <f t="shared" si="357"/>
        <v>0</v>
      </c>
      <c r="FU372" s="4">
        <f t="shared" si="357"/>
        <v>0</v>
      </c>
      <c r="FV372" s="4">
        <f t="shared" si="357"/>
        <v>0</v>
      </c>
      <c r="FW372" s="4">
        <f t="shared" si="357"/>
        <v>0</v>
      </c>
      <c r="FX372" s="4">
        <f t="shared" si="357"/>
        <v>0</v>
      </c>
      <c r="FY372" s="4">
        <f t="shared" si="357"/>
        <v>0</v>
      </c>
      <c r="FZ372" s="4">
        <f t="shared" si="357"/>
        <v>0</v>
      </c>
      <c r="GA372" s="4">
        <f t="shared" si="357"/>
        <v>0</v>
      </c>
      <c r="GB372" s="4">
        <f t="shared" si="357"/>
        <v>0</v>
      </c>
      <c r="GC372" s="4">
        <f t="shared" si="357"/>
        <v>0</v>
      </c>
      <c r="GD372" s="4">
        <f t="shared" si="357"/>
        <v>0</v>
      </c>
      <c r="GE372" s="4">
        <f t="shared" si="357"/>
        <v>0</v>
      </c>
      <c r="GF372" s="4">
        <f t="shared" si="357"/>
        <v>0</v>
      </c>
      <c r="GG372" s="4">
        <f t="shared" si="357"/>
        <v>0</v>
      </c>
      <c r="GH372" s="4">
        <f t="shared" si="357"/>
        <v>0</v>
      </c>
      <c r="GI372" s="4">
        <f t="shared" si="357"/>
        <v>0</v>
      </c>
      <c r="GJ372" s="4">
        <f t="shared" si="357"/>
        <v>0</v>
      </c>
      <c r="GK372" s="4">
        <f t="shared" si="357"/>
        <v>0</v>
      </c>
      <c r="GL372" s="4">
        <f t="shared" si="357"/>
        <v>0</v>
      </c>
      <c r="GM372" s="4">
        <f t="shared" si="357"/>
        <v>0</v>
      </c>
      <c r="GN372" s="4">
        <f t="shared" si="357"/>
        <v>0</v>
      </c>
      <c r="GO372" s="4">
        <f t="shared" si="357"/>
        <v>0</v>
      </c>
      <c r="GP372" s="4">
        <f t="shared" si="357"/>
        <v>0</v>
      </c>
      <c r="GQ372" s="4">
        <f t="shared" si="357"/>
        <v>0</v>
      </c>
      <c r="GR372" s="4">
        <f t="shared" si="357"/>
        <v>0</v>
      </c>
      <c r="GS372" s="4">
        <f t="shared" si="357"/>
        <v>0</v>
      </c>
      <c r="GT372" s="4">
        <f t="shared" si="357"/>
        <v>0</v>
      </c>
      <c r="GU372" s="4">
        <f t="shared" si="357"/>
        <v>0</v>
      </c>
      <c r="GV372" s="4">
        <f t="shared" si="357"/>
        <v>0</v>
      </c>
      <c r="GW372" s="4">
        <f t="shared" si="357"/>
        <v>0</v>
      </c>
      <c r="GX372" s="4">
        <f t="shared" si="357"/>
        <v>0</v>
      </c>
    </row>
    <row r="374" spans="1:255" x14ac:dyDescent="0.2">
      <c r="A374" s="1">
        <v>4</v>
      </c>
      <c r="B374" s="1">
        <v>1</v>
      </c>
      <c r="C374" s="1"/>
      <c r="D374" s="1">
        <f>ROW(A517)</f>
        <v>517</v>
      </c>
      <c r="E374" s="1"/>
      <c r="F374" s="1" t="s">
        <v>17</v>
      </c>
      <c r="G374" s="1" t="s">
        <v>365</v>
      </c>
      <c r="H374" s="1" t="s">
        <v>3</v>
      </c>
      <c r="I374" s="1">
        <v>0</v>
      </c>
      <c r="J374" s="1"/>
      <c r="K374" s="1">
        <v>0</v>
      </c>
      <c r="L374" s="1"/>
      <c r="M374" s="1" t="s">
        <v>3</v>
      </c>
      <c r="N374" s="1"/>
      <c r="O374" s="1"/>
      <c r="P374" s="1"/>
      <c r="Q374" s="1"/>
      <c r="R374" s="1"/>
      <c r="S374" s="1">
        <v>0</v>
      </c>
      <c r="T374" s="1">
        <v>0</v>
      </c>
      <c r="U374" s="1" t="s">
        <v>3</v>
      </c>
      <c r="V374" s="1">
        <v>0</v>
      </c>
      <c r="W374" s="1"/>
      <c r="X374" s="1"/>
      <c r="Y374" s="1"/>
      <c r="Z374" s="1"/>
      <c r="AA374" s="1"/>
      <c r="AB374" s="1" t="s">
        <v>3</v>
      </c>
      <c r="AC374" s="1" t="s">
        <v>3</v>
      </c>
      <c r="AD374" s="1" t="s">
        <v>3</v>
      </c>
      <c r="AE374" s="1" t="s">
        <v>3</v>
      </c>
      <c r="AF374" s="1" t="s">
        <v>3</v>
      </c>
      <c r="AG374" s="1" t="s">
        <v>3</v>
      </c>
      <c r="AH374" s="1"/>
      <c r="AI374" s="1"/>
      <c r="AJ374" s="1"/>
      <c r="AK374" s="1"/>
      <c r="AL374" s="1"/>
      <c r="AM374" s="1"/>
      <c r="AN374" s="1"/>
      <c r="AO374" s="1"/>
      <c r="AP374" s="1" t="s">
        <v>3</v>
      </c>
      <c r="AQ374" s="1" t="s">
        <v>3</v>
      </c>
      <c r="AR374" s="1" t="s">
        <v>3</v>
      </c>
      <c r="AS374" s="1"/>
      <c r="AT374" s="1"/>
      <c r="AU374" s="1"/>
      <c r="AV374" s="1"/>
      <c r="AW374" s="1"/>
      <c r="AX374" s="1"/>
      <c r="AY374" s="1"/>
      <c r="AZ374" s="1" t="s">
        <v>3</v>
      </c>
      <c r="BA374" s="1"/>
      <c r="BB374" s="1" t="s">
        <v>3</v>
      </c>
      <c r="BC374" s="1" t="s">
        <v>3</v>
      </c>
      <c r="BD374" s="1" t="s">
        <v>3</v>
      </c>
      <c r="BE374" s="1" t="s">
        <v>3</v>
      </c>
      <c r="BF374" s="1" t="s">
        <v>3</v>
      </c>
      <c r="BG374" s="1" t="s">
        <v>3</v>
      </c>
      <c r="BH374" s="1" t="s">
        <v>3</v>
      </c>
      <c r="BI374" s="1" t="s">
        <v>3</v>
      </c>
      <c r="BJ374" s="1" t="s">
        <v>3</v>
      </c>
      <c r="BK374" s="1" t="s">
        <v>3</v>
      </c>
      <c r="BL374" s="1" t="s">
        <v>3</v>
      </c>
      <c r="BM374" s="1" t="s">
        <v>3</v>
      </c>
      <c r="BN374" s="1" t="s">
        <v>3</v>
      </c>
      <c r="BO374" s="1" t="s">
        <v>3</v>
      </c>
      <c r="BP374" s="1" t="s">
        <v>3</v>
      </c>
      <c r="BQ374" s="1"/>
      <c r="BR374" s="1"/>
      <c r="BS374" s="1"/>
      <c r="BT374" s="1"/>
      <c r="BU374" s="1"/>
      <c r="BV374" s="1"/>
      <c r="BW374" s="1"/>
      <c r="BX374" s="1">
        <v>0</v>
      </c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>
        <v>0</v>
      </c>
    </row>
    <row r="376" spans="1:255" x14ac:dyDescent="0.2">
      <c r="A376" s="3">
        <v>52</v>
      </c>
      <c r="B376" s="3">
        <f t="shared" ref="B376:G376" si="358">B517</f>
        <v>1</v>
      </c>
      <c r="C376" s="3">
        <f t="shared" si="358"/>
        <v>4</v>
      </c>
      <c r="D376" s="3">
        <f t="shared" si="358"/>
        <v>374</v>
      </c>
      <c r="E376" s="3">
        <f t="shared" si="358"/>
        <v>0</v>
      </c>
      <c r="F376" s="3" t="str">
        <f t="shared" si="358"/>
        <v>Новый раздел</v>
      </c>
      <c r="G376" s="3" t="str">
        <f t="shared" si="358"/>
        <v>1. АПТ</v>
      </c>
      <c r="H376" s="3"/>
      <c r="I376" s="3"/>
      <c r="J376" s="3"/>
      <c r="K376" s="3"/>
      <c r="L376" s="3"/>
      <c r="M376" s="3"/>
      <c r="N376" s="3"/>
      <c r="O376" s="3">
        <f t="shared" ref="O376:AT376" si="359">O517</f>
        <v>106623.71</v>
      </c>
      <c r="P376" s="3">
        <f t="shared" si="359"/>
        <v>100673.28</v>
      </c>
      <c r="Q376" s="3">
        <f t="shared" si="359"/>
        <v>331.63</v>
      </c>
      <c r="R376" s="3">
        <f t="shared" si="359"/>
        <v>73.86</v>
      </c>
      <c r="S376" s="3">
        <f t="shared" si="359"/>
        <v>5618.8</v>
      </c>
      <c r="T376" s="3">
        <f t="shared" si="359"/>
        <v>0</v>
      </c>
      <c r="U376" s="3">
        <f t="shared" si="359"/>
        <v>344.42589999999996</v>
      </c>
      <c r="V376" s="3">
        <f t="shared" si="359"/>
        <v>0</v>
      </c>
      <c r="W376" s="3">
        <f t="shared" si="359"/>
        <v>0</v>
      </c>
      <c r="X376" s="3">
        <f t="shared" si="359"/>
        <v>5777.92</v>
      </c>
      <c r="Y376" s="3">
        <f t="shared" si="359"/>
        <v>3809.64</v>
      </c>
      <c r="Z376" s="3">
        <f t="shared" si="359"/>
        <v>0</v>
      </c>
      <c r="AA376" s="3">
        <f t="shared" si="359"/>
        <v>0</v>
      </c>
      <c r="AB376" s="3">
        <f t="shared" si="359"/>
        <v>106623.71</v>
      </c>
      <c r="AC376" s="3">
        <f t="shared" si="359"/>
        <v>100673.28</v>
      </c>
      <c r="AD376" s="3">
        <f t="shared" si="359"/>
        <v>331.63</v>
      </c>
      <c r="AE376" s="3">
        <f t="shared" si="359"/>
        <v>73.86</v>
      </c>
      <c r="AF376" s="3">
        <f t="shared" si="359"/>
        <v>5618.8</v>
      </c>
      <c r="AG376" s="3">
        <f t="shared" si="359"/>
        <v>0</v>
      </c>
      <c r="AH376" s="3">
        <f t="shared" si="359"/>
        <v>344.42589999999996</v>
      </c>
      <c r="AI376" s="3">
        <f t="shared" si="359"/>
        <v>0</v>
      </c>
      <c r="AJ376" s="3">
        <f t="shared" si="359"/>
        <v>0</v>
      </c>
      <c r="AK376" s="3">
        <f t="shared" si="359"/>
        <v>5777.92</v>
      </c>
      <c r="AL376" s="3">
        <f t="shared" si="359"/>
        <v>3809.64</v>
      </c>
      <c r="AM376" s="3">
        <f t="shared" si="359"/>
        <v>0</v>
      </c>
      <c r="AN376" s="3">
        <f t="shared" si="359"/>
        <v>0</v>
      </c>
      <c r="AO376" s="3">
        <f t="shared" si="359"/>
        <v>0</v>
      </c>
      <c r="AP376" s="3">
        <f t="shared" si="359"/>
        <v>87794.559999999998</v>
      </c>
      <c r="AQ376" s="3">
        <f t="shared" si="359"/>
        <v>0</v>
      </c>
      <c r="AR376" s="3">
        <f t="shared" si="359"/>
        <v>116340.55</v>
      </c>
      <c r="AS376" s="3">
        <f t="shared" si="359"/>
        <v>7501.6</v>
      </c>
      <c r="AT376" s="3">
        <f t="shared" si="359"/>
        <v>18914.599999999999</v>
      </c>
      <c r="AU376" s="3">
        <f t="shared" ref="AU376:BZ376" si="360">AU517</f>
        <v>2129.79</v>
      </c>
      <c r="AV376" s="3">
        <f t="shared" si="360"/>
        <v>100673.28</v>
      </c>
      <c r="AW376" s="3">
        <f t="shared" si="360"/>
        <v>12878.72</v>
      </c>
      <c r="AX376" s="3">
        <f t="shared" si="360"/>
        <v>0</v>
      </c>
      <c r="AY376" s="3">
        <f t="shared" si="360"/>
        <v>12878.72</v>
      </c>
      <c r="AZ376" s="3">
        <f t="shared" si="360"/>
        <v>87794.559999999998</v>
      </c>
      <c r="BA376" s="3">
        <f t="shared" si="360"/>
        <v>0</v>
      </c>
      <c r="BB376" s="3">
        <f t="shared" si="360"/>
        <v>0</v>
      </c>
      <c r="BC376" s="3">
        <f t="shared" si="360"/>
        <v>0</v>
      </c>
      <c r="BD376" s="3">
        <f t="shared" si="360"/>
        <v>0</v>
      </c>
      <c r="BE376" s="3">
        <f t="shared" si="360"/>
        <v>0</v>
      </c>
      <c r="BF376" s="3">
        <f t="shared" si="360"/>
        <v>0</v>
      </c>
      <c r="BG376" s="3">
        <f t="shared" si="360"/>
        <v>0</v>
      </c>
      <c r="BH376" s="3">
        <f t="shared" si="360"/>
        <v>0</v>
      </c>
      <c r="BI376" s="3">
        <f t="shared" si="360"/>
        <v>0</v>
      </c>
      <c r="BJ376" s="3">
        <f t="shared" si="360"/>
        <v>0</v>
      </c>
      <c r="BK376" s="3">
        <f t="shared" si="360"/>
        <v>0</v>
      </c>
      <c r="BL376" s="3">
        <f t="shared" si="360"/>
        <v>0</v>
      </c>
      <c r="BM376" s="3">
        <f t="shared" si="360"/>
        <v>0</v>
      </c>
      <c r="BN376" s="3">
        <f t="shared" si="360"/>
        <v>0</v>
      </c>
      <c r="BO376" s="3">
        <f t="shared" si="360"/>
        <v>0</v>
      </c>
      <c r="BP376" s="3">
        <f t="shared" si="360"/>
        <v>0</v>
      </c>
      <c r="BQ376" s="3">
        <f t="shared" si="360"/>
        <v>0</v>
      </c>
      <c r="BR376" s="3">
        <f t="shared" si="360"/>
        <v>0</v>
      </c>
      <c r="BS376" s="3">
        <f t="shared" si="360"/>
        <v>0</v>
      </c>
      <c r="BT376" s="3">
        <f t="shared" si="360"/>
        <v>0</v>
      </c>
      <c r="BU376" s="3">
        <f t="shared" si="360"/>
        <v>0</v>
      </c>
      <c r="BV376" s="3">
        <f t="shared" si="360"/>
        <v>0</v>
      </c>
      <c r="BW376" s="3">
        <f t="shared" si="360"/>
        <v>0</v>
      </c>
      <c r="BX376" s="3">
        <f t="shared" si="360"/>
        <v>0</v>
      </c>
      <c r="BY376" s="3">
        <f t="shared" si="360"/>
        <v>87794.559999999998</v>
      </c>
      <c r="BZ376" s="3">
        <f t="shared" si="360"/>
        <v>0</v>
      </c>
      <c r="CA376" s="3">
        <f t="shared" ref="CA376:DF376" si="361">CA517</f>
        <v>116340.55</v>
      </c>
      <c r="CB376" s="3">
        <f t="shared" si="361"/>
        <v>7501.6</v>
      </c>
      <c r="CC376" s="3">
        <f t="shared" si="361"/>
        <v>18914.599999999999</v>
      </c>
      <c r="CD376" s="3">
        <f t="shared" si="361"/>
        <v>2129.79</v>
      </c>
      <c r="CE376" s="3">
        <f t="shared" si="361"/>
        <v>100673.28</v>
      </c>
      <c r="CF376" s="3">
        <f t="shared" si="361"/>
        <v>12878.720000000001</v>
      </c>
      <c r="CG376" s="3">
        <f t="shared" si="361"/>
        <v>0</v>
      </c>
      <c r="CH376" s="3">
        <f t="shared" si="361"/>
        <v>12878.720000000001</v>
      </c>
      <c r="CI376" s="3">
        <f t="shared" si="361"/>
        <v>87794.559999999998</v>
      </c>
      <c r="CJ376" s="3">
        <f t="shared" si="361"/>
        <v>0</v>
      </c>
      <c r="CK376" s="3">
        <f t="shared" si="361"/>
        <v>0</v>
      </c>
      <c r="CL376" s="3">
        <f t="shared" si="361"/>
        <v>0</v>
      </c>
      <c r="CM376" s="3">
        <f t="shared" si="361"/>
        <v>0</v>
      </c>
      <c r="CN376" s="3">
        <f t="shared" si="361"/>
        <v>0</v>
      </c>
      <c r="CO376" s="3">
        <f t="shared" si="361"/>
        <v>0</v>
      </c>
      <c r="CP376" s="3">
        <f t="shared" si="361"/>
        <v>0</v>
      </c>
      <c r="CQ376" s="3">
        <f t="shared" si="361"/>
        <v>0</v>
      </c>
      <c r="CR376" s="3">
        <f t="shared" si="361"/>
        <v>0</v>
      </c>
      <c r="CS376" s="3">
        <f t="shared" si="361"/>
        <v>0</v>
      </c>
      <c r="CT376" s="3">
        <f t="shared" si="361"/>
        <v>0</v>
      </c>
      <c r="CU376" s="3">
        <f t="shared" si="361"/>
        <v>0</v>
      </c>
      <c r="CV376" s="3">
        <f t="shared" si="361"/>
        <v>0</v>
      </c>
      <c r="CW376" s="3">
        <f t="shared" si="361"/>
        <v>0</v>
      </c>
      <c r="CX376" s="3">
        <f t="shared" si="361"/>
        <v>0</v>
      </c>
      <c r="CY376" s="3">
        <f t="shared" si="361"/>
        <v>0</v>
      </c>
      <c r="CZ376" s="3">
        <f t="shared" si="361"/>
        <v>0</v>
      </c>
      <c r="DA376" s="3">
        <f t="shared" si="361"/>
        <v>0</v>
      </c>
      <c r="DB376" s="3">
        <f t="shared" si="361"/>
        <v>0</v>
      </c>
      <c r="DC376" s="3">
        <f t="shared" si="361"/>
        <v>0</v>
      </c>
      <c r="DD376" s="3">
        <f t="shared" si="361"/>
        <v>0</v>
      </c>
      <c r="DE376" s="3">
        <f t="shared" si="361"/>
        <v>0</v>
      </c>
      <c r="DF376" s="3">
        <f t="shared" si="361"/>
        <v>0</v>
      </c>
      <c r="DG376" s="4">
        <f t="shared" ref="DG376:EL376" si="362">DG517</f>
        <v>938789.16</v>
      </c>
      <c r="DH376" s="4">
        <f t="shared" si="362"/>
        <v>739896.21</v>
      </c>
      <c r="DI376" s="4">
        <f t="shared" si="362"/>
        <v>4988.17</v>
      </c>
      <c r="DJ376" s="4">
        <f t="shared" si="362"/>
        <v>2548.9299999999998</v>
      </c>
      <c r="DK376" s="4">
        <f t="shared" si="362"/>
        <v>193904.78</v>
      </c>
      <c r="DL376" s="4">
        <f t="shared" si="362"/>
        <v>0</v>
      </c>
      <c r="DM376" s="4">
        <f t="shared" si="362"/>
        <v>344.42589999999996</v>
      </c>
      <c r="DN376" s="4">
        <f t="shared" si="362"/>
        <v>0</v>
      </c>
      <c r="DO376" s="4">
        <f t="shared" si="362"/>
        <v>0</v>
      </c>
      <c r="DP376" s="4">
        <f t="shared" si="362"/>
        <v>148666.69</v>
      </c>
      <c r="DQ376" s="4">
        <f t="shared" si="362"/>
        <v>79500.95</v>
      </c>
      <c r="DR376" s="4">
        <f t="shared" si="362"/>
        <v>0</v>
      </c>
      <c r="DS376" s="4">
        <f t="shared" si="362"/>
        <v>0</v>
      </c>
      <c r="DT376" s="4">
        <f t="shared" si="362"/>
        <v>938789.16</v>
      </c>
      <c r="DU376" s="4">
        <f t="shared" si="362"/>
        <v>739896.21</v>
      </c>
      <c r="DV376" s="4">
        <f t="shared" si="362"/>
        <v>4988.17</v>
      </c>
      <c r="DW376" s="4">
        <f t="shared" si="362"/>
        <v>2548.9299999999998</v>
      </c>
      <c r="DX376" s="4">
        <f t="shared" si="362"/>
        <v>193904.78</v>
      </c>
      <c r="DY376" s="4">
        <f t="shared" si="362"/>
        <v>0</v>
      </c>
      <c r="DZ376" s="4">
        <f t="shared" si="362"/>
        <v>344.42589999999996</v>
      </c>
      <c r="EA376" s="4">
        <f t="shared" si="362"/>
        <v>0</v>
      </c>
      <c r="EB376" s="4">
        <f t="shared" si="362"/>
        <v>0</v>
      </c>
      <c r="EC376" s="4">
        <f t="shared" si="362"/>
        <v>148666.69</v>
      </c>
      <c r="ED376" s="4">
        <f t="shared" si="362"/>
        <v>79500.95</v>
      </c>
      <c r="EE376" s="4">
        <f t="shared" si="362"/>
        <v>0</v>
      </c>
      <c r="EF376" s="4">
        <f t="shared" si="362"/>
        <v>0</v>
      </c>
      <c r="EG376" s="4">
        <f t="shared" si="362"/>
        <v>0</v>
      </c>
      <c r="EH376" s="4">
        <f t="shared" si="362"/>
        <v>624219.31999999995</v>
      </c>
      <c r="EI376" s="4">
        <f t="shared" si="362"/>
        <v>0</v>
      </c>
      <c r="EJ376" s="4">
        <f t="shared" si="362"/>
        <v>1171035.07</v>
      </c>
      <c r="EK376" s="4">
        <f t="shared" si="362"/>
        <v>94304.84</v>
      </c>
      <c r="EL376" s="4">
        <f t="shared" si="362"/>
        <v>389211.88</v>
      </c>
      <c r="EM376" s="4">
        <f t="shared" ref="EM376:FR376" si="363">EM517</f>
        <v>63299.03</v>
      </c>
      <c r="EN376" s="4">
        <f t="shared" si="363"/>
        <v>739896.21</v>
      </c>
      <c r="EO376" s="4">
        <f t="shared" si="363"/>
        <v>115676.89</v>
      </c>
      <c r="EP376" s="4">
        <f t="shared" si="363"/>
        <v>0</v>
      </c>
      <c r="EQ376" s="4">
        <f t="shared" si="363"/>
        <v>115676.89</v>
      </c>
      <c r="ER376" s="4">
        <f t="shared" si="363"/>
        <v>624219.31999999995</v>
      </c>
      <c r="ES376" s="4">
        <f t="shared" si="363"/>
        <v>0</v>
      </c>
      <c r="ET376" s="4">
        <f t="shared" si="363"/>
        <v>0</v>
      </c>
      <c r="EU376" s="4">
        <f t="shared" si="363"/>
        <v>0</v>
      </c>
      <c r="EV376" s="4">
        <f t="shared" si="363"/>
        <v>0</v>
      </c>
      <c r="EW376" s="4">
        <f t="shared" si="363"/>
        <v>0</v>
      </c>
      <c r="EX376" s="4">
        <f t="shared" si="363"/>
        <v>0</v>
      </c>
      <c r="EY376" s="4">
        <f t="shared" si="363"/>
        <v>0</v>
      </c>
      <c r="EZ376" s="4">
        <f t="shared" si="363"/>
        <v>0</v>
      </c>
      <c r="FA376" s="4">
        <f t="shared" si="363"/>
        <v>0</v>
      </c>
      <c r="FB376" s="4">
        <f t="shared" si="363"/>
        <v>0</v>
      </c>
      <c r="FC376" s="4">
        <f t="shared" si="363"/>
        <v>0</v>
      </c>
      <c r="FD376" s="4">
        <f t="shared" si="363"/>
        <v>0</v>
      </c>
      <c r="FE376" s="4">
        <f t="shared" si="363"/>
        <v>0</v>
      </c>
      <c r="FF376" s="4">
        <f t="shared" si="363"/>
        <v>0</v>
      </c>
      <c r="FG376" s="4">
        <f t="shared" si="363"/>
        <v>0</v>
      </c>
      <c r="FH376" s="4">
        <f t="shared" si="363"/>
        <v>0</v>
      </c>
      <c r="FI376" s="4">
        <f t="shared" si="363"/>
        <v>0</v>
      </c>
      <c r="FJ376" s="4">
        <f t="shared" si="363"/>
        <v>0</v>
      </c>
      <c r="FK376" s="4">
        <f t="shared" si="363"/>
        <v>0</v>
      </c>
      <c r="FL376" s="4">
        <f t="shared" si="363"/>
        <v>0</v>
      </c>
      <c r="FM376" s="4">
        <f t="shared" si="363"/>
        <v>0</v>
      </c>
      <c r="FN376" s="4">
        <f t="shared" si="363"/>
        <v>0</v>
      </c>
      <c r="FO376" s="4">
        <f t="shared" si="363"/>
        <v>0</v>
      </c>
      <c r="FP376" s="4">
        <f t="shared" si="363"/>
        <v>0</v>
      </c>
      <c r="FQ376" s="4">
        <f t="shared" si="363"/>
        <v>624219.31999999995</v>
      </c>
      <c r="FR376" s="4">
        <f t="shared" si="363"/>
        <v>0</v>
      </c>
      <c r="FS376" s="4">
        <f t="shared" ref="FS376:GX376" si="364">FS517</f>
        <v>1171035.07</v>
      </c>
      <c r="FT376" s="4">
        <f t="shared" si="364"/>
        <v>94304.84</v>
      </c>
      <c r="FU376" s="4">
        <f t="shared" si="364"/>
        <v>389211.88</v>
      </c>
      <c r="FV376" s="4">
        <f t="shared" si="364"/>
        <v>63299.03</v>
      </c>
      <c r="FW376" s="4">
        <f t="shared" si="364"/>
        <v>739896.21</v>
      </c>
      <c r="FX376" s="4">
        <f t="shared" si="364"/>
        <v>115676.89000000001</v>
      </c>
      <c r="FY376" s="4">
        <f t="shared" si="364"/>
        <v>0</v>
      </c>
      <c r="FZ376" s="4">
        <f t="shared" si="364"/>
        <v>115676.89000000001</v>
      </c>
      <c r="GA376" s="4">
        <f t="shared" si="364"/>
        <v>624219.31999999995</v>
      </c>
      <c r="GB376" s="4">
        <f t="shared" si="364"/>
        <v>0</v>
      </c>
      <c r="GC376" s="4">
        <f t="shared" si="364"/>
        <v>0</v>
      </c>
      <c r="GD376" s="4">
        <f t="shared" si="364"/>
        <v>0</v>
      </c>
      <c r="GE376" s="4">
        <f t="shared" si="364"/>
        <v>0</v>
      </c>
      <c r="GF376" s="4">
        <f t="shared" si="364"/>
        <v>0</v>
      </c>
      <c r="GG376" s="4">
        <f t="shared" si="364"/>
        <v>0</v>
      </c>
      <c r="GH376" s="4">
        <f t="shared" si="364"/>
        <v>0</v>
      </c>
      <c r="GI376" s="4">
        <f t="shared" si="364"/>
        <v>0</v>
      </c>
      <c r="GJ376" s="4">
        <f t="shared" si="364"/>
        <v>0</v>
      </c>
      <c r="GK376" s="4">
        <f t="shared" si="364"/>
        <v>0</v>
      </c>
      <c r="GL376" s="4">
        <f t="shared" si="364"/>
        <v>0</v>
      </c>
      <c r="GM376" s="4">
        <f t="shared" si="364"/>
        <v>0</v>
      </c>
      <c r="GN376" s="4">
        <f t="shared" si="364"/>
        <v>0</v>
      </c>
      <c r="GO376" s="4">
        <f t="shared" si="364"/>
        <v>0</v>
      </c>
      <c r="GP376" s="4">
        <f t="shared" si="364"/>
        <v>0</v>
      </c>
      <c r="GQ376" s="4">
        <f t="shared" si="364"/>
        <v>0</v>
      </c>
      <c r="GR376" s="4">
        <f t="shared" si="364"/>
        <v>0</v>
      </c>
      <c r="GS376" s="4">
        <f t="shared" si="364"/>
        <v>0</v>
      </c>
      <c r="GT376" s="4">
        <f t="shared" si="364"/>
        <v>0</v>
      </c>
      <c r="GU376" s="4">
        <f t="shared" si="364"/>
        <v>0</v>
      </c>
      <c r="GV376" s="4">
        <f t="shared" si="364"/>
        <v>0</v>
      </c>
      <c r="GW376" s="4">
        <f t="shared" si="364"/>
        <v>0</v>
      </c>
      <c r="GX376" s="4">
        <f t="shared" si="364"/>
        <v>0</v>
      </c>
    </row>
    <row r="378" spans="1:255" x14ac:dyDescent="0.2">
      <c r="A378" s="2">
        <v>17</v>
      </c>
      <c r="B378" s="2">
        <v>1</v>
      </c>
      <c r="C378" s="2">
        <f>ROW(SmtRes!A434)</f>
        <v>434</v>
      </c>
      <c r="D378" s="2">
        <f>ROW(EtalonRes!A523)</f>
        <v>523</v>
      </c>
      <c r="E378" s="2" t="s">
        <v>18</v>
      </c>
      <c r="F378" s="2" t="s">
        <v>309</v>
      </c>
      <c r="G378" s="2" t="s">
        <v>310</v>
      </c>
      <c r="H378" s="2" t="s">
        <v>311</v>
      </c>
      <c r="I378" s="2">
        <f>ROUND(1/10,9)</f>
        <v>0.1</v>
      </c>
      <c r="J378" s="2">
        <v>0</v>
      </c>
      <c r="K378" s="2">
        <f>ROUND(1/10,9)</f>
        <v>0.1</v>
      </c>
      <c r="L378" s="2"/>
      <c r="M378" s="2"/>
      <c r="N378" s="2"/>
      <c r="O378" s="2">
        <f t="shared" ref="O378:O409" si="365">ROUND(CP378,2)</f>
        <v>47.33</v>
      </c>
      <c r="P378" s="2">
        <f t="shared" ref="P378:P409" si="366">ROUND((ROUND((AC378*AW378*I378),2)*BC378),2)</f>
        <v>0.13</v>
      </c>
      <c r="Q378" s="2">
        <f t="shared" ref="Q378:Q409" si="367">(ROUND((ROUND(((ET378)*AV378*I378),2)*BB378),2)+ROUND((ROUND(((AE378-(EU378))*AV378*I378),2)*BS378),2))</f>
        <v>0.11</v>
      </c>
      <c r="R378" s="2">
        <f t="shared" ref="R378:R409" si="368">ROUND((ROUND((AE378*AV378*I378),2)*BS378),2)</f>
        <v>0.01</v>
      </c>
      <c r="S378" s="2">
        <f t="shared" ref="S378:S409" si="369">ROUND((ROUND((AF378*AV378*I378),2)*BA378),2)</f>
        <v>47.09</v>
      </c>
      <c r="T378" s="2">
        <f t="shared" ref="T378:T409" si="370">ROUND(CU378*I378,2)</f>
        <v>0</v>
      </c>
      <c r="U378" s="2">
        <f t="shared" ref="U378:U409" si="371">CV378*I378</f>
        <v>2.9960000000000004</v>
      </c>
      <c r="V378" s="2">
        <f t="shared" ref="V378:V409" si="372">CW378*I378</f>
        <v>0</v>
      </c>
      <c r="W378" s="2">
        <f t="shared" ref="W378:W409" si="373">ROUND(CX378*I378,2)</f>
        <v>0</v>
      </c>
      <c r="X378" s="2">
        <f t="shared" ref="X378:X409" si="374">ROUND(CY378,2)</f>
        <v>53.68</v>
      </c>
      <c r="Y378" s="2">
        <f t="shared" ref="Y378:Y409" si="375">ROUND(CZ378,2)</f>
        <v>31.55</v>
      </c>
      <c r="Z378" s="2"/>
      <c r="AA378" s="2">
        <v>151751237</v>
      </c>
      <c r="AB378" s="2">
        <f t="shared" ref="AB378:AB409" si="376">ROUND((AC378+AD378+AF378),6)</f>
        <v>473.34</v>
      </c>
      <c r="AC378" s="2">
        <f t="shared" ref="AC378:AC409" si="377">ROUND((ES378),6)</f>
        <v>1.29</v>
      </c>
      <c r="AD378" s="2">
        <f t="shared" ref="AD378:AD409" si="378">ROUND((((ET378)-(EU378))+AE378),6)</f>
        <v>1.1100000000000001</v>
      </c>
      <c r="AE378" s="2">
        <f t="shared" ref="AE378:AE409" si="379">ROUND((EU378),6)</f>
        <v>0.13</v>
      </c>
      <c r="AF378" s="2">
        <f t="shared" ref="AF378:AF409" si="380">ROUND((EV378),6)</f>
        <v>470.94</v>
      </c>
      <c r="AG378" s="2">
        <f t="shared" ref="AG378:AG409" si="381">ROUND((AP378),6)</f>
        <v>0</v>
      </c>
      <c r="AH378" s="2">
        <f t="shared" ref="AH378:AH409" si="382">(EW378)</f>
        <v>29.96</v>
      </c>
      <c r="AI378" s="2">
        <f t="shared" ref="AI378:AI409" si="383">(EX378)</f>
        <v>0</v>
      </c>
      <c r="AJ378" s="2">
        <f t="shared" ref="AJ378:AJ409" si="384">(AS378)</f>
        <v>0</v>
      </c>
      <c r="AK378" s="2">
        <v>473.34</v>
      </c>
      <c r="AL378" s="2">
        <v>1.29</v>
      </c>
      <c r="AM378" s="2">
        <v>1.1100000000000001</v>
      </c>
      <c r="AN378" s="2">
        <v>0.13</v>
      </c>
      <c r="AO378" s="2">
        <v>470.94</v>
      </c>
      <c r="AP378" s="2">
        <v>0</v>
      </c>
      <c r="AQ378" s="2">
        <v>29.96</v>
      </c>
      <c r="AR378" s="2">
        <v>0</v>
      </c>
      <c r="AS378" s="2">
        <v>0</v>
      </c>
      <c r="AT378" s="2">
        <v>114</v>
      </c>
      <c r="AU378" s="2">
        <v>67</v>
      </c>
      <c r="AV378" s="2">
        <v>1</v>
      </c>
      <c r="AW378" s="2">
        <v>1</v>
      </c>
      <c r="AX378" s="2"/>
      <c r="AY378" s="2"/>
      <c r="AZ378" s="2">
        <v>1</v>
      </c>
      <c r="BA378" s="2">
        <v>1</v>
      </c>
      <c r="BB378" s="2">
        <v>1</v>
      </c>
      <c r="BC378" s="2">
        <v>1</v>
      </c>
      <c r="BD378" s="2" t="s">
        <v>3</v>
      </c>
      <c r="BE378" s="2" t="s">
        <v>3</v>
      </c>
      <c r="BF378" s="2" t="s">
        <v>3</v>
      </c>
      <c r="BG378" s="2" t="s">
        <v>3</v>
      </c>
      <c r="BH378" s="2">
        <v>0</v>
      </c>
      <c r="BI378" s="2">
        <v>2</v>
      </c>
      <c r="BJ378" s="2" t="s">
        <v>312</v>
      </c>
      <c r="BK378" s="2"/>
      <c r="BL378" s="2"/>
      <c r="BM378" s="2">
        <v>1738</v>
      </c>
      <c r="BN378" s="2">
        <v>0</v>
      </c>
      <c r="BO378" s="2" t="s">
        <v>3</v>
      </c>
      <c r="BP378" s="2">
        <v>0</v>
      </c>
      <c r="BQ378" s="2">
        <v>40</v>
      </c>
      <c r="BR378" s="2">
        <v>0</v>
      </c>
      <c r="BS378" s="2">
        <v>1</v>
      </c>
      <c r="BT378" s="2">
        <v>1</v>
      </c>
      <c r="BU378" s="2">
        <v>1</v>
      </c>
      <c r="BV378" s="2">
        <v>1</v>
      </c>
      <c r="BW378" s="2">
        <v>1</v>
      </c>
      <c r="BX378" s="2">
        <v>1</v>
      </c>
      <c r="BY378" s="2" t="s">
        <v>3</v>
      </c>
      <c r="BZ378" s="2">
        <v>114</v>
      </c>
      <c r="CA378" s="2">
        <v>67</v>
      </c>
      <c r="CB378" s="2" t="s">
        <v>3</v>
      </c>
      <c r="CC378" s="2"/>
      <c r="CD378" s="2"/>
      <c r="CE378" s="2">
        <v>30</v>
      </c>
      <c r="CF378" s="2">
        <v>0</v>
      </c>
      <c r="CG378" s="2">
        <v>0</v>
      </c>
      <c r="CH378" s="2"/>
      <c r="CI378" s="2"/>
      <c r="CJ378" s="2"/>
      <c r="CK378" s="2"/>
      <c r="CL378" s="2"/>
      <c r="CM378" s="2">
        <v>0</v>
      </c>
      <c r="CN378" s="2" t="s">
        <v>3</v>
      </c>
      <c r="CO378" s="2">
        <v>0</v>
      </c>
      <c r="CP378" s="2">
        <f t="shared" ref="CP378:CP409" si="385">(P378+Q378+S378)</f>
        <v>47.330000000000005</v>
      </c>
      <c r="CQ378" s="2">
        <f t="shared" ref="CQ378:CQ409" si="386">ROUND((ROUND((AC378*AW378*1),2)*BC378),2)</f>
        <v>1.29</v>
      </c>
      <c r="CR378" s="2">
        <f t="shared" ref="CR378:CR409" si="387">(ROUND((ROUND(((ET378)*AV378*1),2)*BB378),2)+ROUND((ROUND(((AE378-(EU378))*AV378*1),2)*BS378),2))</f>
        <v>1.1100000000000001</v>
      </c>
      <c r="CS378" s="2">
        <f t="shared" ref="CS378:CS409" si="388">ROUND((ROUND((AE378*AV378*1),2)*BS378),2)</f>
        <v>0.13</v>
      </c>
      <c r="CT378" s="2">
        <f t="shared" ref="CT378:CT409" si="389">ROUND((ROUND((AF378*AV378*1),2)*BA378),2)</f>
        <v>470.94</v>
      </c>
      <c r="CU378" s="2">
        <f t="shared" ref="CU378:CU409" si="390">AG378</f>
        <v>0</v>
      </c>
      <c r="CV378" s="2">
        <f t="shared" ref="CV378:CV409" si="391">(AH378*AV378)</f>
        <v>29.96</v>
      </c>
      <c r="CW378" s="2">
        <f t="shared" ref="CW378:CW409" si="392">AI378</f>
        <v>0</v>
      </c>
      <c r="CX378" s="2">
        <f t="shared" ref="CX378:CX409" si="393">AJ378</f>
        <v>0</v>
      </c>
      <c r="CY378" s="2">
        <f>((S378*BZ378)/100)</f>
        <v>53.682600000000001</v>
      </c>
      <c r="CZ378" s="2">
        <f>((S378*CA378)/100)</f>
        <v>31.550300000000004</v>
      </c>
      <c r="DA378" s="2"/>
      <c r="DB378" s="2"/>
      <c r="DC378" s="2" t="s">
        <v>3</v>
      </c>
      <c r="DD378" s="2" t="s">
        <v>3</v>
      </c>
      <c r="DE378" s="2" t="s">
        <v>3</v>
      </c>
      <c r="DF378" s="2" t="s">
        <v>3</v>
      </c>
      <c r="DG378" s="2" t="s">
        <v>3</v>
      </c>
      <c r="DH378" s="2" t="s">
        <v>3</v>
      </c>
      <c r="DI378" s="2" t="s">
        <v>3</v>
      </c>
      <c r="DJ378" s="2" t="s">
        <v>3</v>
      </c>
      <c r="DK378" s="2" t="s">
        <v>3</v>
      </c>
      <c r="DL378" s="2" t="s">
        <v>3</v>
      </c>
      <c r="DM378" s="2" t="s">
        <v>3</v>
      </c>
      <c r="DN378" s="2">
        <v>0</v>
      </c>
      <c r="DO378" s="2">
        <v>0</v>
      </c>
      <c r="DP378" s="2">
        <v>1</v>
      </c>
      <c r="DQ378" s="2">
        <v>1</v>
      </c>
      <c r="DR378" s="2"/>
      <c r="DS378" s="2"/>
      <c r="DT378" s="2"/>
      <c r="DU378" s="2">
        <v>1010</v>
      </c>
      <c r="DV378" s="2" t="s">
        <v>311</v>
      </c>
      <c r="DW378" s="2" t="s">
        <v>311</v>
      </c>
      <c r="DX378" s="2">
        <v>10</v>
      </c>
      <c r="DY378" s="2"/>
      <c r="DZ378" s="2" t="s">
        <v>3</v>
      </c>
      <c r="EA378" s="2" t="s">
        <v>3</v>
      </c>
      <c r="EB378" s="2" t="s">
        <v>3</v>
      </c>
      <c r="EC378" s="2" t="s">
        <v>3</v>
      </c>
      <c r="ED378" s="2"/>
      <c r="EE378" s="2">
        <v>151031736</v>
      </c>
      <c r="EF378" s="2">
        <v>40</v>
      </c>
      <c r="EG378" s="2" t="s">
        <v>23</v>
      </c>
      <c r="EH378" s="2">
        <v>0</v>
      </c>
      <c r="EI378" s="2" t="s">
        <v>3</v>
      </c>
      <c r="EJ378" s="2">
        <v>2</v>
      </c>
      <c r="EK378" s="2">
        <v>1738</v>
      </c>
      <c r="EL378" s="2" t="s">
        <v>313</v>
      </c>
      <c r="EM378" s="2" t="s">
        <v>314</v>
      </c>
      <c r="EN378" s="2"/>
      <c r="EO378" s="2" t="s">
        <v>3</v>
      </c>
      <c r="EP378" s="2"/>
      <c r="EQ378" s="2">
        <v>0</v>
      </c>
      <c r="ER378" s="2">
        <v>473.34</v>
      </c>
      <c r="ES378" s="2">
        <v>1.29</v>
      </c>
      <c r="ET378" s="2">
        <v>1.1100000000000001</v>
      </c>
      <c r="EU378" s="2">
        <v>0.13</v>
      </c>
      <c r="EV378" s="2">
        <v>470.94</v>
      </c>
      <c r="EW378" s="2">
        <v>29.96</v>
      </c>
      <c r="EX378" s="2">
        <v>0</v>
      </c>
      <c r="EY378" s="2">
        <v>0</v>
      </c>
      <c r="EZ378" s="2"/>
      <c r="FA378" s="2"/>
      <c r="FB378" s="2"/>
      <c r="FC378" s="2"/>
      <c r="FD378" s="2"/>
      <c r="FE378" s="2"/>
      <c r="FF378" s="2"/>
      <c r="FG378" s="2"/>
      <c r="FH378" s="2"/>
      <c r="FI378" s="2"/>
      <c r="FJ378" s="2"/>
      <c r="FK378" s="2"/>
      <c r="FL378" s="2"/>
      <c r="FM378" s="2"/>
      <c r="FN378" s="2"/>
      <c r="FO378" s="2"/>
      <c r="FP378" s="2"/>
      <c r="FQ378" s="2">
        <v>0</v>
      </c>
      <c r="FR378" s="2">
        <f t="shared" ref="FR378:FR409" si="394">ROUND(IF(BI378=3,GM378,0),2)</f>
        <v>0</v>
      </c>
      <c r="FS378" s="2">
        <v>0</v>
      </c>
      <c r="FT378" s="2"/>
      <c r="FU378" s="2"/>
      <c r="FV378" s="2"/>
      <c r="FW378" s="2"/>
      <c r="FX378" s="2">
        <v>114</v>
      </c>
      <c r="FY378" s="2">
        <v>67</v>
      </c>
      <c r="FZ378" s="2"/>
      <c r="GA378" s="2" t="s">
        <v>3</v>
      </c>
      <c r="GB378" s="2"/>
      <c r="GC378" s="2"/>
      <c r="GD378" s="2">
        <v>0</v>
      </c>
      <c r="GE378" s="2"/>
      <c r="GF378" s="2">
        <v>-1212815518</v>
      </c>
      <c r="GG378" s="2">
        <v>2</v>
      </c>
      <c r="GH378" s="2">
        <v>1</v>
      </c>
      <c r="GI378" s="2">
        <v>-2</v>
      </c>
      <c r="GJ378" s="2">
        <v>0</v>
      </c>
      <c r="GK378" s="2">
        <f>ROUND(R378*(R12)/100,2)</f>
        <v>0.02</v>
      </c>
      <c r="GL378" s="2">
        <f t="shared" ref="GL378:GL409" si="395">ROUND(IF(AND(BH378=3,BI378=3,FS378&lt;&gt;0),P378,0),2)</f>
        <v>0</v>
      </c>
      <c r="GM378" s="2">
        <f t="shared" ref="GM378:GM409" si="396">ROUND(O378+X378+Y378+GK378,2)+GX378</f>
        <v>132.58000000000001</v>
      </c>
      <c r="GN378" s="2">
        <f t="shared" ref="GN378:GN409" si="397">IF(OR(BI378=0,BI378=1),GM378,0)</f>
        <v>0</v>
      </c>
      <c r="GO378" s="2">
        <f t="shared" ref="GO378:GO409" si="398">IF(BI378=2,GM378,0)</f>
        <v>132.58000000000001</v>
      </c>
      <c r="GP378" s="2">
        <f t="shared" ref="GP378:GP409" si="399">IF(BI378=4,GM378+GX378,0)</f>
        <v>0</v>
      </c>
      <c r="GQ378" s="2"/>
      <c r="GR378" s="2">
        <v>0</v>
      </c>
      <c r="GS378" s="2">
        <v>0</v>
      </c>
      <c r="GT378" s="2">
        <v>0</v>
      </c>
      <c r="GU378" s="2" t="s">
        <v>3</v>
      </c>
      <c r="GV378" s="2">
        <f t="shared" ref="GV378:GV409" si="400">ROUND((GT378),6)</f>
        <v>0</v>
      </c>
      <c r="GW378" s="2">
        <v>1</v>
      </c>
      <c r="GX378" s="2">
        <f t="shared" ref="GX378:GX409" si="401">ROUND(HC378*I378,2)</f>
        <v>0</v>
      </c>
      <c r="GY378" s="2"/>
      <c r="GZ378" s="2"/>
      <c r="HA378" s="2">
        <v>0</v>
      </c>
      <c r="HB378" s="2">
        <v>0</v>
      </c>
      <c r="HC378" s="2">
        <f t="shared" ref="HC378:HC409" si="402">GV378*GW378</f>
        <v>0</v>
      </c>
      <c r="HD378" s="2"/>
      <c r="HE378" s="2" t="s">
        <v>3</v>
      </c>
      <c r="HF378" s="2" t="s">
        <v>3</v>
      </c>
      <c r="HG378" s="2"/>
      <c r="HH378" s="2"/>
      <c r="HI378" s="2"/>
      <c r="HJ378" s="2"/>
      <c r="HK378" s="2"/>
      <c r="HL378" s="2"/>
      <c r="HM378" s="2" t="s">
        <v>3</v>
      </c>
      <c r="HN378" s="2" t="s">
        <v>3</v>
      </c>
      <c r="HO378" s="2" t="s">
        <v>3</v>
      </c>
      <c r="HP378" s="2" t="s">
        <v>3</v>
      </c>
      <c r="HQ378" s="2" t="s">
        <v>3</v>
      </c>
      <c r="HR378" s="2"/>
      <c r="HS378" s="2"/>
      <c r="HT378" s="2"/>
      <c r="HU378" s="2"/>
      <c r="HV378" s="2"/>
      <c r="HW378" s="2"/>
      <c r="HX378" s="2"/>
      <c r="HY378" s="2"/>
      <c r="HZ378" s="2"/>
      <c r="IA378" s="2"/>
      <c r="IB378" s="2"/>
      <c r="IC378" s="2"/>
      <c r="ID378" s="2"/>
      <c r="IE378" s="2"/>
      <c r="IF378" s="2"/>
      <c r="IG378" s="2"/>
      <c r="IH378" s="2"/>
      <c r="II378" s="2"/>
      <c r="IJ378" s="2"/>
      <c r="IK378" s="2">
        <v>0</v>
      </c>
      <c r="IL378" s="2"/>
      <c r="IM378" s="2"/>
      <c r="IN378" s="2"/>
      <c r="IO378" s="2"/>
      <c r="IP378" s="2"/>
      <c r="IQ378" s="2"/>
      <c r="IR378" s="2"/>
      <c r="IS378" s="2"/>
      <c r="IT378" s="2"/>
      <c r="IU378" s="2"/>
    </row>
    <row r="379" spans="1:255" x14ac:dyDescent="0.2">
      <c r="A379">
        <v>17</v>
      </c>
      <c r="B379">
        <v>1</v>
      </c>
      <c r="C379">
        <f>ROW(SmtRes!A438)</f>
        <v>438</v>
      </c>
      <c r="D379">
        <f>ROW(EtalonRes!A528)</f>
        <v>528</v>
      </c>
      <c r="E379" t="s">
        <v>18</v>
      </c>
      <c r="F379" t="s">
        <v>309</v>
      </c>
      <c r="G379" t="s">
        <v>310</v>
      </c>
      <c r="H379" t="s">
        <v>311</v>
      </c>
      <c r="I379">
        <f>ROUND(1/10,9)</f>
        <v>0.1</v>
      </c>
      <c r="J379">
        <v>0</v>
      </c>
      <c r="K379">
        <f>ROUND(1/10,9)</f>
        <v>0.1</v>
      </c>
      <c r="O379">
        <f t="shared" si="365"/>
        <v>1627.32</v>
      </c>
      <c r="P379">
        <f t="shared" si="366"/>
        <v>0.94</v>
      </c>
      <c r="Q379">
        <f t="shared" si="367"/>
        <v>1.3</v>
      </c>
      <c r="R379">
        <f t="shared" si="368"/>
        <v>0.35</v>
      </c>
      <c r="S379">
        <f t="shared" si="369"/>
        <v>1625.08</v>
      </c>
      <c r="T379">
        <f t="shared" si="370"/>
        <v>0</v>
      </c>
      <c r="U379">
        <f t="shared" si="371"/>
        <v>2.9960000000000004</v>
      </c>
      <c r="V379">
        <f t="shared" si="372"/>
        <v>0</v>
      </c>
      <c r="W379">
        <f t="shared" si="373"/>
        <v>0</v>
      </c>
      <c r="X379">
        <f t="shared" si="374"/>
        <v>1283.81</v>
      </c>
      <c r="Y379">
        <f t="shared" si="375"/>
        <v>666.28</v>
      </c>
      <c r="AA379">
        <v>151751235</v>
      </c>
      <c r="AB379">
        <f t="shared" si="376"/>
        <v>473.34</v>
      </c>
      <c r="AC379">
        <f t="shared" si="377"/>
        <v>1.29</v>
      </c>
      <c r="AD379">
        <f t="shared" si="378"/>
        <v>1.1100000000000001</v>
      </c>
      <c r="AE379">
        <f t="shared" si="379"/>
        <v>0.13</v>
      </c>
      <c r="AF379">
        <f t="shared" si="380"/>
        <v>470.94</v>
      </c>
      <c r="AG379">
        <f t="shared" si="381"/>
        <v>0</v>
      </c>
      <c r="AH379">
        <f t="shared" si="382"/>
        <v>29.96</v>
      </c>
      <c r="AI379">
        <f t="shared" si="383"/>
        <v>0</v>
      </c>
      <c r="AJ379">
        <f t="shared" si="384"/>
        <v>0</v>
      </c>
      <c r="AK379">
        <v>473.34</v>
      </c>
      <c r="AL379">
        <v>1.29</v>
      </c>
      <c r="AM379">
        <v>1.1100000000000001</v>
      </c>
      <c r="AN379">
        <v>0.13</v>
      </c>
      <c r="AO379">
        <v>470.94</v>
      </c>
      <c r="AP379">
        <v>0</v>
      </c>
      <c r="AQ379">
        <v>29.96</v>
      </c>
      <c r="AR379">
        <v>0</v>
      </c>
      <c r="AS379">
        <v>0</v>
      </c>
      <c r="AT379">
        <v>79</v>
      </c>
      <c r="AU379">
        <v>41</v>
      </c>
      <c r="AV379">
        <v>1</v>
      </c>
      <c r="AW379">
        <v>1</v>
      </c>
      <c r="AZ379">
        <v>1</v>
      </c>
      <c r="BA379">
        <v>34.51</v>
      </c>
      <c r="BB379">
        <v>11.81</v>
      </c>
      <c r="BC379">
        <v>7.24</v>
      </c>
      <c r="BD379" t="s">
        <v>3</v>
      </c>
      <c r="BE379" t="s">
        <v>3</v>
      </c>
      <c r="BF379" t="s">
        <v>3</v>
      </c>
      <c r="BG379" t="s">
        <v>3</v>
      </c>
      <c r="BH379">
        <v>0</v>
      </c>
      <c r="BI379">
        <v>2</v>
      </c>
      <c r="BJ379" t="s">
        <v>312</v>
      </c>
      <c r="BM379">
        <v>1738</v>
      </c>
      <c r="BN379">
        <v>0</v>
      </c>
      <c r="BO379" t="s">
        <v>309</v>
      </c>
      <c r="BP379">
        <v>1</v>
      </c>
      <c r="BQ379">
        <v>40</v>
      </c>
      <c r="BR379">
        <v>0</v>
      </c>
      <c r="BS379">
        <v>34.51</v>
      </c>
      <c r="BT379">
        <v>1</v>
      </c>
      <c r="BU379">
        <v>1</v>
      </c>
      <c r="BV379">
        <v>1</v>
      </c>
      <c r="BW379">
        <v>1</v>
      </c>
      <c r="BX379">
        <v>1</v>
      </c>
      <c r="BY379" t="s">
        <v>3</v>
      </c>
      <c r="BZ379">
        <v>79</v>
      </c>
      <c r="CA379">
        <v>41</v>
      </c>
      <c r="CB379" t="s">
        <v>3</v>
      </c>
      <c r="CE379">
        <v>30</v>
      </c>
      <c r="CF379">
        <v>0</v>
      </c>
      <c r="CG379">
        <v>0</v>
      </c>
      <c r="CM379">
        <v>0</v>
      </c>
      <c r="CN379" t="s">
        <v>3</v>
      </c>
      <c r="CO379">
        <v>0</v>
      </c>
      <c r="CP379">
        <f t="shared" si="385"/>
        <v>1627.32</v>
      </c>
      <c r="CQ379">
        <f t="shared" si="386"/>
        <v>9.34</v>
      </c>
      <c r="CR379">
        <f t="shared" si="387"/>
        <v>13.11</v>
      </c>
      <c r="CS379">
        <f t="shared" si="388"/>
        <v>4.49</v>
      </c>
      <c r="CT379">
        <f t="shared" si="389"/>
        <v>16252.14</v>
      </c>
      <c r="CU379">
        <f t="shared" si="390"/>
        <v>0</v>
      </c>
      <c r="CV379">
        <f t="shared" si="391"/>
        <v>29.96</v>
      </c>
      <c r="CW379">
        <f t="shared" si="392"/>
        <v>0</v>
      </c>
      <c r="CX379">
        <f t="shared" si="393"/>
        <v>0</v>
      </c>
      <c r="CY379">
        <f>S379*(BZ379/100)</f>
        <v>1283.8132000000001</v>
      </c>
      <c r="CZ379">
        <f>S379*(CA379/100)</f>
        <v>666.28279999999995</v>
      </c>
      <c r="DC379" t="s">
        <v>3</v>
      </c>
      <c r="DD379" t="s">
        <v>3</v>
      </c>
      <c r="DE379" t="s">
        <v>3</v>
      </c>
      <c r="DF379" t="s">
        <v>3</v>
      </c>
      <c r="DG379" t="s">
        <v>3</v>
      </c>
      <c r="DH379" t="s">
        <v>3</v>
      </c>
      <c r="DI379" t="s">
        <v>3</v>
      </c>
      <c r="DJ379" t="s">
        <v>3</v>
      </c>
      <c r="DK379" t="s">
        <v>3</v>
      </c>
      <c r="DL379" t="s">
        <v>3</v>
      </c>
      <c r="DM379" t="s">
        <v>3</v>
      </c>
      <c r="DN379">
        <v>114</v>
      </c>
      <c r="DO379">
        <v>67</v>
      </c>
      <c r="DP379">
        <v>1</v>
      </c>
      <c r="DQ379">
        <v>1</v>
      </c>
      <c r="DU379">
        <v>1010</v>
      </c>
      <c r="DV379" t="s">
        <v>311</v>
      </c>
      <c r="DW379" t="s">
        <v>311</v>
      </c>
      <c r="DX379">
        <v>10</v>
      </c>
      <c r="DZ379" t="s">
        <v>3</v>
      </c>
      <c r="EA379" t="s">
        <v>3</v>
      </c>
      <c r="EB379" t="s">
        <v>3</v>
      </c>
      <c r="EC379" t="s">
        <v>3</v>
      </c>
      <c r="EE379">
        <v>151031736</v>
      </c>
      <c r="EF379">
        <v>40</v>
      </c>
      <c r="EG379" t="s">
        <v>23</v>
      </c>
      <c r="EH379">
        <v>0</v>
      </c>
      <c r="EI379" t="s">
        <v>3</v>
      </c>
      <c r="EJ379">
        <v>2</v>
      </c>
      <c r="EK379">
        <v>1738</v>
      </c>
      <c r="EL379" t="s">
        <v>313</v>
      </c>
      <c r="EM379" t="s">
        <v>314</v>
      </c>
      <c r="EO379" t="s">
        <v>3</v>
      </c>
      <c r="EQ379">
        <v>0</v>
      </c>
      <c r="ER379">
        <v>473.34</v>
      </c>
      <c r="ES379">
        <v>1.29</v>
      </c>
      <c r="ET379">
        <v>1.1100000000000001</v>
      </c>
      <c r="EU379">
        <v>0.13</v>
      </c>
      <c r="EV379">
        <v>470.94</v>
      </c>
      <c r="EW379">
        <v>29.96</v>
      </c>
      <c r="EX379">
        <v>0</v>
      </c>
      <c r="EY379">
        <v>0</v>
      </c>
      <c r="FQ379">
        <v>0</v>
      </c>
      <c r="FR379">
        <f t="shared" si="394"/>
        <v>0</v>
      </c>
      <c r="FS379">
        <v>0</v>
      </c>
      <c r="FX379">
        <v>114</v>
      </c>
      <c r="FY379">
        <v>67</v>
      </c>
      <c r="GA379" t="s">
        <v>3</v>
      </c>
      <c r="GD379">
        <v>0</v>
      </c>
      <c r="GF379">
        <v>-1212815518</v>
      </c>
      <c r="GG379">
        <v>2</v>
      </c>
      <c r="GH379">
        <v>1</v>
      </c>
      <c r="GI379">
        <v>2</v>
      </c>
      <c r="GJ379">
        <v>0</v>
      </c>
      <c r="GK379">
        <f>ROUND(R379*(S12)/100,2)</f>
        <v>0.56000000000000005</v>
      </c>
      <c r="GL379">
        <f t="shared" si="395"/>
        <v>0</v>
      </c>
      <c r="GM379">
        <f t="shared" si="396"/>
        <v>3577.97</v>
      </c>
      <c r="GN379">
        <f t="shared" si="397"/>
        <v>0</v>
      </c>
      <c r="GO379">
        <f t="shared" si="398"/>
        <v>3577.97</v>
      </c>
      <c r="GP379">
        <f t="shared" si="399"/>
        <v>0</v>
      </c>
      <c r="GR379">
        <v>0</v>
      </c>
      <c r="GS379">
        <v>3</v>
      </c>
      <c r="GT379">
        <v>0</v>
      </c>
      <c r="GU379" t="s">
        <v>3</v>
      </c>
      <c r="GV379">
        <f t="shared" si="400"/>
        <v>0</v>
      </c>
      <c r="GW379">
        <v>1</v>
      </c>
      <c r="GX379">
        <f t="shared" si="401"/>
        <v>0</v>
      </c>
      <c r="HA379">
        <v>0</v>
      </c>
      <c r="HB379">
        <v>0</v>
      </c>
      <c r="HC379">
        <f t="shared" si="402"/>
        <v>0</v>
      </c>
      <c r="HE379" t="s">
        <v>3</v>
      </c>
      <c r="HF379" t="s">
        <v>3</v>
      </c>
      <c r="HM379" t="s">
        <v>3</v>
      </c>
      <c r="HN379" t="s">
        <v>3</v>
      </c>
      <c r="HO379" t="s">
        <v>3</v>
      </c>
      <c r="HP379" t="s">
        <v>3</v>
      </c>
      <c r="HQ379" t="s">
        <v>3</v>
      </c>
      <c r="IK379">
        <v>0</v>
      </c>
    </row>
    <row r="380" spans="1:255" x14ac:dyDescent="0.2">
      <c r="A380" s="2">
        <v>17</v>
      </c>
      <c r="B380" s="2">
        <v>1</v>
      </c>
      <c r="C380" s="2"/>
      <c r="D380" s="2"/>
      <c r="E380" s="2" t="s">
        <v>26</v>
      </c>
      <c r="F380" s="2" t="s">
        <v>27</v>
      </c>
      <c r="G380" s="2" t="s">
        <v>366</v>
      </c>
      <c r="H380" s="2" t="s">
        <v>29</v>
      </c>
      <c r="I380" s="2">
        <v>1</v>
      </c>
      <c r="J380" s="2">
        <v>0</v>
      </c>
      <c r="K380" s="2">
        <v>1</v>
      </c>
      <c r="L380" s="2"/>
      <c r="M380" s="2"/>
      <c r="N380" s="2"/>
      <c r="O380" s="2">
        <f t="shared" si="365"/>
        <v>1083.99</v>
      </c>
      <c r="P380" s="2">
        <f t="shared" si="366"/>
        <v>1083.99</v>
      </c>
      <c r="Q380" s="2">
        <f t="shared" si="367"/>
        <v>0</v>
      </c>
      <c r="R380" s="2">
        <f t="shared" si="368"/>
        <v>0</v>
      </c>
      <c r="S380" s="2">
        <f t="shared" si="369"/>
        <v>0</v>
      </c>
      <c r="T380" s="2">
        <f t="shared" si="370"/>
        <v>0</v>
      </c>
      <c r="U380" s="2">
        <f t="shared" si="371"/>
        <v>0</v>
      </c>
      <c r="V380" s="2">
        <f t="shared" si="372"/>
        <v>0</v>
      </c>
      <c r="W380" s="2">
        <f t="shared" si="373"/>
        <v>0</v>
      </c>
      <c r="X380" s="2">
        <f t="shared" si="374"/>
        <v>0</v>
      </c>
      <c r="Y380" s="2">
        <f t="shared" si="375"/>
        <v>0</v>
      </c>
      <c r="Z380" s="2"/>
      <c r="AA380" s="2">
        <v>151751237</v>
      </c>
      <c r="AB380" s="2">
        <f t="shared" si="376"/>
        <v>1083.99</v>
      </c>
      <c r="AC380" s="2">
        <f t="shared" si="377"/>
        <v>1083.99</v>
      </c>
      <c r="AD380" s="2">
        <f t="shared" si="378"/>
        <v>0</v>
      </c>
      <c r="AE380" s="2">
        <f t="shared" si="379"/>
        <v>0</v>
      </c>
      <c r="AF380" s="2">
        <f t="shared" si="380"/>
        <v>0</v>
      </c>
      <c r="AG380" s="2">
        <f t="shared" si="381"/>
        <v>0</v>
      </c>
      <c r="AH380" s="2">
        <f t="shared" si="382"/>
        <v>0</v>
      </c>
      <c r="AI380" s="2">
        <f t="shared" si="383"/>
        <v>0</v>
      </c>
      <c r="AJ380" s="2">
        <f t="shared" si="384"/>
        <v>0</v>
      </c>
      <c r="AK380" s="2">
        <v>1083.99</v>
      </c>
      <c r="AL380" s="2">
        <v>1083.99</v>
      </c>
      <c r="AM380" s="2">
        <v>0</v>
      </c>
      <c r="AN380" s="2">
        <v>0</v>
      </c>
      <c r="AO380" s="2">
        <v>0</v>
      </c>
      <c r="AP380" s="2">
        <v>0</v>
      </c>
      <c r="AQ380" s="2">
        <v>0</v>
      </c>
      <c r="AR380" s="2">
        <v>0</v>
      </c>
      <c r="AS380" s="2">
        <v>0</v>
      </c>
      <c r="AT380" s="2">
        <v>0</v>
      </c>
      <c r="AU380" s="2">
        <v>0</v>
      </c>
      <c r="AV380" s="2">
        <v>1</v>
      </c>
      <c r="AW380" s="2">
        <v>1</v>
      </c>
      <c r="AX380" s="2"/>
      <c r="AY380" s="2"/>
      <c r="AZ380" s="2">
        <v>1</v>
      </c>
      <c r="BA380" s="2">
        <v>1</v>
      </c>
      <c r="BB380" s="2">
        <v>1</v>
      </c>
      <c r="BC380" s="2">
        <v>1</v>
      </c>
      <c r="BD380" s="2" t="s">
        <v>3</v>
      </c>
      <c r="BE380" s="2" t="s">
        <v>3</v>
      </c>
      <c r="BF380" s="2" t="s">
        <v>3</v>
      </c>
      <c r="BG380" s="2" t="s">
        <v>3</v>
      </c>
      <c r="BH380" s="2">
        <v>3</v>
      </c>
      <c r="BI380" s="2">
        <v>3</v>
      </c>
      <c r="BJ380" s="2" t="s">
        <v>3</v>
      </c>
      <c r="BK380" s="2"/>
      <c r="BL380" s="2"/>
      <c r="BM380" s="2">
        <v>700010</v>
      </c>
      <c r="BN380" s="2">
        <v>0</v>
      </c>
      <c r="BO380" s="2" t="s">
        <v>3</v>
      </c>
      <c r="BP380" s="2">
        <v>0</v>
      </c>
      <c r="BQ380" s="2">
        <v>202</v>
      </c>
      <c r="BR380" s="2">
        <v>0</v>
      </c>
      <c r="BS380" s="2">
        <v>1</v>
      </c>
      <c r="BT380" s="2">
        <v>1</v>
      </c>
      <c r="BU380" s="2">
        <v>1</v>
      </c>
      <c r="BV380" s="2">
        <v>1</v>
      </c>
      <c r="BW380" s="2">
        <v>1</v>
      </c>
      <c r="BX380" s="2">
        <v>1</v>
      </c>
      <c r="BY380" s="2" t="s">
        <v>3</v>
      </c>
      <c r="BZ380" s="2">
        <v>0</v>
      </c>
      <c r="CA380" s="2">
        <v>0</v>
      </c>
      <c r="CB380" s="2" t="s">
        <v>3</v>
      </c>
      <c r="CC380" s="2"/>
      <c r="CD380" s="2"/>
      <c r="CE380" s="2">
        <v>30</v>
      </c>
      <c r="CF380" s="2">
        <v>0</v>
      </c>
      <c r="CG380" s="2">
        <v>0</v>
      </c>
      <c r="CH380" s="2"/>
      <c r="CI380" s="2"/>
      <c r="CJ380" s="2"/>
      <c r="CK380" s="2"/>
      <c r="CL380" s="2"/>
      <c r="CM380" s="2">
        <v>0</v>
      </c>
      <c r="CN380" s="2" t="s">
        <v>3</v>
      </c>
      <c r="CO380" s="2">
        <v>0</v>
      </c>
      <c r="CP380" s="2">
        <f t="shared" si="385"/>
        <v>1083.99</v>
      </c>
      <c r="CQ380" s="2">
        <f t="shared" si="386"/>
        <v>1083.99</v>
      </c>
      <c r="CR380" s="2">
        <f t="shared" si="387"/>
        <v>0</v>
      </c>
      <c r="CS380" s="2">
        <f t="shared" si="388"/>
        <v>0</v>
      </c>
      <c r="CT380" s="2">
        <f t="shared" si="389"/>
        <v>0</v>
      </c>
      <c r="CU380" s="2">
        <f t="shared" si="390"/>
        <v>0</v>
      </c>
      <c r="CV380" s="2">
        <f t="shared" si="391"/>
        <v>0</v>
      </c>
      <c r="CW380" s="2">
        <f t="shared" si="392"/>
        <v>0</v>
      </c>
      <c r="CX380" s="2">
        <f t="shared" si="393"/>
        <v>0</v>
      </c>
      <c r="CY380" s="2">
        <f>((S380*BZ380)/100)</f>
        <v>0</v>
      </c>
      <c r="CZ380" s="2">
        <f>((S380*CA380)/100)</f>
        <v>0</v>
      </c>
      <c r="DA380" s="2"/>
      <c r="DB380" s="2"/>
      <c r="DC380" s="2" t="s">
        <v>3</v>
      </c>
      <c r="DD380" s="2" t="s">
        <v>3</v>
      </c>
      <c r="DE380" s="2" t="s">
        <v>3</v>
      </c>
      <c r="DF380" s="2" t="s">
        <v>3</v>
      </c>
      <c r="DG380" s="2" t="s">
        <v>3</v>
      </c>
      <c r="DH380" s="2" t="s">
        <v>3</v>
      </c>
      <c r="DI380" s="2" t="s">
        <v>3</v>
      </c>
      <c r="DJ380" s="2" t="s">
        <v>3</v>
      </c>
      <c r="DK380" s="2" t="s">
        <v>3</v>
      </c>
      <c r="DL380" s="2" t="s">
        <v>3</v>
      </c>
      <c r="DM380" s="2" t="s">
        <v>3</v>
      </c>
      <c r="DN380" s="2">
        <v>0</v>
      </c>
      <c r="DO380" s="2">
        <v>0</v>
      </c>
      <c r="DP380" s="2">
        <v>1</v>
      </c>
      <c r="DQ380" s="2">
        <v>1</v>
      </c>
      <c r="DR380" s="2"/>
      <c r="DS380" s="2"/>
      <c r="DT380" s="2"/>
      <c r="DU380" s="2">
        <v>1010</v>
      </c>
      <c r="DV380" s="2" t="s">
        <v>29</v>
      </c>
      <c r="DW380" s="2" t="s">
        <v>29</v>
      </c>
      <c r="DX380" s="2">
        <v>1</v>
      </c>
      <c r="DY380" s="2"/>
      <c r="DZ380" s="2" t="s">
        <v>3</v>
      </c>
      <c r="EA380" s="2" t="s">
        <v>3</v>
      </c>
      <c r="EB380" s="2" t="s">
        <v>3</v>
      </c>
      <c r="EC380" s="2" t="s">
        <v>3</v>
      </c>
      <c r="ED380" s="2"/>
      <c r="EE380" s="2">
        <v>151748510</v>
      </c>
      <c r="EF380" s="2">
        <v>202</v>
      </c>
      <c r="EG380" s="2" t="s">
        <v>30</v>
      </c>
      <c r="EH380" s="2">
        <v>0</v>
      </c>
      <c r="EI380" s="2" t="s">
        <v>3</v>
      </c>
      <c r="EJ380" s="2">
        <v>1</v>
      </c>
      <c r="EK380" s="2">
        <v>700010</v>
      </c>
      <c r="EL380" s="2" t="s">
        <v>31</v>
      </c>
      <c r="EM380" s="2" t="s">
        <v>30</v>
      </c>
      <c r="EN380" s="2"/>
      <c r="EO380" s="2" t="s">
        <v>3</v>
      </c>
      <c r="EP380" s="2"/>
      <c r="EQ380" s="2">
        <v>0</v>
      </c>
      <c r="ER380" s="2">
        <v>825.15</v>
      </c>
      <c r="ES380" s="2">
        <v>1083.99</v>
      </c>
      <c r="ET380" s="2">
        <v>0</v>
      </c>
      <c r="EU380" s="2">
        <v>0</v>
      </c>
      <c r="EV380" s="2">
        <v>0</v>
      </c>
      <c r="EW380" s="2">
        <v>0</v>
      </c>
      <c r="EX380" s="2">
        <v>0</v>
      </c>
      <c r="EY380" s="2">
        <v>0</v>
      </c>
      <c r="EZ380" s="2"/>
      <c r="FA380" s="2"/>
      <c r="FB380" s="2"/>
      <c r="FC380" s="2"/>
      <c r="FD380" s="2"/>
      <c r="FE380" s="2"/>
      <c r="FF380" s="2"/>
      <c r="FG380" s="2"/>
      <c r="FH380" s="2"/>
      <c r="FI380" s="2"/>
      <c r="FJ380" s="2"/>
      <c r="FK380" s="2"/>
      <c r="FL380" s="2"/>
      <c r="FM380" s="2"/>
      <c r="FN380" s="2"/>
      <c r="FO380" s="2"/>
      <c r="FP380" s="2"/>
      <c r="FQ380" s="2">
        <v>0</v>
      </c>
      <c r="FR380" s="2">
        <f t="shared" si="394"/>
        <v>1083.99</v>
      </c>
      <c r="FS380" s="2">
        <v>0</v>
      </c>
      <c r="FT380" s="2"/>
      <c r="FU380" s="2"/>
      <c r="FV380" s="2"/>
      <c r="FW380" s="2"/>
      <c r="FX380" s="2">
        <v>0</v>
      </c>
      <c r="FY380" s="2">
        <v>0</v>
      </c>
      <c r="FZ380" s="2"/>
      <c r="GA380" s="2" t="s">
        <v>367</v>
      </c>
      <c r="GB380" s="2"/>
      <c r="GC380" s="2"/>
      <c r="GD380" s="2">
        <v>0</v>
      </c>
      <c r="GE380" s="2"/>
      <c r="GF380" s="2">
        <v>1273758195</v>
      </c>
      <c r="GG380" s="2">
        <v>2</v>
      </c>
      <c r="GH380" s="2">
        <v>4</v>
      </c>
      <c r="GI380" s="2">
        <v>-2</v>
      </c>
      <c r="GJ380" s="2">
        <v>0</v>
      </c>
      <c r="GK380" s="2">
        <f>ROUND(R380*(R12)/100,2)</f>
        <v>0</v>
      </c>
      <c r="GL380" s="2">
        <f t="shared" si="395"/>
        <v>0</v>
      </c>
      <c r="GM380" s="2">
        <f t="shared" si="396"/>
        <v>1083.99</v>
      </c>
      <c r="GN380" s="2">
        <f t="shared" si="397"/>
        <v>0</v>
      </c>
      <c r="GO380" s="2">
        <f t="shared" si="398"/>
        <v>0</v>
      </c>
      <c r="GP380" s="2">
        <f t="shared" si="399"/>
        <v>0</v>
      </c>
      <c r="GQ380" s="2"/>
      <c r="GR380" s="2">
        <v>0</v>
      </c>
      <c r="GS380" s="2">
        <v>2</v>
      </c>
      <c r="GT380" s="2">
        <v>0</v>
      </c>
      <c r="GU380" s="2" t="s">
        <v>3</v>
      </c>
      <c r="GV380" s="2">
        <f t="shared" si="400"/>
        <v>0</v>
      </c>
      <c r="GW380" s="2">
        <v>1</v>
      </c>
      <c r="GX380" s="2">
        <f t="shared" si="401"/>
        <v>0</v>
      </c>
      <c r="GY380" s="2"/>
      <c r="GZ380" s="2"/>
      <c r="HA380" s="2">
        <v>0</v>
      </c>
      <c r="HB380" s="2">
        <v>0</v>
      </c>
      <c r="HC380" s="2">
        <f t="shared" si="402"/>
        <v>0</v>
      </c>
      <c r="HD380" s="2"/>
      <c r="HE380" s="2" t="s">
        <v>33</v>
      </c>
      <c r="HF380" s="2" t="s">
        <v>34</v>
      </c>
      <c r="HG380" s="2"/>
      <c r="HH380" s="2"/>
      <c r="HI380" s="2"/>
      <c r="HJ380" s="2"/>
      <c r="HK380" s="2"/>
      <c r="HL380" s="2"/>
      <c r="HM380" s="2" t="s">
        <v>3</v>
      </c>
      <c r="HN380" s="2" t="s">
        <v>3</v>
      </c>
      <c r="HO380" s="2" t="s">
        <v>3</v>
      </c>
      <c r="HP380" s="2" t="s">
        <v>3</v>
      </c>
      <c r="HQ380" s="2" t="s">
        <v>3</v>
      </c>
      <c r="HR380" s="2"/>
      <c r="HS380" s="2"/>
      <c r="HT380" s="2"/>
      <c r="HU380" s="2"/>
      <c r="HV380" s="2"/>
      <c r="HW380" s="2"/>
      <c r="HX380" s="2"/>
      <c r="HY380" s="2"/>
      <c r="HZ380" s="2"/>
      <c r="IA380" s="2"/>
      <c r="IB380" s="2"/>
      <c r="IC380" s="2"/>
      <c r="ID380" s="2"/>
      <c r="IE380" s="2"/>
      <c r="IF380" s="2"/>
      <c r="IG380" s="2"/>
      <c r="IH380" s="2"/>
      <c r="II380" s="2"/>
      <c r="IJ380" s="2"/>
      <c r="IK380" s="2">
        <v>0</v>
      </c>
      <c r="IL380" s="2"/>
      <c r="IM380" s="2"/>
      <c r="IN380" s="2"/>
      <c r="IO380" s="2"/>
      <c r="IP380" s="2"/>
      <c r="IQ380" s="2"/>
      <c r="IR380" s="2"/>
      <c r="IS380" s="2"/>
      <c r="IT380" s="2"/>
      <c r="IU380" s="2"/>
    </row>
    <row r="381" spans="1:255" x14ac:dyDescent="0.2">
      <c r="A381">
        <v>17</v>
      </c>
      <c r="B381">
        <v>1</v>
      </c>
      <c r="E381" t="s">
        <v>26</v>
      </c>
      <c r="F381" t="s">
        <v>27</v>
      </c>
      <c r="G381" t="s">
        <v>366</v>
      </c>
      <c r="H381" t="s">
        <v>29</v>
      </c>
      <c r="I381">
        <v>1</v>
      </c>
      <c r="J381">
        <v>0</v>
      </c>
      <c r="K381">
        <v>1</v>
      </c>
      <c r="O381">
        <f t="shared" si="365"/>
        <v>7707.17</v>
      </c>
      <c r="P381">
        <f t="shared" si="366"/>
        <v>7707.17</v>
      </c>
      <c r="Q381">
        <f t="shared" si="367"/>
        <v>0</v>
      </c>
      <c r="R381">
        <f t="shared" si="368"/>
        <v>0</v>
      </c>
      <c r="S381">
        <f t="shared" si="369"/>
        <v>0</v>
      </c>
      <c r="T381">
        <f t="shared" si="370"/>
        <v>0</v>
      </c>
      <c r="U381">
        <f t="shared" si="371"/>
        <v>0</v>
      </c>
      <c r="V381">
        <f t="shared" si="372"/>
        <v>0</v>
      </c>
      <c r="W381">
        <f t="shared" si="373"/>
        <v>0</v>
      </c>
      <c r="X381">
        <f t="shared" si="374"/>
        <v>0</v>
      </c>
      <c r="Y381">
        <f t="shared" si="375"/>
        <v>0</v>
      </c>
      <c r="AA381">
        <v>151751235</v>
      </c>
      <c r="AB381">
        <f t="shared" si="376"/>
        <v>1083.99</v>
      </c>
      <c r="AC381">
        <f t="shared" si="377"/>
        <v>1083.99</v>
      </c>
      <c r="AD381">
        <f t="shared" si="378"/>
        <v>0</v>
      </c>
      <c r="AE381">
        <f t="shared" si="379"/>
        <v>0</v>
      </c>
      <c r="AF381">
        <f t="shared" si="380"/>
        <v>0</v>
      </c>
      <c r="AG381">
        <f t="shared" si="381"/>
        <v>0</v>
      </c>
      <c r="AH381">
        <f t="shared" si="382"/>
        <v>0</v>
      </c>
      <c r="AI381">
        <f t="shared" si="383"/>
        <v>0</v>
      </c>
      <c r="AJ381">
        <f t="shared" si="384"/>
        <v>0</v>
      </c>
      <c r="AK381">
        <v>1083.99</v>
      </c>
      <c r="AL381">
        <v>1083.99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1</v>
      </c>
      <c r="AW381">
        <v>1</v>
      </c>
      <c r="AZ381">
        <v>1</v>
      </c>
      <c r="BA381">
        <v>1</v>
      </c>
      <c r="BB381">
        <v>1</v>
      </c>
      <c r="BC381">
        <v>7.11</v>
      </c>
      <c r="BD381" t="s">
        <v>3</v>
      </c>
      <c r="BE381" t="s">
        <v>3</v>
      </c>
      <c r="BF381" t="s">
        <v>3</v>
      </c>
      <c r="BG381" t="s">
        <v>3</v>
      </c>
      <c r="BH381">
        <v>3</v>
      </c>
      <c r="BI381">
        <v>3</v>
      </c>
      <c r="BJ381" t="s">
        <v>3</v>
      </c>
      <c r="BM381">
        <v>700010</v>
      </c>
      <c r="BN381">
        <v>0</v>
      </c>
      <c r="BO381" t="s">
        <v>3</v>
      </c>
      <c r="BP381">
        <v>0</v>
      </c>
      <c r="BQ381">
        <v>202</v>
      </c>
      <c r="BR381">
        <v>0</v>
      </c>
      <c r="BS381">
        <v>1</v>
      </c>
      <c r="BT381">
        <v>1</v>
      </c>
      <c r="BU381">
        <v>1</v>
      </c>
      <c r="BV381">
        <v>1</v>
      </c>
      <c r="BW381">
        <v>1</v>
      </c>
      <c r="BX381">
        <v>1</v>
      </c>
      <c r="BY381" t="s">
        <v>3</v>
      </c>
      <c r="BZ381">
        <v>0</v>
      </c>
      <c r="CA381">
        <v>0</v>
      </c>
      <c r="CB381" t="s">
        <v>3</v>
      </c>
      <c r="CE381">
        <v>30</v>
      </c>
      <c r="CF381">
        <v>0</v>
      </c>
      <c r="CG381">
        <v>0</v>
      </c>
      <c r="CM381">
        <v>0</v>
      </c>
      <c r="CN381" t="s">
        <v>3</v>
      </c>
      <c r="CO381">
        <v>0</v>
      </c>
      <c r="CP381">
        <f t="shared" si="385"/>
        <v>7707.17</v>
      </c>
      <c r="CQ381">
        <f t="shared" si="386"/>
        <v>7707.17</v>
      </c>
      <c r="CR381">
        <f t="shared" si="387"/>
        <v>0</v>
      </c>
      <c r="CS381">
        <f t="shared" si="388"/>
        <v>0</v>
      </c>
      <c r="CT381">
        <f t="shared" si="389"/>
        <v>0</v>
      </c>
      <c r="CU381">
        <f t="shared" si="390"/>
        <v>0</v>
      </c>
      <c r="CV381">
        <f t="shared" si="391"/>
        <v>0</v>
      </c>
      <c r="CW381">
        <f t="shared" si="392"/>
        <v>0</v>
      </c>
      <c r="CX381">
        <f t="shared" si="393"/>
        <v>0</v>
      </c>
      <c r="CY381">
        <f>S381*(BZ381/100)</f>
        <v>0</v>
      </c>
      <c r="CZ381">
        <f>S381*(CA381/100)</f>
        <v>0</v>
      </c>
      <c r="DC381" t="s">
        <v>3</v>
      </c>
      <c r="DD381" t="s">
        <v>3</v>
      </c>
      <c r="DE381" t="s">
        <v>3</v>
      </c>
      <c r="DF381" t="s">
        <v>3</v>
      </c>
      <c r="DG381" t="s">
        <v>3</v>
      </c>
      <c r="DH381" t="s">
        <v>3</v>
      </c>
      <c r="DI381" t="s">
        <v>3</v>
      </c>
      <c r="DJ381" t="s">
        <v>3</v>
      </c>
      <c r="DK381" t="s">
        <v>3</v>
      </c>
      <c r="DL381" t="s">
        <v>3</v>
      </c>
      <c r="DM381" t="s">
        <v>3</v>
      </c>
      <c r="DN381">
        <v>0</v>
      </c>
      <c r="DO381">
        <v>0</v>
      </c>
      <c r="DP381">
        <v>1</v>
      </c>
      <c r="DQ381">
        <v>1</v>
      </c>
      <c r="DU381">
        <v>1010</v>
      </c>
      <c r="DV381" t="s">
        <v>29</v>
      </c>
      <c r="DW381" t="s">
        <v>29</v>
      </c>
      <c r="DX381">
        <v>1</v>
      </c>
      <c r="DZ381" t="s">
        <v>3</v>
      </c>
      <c r="EA381" t="s">
        <v>3</v>
      </c>
      <c r="EB381" t="s">
        <v>3</v>
      </c>
      <c r="EC381" t="s">
        <v>3</v>
      </c>
      <c r="EE381">
        <v>151748510</v>
      </c>
      <c r="EF381">
        <v>202</v>
      </c>
      <c r="EG381" t="s">
        <v>30</v>
      </c>
      <c r="EH381">
        <v>0</v>
      </c>
      <c r="EI381" t="s">
        <v>3</v>
      </c>
      <c r="EJ381">
        <v>1</v>
      </c>
      <c r="EK381">
        <v>700010</v>
      </c>
      <c r="EL381" t="s">
        <v>31</v>
      </c>
      <c r="EM381" t="s">
        <v>30</v>
      </c>
      <c r="EO381" t="s">
        <v>3</v>
      </c>
      <c r="EQ381">
        <v>0</v>
      </c>
      <c r="ER381">
        <v>825.15</v>
      </c>
      <c r="ES381">
        <v>1083.99</v>
      </c>
      <c r="ET381">
        <v>0</v>
      </c>
      <c r="EU381">
        <v>0</v>
      </c>
      <c r="EV381">
        <v>0</v>
      </c>
      <c r="EW381">
        <v>0</v>
      </c>
      <c r="EX381">
        <v>0</v>
      </c>
      <c r="EY381">
        <v>0</v>
      </c>
      <c r="EZ381">
        <v>5</v>
      </c>
      <c r="FC381">
        <v>1</v>
      </c>
      <c r="FD381">
        <v>18</v>
      </c>
      <c r="FF381">
        <v>8872.7999999999993</v>
      </c>
      <c r="FQ381">
        <v>0</v>
      </c>
      <c r="FR381">
        <f t="shared" si="394"/>
        <v>7707.17</v>
      </c>
      <c r="FS381">
        <v>0</v>
      </c>
      <c r="FX381">
        <v>0</v>
      </c>
      <c r="FY381">
        <v>0</v>
      </c>
      <c r="GA381" t="s">
        <v>367</v>
      </c>
      <c r="GD381">
        <v>0</v>
      </c>
      <c r="GF381">
        <v>1273758195</v>
      </c>
      <c r="GG381">
        <v>2</v>
      </c>
      <c r="GH381">
        <v>3</v>
      </c>
      <c r="GI381">
        <v>5</v>
      </c>
      <c r="GJ381">
        <v>0</v>
      </c>
      <c r="GK381">
        <f>ROUND(R381*(S12)/100,2)</f>
        <v>0</v>
      </c>
      <c r="GL381">
        <f t="shared" si="395"/>
        <v>0</v>
      </c>
      <c r="GM381">
        <f t="shared" si="396"/>
        <v>7707.17</v>
      </c>
      <c r="GN381">
        <f t="shared" si="397"/>
        <v>0</v>
      </c>
      <c r="GO381">
        <f t="shared" si="398"/>
        <v>0</v>
      </c>
      <c r="GP381">
        <f t="shared" si="399"/>
        <v>0</v>
      </c>
      <c r="GR381">
        <v>1</v>
      </c>
      <c r="GS381">
        <v>1</v>
      </c>
      <c r="GT381">
        <v>0</v>
      </c>
      <c r="GU381" t="s">
        <v>3</v>
      </c>
      <c r="GV381">
        <f t="shared" si="400"/>
        <v>0</v>
      </c>
      <c r="GW381">
        <v>1</v>
      </c>
      <c r="GX381">
        <f t="shared" si="401"/>
        <v>0</v>
      </c>
      <c r="HA381">
        <v>0</v>
      </c>
      <c r="HB381">
        <v>0</v>
      </c>
      <c r="HC381">
        <f t="shared" si="402"/>
        <v>0</v>
      </c>
      <c r="HE381" t="s">
        <v>33</v>
      </c>
      <c r="HF381" t="s">
        <v>34</v>
      </c>
      <c r="HM381" t="s">
        <v>3</v>
      </c>
      <c r="HN381" t="s">
        <v>3</v>
      </c>
      <c r="HO381" t="s">
        <v>3</v>
      </c>
      <c r="HP381" t="s">
        <v>3</v>
      </c>
      <c r="HQ381" t="s">
        <v>3</v>
      </c>
      <c r="IK381">
        <v>0</v>
      </c>
    </row>
    <row r="382" spans="1:255" x14ac:dyDescent="0.2">
      <c r="A382" s="2">
        <v>17</v>
      </c>
      <c r="B382" s="2">
        <v>1</v>
      </c>
      <c r="C382" s="2">
        <f>ROW(SmtRes!A447)</f>
        <v>447</v>
      </c>
      <c r="D382" s="2">
        <f>ROW(EtalonRes!A537)</f>
        <v>537</v>
      </c>
      <c r="E382" s="2" t="s">
        <v>3</v>
      </c>
      <c r="F382" s="2" t="s">
        <v>19</v>
      </c>
      <c r="G382" s="2" t="s">
        <v>20</v>
      </c>
      <c r="H382" s="2" t="s">
        <v>21</v>
      </c>
      <c r="I382" s="2">
        <v>1</v>
      </c>
      <c r="J382" s="2">
        <v>0</v>
      </c>
      <c r="K382" s="2">
        <v>1</v>
      </c>
      <c r="L382" s="2"/>
      <c r="M382" s="2"/>
      <c r="N382" s="2"/>
      <c r="O382" s="2">
        <f t="shared" si="365"/>
        <v>1263.02</v>
      </c>
      <c r="P382" s="2">
        <f t="shared" si="366"/>
        <v>14.44</v>
      </c>
      <c r="Q382" s="2">
        <f t="shared" si="367"/>
        <v>390.42</v>
      </c>
      <c r="R382" s="2">
        <f t="shared" si="368"/>
        <v>42.91</v>
      </c>
      <c r="S382" s="2">
        <f t="shared" si="369"/>
        <v>858.16</v>
      </c>
      <c r="T382" s="2">
        <f t="shared" si="370"/>
        <v>0</v>
      </c>
      <c r="U382" s="2">
        <f t="shared" si="371"/>
        <v>68</v>
      </c>
      <c r="V382" s="2">
        <f t="shared" si="372"/>
        <v>0</v>
      </c>
      <c r="W382" s="2">
        <f t="shared" si="373"/>
        <v>0</v>
      </c>
      <c r="X382" s="2">
        <f t="shared" si="374"/>
        <v>978.3</v>
      </c>
      <c r="Y382" s="2">
        <f t="shared" si="375"/>
        <v>574.97</v>
      </c>
      <c r="Z382" s="2"/>
      <c r="AA382" s="2">
        <v>-1</v>
      </c>
      <c r="AB382" s="2">
        <f t="shared" si="376"/>
        <v>1263.02</v>
      </c>
      <c r="AC382" s="2">
        <f t="shared" si="377"/>
        <v>14.44</v>
      </c>
      <c r="AD382" s="2">
        <f t="shared" si="378"/>
        <v>390.42</v>
      </c>
      <c r="AE382" s="2">
        <f t="shared" si="379"/>
        <v>42.91</v>
      </c>
      <c r="AF382" s="2">
        <f t="shared" si="380"/>
        <v>858.16</v>
      </c>
      <c r="AG382" s="2">
        <f t="shared" si="381"/>
        <v>0</v>
      </c>
      <c r="AH382" s="2">
        <f t="shared" si="382"/>
        <v>68</v>
      </c>
      <c r="AI382" s="2">
        <f t="shared" si="383"/>
        <v>0</v>
      </c>
      <c r="AJ382" s="2">
        <f t="shared" si="384"/>
        <v>0</v>
      </c>
      <c r="AK382" s="2">
        <v>1263.02</v>
      </c>
      <c r="AL382" s="2">
        <v>14.44</v>
      </c>
      <c r="AM382" s="2">
        <v>390.42</v>
      </c>
      <c r="AN382" s="2">
        <v>42.91</v>
      </c>
      <c r="AO382" s="2">
        <v>858.16</v>
      </c>
      <c r="AP382" s="2">
        <v>0</v>
      </c>
      <c r="AQ382" s="2">
        <v>68</v>
      </c>
      <c r="AR382" s="2">
        <v>0</v>
      </c>
      <c r="AS382" s="2">
        <v>0</v>
      </c>
      <c r="AT382" s="2">
        <v>114</v>
      </c>
      <c r="AU382" s="2">
        <v>67</v>
      </c>
      <c r="AV382" s="2">
        <v>1</v>
      </c>
      <c r="AW382" s="2">
        <v>1</v>
      </c>
      <c r="AX382" s="2"/>
      <c r="AY382" s="2"/>
      <c r="AZ382" s="2">
        <v>1</v>
      </c>
      <c r="BA382" s="2">
        <v>1</v>
      </c>
      <c r="BB382" s="2">
        <v>1</v>
      </c>
      <c r="BC382" s="2">
        <v>1</v>
      </c>
      <c r="BD382" s="2" t="s">
        <v>3</v>
      </c>
      <c r="BE382" s="2" t="s">
        <v>3</v>
      </c>
      <c r="BF382" s="2" t="s">
        <v>3</v>
      </c>
      <c r="BG382" s="2" t="s">
        <v>3</v>
      </c>
      <c r="BH382" s="2">
        <v>0</v>
      </c>
      <c r="BI382" s="2">
        <v>2</v>
      </c>
      <c r="BJ382" s="2" t="s">
        <v>22</v>
      </c>
      <c r="BK382" s="2"/>
      <c r="BL382" s="2"/>
      <c r="BM382" s="2">
        <v>336</v>
      </c>
      <c r="BN382" s="2">
        <v>0</v>
      </c>
      <c r="BO382" s="2" t="s">
        <v>3</v>
      </c>
      <c r="BP382" s="2">
        <v>0</v>
      </c>
      <c r="BQ382" s="2">
        <v>40</v>
      </c>
      <c r="BR382" s="2">
        <v>0</v>
      </c>
      <c r="BS382" s="2">
        <v>1</v>
      </c>
      <c r="BT382" s="2">
        <v>1</v>
      </c>
      <c r="BU382" s="2">
        <v>1</v>
      </c>
      <c r="BV382" s="2">
        <v>1</v>
      </c>
      <c r="BW382" s="2">
        <v>1</v>
      </c>
      <c r="BX382" s="2">
        <v>1</v>
      </c>
      <c r="BY382" s="2" t="s">
        <v>3</v>
      </c>
      <c r="BZ382" s="2">
        <v>114</v>
      </c>
      <c r="CA382" s="2">
        <v>67</v>
      </c>
      <c r="CB382" s="2" t="s">
        <v>3</v>
      </c>
      <c r="CC382" s="2"/>
      <c r="CD382" s="2"/>
      <c r="CE382" s="2">
        <v>30</v>
      </c>
      <c r="CF382" s="2">
        <v>0</v>
      </c>
      <c r="CG382" s="2">
        <v>0</v>
      </c>
      <c r="CH382" s="2"/>
      <c r="CI382" s="2"/>
      <c r="CJ382" s="2"/>
      <c r="CK382" s="2"/>
      <c r="CL382" s="2"/>
      <c r="CM382" s="2">
        <v>0</v>
      </c>
      <c r="CN382" s="2" t="s">
        <v>3</v>
      </c>
      <c r="CO382" s="2">
        <v>0</v>
      </c>
      <c r="CP382" s="2">
        <f t="shared" si="385"/>
        <v>1263.02</v>
      </c>
      <c r="CQ382" s="2">
        <f t="shared" si="386"/>
        <v>14.44</v>
      </c>
      <c r="CR382" s="2">
        <f t="shared" si="387"/>
        <v>390.42</v>
      </c>
      <c r="CS382" s="2">
        <f t="shared" si="388"/>
        <v>42.91</v>
      </c>
      <c r="CT382" s="2">
        <f t="shared" si="389"/>
        <v>858.16</v>
      </c>
      <c r="CU382" s="2">
        <f t="shared" si="390"/>
        <v>0</v>
      </c>
      <c r="CV382" s="2">
        <f t="shared" si="391"/>
        <v>68</v>
      </c>
      <c r="CW382" s="2">
        <f t="shared" si="392"/>
        <v>0</v>
      </c>
      <c r="CX382" s="2">
        <f t="shared" si="393"/>
        <v>0</v>
      </c>
      <c r="CY382" s="2">
        <f>((S382*BZ382)/100)</f>
        <v>978.30239999999992</v>
      </c>
      <c r="CZ382" s="2">
        <f>((S382*CA382)/100)</f>
        <v>574.96720000000005</v>
      </c>
      <c r="DA382" s="2"/>
      <c r="DB382" s="2"/>
      <c r="DC382" s="2" t="s">
        <v>3</v>
      </c>
      <c r="DD382" s="2" t="s">
        <v>3</v>
      </c>
      <c r="DE382" s="2" t="s">
        <v>3</v>
      </c>
      <c r="DF382" s="2" t="s">
        <v>3</v>
      </c>
      <c r="DG382" s="2" t="s">
        <v>3</v>
      </c>
      <c r="DH382" s="2" t="s">
        <v>3</v>
      </c>
      <c r="DI382" s="2" t="s">
        <v>3</v>
      </c>
      <c r="DJ382" s="2" t="s">
        <v>3</v>
      </c>
      <c r="DK382" s="2" t="s">
        <v>3</v>
      </c>
      <c r="DL382" s="2" t="s">
        <v>3</v>
      </c>
      <c r="DM382" s="2" t="s">
        <v>3</v>
      </c>
      <c r="DN382" s="2">
        <v>0</v>
      </c>
      <c r="DO382" s="2">
        <v>0</v>
      </c>
      <c r="DP382" s="2">
        <v>1</v>
      </c>
      <c r="DQ382" s="2">
        <v>1</v>
      </c>
      <c r="DR382" s="2"/>
      <c r="DS382" s="2"/>
      <c r="DT382" s="2"/>
      <c r="DU382" s="2">
        <v>1013</v>
      </c>
      <c r="DV382" s="2" t="s">
        <v>21</v>
      </c>
      <c r="DW382" s="2" t="s">
        <v>21</v>
      </c>
      <c r="DX382" s="2">
        <v>1</v>
      </c>
      <c r="DY382" s="2"/>
      <c r="DZ382" s="2" t="s">
        <v>3</v>
      </c>
      <c r="EA382" s="2" t="s">
        <v>3</v>
      </c>
      <c r="EB382" s="2" t="s">
        <v>3</v>
      </c>
      <c r="EC382" s="2" t="s">
        <v>3</v>
      </c>
      <c r="ED382" s="2"/>
      <c r="EE382" s="2">
        <v>151030334</v>
      </c>
      <c r="EF382" s="2">
        <v>40</v>
      </c>
      <c r="EG382" s="2" t="s">
        <v>23</v>
      </c>
      <c r="EH382" s="2">
        <v>0</v>
      </c>
      <c r="EI382" s="2" t="s">
        <v>3</v>
      </c>
      <c r="EJ382" s="2">
        <v>2</v>
      </c>
      <c r="EK382" s="2">
        <v>336</v>
      </c>
      <c r="EL382" s="2" t="s">
        <v>24</v>
      </c>
      <c r="EM382" s="2" t="s">
        <v>25</v>
      </c>
      <c r="EN382" s="2"/>
      <c r="EO382" s="2" t="s">
        <v>3</v>
      </c>
      <c r="EP382" s="2"/>
      <c r="EQ382" s="2">
        <v>1024</v>
      </c>
      <c r="ER382" s="2">
        <v>1263.02</v>
      </c>
      <c r="ES382" s="2">
        <v>14.44</v>
      </c>
      <c r="ET382" s="2">
        <v>390.42</v>
      </c>
      <c r="EU382" s="2">
        <v>42.91</v>
      </c>
      <c r="EV382" s="2">
        <v>858.16</v>
      </c>
      <c r="EW382" s="2">
        <v>68</v>
      </c>
      <c r="EX382" s="2">
        <v>0</v>
      </c>
      <c r="EY382" s="2">
        <v>0</v>
      </c>
      <c r="EZ382" s="2"/>
      <c r="FA382" s="2"/>
      <c r="FB382" s="2"/>
      <c r="FC382" s="2"/>
      <c r="FD382" s="2"/>
      <c r="FE382" s="2"/>
      <c r="FF382" s="2"/>
      <c r="FG382" s="2"/>
      <c r="FH382" s="2"/>
      <c r="FI382" s="2"/>
      <c r="FJ382" s="2"/>
      <c r="FK382" s="2"/>
      <c r="FL382" s="2"/>
      <c r="FM382" s="2"/>
      <c r="FN382" s="2"/>
      <c r="FO382" s="2"/>
      <c r="FP382" s="2"/>
      <c r="FQ382" s="2">
        <v>0</v>
      </c>
      <c r="FR382" s="2">
        <f t="shared" si="394"/>
        <v>0</v>
      </c>
      <c r="FS382" s="2">
        <v>0</v>
      </c>
      <c r="FT382" s="2"/>
      <c r="FU382" s="2"/>
      <c r="FV382" s="2"/>
      <c r="FW382" s="2"/>
      <c r="FX382" s="2">
        <v>114</v>
      </c>
      <c r="FY382" s="2">
        <v>67</v>
      </c>
      <c r="FZ382" s="2"/>
      <c r="GA382" s="2" t="s">
        <v>3</v>
      </c>
      <c r="GB382" s="2"/>
      <c r="GC382" s="2"/>
      <c r="GD382" s="2">
        <v>0</v>
      </c>
      <c r="GE382" s="2"/>
      <c r="GF382" s="2">
        <v>-1110256639</v>
      </c>
      <c r="GG382" s="2">
        <v>2</v>
      </c>
      <c r="GH382" s="2">
        <v>1</v>
      </c>
      <c r="GI382" s="2">
        <v>-2</v>
      </c>
      <c r="GJ382" s="2">
        <v>0</v>
      </c>
      <c r="GK382" s="2">
        <f>ROUND(R382*(R12)/100,2)</f>
        <v>75.09</v>
      </c>
      <c r="GL382" s="2">
        <f t="shared" si="395"/>
        <v>0</v>
      </c>
      <c r="GM382" s="2">
        <f t="shared" si="396"/>
        <v>2891.38</v>
      </c>
      <c r="GN382" s="2">
        <f t="shared" si="397"/>
        <v>0</v>
      </c>
      <c r="GO382" s="2">
        <f t="shared" si="398"/>
        <v>2891.38</v>
      </c>
      <c r="GP382" s="2">
        <f t="shared" si="399"/>
        <v>0</v>
      </c>
      <c r="GQ382" s="2"/>
      <c r="GR382" s="2">
        <v>0</v>
      </c>
      <c r="GS382" s="2">
        <v>0</v>
      </c>
      <c r="GT382" s="2">
        <v>0</v>
      </c>
      <c r="GU382" s="2" t="s">
        <v>3</v>
      </c>
      <c r="GV382" s="2">
        <f t="shared" si="400"/>
        <v>0</v>
      </c>
      <c r="GW382" s="2">
        <v>1</v>
      </c>
      <c r="GX382" s="2">
        <f t="shared" si="401"/>
        <v>0</v>
      </c>
      <c r="GY382" s="2"/>
      <c r="GZ382" s="2"/>
      <c r="HA382" s="2">
        <v>0</v>
      </c>
      <c r="HB382" s="2">
        <v>0</v>
      </c>
      <c r="HC382" s="2">
        <f t="shared" si="402"/>
        <v>0</v>
      </c>
      <c r="HD382" s="2"/>
      <c r="HE382" s="2" t="s">
        <v>3</v>
      </c>
      <c r="HF382" s="2" t="s">
        <v>3</v>
      </c>
      <c r="HG382" s="2"/>
      <c r="HH382" s="2"/>
      <c r="HI382" s="2"/>
      <c r="HJ382" s="2"/>
      <c r="HK382" s="2"/>
      <c r="HL382" s="2"/>
      <c r="HM382" s="2" t="s">
        <v>3</v>
      </c>
      <c r="HN382" s="2" t="s">
        <v>3</v>
      </c>
      <c r="HO382" s="2" t="s">
        <v>3</v>
      </c>
      <c r="HP382" s="2" t="s">
        <v>3</v>
      </c>
      <c r="HQ382" s="2" t="s">
        <v>3</v>
      </c>
      <c r="HR382" s="2"/>
      <c r="HS382" s="2"/>
      <c r="HT382" s="2"/>
      <c r="HU382" s="2"/>
      <c r="HV382" s="2"/>
      <c r="HW382" s="2"/>
      <c r="HX382" s="2"/>
      <c r="HY382" s="2"/>
      <c r="HZ382" s="2"/>
      <c r="IA382" s="2"/>
      <c r="IB382" s="2"/>
      <c r="IC382" s="2"/>
      <c r="ID382" s="2"/>
      <c r="IE382" s="2"/>
      <c r="IF382" s="2"/>
      <c r="IG382" s="2"/>
      <c r="IH382" s="2"/>
      <c r="II382" s="2"/>
      <c r="IJ382" s="2"/>
      <c r="IK382" s="2">
        <v>0</v>
      </c>
      <c r="IL382" s="2"/>
      <c r="IM382" s="2"/>
      <c r="IN382" s="2"/>
      <c r="IO382" s="2"/>
      <c r="IP382" s="2"/>
      <c r="IQ382" s="2"/>
      <c r="IR382" s="2"/>
      <c r="IS382" s="2"/>
      <c r="IT382" s="2"/>
      <c r="IU382" s="2"/>
    </row>
    <row r="383" spans="1:255" x14ac:dyDescent="0.2">
      <c r="A383">
        <v>17</v>
      </c>
      <c r="B383">
        <v>1</v>
      </c>
      <c r="C383">
        <f>ROW(SmtRes!A456)</f>
        <v>456</v>
      </c>
      <c r="D383">
        <f>ROW(EtalonRes!A546)</f>
        <v>546</v>
      </c>
      <c r="E383" t="s">
        <v>3</v>
      </c>
      <c r="F383" t="s">
        <v>19</v>
      </c>
      <c r="G383" t="s">
        <v>20</v>
      </c>
      <c r="H383" t="s">
        <v>21</v>
      </c>
      <c r="I383">
        <v>1</v>
      </c>
      <c r="J383">
        <v>0</v>
      </c>
      <c r="K383">
        <v>1</v>
      </c>
      <c r="O383">
        <f t="shared" si="365"/>
        <v>34811.94</v>
      </c>
      <c r="P383">
        <f t="shared" si="366"/>
        <v>269.74</v>
      </c>
      <c r="Q383">
        <f t="shared" si="367"/>
        <v>4927.1000000000004</v>
      </c>
      <c r="R383">
        <f t="shared" si="368"/>
        <v>1480.82</v>
      </c>
      <c r="S383">
        <f t="shared" si="369"/>
        <v>29615.1</v>
      </c>
      <c r="T383">
        <f t="shared" si="370"/>
        <v>0</v>
      </c>
      <c r="U383">
        <f t="shared" si="371"/>
        <v>68</v>
      </c>
      <c r="V383">
        <f t="shared" si="372"/>
        <v>0</v>
      </c>
      <c r="W383">
        <f t="shared" si="373"/>
        <v>0</v>
      </c>
      <c r="X383">
        <f t="shared" si="374"/>
        <v>23395.93</v>
      </c>
      <c r="Y383">
        <f t="shared" si="375"/>
        <v>12142.19</v>
      </c>
      <c r="AA383">
        <v>-1</v>
      </c>
      <c r="AB383">
        <f t="shared" si="376"/>
        <v>1263.02</v>
      </c>
      <c r="AC383">
        <f t="shared" si="377"/>
        <v>14.44</v>
      </c>
      <c r="AD383">
        <f t="shared" si="378"/>
        <v>390.42</v>
      </c>
      <c r="AE383">
        <f t="shared" si="379"/>
        <v>42.91</v>
      </c>
      <c r="AF383">
        <f t="shared" si="380"/>
        <v>858.16</v>
      </c>
      <c r="AG383">
        <f t="shared" si="381"/>
        <v>0</v>
      </c>
      <c r="AH383">
        <f t="shared" si="382"/>
        <v>68</v>
      </c>
      <c r="AI383">
        <f t="shared" si="383"/>
        <v>0</v>
      </c>
      <c r="AJ383">
        <f t="shared" si="384"/>
        <v>0</v>
      </c>
      <c r="AK383">
        <v>1263.02</v>
      </c>
      <c r="AL383">
        <v>14.44</v>
      </c>
      <c r="AM383">
        <v>390.42</v>
      </c>
      <c r="AN383">
        <v>42.91</v>
      </c>
      <c r="AO383">
        <v>858.16</v>
      </c>
      <c r="AP383">
        <v>0</v>
      </c>
      <c r="AQ383">
        <v>68</v>
      </c>
      <c r="AR383">
        <v>0</v>
      </c>
      <c r="AS383">
        <v>0</v>
      </c>
      <c r="AT383">
        <v>79</v>
      </c>
      <c r="AU383">
        <v>41</v>
      </c>
      <c r="AV383">
        <v>1</v>
      </c>
      <c r="AW383">
        <v>1</v>
      </c>
      <c r="AZ383">
        <v>1</v>
      </c>
      <c r="BA383">
        <v>34.51</v>
      </c>
      <c r="BB383">
        <v>12.62</v>
      </c>
      <c r="BC383">
        <v>18.68</v>
      </c>
      <c r="BD383" t="s">
        <v>3</v>
      </c>
      <c r="BE383" t="s">
        <v>3</v>
      </c>
      <c r="BF383" t="s">
        <v>3</v>
      </c>
      <c r="BG383" t="s">
        <v>3</v>
      </c>
      <c r="BH383">
        <v>0</v>
      </c>
      <c r="BI383">
        <v>2</v>
      </c>
      <c r="BJ383" t="s">
        <v>22</v>
      </c>
      <c r="BM383">
        <v>336</v>
      </c>
      <c r="BN383">
        <v>0</v>
      </c>
      <c r="BO383" t="s">
        <v>19</v>
      </c>
      <c r="BP383">
        <v>1</v>
      </c>
      <c r="BQ383">
        <v>40</v>
      </c>
      <c r="BR383">
        <v>0</v>
      </c>
      <c r="BS383">
        <v>34.51</v>
      </c>
      <c r="BT383">
        <v>1</v>
      </c>
      <c r="BU383">
        <v>1</v>
      </c>
      <c r="BV383">
        <v>1</v>
      </c>
      <c r="BW383">
        <v>1</v>
      </c>
      <c r="BX383">
        <v>1</v>
      </c>
      <c r="BY383" t="s">
        <v>3</v>
      </c>
      <c r="BZ383">
        <v>79</v>
      </c>
      <c r="CA383">
        <v>41</v>
      </c>
      <c r="CB383" t="s">
        <v>3</v>
      </c>
      <c r="CE383">
        <v>30</v>
      </c>
      <c r="CF383">
        <v>0</v>
      </c>
      <c r="CG383">
        <v>0</v>
      </c>
      <c r="CM383">
        <v>0</v>
      </c>
      <c r="CN383" t="s">
        <v>3</v>
      </c>
      <c r="CO383">
        <v>0</v>
      </c>
      <c r="CP383">
        <f t="shared" si="385"/>
        <v>34811.94</v>
      </c>
      <c r="CQ383">
        <f t="shared" si="386"/>
        <v>269.74</v>
      </c>
      <c r="CR383">
        <f t="shared" si="387"/>
        <v>4927.1000000000004</v>
      </c>
      <c r="CS383">
        <f t="shared" si="388"/>
        <v>1480.82</v>
      </c>
      <c r="CT383">
        <f t="shared" si="389"/>
        <v>29615.1</v>
      </c>
      <c r="CU383">
        <f t="shared" si="390"/>
        <v>0</v>
      </c>
      <c r="CV383">
        <f t="shared" si="391"/>
        <v>68</v>
      </c>
      <c r="CW383">
        <f t="shared" si="392"/>
        <v>0</v>
      </c>
      <c r="CX383">
        <f t="shared" si="393"/>
        <v>0</v>
      </c>
      <c r="CY383">
        <f>S383*(BZ383/100)</f>
        <v>23395.929</v>
      </c>
      <c r="CZ383">
        <f>S383*(CA383/100)</f>
        <v>12142.190999999999</v>
      </c>
      <c r="DC383" t="s">
        <v>3</v>
      </c>
      <c r="DD383" t="s">
        <v>3</v>
      </c>
      <c r="DE383" t="s">
        <v>3</v>
      </c>
      <c r="DF383" t="s">
        <v>3</v>
      </c>
      <c r="DG383" t="s">
        <v>3</v>
      </c>
      <c r="DH383" t="s">
        <v>3</v>
      </c>
      <c r="DI383" t="s">
        <v>3</v>
      </c>
      <c r="DJ383" t="s">
        <v>3</v>
      </c>
      <c r="DK383" t="s">
        <v>3</v>
      </c>
      <c r="DL383" t="s">
        <v>3</v>
      </c>
      <c r="DM383" t="s">
        <v>3</v>
      </c>
      <c r="DN383">
        <v>114</v>
      </c>
      <c r="DO383">
        <v>67</v>
      </c>
      <c r="DP383">
        <v>1</v>
      </c>
      <c r="DQ383">
        <v>1</v>
      </c>
      <c r="DU383">
        <v>1013</v>
      </c>
      <c r="DV383" t="s">
        <v>21</v>
      </c>
      <c r="DW383" t="s">
        <v>21</v>
      </c>
      <c r="DX383">
        <v>1</v>
      </c>
      <c r="DZ383" t="s">
        <v>3</v>
      </c>
      <c r="EA383" t="s">
        <v>3</v>
      </c>
      <c r="EB383" t="s">
        <v>3</v>
      </c>
      <c r="EC383" t="s">
        <v>3</v>
      </c>
      <c r="EE383">
        <v>151030334</v>
      </c>
      <c r="EF383">
        <v>40</v>
      </c>
      <c r="EG383" t="s">
        <v>23</v>
      </c>
      <c r="EH383">
        <v>0</v>
      </c>
      <c r="EI383" t="s">
        <v>3</v>
      </c>
      <c r="EJ383">
        <v>2</v>
      </c>
      <c r="EK383">
        <v>336</v>
      </c>
      <c r="EL383" t="s">
        <v>24</v>
      </c>
      <c r="EM383" t="s">
        <v>25</v>
      </c>
      <c r="EO383" t="s">
        <v>3</v>
      </c>
      <c r="EQ383">
        <v>1024</v>
      </c>
      <c r="ER383">
        <v>1263.02</v>
      </c>
      <c r="ES383">
        <v>14.44</v>
      </c>
      <c r="ET383">
        <v>390.42</v>
      </c>
      <c r="EU383">
        <v>42.91</v>
      </c>
      <c r="EV383">
        <v>858.16</v>
      </c>
      <c r="EW383">
        <v>68</v>
      </c>
      <c r="EX383">
        <v>0</v>
      </c>
      <c r="EY383">
        <v>0</v>
      </c>
      <c r="FQ383">
        <v>0</v>
      </c>
      <c r="FR383">
        <f t="shared" si="394"/>
        <v>0</v>
      </c>
      <c r="FS383">
        <v>0</v>
      </c>
      <c r="FX383">
        <v>114</v>
      </c>
      <c r="FY383">
        <v>67</v>
      </c>
      <c r="GA383" t="s">
        <v>3</v>
      </c>
      <c r="GD383">
        <v>0</v>
      </c>
      <c r="GF383">
        <v>-1110256639</v>
      </c>
      <c r="GG383">
        <v>2</v>
      </c>
      <c r="GH383">
        <v>1</v>
      </c>
      <c r="GI383">
        <v>2</v>
      </c>
      <c r="GJ383">
        <v>0</v>
      </c>
      <c r="GK383">
        <f>ROUND(R383*(S12)/100,2)</f>
        <v>2369.31</v>
      </c>
      <c r="GL383">
        <f t="shared" si="395"/>
        <v>0</v>
      </c>
      <c r="GM383">
        <f t="shared" si="396"/>
        <v>72719.37</v>
      </c>
      <c r="GN383">
        <f t="shared" si="397"/>
        <v>0</v>
      </c>
      <c r="GO383">
        <f t="shared" si="398"/>
        <v>72719.37</v>
      </c>
      <c r="GP383">
        <f t="shared" si="399"/>
        <v>0</v>
      </c>
      <c r="GR383">
        <v>0</v>
      </c>
      <c r="GS383">
        <v>3</v>
      </c>
      <c r="GT383">
        <v>0</v>
      </c>
      <c r="GU383" t="s">
        <v>3</v>
      </c>
      <c r="GV383">
        <f t="shared" si="400"/>
        <v>0</v>
      </c>
      <c r="GW383">
        <v>1</v>
      </c>
      <c r="GX383">
        <f t="shared" si="401"/>
        <v>0</v>
      </c>
      <c r="HA383">
        <v>0</v>
      </c>
      <c r="HB383">
        <v>0</v>
      </c>
      <c r="HC383">
        <f t="shared" si="402"/>
        <v>0</v>
      </c>
      <c r="HE383" t="s">
        <v>3</v>
      </c>
      <c r="HF383" t="s">
        <v>3</v>
      </c>
      <c r="HM383" t="s">
        <v>3</v>
      </c>
      <c r="HN383" t="s">
        <v>3</v>
      </c>
      <c r="HO383" t="s">
        <v>3</v>
      </c>
      <c r="HP383" t="s">
        <v>3</v>
      </c>
      <c r="HQ383" t="s">
        <v>3</v>
      </c>
      <c r="IK383">
        <v>0</v>
      </c>
    </row>
    <row r="384" spans="1:255" x14ac:dyDescent="0.2">
      <c r="A384" s="2">
        <v>18</v>
      </c>
      <c r="B384" s="2">
        <v>1</v>
      </c>
      <c r="C384" s="2">
        <v>445</v>
      </c>
      <c r="D384" s="2"/>
      <c r="E384" s="2" t="s">
        <v>3</v>
      </c>
      <c r="F384" s="2" t="s">
        <v>368</v>
      </c>
      <c r="G384" s="2" t="s">
        <v>369</v>
      </c>
      <c r="H384" s="2" t="s">
        <v>29</v>
      </c>
      <c r="I384" s="2">
        <f>I382*J384</f>
        <v>16</v>
      </c>
      <c r="J384" s="2">
        <v>16</v>
      </c>
      <c r="K384" s="2">
        <v>16</v>
      </c>
      <c r="L384" s="2"/>
      <c r="M384" s="2"/>
      <c r="N384" s="2"/>
      <c r="O384" s="2">
        <f t="shared" si="365"/>
        <v>0</v>
      </c>
      <c r="P384" s="2">
        <f t="shared" si="366"/>
        <v>0</v>
      </c>
      <c r="Q384" s="2">
        <f t="shared" si="367"/>
        <v>0</v>
      </c>
      <c r="R384" s="2">
        <f t="shared" si="368"/>
        <v>0</v>
      </c>
      <c r="S384" s="2">
        <f t="shared" si="369"/>
        <v>0</v>
      </c>
      <c r="T384" s="2">
        <f t="shared" si="370"/>
        <v>0</v>
      </c>
      <c r="U384" s="2">
        <f t="shared" si="371"/>
        <v>0</v>
      </c>
      <c r="V384" s="2">
        <f t="shared" si="372"/>
        <v>0</v>
      </c>
      <c r="W384" s="2">
        <f t="shared" si="373"/>
        <v>0</v>
      </c>
      <c r="X384" s="2">
        <f t="shared" si="374"/>
        <v>0</v>
      </c>
      <c r="Y384" s="2">
        <f t="shared" si="375"/>
        <v>0</v>
      </c>
      <c r="Z384" s="2"/>
      <c r="AA384" s="2">
        <v>-1</v>
      </c>
      <c r="AB384" s="2">
        <f t="shared" si="376"/>
        <v>0</v>
      </c>
      <c r="AC384" s="2">
        <f t="shared" si="377"/>
        <v>0</v>
      </c>
      <c r="AD384" s="2">
        <f t="shared" si="378"/>
        <v>0</v>
      </c>
      <c r="AE384" s="2">
        <f t="shared" si="379"/>
        <v>0</v>
      </c>
      <c r="AF384" s="2">
        <f t="shared" si="380"/>
        <v>0</v>
      </c>
      <c r="AG384" s="2">
        <f t="shared" si="381"/>
        <v>0</v>
      </c>
      <c r="AH384" s="2">
        <f t="shared" si="382"/>
        <v>0</v>
      </c>
      <c r="AI384" s="2">
        <f t="shared" si="383"/>
        <v>0</v>
      </c>
      <c r="AJ384" s="2">
        <f t="shared" si="384"/>
        <v>0</v>
      </c>
      <c r="AK384" s="2">
        <v>0</v>
      </c>
      <c r="AL384" s="2">
        <v>0</v>
      </c>
      <c r="AM384" s="2">
        <v>0</v>
      </c>
      <c r="AN384" s="2">
        <v>0</v>
      </c>
      <c r="AO384" s="2">
        <v>0</v>
      </c>
      <c r="AP384" s="2">
        <v>0</v>
      </c>
      <c r="AQ384" s="2">
        <v>0</v>
      </c>
      <c r="AR384" s="2">
        <v>0</v>
      </c>
      <c r="AS384" s="2">
        <v>0</v>
      </c>
      <c r="AT384" s="2">
        <v>114</v>
      </c>
      <c r="AU384" s="2">
        <v>67</v>
      </c>
      <c r="AV384" s="2">
        <v>1</v>
      </c>
      <c r="AW384" s="2">
        <v>1</v>
      </c>
      <c r="AX384" s="2"/>
      <c r="AY384" s="2"/>
      <c r="AZ384" s="2">
        <v>1</v>
      </c>
      <c r="BA384" s="2">
        <v>1</v>
      </c>
      <c r="BB384" s="2">
        <v>1</v>
      </c>
      <c r="BC384" s="2">
        <v>1</v>
      </c>
      <c r="BD384" s="2" t="s">
        <v>3</v>
      </c>
      <c r="BE384" s="2" t="s">
        <v>3</v>
      </c>
      <c r="BF384" s="2" t="s">
        <v>3</v>
      </c>
      <c r="BG384" s="2" t="s">
        <v>3</v>
      </c>
      <c r="BH384" s="2">
        <v>3</v>
      </c>
      <c r="BI384" s="2">
        <v>2</v>
      </c>
      <c r="BJ384" s="2" t="s">
        <v>3</v>
      </c>
      <c r="BK384" s="2"/>
      <c r="BL384" s="2"/>
      <c r="BM384" s="2">
        <v>336</v>
      </c>
      <c r="BN384" s="2">
        <v>0</v>
      </c>
      <c r="BO384" s="2" t="s">
        <v>3</v>
      </c>
      <c r="BP384" s="2">
        <v>0</v>
      </c>
      <c r="BQ384" s="2">
        <v>40</v>
      </c>
      <c r="BR384" s="2">
        <v>0</v>
      </c>
      <c r="BS384" s="2">
        <v>1</v>
      </c>
      <c r="BT384" s="2">
        <v>1</v>
      </c>
      <c r="BU384" s="2">
        <v>1</v>
      </c>
      <c r="BV384" s="2">
        <v>1</v>
      </c>
      <c r="BW384" s="2">
        <v>1</v>
      </c>
      <c r="BX384" s="2">
        <v>1</v>
      </c>
      <c r="BY384" s="2" t="s">
        <v>3</v>
      </c>
      <c r="BZ384" s="2">
        <v>114</v>
      </c>
      <c r="CA384" s="2">
        <v>67</v>
      </c>
      <c r="CB384" s="2" t="s">
        <v>3</v>
      </c>
      <c r="CC384" s="2"/>
      <c r="CD384" s="2"/>
      <c r="CE384" s="2">
        <v>30</v>
      </c>
      <c r="CF384" s="2">
        <v>0</v>
      </c>
      <c r="CG384" s="2">
        <v>0</v>
      </c>
      <c r="CH384" s="2"/>
      <c r="CI384" s="2"/>
      <c r="CJ384" s="2"/>
      <c r="CK384" s="2"/>
      <c r="CL384" s="2"/>
      <c r="CM384" s="2">
        <v>0</v>
      </c>
      <c r="CN384" s="2" t="s">
        <v>3</v>
      </c>
      <c r="CO384" s="2">
        <v>0</v>
      </c>
      <c r="CP384" s="2">
        <f t="shared" si="385"/>
        <v>0</v>
      </c>
      <c r="CQ384" s="2">
        <f t="shared" si="386"/>
        <v>0</v>
      </c>
      <c r="CR384" s="2">
        <f t="shared" si="387"/>
        <v>0</v>
      </c>
      <c r="CS384" s="2">
        <f t="shared" si="388"/>
        <v>0</v>
      </c>
      <c r="CT384" s="2">
        <f t="shared" si="389"/>
        <v>0</v>
      </c>
      <c r="CU384" s="2">
        <f t="shared" si="390"/>
        <v>0</v>
      </c>
      <c r="CV384" s="2">
        <f t="shared" si="391"/>
        <v>0</v>
      </c>
      <c r="CW384" s="2">
        <f t="shared" si="392"/>
        <v>0</v>
      </c>
      <c r="CX384" s="2">
        <f t="shared" si="393"/>
        <v>0</v>
      </c>
      <c r="CY384" s="2">
        <f>((S384*BZ384)/100)</f>
        <v>0</v>
      </c>
      <c r="CZ384" s="2">
        <f>((S384*CA384)/100)</f>
        <v>0</v>
      </c>
      <c r="DA384" s="2"/>
      <c r="DB384" s="2"/>
      <c r="DC384" s="2" t="s">
        <v>3</v>
      </c>
      <c r="DD384" s="2" t="s">
        <v>3</v>
      </c>
      <c r="DE384" s="2" t="s">
        <v>3</v>
      </c>
      <c r="DF384" s="2" t="s">
        <v>3</v>
      </c>
      <c r="DG384" s="2" t="s">
        <v>3</v>
      </c>
      <c r="DH384" s="2" t="s">
        <v>3</v>
      </c>
      <c r="DI384" s="2" t="s">
        <v>3</v>
      </c>
      <c r="DJ384" s="2" t="s">
        <v>3</v>
      </c>
      <c r="DK384" s="2" t="s">
        <v>3</v>
      </c>
      <c r="DL384" s="2" t="s">
        <v>3</v>
      </c>
      <c r="DM384" s="2" t="s">
        <v>3</v>
      </c>
      <c r="DN384" s="2">
        <v>0</v>
      </c>
      <c r="DO384" s="2">
        <v>0</v>
      </c>
      <c r="DP384" s="2">
        <v>1</v>
      </c>
      <c r="DQ384" s="2">
        <v>1</v>
      </c>
      <c r="DR384" s="2"/>
      <c r="DS384" s="2"/>
      <c r="DT384" s="2"/>
      <c r="DU384" s="2">
        <v>1010</v>
      </c>
      <c r="DV384" s="2" t="s">
        <v>29</v>
      </c>
      <c r="DW384" s="2" t="s">
        <v>29</v>
      </c>
      <c r="DX384" s="2">
        <v>1</v>
      </c>
      <c r="DY384" s="2"/>
      <c r="DZ384" s="2" t="s">
        <v>3</v>
      </c>
      <c r="EA384" s="2" t="s">
        <v>3</v>
      </c>
      <c r="EB384" s="2" t="s">
        <v>3</v>
      </c>
      <c r="EC384" s="2" t="s">
        <v>3</v>
      </c>
      <c r="ED384" s="2"/>
      <c r="EE384" s="2">
        <v>151030334</v>
      </c>
      <c r="EF384" s="2">
        <v>40</v>
      </c>
      <c r="EG384" s="2" t="s">
        <v>23</v>
      </c>
      <c r="EH384" s="2">
        <v>0</v>
      </c>
      <c r="EI384" s="2" t="s">
        <v>3</v>
      </c>
      <c r="EJ384" s="2">
        <v>2</v>
      </c>
      <c r="EK384" s="2">
        <v>336</v>
      </c>
      <c r="EL384" s="2" t="s">
        <v>24</v>
      </c>
      <c r="EM384" s="2" t="s">
        <v>25</v>
      </c>
      <c r="EN384" s="2"/>
      <c r="EO384" s="2" t="s">
        <v>3</v>
      </c>
      <c r="EP384" s="2"/>
      <c r="EQ384" s="2">
        <v>1024</v>
      </c>
      <c r="ER384" s="2">
        <v>0</v>
      </c>
      <c r="ES384" s="2">
        <v>0</v>
      </c>
      <c r="ET384" s="2">
        <v>0</v>
      </c>
      <c r="EU384" s="2">
        <v>0</v>
      </c>
      <c r="EV384" s="2">
        <v>0</v>
      </c>
      <c r="EW384" s="2">
        <v>0</v>
      </c>
      <c r="EX384" s="2">
        <v>0</v>
      </c>
      <c r="EY384" s="2"/>
      <c r="EZ384" s="2"/>
      <c r="FA384" s="2"/>
      <c r="FB384" s="2"/>
      <c r="FC384" s="2"/>
      <c r="FD384" s="2"/>
      <c r="FE384" s="2"/>
      <c r="FF384" s="2"/>
      <c r="FG384" s="2"/>
      <c r="FH384" s="2"/>
      <c r="FI384" s="2"/>
      <c r="FJ384" s="2"/>
      <c r="FK384" s="2"/>
      <c r="FL384" s="2"/>
      <c r="FM384" s="2"/>
      <c r="FN384" s="2"/>
      <c r="FO384" s="2"/>
      <c r="FP384" s="2"/>
      <c r="FQ384" s="2">
        <v>0</v>
      </c>
      <c r="FR384" s="2">
        <f t="shared" si="394"/>
        <v>0</v>
      </c>
      <c r="FS384" s="2">
        <v>0</v>
      </c>
      <c r="FT384" s="2"/>
      <c r="FU384" s="2"/>
      <c r="FV384" s="2"/>
      <c r="FW384" s="2"/>
      <c r="FX384" s="2">
        <v>114</v>
      </c>
      <c r="FY384" s="2">
        <v>67</v>
      </c>
      <c r="FZ384" s="2"/>
      <c r="GA384" s="2" t="s">
        <v>3</v>
      </c>
      <c r="GB384" s="2"/>
      <c r="GC384" s="2"/>
      <c r="GD384" s="2">
        <v>0</v>
      </c>
      <c r="GE384" s="2"/>
      <c r="GF384" s="2">
        <v>-314001973</v>
      </c>
      <c r="GG384" s="2">
        <v>2</v>
      </c>
      <c r="GH384" s="2">
        <v>1</v>
      </c>
      <c r="GI384" s="2">
        <v>-2</v>
      </c>
      <c r="GJ384" s="2">
        <v>0</v>
      </c>
      <c r="GK384" s="2">
        <f>ROUND(R384*(R12)/100,2)</f>
        <v>0</v>
      </c>
      <c r="GL384" s="2">
        <f t="shared" si="395"/>
        <v>0</v>
      </c>
      <c r="GM384" s="2">
        <f t="shared" si="396"/>
        <v>0</v>
      </c>
      <c r="GN384" s="2">
        <f t="shared" si="397"/>
        <v>0</v>
      </c>
      <c r="GO384" s="2">
        <f t="shared" si="398"/>
        <v>0</v>
      </c>
      <c r="GP384" s="2">
        <f t="shared" si="399"/>
        <v>0</v>
      </c>
      <c r="GQ384" s="2"/>
      <c r="GR384" s="2">
        <v>0</v>
      </c>
      <c r="GS384" s="2">
        <v>0</v>
      </c>
      <c r="GT384" s="2">
        <v>0</v>
      </c>
      <c r="GU384" s="2" t="s">
        <v>3</v>
      </c>
      <c r="GV384" s="2">
        <f t="shared" si="400"/>
        <v>0</v>
      </c>
      <c r="GW384" s="2">
        <v>1</v>
      </c>
      <c r="GX384" s="2">
        <f t="shared" si="401"/>
        <v>0</v>
      </c>
      <c r="GY384" s="2"/>
      <c r="GZ384" s="2"/>
      <c r="HA384" s="2">
        <v>0</v>
      </c>
      <c r="HB384" s="2">
        <v>0</v>
      </c>
      <c r="HC384" s="2">
        <f t="shared" si="402"/>
        <v>0</v>
      </c>
      <c r="HD384" s="2"/>
      <c r="HE384" s="2" t="s">
        <v>3</v>
      </c>
      <c r="HF384" s="2" t="s">
        <v>3</v>
      </c>
      <c r="HG384" s="2"/>
      <c r="HH384" s="2"/>
      <c r="HI384" s="2"/>
      <c r="HJ384" s="2"/>
      <c r="HK384" s="2"/>
      <c r="HL384" s="2"/>
      <c r="HM384" s="2" t="s">
        <v>3</v>
      </c>
      <c r="HN384" s="2" t="s">
        <v>3</v>
      </c>
      <c r="HO384" s="2" t="s">
        <v>3</v>
      </c>
      <c r="HP384" s="2" t="s">
        <v>3</v>
      </c>
      <c r="HQ384" s="2" t="s">
        <v>3</v>
      </c>
      <c r="HR384" s="2"/>
      <c r="HS384" s="2"/>
      <c r="HT384" s="2"/>
      <c r="HU384" s="2"/>
      <c r="HV384" s="2"/>
      <c r="HW384" s="2"/>
      <c r="HX384" s="2"/>
      <c r="HY384" s="2"/>
      <c r="HZ384" s="2"/>
      <c r="IA384" s="2"/>
      <c r="IB384" s="2"/>
      <c r="IC384" s="2"/>
      <c r="ID384" s="2"/>
      <c r="IE384" s="2"/>
      <c r="IF384" s="2"/>
      <c r="IG384" s="2"/>
      <c r="IH384" s="2"/>
      <c r="II384" s="2"/>
      <c r="IJ384" s="2"/>
      <c r="IK384" s="2">
        <v>0</v>
      </c>
      <c r="IL384" s="2"/>
      <c r="IM384" s="2"/>
      <c r="IN384" s="2"/>
      <c r="IO384" s="2"/>
      <c r="IP384" s="2"/>
      <c r="IQ384" s="2"/>
      <c r="IR384" s="2"/>
      <c r="IS384" s="2"/>
      <c r="IT384" s="2"/>
      <c r="IU384" s="2"/>
    </row>
    <row r="385" spans="1:255" x14ac:dyDescent="0.2">
      <c r="A385">
        <v>18</v>
      </c>
      <c r="B385">
        <v>1</v>
      </c>
      <c r="C385">
        <v>454</v>
      </c>
      <c r="E385" t="s">
        <v>3</v>
      </c>
      <c r="F385" t="s">
        <v>368</v>
      </c>
      <c r="G385" t="s">
        <v>369</v>
      </c>
      <c r="H385" t="s">
        <v>29</v>
      </c>
      <c r="I385">
        <f>I383*J385</f>
        <v>16</v>
      </c>
      <c r="J385">
        <v>16</v>
      </c>
      <c r="K385">
        <v>16</v>
      </c>
      <c r="O385">
        <f t="shared" si="365"/>
        <v>0</v>
      </c>
      <c r="P385">
        <f t="shared" si="366"/>
        <v>0</v>
      </c>
      <c r="Q385">
        <f t="shared" si="367"/>
        <v>0</v>
      </c>
      <c r="R385">
        <f t="shared" si="368"/>
        <v>0</v>
      </c>
      <c r="S385">
        <f t="shared" si="369"/>
        <v>0</v>
      </c>
      <c r="T385">
        <f t="shared" si="370"/>
        <v>0</v>
      </c>
      <c r="U385">
        <f t="shared" si="371"/>
        <v>0</v>
      </c>
      <c r="V385">
        <f t="shared" si="372"/>
        <v>0</v>
      </c>
      <c r="W385">
        <f t="shared" si="373"/>
        <v>0</v>
      </c>
      <c r="X385">
        <f t="shared" si="374"/>
        <v>0</v>
      </c>
      <c r="Y385">
        <f t="shared" si="375"/>
        <v>0</v>
      </c>
      <c r="AA385">
        <v>-1</v>
      </c>
      <c r="AB385">
        <f t="shared" si="376"/>
        <v>0</v>
      </c>
      <c r="AC385">
        <f t="shared" si="377"/>
        <v>0</v>
      </c>
      <c r="AD385">
        <f t="shared" si="378"/>
        <v>0</v>
      </c>
      <c r="AE385">
        <f t="shared" si="379"/>
        <v>0</v>
      </c>
      <c r="AF385">
        <f t="shared" si="380"/>
        <v>0</v>
      </c>
      <c r="AG385">
        <f t="shared" si="381"/>
        <v>0</v>
      </c>
      <c r="AH385">
        <f t="shared" si="382"/>
        <v>0</v>
      </c>
      <c r="AI385">
        <f t="shared" si="383"/>
        <v>0</v>
      </c>
      <c r="AJ385">
        <f t="shared" si="384"/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1</v>
      </c>
      <c r="AW385">
        <v>1</v>
      </c>
      <c r="AZ385">
        <v>1</v>
      </c>
      <c r="BA385">
        <v>1</v>
      </c>
      <c r="BB385">
        <v>1</v>
      </c>
      <c r="BC385">
        <v>9.74</v>
      </c>
      <c r="BD385" t="s">
        <v>3</v>
      </c>
      <c r="BE385" t="s">
        <v>3</v>
      </c>
      <c r="BF385" t="s">
        <v>3</v>
      </c>
      <c r="BG385" t="s">
        <v>3</v>
      </c>
      <c r="BH385">
        <v>3</v>
      </c>
      <c r="BI385">
        <v>2</v>
      </c>
      <c r="BJ385" t="s">
        <v>3</v>
      </c>
      <c r="BM385">
        <v>336</v>
      </c>
      <c r="BN385">
        <v>0</v>
      </c>
      <c r="BO385" t="s">
        <v>3</v>
      </c>
      <c r="BP385">
        <v>0</v>
      </c>
      <c r="BQ385">
        <v>40</v>
      </c>
      <c r="BR385">
        <v>0</v>
      </c>
      <c r="BS385">
        <v>1</v>
      </c>
      <c r="BT385">
        <v>1</v>
      </c>
      <c r="BU385">
        <v>1</v>
      </c>
      <c r="BV385">
        <v>1</v>
      </c>
      <c r="BW385">
        <v>1</v>
      </c>
      <c r="BX385">
        <v>1</v>
      </c>
      <c r="BY385" t="s">
        <v>3</v>
      </c>
      <c r="BZ385">
        <v>0</v>
      </c>
      <c r="CA385">
        <v>0</v>
      </c>
      <c r="CB385" t="s">
        <v>3</v>
      </c>
      <c r="CE385">
        <v>30</v>
      </c>
      <c r="CF385">
        <v>0</v>
      </c>
      <c r="CG385">
        <v>0</v>
      </c>
      <c r="CM385">
        <v>0</v>
      </c>
      <c r="CN385" t="s">
        <v>3</v>
      </c>
      <c r="CO385">
        <v>0</v>
      </c>
      <c r="CP385">
        <f t="shared" si="385"/>
        <v>0</v>
      </c>
      <c r="CQ385">
        <f t="shared" si="386"/>
        <v>0</v>
      </c>
      <c r="CR385">
        <f t="shared" si="387"/>
        <v>0</v>
      </c>
      <c r="CS385">
        <f t="shared" si="388"/>
        <v>0</v>
      </c>
      <c r="CT385">
        <f t="shared" si="389"/>
        <v>0</v>
      </c>
      <c r="CU385">
        <f t="shared" si="390"/>
        <v>0</v>
      </c>
      <c r="CV385">
        <f t="shared" si="391"/>
        <v>0</v>
      </c>
      <c r="CW385">
        <f t="shared" si="392"/>
        <v>0</v>
      </c>
      <c r="CX385">
        <f t="shared" si="393"/>
        <v>0</v>
      </c>
      <c r="CY385">
        <f>S385*(BZ385/100)</f>
        <v>0</v>
      </c>
      <c r="CZ385">
        <f>S385*(CA385/100)</f>
        <v>0</v>
      </c>
      <c r="DC385" t="s">
        <v>3</v>
      </c>
      <c r="DD385" t="s">
        <v>3</v>
      </c>
      <c r="DE385" t="s">
        <v>3</v>
      </c>
      <c r="DF385" t="s">
        <v>3</v>
      </c>
      <c r="DG385" t="s">
        <v>3</v>
      </c>
      <c r="DH385" t="s">
        <v>3</v>
      </c>
      <c r="DI385" t="s">
        <v>3</v>
      </c>
      <c r="DJ385" t="s">
        <v>3</v>
      </c>
      <c r="DK385" t="s">
        <v>3</v>
      </c>
      <c r="DL385" t="s">
        <v>3</v>
      </c>
      <c r="DM385" t="s">
        <v>3</v>
      </c>
      <c r="DN385">
        <v>114</v>
      </c>
      <c r="DO385">
        <v>67</v>
      </c>
      <c r="DP385">
        <v>1</v>
      </c>
      <c r="DQ385">
        <v>1</v>
      </c>
      <c r="DU385">
        <v>1010</v>
      </c>
      <c r="DV385" t="s">
        <v>29</v>
      </c>
      <c r="DW385" t="s">
        <v>29</v>
      </c>
      <c r="DX385">
        <v>1</v>
      </c>
      <c r="DZ385" t="s">
        <v>3</v>
      </c>
      <c r="EA385" t="s">
        <v>3</v>
      </c>
      <c r="EB385" t="s">
        <v>3</v>
      </c>
      <c r="EC385" t="s">
        <v>3</v>
      </c>
      <c r="EE385">
        <v>151030334</v>
      </c>
      <c r="EF385">
        <v>40</v>
      </c>
      <c r="EG385" t="s">
        <v>23</v>
      </c>
      <c r="EH385">
        <v>0</v>
      </c>
      <c r="EI385" t="s">
        <v>3</v>
      </c>
      <c r="EJ385">
        <v>2</v>
      </c>
      <c r="EK385">
        <v>336</v>
      </c>
      <c r="EL385" t="s">
        <v>24</v>
      </c>
      <c r="EM385" t="s">
        <v>25</v>
      </c>
      <c r="EO385" t="s">
        <v>3</v>
      </c>
      <c r="EQ385">
        <v>1024</v>
      </c>
      <c r="ER385">
        <v>0</v>
      </c>
      <c r="ES385">
        <v>0</v>
      </c>
      <c r="ET385">
        <v>0</v>
      </c>
      <c r="EU385">
        <v>0</v>
      </c>
      <c r="EV385">
        <v>0</v>
      </c>
      <c r="EW385">
        <v>0</v>
      </c>
      <c r="EX385">
        <v>0</v>
      </c>
      <c r="FQ385">
        <v>0</v>
      </c>
      <c r="FR385">
        <f t="shared" si="394"/>
        <v>0</v>
      </c>
      <c r="FS385">
        <v>0</v>
      </c>
      <c r="FX385">
        <v>114</v>
      </c>
      <c r="FY385">
        <v>67</v>
      </c>
      <c r="GA385" t="s">
        <v>3</v>
      </c>
      <c r="GD385">
        <v>0</v>
      </c>
      <c r="GF385">
        <v>-314001973</v>
      </c>
      <c r="GG385">
        <v>2</v>
      </c>
      <c r="GH385">
        <v>1</v>
      </c>
      <c r="GI385">
        <v>5</v>
      </c>
      <c r="GJ385">
        <v>0</v>
      </c>
      <c r="GK385">
        <f>ROUND(R385*(S12)/100,2)</f>
        <v>0</v>
      </c>
      <c r="GL385">
        <f t="shared" si="395"/>
        <v>0</v>
      </c>
      <c r="GM385">
        <f t="shared" si="396"/>
        <v>0</v>
      </c>
      <c r="GN385">
        <f t="shared" si="397"/>
        <v>0</v>
      </c>
      <c r="GO385">
        <f t="shared" si="398"/>
        <v>0</v>
      </c>
      <c r="GP385">
        <f t="shared" si="399"/>
        <v>0</v>
      </c>
      <c r="GR385">
        <v>0</v>
      </c>
      <c r="GS385">
        <v>3</v>
      </c>
      <c r="GT385">
        <v>0</v>
      </c>
      <c r="GU385" t="s">
        <v>3</v>
      </c>
      <c r="GV385">
        <f t="shared" si="400"/>
        <v>0</v>
      </c>
      <c r="GW385">
        <v>1</v>
      </c>
      <c r="GX385">
        <f t="shared" si="401"/>
        <v>0</v>
      </c>
      <c r="HA385">
        <v>0</v>
      </c>
      <c r="HB385">
        <v>0</v>
      </c>
      <c r="HC385">
        <f t="shared" si="402"/>
        <v>0</v>
      </c>
      <c r="HE385" t="s">
        <v>3</v>
      </c>
      <c r="HF385" t="s">
        <v>3</v>
      </c>
      <c r="HM385" t="s">
        <v>3</v>
      </c>
      <c r="HN385" t="s">
        <v>3</v>
      </c>
      <c r="HO385" t="s">
        <v>3</v>
      </c>
      <c r="HP385" t="s">
        <v>3</v>
      </c>
      <c r="HQ385" t="s">
        <v>3</v>
      </c>
      <c r="IK385">
        <v>0</v>
      </c>
    </row>
    <row r="386" spans="1:255" x14ac:dyDescent="0.2">
      <c r="A386" s="2">
        <v>18</v>
      </c>
      <c r="B386" s="2">
        <v>1</v>
      </c>
      <c r="C386" s="2">
        <v>446</v>
      </c>
      <c r="D386" s="2"/>
      <c r="E386" s="2" t="s">
        <v>3</v>
      </c>
      <c r="F386" s="2" t="s">
        <v>370</v>
      </c>
      <c r="G386" s="2" t="s">
        <v>371</v>
      </c>
      <c r="H386" s="2" t="s">
        <v>29</v>
      </c>
      <c r="I386" s="2">
        <f>I382*J386</f>
        <v>1</v>
      </c>
      <c r="J386" s="2">
        <v>1</v>
      </c>
      <c r="K386" s="2">
        <v>1</v>
      </c>
      <c r="L386" s="2"/>
      <c r="M386" s="2"/>
      <c r="N386" s="2"/>
      <c r="O386" s="2">
        <f t="shared" si="365"/>
        <v>0</v>
      </c>
      <c r="P386" s="2">
        <f t="shared" si="366"/>
        <v>0</v>
      </c>
      <c r="Q386" s="2">
        <f t="shared" si="367"/>
        <v>0</v>
      </c>
      <c r="R386" s="2">
        <f t="shared" si="368"/>
        <v>0</v>
      </c>
      <c r="S386" s="2">
        <f t="shared" si="369"/>
        <v>0</v>
      </c>
      <c r="T386" s="2">
        <f t="shared" si="370"/>
        <v>0</v>
      </c>
      <c r="U386" s="2">
        <f t="shared" si="371"/>
        <v>0</v>
      </c>
      <c r="V386" s="2">
        <f t="shared" si="372"/>
        <v>0</v>
      </c>
      <c r="W386" s="2">
        <f t="shared" si="373"/>
        <v>0</v>
      </c>
      <c r="X386" s="2">
        <f t="shared" si="374"/>
        <v>0</v>
      </c>
      <c r="Y386" s="2">
        <f t="shared" si="375"/>
        <v>0</v>
      </c>
      <c r="Z386" s="2"/>
      <c r="AA386" s="2">
        <v>-1</v>
      </c>
      <c r="AB386" s="2">
        <f t="shared" si="376"/>
        <v>0</v>
      </c>
      <c r="AC386" s="2">
        <f t="shared" si="377"/>
        <v>0</v>
      </c>
      <c r="AD386" s="2">
        <f t="shared" si="378"/>
        <v>0</v>
      </c>
      <c r="AE386" s="2">
        <f t="shared" si="379"/>
        <v>0</v>
      </c>
      <c r="AF386" s="2">
        <f t="shared" si="380"/>
        <v>0</v>
      </c>
      <c r="AG386" s="2">
        <f t="shared" si="381"/>
        <v>0</v>
      </c>
      <c r="AH386" s="2">
        <f t="shared" si="382"/>
        <v>0</v>
      </c>
      <c r="AI386" s="2">
        <f t="shared" si="383"/>
        <v>0</v>
      </c>
      <c r="AJ386" s="2">
        <f t="shared" si="384"/>
        <v>0</v>
      </c>
      <c r="AK386" s="2">
        <v>0</v>
      </c>
      <c r="AL386" s="2">
        <v>0</v>
      </c>
      <c r="AM386" s="2">
        <v>0</v>
      </c>
      <c r="AN386" s="2">
        <v>0</v>
      </c>
      <c r="AO386" s="2">
        <v>0</v>
      </c>
      <c r="AP386" s="2">
        <v>0</v>
      </c>
      <c r="AQ386" s="2">
        <v>0</v>
      </c>
      <c r="AR386" s="2">
        <v>0</v>
      </c>
      <c r="AS386" s="2">
        <v>0</v>
      </c>
      <c r="AT386" s="2">
        <v>114</v>
      </c>
      <c r="AU386" s="2">
        <v>67</v>
      </c>
      <c r="AV386" s="2">
        <v>1</v>
      </c>
      <c r="AW386" s="2">
        <v>1</v>
      </c>
      <c r="AX386" s="2"/>
      <c r="AY386" s="2"/>
      <c r="AZ386" s="2">
        <v>1</v>
      </c>
      <c r="BA386" s="2">
        <v>1</v>
      </c>
      <c r="BB386" s="2">
        <v>1</v>
      </c>
      <c r="BC386" s="2">
        <v>1</v>
      </c>
      <c r="BD386" s="2" t="s">
        <v>3</v>
      </c>
      <c r="BE386" s="2" t="s">
        <v>3</v>
      </c>
      <c r="BF386" s="2" t="s">
        <v>3</v>
      </c>
      <c r="BG386" s="2" t="s">
        <v>3</v>
      </c>
      <c r="BH386" s="2">
        <v>3</v>
      </c>
      <c r="BI386" s="2">
        <v>2</v>
      </c>
      <c r="BJ386" s="2" t="s">
        <v>3</v>
      </c>
      <c r="BK386" s="2"/>
      <c r="BL386" s="2"/>
      <c r="BM386" s="2">
        <v>336</v>
      </c>
      <c r="BN386" s="2">
        <v>0</v>
      </c>
      <c r="BO386" s="2" t="s">
        <v>3</v>
      </c>
      <c r="BP386" s="2">
        <v>0</v>
      </c>
      <c r="BQ386" s="2">
        <v>40</v>
      </c>
      <c r="BR386" s="2">
        <v>0</v>
      </c>
      <c r="BS386" s="2">
        <v>1</v>
      </c>
      <c r="BT386" s="2">
        <v>1</v>
      </c>
      <c r="BU386" s="2">
        <v>1</v>
      </c>
      <c r="BV386" s="2">
        <v>1</v>
      </c>
      <c r="BW386" s="2">
        <v>1</v>
      </c>
      <c r="BX386" s="2">
        <v>1</v>
      </c>
      <c r="BY386" s="2" t="s">
        <v>3</v>
      </c>
      <c r="BZ386" s="2">
        <v>114</v>
      </c>
      <c r="CA386" s="2">
        <v>67</v>
      </c>
      <c r="CB386" s="2" t="s">
        <v>3</v>
      </c>
      <c r="CC386" s="2"/>
      <c r="CD386" s="2"/>
      <c r="CE386" s="2">
        <v>30</v>
      </c>
      <c r="CF386" s="2">
        <v>0</v>
      </c>
      <c r="CG386" s="2">
        <v>0</v>
      </c>
      <c r="CH386" s="2"/>
      <c r="CI386" s="2"/>
      <c r="CJ386" s="2"/>
      <c r="CK386" s="2"/>
      <c r="CL386" s="2"/>
      <c r="CM386" s="2">
        <v>0</v>
      </c>
      <c r="CN386" s="2" t="s">
        <v>3</v>
      </c>
      <c r="CO386" s="2">
        <v>0</v>
      </c>
      <c r="CP386" s="2">
        <f t="shared" si="385"/>
        <v>0</v>
      </c>
      <c r="CQ386" s="2">
        <f t="shared" si="386"/>
        <v>0</v>
      </c>
      <c r="CR386" s="2">
        <f t="shared" si="387"/>
        <v>0</v>
      </c>
      <c r="CS386" s="2">
        <f t="shared" si="388"/>
        <v>0</v>
      </c>
      <c r="CT386" s="2">
        <f t="shared" si="389"/>
        <v>0</v>
      </c>
      <c r="CU386" s="2">
        <f t="shared" si="390"/>
        <v>0</v>
      </c>
      <c r="CV386" s="2">
        <f t="shared" si="391"/>
        <v>0</v>
      </c>
      <c r="CW386" s="2">
        <f t="shared" si="392"/>
        <v>0</v>
      </c>
      <c r="CX386" s="2">
        <f t="shared" si="393"/>
        <v>0</v>
      </c>
      <c r="CY386" s="2">
        <f>((S386*BZ386)/100)</f>
        <v>0</v>
      </c>
      <c r="CZ386" s="2">
        <f>((S386*CA386)/100)</f>
        <v>0</v>
      </c>
      <c r="DA386" s="2"/>
      <c r="DB386" s="2"/>
      <c r="DC386" s="2" t="s">
        <v>3</v>
      </c>
      <c r="DD386" s="2" t="s">
        <v>3</v>
      </c>
      <c r="DE386" s="2" t="s">
        <v>3</v>
      </c>
      <c r="DF386" s="2" t="s">
        <v>3</v>
      </c>
      <c r="DG386" s="2" t="s">
        <v>3</v>
      </c>
      <c r="DH386" s="2" t="s">
        <v>3</v>
      </c>
      <c r="DI386" s="2" t="s">
        <v>3</v>
      </c>
      <c r="DJ386" s="2" t="s">
        <v>3</v>
      </c>
      <c r="DK386" s="2" t="s">
        <v>3</v>
      </c>
      <c r="DL386" s="2" t="s">
        <v>3</v>
      </c>
      <c r="DM386" s="2" t="s">
        <v>3</v>
      </c>
      <c r="DN386" s="2">
        <v>0</v>
      </c>
      <c r="DO386" s="2">
        <v>0</v>
      </c>
      <c r="DP386" s="2">
        <v>1</v>
      </c>
      <c r="DQ386" s="2">
        <v>1</v>
      </c>
      <c r="DR386" s="2"/>
      <c r="DS386" s="2"/>
      <c r="DT386" s="2"/>
      <c r="DU386" s="2">
        <v>1010</v>
      </c>
      <c r="DV386" s="2" t="s">
        <v>29</v>
      </c>
      <c r="DW386" s="2" t="s">
        <v>29</v>
      </c>
      <c r="DX386" s="2">
        <v>1</v>
      </c>
      <c r="DY386" s="2"/>
      <c r="DZ386" s="2" t="s">
        <v>3</v>
      </c>
      <c r="EA386" s="2" t="s">
        <v>3</v>
      </c>
      <c r="EB386" s="2" t="s">
        <v>3</v>
      </c>
      <c r="EC386" s="2" t="s">
        <v>3</v>
      </c>
      <c r="ED386" s="2"/>
      <c r="EE386" s="2">
        <v>151030334</v>
      </c>
      <c r="EF386" s="2">
        <v>40</v>
      </c>
      <c r="EG386" s="2" t="s">
        <v>23</v>
      </c>
      <c r="EH386" s="2">
        <v>0</v>
      </c>
      <c r="EI386" s="2" t="s">
        <v>3</v>
      </c>
      <c r="EJ386" s="2">
        <v>2</v>
      </c>
      <c r="EK386" s="2">
        <v>336</v>
      </c>
      <c r="EL386" s="2" t="s">
        <v>24</v>
      </c>
      <c r="EM386" s="2" t="s">
        <v>25</v>
      </c>
      <c r="EN386" s="2"/>
      <c r="EO386" s="2" t="s">
        <v>3</v>
      </c>
      <c r="EP386" s="2"/>
      <c r="EQ386" s="2">
        <v>1024</v>
      </c>
      <c r="ER386" s="2">
        <v>0</v>
      </c>
      <c r="ES386" s="2">
        <v>0</v>
      </c>
      <c r="ET386" s="2">
        <v>0</v>
      </c>
      <c r="EU386" s="2">
        <v>0</v>
      </c>
      <c r="EV386" s="2">
        <v>0</v>
      </c>
      <c r="EW386" s="2">
        <v>0</v>
      </c>
      <c r="EX386" s="2">
        <v>0</v>
      </c>
      <c r="EY386" s="2"/>
      <c r="EZ386" s="2"/>
      <c r="FA386" s="2"/>
      <c r="FB386" s="2"/>
      <c r="FC386" s="2"/>
      <c r="FD386" s="2"/>
      <c r="FE386" s="2"/>
      <c r="FF386" s="2"/>
      <c r="FG386" s="2"/>
      <c r="FH386" s="2"/>
      <c r="FI386" s="2"/>
      <c r="FJ386" s="2"/>
      <c r="FK386" s="2"/>
      <c r="FL386" s="2"/>
      <c r="FM386" s="2"/>
      <c r="FN386" s="2"/>
      <c r="FO386" s="2"/>
      <c r="FP386" s="2"/>
      <c r="FQ386" s="2">
        <v>0</v>
      </c>
      <c r="FR386" s="2">
        <f t="shared" si="394"/>
        <v>0</v>
      </c>
      <c r="FS386" s="2">
        <v>0</v>
      </c>
      <c r="FT386" s="2"/>
      <c r="FU386" s="2"/>
      <c r="FV386" s="2"/>
      <c r="FW386" s="2"/>
      <c r="FX386" s="2">
        <v>114</v>
      </c>
      <c r="FY386" s="2">
        <v>67</v>
      </c>
      <c r="FZ386" s="2"/>
      <c r="GA386" s="2" t="s">
        <v>3</v>
      </c>
      <c r="GB386" s="2"/>
      <c r="GC386" s="2"/>
      <c r="GD386" s="2">
        <v>0</v>
      </c>
      <c r="GE386" s="2"/>
      <c r="GF386" s="2">
        <v>-889416033</v>
      </c>
      <c r="GG386" s="2">
        <v>2</v>
      </c>
      <c r="GH386" s="2">
        <v>1</v>
      </c>
      <c r="GI386" s="2">
        <v>-2</v>
      </c>
      <c r="GJ386" s="2">
        <v>0</v>
      </c>
      <c r="GK386" s="2">
        <f>ROUND(R386*(R12)/100,2)</f>
        <v>0</v>
      </c>
      <c r="GL386" s="2">
        <f t="shared" si="395"/>
        <v>0</v>
      </c>
      <c r="GM386" s="2">
        <f t="shared" si="396"/>
        <v>0</v>
      </c>
      <c r="GN386" s="2">
        <f t="shared" si="397"/>
        <v>0</v>
      </c>
      <c r="GO386" s="2">
        <f t="shared" si="398"/>
        <v>0</v>
      </c>
      <c r="GP386" s="2">
        <f t="shared" si="399"/>
        <v>0</v>
      </c>
      <c r="GQ386" s="2"/>
      <c r="GR386" s="2">
        <v>0</v>
      </c>
      <c r="GS386" s="2">
        <v>0</v>
      </c>
      <c r="GT386" s="2">
        <v>0</v>
      </c>
      <c r="GU386" s="2" t="s">
        <v>3</v>
      </c>
      <c r="GV386" s="2">
        <f t="shared" si="400"/>
        <v>0</v>
      </c>
      <c r="GW386" s="2">
        <v>1</v>
      </c>
      <c r="GX386" s="2">
        <f t="shared" si="401"/>
        <v>0</v>
      </c>
      <c r="GY386" s="2"/>
      <c r="GZ386" s="2"/>
      <c r="HA386" s="2">
        <v>0</v>
      </c>
      <c r="HB386" s="2">
        <v>0</v>
      </c>
      <c r="HC386" s="2">
        <f t="shared" si="402"/>
        <v>0</v>
      </c>
      <c r="HD386" s="2"/>
      <c r="HE386" s="2" t="s">
        <v>3</v>
      </c>
      <c r="HF386" s="2" t="s">
        <v>3</v>
      </c>
      <c r="HG386" s="2"/>
      <c r="HH386" s="2"/>
      <c r="HI386" s="2"/>
      <c r="HJ386" s="2"/>
      <c r="HK386" s="2"/>
      <c r="HL386" s="2"/>
      <c r="HM386" s="2" t="s">
        <v>3</v>
      </c>
      <c r="HN386" s="2" t="s">
        <v>3</v>
      </c>
      <c r="HO386" s="2" t="s">
        <v>3</v>
      </c>
      <c r="HP386" s="2" t="s">
        <v>3</v>
      </c>
      <c r="HQ386" s="2" t="s">
        <v>3</v>
      </c>
      <c r="HR386" s="2"/>
      <c r="HS386" s="2"/>
      <c r="HT386" s="2"/>
      <c r="HU386" s="2"/>
      <c r="HV386" s="2"/>
      <c r="HW386" s="2"/>
      <c r="HX386" s="2"/>
      <c r="HY386" s="2"/>
      <c r="HZ386" s="2"/>
      <c r="IA386" s="2"/>
      <c r="IB386" s="2"/>
      <c r="IC386" s="2"/>
      <c r="ID386" s="2"/>
      <c r="IE386" s="2"/>
      <c r="IF386" s="2"/>
      <c r="IG386" s="2"/>
      <c r="IH386" s="2"/>
      <c r="II386" s="2"/>
      <c r="IJ386" s="2"/>
      <c r="IK386" s="2">
        <v>0</v>
      </c>
      <c r="IL386" s="2"/>
      <c r="IM386" s="2"/>
      <c r="IN386" s="2"/>
      <c r="IO386" s="2"/>
      <c r="IP386" s="2"/>
      <c r="IQ386" s="2"/>
      <c r="IR386" s="2"/>
      <c r="IS386" s="2"/>
      <c r="IT386" s="2"/>
      <c r="IU386" s="2"/>
    </row>
    <row r="387" spans="1:255" x14ac:dyDescent="0.2">
      <c r="A387">
        <v>18</v>
      </c>
      <c r="B387">
        <v>1</v>
      </c>
      <c r="C387">
        <v>455</v>
      </c>
      <c r="E387" t="s">
        <v>3</v>
      </c>
      <c r="F387" t="s">
        <v>370</v>
      </c>
      <c r="G387" t="s">
        <v>371</v>
      </c>
      <c r="H387" t="s">
        <v>29</v>
      </c>
      <c r="I387">
        <f>I383*J387</f>
        <v>1</v>
      </c>
      <c r="J387">
        <v>1</v>
      </c>
      <c r="K387">
        <v>1</v>
      </c>
      <c r="O387">
        <f t="shared" si="365"/>
        <v>0</v>
      </c>
      <c r="P387">
        <f t="shared" si="366"/>
        <v>0</v>
      </c>
      <c r="Q387">
        <f t="shared" si="367"/>
        <v>0</v>
      </c>
      <c r="R387">
        <f t="shared" si="368"/>
        <v>0</v>
      </c>
      <c r="S387">
        <f t="shared" si="369"/>
        <v>0</v>
      </c>
      <c r="T387">
        <f t="shared" si="370"/>
        <v>0</v>
      </c>
      <c r="U387">
        <f t="shared" si="371"/>
        <v>0</v>
      </c>
      <c r="V387">
        <f t="shared" si="372"/>
        <v>0</v>
      </c>
      <c r="W387">
        <f t="shared" si="373"/>
        <v>0</v>
      </c>
      <c r="X387">
        <f t="shared" si="374"/>
        <v>0</v>
      </c>
      <c r="Y387">
        <f t="shared" si="375"/>
        <v>0</v>
      </c>
      <c r="AA387">
        <v>-1</v>
      </c>
      <c r="AB387">
        <f t="shared" si="376"/>
        <v>0</v>
      </c>
      <c r="AC387">
        <f t="shared" si="377"/>
        <v>0</v>
      </c>
      <c r="AD387">
        <f t="shared" si="378"/>
        <v>0</v>
      </c>
      <c r="AE387">
        <f t="shared" si="379"/>
        <v>0</v>
      </c>
      <c r="AF387">
        <f t="shared" si="380"/>
        <v>0</v>
      </c>
      <c r="AG387">
        <f t="shared" si="381"/>
        <v>0</v>
      </c>
      <c r="AH387">
        <f t="shared" si="382"/>
        <v>0</v>
      </c>
      <c r="AI387">
        <f t="shared" si="383"/>
        <v>0</v>
      </c>
      <c r="AJ387">
        <f t="shared" si="384"/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1</v>
      </c>
      <c r="AW387">
        <v>1</v>
      </c>
      <c r="AZ387">
        <v>1</v>
      </c>
      <c r="BA387">
        <v>1</v>
      </c>
      <c r="BB387">
        <v>1</v>
      </c>
      <c r="BC387">
        <v>9.74</v>
      </c>
      <c r="BD387" t="s">
        <v>3</v>
      </c>
      <c r="BE387" t="s">
        <v>3</v>
      </c>
      <c r="BF387" t="s">
        <v>3</v>
      </c>
      <c r="BG387" t="s">
        <v>3</v>
      </c>
      <c r="BH387">
        <v>3</v>
      </c>
      <c r="BI387">
        <v>2</v>
      </c>
      <c r="BJ387" t="s">
        <v>3</v>
      </c>
      <c r="BM387">
        <v>336</v>
      </c>
      <c r="BN387">
        <v>0</v>
      </c>
      <c r="BO387" t="s">
        <v>3</v>
      </c>
      <c r="BP387">
        <v>0</v>
      </c>
      <c r="BQ387">
        <v>40</v>
      </c>
      <c r="BR387">
        <v>0</v>
      </c>
      <c r="BS387">
        <v>1</v>
      </c>
      <c r="BT387">
        <v>1</v>
      </c>
      <c r="BU387">
        <v>1</v>
      </c>
      <c r="BV387">
        <v>1</v>
      </c>
      <c r="BW387">
        <v>1</v>
      </c>
      <c r="BX387">
        <v>1</v>
      </c>
      <c r="BY387" t="s">
        <v>3</v>
      </c>
      <c r="BZ387">
        <v>0</v>
      </c>
      <c r="CA387">
        <v>0</v>
      </c>
      <c r="CB387" t="s">
        <v>3</v>
      </c>
      <c r="CE387">
        <v>30</v>
      </c>
      <c r="CF387">
        <v>0</v>
      </c>
      <c r="CG387">
        <v>0</v>
      </c>
      <c r="CM387">
        <v>0</v>
      </c>
      <c r="CN387" t="s">
        <v>3</v>
      </c>
      <c r="CO387">
        <v>0</v>
      </c>
      <c r="CP387">
        <f t="shared" si="385"/>
        <v>0</v>
      </c>
      <c r="CQ387">
        <f t="shared" si="386"/>
        <v>0</v>
      </c>
      <c r="CR387">
        <f t="shared" si="387"/>
        <v>0</v>
      </c>
      <c r="CS387">
        <f t="shared" si="388"/>
        <v>0</v>
      </c>
      <c r="CT387">
        <f t="shared" si="389"/>
        <v>0</v>
      </c>
      <c r="CU387">
        <f t="shared" si="390"/>
        <v>0</v>
      </c>
      <c r="CV387">
        <f t="shared" si="391"/>
        <v>0</v>
      </c>
      <c r="CW387">
        <f t="shared" si="392"/>
        <v>0</v>
      </c>
      <c r="CX387">
        <f t="shared" si="393"/>
        <v>0</v>
      </c>
      <c r="CY387">
        <f>S387*(BZ387/100)</f>
        <v>0</v>
      </c>
      <c r="CZ387">
        <f>S387*(CA387/100)</f>
        <v>0</v>
      </c>
      <c r="DC387" t="s">
        <v>3</v>
      </c>
      <c r="DD387" t="s">
        <v>3</v>
      </c>
      <c r="DE387" t="s">
        <v>3</v>
      </c>
      <c r="DF387" t="s">
        <v>3</v>
      </c>
      <c r="DG387" t="s">
        <v>3</v>
      </c>
      <c r="DH387" t="s">
        <v>3</v>
      </c>
      <c r="DI387" t="s">
        <v>3</v>
      </c>
      <c r="DJ387" t="s">
        <v>3</v>
      </c>
      <c r="DK387" t="s">
        <v>3</v>
      </c>
      <c r="DL387" t="s">
        <v>3</v>
      </c>
      <c r="DM387" t="s">
        <v>3</v>
      </c>
      <c r="DN387">
        <v>114</v>
      </c>
      <c r="DO387">
        <v>67</v>
      </c>
      <c r="DP387">
        <v>1</v>
      </c>
      <c r="DQ387">
        <v>1</v>
      </c>
      <c r="DU387">
        <v>1010</v>
      </c>
      <c r="DV387" t="s">
        <v>29</v>
      </c>
      <c r="DW387" t="s">
        <v>29</v>
      </c>
      <c r="DX387">
        <v>1</v>
      </c>
      <c r="DZ387" t="s">
        <v>3</v>
      </c>
      <c r="EA387" t="s">
        <v>3</v>
      </c>
      <c r="EB387" t="s">
        <v>3</v>
      </c>
      <c r="EC387" t="s">
        <v>3</v>
      </c>
      <c r="EE387">
        <v>151030334</v>
      </c>
      <c r="EF387">
        <v>40</v>
      </c>
      <c r="EG387" t="s">
        <v>23</v>
      </c>
      <c r="EH387">
        <v>0</v>
      </c>
      <c r="EI387" t="s">
        <v>3</v>
      </c>
      <c r="EJ387">
        <v>2</v>
      </c>
      <c r="EK387">
        <v>336</v>
      </c>
      <c r="EL387" t="s">
        <v>24</v>
      </c>
      <c r="EM387" t="s">
        <v>25</v>
      </c>
      <c r="EO387" t="s">
        <v>3</v>
      </c>
      <c r="EQ387">
        <v>1024</v>
      </c>
      <c r="ER387">
        <v>0</v>
      </c>
      <c r="ES387">
        <v>0</v>
      </c>
      <c r="ET387">
        <v>0</v>
      </c>
      <c r="EU387">
        <v>0</v>
      </c>
      <c r="EV387">
        <v>0</v>
      </c>
      <c r="EW387">
        <v>0</v>
      </c>
      <c r="EX387">
        <v>0</v>
      </c>
      <c r="FQ387">
        <v>0</v>
      </c>
      <c r="FR387">
        <f t="shared" si="394"/>
        <v>0</v>
      </c>
      <c r="FS387">
        <v>0</v>
      </c>
      <c r="FX387">
        <v>114</v>
      </c>
      <c r="FY387">
        <v>67</v>
      </c>
      <c r="GA387" t="s">
        <v>3</v>
      </c>
      <c r="GD387">
        <v>0</v>
      </c>
      <c r="GF387">
        <v>-889416033</v>
      </c>
      <c r="GG387">
        <v>2</v>
      </c>
      <c r="GH387">
        <v>1</v>
      </c>
      <c r="GI387">
        <v>5</v>
      </c>
      <c r="GJ387">
        <v>0</v>
      </c>
      <c r="GK387">
        <f>ROUND(R387*(S12)/100,2)</f>
        <v>0</v>
      </c>
      <c r="GL387">
        <f t="shared" si="395"/>
        <v>0</v>
      </c>
      <c r="GM387">
        <f t="shared" si="396"/>
        <v>0</v>
      </c>
      <c r="GN387">
        <f t="shared" si="397"/>
        <v>0</v>
      </c>
      <c r="GO387">
        <f t="shared" si="398"/>
        <v>0</v>
      </c>
      <c r="GP387">
        <f t="shared" si="399"/>
        <v>0</v>
      </c>
      <c r="GR387">
        <v>0</v>
      </c>
      <c r="GS387">
        <v>3</v>
      </c>
      <c r="GT387">
        <v>0</v>
      </c>
      <c r="GU387" t="s">
        <v>3</v>
      </c>
      <c r="GV387">
        <f t="shared" si="400"/>
        <v>0</v>
      </c>
      <c r="GW387">
        <v>1</v>
      </c>
      <c r="GX387">
        <f t="shared" si="401"/>
        <v>0</v>
      </c>
      <c r="HA387">
        <v>0</v>
      </c>
      <c r="HB387">
        <v>0</v>
      </c>
      <c r="HC387">
        <f t="shared" si="402"/>
        <v>0</v>
      </c>
      <c r="HE387" t="s">
        <v>3</v>
      </c>
      <c r="HF387" t="s">
        <v>3</v>
      </c>
      <c r="HM387" t="s">
        <v>3</v>
      </c>
      <c r="HN387" t="s">
        <v>3</v>
      </c>
      <c r="HO387" t="s">
        <v>3</v>
      </c>
      <c r="HP387" t="s">
        <v>3</v>
      </c>
      <c r="HQ387" t="s">
        <v>3</v>
      </c>
      <c r="IK387">
        <v>0</v>
      </c>
    </row>
    <row r="388" spans="1:255" x14ac:dyDescent="0.2">
      <c r="A388" s="2">
        <v>17</v>
      </c>
      <c r="B388" s="2">
        <v>1</v>
      </c>
      <c r="C388" s="2">
        <f>ROW(SmtRes!A463)</f>
        <v>463</v>
      </c>
      <c r="D388" s="2">
        <f>ROW(EtalonRes!A555)</f>
        <v>555</v>
      </c>
      <c r="E388" s="2" t="s">
        <v>34</v>
      </c>
      <c r="F388" s="2" t="s">
        <v>372</v>
      </c>
      <c r="G388" s="2" t="s">
        <v>373</v>
      </c>
      <c r="H388" s="2" t="s">
        <v>44</v>
      </c>
      <c r="I388" s="2">
        <v>1</v>
      </c>
      <c r="J388" s="2">
        <v>0</v>
      </c>
      <c r="K388" s="2">
        <v>1</v>
      </c>
      <c r="L388" s="2"/>
      <c r="M388" s="2"/>
      <c r="N388" s="2"/>
      <c r="O388" s="2">
        <f t="shared" si="365"/>
        <v>45.67</v>
      </c>
      <c r="P388" s="2">
        <f t="shared" si="366"/>
        <v>1.46</v>
      </c>
      <c r="Q388" s="2">
        <f t="shared" si="367"/>
        <v>17.45</v>
      </c>
      <c r="R388" s="2">
        <f t="shared" si="368"/>
        <v>3.16</v>
      </c>
      <c r="S388" s="2">
        <f t="shared" si="369"/>
        <v>26.76</v>
      </c>
      <c r="T388" s="2">
        <f t="shared" si="370"/>
        <v>0</v>
      </c>
      <c r="U388" s="2">
        <f t="shared" si="371"/>
        <v>2.06</v>
      </c>
      <c r="V388" s="2">
        <f t="shared" si="372"/>
        <v>0</v>
      </c>
      <c r="W388" s="2">
        <f t="shared" si="373"/>
        <v>0</v>
      </c>
      <c r="X388" s="2">
        <f t="shared" si="374"/>
        <v>30.51</v>
      </c>
      <c r="Y388" s="2">
        <f t="shared" si="375"/>
        <v>17.93</v>
      </c>
      <c r="Z388" s="2"/>
      <c r="AA388" s="2">
        <v>151751237</v>
      </c>
      <c r="AB388" s="2">
        <f t="shared" si="376"/>
        <v>45.67</v>
      </c>
      <c r="AC388" s="2">
        <f t="shared" si="377"/>
        <v>1.46</v>
      </c>
      <c r="AD388" s="2">
        <f t="shared" si="378"/>
        <v>17.45</v>
      </c>
      <c r="AE388" s="2">
        <f t="shared" si="379"/>
        <v>3.16</v>
      </c>
      <c r="AF388" s="2">
        <f t="shared" si="380"/>
        <v>26.76</v>
      </c>
      <c r="AG388" s="2">
        <f t="shared" si="381"/>
        <v>0</v>
      </c>
      <c r="AH388" s="2">
        <f t="shared" si="382"/>
        <v>2.06</v>
      </c>
      <c r="AI388" s="2">
        <f t="shared" si="383"/>
        <v>0</v>
      </c>
      <c r="AJ388" s="2">
        <f t="shared" si="384"/>
        <v>0</v>
      </c>
      <c r="AK388" s="2">
        <v>45.67</v>
      </c>
      <c r="AL388" s="2">
        <v>1.46</v>
      </c>
      <c r="AM388" s="2">
        <v>17.45</v>
      </c>
      <c r="AN388" s="2">
        <v>3.16</v>
      </c>
      <c r="AO388" s="2">
        <v>26.76</v>
      </c>
      <c r="AP388" s="2">
        <v>0</v>
      </c>
      <c r="AQ388" s="2">
        <v>2.06</v>
      </c>
      <c r="AR388" s="2">
        <v>0</v>
      </c>
      <c r="AS388" s="2">
        <v>0</v>
      </c>
      <c r="AT388" s="2">
        <v>114</v>
      </c>
      <c r="AU388" s="2">
        <v>67</v>
      </c>
      <c r="AV388" s="2">
        <v>1</v>
      </c>
      <c r="AW388" s="2">
        <v>1</v>
      </c>
      <c r="AX388" s="2"/>
      <c r="AY388" s="2"/>
      <c r="AZ388" s="2">
        <v>1</v>
      </c>
      <c r="BA388" s="2">
        <v>1</v>
      </c>
      <c r="BB388" s="2">
        <v>1</v>
      </c>
      <c r="BC388" s="2">
        <v>1</v>
      </c>
      <c r="BD388" s="2" t="s">
        <v>3</v>
      </c>
      <c r="BE388" s="2" t="s">
        <v>3</v>
      </c>
      <c r="BF388" s="2" t="s">
        <v>3</v>
      </c>
      <c r="BG388" s="2" t="s">
        <v>3</v>
      </c>
      <c r="BH388" s="2">
        <v>0</v>
      </c>
      <c r="BI388" s="2">
        <v>2</v>
      </c>
      <c r="BJ388" s="2" t="s">
        <v>374</v>
      </c>
      <c r="BK388" s="2"/>
      <c r="BL388" s="2"/>
      <c r="BM388" s="2">
        <v>333</v>
      </c>
      <c r="BN388" s="2">
        <v>0</v>
      </c>
      <c r="BO388" s="2" t="s">
        <v>3</v>
      </c>
      <c r="BP388" s="2">
        <v>0</v>
      </c>
      <c r="BQ388" s="2">
        <v>40</v>
      </c>
      <c r="BR388" s="2">
        <v>0</v>
      </c>
      <c r="BS388" s="2">
        <v>1</v>
      </c>
      <c r="BT388" s="2">
        <v>1</v>
      </c>
      <c r="BU388" s="2">
        <v>1</v>
      </c>
      <c r="BV388" s="2">
        <v>1</v>
      </c>
      <c r="BW388" s="2">
        <v>1</v>
      </c>
      <c r="BX388" s="2">
        <v>1</v>
      </c>
      <c r="BY388" s="2" t="s">
        <v>3</v>
      </c>
      <c r="BZ388" s="2">
        <v>114</v>
      </c>
      <c r="CA388" s="2">
        <v>67</v>
      </c>
      <c r="CB388" s="2" t="s">
        <v>3</v>
      </c>
      <c r="CC388" s="2"/>
      <c r="CD388" s="2"/>
      <c r="CE388" s="2">
        <v>30</v>
      </c>
      <c r="CF388" s="2">
        <v>0</v>
      </c>
      <c r="CG388" s="2">
        <v>0</v>
      </c>
      <c r="CH388" s="2"/>
      <c r="CI388" s="2"/>
      <c r="CJ388" s="2"/>
      <c r="CK388" s="2"/>
      <c r="CL388" s="2"/>
      <c r="CM388" s="2">
        <v>0</v>
      </c>
      <c r="CN388" s="2" t="s">
        <v>3</v>
      </c>
      <c r="CO388" s="2">
        <v>0</v>
      </c>
      <c r="CP388" s="2">
        <f t="shared" si="385"/>
        <v>45.67</v>
      </c>
      <c r="CQ388" s="2">
        <f t="shared" si="386"/>
        <v>1.46</v>
      </c>
      <c r="CR388" s="2">
        <f t="shared" si="387"/>
        <v>17.45</v>
      </c>
      <c r="CS388" s="2">
        <f t="shared" si="388"/>
        <v>3.16</v>
      </c>
      <c r="CT388" s="2">
        <f t="shared" si="389"/>
        <v>26.76</v>
      </c>
      <c r="CU388" s="2">
        <f t="shared" si="390"/>
        <v>0</v>
      </c>
      <c r="CV388" s="2">
        <f t="shared" si="391"/>
        <v>2.06</v>
      </c>
      <c r="CW388" s="2">
        <f t="shared" si="392"/>
        <v>0</v>
      </c>
      <c r="CX388" s="2">
        <f t="shared" si="393"/>
        <v>0</v>
      </c>
      <c r="CY388" s="2">
        <f>((S388*BZ388)/100)</f>
        <v>30.506400000000003</v>
      </c>
      <c r="CZ388" s="2">
        <f>((S388*CA388)/100)</f>
        <v>17.929200000000002</v>
      </c>
      <c r="DA388" s="2"/>
      <c r="DB388" s="2"/>
      <c r="DC388" s="2" t="s">
        <v>3</v>
      </c>
      <c r="DD388" s="2" t="s">
        <v>3</v>
      </c>
      <c r="DE388" s="2" t="s">
        <v>3</v>
      </c>
      <c r="DF388" s="2" t="s">
        <v>3</v>
      </c>
      <c r="DG388" s="2" t="s">
        <v>3</v>
      </c>
      <c r="DH388" s="2" t="s">
        <v>3</v>
      </c>
      <c r="DI388" s="2" t="s">
        <v>3</v>
      </c>
      <c r="DJ388" s="2" t="s">
        <v>3</v>
      </c>
      <c r="DK388" s="2" t="s">
        <v>3</v>
      </c>
      <c r="DL388" s="2" t="s">
        <v>3</v>
      </c>
      <c r="DM388" s="2" t="s">
        <v>3</v>
      </c>
      <c r="DN388" s="2">
        <v>0</v>
      </c>
      <c r="DO388" s="2">
        <v>0</v>
      </c>
      <c r="DP388" s="2">
        <v>1</v>
      </c>
      <c r="DQ388" s="2">
        <v>1</v>
      </c>
      <c r="DR388" s="2"/>
      <c r="DS388" s="2"/>
      <c r="DT388" s="2"/>
      <c r="DU388" s="2">
        <v>1013</v>
      </c>
      <c r="DV388" s="2" t="s">
        <v>44</v>
      </c>
      <c r="DW388" s="2" t="s">
        <v>44</v>
      </c>
      <c r="DX388" s="2">
        <v>1</v>
      </c>
      <c r="DY388" s="2"/>
      <c r="DZ388" s="2" t="s">
        <v>3</v>
      </c>
      <c r="EA388" s="2" t="s">
        <v>3</v>
      </c>
      <c r="EB388" s="2" t="s">
        <v>3</v>
      </c>
      <c r="EC388" s="2" t="s">
        <v>3</v>
      </c>
      <c r="ED388" s="2"/>
      <c r="EE388" s="2">
        <v>151030331</v>
      </c>
      <c r="EF388" s="2">
        <v>40</v>
      </c>
      <c r="EG388" s="2" t="s">
        <v>23</v>
      </c>
      <c r="EH388" s="2">
        <v>0</v>
      </c>
      <c r="EI388" s="2" t="s">
        <v>3</v>
      </c>
      <c r="EJ388" s="2">
        <v>2</v>
      </c>
      <c r="EK388" s="2">
        <v>333</v>
      </c>
      <c r="EL388" s="2" t="s">
        <v>375</v>
      </c>
      <c r="EM388" s="2" t="s">
        <v>376</v>
      </c>
      <c r="EN388" s="2"/>
      <c r="EO388" s="2" t="s">
        <v>3</v>
      </c>
      <c r="EP388" s="2"/>
      <c r="EQ388" s="2">
        <v>0</v>
      </c>
      <c r="ER388" s="2">
        <v>45.67</v>
      </c>
      <c r="ES388" s="2">
        <v>1.46</v>
      </c>
      <c r="ET388" s="2">
        <v>17.45</v>
      </c>
      <c r="EU388" s="2">
        <v>3.16</v>
      </c>
      <c r="EV388" s="2">
        <v>26.76</v>
      </c>
      <c r="EW388" s="2">
        <v>2.06</v>
      </c>
      <c r="EX388" s="2">
        <v>0</v>
      </c>
      <c r="EY388" s="2">
        <v>0</v>
      </c>
      <c r="EZ388" s="2"/>
      <c r="FA388" s="2"/>
      <c r="FB388" s="2"/>
      <c r="FC388" s="2"/>
      <c r="FD388" s="2"/>
      <c r="FE388" s="2"/>
      <c r="FF388" s="2"/>
      <c r="FG388" s="2"/>
      <c r="FH388" s="2"/>
      <c r="FI388" s="2"/>
      <c r="FJ388" s="2"/>
      <c r="FK388" s="2"/>
      <c r="FL388" s="2"/>
      <c r="FM388" s="2"/>
      <c r="FN388" s="2"/>
      <c r="FO388" s="2"/>
      <c r="FP388" s="2"/>
      <c r="FQ388" s="2">
        <v>0</v>
      </c>
      <c r="FR388" s="2">
        <f t="shared" si="394"/>
        <v>0</v>
      </c>
      <c r="FS388" s="2">
        <v>0</v>
      </c>
      <c r="FT388" s="2"/>
      <c r="FU388" s="2"/>
      <c r="FV388" s="2"/>
      <c r="FW388" s="2"/>
      <c r="FX388" s="2">
        <v>114</v>
      </c>
      <c r="FY388" s="2">
        <v>67</v>
      </c>
      <c r="FZ388" s="2"/>
      <c r="GA388" s="2" t="s">
        <v>3</v>
      </c>
      <c r="GB388" s="2"/>
      <c r="GC388" s="2"/>
      <c r="GD388" s="2">
        <v>0</v>
      </c>
      <c r="GE388" s="2"/>
      <c r="GF388" s="2">
        <v>399252959</v>
      </c>
      <c r="GG388" s="2">
        <v>2</v>
      </c>
      <c r="GH388" s="2">
        <v>1</v>
      </c>
      <c r="GI388" s="2">
        <v>-2</v>
      </c>
      <c r="GJ388" s="2">
        <v>0</v>
      </c>
      <c r="GK388" s="2">
        <f>ROUND(R388*(R12)/100,2)</f>
        <v>5.53</v>
      </c>
      <c r="GL388" s="2">
        <f t="shared" si="395"/>
        <v>0</v>
      </c>
      <c r="GM388" s="2">
        <f t="shared" si="396"/>
        <v>99.64</v>
      </c>
      <c r="GN388" s="2">
        <f t="shared" si="397"/>
        <v>0</v>
      </c>
      <c r="GO388" s="2">
        <f t="shared" si="398"/>
        <v>99.64</v>
      </c>
      <c r="GP388" s="2">
        <f t="shared" si="399"/>
        <v>0</v>
      </c>
      <c r="GQ388" s="2"/>
      <c r="GR388" s="2">
        <v>0</v>
      </c>
      <c r="GS388" s="2">
        <v>0</v>
      </c>
      <c r="GT388" s="2">
        <v>0</v>
      </c>
      <c r="GU388" s="2" t="s">
        <v>3</v>
      </c>
      <c r="GV388" s="2">
        <f t="shared" si="400"/>
        <v>0</v>
      </c>
      <c r="GW388" s="2">
        <v>1</v>
      </c>
      <c r="GX388" s="2">
        <f t="shared" si="401"/>
        <v>0</v>
      </c>
      <c r="GY388" s="2"/>
      <c r="GZ388" s="2"/>
      <c r="HA388" s="2">
        <v>0</v>
      </c>
      <c r="HB388" s="2">
        <v>0</v>
      </c>
      <c r="HC388" s="2">
        <f t="shared" si="402"/>
        <v>0</v>
      </c>
      <c r="HD388" s="2"/>
      <c r="HE388" s="2" t="s">
        <v>3</v>
      </c>
      <c r="HF388" s="2" t="s">
        <v>3</v>
      </c>
      <c r="HG388" s="2"/>
      <c r="HH388" s="2"/>
      <c r="HI388" s="2"/>
      <c r="HJ388" s="2"/>
      <c r="HK388" s="2"/>
      <c r="HL388" s="2"/>
      <c r="HM388" s="2" t="s">
        <v>3</v>
      </c>
      <c r="HN388" s="2" t="s">
        <v>3</v>
      </c>
      <c r="HO388" s="2" t="s">
        <v>3</v>
      </c>
      <c r="HP388" s="2" t="s">
        <v>3</v>
      </c>
      <c r="HQ388" s="2" t="s">
        <v>3</v>
      </c>
      <c r="HR388" s="2"/>
      <c r="HS388" s="2"/>
      <c r="HT388" s="2"/>
      <c r="HU388" s="2"/>
      <c r="HV388" s="2"/>
      <c r="HW388" s="2"/>
      <c r="HX388" s="2"/>
      <c r="HY388" s="2"/>
      <c r="HZ388" s="2"/>
      <c r="IA388" s="2"/>
      <c r="IB388" s="2"/>
      <c r="IC388" s="2"/>
      <c r="ID388" s="2"/>
      <c r="IE388" s="2"/>
      <c r="IF388" s="2"/>
      <c r="IG388" s="2"/>
      <c r="IH388" s="2"/>
      <c r="II388" s="2"/>
      <c r="IJ388" s="2"/>
      <c r="IK388" s="2">
        <v>0</v>
      </c>
      <c r="IL388" s="2"/>
      <c r="IM388" s="2"/>
      <c r="IN388" s="2"/>
      <c r="IO388" s="2"/>
      <c r="IP388" s="2"/>
      <c r="IQ388" s="2"/>
      <c r="IR388" s="2"/>
      <c r="IS388" s="2"/>
      <c r="IT388" s="2"/>
      <c r="IU388" s="2"/>
    </row>
    <row r="389" spans="1:255" x14ac:dyDescent="0.2">
      <c r="A389">
        <v>17</v>
      </c>
      <c r="B389">
        <v>1</v>
      </c>
      <c r="C389">
        <f>ROW(SmtRes!A470)</f>
        <v>470</v>
      </c>
      <c r="D389">
        <f>ROW(EtalonRes!A564)</f>
        <v>564</v>
      </c>
      <c r="E389" t="s">
        <v>34</v>
      </c>
      <c r="F389" t="s">
        <v>372</v>
      </c>
      <c r="G389" t="s">
        <v>373</v>
      </c>
      <c r="H389" t="s">
        <v>44</v>
      </c>
      <c r="I389">
        <v>1</v>
      </c>
      <c r="J389">
        <v>0</v>
      </c>
      <c r="K389">
        <v>1</v>
      </c>
      <c r="O389">
        <f t="shared" si="365"/>
        <v>1192.6300000000001</v>
      </c>
      <c r="P389">
        <f t="shared" si="366"/>
        <v>17.510000000000002</v>
      </c>
      <c r="Q389">
        <f t="shared" si="367"/>
        <v>251.63</v>
      </c>
      <c r="R389">
        <f t="shared" si="368"/>
        <v>109.05</v>
      </c>
      <c r="S389">
        <f t="shared" si="369"/>
        <v>923.49</v>
      </c>
      <c r="T389">
        <f t="shared" si="370"/>
        <v>0</v>
      </c>
      <c r="U389">
        <f t="shared" si="371"/>
        <v>2.06</v>
      </c>
      <c r="V389">
        <f t="shared" si="372"/>
        <v>0</v>
      </c>
      <c r="W389">
        <f t="shared" si="373"/>
        <v>0</v>
      </c>
      <c r="X389">
        <f t="shared" si="374"/>
        <v>729.56</v>
      </c>
      <c r="Y389">
        <f t="shared" si="375"/>
        <v>378.63</v>
      </c>
      <c r="AA389">
        <v>151751235</v>
      </c>
      <c r="AB389">
        <f t="shared" si="376"/>
        <v>45.67</v>
      </c>
      <c r="AC389">
        <f t="shared" si="377"/>
        <v>1.46</v>
      </c>
      <c r="AD389">
        <f t="shared" si="378"/>
        <v>17.45</v>
      </c>
      <c r="AE389">
        <f t="shared" si="379"/>
        <v>3.16</v>
      </c>
      <c r="AF389">
        <f t="shared" si="380"/>
        <v>26.76</v>
      </c>
      <c r="AG389">
        <f t="shared" si="381"/>
        <v>0</v>
      </c>
      <c r="AH389">
        <f t="shared" si="382"/>
        <v>2.06</v>
      </c>
      <c r="AI389">
        <f t="shared" si="383"/>
        <v>0</v>
      </c>
      <c r="AJ389">
        <f t="shared" si="384"/>
        <v>0</v>
      </c>
      <c r="AK389">
        <v>45.67</v>
      </c>
      <c r="AL389">
        <v>1.46</v>
      </c>
      <c r="AM389">
        <v>17.45</v>
      </c>
      <c r="AN389">
        <v>3.16</v>
      </c>
      <c r="AO389">
        <v>26.76</v>
      </c>
      <c r="AP389">
        <v>0</v>
      </c>
      <c r="AQ389">
        <v>2.06</v>
      </c>
      <c r="AR389">
        <v>0</v>
      </c>
      <c r="AS389">
        <v>0</v>
      </c>
      <c r="AT389">
        <v>79</v>
      </c>
      <c r="AU389">
        <v>41</v>
      </c>
      <c r="AV389">
        <v>1</v>
      </c>
      <c r="AW389">
        <v>1</v>
      </c>
      <c r="AZ389">
        <v>1</v>
      </c>
      <c r="BA389">
        <v>34.51</v>
      </c>
      <c r="BB389">
        <v>14.42</v>
      </c>
      <c r="BC389">
        <v>11.99</v>
      </c>
      <c r="BD389" t="s">
        <v>3</v>
      </c>
      <c r="BE389" t="s">
        <v>3</v>
      </c>
      <c r="BF389" t="s">
        <v>3</v>
      </c>
      <c r="BG389" t="s">
        <v>3</v>
      </c>
      <c r="BH389">
        <v>0</v>
      </c>
      <c r="BI389">
        <v>2</v>
      </c>
      <c r="BJ389" t="s">
        <v>374</v>
      </c>
      <c r="BM389">
        <v>333</v>
      </c>
      <c r="BN389">
        <v>0</v>
      </c>
      <c r="BO389" t="s">
        <v>372</v>
      </c>
      <c r="BP389">
        <v>1</v>
      </c>
      <c r="BQ389">
        <v>40</v>
      </c>
      <c r="BR389">
        <v>0</v>
      </c>
      <c r="BS389">
        <v>34.51</v>
      </c>
      <c r="BT389">
        <v>1</v>
      </c>
      <c r="BU389">
        <v>1</v>
      </c>
      <c r="BV389">
        <v>1</v>
      </c>
      <c r="BW389">
        <v>1</v>
      </c>
      <c r="BX389">
        <v>1</v>
      </c>
      <c r="BY389" t="s">
        <v>3</v>
      </c>
      <c r="BZ389">
        <v>79</v>
      </c>
      <c r="CA389">
        <v>41</v>
      </c>
      <c r="CB389" t="s">
        <v>3</v>
      </c>
      <c r="CE389">
        <v>30</v>
      </c>
      <c r="CF389">
        <v>0</v>
      </c>
      <c r="CG389">
        <v>0</v>
      </c>
      <c r="CM389">
        <v>0</v>
      </c>
      <c r="CN389" t="s">
        <v>3</v>
      </c>
      <c r="CO389">
        <v>0</v>
      </c>
      <c r="CP389">
        <f t="shared" si="385"/>
        <v>1192.6300000000001</v>
      </c>
      <c r="CQ389">
        <f t="shared" si="386"/>
        <v>17.510000000000002</v>
      </c>
      <c r="CR389">
        <f t="shared" si="387"/>
        <v>251.63</v>
      </c>
      <c r="CS389">
        <f t="shared" si="388"/>
        <v>109.05</v>
      </c>
      <c r="CT389">
        <f t="shared" si="389"/>
        <v>923.49</v>
      </c>
      <c r="CU389">
        <f t="shared" si="390"/>
        <v>0</v>
      </c>
      <c r="CV389">
        <f t="shared" si="391"/>
        <v>2.06</v>
      </c>
      <c r="CW389">
        <f t="shared" si="392"/>
        <v>0</v>
      </c>
      <c r="CX389">
        <f t="shared" si="393"/>
        <v>0</v>
      </c>
      <c r="CY389">
        <f>S389*(BZ389/100)</f>
        <v>729.55709999999999</v>
      </c>
      <c r="CZ389">
        <f>S389*(CA389/100)</f>
        <v>378.6309</v>
      </c>
      <c r="DC389" t="s">
        <v>3</v>
      </c>
      <c r="DD389" t="s">
        <v>3</v>
      </c>
      <c r="DE389" t="s">
        <v>3</v>
      </c>
      <c r="DF389" t="s">
        <v>3</v>
      </c>
      <c r="DG389" t="s">
        <v>3</v>
      </c>
      <c r="DH389" t="s">
        <v>3</v>
      </c>
      <c r="DI389" t="s">
        <v>3</v>
      </c>
      <c r="DJ389" t="s">
        <v>3</v>
      </c>
      <c r="DK389" t="s">
        <v>3</v>
      </c>
      <c r="DL389" t="s">
        <v>3</v>
      </c>
      <c r="DM389" t="s">
        <v>3</v>
      </c>
      <c r="DN389">
        <v>114</v>
      </c>
      <c r="DO389">
        <v>67</v>
      </c>
      <c r="DP389">
        <v>1</v>
      </c>
      <c r="DQ389">
        <v>1</v>
      </c>
      <c r="DU389">
        <v>1013</v>
      </c>
      <c r="DV389" t="s">
        <v>44</v>
      </c>
      <c r="DW389" t="s">
        <v>44</v>
      </c>
      <c r="DX389">
        <v>1</v>
      </c>
      <c r="DZ389" t="s">
        <v>3</v>
      </c>
      <c r="EA389" t="s">
        <v>3</v>
      </c>
      <c r="EB389" t="s">
        <v>3</v>
      </c>
      <c r="EC389" t="s">
        <v>3</v>
      </c>
      <c r="EE389">
        <v>151030331</v>
      </c>
      <c r="EF389">
        <v>40</v>
      </c>
      <c r="EG389" t="s">
        <v>23</v>
      </c>
      <c r="EH389">
        <v>0</v>
      </c>
      <c r="EI389" t="s">
        <v>3</v>
      </c>
      <c r="EJ389">
        <v>2</v>
      </c>
      <c r="EK389">
        <v>333</v>
      </c>
      <c r="EL389" t="s">
        <v>375</v>
      </c>
      <c r="EM389" t="s">
        <v>376</v>
      </c>
      <c r="EO389" t="s">
        <v>3</v>
      </c>
      <c r="EQ389">
        <v>0</v>
      </c>
      <c r="ER389">
        <v>45.67</v>
      </c>
      <c r="ES389">
        <v>1.46</v>
      </c>
      <c r="ET389">
        <v>17.45</v>
      </c>
      <c r="EU389">
        <v>3.16</v>
      </c>
      <c r="EV389">
        <v>26.76</v>
      </c>
      <c r="EW389">
        <v>2.06</v>
      </c>
      <c r="EX389">
        <v>0</v>
      </c>
      <c r="EY389">
        <v>0</v>
      </c>
      <c r="FQ389">
        <v>0</v>
      </c>
      <c r="FR389">
        <f t="shared" si="394"/>
        <v>0</v>
      </c>
      <c r="FS389">
        <v>0</v>
      </c>
      <c r="FX389">
        <v>114</v>
      </c>
      <c r="FY389">
        <v>67</v>
      </c>
      <c r="GA389" t="s">
        <v>3</v>
      </c>
      <c r="GD389">
        <v>0</v>
      </c>
      <c r="GF389">
        <v>399252959</v>
      </c>
      <c r="GG389">
        <v>2</v>
      </c>
      <c r="GH389">
        <v>1</v>
      </c>
      <c r="GI389">
        <v>2</v>
      </c>
      <c r="GJ389">
        <v>0</v>
      </c>
      <c r="GK389">
        <f>ROUND(R389*(S12)/100,2)</f>
        <v>174.48</v>
      </c>
      <c r="GL389">
        <f t="shared" si="395"/>
        <v>0</v>
      </c>
      <c r="GM389">
        <f t="shared" si="396"/>
        <v>2475.3000000000002</v>
      </c>
      <c r="GN389">
        <f t="shared" si="397"/>
        <v>0</v>
      </c>
      <c r="GO389">
        <f t="shared" si="398"/>
        <v>2475.3000000000002</v>
      </c>
      <c r="GP389">
        <f t="shared" si="399"/>
        <v>0</v>
      </c>
      <c r="GR389">
        <v>0</v>
      </c>
      <c r="GS389">
        <v>3</v>
      </c>
      <c r="GT389">
        <v>0</v>
      </c>
      <c r="GU389" t="s">
        <v>3</v>
      </c>
      <c r="GV389">
        <f t="shared" si="400"/>
        <v>0</v>
      </c>
      <c r="GW389">
        <v>1</v>
      </c>
      <c r="GX389">
        <f t="shared" si="401"/>
        <v>0</v>
      </c>
      <c r="HA389">
        <v>0</v>
      </c>
      <c r="HB389">
        <v>0</v>
      </c>
      <c r="HC389">
        <f t="shared" si="402"/>
        <v>0</v>
      </c>
      <c r="HE389" t="s">
        <v>3</v>
      </c>
      <c r="HF389" t="s">
        <v>3</v>
      </c>
      <c r="HM389" t="s">
        <v>3</v>
      </c>
      <c r="HN389" t="s">
        <v>3</v>
      </c>
      <c r="HO389" t="s">
        <v>3</v>
      </c>
      <c r="HP389" t="s">
        <v>3</v>
      </c>
      <c r="HQ389" t="s">
        <v>3</v>
      </c>
      <c r="IK389">
        <v>0</v>
      </c>
    </row>
    <row r="390" spans="1:255" x14ac:dyDescent="0.2">
      <c r="A390" s="2">
        <v>17</v>
      </c>
      <c r="B390" s="2">
        <v>1</v>
      </c>
      <c r="C390" s="2"/>
      <c r="D390" s="2"/>
      <c r="E390" s="2" t="s">
        <v>41</v>
      </c>
      <c r="F390" s="2" t="s">
        <v>27</v>
      </c>
      <c r="G390" s="2" t="s">
        <v>377</v>
      </c>
      <c r="H390" s="2" t="s">
        <v>29</v>
      </c>
      <c r="I390" s="2">
        <v>1</v>
      </c>
      <c r="J390" s="2">
        <v>0</v>
      </c>
      <c r="K390" s="2">
        <v>1</v>
      </c>
      <c r="L390" s="2"/>
      <c r="M390" s="2"/>
      <c r="N390" s="2"/>
      <c r="O390" s="2">
        <f t="shared" si="365"/>
        <v>3098.05</v>
      </c>
      <c r="P390" s="2">
        <f t="shared" si="366"/>
        <v>3098.05</v>
      </c>
      <c r="Q390" s="2">
        <f t="shared" si="367"/>
        <v>0</v>
      </c>
      <c r="R390" s="2">
        <f t="shared" si="368"/>
        <v>0</v>
      </c>
      <c r="S390" s="2">
        <f t="shared" si="369"/>
        <v>0</v>
      </c>
      <c r="T390" s="2">
        <f t="shared" si="370"/>
        <v>0</v>
      </c>
      <c r="U390" s="2">
        <f t="shared" si="371"/>
        <v>0</v>
      </c>
      <c r="V390" s="2">
        <f t="shared" si="372"/>
        <v>0</v>
      </c>
      <c r="W390" s="2">
        <f t="shared" si="373"/>
        <v>0</v>
      </c>
      <c r="X390" s="2">
        <f t="shared" si="374"/>
        <v>0</v>
      </c>
      <c r="Y390" s="2">
        <f t="shared" si="375"/>
        <v>0</v>
      </c>
      <c r="Z390" s="2"/>
      <c r="AA390" s="2">
        <v>151751237</v>
      </c>
      <c r="AB390" s="2">
        <f t="shared" si="376"/>
        <v>3098.05</v>
      </c>
      <c r="AC390" s="2">
        <f t="shared" si="377"/>
        <v>3098.05</v>
      </c>
      <c r="AD390" s="2">
        <f t="shared" si="378"/>
        <v>0</v>
      </c>
      <c r="AE390" s="2">
        <f t="shared" si="379"/>
        <v>0</v>
      </c>
      <c r="AF390" s="2">
        <f t="shared" si="380"/>
        <v>0</v>
      </c>
      <c r="AG390" s="2">
        <f t="shared" si="381"/>
        <v>0</v>
      </c>
      <c r="AH390" s="2">
        <f t="shared" si="382"/>
        <v>0</v>
      </c>
      <c r="AI390" s="2">
        <f t="shared" si="383"/>
        <v>0</v>
      </c>
      <c r="AJ390" s="2">
        <f t="shared" si="384"/>
        <v>0</v>
      </c>
      <c r="AK390" s="2">
        <v>3098.05</v>
      </c>
      <c r="AL390" s="2">
        <v>3098.05</v>
      </c>
      <c r="AM390" s="2">
        <v>0</v>
      </c>
      <c r="AN390" s="2">
        <v>0</v>
      </c>
      <c r="AO390" s="2">
        <v>0</v>
      </c>
      <c r="AP390" s="2">
        <v>0</v>
      </c>
      <c r="AQ390" s="2">
        <v>0</v>
      </c>
      <c r="AR390" s="2">
        <v>0</v>
      </c>
      <c r="AS390" s="2">
        <v>0</v>
      </c>
      <c r="AT390" s="2">
        <v>0</v>
      </c>
      <c r="AU390" s="2">
        <v>0</v>
      </c>
      <c r="AV390" s="2">
        <v>1</v>
      </c>
      <c r="AW390" s="2">
        <v>1</v>
      </c>
      <c r="AX390" s="2"/>
      <c r="AY390" s="2"/>
      <c r="AZ390" s="2">
        <v>1</v>
      </c>
      <c r="BA390" s="2">
        <v>1</v>
      </c>
      <c r="BB390" s="2">
        <v>1</v>
      </c>
      <c r="BC390" s="2">
        <v>1</v>
      </c>
      <c r="BD390" s="2" t="s">
        <v>3</v>
      </c>
      <c r="BE390" s="2" t="s">
        <v>3</v>
      </c>
      <c r="BF390" s="2" t="s">
        <v>3</v>
      </c>
      <c r="BG390" s="2" t="s">
        <v>3</v>
      </c>
      <c r="BH390" s="2">
        <v>3</v>
      </c>
      <c r="BI390" s="2">
        <v>3</v>
      </c>
      <c r="BJ390" s="2" t="s">
        <v>3</v>
      </c>
      <c r="BK390" s="2"/>
      <c r="BL390" s="2"/>
      <c r="BM390" s="2">
        <v>700010</v>
      </c>
      <c r="BN390" s="2">
        <v>0</v>
      </c>
      <c r="BO390" s="2" t="s">
        <v>3</v>
      </c>
      <c r="BP390" s="2">
        <v>0</v>
      </c>
      <c r="BQ390" s="2">
        <v>202</v>
      </c>
      <c r="BR390" s="2">
        <v>0</v>
      </c>
      <c r="BS390" s="2">
        <v>1</v>
      </c>
      <c r="BT390" s="2">
        <v>1</v>
      </c>
      <c r="BU390" s="2">
        <v>1</v>
      </c>
      <c r="BV390" s="2">
        <v>1</v>
      </c>
      <c r="BW390" s="2">
        <v>1</v>
      </c>
      <c r="BX390" s="2">
        <v>1</v>
      </c>
      <c r="BY390" s="2" t="s">
        <v>3</v>
      </c>
      <c r="BZ390" s="2">
        <v>0</v>
      </c>
      <c r="CA390" s="2">
        <v>0</v>
      </c>
      <c r="CB390" s="2" t="s">
        <v>3</v>
      </c>
      <c r="CC390" s="2"/>
      <c r="CD390" s="2"/>
      <c r="CE390" s="2">
        <v>30</v>
      </c>
      <c r="CF390" s="2">
        <v>0</v>
      </c>
      <c r="CG390" s="2">
        <v>0</v>
      </c>
      <c r="CH390" s="2"/>
      <c r="CI390" s="2"/>
      <c r="CJ390" s="2"/>
      <c r="CK390" s="2"/>
      <c r="CL390" s="2"/>
      <c r="CM390" s="2">
        <v>0</v>
      </c>
      <c r="CN390" s="2" t="s">
        <v>3</v>
      </c>
      <c r="CO390" s="2">
        <v>0</v>
      </c>
      <c r="CP390" s="2">
        <f t="shared" si="385"/>
        <v>3098.05</v>
      </c>
      <c r="CQ390" s="2">
        <f t="shared" si="386"/>
        <v>3098.05</v>
      </c>
      <c r="CR390" s="2">
        <f t="shared" si="387"/>
        <v>0</v>
      </c>
      <c r="CS390" s="2">
        <f t="shared" si="388"/>
        <v>0</v>
      </c>
      <c r="CT390" s="2">
        <f t="shared" si="389"/>
        <v>0</v>
      </c>
      <c r="CU390" s="2">
        <f t="shared" si="390"/>
        <v>0</v>
      </c>
      <c r="CV390" s="2">
        <f t="shared" si="391"/>
        <v>0</v>
      </c>
      <c r="CW390" s="2">
        <f t="shared" si="392"/>
        <v>0</v>
      </c>
      <c r="CX390" s="2">
        <f t="shared" si="393"/>
        <v>0</v>
      </c>
      <c r="CY390" s="2">
        <f>((S390*BZ390)/100)</f>
        <v>0</v>
      </c>
      <c r="CZ390" s="2">
        <f>((S390*CA390)/100)</f>
        <v>0</v>
      </c>
      <c r="DA390" s="2"/>
      <c r="DB390" s="2"/>
      <c r="DC390" s="2" t="s">
        <v>3</v>
      </c>
      <c r="DD390" s="2" t="s">
        <v>3</v>
      </c>
      <c r="DE390" s="2" t="s">
        <v>3</v>
      </c>
      <c r="DF390" s="2" t="s">
        <v>3</v>
      </c>
      <c r="DG390" s="2" t="s">
        <v>3</v>
      </c>
      <c r="DH390" s="2" t="s">
        <v>3</v>
      </c>
      <c r="DI390" s="2" t="s">
        <v>3</v>
      </c>
      <c r="DJ390" s="2" t="s">
        <v>3</v>
      </c>
      <c r="DK390" s="2" t="s">
        <v>3</v>
      </c>
      <c r="DL390" s="2" t="s">
        <v>3</v>
      </c>
      <c r="DM390" s="2" t="s">
        <v>3</v>
      </c>
      <c r="DN390" s="2">
        <v>0</v>
      </c>
      <c r="DO390" s="2">
        <v>0</v>
      </c>
      <c r="DP390" s="2">
        <v>1</v>
      </c>
      <c r="DQ390" s="2">
        <v>1</v>
      </c>
      <c r="DR390" s="2"/>
      <c r="DS390" s="2"/>
      <c r="DT390" s="2"/>
      <c r="DU390" s="2">
        <v>1010</v>
      </c>
      <c r="DV390" s="2" t="s">
        <v>29</v>
      </c>
      <c r="DW390" s="2" t="s">
        <v>29</v>
      </c>
      <c r="DX390" s="2">
        <v>1</v>
      </c>
      <c r="DY390" s="2"/>
      <c r="DZ390" s="2" t="s">
        <v>3</v>
      </c>
      <c r="EA390" s="2" t="s">
        <v>3</v>
      </c>
      <c r="EB390" s="2" t="s">
        <v>3</v>
      </c>
      <c r="EC390" s="2" t="s">
        <v>3</v>
      </c>
      <c r="ED390" s="2"/>
      <c r="EE390" s="2">
        <v>151748510</v>
      </c>
      <c r="EF390" s="2">
        <v>202</v>
      </c>
      <c r="EG390" s="2" t="s">
        <v>30</v>
      </c>
      <c r="EH390" s="2">
        <v>0</v>
      </c>
      <c r="EI390" s="2" t="s">
        <v>3</v>
      </c>
      <c r="EJ390" s="2">
        <v>1</v>
      </c>
      <c r="EK390" s="2">
        <v>700010</v>
      </c>
      <c r="EL390" s="2" t="s">
        <v>31</v>
      </c>
      <c r="EM390" s="2" t="s">
        <v>30</v>
      </c>
      <c r="EN390" s="2"/>
      <c r="EO390" s="2" t="s">
        <v>3</v>
      </c>
      <c r="EP390" s="2"/>
      <c r="EQ390" s="2">
        <v>0</v>
      </c>
      <c r="ER390" s="2">
        <v>3263.2900000000004</v>
      </c>
      <c r="ES390" s="2">
        <v>3098.05</v>
      </c>
      <c r="ET390" s="2">
        <v>0</v>
      </c>
      <c r="EU390" s="2">
        <v>0</v>
      </c>
      <c r="EV390" s="2">
        <v>0</v>
      </c>
      <c r="EW390" s="2">
        <v>0</v>
      </c>
      <c r="EX390" s="2">
        <v>0</v>
      </c>
      <c r="EY390" s="2">
        <v>0</v>
      </c>
      <c r="EZ390" s="2"/>
      <c r="FA390" s="2"/>
      <c r="FB390" s="2"/>
      <c r="FC390" s="2"/>
      <c r="FD390" s="2"/>
      <c r="FE390" s="2"/>
      <c r="FF390" s="2"/>
      <c r="FG390" s="2"/>
      <c r="FH390" s="2"/>
      <c r="FI390" s="2"/>
      <c r="FJ390" s="2"/>
      <c r="FK390" s="2"/>
      <c r="FL390" s="2"/>
      <c r="FM390" s="2"/>
      <c r="FN390" s="2"/>
      <c r="FO390" s="2"/>
      <c r="FP390" s="2"/>
      <c r="FQ390" s="2">
        <v>0</v>
      </c>
      <c r="FR390" s="2">
        <f t="shared" si="394"/>
        <v>3098.05</v>
      </c>
      <c r="FS390" s="2">
        <v>0</v>
      </c>
      <c r="FT390" s="2"/>
      <c r="FU390" s="2"/>
      <c r="FV390" s="2"/>
      <c r="FW390" s="2"/>
      <c r="FX390" s="2">
        <v>0</v>
      </c>
      <c r="FY390" s="2">
        <v>0</v>
      </c>
      <c r="FZ390" s="2"/>
      <c r="GA390" s="2" t="s">
        <v>343</v>
      </c>
      <c r="GB390" s="2"/>
      <c r="GC390" s="2"/>
      <c r="GD390" s="2">
        <v>0</v>
      </c>
      <c r="GE390" s="2"/>
      <c r="GF390" s="2">
        <v>297186259</v>
      </c>
      <c r="GG390" s="2">
        <v>2</v>
      </c>
      <c r="GH390" s="2">
        <v>4</v>
      </c>
      <c r="GI390" s="2">
        <v>-2</v>
      </c>
      <c r="GJ390" s="2">
        <v>0</v>
      </c>
      <c r="GK390" s="2">
        <f>ROUND(R390*(R12)/100,2)</f>
        <v>0</v>
      </c>
      <c r="GL390" s="2">
        <f t="shared" si="395"/>
        <v>0</v>
      </c>
      <c r="GM390" s="2">
        <f t="shared" si="396"/>
        <v>3098.05</v>
      </c>
      <c r="GN390" s="2">
        <f t="shared" si="397"/>
        <v>0</v>
      </c>
      <c r="GO390" s="2">
        <f t="shared" si="398"/>
        <v>0</v>
      </c>
      <c r="GP390" s="2">
        <f t="shared" si="399"/>
        <v>0</v>
      </c>
      <c r="GQ390" s="2"/>
      <c r="GR390" s="2">
        <v>0</v>
      </c>
      <c r="GS390" s="2">
        <v>2</v>
      </c>
      <c r="GT390" s="2">
        <v>0</v>
      </c>
      <c r="GU390" s="2" t="s">
        <v>3</v>
      </c>
      <c r="GV390" s="2">
        <f t="shared" si="400"/>
        <v>0</v>
      </c>
      <c r="GW390" s="2">
        <v>1</v>
      </c>
      <c r="GX390" s="2">
        <f t="shared" si="401"/>
        <v>0</v>
      </c>
      <c r="GY390" s="2"/>
      <c r="GZ390" s="2"/>
      <c r="HA390" s="2">
        <v>0</v>
      </c>
      <c r="HB390" s="2">
        <v>0</v>
      </c>
      <c r="HC390" s="2">
        <f t="shared" si="402"/>
        <v>0</v>
      </c>
      <c r="HD390" s="2"/>
      <c r="HE390" s="2" t="s">
        <v>33</v>
      </c>
      <c r="HF390" s="2" t="s">
        <v>34</v>
      </c>
      <c r="HG390" s="2"/>
      <c r="HH390" s="2"/>
      <c r="HI390" s="2"/>
      <c r="HJ390" s="2"/>
      <c r="HK390" s="2"/>
      <c r="HL390" s="2"/>
      <c r="HM390" s="2" t="s">
        <v>3</v>
      </c>
      <c r="HN390" s="2" t="s">
        <v>3</v>
      </c>
      <c r="HO390" s="2" t="s">
        <v>3</v>
      </c>
      <c r="HP390" s="2" t="s">
        <v>3</v>
      </c>
      <c r="HQ390" s="2" t="s">
        <v>3</v>
      </c>
      <c r="HR390" s="2"/>
      <c r="HS390" s="2"/>
      <c r="HT390" s="2"/>
      <c r="HU390" s="2"/>
      <c r="HV390" s="2"/>
      <c r="HW390" s="2"/>
      <c r="HX390" s="2"/>
      <c r="HY390" s="2"/>
      <c r="HZ390" s="2"/>
      <c r="IA390" s="2"/>
      <c r="IB390" s="2"/>
      <c r="IC390" s="2"/>
      <c r="ID390" s="2"/>
      <c r="IE390" s="2"/>
      <c r="IF390" s="2"/>
      <c r="IG390" s="2"/>
      <c r="IH390" s="2"/>
      <c r="II390" s="2"/>
      <c r="IJ390" s="2"/>
      <c r="IK390" s="2">
        <v>0</v>
      </c>
      <c r="IL390" s="2"/>
      <c r="IM390" s="2"/>
      <c r="IN390" s="2"/>
      <c r="IO390" s="2"/>
      <c r="IP390" s="2"/>
      <c r="IQ390" s="2"/>
      <c r="IR390" s="2"/>
      <c r="IS390" s="2"/>
      <c r="IT390" s="2"/>
      <c r="IU390" s="2"/>
    </row>
    <row r="391" spans="1:255" x14ac:dyDescent="0.2">
      <c r="A391">
        <v>17</v>
      </c>
      <c r="B391">
        <v>1</v>
      </c>
      <c r="E391" t="s">
        <v>41</v>
      </c>
      <c r="F391" t="s">
        <v>27</v>
      </c>
      <c r="G391" t="s">
        <v>377</v>
      </c>
      <c r="H391" t="s">
        <v>29</v>
      </c>
      <c r="I391">
        <v>1</v>
      </c>
      <c r="J391">
        <v>0</v>
      </c>
      <c r="K391">
        <v>1</v>
      </c>
      <c r="O391">
        <f t="shared" si="365"/>
        <v>22027.14</v>
      </c>
      <c r="P391">
        <f t="shared" si="366"/>
        <v>22027.14</v>
      </c>
      <c r="Q391">
        <f t="shared" si="367"/>
        <v>0</v>
      </c>
      <c r="R391">
        <f t="shared" si="368"/>
        <v>0</v>
      </c>
      <c r="S391">
        <f t="shared" si="369"/>
        <v>0</v>
      </c>
      <c r="T391">
        <f t="shared" si="370"/>
        <v>0</v>
      </c>
      <c r="U391">
        <f t="shared" si="371"/>
        <v>0</v>
      </c>
      <c r="V391">
        <f t="shared" si="372"/>
        <v>0</v>
      </c>
      <c r="W391">
        <f t="shared" si="373"/>
        <v>0</v>
      </c>
      <c r="X391">
        <f t="shared" si="374"/>
        <v>0</v>
      </c>
      <c r="Y391">
        <f t="shared" si="375"/>
        <v>0</v>
      </c>
      <c r="AA391">
        <v>151751235</v>
      </c>
      <c r="AB391">
        <f t="shared" si="376"/>
        <v>3098.05</v>
      </c>
      <c r="AC391">
        <f t="shared" si="377"/>
        <v>3098.05</v>
      </c>
      <c r="AD391">
        <f t="shared" si="378"/>
        <v>0</v>
      </c>
      <c r="AE391">
        <f t="shared" si="379"/>
        <v>0</v>
      </c>
      <c r="AF391">
        <f t="shared" si="380"/>
        <v>0</v>
      </c>
      <c r="AG391">
        <f t="shared" si="381"/>
        <v>0</v>
      </c>
      <c r="AH391">
        <f t="shared" si="382"/>
        <v>0</v>
      </c>
      <c r="AI391">
        <f t="shared" si="383"/>
        <v>0</v>
      </c>
      <c r="AJ391">
        <f t="shared" si="384"/>
        <v>0</v>
      </c>
      <c r="AK391">
        <v>3098.05</v>
      </c>
      <c r="AL391">
        <v>3098.05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1</v>
      </c>
      <c r="AW391">
        <v>1</v>
      </c>
      <c r="AZ391">
        <v>1</v>
      </c>
      <c r="BA391">
        <v>1</v>
      </c>
      <c r="BB391">
        <v>1</v>
      </c>
      <c r="BC391">
        <v>7.11</v>
      </c>
      <c r="BD391" t="s">
        <v>3</v>
      </c>
      <c r="BE391" t="s">
        <v>3</v>
      </c>
      <c r="BF391" t="s">
        <v>3</v>
      </c>
      <c r="BG391" t="s">
        <v>3</v>
      </c>
      <c r="BH391">
        <v>3</v>
      </c>
      <c r="BI391">
        <v>3</v>
      </c>
      <c r="BJ391" t="s">
        <v>3</v>
      </c>
      <c r="BM391">
        <v>700010</v>
      </c>
      <c r="BN391">
        <v>0</v>
      </c>
      <c r="BO391" t="s">
        <v>3</v>
      </c>
      <c r="BP391">
        <v>0</v>
      </c>
      <c r="BQ391">
        <v>202</v>
      </c>
      <c r="BR391">
        <v>0</v>
      </c>
      <c r="BS391">
        <v>1</v>
      </c>
      <c r="BT391">
        <v>1</v>
      </c>
      <c r="BU391">
        <v>1</v>
      </c>
      <c r="BV391">
        <v>1</v>
      </c>
      <c r="BW391">
        <v>1</v>
      </c>
      <c r="BX391">
        <v>1</v>
      </c>
      <c r="BY391" t="s">
        <v>3</v>
      </c>
      <c r="BZ391">
        <v>0</v>
      </c>
      <c r="CA391">
        <v>0</v>
      </c>
      <c r="CB391" t="s">
        <v>3</v>
      </c>
      <c r="CE391">
        <v>30</v>
      </c>
      <c r="CF391">
        <v>0</v>
      </c>
      <c r="CG391">
        <v>0</v>
      </c>
      <c r="CM391">
        <v>0</v>
      </c>
      <c r="CN391" t="s">
        <v>3</v>
      </c>
      <c r="CO391">
        <v>0</v>
      </c>
      <c r="CP391">
        <f t="shared" si="385"/>
        <v>22027.14</v>
      </c>
      <c r="CQ391">
        <f t="shared" si="386"/>
        <v>22027.14</v>
      </c>
      <c r="CR391">
        <f t="shared" si="387"/>
        <v>0</v>
      </c>
      <c r="CS391">
        <f t="shared" si="388"/>
        <v>0</v>
      </c>
      <c r="CT391">
        <f t="shared" si="389"/>
        <v>0</v>
      </c>
      <c r="CU391">
        <f t="shared" si="390"/>
        <v>0</v>
      </c>
      <c r="CV391">
        <f t="shared" si="391"/>
        <v>0</v>
      </c>
      <c r="CW391">
        <f t="shared" si="392"/>
        <v>0</v>
      </c>
      <c r="CX391">
        <f t="shared" si="393"/>
        <v>0</v>
      </c>
      <c r="CY391">
        <f>S391*(BZ391/100)</f>
        <v>0</v>
      </c>
      <c r="CZ391">
        <f>S391*(CA391/100)</f>
        <v>0</v>
      </c>
      <c r="DC391" t="s">
        <v>3</v>
      </c>
      <c r="DD391" t="s">
        <v>3</v>
      </c>
      <c r="DE391" t="s">
        <v>3</v>
      </c>
      <c r="DF391" t="s">
        <v>3</v>
      </c>
      <c r="DG391" t="s">
        <v>3</v>
      </c>
      <c r="DH391" t="s">
        <v>3</v>
      </c>
      <c r="DI391" t="s">
        <v>3</v>
      </c>
      <c r="DJ391" t="s">
        <v>3</v>
      </c>
      <c r="DK391" t="s">
        <v>3</v>
      </c>
      <c r="DL391" t="s">
        <v>3</v>
      </c>
      <c r="DM391" t="s">
        <v>3</v>
      </c>
      <c r="DN391">
        <v>0</v>
      </c>
      <c r="DO391">
        <v>0</v>
      </c>
      <c r="DP391">
        <v>1</v>
      </c>
      <c r="DQ391">
        <v>1</v>
      </c>
      <c r="DU391">
        <v>1010</v>
      </c>
      <c r="DV391" t="s">
        <v>29</v>
      </c>
      <c r="DW391" t="s">
        <v>29</v>
      </c>
      <c r="DX391">
        <v>1</v>
      </c>
      <c r="DZ391" t="s">
        <v>3</v>
      </c>
      <c r="EA391" t="s">
        <v>3</v>
      </c>
      <c r="EB391" t="s">
        <v>3</v>
      </c>
      <c r="EC391" t="s">
        <v>3</v>
      </c>
      <c r="EE391">
        <v>151748510</v>
      </c>
      <c r="EF391">
        <v>202</v>
      </c>
      <c r="EG391" t="s">
        <v>30</v>
      </c>
      <c r="EH391">
        <v>0</v>
      </c>
      <c r="EI391" t="s">
        <v>3</v>
      </c>
      <c r="EJ391">
        <v>1</v>
      </c>
      <c r="EK391">
        <v>700010</v>
      </c>
      <c r="EL391" t="s">
        <v>31</v>
      </c>
      <c r="EM391" t="s">
        <v>30</v>
      </c>
      <c r="EO391" t="s">
        <v>3</v>
      </c>
      <c r="EQ391">
        <v>0</v>
      </c>
      <c r="ER391">
        <v>3263.2900000000004</v>
      </c>
      <c r="ES391">
        <v>3098.05</v>
      </c>
      <c r="ET391">
        <v>0</v>
      </c>
      <c r="EU391">
        <v>0</v>
      </c>
      <c r="EV391">
        <v>0</v>
      </c>
      <c r="EW391">
        <v>0</v>
      </c>
      <c r="EX391">
        <v>0</v>
      </c>
      <c r="EY391">
        <v>0</v>
      </c>
      <c r="EZ391">
        <v>5</v>
      </c>
      <c r="FC391">
        <v>1</v>
      </c>
      <c r="FD391">
        <v>18</v>
      </c>
      <c r="FF391">
        <v>25358.400000000001</v>
      </c>
      <c r="FQ391">
        <v>0</v>
      </c>
      <c r="FR391">
        <f t="shared" si="394"/>
        <v>22027.14</v>
      </c>
      <c r="FS391">
        <v>0</v>
      </c>
      <c r="FX391">
        <v>0</v>
      </c>
      <c r="FY391">
        <v>0</v>
      </c>
      <c r="GA391" t="s">
        <v>343</v>
      </c>
      <c r="GD391">
        <v>0</v>
      </c>
      <c r="GF391">
        <v>297186259</v>
      </c>
      <c r="GG391">
        <v>2</v>
      </c>
      <c r="GH391">
        <v>3</v>
      </c>
      <c r="GI391">
        <v>5</v>
      </c>
      <c r="GJ391">
        <v>0</v>
      </c>
      <c r="GK391">
        <f>ROUND(R391*(S12)/100,2)</f>
        <v>0</v>
      </c>
      <c r="GL391">
        <f t="shared" si="395"/>
        <v>0</v>
      </c>
      <c r="GM391">
        <f t="shared" si="396"/>
        <v>22027.14</v>
      </c>
      <c r="GN391">
        <f t="shared" si="397"/>
        <v>0</v>
      </c>
      <c r="GO391">
        <f t="shared" si="398"/>
        <v>0</v>
      </c>
      <c r="GP391">
        <f t="shared" si="399"/>
        <v>0</v>
      </c>
      <c r="GR391">
        <v>1</v>
      </c>
      <c r="GS391">
        <v>1</v>
      </c>
      <c r="GT391">
        <v>0</v>
      </c>
      <c r="GU391" t="s">
        <v>3</v>
      </c>
      <c r="GV391">
        <f t="shared" si="400"/>
        <v>0</v>
      </c>
      <c r="GW391">
        <v>1</v>
      </c>
      <c r="GX391">
        <f t="shared" si="401"/>
        <v>0</v>
      </c>
      <c r="HA391">
        <v>0</v>
      </c>
      <c r="HB391">
        <v>0</v>
      </c>
      <c r="HC391">
        <f t="shared" si="402"/>
        <v>0</v>
      </c>
      <c r="HE391" t="s">
        <v>33</v>
      </c>
      <c r="HF391" t="s">
        <v>34</v>
      </c>
      <c r="HM391" t="s">
        <v>3</v>
      </c>
      <c r="HN391" t="s">
        <v>3</v>
      </c>
      <c r="HO391" t="s">
        <v>3</v>
      </c>
      <c r="HP391" t="s">
        <v>3</v>
      </c>
      <c r="HQ391" t="s">
        <v>3</v>
      </c>
      <c r="IK391">
        <v>0</v>
      </c>
    </row>
    <row r="392" spans="1:255" x14ac:dyDescent="0.2">
      <c r="A392" s="2">
        <v>17</v>
      </c>
      <c r="B392" s="2">
        <v>1</v>
      </c>
      <c r="C392" s="2">
        <f>ROW(SmtRes!A471)</f>
        <v>471</v>
      </c>
      <c r="D392" s="2">
        <f>ROW(EtalonRes!A565)</f>
        <v>565</v>
      </c>
      <c r="E392" s="2" t="s">
        <v>46</v>
      </c>
      <c r="F392" s="2" t="s">
        <v>35</v>
      </c>
      <c r="G392" s="2" t="s">
        <v>36</v>
      </c>
      <c r="H392" s="2" t="s">
        <v>37</v>
      </c>
      <c r="I392" s="2">
        <v>1</v>
      </c>
      <c r="J392" s="2">
        <v>0</v>
      </c>
      <c r="K392" s="2">
        <v>1</v>
      </c>
      <c r="L392" s="2"/>
      <c r="M392" s="2"/>
      <c r="N392" s="2"/>
      <c r="O392" s="2">
        <f t="shared" si="365"/>
        <v>2827.55</v>
      </c>
      <c r="P392" s="2">
        <f t="shared" si="366"/>
        <v>0</v>
      </c>
      <c r="Q392" s="2">
        <f t="shared" si="367"/>
        <v>0</v>
      </c>
      <c r="R392" s="2">
        <f t="shared" si="368"/>
        <v>0</v>
      </c>
      <c r="S392" s="2">
        <f t="shared" si="369"/>
        <v>2827.55</v>
      </c>
      <c r="T392" s="2">
        <f t="shared" si="370"/>
        <v>0</v>
      </c>
      <c r="U392" s="2">
        <f t="shared" si="371"/>
        <v>145.6</v>
      </c>
      <c r="V392" s="2">
        <f t="shared" si="372"/>
        <v>0</v>
      </c>
      <c r="W392" s="2">
        <f t="shared" si="373"/>
        <v>0</v>
      </c>
      <c r="X392" s="2">
        <f t="shared" si="374"/>
        <v>3223.41</v>
      </c>
      <c r="Y392" s="2">
        <f t="shared" si="375"/>
        <v>1894.46</v>
      </c>
      <c r="Z392" s="2"/>
      <c r="AA392" s="2">
        <v>151751237</v>
      </c>
      <c r="AB392" s="2">
        <f t="shared" si="376"/>
        <v>2827.55</v>
      </c>
      <c r="AC392" s="2">
        <f t="shared" si="377"/>
        <v>0</v>
      </c>
      <c r="AD392" s="2">
        <f t="shared" si="378"/>
        <v>0</v>
      </c>
      <c r="AE392" s="2">
        <f t="shared" si="379"/>
        <v>0</v>
      </c>
      <c r="AF392" s="2">
        <f t="shared" si="380"/>
        <v>2827.55</v>
      </c>
      <c r="AG392" s="2">
        <f t="shared" si="381"/>
        <v>0</v>
      </c>
      <c r="AH392" s="2">
        <f t="shared" si="382"/>
        <v>145.6</v>
      </c>
      <c r="AI392" s="2">
        <f t="shared" si="383"/>
        <v>0</v>
      </c>
      <c r="AJ392" s="2">
        <f t="shared" si="384"/>
        <v>0</v>
      </c>
      <c r="AK392" s="2">
        <v>2827.55</v>
      </c>
      <c r="AL392" s="2">
        <v>0</v>
      </c>
      <c r="AM392" s="2">
        <v>0</v>
      </c>
      <c r="AN392" s="2">
        <v>0</v>
      </c>
      <c r="AO392" s="2">
        <v>2827.55</v>
      </c>
      <c r="AP392" s="2">
        <v>0</v>
      </c>
      <c r="AQ392" s="2">
        <v>145.6</v>
      </c>
      <c r="AR392" s="2">
        <v>0</v>
      </c>
      <c r="AS392" s="2">
        <v>0</v>
      </c>
      <c r="AT392" s="2">
        <v>114</v>
      </c>
      <c r="AU392" s="2">
        <v>67</v>
      </c>
      <c r="AV392" s="2">
        <v>1</v>
      </c>
      <c r="AW392" s="2">
        <v>1</v>
      </c>
      <c r="AX392" s="2"/>
      <c r="AY392" s="2"/>
      <c r="AZ392" s="2">
        <v>1</v>
      </c>
      <c r="BA392" s="2">
        <v>1</v>
      </c>
      <c r="BB392" s="2">
        <v>1</v>
      </c>
      <c r="BC392" s="2">
        <v>1</v>
      </c>
      <c r="BD392" s="2" t="s">
        <v>3</v>
      </c>
      <c r="BE392" s="2" t="s">
        <v>3</v>
      </c>
      <c r="BF392" s="2" t="s">
        <v>3</v>
      </c>
      <c r="BG392" s="2" t="s">
        <v>3</v>
      </c>
      <c r="BH392" s="2">
        <v>0</v>
      </c>
      <c r="BI392" s="2">
        <v>2</v>
      </c>
      <c r="BJ392" s="2" t="s">
        <v>38</v>
      </c>
      <c r="BK392" s="2"/>
      <c r="BL392" s="2"/>
      <c r="BM392" s="2">
        <v>352</v>
      </c>
      <c r="BN392" s="2">
        <v>0</v>
      </c>
      <c r="BO392" s="2" t="s">
        <v>3</v>
      </c>
      <c r="BP392" s="2">
        <v>0</v>
      </c>
      <c r="BQ392" s="2">
        <v>40</v>
      </c>
      <c r="BR392" s="2">
        <v>0</v>
      </c>
      <c r="BS392" s="2">
        <v>1</v>
      </c>
      <c r="BT392" s="2">
        <v>1</v>
      </c>
      <c r="BU392" s="2">
        <v>1</v>
      </c>
      <c r="BV392" s="2">
        <v>1</v>
      </c>
      <c r="BW392" s="2">
        <v>1</v>
      </c>
      <c r="BX392" s="2">
        <v>1</v>
      </c>
      <c r="BY392" s="2" t="s">
        <v>3</v>
      </c>
      <c r="BZ392" s="2">
        <v>114</v>
      </c>
      <c r="CA392" s="2">
        <v>67</v>
      </c>
      <c r="CB392" s="2" t="s">
        <v>3</v>
      </c>
      <c r="CC392" s="2"/>
      <c r="CD392" s="2"/>
      <c r="CE392" s="2">
        <v>30</v>
      </c>
      <c r="CF392" s="2">
        <v>0</v>
      </c>
      <c r="CG392" s="2">
        <v>0</v>
      </c>
      <c r="CH392" s="2"/>
      <c r="CI392" s="2"/>
      <c r="CJ392" s="2"/>
      <c r="CK392" s="2"/>
      <c r="CL392" s="2"/>
      <c r="CM392" s="2">
        <v>0</v>
      </c>
      <c r="CN392" s="2" t="s">
        <v>3</v>
      </c>
      <c r="CO392" s="2">
        <v>0</v>
      </c>
      <c r="CP392" s="2">
        <f t="shared" si="385"/>
        <v>2827.55</v>
      </c>
      <c r="CQ392" s="2">
        <f t="shared" si="386"/>
        <v>0</v>
      </c>
      <c r="CR392" s="2">
        <f t="shared" si="387"/>
        <v>0</v>
      </c>
      <c r="CS392" s="2">
        <f t="shared" si="388"/>
        <v>0</v>
      </c>
      <c r="CT392" s="2">
        <f t="shared" si="389"/>
        <v>2827.55</v>
      </c>
      <c r="CU392" s="2">
        <f t="shared" si="390"/>
        <v>0</v>
      </c>
      <c r="CV392" s="2">
        <f t="shared" si="391"/>
        <v>145.6</v>
      </c>
      <c r="CW392" s="2">
        <f t="shared" si="392"/>
        <v>0</v>
      </c>
      <c r="CX392" s="2">
        <f t="shared" si="393"/>
        <v>0</v>
      </c>
      <c r="CY392" s="2">
        <f>((S392*BZ392)/100)</f>
        <v>3223.4070000000002</v>
      </c>
      <c r="CZ392" s="2">
        <f>((S392*CA392)/100)</f>
        <v>1894.4585</v>
      </c>
      <c r="DA392" s="2"/>
      <c r="DB392" s="2"/>
      <c r="DC392" s="2" t="s">
        <v>3</v>
      </c>
      <c r="DD392" s="2" t="s">
        <v>3</v>
      </c>
      <c r="DE392" s="2" t="s">
        <v>3</v>
      </c>
      <c r="DF392" s="2" t="s">
        <v>3</v>
      </c>
      <c r="DG392" s="2" t="s">
        <v>3</v>
      </c>
      <c r="DH392" s="2" t="s">
        <v>3</v>
      </c>
      <c r="DI392" s="2" t="s">
        <v>3</v>
      </c>
      <c r="DJ392" s="2" t="s">
        <v>3</v>
      </c>
      <c r="DK392" s="2" t="s">
        <v>3</v>
      </c>
      <c r="DL392" s="2" t="s">
        <v>3</v>
      </c>
      <c r="DM392" s="2" t="s">
        <v>3</v>
      </c>
      <c r="DN392" s="2">
        <v>0</v>
      </c>
      <c r="DO392" s="2">
        <v>0</v>
      </c>
      <c r="DP392" s="2">
        <v>1</v>
      </c>
      <c r="DQ392" s="2">
        <v>1</v>
      </c>
      <c r="DR392" s="2"/>
      <c r="DS392" s="2"/>
      <c r="DT392" s="2"/>
      <c r="DU392" s="2">
        <v>1013</v>
      </c>
      <c r="DV392" s="2" t="s">
        <v>37</v>
      </c>
      <c r="DW392" s="2" t="s">
        <v>37</v>
      </c>
      <c r="DX392" s="2">
        <v>1</v>
      </c>
      <c r="DY392" s="2"/>
      <c r="DZ392" s="2" t="s">
        <v>3</v>
      </c>
      <c r="EA392" s="2" t="s">
        <v>3</v>
      </c>
      <c r="EB392" s="2" t="s">
        <v>3</v>
      </c>
      <c r="EC392" s="2" t="s">
        <v>3</v>
      </c>
      <c r="ED392" s="2"/>
      <c r="EE392" s="2">
        <v>151030350</v>
      </c>
      <c r="EF392" s="2">
        <v>40</v>
      </c>
      <c r="EG392" s="2" t="s">
        <v>23</v>
      </c>
      <c r="EH392" s="2">
        <v>0</v>
      </c>
      <c r="EI392" s="2" t="s">
        <v>3</v>
      </c>
      <c r="EJ392" s="2">
        <v>2</v>
      </c>
      <c r="EK392" s="2">
        <v>352</v>
      </c>
      <c r="EL392" s="2" t="s">
        <v>39</v>
      </c>
      <c r="EM392" s="2" t="s">
        <v>40</v>
      </c>
      <c r="EN392" s="2"/>
      <c r="EO392" s="2" t="s">
        <v>3</v>
      </c>
      <c r="EP392" s="2"/>
      <c r="EQ392" s="2">
        <v>0</v>
      </c>
      <c r="ER392" s="2">
        <v>2827.55</v>
      </c>
      <c r="ES392" s="2">
        <v>0</v>
      </c>
      <c r="ET392" s="2">
        <v>0</v>
      </c>
      <c r="EU392" s="2">
        <v>0</v>
      </c>
      <c r="EV392" s="2">
        <v>2827.55</v>
      </c>
      <c r="EW392" s="2">
        <v>145.6</v>
      </c>
      <c r="EX392" s="2">
        <v>0</v>
      </c>
      <c r="EY392" s="2">
        <v>0</v>
      </c>
      <c r="EZ392" s="2"/>
      <c r="FA392" s="2"/>
      <c r="FB392" s="2"/>
      <c r="FC392" s="2"/>
      <c r="FD392" s="2"/>
      <c r="FE392" s="2"/>
      <c r="FF392" s="2"/>
      <c r="FG392" s="2"/>
      <c r="FH392" s="2"/>
      <c r="FI392" s="2"/>
      <c r="FJ392" s="2"/>
      <c r="FK392" s="2"/>
      <c r="FL392" s="2"/>
      <c r="FM392" s="2"/>
      <c r="FN392" s="2"/>
      <c r="FO392" s="2"/>
      <c r="FP392" s="2"/>
      <c r="FQ392" s="2">
        <v>0</v>
      </c>
      <c r="FR392" s="2">
        <f t="shared" si="394"/>
        <v>0</v>
      </c>
      <c r="FS392" s="2">
        <v>0</v>
      </c>
      <c r="FT392" s="2"/>
      <c r="FU392" s="2"/>
      <c r="FV392" s="2"/>
      <c r="FW392" s="2"/>
      <c r="FX392" s="2">
        <v>114</v>
      </c>
      <c r="FY392" s="2">
        <v>67</v>
      </c>
      <c r="FZ392" s="2"/>
      <c r="GA392" s="2" t="s">
        <v>3</v>
      </c>
      <c r="GB392" s="2"/>
      <c r="GC392" s="2"/>
      <c r="GD392" s="2">
        <v>0</v>
      </c>
      <c r="GE392" s="2"/>
      <c r="GF392" s="2">
        <v>294234689</v>
      </c>
      <c r="GG392" s="2">
        <v>2</v>
      </c>
      <c r="GH392" s="2">
        <v>1</v>
      </c>
      <c r="GI392" s="2">
        <v>-2</v>
      </c>
      <c r="GJ392" s="2">
        <v>0</v>
      </c>
      <c r="GK392" s="2">
        <f>ROUND(R392*(R12)/100,2)</f>
        <v>0</v>
      </c>
      <c r="GL392" s="2">
        <f t="shared" si="395"/>
        <v>0</v>
      </c>
      <c r="GM392" s="2">
        <f t="shared" si="396"/>
        <v>7945.42</v>
      </c>
      <c r="GN392" s="2">
        <f t="shared" si="397"/>
        <v>0</v>
      </c>
      <c r="GO392" s="2">
        <f t="shared" si="398"/>
        <v>7945.42</v>
      </c>
      <c r="GP392" s="2">
        <f t="shared" si="399"/>
        <v>0</v>
      </c>
      <c r="GQ392" s="2"/>
      <c r="GR392" s="2">
        <v>0</v>
      </c>
      <c r="GS392" s="2">
        <v>0</v>
      </c>
      <c r="GT392" s="2">
        <v>0</v>
      </c>
      <c r="GU392" s="2" t="s">
        <v>3</v>
      </c>
      <c r="GV392" s="2">
        <f t="shared" si="400"/>
        <v>0</v>
      </c>
      <c r="GW392" s="2">
        <v>1</v>
      </c>
      <c r="GX392" s="2">
        <f t="shared" si="401"/>
        <v>0</v>
      </c>
      <c r="GY392" s="2"/>
      <c r="GZ392" s="2"/>
      <c r="HA392" s="2">
        <v>0</v>
      </c>
      <c r="HB392" s="2">
        <v>0</v>
      </c>
      <c r="HC392" s="2">
        <f t="shared" si="402"/>
        <v>0</v>
      </c>
      <c r="HD392" s="2"/>
      <c r="HE392" s="2" t="s">
        <v>3</v>
      </c>
      <c r="HF392" s="2" t="s">
        <v>3</v>
      </c>
      <c r="HG392" s="2"/>
      <c r="HH392" s="2"/>
      <c r="HI392" s="2"/>
      <c r="HJ392" s="2"/>
      <c r="HK392" s="2"/>
      <c r="HL392" s="2"/>
      <c r="HM392" s="2" t="s">
        <v>3</v>
      </c>
      <c r="HN392" s="2" t="s">
        <v>3</v>
      </c>
      <c r="HO392" s="2" t="s">
        <v>3</v>
      </c>
      <c r="HP392" s="2" t="s">
        <v>3</v>
      </c>
      <c r="HQ392" s="2" t="s">
        <v>3</v>
      </c>
      <c r="HR392" s="2"/>
      <c r="HS392" s="2"/>
      <c r="HT392" s="2"/>
      <c r="HU392" s="2"/>
      <c r="HV392" s="2"/>
      <c r="HW392" s="2"/>
      <c r="HX392" s="2"/>
      <c r="HY392" s="2"/>
      <c r="HZ392" s="2"/>
      <c r="IA392" s="2"/>
      <c r="IB392" s="2"/>
      <c r="IC392" s="2"/>
      <c r="ID392" s="2"/>
      <c r="IE392" s="2"/>
      <c r="IF392" s="2"/>
      <c r="IG392" s="2"/>
      <c r="IH392" s="2"/>
      <c r="II392" s="2"/>
      <c r="IJ392" s="2"/>
      <c r="IK392" s="2">
        <v>0</v>
      </c>
      <c r="IL392" s="2"/>
      <c r="IM392" s="2"/>
      <c r="IN392" s="2"/>
      <c r="IO392" s="2"/>
      <c r="IP392" s="2"/>
      <c r="IQ392" s="2"/>
      <c r="IR392" s="2"/>
      <c r="IS392" s="2"/>
      <c r="IT392" s="2"/>
      <c r="IU392" s="2"/>
    </row>
    <row r="393" spans="1:255" x14ac:dyDescent="0.2">
      <c r="A393">
        <v>17</v>
      </c>
      <c r="B393">
        <v>1</v>
      </c>
      <c r="C393">
        <f>ROW(SmtRes!A472)</f>
        <v>472</v>
      </c>
      <c r="D393">
        <f>ROW(EtalonRes!A566)</f>
        <v>566</v>
      </c>
      <c r="E393" t="s">
        <v>46</v>
      </c>
      <c r="F393" t="s">
        <v>35</v>
      </c>
      <c r="G393" t="s">
        <v>36</v>
      </c>
      <c r="H393" t="s">
        <v>37</v>
      </c>
      <c r="I393">
        <v>1</v>
      </c>
      <c r="J393">
        <v>0</v>
      </c>
      <c r="K393">
        <v>1</v>
      </c>
      <c r="O393">
        <f t="shared" si="365"/>
        <v>97578.75</v>
      </c>
      <c r="P393">
        <f t="shared" si="366"/>
        <v>0</v>
      </c>
      <c r="Q393">
        <f t="shared" si="367"/>
        <v>0</v>
      </c>
      <c r="R393">
        <f t="shared" si="368"/>
        <v>0</v>
      </c>
      <c r="S393">
        <f t="shared" si="369"/>
        <v>97578.75</v>
      </c>
      <c r="T393">
        <f t="shared" si="370"/>
        <v>0</v>
      </c>
      <c r="U393">
        <f t="shared" si="371"/>
        <v>145.6</v>
      </c>
      <c r="V393">
        <f t="shared" si="372"/>
        <v>0</v>
      </c>
      <c r="W393">
        <f t="shared" si="373"/>
        <v>0</v>
      </c>
      <c r="X393">
        <f t="shared" si="374"/>
        <v>77087.210000000006</v>
      </c>
      <c r="Y393">
        <f t="shared" si="375"/>
        <v>40007.29</v>
      </c>
      <c r="AA393">
        <v>151751235</v>
      </c>
      <c r="AB393">
        <f t="shared" si="376"/>
        <v>2827.55</v>
      </c>
      <c r="AC393">
        <f t="shared" si="377"/>
        <v>0</v>
      </c>
      <c r="AD393">
        <f t="shared" si="378"/>
        <v>0</v>
      </c>
      <c r="AE393">
        <f t="shared" si="379"/>
        <v>0</v>
      </c>
      <c r="AF393">
        <f t="shared" si="380"/>
        <v>2827.55</v>
      </c>
      <c r="AG393">
        <f t="shared" si="381"/>
        <v>0</v>
      </c>
      <c r="AH393">
        <f t="shared" si="382"/>
        <v>145.6</v>
      </c>
      <c r="AI393">
        <f t="shared" si="383"/>
        <v>0</v>
      </c>
      <c r="AJ393">
        <f t="shared" si="384"/>
        <v>0</v>
      </c>
      <c r="AK393">
        <v>2827.55</v>
      </c>
      <c r="AL393">
        <v>0</v>
      </c>
      <c r="AM393">
        <v>0</v>
      </c>
      <c r="AN393">
        <v>0</v>
      </c>
      <c r="AO393">
        <v>2827.55</v>
      </c>
      <c r="AP393">
        <v>0</v>
      </c>
      <c r="AQ393">
        <v>145.6</v>
      </c>
      <c r="AR393">
        <v>0</v>
      </c>
      <c r="AS393">
        <v>0</v>
      </c>
      <c r="AT393">
        <v>79</v>
      </c>
      <c r="AU393">
        <v>41</v>
      </c>
      <c r="AV393">
        <v>1</v>
      </c>
      <c r="AW393">
        <v>1</v>
      </c>
      <c r="AZ393">
        <v>1</v>
      </c>
      <c r="BA393">
        <v>34.51</v>
      </c>
      <c r="BB393">
        <v>1</v>
      </c>
      <c r="BC393">
        <v>1</v>
      </c>
      <c r="BD393" t="s">
        <v>3</v>
      </c>
      <c r="BE393" t="s">
        <v>3</v>
      </c>
      <c r="BF393" t="s">
        <v>3</v>
      </c>
      <c r="BG393" t="s">
        <v>3</v>
      </c>
      <c r="BH393">
        <v>0</v>
      </c>
      <c r="BI393">
        <v>2</v>
      </c>
      <c r="BJ393" t="s">
        <v>38</v>
      </c>
      <c r="BM393">
        <v>352</v>
      </c>
      <c r="BN393">
        <v>0</v>
      </c>
      <c r="BO393" t="s">
        <v>35</v>
      </c>
      <c r="BP393">
        <v>1</v>
      </c>
      <c r="BQ393">
        <v>40</v>
      </c>
      <c r="BR393">
        <v>0</v>
      </c>
      <c r="BS393">
        <v>34.51</v>
      </c>
      <c r="BT393">
        <v>1</v>
      </c>
      <c r="BU393">
        <v>1</v>
      </c>
      <c r="BV393">
        <v>1</v>
      </c>
      <c r="BW393">
        <v>1</v>
      </c>
      <c r="BX393">
        <v>1</v>
      </c>
      <c r="BY393" t="s">
        <v>3</v>
      </c>
      <c r="BZ393">
        <v>79</v>
      </c>
      <c r="CA393">
        <v>41</v>
      </c>
      <c r="CB393" t="s">
        <v>3</v>
      </c>
      <c r="CE393">
        <v>30</v>
      </c>
      <c r="CF393">
        <v>0</v>
      </c>
      <c r="CG393">
        <v>0</v>
      </c>
      <c r="CM393">
        <v>0</v>
      </c>
      <c r="CN393" t="s">
        <v>3</v>
      </c>
      <c r="CO393">
        <v>0</v>
      </c>
      <c r="CP393">
        <f t="shared" si="385"/>
        <v>97578.75</v>
      </c>
      <c r="CQ393">
        <f t="shared" si="386"/>
        <v>0</v>
      </c>
      <c r="CR393">
        <f t="shared" si="387"/>
        <v>0</v>
      </c>
      <c r="CS393">
        <f t="shared" si="388"/>
        <v>0</v>
      </c>
      <c r="CT393">
        <f t="shared" si="389"/>
        <v>97578.75</v>
      </c>
      <c r="CU393">
        <f t="shared" si="390"/>
        <v>0</v>
      </c>
      <c r="CV393">
        <f t="shared" si="391"/>
        <v>145.6</v>
      </c>
      <c r="CW393">
        <f t="shared" si="392"/>
        <v>0</v>
      </c>
      <c r="CX393">
        <f t="shared" si="393"/>
        <v>0</v>
      </c>
      <c r="CY393">
        <f>S393*(BZ393/100)</f>
        <v>77087.212500000009</v>
      </c>
      <c r="CZ393">
        <f>S393*(CA393/100)</f>
        <v>40007.287499999999</v>
      </c>
      <c r="DC393" t="s">
        <v>3</v>
      </c>
      <c r="DD393" t="s">
        <v>3</v>
      </c>
      <c r="DE393" t="s">
        <v>3</v>
      </c>
      <c r="DF393" t="s">
        <v>3</v>
      </c>
      <c r="DG393" t="s">
        <v>3</v>
      </c>
      <c r="DH393" t="s">
        <v>3</v>
      </c>
      <c r="DI393" t="s">
        <v>3</v>
      </c>
      <c r="DJ393" t="s">
        <v>3</v>
      </c>
      <c r="DK393" t="s">
        <v>3</v>
      </c>
      <c r="DL393" t="s">
        <v>3</v>
      </c>
      <c r="DM393" t="s">
        <v>3</v>
      </c>
      <c r="DN393">
        <v>114</v>
      </c>
      <c r="DO393">
        <v>67</v>
      </c>
      <c r="DP393">
        <v>1</v>
      </c>
      <c r="DQ393">
        <v>1</v>
      </c>
      <c r="DU393">
        <v>1013</v>
      </c>
      <c r="DV393" t="s">
        <v>37</v>
      </c>
      <c r="DW393" t="s">
        <v>37</v>
      </c>
      <c r="DX393">
        <v>1</v>
      </c>
      <c r="DZ393" t="s">
        <v>3</v>
      </c>
      <c r="EA393" t="s">
        <v>3</v>
      </c>
      <c r="EB393" t="s">
        <v>3</v>
      </c>
      <c r="EC393" t="s">
        <v>3</v>
      </c>
      <c r="EE393">
        <v>151030350</v>
      </c>
      <c r="EF393">
        <v>40</v>
      </c>
      <c r="EG393" t="s">
        <v>23</v>
      </c>
      <c r="EH393">
        <v>0</v>
      </c>
      <c r="EI393" t="s">
        <v>3</v>
      </c>
      <c r="EJ393">
        <v>2</v>
      </c>
      <c r="EK393">
        <v>352</v>
      </c>
      <c r="EL393" t="s">
        <v>39</v>
      </c>
      <c r="EM393" t="s">
        <v>40</v>
      </c>
      <c r="EO393" t="s">
        <v>3</v>
      </c>
      <c r="EQ393">
        <v>0</v>
      </c>
      <c r="ER393">
        <v>2827.55</v>
      </c>
      <c r="ES393">
        <v>0</v>
      </c>
      <c r="ET393">
        <v>0</v>
      </c>
      <c r="EU393">
        <v>0</v>
      </c>
      <c r="EV393">
        <v>2827.55</v>
      </c>
      <c r="EW393">
        <v>145.6</v>
      </c>
      <c r="EX393">
        <v>0</v>
      </c>
      <c r="EY393">
        <v>0</v>
      </c>
      <c r="FQ393">
        <v>0</v>
      </c>
      <c r="FR393">
        <f t="shared" si="394"/>
        <v>0</v>
      </c>
      <c r="FS393">
        <v>0</v>
      </c>
      <c r="FX393">
        <v>114</v>
      </c>
      <c r="FY393">
        <v>67</v>
      </c>
      <c r="GA393" t="s">
        <v>3</v>
      </c>
      <c r="GD393">
        <v>0</v>
      </c>
      <c r="GF393">
        <v>294234689</v>
      </c>
      <c r="GG393">
        <v>2</v>
      </c>
      <c r="GH393">
        <v>1</v>
      </c>
      <c r="GI393">
        <v>2</v>
      </c>
      <c r="GJ393">
        <v>0</v>
      </c>
      <c r="GK393">
        <f>ROUND(R393*(S12)/100,2)</f>
        <v>0</v>
      </c>
      <c r="GL393">
        <f t="shared" si="395"/>
        <v>0</v>
      </c>
      <c r="GM393">
        <f t="shared" si="396"/>
        <v>214673.25</v>
      </c>
      <c r="GN393">
        <f t="shared" si="397"/>
        <v>0</v>
      </c>
      <c r="GO393">
        <f t="shared" si="398"/>
        <v>214673.25</v>
      </c>
      <c r="GP393">
        <f t="shared" si="399"/>
        <v>0</v>
      </c>
      <c r="GR393">
        <v>0</v>
      </c>
      <c r="GS393">
        <v>3</v>
      </c>
      <c r="GT393">
        <v>0</v>
      </c>
      <c r="GU393" t="s">
        <v>3</v>
      </c>
      <c r="GV393">
        <f t="shared" si="400"/>
        <v>0</v>
      </c>
      <c r="GW393">
        <v>1</v>
      </c>
      <c r="GX393">
        <f t="shared" si="401"/>
        <v>0</v>
      </c>
      <c r="HA393">
        <v>0</v>
      </c>
      <c r="HB393">
        <v>0</v>
      </c>
      <c r="HC393">
        <f t="shared" si="402"/>
        <v>0</v>
      </c>
      <c r="HE393" t="s">
        <v>3</v>
      </c>
      <c r="HF393" t="s">
        <v>3</v>
      </c>
      <c r="HM393" t="s">
        <v>3</v>
      </c>
      <c r="HN393" t="s">
        <v>3</v>
      </c>
      <c r="HO393" t="s">
        <v>3</v>
      </c>
      <c r="HP393" t="s">
        <v>3</v>
      </c>
      <c r="HQ393" t="s">
        <v>3</v>
      </c>
      <c r="IK393">
        <v>0</v>
      </c>
    </row>
    <row r="394" spans="1:255" x14ac:dyDescent="0.2">
      <c r="A394" s="2">
        <v>17</v>
      </c>
      <c r="B394" s="2">
        <v>1</v>
      </c>
      <c r="C394" s="2">
        <f>ROW(SmtRes!A473)</f>
        <v>473</v>
      </c>
      <c r="D394" s="2">
        <f>ROW(EtalonRes!A567)</f>
        <v>567</v>
      </c>
      <c r="E394" s="2" t="s">
        <v>49</v>
      </c>
      <c r="F394" s="2" t="s">
        <v>50</v>
      </c>
      <c r="G394" s="2" t="s">
        <v>51</v>
      </c>
      <c r="H394" s="2" t="s">
        <v>44</v>
      </c>
      <c r="I394" s="2">
        <v>1</v>
      </c>
      <c r="J394" s="2">
        <v>0</v>
      </c>
      <c r="K394" s="2">
        <v>1</v>
      </c>
      <c r="L394" s="2"/>
      <c r="M394" s="2"/>
      <c r="N394" s="2"/>
      <c r="O394" s="2">
        <f t="shared" si="365"/>
        <v>175.43</v>
      </c>
      <c r="P394" s="2">
        <f t="shared" si="366"/>
        <v>20.93</v>
      </c>
      <c r="Q394" s="2">
        <f t="shared" si="367"/>
        <v>0.06</v>
      </c>
      <c r="R394" s="2">
        <f t="shared" si="368"/>
        <v>0.01</v>
      </c>
      <c r="S394" s="2">
        <f t="shared" si="369"/>
        <v>154.44</v>
      </c>
      <c r="T394" s="2">
        <f t="shared" si="370"/>
        <v>0</v>
      </c>
      <c r="U394" s="2">
        <f t="shared" si="371"/>
        <v>11.7</v>
      </c>
      <c r="V394" s="2">
        <f t="shared" si="372"/>
        <v>0</v>
      </c>
      <c r="W394" s="2">
        <f t="shared" si="373"/>
        <v>0</v>
      </c>
      <c r="X394" s="2">
        <f t="shared" si="374"/>
        <v>176.06</v>
      </c>
      <c r="Y394" s="2">
        <f t="shared" si="375"/>
        <v>103.47</v>
      </c>
      <c r="Z394" s="2"/>
      <c r="AA394" s="2">
        <v>151751237</v>
      </c>
      <c r="AB394" s="2">
        <f t="shared" si="376"/>
        <v>175.43</v>
      </c>
      <c r="AC394" s="2">
        <f t="shared" si="377"/>
        <v>20.93</v>
      </c>
      <c r="AD394" s="2">
        <f t="shared" si="378"/>
        <v>0.06</v>
      </c>
      <c r="AE394" s="2">
        <f t="shared" si="379"/>
        <v>0.01</v>
      </c>
      <c r="AF394" s="2">
        <f t="shared" si="380"/>
        <v>154.44</v>
      </c>
      <c r="AG394" s="2">
        <f t="shared" si="381"/>
        <v>0</v>
      </c>
      <c r="AH394" s="2">
        <f t="shared" si="382"/>
        <v>11.7</v>
      </c>
      <c r="AI394" s="2">
        <f t="shared" si="383"/>
        <v>0</v>
      </c>
      <c r="AJ394" s="2">
        <f t="shared" si="384"/>
        <v>0</v>
      </c>
      <c r="AK394" s="2">
        <v>175.43</v>
      </c>
      <c r="AL394" s="2">
        <v>20.93</v>
      </c>
      <c r="AM394" s="2">
        <v>0.06</v>
      </c>
      <c r="AN394" s="2">
        <v>0.01</v>
      </c>
      <c r="AO394" s="2">
        <v>154.44</v>
      </c>
      <c r="AP394" s="2">
        <v>0</v>
      </c>
      <c r="AQ394" s="2">
        <v>11.7</v>
      </c>
      <c r="AR394" s="2">
        <v>0</v>
      </c>
      <c r="AS394" s="2">
        <v>0</v>
      </c>
      <c r="AT394" s="2">
        <v>114</v>
      </c>
      <c r="AU394" s="2">
        <v>67</v>
      </c>
      <c r="AV394" s="2">
        <v>1</v>
      </c>
      <c r="AW394" s="2">
        <v>1</v>
      </c>
      <c r="AX394" s="2"/>
      <c r="AY394" s="2"/>
      <c r="AZ394" s="2">
        <v>1</v>
      </c>
      <c r="BA394" s="2">
        <v>1</v>
      </c>
      <c r="BB394" s="2">
        <v>1</v>
      </c>
      <c r="BC394" s="2">
        <v>1</v>
      </c>
      <c r="BD394" s="2" t="s">
        <v>3</v>
      </c>
      <c r="BE394" s="2" t="s">
        <v>3</v>
      </c>
      <c r="BF394" s="2" t="s">
        <v>3</v>
      </c>
      <c r="BG394" s="2" t="s">
        <v>3</v>
      </c>
      <c r="BH394" s="2">
        <v>0</v>
      </c>
      <c r="BI394" s="2">
        <v>2</v>
      </c>
      <c r="BJ394" s="2" t="s">
        <v>52</v>
      </c>
      <c r="BK394" s="2"/>
      <c r="BL394" s="2"/>
      <c r="BM394" s="2">
        <v>336</v>
      </c>
      <c r="BN394" s="2">
        <v>0</v>
      </c>
      <c r="BO394" s="2" t="s">
        <v>3</v>
      </c>
      <c r="BP394" s="2">
        <v>0</v>
      </c>
      <c r="BQ394" s="2">
        <v>40</v>
      </c>
      <c r="BR394" s="2">
        <v>0</v>
      </c>
      <c r="BS394" s="2">
        <v>1</v>
      </c>
      <c r="BT394" s="2">
        <v>1</v>
      </c>
      <c r="BU394" s="2">
        <v>1</v>
      </c>
      <c r="BV394" s="2">
        <v>1</v>
      </c>
      <c r="BW394" s="2">
        <v>1</v>
      </c>
      <c r="BX394" s="2">
        <v>1</v>
      </c>
      <c r="BY394" s="2" t="s">
        <v>3</v>
      </c>
      <c r="BZ394" s="2">
        <v>114</v>
      </c>
      <c r="CA394" s="2">
        <v>67</v>
      </c>
      <c r="CB394" s="2" t="s">
        <v>3</v>
      </c>
      <c r="CC394" s="2"/>
      <c r="CD394" s="2"/>
      <c r="CE394" s="2">
        <v>30</v>
      </c>
      <c r="CF394" s="2">
        <v>0</v>
      </c>
      <c r="CG394" s="2">
        <v>0</v>
      </c>
      <c r="CH394" s="2"/>
      <c r="CI394" s="2"/>
      <c r="CJ394" s="2"/>
      <c r="CK394" s="2"/>
      <c r="CL394" s="2"/>
      <c r="CM394" s="2">
        <v>0</v>
      </c>
      <c r="CN394" s="2" t="s">
        <v>3</v>
      </c>
      <c r="CO394" s="2">
        <v>0</v>
      </c>
      <c r="CP394" s="2">
        <f t="shared" si="385"/>
        <v>175.43</v>
      </c>
      <c r="CQ394" s="2">
        <f t="shared" si="386"/>
        <v>20.93</v>
      </c>
      <c r="CR394" s="2">
        <f t="shared" si="387"/>
        <v>0.06</v>
      </c>
      <c r="CS394" s="2">
        <f t="shared" si="388"/>
        <v>0.01</v>
      </c>
      <c r="CT394" s="2">
        <f t="shared" si="389"/>
        <v>154.44</v>
      </c>
      <c r="CU394" s="2">
        <f t="shared" si="390"/>
        <v>0</v>
      </c>
      <c r="CV394" s="2">
        <f t="shared" si="391"/>
        <v>11.7</v>
      </c>
      <c r="CW394" s="2">
        <f t="shared" si="392"/>
        <v>0</v>
      </c>
      <c r="CX394" s="2">
        <f t="shared" si="393"/>
        <v>0</v>
      </c>
      <c r="CY394" s="2">
        <f>((S394*BZ394)/100)</f>
        <v>176.0616</v>
      </c>
      <c r="CZ394" s="2">
        <f>((S394*CA394)/100)</f>
        <v>103.4748</v>
      </c>
      <c r="DA394" s="2"/>
      <c r="DB394" s="2"/>
      <c r="DC394" s="2" t="s">
        <v>3</v>
      </c>
      <c r="DD394" s="2" t="s">
        <v>3</v>
      </c>
      <c r="DE394" s="2" t="s">
        <v>3</v>
      </c>
      <c r="DF394" s="2" t="s">
        <v>3</v>
      </c>
      <c r="DG394" s="2" t="s">
        <v>3</v>
      </c>
      <c r="DH394" s="2" t="s">
        <v>3</v>
      </c>
      <c r="DI394" s="2" t="s">
        <v>3</v>
      </c>
      <c r="DJ394" s="2" t="s">
        <v>3</v>
      </c>
      <c r="DK394" s="2" t="s">
        <v>3</v>
      </c>
      <c r="DL394" s="2" t="s">
        <v>3</v>
      </c>
      <c r="DM394" s="2" t="s">
        <v>3</v>
      </c>
      <c r="DN394" s="2">
        <v>0</v>
      </c>
      <c r="DO394" s="2">
        <v>0</v>
      </c>
      <c r="DP394" s="2">
        <v>1</v>
      </c>
      <c r="DQ394" s="2">
        <v>1</v>
      </c>
      <c r="DR394" s="2"/>
      <c r="DS394" s="2"/>
      <c r="DT394" s="2"/>
      <c r="DU394" s="2">
        <v>1013</v>
      </c>
      <c r="DV394" s="2" t="s">
        <v>44</v>
      </c>
      <c r="DW394" s="2" t="s">
        <v>44</v>
      </c>
      <c r="DX394" s="2">
        <v>1</v>
      </c>
      <c r="DY394" s="2"/>
      <c r="DZ394" s="2" t="s">
        <v>3</v>
      </c>
      <c r="EA394" s="2" t="s">
        <v>3</v>
      </c>
      <c r="EB394" s="2" t="s">
        <v>3</v>
      </c>
      <c r="EC394" s="2" t="s">
        <v>3</v>
      </c>
      <c r="ED394" s="2"/>
      <c r="EE394" s="2">
        <v>151030334</v>
      </c>
      <c r="EF394" s="2">
        <v>40</v>
      </c>
      <c r="EG394" s="2" t="s">
        <v>23</v>
      </c>
      <c r="EH394" s="2">
        <v>0</v>
      </c>
      <c r="EI394" s="2" t="s">
        <v>3</v>
      </c>
      <c r="EJ394" s="2">
        <v>2</v>
      </c>
      <c r="EK394" s="2">
        <v>336</v>
      </c>
      <c r="EL394" s="2" t="s">
        <v>24</v>
      </c>
      <c r="EM394" s="2" t="s">
        <v>25</v>
      </c>
      <c r="EN394" s="2"/>
      <c r="EO394" s="2" t="s">
        <v>3</v>
      </c>
      <c r="EP394" s="2"/>
      <c r="EQ394" s="2">
        <v>0</v>
      </c>
      <c r="ER394" s="2">
        <v>175.43</v>
      </c>
      <c r="ES394" s="2">
        <v>20.93</v>
      </c>
      <c r="ET394" s="2">
        <v>0.06</v>
      </c>
      <c r="EU394" s="2">
        <v>0.01</v>
      </c>
      <c r="EV394" s="2">
        <v>154.44</v>
      </c>
      <c r="EW394" s="2">
        <v>11.7</v>
      </c>
      <c r="EX394" s="2">
        <v>0</v>
      </c>
      <c r="EY394" s="2">
        <v>0</v>
      </c>
      <c r="EZ394" s="2"/>
      <c r="FA394" s="2"/>
      <c r="FB394" s="2"/>
      <c r="FC394" s="2"/>
      <c r="FD394" s="2"/>
      <c r="FE394" s="2"/>
      <c r="FF394" s="2"/>
      <c r="FG394" s="2"/>
      <c r="FH394" s="2"/>
      <c r="FI394" s="2"/>
      <c r="FJ394" s="2"/>
      <c r="FK394" s="2"/>
      <c r="FL394" s="2"/>
      <c r="FM394" s="2"/>
      <c r="FN394" s="2"/>
      <c r="FO394" s="2"/>
      <c r="FP394" s="2"/>
      <c r="FQ394" s="2">
        <v>0</v>
      </c>
      <c r="FR394" s="2">
        <f t="shared" si="394"/>
        <v>0</v>
      </c>
      <c r="FS394" s="2">
        <v>0</v>
      </c>
      <c r="FT394" s="2"/>
      <c r="FU394" s="2"/>
      <c r="FV394" s="2"/>
      <c r="FW394" s="2"/>
      <c r="FX394" s="2">
        <v>114</v>
      </c>
      <c r="FY394" s="2">
        <v>67</v>
      </c>
      <c r="FZ394" s="2"/>
      <c r="GA394" s="2" t="s">
        <v>3</v>
      </c>
      <c r="GB394" s="2"/>
      <c r="GC394" s="2"/>
      <c r="GD394" s="2">
        <v>0</v>
      </c>
      <c r="GE394" s="2"/>
      <c r="GF394" s="2">
        <v>-898872175</v>
      </c>
      <c r="GG394" s="2">
        <v>2</v>
      </c>
      <c r="GH394" s="2">
        <v>1</v>
      </c>
      <c r="GI394" s="2">
        <v>-2</v>
      </c>
      <c r="GJ394" s="2">
        <v>0</v>
      </c>
      <c r="GK394" s="2">
        <f>ROUND(R394*(R12)/100,2)</f>
        <v>0.02</v>
      </c>
      <c r="GL394" s="2">
        <f t="shared" si="395"/>
        <v>0</v>
      </c>
      <c r="GM394" s="2">
        <f t="shared" si="396"/>
        <v>454.98</v>
      </c>
      <c r="GN394" s="2">
        <f t="shared" si="397"/>
        <v>0</v>
      </c>
      <c r="GO394" s="2">
        <f t="shared" si="398"/>
        <v>454.98</v>
      </c>
      <c r="GP394" s="2">
        <f t="shared" si="399"/>
        <v>0</v>
      </c>
      <c r="GQ394" s="2"/>
      <c r="GR394" s="2">
        <v>0</v>
      </c>
      <c r="GS394" s="2">
        <v>0</v>
      </c>
      <c r="GT394" s="2">
        <v>0</v>
      </c>
      <c r="GU394" s="2" t="s">
        <v>3</v>
      </c>
      <c r="GV394" s="2">
        <f t="shared" si="400"/>
        <v>0</v>
      </c>
      <c r="GW394" s="2">
        <v>1</v>
      </c>
      <c r="GX394" s="2">
        <f t="shared" si="401"/>
        <v>0</v>
      </c>
      <c r="GY394" s="2"/>
      <c r="GZ394" s="2"/>
      <c r="HA394" s="2">
        <v>0</v>
      </c>
      <c r="HB394" s="2">
        <v>0</v>
      </c>
      <c r="HC394" s="2">
        <f t="shared" si="402"/>
        <v>0</v>
      </c>
      <c r="HD394" s="2"/>
      <c r="HE394" s="2" t="s">
        <v>3</v>
      </c>
      <c r="HF394" s="2" t="s">
        <v>3</v>
      </c>
      <c r="HG394" s="2"/>
      <c r="HH394" s="2"/>
      <c r="HI394" s="2"/>
      <c r="HJ394" s="2"/>
      <c r="HK394" s="2"/>
      <c r="HL394" s="2"/>
      <c r="HM394" s="2" t="s">
        <v>3</v>
      </c>
      <c r="HN394" s="2" t="s">
        <v>3</v>
      </c>
      <c r="HO394" s="2" t="s">
        <v>3</v>
      </c>
      <c r="HP394" s="2" t="s">
        <v>3</v>
      </c>
      <c r="HQ394" s="2" t="s">
        <v>3</v>
      </c>
      <c r="HR394" s="2"/>
      <c r="HS394" s="2"/>
      <c r="HT394" s="2"/>
      <c r="HU394" s="2"/>
      <c r="HV394" s="2"/>
      <c r="HW394" s="2"/>
      <c r="HX394" s="2"/>
      <c r="HY394" s="2"/>
      <c r="HZ394" s="2"/>
      <c r="IA394" s="2"/>
      <c r="IB394" s="2"/>
      <c r="IC394" s="2"/>
      <c r="ID394" s="2"/>
      <c r="IE394" s="2"/>
      <c r="IF394" s="2"/>
      <c r="IG394" s="2"/>
      <c r="IH394" s="2"/>
      <c r="II394" s="2"/>
      <c r="IJ394" s="2"/>
      <c r="IK394" s="2">
        <v>0</v>
      </c>
      <c r="IL394" s="2"/>
      <c r="IM394" s="2"/>
      <c r="IN394" s="2"/>
      <c r="IO394" s="2"/>
      <c r="IP394" s="2"/>
      <c r="IQ394" s="2"/>
      <c r="IR394" s="2"/>
      <c r="IS394" s="2"/>
      <c r="IT394" s="2"/>
      <c r="IU394" s="2"/>
    </row>
    <row r="395" spans="1:255" x14ac:dyDescent="0.2">
      <c r="A395">
        <v>17</v>
      </c>
      <c r="B395">
        <v>1</v>
      </c>
      <c r="C395">
        <f>ROW(SmtRes!A474)</f>
        <v>474</v>
      </c>
      <c r="D395">
        <f>ROW(EtalonRes!A568)</f>
        <v>568</v>
      </c>
      <c r="E395" t="s">
        <v>49</v>
      </c>
      <c r="F395" t="s">
        <v>50</v>
      </c>
      <c r="G395" t="s">
        <v>51</v>
      </c>
      <c r="H395" t="s">
        <v>44</v>
      </c>
      <c r="I395">
        <v>1</v>
      </c>
      <c r="J395">
        <v>0</v>
      </c>
      <c r="K395">
        <v>1</v>
      </c>
      <c r="O395">
        <f t="shared" si="365"/>
        <v>5534.4</v>
      </c>
      <c r="P395">
        <f t="shared" si="366"/>
        <v>203.86</v>
      </c>
      <c r="Q395">
        <f t="shared" si="367"/>
        <v>0.82</v>
      </c>
      <c r="R395">
        <f t="shared" si="368"/>
        <v>0.35</v>
      </c>
      <c r="S395">
        <f t="shared" si="369"/>
        <v>5329.72</v>
      </c>
      <c r="T395">
        <f t="shared" si="370"/>
        <v>0</v>
      </c>
      <c r="U395">
        <f t="shared" si="371"/>
        <v>11.7</v>
      </c>
      <c r="V395">
        <f t="shared" si="372"/>
        <v>0</v>
      </c>
      <c r="W395">
        <f t="shared" si="373"/>
        <v>0</v>
      </c>
      <c r="X395">
        <f t="shared" si="374"/>
        <v>4210.4799999999996</v>
      </c>
      <c r="Y395">
        <f t="shared" si="375"/>
        <v>2185.19</v>
      </c>
      <c r="AA395">
        <v>151751235</v>
      </c>
      <c r="AB395">
        <f t="shared" si="376"/>
        <v>175.43</v>
      </c>
      <c r="AC395">
        <f t="shared" si="377"/>
        <v>20.93</v>
      </c>
      <c r="AD395">
        <f t="shared" si="378"/>
        <v>0.06</v>
      </c>
      <c r="AE395">
        <f t="shared" si="379"/>
        <v>0.01</v>
      </c>
      <c r="AF395">
        <f t="shared" si="380"/>
        <v>154.44</v>
      </c>
      <c r="AG395">
        <f t="shared" si="381"/>
        <v>0</v>
      </c>
      <c r="AH395">
        <f t="shared" si="382"/>
        <v>11.7</v>
      </c>
      <c r="AI395">
        <f t="shared" si="383"/>
        <v>0</v>
      </c>
      <c r="AJ395">
        <f t="shared" si="384"/>
        <v>0</v>
      </c>
      <c r="AK395">
        <v>175.43</v>
      </c>
      <c r="AL395">
        <v>20.93</v>
      </c>
      <c r="AM395">
        <v>0.06</v>
      </c>
      <c r="AN395">
        <v>0.01</v>
      </c>
      <c r="AO395">
        <v>154.44</v>
      </c>
      <c r="AP395">
        <v>0</v>
      </c>
      <c r="AQ395">
        <v>11.7</v>
      </c>
      <c r="AR395">
        <v>0</v>
      </c>
      <c r="AS395">
        <v>0</v>
      </c>
      <c r="AT395">
        <v>79</v>
      </c>
      <c r="AU395">
        <v>41</v>
      </c>
      <c r="AV395">
        <v>1</v>
      </c>
      <c r="AW395">
        <v>1</v>
      </c>
      <c r="AZ395">
        <v>1</v>
      </c>
      <c r="BA395">
        <v>34.51</v>
      </c>
      <c r="BB395">
        <v>13.67</v>
      </c>
      <c r="BC395">
        <v>9.74</v>
      </c>
      <c r="BD395" t="s">
        <v>3</v>
      </c>
      <c r="BE395" t="s">
        <v>3</v>
      </c>
      <c r="BF395" t="s">
        <v>3</v>
      </c>
      <c r="BG395" t="s">
        <v>3</v>
      </c>
      <c r="BH395">
        <v>0</v>
      </c>
      <c r="BI395">
        <v>2</v>
      </c>
      <c r="BJ395" t="s">
        <v>52</v>
      </c>
      <c r="BM395">
        <v>336</v>
      </c>
      <c r="BN395">
        <v>0</v>
      </c>
      <c r="BO395" t="s">
        <v>50</v>
      </c>
      <c r="BP395">
        <v>1</v>
      </c>
      <c r="BQ395">
        <v>40</v>
      </c>
      <c r="BR395">
        <v>0</v>
      </c>
      <c r="BS395">
        <v>34.51</v>
      </c>
      <c r="BT395">
        <v>1</v>
      </c>
      <c r="BU395">
        <v>1</v>
      </c>
      <c r="BV395">
        <v>1</v>
      </c>
      <c r="BW395">
        <v>1</v>
      </c>
      <c r="BX395">
        <v>1</v>
      </c>
      <c r="BY395" t="s">
        <v>3</v>
      </c>
      <c r="BZ395">
        <v>79</v>
      </c>
      <c r="CA395">
        <v>41</v>
      </c>
      <c r="CB395" t="s">
        <v>3</v>
      </c>
      <c r="CE395">
        <v>30</v>
      </c>
      <c r="CF395">
        <v>0</v>
      </c>
      <c r="CG395">
        <v>0</v>
      </c>
      <c r="CM395">
        <v>0</v>
      </c>
      <c r="CN395" t="s">
        <v>3</v>
      </c>
      <c r="CO395">
        <v>0</v>
      </c>
      <c r="CP395">
        <f t="shared" si="385"/>
        <v>5534.4000000000005</v>
      </c>
      <c r="CQ395">
        <f t="shared" si="386"/>
        <v>203.86</v>
      </c>
      <c r="CR395">
        <f t="shared" si="387"/>
        <v>0.82</v>
      </c>
      <c r="CS395">
        <f t="shared" si="388"/>
        <v>0.35</v>
      </c>
      <c r="CT395">
        <f t="shared" si="389"/>
        <v>5329.72</v>
      </c>
      <c r="CU395">
        <f t="shared" si="390"/>
        <v>0</v>
      </c>
      <c r="CV395">
        <f t="shared" si="391"/>
        <v>11.7</v>
      </c>
      <c r="CW395">
        <f t="shared" si="392"/>
        <v>0</v>
      </c>
      <c r="CX395">
        <f t="shared" si="393"/>
        <v>0</v>
      </c>
      <c r="CY395">
        <f>S395*(BZ395/100)</f>
        <v>4210.4788000000008</v>
      </c>
      <c r="CZ395">
        <f>S395*(CA395/100)</f>
        <v>2185.1851999999999</v>
      </c>
      <c r="DC395" t="s">
        <v>3</v>
      </c>
      <c r="DD395" t="s">
        <v>3</v>
      </c>
      <c r="DE395" t="s">
        <v>3</v>
      </c>
      <c r="DF395" t="s">
        <v>3</v>
      </c>
      <c r="DG395" t="s">
        <v>3</v>
      </c>
      <c r="DH395" t="s">
        <v>3</v>
      </c>
      <c r="DI395" t="s">
        <v>3</v>
      </c>
      <c r="DJ395" t="s">
        <v>3</v>
      </c>
      <c r="DK395" t="s">
        <v>3</v>
      </c>
      <c r="DL395" t="s">
        <v>3</v>
      </c>
      <c r="DM395" t="s">
        <v>3</v>
      </c>
      <c r="DN395">
        <v>114</v>
      </c>
      <c r="DO395">
        <v>67</v>
      </c>
      <c r="DP395">
        <v>1</v>
      </c>
      <c r="DQ395">
        <v>1</v>
      </c>
      <c r="DU395">
        <v>1013</v>
      </c>
      <c r="DV395" t="s">
        <v>44</v>
      </c>
      <c r="DW395" t="s">
        <v>44</v>
      </c>
      <c r="DX395">
        <v>1</v>
      </c>
      <c r="DZ395" t="s">
        <v>3</v>
      </c>
      <c r="EA395" t="s">
        <v>3</v>
      </c>
      <c r="EB395" t="s">
        <v>3</v>
      </c>
      <c r="EC395" t="s">
        <v>3</v>
      </c>
      <c r="EE395">
        <v>151030334</v>
      </c>
      <c r="EF395">
        <v>40</v>
      </c>
      <c r="EG395" t="s">
        <v>23</v>
      </c>
      <c r="EH395">
        <v>0</v>
      </c>
      <c r="EI395" t="s">
        <v>3</v>
      </c>
      <c r="EJ395">
        <v>2</v>
      </c>
      <c r="EK395">
        <v>336</v>
      </c>
      <c r="EL395" t="s">
        <v>24</v>
      </c>
      <c r="EM395" t="s">
        <v>25</v>
      </c>
      <c r="EO395" t="s">
        <v>3</v>
      </c>
      <c r="EQ395">
        <v>0</v>
      </c>
      <c r="ER395">
        <v>175.43</v>
      </c>
      <c r="ES395">
        <v>20.93</v>
      </c>
      <c r="ET395">
        <v>0.06</v>
      </c>
      <c r="EU395">
        <v>0.01</v>
      </c>
      <c r="EV395">
        <v>154.44</v>
      </c>
      <c r="EW395">
        <v>11.7</v>
      </c>
      <c r="EX395">
        <v>0</v>
      </c>
      <c r="EY395">
        <v>0</v>
      </c>
      <c r="FQ395">
        <v>0</v>
      </c>
      <c r="FR395">
        <f t="shared" si="394"/>
        <v>0</v>
      </c>
      <c r="FS395">
        <v>0</v>
      </c>
      <c r="FX395">
        <v>114</v>
      </c>
      <c r="FY395">
        <v>67</v>
      </c>
      <c r="GA395" t="s">
        <v>3</v>
      </c>
      <c r="GD395">
        <v>0</v>
      </c>
      <c r="GF395">
        <v>-898872175</v>
      </c>
      <c r="GG395">
        <v>2</v>
      </c>
      <c r="GH395">
        <v>1</v>
      </c>
      <c r="GI395">
        <v>2</v>
      </c>
      <c r="GJ395">
        <v>0</v>
      </c>
      <c r="GK395">
        <f>ROUND(R395*(S12)/100,2)</f>
        <v>0.56000000000000005</v>
      </c>
      <c r="GL395">
        <f t="shared" si="395"/>
        <v>0</v>
      </c>
      <c r="GM395">
        <f t="shared" si="396"/>
        <v>11930.63</v>
      </c>
      <c r="GN395">
        <f t="shared" si="397"/>
        <v>0</v>
      </c>
      <c r="GO395">
        <f t="shared" si="398"/>
        <v>11930.63</v>
      </c>
      <c r="GP395">
        <f t="shared" si="399"/>
        <v>0</v>
      </c>
      <c r="GR395">
        <v>0</v>
      </c>
      <c r="GS395">
        <v>3</v>
      </c>
      <c r="GT395">
        <v>0</v>
      </c>
      <c r="GU395" t="s">
        <v>3</v>
      </c>
      <c r="GV395">
        <f t="shared" si="400"/>
        <v>0</v>
      </c>
      <c r="GW395">
        <v>1</v>
      </c>
      <c r="GX395">
        <f t="shared" si="401"/>
        <v>0</v>
      </c>
      <c r="HA395">
        <v>0</v>
      </c>
      <c r="HB395">
        <v>0</v>
      </c>
      <c r="HC395">
        <f t="shared" si="402"/>
        <v>0</v>
      </c>
      <c r="HE395" t="s">
        <v>3</v>
      </c>
      <c r="HF395" t="s">
        <v>3</v>
      </c>
      <c r="HM395" t="s">
        <v>3</v>
      </c>
      <c r="HN395" t="s">
        <v>3</v>
      </c>
      <c r="HO395" t="s">
        <v>3</v>
      </c>
      <c r="HP395" t="s">
        <v>3</v>
      </c>
      <c r="HQ395" t="s">
        <v>3</v>
      </c>
      <c r="IK395">
        <v>0</v>
      </c>
    </row>
    <row r="396" spans="1:255" x14ac:dyDescent="0.2">
      <c r="A396" s="2">
        <v>17</v>
      </c>
      <c r="B396" s="2">
        <v>1</v>
      </c>
      <c r="C396" s="2"/>
      <c r="D396" s="2"/>
      <c r="E396" s="2" t="s">
        <v>53</v>
      </c>
      <c r="F396" s="2" t="s">
        <v>27</v>
      </c>
      <c r="G396" s="2" t="s">
        <v>378</v>
      </c>
      <c r="H396" s="2" t="s">
        <v>29</v>
      </c>
      <c r="I396" s="2">
        <v>1</v>
      </c>
      <c r="J396" s="2">
        <v>0</v>
      </c>
      <c r="K396" s="2">
        <v>1</v>
      </c>
      <c r="L396" s="2"/>
      <c r="M396" s="2"/>
      <c r="N396" s="2"/>
      <c r="O396" s="2">
        <f t="shared" si="365"/>
        <v>6301.22</v>
      </c>
      <c r="P396" s="2">
        <f t="shared" si="366"/>
        <v>6301.22</v>
      </c>
      <c r="Q396" s="2">
        <f t="shared" si="367"/>
        <v>0</v>
      </c>
      <c r="R396" s="2">
        <f t="shared" si="368"/>
        <v>0</v>
      </c>
      <c r="S396" s="2">
        <f t="shared" si="369"/>
        <v>0</v>
      </c>
      <c r="T396" s="2">
        <f t="shared" si="370"/>
        <v>0</v>
      </c>
      <c r="U396" s="2">
        <f t="shared" si="371"/>
        <v>0</v>
      </c>
      <c r="V396" s="2">
        <f t="shared" si="372"/>
        <v>0</v>
      </c>
      <c r="W396" s="2">
        <f t="shared" si="373"/>
        <v>0</v>
      </c>
      <c r="X396" s="2">
        <f t="shared" si="374"/>
        <v>0</v>
      </c>
      <c r="Y396" s="2">
        <f t="shared" si="375"/>
        <v>0</v>
      </c>
      <c r="Z396" s="2"/>
      <c r="AA396" s="2">
        <v>151751237</v>
      </c>
      <c r="AB396" s="2">
        <f t="shared" si="376"/>
        <v>6301.22</v>
      </c>
      <c r="AC396" s="2">
        <f t="shared" si="377"/>
        <v>6301.22</v>
      </c>
      <c r="AD396" s="2">
        <f t="shared" si="378"/>
        <v>0</v>
      </c>
      <c r="AE396" s="2">
        <f t="shared" si="379"/>
        <v>0</v>
      </c>
      <c r="AF396" s="2">
        <f t="shared" si="380"/>
        <v>0</v>
      </c>
      <c r="AG396" s="2">
        <f t="shared" si="381"/>
        <v>0</v>
      </c>
      <c r="AH396" s="2">
        <f t="shared" si="382"/>
        <v>0</v>
      </c>
      <c r="AI396" s="2">
        <f t="shared" si="383"/>
        <v>0</v>
      </c>
      <c r="AJ396" s="2">
        <f t="shared" si="384"/>
        <v>0</v>
      </c>
      <c r="AK396" s="2">
        <v>6301.2199999999993</v>
      </c>
      <c r="AL396" s="2">
        <v>6301.2199999999993</v>
      </c>
      <c r="AM396" s="2">
        <v>0</v>
      </c>
      <c r="AN396" s="2">
        <v>0</v>
      </c>
      <c r="AO396" s="2">
        <v>0</v>
      </c>
      <c r="AP396" s="2">
        <v>0</v>
      </c>
      <c r="AQ396" s="2">
        <v>0</v>
      </c>
      <c r="AR396" s="2">
        <v>0</v>
      </c>
      <c r="AS396" s="2">
        <v>0</v>
      </c>
      <c r="AT396" s="2">
        <v>0</v>
      </c>
      <c r="AU396" s="2">
        <v>0</v>
      </c>
      <c r="AV396" s="2">
        <v>1</v>
      </c>
      <c r="AW396" s="2">
        <v>1</v>
      </c>
      <c r="AX396" s="2"/>
      <c r="AY396" s="2"/>
      <c r="AZ396" s="2">
        <v>1</v>
      </c>
      <c r="BA396" s="2">
        <v>1</v>
      </c>
      <c r="BB396" s="2">
        <v>1</v>
      </c>
      <c r="BC396" s="2">
        <v>1</v>
      </c>
      <c r="BD396" s="2" t="s">
        <v>3</v>
      </c>
      <c r="BE396" s="2" t="s">
        <v>3</v>
      </c>
      <c r="BF396" s="2" t="s">
        <v>3</v>
      </c>
      <c r="BG396" s="2" t="s">
        <v>3</v>
      </c>
      <c r="BH396" s="2">
        <v>3</v>
      </c>
      <c r="BI396" s="2">
        <v>3</v>
      </c>
      <c r="BJ396" s="2" t="s">
        <v>3</v>
      </c>
      <c r="BK396" s="2"/>
      <c r="BL396" s="2"/>
      <c r="BM396" s="2">
        <v>700010</v>
      </c>
      <c r="BN396" s="2">
        <v>0</v>
      </c>
      <c r="BO396" s="2" t="s">
        <v>3</v>
      </c>
      <c r="BP396" s="2">
        <v>0</v>
      </c>
      <c r="BQ396" s="2">
        <v>202</v>
      </c>
      <c r="BR396" s="2">
        <v>0</v>
      </c>
      <c r="BS396" s="2">
        <v>1</v>
      </c>
      <c r="BT396" s="2">
        <v>1</v>
      </c>
      <c r="BU396" s="2">
        <v>1</v>
      </c>
      <c r="BV396" s="2">
        <v>1</v>
      </c>
      <c r="BW396" s="2">
        <v>1</v>
      </c>
      <c r="BX396" s="2">
        <v>1</v>
      </c>
      <c r="BY396" s="2" t="s">
        <v>3</v>
      </c>
      <c r="BZ396" s="2">
        <v>0</v>
      </c>
      <c r="CA396" s="2">
        <v>0</v>
      </c>
      <c r="CB396" s="2" t="s">
        <v>3</v>
      </c>
      <c r="CC396" s="2"/>
      <c r="CD396" s="2"/>
      <c r="CE396" s="2">
        <v>30</v>
      </c>
      <c r="CF396" s="2">
        <v>0</v>
      </c>
      <c r="CG396" s="2">
        <v>0</v>
      </c>
      <c r="CH396" s="2"/>
      <c r="CI396" s="2"/>
      <c r="CJ396" s="2"/>
      <c r="CK396" s="2"/>
      <c r="CL396" s="2"/>
      <c r="CM396" s="2">
        <v>0</v>
      </c>
      <c r="CN396" s="2" t="s">
        <v>3</v>
      </c>
      <c r="CO396" s="2">
        <v>0</v>
      </c>
      <c r="CP396" s="2">
        <f t="shared" si="385"/>
        <v>6301.22</v>
      </c>
      <c r="CQ396" s="2">
        <f t="shared" si="386"/>
        <v>6301.22</v>
      </c>
      <c r="CR396" s="2">
        <f t="shared" si="387"/>
        <v>0</v>
      </c>
      <c r="CS396" s="2">
        <f t="shared" si="388"/>
        <v>0</v>
      </c>
      <c r="CT396" s="2">
        <f t="shared" si="389"/>
        <v>0</v>
      </c>
      <c r="CU396" s="2">
        <f t="shared" si="390"/>
        <v>0</v>
      </c>
      <c r="CV396" s="2">
        <f t="shared" si="391"/>
        <v>0</v>
      </c>
      <c r="CW396" s="2">
        <f t="shared" si="392"/>
        <v>0</v>
      </c>
      <c r="CX396" s="2">
        <f t="shared" si="393"/>
        <v>0</v>
      </c>
      <c r="CY396" s="2">
        <f>((S396*BZ396)/100)</f>
        <v>0</v>
      </c>
      <c r="CZ396" s="2">
        <f>((S396*CA396)/100)</f>
        <v>0</v>
      </c>
      <c r="DA396" s="2"/>
      <c r="DB396" s="2"/>
      <c r="DC396" s="2" t="s">
        <v>3</v>
      </c>
      <c r="DD396" s="2" t="s">
        <v>3</v>
      </c>
      <c r="DE396" s="2" t="s">
        <v>3</v>
      </c>
      <c r="DF396" s="2" t="s">
        <v>3</v>
      </c>
      <c r="DG396" s="2" t="s">
        <v>3</v>
      </c>
      <c r="DH396" s="2" t="s">
        <v>3</v>
      </c>
      <c r="DI396" s="2" t="s">
        <v>3</v>
      </c>
      <c r="DJ396" s="2" t="s">
        <v>3</v>
      </c>
      <c r="DK396" s="2" t="s">
        <v>3</v>
      </c>
      <c r="DL396" s="2" t="s">
        <v>3</v>
      </c>
      <c r="DM396" s="2" t="s">
        <v>3</v>
      </c>
      <c r="DN396" s="2">
        <v>0</v>
      </c>
      <c r="DO396" s="2">
        <v>0</v>
      </c>
      <c r="DP396" s="2">
        <v>1</v>
      </c>
      <c r="DQ396" s="2">
        <v>1</v>
      </c>
      <c r="DR396" s="2"/>
      <c r="DS396" s="2"/>
      <c r="DT396" s="2"/>
      <c r="DU396" s="2">
        <v>1010</v>
      </c>
      <c r="DV396" s="2" t="s">
        <v>29</v>
      </c>
      <c r="DW396" s="2" t="s">
        <v>29</v>
      </c>
      <c r="DX396" s="2">
        <v>1</v>
      </c>
      <c r="DY396" s="2"/>
      <c r="DZ396" s="2" t="s">
        <v>3</v>
      </c>
      <c r="EA396" s="2" t="s">
        <v>3</v>
      </c>
      <c r="EB396" s="2" t="s">
        <v>3</v>
      </c>
      <c r="EC396" s="2" t="s">
        <v>3</v>
      </c>
      <c r="ED396" s="2"/>
      <c r="EE396" s="2">
        <v>151748510</v>
      </c>
      <c r="EF396" s="2">
        <v>202</v>
      </c>
      <c r="EG396" s="2" t="s">
        <v>30</v>
      </c>
      <c r="EH396" s="2">
        <v>0</v>
      </c>
      <c r="EI396" s="2" t="s">
        <v>3</v>
      </c>
      <c r="EJ396" s="2">
        <v>1</v>
      </c>
      <c r="EK396" s="2">
        <v>700010</v>
      </c>
      <c r="EL396" s="2" t="s">
        <v>31</v>
      </c>
      <c r="EM396" s="2" t="s">
        <v>30</v>
      </c>
      <c r="EN396" s="2"/>
      <c r="EO396" s="2" t="s">
        <v>3</v>
      </c>
      <c r="EP396" s="2"/>
      <c r="EQ396" s="2">
        <v>0</v>
      </c>
      <c r="ER396" s="2">
        <v>6637.29</v>
      </c>
      <c r="ES396" s="2">
        <v>6301.2199999999993</v>
      </c>
      <c r="ET396" s="2">
        <v>0</v>
      </c>
      <c r="EU396" s="2">
        <v>0</v>
      </c>
      <c r="EV396" s="2">
        <v>0</v>
      </c>
      <c r="EW396" s="2">
        <v>0</v>
      </c>
      <c r="EX396" s="2">
        <v>0</v>
      </c>
      <c r="EY396" s="2">
        <v>0</v>
      </c>
      <c r="EZ396" s="2"/>
      <c r="FA396" s="2"/>
      <c r="FB396" s="2"/>
      <c r="FC396" s="2"/>
      <c r="FD396" s="2"/>
      <c r="FE396" s="2"/>
      <c r="FF396" s="2"/>
      <c r="FG396" s="2"/>
      <c r="FH396" s="2"/>
      <c r="FI396" s="2"/>
      <c r="FJ396" s="2"/>
      <c r="FK396" s="2"/>
      <c r="FL396" s="2"/>
      <c r="FM396" s="2"/>
      <c r="FN396" s="2"/>
      <c r="FO396" s="2"/>
      <c r="FP396" s="2"/>
      <c r="FQ396" s="2">
        <v>0</v>
      </c>
      <c r="FR396" s="2">
        <f t="shared" si="394"/>
        <v>6301.22</v>
      </c>
      <c r="FS396" s="2">
        <v>0</v>
      </c>
      <c r="FT396" s="2"/>
      <c r="FU396" s="2"/>
      <c r="FV396" s="2"/>
      <c r="FW396" s="2"/>
      <c r="FX396" s="2">
        <v>0</v>
      </c>
      <c r="FY396" s="2">
        <v>0</v>
      </c>
      <c r="FZ396" s="2"/>
      <c r="GA396" s="2" t="s">
        <v>55</v>
      </c>
      <c r="GB396" s="2"/>
      <c r="GC396" s="2"/>
      <c r="GD396" s="2">
        <v>0</v>
      </c>
      <c r="GE396" s="2"/>
      <c r="GF396" s="2">
        <v>-960237819</v>
      </c>
      <c r="GG396" s="2">
        <v>2</v>
      </c>
      <c r="GH396" s="2">
        <v>4</v>
      </c>
      <c r="GI396" s="2">
        <v>-2</v>
      </c>
      <c r="GJ396" s="2">
        <v>0</v>
      </c>
      <c r="GK396" s="2">
        <f>ROUND(R396*(R12)/100,2)</f>
        <v>0</v>
      </c>
      <c r="GL396" s="2">
        <f t="shared" si="395"/>
        <v>0</v>
      </c>
      <c r="GM396" s="2">
        <f t="shared" si="396"/>
        <v>6301.22</v>
      </c>
      <c r="GN396" s="2">
        <f t="shared" si="397"/>
        <v>0</v>
      </c>
      <c r="GO396" s="2">
        <f t="shared" si="398"/>
        <v>0</v>
      </c>
      <c r="GP396" s="2">
        <f t="shared" si="399"/>
        <v>0</v>
      </c>
      <c r="GQ396" s="2"/>
      <c r="GR396" s="2">
        <v>0</v>
      </c>
      <c r="GS396" s="2">
        <v>2</v>
      </c>
      <c r="GT396" s="2">
        <v>0</v>
      </c>
      <c r="GU396" s="2" t="s">
        <v>3</v>
      </c>
      <c r="GV396" s="2">
        <f t="shared" si="400"/>
        <v>0</v>
      </c>
      <c r="GW396" s="2">
        <v>1</v>
      </c>
      <c r="GX396" s="2">
        <f t="shared" si="401"/>
        <v>0</v>
      </c>
      <c r="GY396" s="2"/>
      <c r="GZ396" s="2"/>
      <c r="HA396" s="2">
        <v>0</v>
      </c>
      <c r="HB396" s="2">
        <v>0</v>
      </c>
      <c r="HC396" s="2">
        <f t="shared" si="402"/>
        <v>0</v>
      </c>
      <c r="HD396" s="2"/>
      <c r="HE396" s="2" t="s">
        <v>33</v>
      </c>
      <c r="HF396" s="2" t="s">
        <v>34</v>
      </c>
      <c r="HG396" s="2"/>
      <c r="HH396" s="2"/>
      <c r="HI396" s="2"/>
      <c r="HJ396" s="2"/>
      <c r="HK396" s="2"/>
      <c r="HL396" s="2"/>
      <c r="HM396" s="2" t="s">
        <v>3</v>
      </c>
      <c r="HN396" s="2" t="s">
        <v>3</v>
      </c>
      <c r="HO396" s="2" t="s">
        <v>3</v>
      </c>
      <c r="HP396" s="2" t="s">
        <v>3</v>
      </c>
      <c r="HQ396" s="2" t="s">
        <v>3</v>
      </c>
      <c r="HR396" s="2"/>
      <c r="HS396" s="2"/>
      <c r="HT396" s="2"/>
      <c r="HU396" s="2"/>
      <c r="HV396" s="2"/>
      <c r="HW396" s="2"/>
      <c r="HX396" s="2"/>
      <c r="HY396" s="2"/>
      <c r="HZ396" s="2"/>
      <c r="IA396" s="2"/>
      <c r="IB396" s="2"/>
      <c r="IC396" s="2"/>
      <c r="ID396" s="2"/>
      <c r="IE396" s="2"/>
      <c r="IF396" s="2"/>
      <c r="IG396" s="2"/>
      <c r="IH396" s="2"/>
      <c r="II396" s="2"/>
      <c r="IJ396" s="2"/>
      <c r="IK396" s="2">
        <v>0</v>
      </c>
      <c r="IL396" s="2"/>
      <c r="IM396" s="2"/>
      <c r="IN396" s="2"/>
      <c r="IO396" s="2"/>
      <c r="IP396" s="2"/>
      <c r="IQ396" s="2"/>
      <c r="IR396" s="2"/>
      <c r="IS396" s="2"/>
      <c r="IT396" s="2"/>
      <c r="IU396" s="2"/>
    </row>
    <row r="397" spans="1:255" x14ac:dyDescent="0.2">
      <c r="A397">
        <v>17</v>
      </c>
      <c r="B397">
        <v>1</v>
      </c>
      <c r="E397" t="s">
        <v>53</v>
      </c>
      <c r="F397" t="s">
        <v>27</v>
      </c>
      <c r="G397" t="s">
        <v>378</v>
      </c>
      <c r="H397" t="s">
        <v>29</v>
      </c>
      <c r="I397">
        <v>1</v>
      </c>
      <c r="J397">
        <v>0</v>
      </c>
      <c r="K397">
        <v>1</v>
      </c>
      <c r="O397">
        <f t="shared" si="365"/>
        <v>44801.67</v>
      </c>
      <c r="P397">
        <f t="shared" si="366"/>
        <v>44801.67</v>
      </c>
      <c r="Q397">
        <f t="shared" si="367"/>
        <v>0</v>
      </c>
      <c r="R397">
        <f t="shared" si="368"/>
        <v>0</v>
      </c>
      <c r="S397">
        <f t="shared" si="369"/>
        <v>0</v>
      </c>
      <c r="T397">
        <f t="shared" si="370"/>
        <v>0</v>
      </c>
      <c r="U397">
        <f t="shared" si="371"/>
        <v>0</v>
      </c>
      <c r="V397">
        <f t="shared" si="372"/>
        <v>0</v>
      </c>
      <c r="W397">
        <f t="shared" si="373"/>
        <v>0</v>
      </c>
      <c r="X397">
        <f t="shared" si="374"/>
        <v>0</v>
      </c>
      <c r="Y397">
        <f t="shared" si="375"/>
        <v>0</v>
      </c>
      <c r="AA397">
        <v>151751235</v>
      </c>
      <c r="AB397">
        <f t="shared" si="376"/>
        <v>6301.22</v>
      </c>
      <c r="AC397">
        <f t="shared" si="377"/>
        <v>6301.22</v>
      </c>
      <c r="AD397">
        <f t="shared" si="378"/>
        <v>0</v>
      </c>
      <c r="AE397">
        <f t="shared" si="379"/>
        <v>0</v>
      </c>
      <c r="AF397">
        <f t="shared" si="380"/>
        <v>0</v>
      </c>
      <c r="AG397">
        <f t="shared" si="381"/>
        <v>0</v>
      </c>
      <c r="AH397">
        <f t="shared" si="382"/>
        <v>0</v>
      </c>
      <c r="AI397">
        <f t="shared" si="383"/>
        <v>0</v>
      </c>
      <c r="AJ397">
        <f t="shared" si="384"/>
        <v>0</v>
      </c>
      <c r="AK397">
        <v>6301.2199999999993</v>
      </c>
      <c r="AL397">
        <v>6301.2199999999993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1</v>
      </c>
      <c r="AW397">
        <v>1</v>
      </c>
      <c r="AZ397">
        <v>1</v>
      </c>
      <c r="BA397">
        <v>1</v>
      </c>
      <c r="BB397">
        <v>1</v>
      </c>
      <c r="BC397">
        <v>7.11</v>
      </c>
      <c r="BD397" t="s">
        <v>3</v>
      </c>
      <c r="BE397" t="s">
        <v>3</v>
      </c>
      <c r="BF397" t="s">
        <v>3</v>
      </c>
      <c r="BG397" t="s">
        <v>3</v>
      </c>
      <c r="BH397">
        <v>3</v>
      </c>
      <c r="BI397">
        <v>3</v>
      </c>
      <c r="BJ397" t="s">
        <v>3</v>
      </c>
      <c r="BM397">
        <v>700010</v>
      </c>
      <c r="BN397">
        <v>0</v>
      </c>
      <c r="BO397" t="s">
        <v>3</v>
      </c>
      <c r="BP397">
        <v>0</v>
      </c>
      <c r="BQ397">
        <v>202</v>
      </c>
      <c r="BR397">
        <v>0</v>
      </c>
      <c r="BS397">
        <v>1</v>
      </c>
      <c r="BT397">
        <v>1</v>
      </c>
      <c r="BU397">
        <v>1</v>
      </c>
      <c r="BV397">
        <v>1</v>
      </c>
      <c r="BW397">
        <v>1</v>
      </c>
      <c r="BX397">
        <v>1</v>
      </c>
      <c r="BY397" t="s">
        <v>3</v>
      </c>
      <c r="BZ397">
        <v>0</v>
      </c>
      <c r="CA397">
        <v>0</v>
      </c>
      <c r="CB397" t="s">
        <v>3</v>
      </c>
      <c r="CE397">
        <v>30</v>
      </c>
      <c r="CF397">
        <v>0</v>
      </c>
      <c r="CG397">
        <v>0</v>
      </c>
      <c r="CM397">
        <v>0</v>
      </c>
      <c r="CN397" t="s">
        <v>3</v>
      </c>
      <c r="CO397">
        <v>0</v>
      </c>
      <c r="CP397">
        <f t="shared" si="385"/>
        <v>44801.67</v>
      </c>
      <c r="CQ397">
        <f t="shared" si="386"/>
        <v>44801.67</v>
      </c>
      <c r="CR397">
        <f t="shared" si="387"/>
        <v>0</v>
      </c>
      <c r="CS397">
        <f t="shared" si="388"/>
        <v>0</v>
      </c>
      <c r="CT397">
        <f t="shared" si="389"/>
        <v>0</v>
      </c>
      <c r="CU397">
        <f t="shared" si="390"/>
        <v>0</v>
      </c>
      <c r="CV397">
        <f t="shared" si="391"/>
        <v>0</v>
      </c>
      <c r="CW397">
        <f t="shared" si="392"/>
        <v>0</v>
      </c>
      <c r="CX397">
        <f t="shared" si="393"/>
        <v>0</v>
      </c>
      <c r="CY397">
        <f>S397*(BZ397/100)</f>
        <v>0</v>
      </c>
      <c r="CZ397">
        <f>S397*(CA397/100)</f>
        <v>0</v>
      </c>
      <c r="DC397" t="s">
        <v>3</v>
      </c>
      <c r="DD397" t="s">
        <v>3</v>
      </c>
      <c r="DE397" t="s">
        <v>3</v>
      </c>
      <c r="DF397" t="s">
        <v>3</v>
      </c>
      <c r="DG397" t="s">
        <v>3</v>
      </c>
      <c r="DH397" t="s">
        <v>3</v>
      </c>
      <c r="DI397" t="s">
        <v>3</v>
      </c>
      <c r="DJ397" t="s">
        <v>3</v>
      </c>
      <c r="DK397" t="s">
        <v>3</v>
      </c>
      <c r="DL397" t="s">
        <v>3</v>
      </c>
      <c r="DM397" t="s">
        <v>3</v>
      </c>
      <c r="DN397">
        <v>0</v>
      </c>
      <c r="DO397">
        <v>0</v>
      </c>
      <c r="DP397">
        <v>1</v>
      </c>
      <c r="DQ397">
        <v>1</v>
      </c>
      <c r="DU397">
        <v>1010</v>
      </c>
      <c r="DV397" t="s">
        <v>29</v>
      </c>
      <c r="DW397" t="s">
        <v>29</v>
      </c>
      <c r="DX397">
        <v>1</v>
      </c>
      <c r="DZ397" t="s">
        <v>3</v>
      </c>
      <c r="EA397" t="s">
        <v>3</v>
      </c>
      <c r="EB397" t="s">
        <v>3</v>
      </c>
      <c r="EC397" t="s">
        <v>3</v>
      </c>
      <c r="EE397">
        <v>151748510</v>
      </c>
      <c r="EF397">
        <v>202</v>
      </c>
      <c r="EG397" t="s">
        <v>30</v>
      </c>
      <c r="EH397">
        <v>0</v>
      </c>
      <c r="EI397" t="s">
        <v>3</v>
      </c>
      <c r="EJ397">
        <v>1</v>
      </c>
      <c r="EK397">
        <v>700010</v>
      </c>
      <c r="EL397" t="s">
        <v>31</v>
      </c>
      <c r="EM397" t="s">
        <v>30</v>
      </c>
      <c r="EO397" t="s">
        <v>3</v>
      </c>
      <c r="EQ397">
        <v>0</v>
      </c>
      <c r="ER397">
        <v>6637.29</v>
      </c>
      <c r="ES397">
        <v>6301.2199999999993</v>
      </c>
      <c r="ET397">
        <v>0</v>
      </c>
      <c r="EU397">
        <v>0</v>
      </c>
      <c r="EV397">
        <v>0</v>
      </c>
      <c r="EW397">
        <v>0</v>
      </c>
      <c r="EX397">
        <v>0</v>
      </c>
      <c r="EY397">
        <v>0</v>
      </c>
      <c r="EZ397">
        <v>5</v>
      </c>
      <c r="FC397">
        <v>1</v>
      </c>
      <c r="FD397">
        <v>18</v>
      </c>
      <c r="FF397">
        <v>51577.2</v>
      </c>
      <c r="FQ397">
        <v>0</v>
      </c>
      <c r="FR397">
        <f t="shared" si="394"/>
        <v>44801.67</v>
      </c>
      <c r="FS397">
        <v>0</v>
      </c>
      <c r="FX397">
        <v>0</v>
      </c>
      <c r="FY397">
        <v>0</v>
      </c>
      <c r="GA397" t="s">
        <v>55</v>
      </c>
      <c r="GD397">
        <v>0</v>
      </c>
      <c r="GF397">
        <v>-960237819</v>
      </c>
      <c r="GG397">
        <v>2</v>
      </c>
      <c r="GH397">
        <v>3</v>
      </c>
      <c r="GI397">
        <v>5</v>
      </c>
      <c r="GJ397">
        <v>0</v>
      </c>
      <c r="GK397">
        <f>ROUND(R397*(S12)/100,2)</f>
        <v>0</v>
      </c>
      <c r="GL397">
        <f t="shared" si="395"/>
        <v>0</v>
      </c>
      <c r="GM397">
        <f t="shared" si="396"/>
        <v>44801.67</v>
      </c>
      <c r="GN397">
        <f t="shared" si="397"/>
        <v>0</v>
      </c>
      <c r="GO397">
        <f t="shared" si="398"/>
        <v>0</v>
      </c>
      <c r="GP397">
        <f t="shared" si="399"/>
        <v>0</v>
      </c>
      <c r="GR397">
        <v>1</v>
      </c>
      <c r="GS397">
        <v>1</v>
      </c>
      <c r="GT397">
        <v>0</v>
      </c>
      <c r="GU397" t="s">
        <v>3</v>
      </c>
      <c r="GV397">
        <f t="shared" si="400"/>
        <v>0</v>
      </c>
      <c r="GW397">
        <v>1</v>
      </c>
      <c r="GX397">
        <f t="shared" si="401"/>
        <v>0</v>
      </c>
      <c r="HA397">
        <v>0</v>
      </c>
      <c r="HB397">
        <v>0</v>
      </c>
      <c r="HC397">
        <f t="shared" si="402"/>
        <v>0</v>
      </c>
      <c r="HE397" t="s">
        <v>33</v>
      </c>
      <c r="HF397" t="s">
        <v>34</v>
      </c>
      <c r="HM397" t="s">
        <v>3</v>
      </c>
      <c r="HN397" t="s">
        <v>3</v>
      </c>
      <c r="HO397" t="s">
        <v>3</v>
      </c>
      <c r="HP397" t="s">
        <v>3</v>
      </c>
      <c r="HQ397" t="s">
        <v>3</v>
      </c>
      <c r="IK397">
        <v>0</v>
      </c>
    </row>
    <row r="398" spans="1:255" x14ac:dyDescent="0.2">
      <c r="A398" s="2">
        <v>17</v>
      </c>
      <c r="B398" s="2">
        <v>1</v>
      </c>
      <c r="C398" s="2">
        <f>ROW(SmtRes!A487)</f>
        <v>487</v>
      </c>
      <c r="D398" s="2">
        <f>ROW(EtalonRes!A584)</f>
        <v>584</v>
      </c>
      <c r="E398" s="2" t="s">
        <v>61</v>
      </c>
      <c r="F398" s="2" t="s">
        <v>42</v>
      </c>
      <c r="G398" s="2" t="s">
        <v>43</v>
      </c>
      <c r="H398" s="2" t="s">
        <v>44</v>
      </c>
      <c r="I398" s="2">
        <v>2</v>
      </c>
      <c r="J398" s="2">
        <v>0</v>
      </c>
      <c r="K398" s="2">
        <v>2</v>
      </c>
      <c r="L398" s="2"/>
      <c r="M398" s="2"/>
      <c r="N398" s="2"/>
      <c r="O398" s="2">
        <f t="shared" si="365"/>
        <v>473.9</v>
      </c>
      <c r="P398" s="2">
        <f t="shared" si="366"/>
        <v>111.6</v>
      </c>
      <c r="Q398" s="2">
        <f t="shared" si="367"/>
        <v>91.86</v>
      </c>
      <c r="R398" s="2">
        <f t="shared" si="368"/>
        <v>10.1</v>
      </c>
      <c r="S398" s="2">
        <f t="shared" si="369"/>
        <v>270.44</v>
      </c>
      <c r="T398" s="2">
        <f t="shared" si="370"/>
        <v>0</v>
      </c>
      <c r="U398" s="2">
        <f t="shared" si="371"/>
        <v>18.600000000000001</v>
      </c>
      <c r="V398" s="2">
        <f t="shared" si="372"/>
        <v>0</v>
      </c>
      <c r="W398" s="2">
        <f t="shared" si="373"/>
        <v>0</v>
      </c>
      <c r="X398" s="2">
        <f t="shared" si="374"/>
        <v>308.3</v>
      </c>
      <c r="Y398" s="2">
        <f t="shared" si="375"/>
        <v>181.19</v>
      </c>
      <c r="Z398" s="2"/>
      <c r="AA398" s="2">
        <v>151751237</v>
      </c>
      <c r="AB398" s="2">
        <f t="shared" si="376"/>
        <v>236.95</v>
      </c>
      <c r="AC398" s="2">
        <f t="shared" si="377"/>
        <v>55.8</v>
      </c>
      <c r="AD398" s="2">
        <f t="shared" si="378"/>
        <v>45.93</v>
      </c>
      <c r="AE398" s="2">
        <f t="shared" si="379"/>
        <v>5.05</v>
      </c>
      <c r="AF398" s="2">
        <f t="shared" si="380"/>
        <v>135.22</v>
      </c>
      <c r="AG398" s="2">
        <f t="shared" si="381"/>
        <v>0</v>
      </c>
      <c r="AH398" s="2">
        <f t="shared" si="382"/>
        <v>9.3000000000000007</v>
      </c>
      <c r="AI398" s="2">
        <f t="shared" si="383"/>
        <v>0</v>
      </c>
      <c r="AJ398" s="2">
        <f t="shared" si="384"/>
        <v>0</v>
      </c>
      <c r="AK398" s="2">
        <v>236.95</v>
      </c>
      <c r="AL398" s="2">
        <v>55.8</v>
      </c>
      <c r="AM398" s="2">
        <v>45.93</v>
      </c>
      <c r="AN398" s="2">
        <v>5.05</v>
      </c>
      <c r="AO398" s="2">
        <v>135.22</v>
      </c>
      <c r="AP398" s="2">
        <v>0</v>
      </c>
      <c r="AQ398" s="2">
        <v>9.3000000000000007</v>
      </c>
      <c r="AR398" s="2">
        <v>0</v>
      </c>
      <c r="AS398" s="2">
        <v>0</v>
      </c>
      <c r="AT398" s="2">
        <v>114</v>
      </c>
      <c r="AU398" s="2">
        <v>67</v>
      </c>
      <c r="AV398" s="2">
        <v>1</v>
      </c>
      <c r="AW398" s="2">
        <v>1</v>
      </c>
      <c r="AX398" s="2"/>
      <c r="AY398" s="2"/>
      <c r="AZ398" s="2">
        <v>1</v>
      </c>
      <c r="BA398" s="2">
        <v>1</v>
      </c>
      <c r="BB398" s="2">
        <v>1</v>
      </c>
      <c r="BC398" s="2">
        <v>1</v>
      </c>
      <c r="BD398" s="2" t="s">
        <v>3</v>
      </c>
      <c r="BE398" s="2" t="s">
        <v>3</v>
      </c>
      <c r="BF398" s="2" t="s">
        <v>3</v>
      </c>
      <c r="BG398" s="2" t="s">
        <v>3</v>
      </c>
      <c r="BH398" s="2">
        <v>0</v>
      </c>
      <c r="BI398" s="2">
        <v>2</v>
      </c>
      <c r="BJ398" s="2" t="s">
        <v>45</v>
      </c>
      <c r="BK398" s="2"/>
      <c r="BL398" s="2"/>
      <c r="BM398" s="2">
        <v>336</v>
      </c>
      <c r="BN398" s="2">
        <v>0</v>
      </c>
      <c r="BO398" s="2" t="s">
        <v>3</v>
      </c>
      <c r="BP398" s="2">
        <v>0</v>
      </c>
      <c r="BQ398" s="2">
        <v>40</v>
      </c>
      <c r="BR398" s="2">
        <v>0</v>
      </c>
      <c r="BS398" s="2">
        <v>1</v>
      </c>
      <c r="BT398" s="2">
        <v>1</v>
      </c>
      <c r="BU398" s="2">
        <v>1</v>
      </c>
      <c r="BV398" s="2">
        <v>1</v>
      </c>
      <c r="BW398" s="2">
        <v>1</v>
      </c>
      <c r="BX398" s="2">
        <v>1</v>
      </c>
      <c r="BY398" s="2" t="s">
        <v>3</v>
      </c>
      <c r="BZ398" s="2">
        <v>114</v>
      </c>
      <c r="CA398" s="2">
        <v>67</v>
      </c>
      <c r="CB398" s="2" t="s">
        <v>3</v>
      </c>
      <c r="CC398" s="2"/>
      <c r="CD398" s="2"/>
      <c r="CE398" s="2">
        <v>30</v>
      </c>
      <c r="CF398" s="2">
        <v>0</v>
      </c>
      <c r="CG398" s="2">
        <v>0</v>
      </c>
      <c r="CH398" s="2"/>
      <c r="CI398" s="2"/>
      <c r="CJ398" s="2"/>
      <c r="CK398" s="2"/>
      <c r="CL398" s="2"/>
      <c r="CM398" s="2">
        <v>0</v>
      </c>
      <c r="CN398" s="2" t="s">
        <v>3</v>
      </c>
      <c r="CO398" s="2">
        <v>0</v>
      </c>
      <c r="CP398" s="2">
        <f t="shared" si="385"/>
        <v>473.9</v>
      </c>
      <c r="CQ398" s="2">
        <f t="shared" si="386"/>
        <v>55.8</v>
      </c>
      <c r="CR398" s="2">
        <f t="shared" si="387"/>
        <v>45.93</v>
      </c>
      <c r="CS398" s="2">
        <f t="shared" si="388"/>
        <v>5.05</v>
      </c>
      <c r="CT398" s="2">
        <f t="shared" si="389"/>
        <v>135.22</v>
      </c>
      <c r="CU398" s="2">
        <f t="shared" si="390"/>
        <v>0</v>
      </c>
      <c r="CV398" s="2">
        <f t="shared" si="391"/>
        <v>9.3000000000000007</v>
      </c>
      <c r="CW398" s="2">
        <f t="shared" si="392"/>
        <v>0</v>
      </c>
      <c r="CX398" s="2">
        <f t="shared" si="393"/>
        <v>0</v>
      </c>
      <c r="CY398" s="2">
        <f>((S398*BZ398)/100)</f>
        <v>308.30160000000001</v>
      </c>
      <c r="CZ398" s="2">
        <f>((S398*CA398)/100)</f>
        <v>181.19479999999999</v>
      </c>
      <c r="DA398" s="2"/>
      <c r="DB398" s="2"/>
      <c r="DC398" s="2" t="s">
        <v>3</v>
      </c>
      <c r="DD398" s="2" t="s">
        <v>3</v>
      </c>
      <c r="DE398" s="2" t="s">
        <v>3</v>
      </c>
      <c r="DF398" s="2" t="s">
        <v>3</v>
      </c>
      <c r="DG398" s="2" t="s">
        <v>3</v>
      </c>
      <c r="DH398" s="2" t="s">
        <v>3</v>
      </c>
      <c r="DI398" s="2" t="s">
        <v>3</v>
      </c>
      <c r="DJ398" s="2" t="s">
        <v>3</v>
      </c>
      <c r="DK398" s="2" t="s">
        <v>3</v>
      </c>
      <c r="DL398" s="2" t="s">
        <v>3</v>
      </c>
      <c r="DM398" s="2" t="s">
        <v>3</v>
      </c>
      <c r="DN398" s="2">
        <v>0</v>
      </c>
      <c r="DO398" s="2">
        <v>0</v>
      </c>
      <c r="DP398" s="2">
        <v>1</v>
      </c>
      <c r="DQ398" s="2">
        <v>1</v>
      </c>
      <c r="DR398" s="2"/>
      <c r="DS398" s="2"/>
      <c r="DT398" s="2"/>
      <c r="DU398" s="2">
        <v>1013</v>
      </c>
      <c r="DV398" s="2" t="s">
        <v>44</v>
      </c>
      <c r="DW398" s="2" t="s">
        <v>44</v>
      </c>
      <c r="DX398" s="2">
        <v>1</v>
      </c>
      <c r="DY398" s="2"/>
      <c r="DZ398" s="2" t="s">
        <v>3</v>
      </c>
      <c r="EA398" s="2" t="s">
        <v>3</v>
      </c>
      <c r="EB398" s="2" t="s">
        <v>3</v>
      </c>
      <c r="EC398" s="2" t="s">
        <v>3</v>
      </c>
      <c r="ED398" s="2"/>
      <c r="EE398" s="2">
        <v>151030334</v>
      </c>
      <c r="EF398" s="2">
        <v>40</v>
      </c>
      <c r="EG398" s="2" t="s">
        <v>23</v>
      </c>
      <c r="EH398" s="2">
        <v>0</v>
      </c>
      <c r="EI398" s="2" t="s">
        <v>3</v>
      </c>
      <c r="EJ398" s="2">
        <v>2</v>
      </c>
      <c r="EK398" s="2">
        <v>336</v>
      </c>
      <c r="EL398" s="2" t="s">
        <v>24</v>
      </c>
      <c r="EM398" s="2" t="s">
        <v>25</v>
      </c>
      <c r="EN398" s="2"/>
      <c r="EO398" s="2" t="s">
        <v>3</v>
      </c>
      <c r="EP398" s="2"/>
      <c r="EQ398" s="2">
        <v>0</v>
      </c>
      <c r="ER398" s="2">
        <v>236.95</v>
      </c>
      <c r="ES398" s="2">
        <v>55.8</v>
      </c>
      <c r="ET398" s="2">
        <v>45.93</v>
      </c>
      <c r="EU398" s="2">
        <v>5.05</v>
      </c>
      <c r="EV398" s="2">
        <v>135.22</v>
      </c>
      <c r="EW398" s="2">
        <v>9.3000000000000007</v>
      </c>
      <c r="EX398" s="2">
        <v>0</v>
      </c>
      <c r="EY398" s="2">
        <v>0</v>
      </c>
      <c r="EZ398" s="2"/>
      <c r="FA398" s="2"/>
      <c r="FB398" s="2"/>
      <c r="FC398" s="2"/>
      <c r="FD398" s="2"/>
      <c r="FE398" s="2"/>
      <c r="FF398" s="2"/>
      <c r="FG398" s="2"/>
      <c r="FH398" s="2"/>
      <c r="FI398" s="2"/>
      <c r="FJ398" s="2"/>
      <c r="FK398" s="2"/>
      <c r="FL398" s="2"/>
      <c r="FM398" s="2"/>
      <c r="FN398" s="2"/>
      <c r="FO398" s="2"/>
      <c r="FP398" s="2"/>
      <c r="FQ398" s="2">
        <v>0</v>
      </c>
      <c r="FR398" s="2">
        <f t="shared" si="394"/>
        <v>0</v>
      </c>
      <c r="FS398" s="2">
        <v>0</v>
      </c>
      <c r="FT398" s="2"/>
      <c r="FU398" s="2"/>
      <c r="FV398" s="2"/>
      <c r="FW398" s="2"/>
      <c r="FX398" s="2">
        <v>114</v>
      </c>
      <c r="FY398" s="2">
        <v>67</v>
      </c>
      <c r="FZ398" s="2"/>
      <c r="GA398" s="2" t="s">
        <v>3</v>
      </c>
      <c r="GB398" s="2"/>
      <c r="GC398" s="2"/>
      <c r="GD398" s="2">
        <v>0</v>
      </c>
      <c r="GE398" s="2"/>
      <c r="GF398" s="2">
        <v>-1929981830</v>
      </c>
      <c r="GG398" s="2">
        <v>2</v>
      </c>
      <c r="GH398" s="2">
        <v>1</v>
      </c>
      <c r="GI398" s="2">
        <v>-2</v>
      </c>
      <c r="GJ398" s="2">
        <v>0</v>
      </c>
      <c r="GK398" s="2">
        <f>ROUND(R398*(R12)/100,2)</f>
        <v>17.68</v>
      </c>
      <c r="GL398" s="2">
        <f t="shared" si="395"/>
        <v>0</v>
      </c>
      <c r="GM398" s="2">
        <f t="shared" si="396"/>
        <v>981.07</v>
      </c>
      <c r="GN398" s="2">
        <f t="shared" si="397"/>
        <v>0</v>
      </c>
      <c r="GO398" s="2">
        <f t="shared" si="398"/>
        <v>981.07</v>
      </c>
      <c r="GP398" s="2">
        <f t="shared" si="399"/>
        <v>0</v>
      </c>
      <c r="GQ398" s="2"/>
      <c r="GR398" s="2">
        <v>0</v>
      </c>
      <c r="GS398" s="2">
        <v>0</v>
      </c>
      <c r="GT398" s="2">
        <v>0</v>
      </c>
      <c r="GU398" s="2" t="s">
        <v>3</v>
      </c>
      <c r="GV398" s="2">
        <f t="shared" si="400"/>
        <v>0</v>
      </c>
      <c r="GW398" s="2">
        <v>1</v>
      </c>
      <c r="GX398" s="2">
        <f t="shared" si="401"/>
        <v>0</v>
      </c>
      <c r="GY398" s="2"/>
      <c r="GZ398" s="2"/>
      <c r="HA398" s="2">
        <v>0</v>
      </c>
      <c r="HB398" s="2">
        <v>0</v>
      </c>
      <c r="HC398" s="2">
        <f t="shared" si="402"/>
        <v>0</v>
      </c>
      <c r="HD398" s="2"/>
      <c r="HE398" s="2" t="s">
        <v>3</v>
      </c>
      <c r="HF398" s="2" t="s">
        <v>3</v>
      </c>
      <c r="HG398" s="2"/>
      <c r="HH398" s="2"/>
      <c r="HI398" s="2"/>
      <c r="HJ398" s="2"/>
      <c r="HK398" s="2"/>
      <c r="HL398" s="2"/>
      <c r="HM398" s="2" t="s">
        <v>3</v>
      </c>
      <c r="HN398" s="2" t="s">
        <v>3</v>
      </c>
      <c r="HO398" s="2" t="s">
        <v>3</v>
      </c>
      <c r="HP398" s="2" t="s">
        <v>3</v>
      </c>
      <c r="HQ398" s="2" t="s">
        <v>3</v>
      </c>
      <c r="HR398" s="2"/>
      <c r="HS398" s="2"/>
      <c r="HT398" s="2"/>
      <c r="HU398" s="2"/>
      <c r="HV398" s="2"/>
      <c r="HW398" s="2"/>
      <c r="HX398" s="2"/>
      <c r="HY398" s="2"/>
      <c r="HZ398" s="2"/>
      <c r="IA398" s="2"/>
      <c r="IB398" s="2"/>
      <c r="IC398" s="2"/>
      <c r="ID398" s="2"/>
      <c r="IE398" s="2"/>
      <c r="IF398" s="2"/>
      <c r="IG398" s="2"/>
      <c r="IH398" s="2"/>
      <c r="II398" s="2"/>
      <c r="IJ398" s="2"/>
      <c r="IK398" s="2">
        <v>0</v>
      </c>
      <c r="IL398" s="2"/>
      <c r="IM398" s="2"/>
      <c r="IN398" s="2"/>
      <c r="IO398" s="2"/>
      <c r="IP398" s="2"/>
      <c r="IQ398" s="2"/>
      <c r="IR398" s="2"/>
      <c r="IS398" s="2"/>
      <c r="IT398" s="2"/>
      <c r="IU398" s="2"/>
    </row>
    <row r="399" spans="1:255" x14ac:dyDescent="0.2">
      <c r="A399">
        <v>17</v>
      </c>
      <c r="B399">
        <v>1</v>
      </c>
      <c r="C399">
        <f>ROW(SmtRes!A500)</f>
        <v>500</v>
      </c>
      <c r="D399">
        <f>ROW(EtalonRes!A600)</f>
        <v>600</v>
      </c>
      <c r="E399" t="s">
        <v>61</v>
      </c>
      <c r="F399" t="s">
        <v>42</v>
      </c>
      <c r="G399" t="s">
        <v>43</v>
      </c>
      <c r="H399" t="s">
        <v>44</v>
      </c>
      <c r="I399">
        <v>2</v>
      </c>
      <c r="J399">
        <v>0</v>
      </c>
      <c r="K399">
        <v>2</v>
      </c>
      <c r="O399">
        <f t="shared" si="365"/>
        <v>11649.44</v>
      </c>
      <c r="P399">
        <f t="shared" si="366"/>
        <v>1157.29</v>
      </c>
      <c r="Q399">
        <f t="shared" si="367"/>
        <v>1159.27</v>
      </c>
      <c r="R399">
        <f t="shared" si="368"/>
        <v>348.55</v>
      </c>
      <c r="S399">
        <f t="shared" si="369"/>
        <v>9332.8799999999992</v>
      </c>
      <c r="T399">
        <f t="shared" si="370"/>
        <v>0</v>
      </c>
      <c r="U399">
        <f t="shared" si="371"/>
        <v>18.600000000000001</v>
      </c>
      <c r="V399">
        <f t="shared" si="372"/>
        <v>0</v>
      </c>
      <c r="W399">
        <f t="shared" si="373"/>
        <v>0</v>
      </c>
      <c r="X399">
        <f t="shared" si="374"/>
        <v>7372.98</v>
      </c>
      <c r="Y399">
        <f t="shared" si="375"/>
        <v>3826.48</v>
      </c>
      <c r="AA399">
        <v>151751235</v>
      </c>
      <c r="AB399">
        <f t="shared" si="376"/>
        <v>236.95</v>
      </c>
      <c r="AC399">
        <f t="shared" si="377"/>
        <v>55.8</v>
      </c>
      <c r="AD399">
        <f t="shared" si="378"/>
        <v>45.93</v>
      </c>
      <c r="AE399">
        <f t="shared" si="379"/>
        <v>5.05</v>
      </c>
      <c r="AF399">
        <f t="shared" si="380"/>
        <v>135.22</v>
      </c>
      <c r="AG399">
        <f t="shared" si="381"/>
        <v>0</v>
      </c>
      <c r="AH399">
        <f t="shared" si="382"/>
        <v>9.3000000000000007</v>
      </c>
      <c r="AI399">
        <f t="shared" si="383"/>
        <v>0</v>
      </c>
      <c r="AJ399">
        <f t="shared" si="384"/>
        <v>0</v>
      </c>
      <c r="AK399">
        <v>236.95</v>
      </c>
      <c r="AL399">
        <v>55.8</v>
      </c>
      <c r="AM399">
        <v>45.93</v>
      </c>
      <c r="AN399">
        <v>5.05</v>
      </c>
      <c r="AO399">
        <v>135.22</v>
      </c>
      <c r="AP399">
        <v>0</v>
      </c>
      <c r="AQ399">
        <v>9.3000000000000007</v>
      </c>
      <c r="AR399">
        <v>0</v>
      </c>
      <c r="AS399">
        <v>0</v>
      </c>
      <c r="AT399">
        <v>79</v>
      </c>
      <c r="AU399">
        <v>41</v>
      </c>
      <c r="AV399">
        <v>1</v>
      </c>
      <c r="AW399">
        <v>1</v>
      </c>
      <c r="AZ399">
        <v>1</v>
      </c>
      <c r="BA399">
        <v>34.51</v>
      </c>
      <c r="BB399">
        <v>12.62</v>
      </c>
      <c r="BC399">
        <v>10.37</v>
      </c>
      <c r="BD399" t="s">
        <v>3</v>
      </c>
      <c r="BE399" t="s">
        <v>3</v>
      </c>
      <c r="BF399" t="s">
        <v>3</v>
      </c>
      <c r="BG399" t="s">
        <v>3</v>
      </c>
      <c r="BH399">
        <v>0</v>
      </c>
      <c r="BI399">
        <v>2</v>
      </c>
      <c r="BJ399" t="s">
        <v>45</v>
      </c>
      <c r="BM399">
        <v>336</v>
      </c>
      <c r="BN399">
        <v>0</v>
      </c>
      <c r="BO399" t="s">
        <v>42</v>
      </c>
      <c r="BP399">
        <v>1</v>
      </c>
      <c r="BQ399">
        <v>40</v>
      </c>
      <c r="BR399">
        <v>0</v>
      </c>
      <c r="BS399">
        <v>34.51</v>
      </c>
      <c r="BT399">
        <v>1</v>
      </c>
      <c r="BU399">
        <v>1</v>
      </c>
      <c r="BV399">
        <v>1</v>
      </c>
      <c r="BW399">
        <v>1</v>
      </c>
      <c r="BX399">
        <v>1</v>
      </c>
      <c r="BY399" t="s">
        <v>3</v>
      </c>
      <c r="BZ399">
        <v>79</v>
      </c>
      <c r="CA399">
        <v>41</v>
      </c>
      <c r="CB399" t="s">
        <v>3</v>
      </c>
      <c r="CE399">
        <v>30</v>
      </c>
      <c r="CF399">
        <v>0</v>
      </c>
      <c r="CG399">
        <v>0</v>
      </c>
      <c r="CM399">
        <v>0</v>
      </c>
      <c r="CN399" t="s">
        <v>3</v>
      </c>
      <c r="CO399">
        <v>0</v>
      </c>
      <c r="CP399">
        <f t="shared" si="385"/>
        <v>11649.439999999999</v>
      </c>
      <c r="CQ399">
        <f t="shared" si="386"/>
        <v>578.65</v>
      </c>
      <c r="CR399">
        <f t="shared" si="387"/>
        <v>579.64</v>
      </c>
      <c r="CS399">
        <f t="shared" si="388"/>
        <v>174.28</v>
      </c>
      <c r="CT399">
        <f t="shared" si="389"/>
        <v>4666.4399999999996</v>
      </c>
      <c r="CU399">
        <f t="shared" si="390"/>
        <v>0</v>
      </c>
      <c r="CV399">
        <f t="shared" si="391"/>
        <v>9.3000000000000007</v>
      </c>
      <c r="CW399">
        <f t="shared" si="392"/>
        <v>0</v>
      </c>
      <c r="CX399">
        <f t="shared" si="393"/>
        <v>0</v>
      </c>
      <c r="CY399">
        <f>S399*(BZ399/100)</f>
        <v>7372.9751999999999</v>
      </c>
      <c r="CZ399">
        <f>S399*(CA399/100)</f>
        <v>3826.4807999999994</v>
      </c>
      <c r="DC399" t="s">
        <v>3</v>
      </c>
      <c r="DD399" t="s">
        <v>3</v>
      </c>
      <c r="DE399" t="s">
        <v>3</v>
      </c>
      <c r="DF399" t="s">
        <v>3</v>
      </c>
      <c r="DG399" t="s">
        <v>3</v>
      </c>
      <c r="DH399" t="s">
        <v>3</v>
      </c>
      <c r="DI399" t="s">
        <v>3</v>
      </c>
      <c r="DJ399" t="s">
        <v>3</v>
      </c>
      <c r="DK399" t="s">
        <v>3</v>
      </c>
      <c r="DL399" t="s">
        <v>3</v>
      </c>
      <c r="DM399" t="s">
        <v>3</v>
      </c>
      <c r="DN399">
        <v>114</v>
      </c>
      <c r="DO399">
        <v>67</v>
      </c>
      <c r="DP399">
        <v>1</v>
      </c>
      <c r="DQ399">
        <v>1</v>
      </c>
      <c r="DU399">
        <v>1013</v>
      </c>
      <c r="DV399" t="s">
        <v>44</v>
      </c>
      <c r="DW399" t="s">
        <v>44</v>
      </c>
      <c r="DX399">
        <v>1</v>
      </c>
      <c r="DZ399" t="s">
        <v>3</v>
      </c>
      <c r="EA399" t="s">
        <v>3</v>
      </c>
      <c r="EB399" t="s">
        <v>3</v>
      </c>
      <c r="EC399" t="s">
        <v>3</v>
      </c>
      <c r="EE399">
        <v>151030334</v>
      </c>
      <c r="EF399">
        <v>40</v>
      </c>
      <c r="EG399" t="s">
        <v>23</v>
      </c>
      <c r="EH399">
        <v>0</v>
      </c>
      <c r="EI399" t="s">
        <v>3</v>
      </c>
      <c r="EJ399">
        <v>2</v>
      </c>
      <c r="EK399">
        <v>336</v>
      </c>
      <c r="EL399" t="s">
        <v>24</v>
      </c>
      <c r="EM399" t="s">
        <v>25</v>
      </c>
      <c r="EO399" t="s">
        <v>3</v>
      </c>
      <c r="EQ399">
        <v>0</v>
      </c>
      <c r="ER399">
        <v>236.95</v>
      </c>
      <c r="ES399">
        <v>55.8</v>
      </c>
      <c r="ET399">
        <v>45.93</v>
      </c>
      <c r="EU399">
        <v>5.05</v>
      </c>
      <c r="EV399">
        <v>135.22</v>
      </c>
      <c r="EW399">
        <v>9.3000000000000007</v>
      </c>
      <c r="EX399">
        <v>0</v>
      </c>
      <c r="EY399">
        <v>0</v>
      </c>
      <c r="FQ399">
        <v>0</v>
      </c>
      <c r="FR399">
        <f t="shared" si="394"/>
        <v>0</v>
      </c>
      <c r="FS399">
        <v>0</v>
      </c>
      <c r="FX399">
        <v>114</v>
      </c>
      <c r="FY399">
        <v>67</v>
      </c>
      <c r="GA399" t="s">
        <v>3</v>
      </c>
      <c r="GD399">
        <v>0</v>
      </c>
      <c r="GF399">
        <v>-1929981830</v>
      </c>
      <c r="GG399">
        <v>2</v>
      </c>
      <c r="GH399">
        <v>1</v>
      </c>
      <c r="GI399">
        <v>2</v>
      </c>
      <c r="GJ399">
        <v>0</v>
      </c>
      <c r="GK399">
        <f>ROUND(R399*(S12)/100,2)</f>
        <v>557.67999999999995</v>
      </c>
      <c r="GL399">
        <f t="shared" si="395"/>
        <v>0</v>
      </c>
      <c r="GM399">
        <f t="shared" si="396"/>
        <v>23406.58</v>
      </c>
      <c r="GN399">
        <f t="shared" si="397"/>
        <v>0</v>
      </c>
      <c r="GO399">
        <f t="shared" si="398"/>
        <v>23406.58</v>
      </c>
      <c r="GP399">
        <f t="shared" si="399"/>
        <v>0</v>
      </c>
      <c r="GR399">
        <v>0</v>
      </c>
      <c r="GS399">
        <v>3</v>
      </c>
      <c r="GT399">
        <v>0</v>
      </c>
      <c r="GU399" t="s">
        <v>3</v>
      </c>
      <c r="GV399">
        <f t="shared" si="400"/>
        <v>0</v>
      </c>
      <c r="GW399">
        <v>1</v>
      </c>
      <c r="GX399">
        <f t="shared" si="401"/>
        <v>0</v>
      </c>
      <c r="HA399">
        <v>0</v>
      </c>
      <c r="HB399">
        <v>0</v>
      </c>
      <c r="HC399">
        <f t="shared" si="402"/>
        <v>0</v>
      </c>
      <c r="HE399" t="s">
        <v>3</v>
      </c>
      <c r="HF399" t="s">
        <v>3</v>
      </c>
      <c r="HM399" t="s">
        <v>3</v>
      </c>
      <c r="HN399" t="s">
        <v>3</v>
      </c>
      <c r="HO399" t="s">
        <v>3</v>
      </c>
      <c r="HP399" t="s">
        <v>3</v>
      </c>
      <c r="HQ399" t="s">
        <v>3</v>
      </c>
      <c r="IK399">
        <v>0</v>
      </c>
    </row>
    <row r="400" spans="1:255" x14ac:dyDescent="0.2">
      <c r="A400" s="2">
        <v>17</v>
      </c>
      <c r="B400" s="2">
        <v>1</v>
      </c>
      <c r="C400" s="2"/>
      <c r="D400" s="2"/>
      <c r="E400" s="2" t="s">
        <v>65</v>
      </c>
      <c r="F400" s="2" t="s">
        <v>27</v>
      </c>
      <c r="G400" s="2" t="s">
        <v>379</v>
      </c>
      <c r="H400" s="2" t="s">
        <v>29</v>
      </c>
      <c r="I400" s="2">
        <v>1</v>
      </c>
      <c r="J400" s="2">
        <v>0</v>
      </c>
      <c r="K400" s="2">
        <v>1</v>
      </c>
      <c r="L400" s="2"/>
      <c r="M400" s="2"/>
      <c r="N400" s="2"/>
      <c r="O400" s="2">
        <f t="shared" si="365"/>
        <v>1397.59</v>
      </c>
      <c r="P400" s="2">
        <f t="shared" si="366"/>
        <v>1397.59</v>
      </c>
      <c r="Q400" s="2">
        <f t="shared" si="367"/>
        <v>0</v>
      </c>
      <c r="R400" s="2">
        <f t="shared" si="368"/>
        <v>0</v>
      </c>
      <c r="S400" s="2">
        <f t="shared" si="369"/>
        <v>0</v>
      </c>
      <c r="T400" s="2">
        <f t="shared" si="370"/>
        <v>0</v>
      </c>
      <c r="U400" s="2">
        <f t="shared" si="371"/>
        <v>0</v>
      </c>
      <c r="V400" s="2">
        <f t="shared" si="372"/>
        <v>0</v>
      </c>
      <c r="W400" s="2">
        <f t="shared" si="373"/>
        <v>0</v>
      </c>
      <c r="X400" s="2">
        <f t="shared" si="374"/>
        <v>0</v>
      </c>
      <c r="Y400" s="2">
        <f t="shared" si="375"/>
        <v>0</v>
      </c>
      <c r="Z400" s="2"/>
      <c r="AA400" s="2">
        <v>151751237</v>
      </c>
      <c r="AB400" s="2">
        <f t="shared" si="376"/>
        <v>1397.59</v>
      </c>
      <c r="AC400" s="2">
        <f t="shared" si="377"/>
        <v>1397.59</v>
      </c>
      <c r="AD400" s="2">
        <f t="shared" si="378"/>
        <v>0</v>
      </c>
      <c r="AE400" s="2">
        <f t="shared" si="379"/>
        <v>0</v>
      </c>
      <c r="AF400" s="2">
        <f t="shared" si="380"/>
        <v>0</v>
      </c>
      <c r="AG400" s="2">
        <f t="shared" si="381"/>
        <v>0</v>
      </c>
      <c r="AH400" s="2">
        <f t="shared" si="382"/>
        <v>0</v>
      </c>
      <c r="AI400" s="2">
        <f t="shared" si="383"/>
        <v>0</v>
      </c>
      <c r="AJ400" s="2">
        <f t="shared" si="384"/>
        <v>0</v>
      </c>
      <c r="AK400" s="2">
        <v>1397.59</v>
      </c>
      <c r="AL400" s="2">
        <v>1397.59</v>
      </c>
      <c r="AM400" s="2">
        <v>0</v>
      </c>
      <c r="AN400" s="2">
        <v>0</v>
      </c>
      <c r="AO400" s="2">
        <v>0</v>
      </c>
      <c r="AP400" s="2">
        <v>0</v>
      </c>
      <c r="AQ400" s="2">
        <v>0</v>
      </c>
      <c r="AR400" s="2">
        <v>0</v>
      </c>
      <c r="AS400" s="2">
        <v>0</v>
      </c>
      <c r="AT400" s="2">
        <v>0</v>
      </c>
      <c r="AU400" s="2">
        <v>0</v>
      </c>
      <c r="AV400" s="2">
        <v>1</v>
      </c>
      <c r="AW400" s="2">
        <v>1</v>
      </c>
      <c r="AX400" s="2"/>
      <c r="AY400" s="2"/>
      <c r="AZ400" s="2">
        <v>1</v>
      </c>
      <c r="BA400" s="2">
        <v>1</v>
      </c>
      <c r="BB400" s="2">
        <v>1</v>
      </c>
      <c r="BC400" s="2">
        <v>1</v>
      </c>
      <c r="BD400" s="2" t="s">
        <v>3</v>
      </c>
      <c r="BE400" s="2" t="s">
        <v>3</v>
      </c>
      <c r="BF400" s="2" t="s">
        <v>3</v>
      </c>
      <c r="BG400" s="2" t="s">
        <v>3</v>
      </c>
      <c r="BH400" s="2">
        <v>3</v>
      </c>
      <c r="BI400" s="2">
        <v>3</v>
      </c>
      <c r="BJ400" s="2" t="s">
        <v>3</v>
      </c>
      <c r="BK400" s="2"/>
      <c r="BL400" s="2"/>
      <c r="BM400" s="2">
        <v>700010</v>
      </c>
      <c r="BN400" s="2">
        <v>0</v>
      </c>
      <c r="BO400" s="2" t="s">
        <v>3</v>
      </c>
      <c r="BP400" s="2">
        <v>0</v>
      </c>
      <c r="BQ400" s="2">
        <v>202</v>
      </c>
      <c r="BR400" s="2">
        <v>0</v>
      </c>
      <c r="BS400" s="2">
        <v>1</v>
      </c>
      <c r="BT400" s="2">
        <v>1</v>
      </c>
      <c r="BU400" s="2">
        <v>1</v>
      </c>
      <c r="BV400" s="2">
        <v>1</v>
      </c>
      <c r="BW400" s="2">
        <v>1</v>
      </c>
      <c r="BX400" s="2">
        <v>1</v>
      </c>
      <c r="BY400" s="2" t="s">
        <v>3</v>
      </c>
      <c r="BZ400" s="2">
        <v>0</v>
      </c>
      <c r="CA400" s="2">
        <v>0</v>
      </c>
      <c r="CB400" s="2" t="s">
        <v>3</v>
      </c>
      <c r="CC400" s="2"/>
      <c r="CD400" s="2"/>
      <c r="CE400" s="2">
        <v>30</v>
      </c>
      <c r="CF400" s="2">
        <v>0</v>
      </c>
      <c r="CG400" s="2">
        <v>0</v>
      </c>
      <c r="CH400" s="2"/>
      <c r="CI400" s="2"/>
      <c r="CJ400" s="2"/>
      <c r="CK400" s="2"/>
      <c r="CL400" s="2"/>
      <c r="CM400" s="2">
        <v>0</v>
      </c>
      <c r="CN400" s="2" t="s">
        <v>3</v>
      </c>
      <c r="CO400" s="2">
        <v>0</v>
      </c>
      <c r="CP400" s="2">
        <f t="shared" si="385"/>
        <v>1397.59</v>
      </c>
      <c r="CQ400" s="2">
        <f t="shared" si="386"/>
        <v>1397.59</v>
      </c>
      <c r="CR400" s="2">
        <f t="shared" si="387"/>
        <v>0</v>
      </c>
      <c r="CS400" s="2">
        <f t="shared" si="388"/>
        <v>0</v>
      </c>
      <c r="CT400" s="2">
        <f t="shared" si="389"/>
        <v>0</v>
      </c>
      <c r="CU400" s="2">
        <f t="shared" si="390"/>
        <v>0</v>
      </c>
      <c r="CV400" s="2">
        <f t="shared" si="391"/>
        <v>0</v>
      </c>
      <c r="CW400" s="2">
        <f t="shared" si="392"/>
        <v>0</v>
      </c>
      <c r="CX400" s="2">
        <f t="shared" si="393"/>
        <v>0</v>
      </c>
      <c r="CY400" s="2">
        <f>((S400*BZ400)/100)</f>
        <v>0</v>
      </c>
      <c r="CZ400" s="2">
        <f>((S400*CA400)/100)</f>
        <v>0</v>
      </c>
      <c r="DA400" s="2"/>
      <c r="DB400" s="2"/>
      <c r="DC400" s="2" t="s">
        <v>3</v>
      </c>
      <c r="DD400" s="2" t="s">
        <v>3</v>
      </c>
      <c r="DE400" s="2" t="s">
        <v>3</v>
      </c>
      <c r="DF400" s="2" t="s">
        <v>3</v>
      </c>
      <c r="DG400" s="2" t="s">
        <v>3</v>
      </c>
      <c r="DH400" s="2" t="s">
        <v>3</v>
      </c>
      <c r="DI400" s="2" t="s">
        <v>3</v>
      </c>
      <c r="DJ400" s="2" t="s">
        <v>3</v>
      </c>
      <c r="DK400" s="2" t="s">
        <v>3</v>
      </c>
      <c r="DL400" s="2" t="s">
        <v>3</v>
      </c>
      <c r="DM400" s="2" t="s">
        <v>3</v>
      </c>
      <c r="DN400" s="2">
        <v>0</v>
      </c>
      <c r="DO400" s="2">
        <v>0</v>
      </c>
      <c r="DP400" s="2">
        <v>1</v>
      </c>
      <c r="DQ400" s="2">
        <v>1</v>
      </c>
      <c r="DR400" s="2"/>
      <c r="DS400" s="2"/>
      <c r="DT400" s="2"/>
      <c r="DU400" s="2">
        <v>1010</v>
      </c>
      <c r="DV400" s="2" t="s">
        <v>29</v>
      </c>
      <c r="DW400" s="2" t="s">
        <v>29</v>
      </c>
      <c r="DX400" s="2">
        <v>1</v>
      </c>
      <c r="DY400" s="2"/>
      <c r="DZ400" s="2" t="s">
        <v>3</v>
      </c>
      <c r="EA400" s="2" t="s">
        <v>3</v>
      </c>
      <c r="EB400" s="2" t="s">
        <v>3</v>
      </c>
      <c r="EC400" s="2" t="s">
        <v>3</v>
      </c>
      <c r="ED400" s="2"/>
      <c r="EE400" s="2">
        <v>151748510</v>
      </c>
      <c r="EF400" s="2">
        <v>202</v>
      </c>
      <c r="EG400" s="2" t="s">
        <v>30</v>
      </c>
      <c r="EH400" s="2">
        <v>0</v>
      </c>
      <c r="EI400" s="2" t="s">
        <v>3</v>
      </c>
      <c r="EJ400" s="2">
        <v>1</v>
      </c>
      <c r="EK400" s="2">
        <v>700010</v>
      </c>
      <c r="EL400" s="2" t="s">
        <v>31</v>
      </c>
      <c r="EM400" s="2" t="s">
        <v>30</v>
      </c>
      <c r="EN400" s="2"/>
      <c r="EO400" s="2" t="s">
        <v>3</v>
      </c>
      <c r="EP400" s="2"/>
      <c r="EQ400" s="2">
        <v>0</v>
      </c>
      <c r="ER400" s="2">
        <v>1472.13</v>
      </c>
      <c r="ES400" s="2">
        <v>1397.59</v>
      </c>
      <c r="ET400" s="2">
        <v>0</v>
      </c>
      <c r="EU400" s="2">
        <v>0</v>
      </c>
      <c r="EV400" s="2">
        <v>0</v>
      </c>
      <c r="EW400" s="2">
        <v>0</v>
      </c>
      <c r="EX400" s="2">
        <v>0</v>
      </c>
      <c r="EY400" s="2">
        <v>0</v>
      </c>
      <c r="EZ400" s="2"/>
      <c r="FA400" s="2"/>
      <c r="FB400" s="2"/>
      <c r="FC400" s="2"/>
      <c r="FD400" s="2"/>
      <c r="FE400" s="2"/>
      <c r="FF400" s="2"/>
      <c r="FG400" s="2"/>
      <c r="FH400" s="2"/>
      <c r="FI400" s="2"/>
      <c r="FJ400" s="2"/>
      <c r="FK400" s="2"/>
      <c r="FL400" s="2"/>
      <c r="FM400" s="2"/>
      <c r="FN400" s="2"/>
      <c r="FO400" s="2"/>
      <c r="FP400" s="2"/>
      <c r="FQ400" s="2">
        <v>0</v>
      </c>
      <c r="FR400" s="2">
        <f t="shared" si="394"/>
        <v>1397.59</v>
      </c>
      <c r="FS400" s="2">
        <v>0</v>
      </c>
      <c r="FT400" s="2"/>
      <c r="FU400" s="2"/>
      <c r="FV400" s="2"/>
      <c r="FW400" s="2"/>
      <c r="FX400" s="2">
        <v>0</v>
      </c>
      <c r="FY400" s="2">
        <v>0</v>
      </c>
      <c r="FZ400" s="2"/>
      <c r="GA400" s="2" t="s">
        <v>380</v>
      </c>
      <c r="GB400" s="2"/>
      <c r="GC400" s="2"/>
      <c r="GD400" s="2">
        <v>0</v>
      </c>
      <c r="GE400" s="2"/>
      <c r="GF400" s="2">
        <v>-614457326</v>
      </c>
      <c r="GG400" s="2">
        <v>2</v>
      </c>
      <c r="GH400" s="2">
        <v>4</v>
      </c>
      <c r="GI400" s="2">
        <v>-2</v>
      </c>
      <c r="GJ400" s="2">
        <v>0</v>
      </c>
      <c r="GK400" s="2">
        <f>ROUND(R400*(R12)/100,2)</f>
        <v>0</v>
      </c>
      <c r="GL400" s="2">
        <f t="shared" si="395"/>
        <v>0</v>
      </c>
      <c r="GM400" s="2">
        <f t="shared" si="396"/>
        <v>1397.59</v>
      </c>
      <c r="GN400" s="2">
        <f t="shared" si="397"/>
        <v>0</v>
      </c>
      <c r="GO400" s="2">
        <f t="shared" si="398"/>
        <v>0</v>
      </c>
      <c r="GP400" s="2">
        <f t="shared" si="399"/>
        <v>0</v>
      </c>
      <c r="GQ400" s="2"/>
      <c r="GR400" s="2">
        <v>0</v>
      </c>
      <c r="GS400" s="2">
        <v>2</v>
      </c>
      <c r="GT400" s="2">
        <v>0</v>
      </c>
      <c r="GU400" s="2" t="s">
        <v>3</v>
      </c>
      <c r="GV400" s="2">
        <f t="shared" si="400"/>
        <v>0</v>
      </c>
      <c r="GW400" s="2">
        <v>1</v>
      </c>
      <c r="GX400" s="2">
        <f t="shared" si="401"/>
        <v>0</v>
      </c>
      <c r="GY400" s="2"/>
      <c r="GZ400" s="2"/>
      <c r="HA400" s="2">
        <v>0</v>
      </c>
      <c r="HB400" s="2">
        <v>0</v>
      </c>
      <c r="HC400" s="2">
        <f t="shared" si="402"/>
        <v>0</v>
      </c>
      <c r="HD400" s="2"/>
      <c r="HE400" s="2" t="s">
        <v>33</v>
      </c>
      <c r="HF400" s="2" t="s">
        <v>34</v>
      </c>
      <c r="HG400" s="2"/>
      <c r="HH400" s="2"/>
      <c r="HI400" s="2"/>
      <c r="HJ400" s="2"/>
      <c r="HK400" s="2"/>
      <c r="HL400" s="2"/>
      <c r="HM400" s="2" t="s">
        <v>3</v>
      </c>
      <c r="HN400" s="2" t="s">
        <v>3</v>
      </c>
      <c r="HO400" s="2" t="s">
        <v>3</v>
      </c>
      <c r="HP400" s="2" t="s">
        <v>3</v>
      </c>
      <c r="HQ400" s="2" t="s">
        <v>3</v>
      </c>
      <c r="HR400" s="2"/>
      <c r="HS400" s="2"/>
      <c r="HT400" s="2"/>
      <c r="HU400" s="2"/>
      <c r="HV400" s="2"/>
      <c r="HW400" s="2"/>
      <c r="HX400" s="2"/>
      <c r="HY400" s="2"/>
      <c r="HZ400" s="2"/>
      <c r="IA400" s="2"/>
      <c r="IB400" s="2"/>
      <c r="IC400" s="2"/>
      <c r="ID400" s="2"/>
      <c r="IE400" s="2"/>
      <c r="IF400" s="2"/>
      <c r="IG400" s="2"/>
      <c r="IH400" s="2"/>
      <c r="II400" s="2"/>
      <c r="IJ400" s="2"/>
      <c r="IK400" s="2">
        <v>0</v>
      </c>
      <c r="IL400" s="2"/>
      <c r="IM400" s="2"/>
      <c r="IN400" s="2"/>
      <c r="IO400" s="2"/>
      <c r="IP400" s="2"/>
      <c r="IQ400" s="2"/>
      <c r="IR400" s="2"/>
      <c r="IS400" s="2"/>
      <c r="IT400" s="2"/>
      <c r="IU400" s="2"/>
    </row>
    <row r="401" spans="1:255" x14ac:dyDescent="0.2">
      <c r="A401">
        <v>17</v>
      </c>
      <c r="B401">
        <v>1</v>
      </c>
      <c r="E401" t="s">
        <v>65</v>
      </c>
      <c r="F401" t="s">
        <v>27</v>
      </c>
      <c r="G401" t="s">
        <v>379</v>
      </c>
      <c r="H401" t="s">
        <v>29</v>
      </c>
      <c r="I401">
        <v>1</v>
      </c>
      <c r="J401">
        <v>0</v>
      </c>
      <c r="K401">
        <v>1</v>
      </c>
      <c r="O401">
        <f t="shared" si="365"/>
        <v>9936.86</v>
      </c>
      <c r="P401">
        <f t="shared" si="366"/>
        <v>9936.86</v>
      </c>
      <c r="Q401">
        <f t="shared" si="367"/>
        <v>0</v>
      </c>
      <c r="R401">
        <f t="shared" si="368"/>
        <v>0</v>
      </c>
      <c r="S401">
        <f t="shared" si="369"/>
        <v>0</v>
      </c>
      <c r="T401">
        <f t="shared" si="370"/>
        <v>0</v>
      </c>
      <c r="U401">
        <f t="shared" si="371"/>
        <v>0</v>
      </c>
      <c r="V401">
        <f t="shared" si="372"/>
        <v>0</v>
      </c>
      <c r="W401">
        <f t="shared" si="373"/>
        <v>0</v>
      </c>
      <c r="X401">
        <f t="shared" si="374"/>
        <v>0</v>
      </c>
      <c r="Y401">
        <f t="shared" si="375"/>
        <v>0</v>
      </c>
      <c r="AA401">
        <v>151751235</v>
      </c>
      <c r="AB401">
        <f t="shared" si="376"/>
        <v>1397.59</v>
      </c>
      <c r="AC401">
        <f t="shared" si="377"/>
        <v>1397.59</v>
      </c>
      <c r="AD401">
        <f t="shared" si="378"/>
        <v>0</v>
      </c>
      <c r="AE401">
        <f t="shared" si="379"/>
        <v>0</v>
      </c>
      <c r="AF401">
        <f t="shared" si="380"/>
        <v>0</v>
      </c>
      <c r="AG401">
        <f t="shared" si="381"/>
        <v>0</v>
      </c>
      <c r="AH401">
        <f t="shared" si="382"/>
        <v>0</v>
      </c>
      <c r="AI401">
        <f t="shared" si="383"/>
        <v>0</v>
      </c>
      <c r="AJ401">
        <f t="shared" si="384"/>
        <v>0</v>
      </c>
      <c r="AK401">
        <v>1397.59</v>
      </c>
      <c r="AL401">
        <v>1397.59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1</v>
      </c>
      <c r="AW401">
        <v>1</v>
      </c>
      <c r="AZ401">
        <v>1</v>
      </c>
      <c r="BA401">
        <v>1</v>
      </c>
      <c r="BB401">
        <v>1</v>
      </c>
      <c r="BC401">
        <v>7.11</v>
      </c>
      <c r="BD401" t="s">
        <v>3</v>
      </c>
      <c r="BE401" t="s">
        <v>3</v>
      </c>
      <c r="BF401" t="s">
        <v>3</v>
      </c>
      <c r="BG401" t="s">
        <v>3</v>
      </c>
      <c r="BH401">
        <v>3</v>
      </c>
      <c r="BI401">
        <v>3</v>
      </c>
      <c r="BJ401" t="s">
        <v>3</v>
      </c>
      <c r="BM401">
        <v>700010</v>
      </c>
      <c r="BN401">
        <v>0</v>
      </c>
      <c r="BO401" t="s">
        <v>3</v>
      </c>
      <c r="BP401">
        <v>0</v>
      </c>
      <c r="BQ401">
        <v>202</v>
      </c>
      <c r="BR401">
        <v>0</v>
      </c>
      <c r="BS401">
        <v>1</v>
      </c>
      <c r="BT401">
        <v>1</v>
      </c>
      <c r="BU401">
        <v>1</v>
      </c>
      <c r="BV401">
        <v>1</v>
      </c>
      <c r="BW401">
        <v>1</v>
      </c>
      <c r="BX401">
        <v>1</v>
      </c>
      <c r="BY401" t="s">
        <v>3</v>
      </c>
      <c r="BZ401">
        <v>0</v>
      </c>
      <c r="CA401">
        <v>0</v>
      </c>
      <c r="CB401" t="s">
        <v>3</v>
      </c>
      <c r="CE401">
        <v>30</v>
      </c>
      <c r="CF401">
        <v>0</v>
      </c>
      <c r="CG401">
        <v>0</v>
      </c>
      <c r="CM401">
        <v>0</v>
      </c>
      <c r="CN401" t="s">
        <v>3</v>
      </c>
      <c r="CO401">
        <v>0</v>
      </c>
      <c r="CP401">
        <f t="shared" si="385"/>
        <v>9936.86</v>
      </c>
      <c r="CQ401">
        <f t="shared" si="386"/>
        <v>9936.86</v>
      </c>
      <c r="CR401">
        <f t="shared" si="387"/>
        <v>0</v>
      </c>
      <c r="CS401">
        <f t="shared" si="388"/>
        <v>0</v>
      </c>
      <c r="CT401">
        <f t="shared" si="389"/>
        <v>0</v>
      </c>
      <c r="CU401">
        <f t="shared" si="390"/>
        <v>0</v>
      </c>
      <c r="CV401">
        <f t="shared" si="391"/>
        <v>0</v>
      </c>
      <c r="CW401">
        <f t="shared" si="392"/>
        <v>0</v>
      </c>
      <c r="CX401">
        <f t="shared" si="393"/>
        <v>0</v>
      </c>
      <c r="CY401">
        <f>S401*(BZ401/100)</f>
        <v>0</v>
      </c>
      <c r="CZ401">
        <f>S401*(CA401/100)</f>
        <v>0</v>
      </c>
      <c r="DC401" t="s">
        <v>3</v>
      </c>
      <c r="DD401" t="s">
        <v>3</v>
      </c>
      <c r="DE401" t="s">
        <v>3</v>
      </c>
      <c r="DF401" t="s">
        <v>3</v>
      </c>
      <c r="DG401" t="s">
        <v>3</v>
      </c>
      <c r="DH401" t="s">
        <v>3</v>
      </c>
      <c r="DI401" t="s">
        <v>3</v>
      </c>
      <c r="DJ401" t="s">
        <v>3</v>
      </c>
      <c r="DK401" t="s">
        <v>3</v>
      </c>
      <c r="DL401" t="s">
        <v>3</v>
      </c>
      <c r="DM401" t="s">
        <v>3</v>
      </c>
      <c r="DN401">
        <v>0</v>
      </c>
      <c r="DO401">
        <v>0</v>
      </c>
      <c r="DP401">
        <v>1</v>
      </c>
      <c r="DQ401">
        <v>1</v>
      </c>
      <c r="DU401">
        <v>1010</v>
      </c>
      <c r="DV401" t="s">
        <v>29</v>
      </c>
      <c r="DW401" t="s">
        <v>29</v>
      </c>
      <c r="DX401">
        <v>1</v>
      </c>
      <c r="DZ401" t="s">
        <v>3</v>
      </c>
      <c r="EA401" t="s">
        <v>3</v>
      </c>
      <c r="EB401" t="s">
        <v>3</v>
      </c>
      <c r="EC401" t="s">
        <v>3</v>
      </c>
      <c r="EE401">
        <v>151748510</v>
      </c>
      <c r="EF401">
        <v>202</v>
      </c>
      <c r="EG401" t="s">
        <v>30</v>
      </c>
      <c r="EH401">
        <v>0</v>
      </c>
      <c r="EI401" t="s">
        <v>3</v>
      </c>
      <c r="EJ401">
        <v>1</v>
      </c>
      <c r="EK401">
        <v>700010</v>
      </c>
      <c r="EL401" t="s">
        <v>31</v>
      </c>
      <c r="EM401" t="s">
        <v>30</v>
      </c>
      <c r="EO401" t="s">
        <v>3</v>
      </c>
      <c r="EQ401">
        <v>0</v>
      </c>
      <c r="ER401">
        <v>1472.13</v>
      </c>
      <c r="ES401">
        <v>1397.59</v>
      </c>
      <c r="ET401">
        <v>0</v>
      </c>
      <c r="EU401">
        <v>0</v>
      </c>
      <c r="EV401">
        <v>0</v>
      </c>
      <c r="EW401">
        <v>0</v>
      </c>
      <c r="EX401">
        <v>0</v>
      </c>
      <c r="EY401">
        <v>0</v>
      </c>
      <c r="EZ401">
        <v>5</v>
      </c>
      <c r="FC401">
        <v>1</v>
      </c>
      <c r="FD401">
        <v>18</v>
      </c>
      <c r="FF401">
        <v>11439.6</v>
      </c>
      <c r="FQ401">
        <v>0</v>
      </c>
      <c r="FR401">
        <f t="shared" si="394"/>
        <v>9936.86</v>
      </c>
      <c r="FS401">
        <v>0</v>
      </c>
      <c r="FX401">
        <v>0</v>
      </c>
      <c r="FY401">
        <v>0</v>
      </c>
      <c r="GA401" t="s">
        <v>380</v>
      </c>
      <c r="GD401">
        <v>0</v>
      </c>
      <c r="GF401">
        <v>-614457326</v>
      </c>
      <c r="GG401">
        <v>2</v>
      </c>
      <c r="GH401">
        <v>3</v>
      </c>
      <c r="GI401">
        <v>5</v>
      </c>
      <c r="GJ401">
        <v>0</v>
      </c>
      <c r="GK401">
        <f>ROUND(R401*(S12)/100,2)</f>
        <v>0</v>
      </c>
      <c r="GL401">
        <f t="shared" si="395"/>
        <v>0</v>
      </c>
      <c r="GM401">
        <f t="shared" si="396"/>
        <v>9936.86</v>
      </c>
      <c r="GN401">
        <f t="shared" si="397"/>
        <v>0</v>
      </c>
      <c r="GO401">
        <f t="shared" si="398"/>
        <v>0</v>
      </c>
      <c r="GP401">
        <f t="shared" si="399"/>
        <v>0</v>
      </c>
      <c r="GR401">
        <v>1</v>
      </c>
      <c r="GS401">
        <v>1</v>
      </c>
      <c r="GT401">
        <v>0</v>
      </c>
      <c r="GU401" t="s">
        <v>3</v>
      </c>
      <c r="GV401">
        <f t="shared" si="400"/>
        <v>0</v>
      </c>
      <c r="GW401">
        <v>1</v>
      </c>
      <c r="GX401">
        <f t="shared" si="401"/>
        <v>0</v>
      </c>
      <c r="HA401">
        <v>0</v>
      </c>
      <c r="HB401">
        <v>0</v>
      </c>
      <c r="HC401">
        <f t="shared" si="402"/>
        <v>0</v>
      </c>
      <c r="HE401" t="s">
        <v>33</v>
      </c>
      <c r="HF401" t="s">
        <v>34</v>
      </c>
      <c r="HM401" t="s">
        <v>3</v>
      </c>
      <c r="HN401" t="s">
        <v>3</v>
      </c>
      <c r="HO401" t="s">
        <v>3</v>
      </c>
      <c r="HP401" t="s">
        <v>3</v>
      </c>
      <c r="HQ401" t="s">
        <v>3</v>
      </c>
      <c r="IK401">
        <v>0</v>
      </c>
    </row>
    <row r="402" spans="1:255" x14ac:dyDescent="0.2">
      <c r="A402" s="2">
        <v>17</v>
      </c>
      <c r="B402" s="2">
        <v>1</v>
      </c>
      <c r="C402" s="2"/>
      <c r="D402" s="2"/>
      <c r="E402" s="2" t="s">
        <v>71</v>
      </c>
      <c r="F402" s="2" t="s">
        <v>27</v>
      </c>
      <c r="G402" s="2" t="s">
        <v>381</v>
      </c>
      <c r="H402" s="2" t="s">
        <v>29</v>
      </c>
      <c r="I402" s="2">
        <v>1</v>
      </c>
      <c r="J402" s="2">
        <v>0</v>
      </c>
      <c r="K402" s="2">
        <v>1</v>
      </c>
      <c r="L402" s="2"/>
      <c r="M402" s="2"/>
      <c r="N402" s="2"/>
      <c r="O402" s="2">
        <f t="shared" si="365"/>
        <v>1101.3</v>
      </c>
      <c r="P402" s="2">
        <f t="shared" si="366"/>
        <v>1101.3</v>
      </c>
      <c r="Q402" s="2">
        <f t="shared" si="367"/>
        <v>0</v>
      </c>
      <c r="R402" s="2">
        <f t="shared" si="368"/>
        <v>0</v>
      </c>
      <c r="S402" s="2">
        <f t="shared" si="369"/>
        <v>0</v>
      </c>
      <c r="T402" s="2">
        <f t="shared" si="370"/>
        <v>0</v>
      </c>
      <c r="U402" s="2">
        <f t="shared" si="371"/>
        <v>0</v>
      </c>
      <c r="V402" s="2">
        <f t="shared" si="372"/>
        <v>0</v>
      </c>
      <c r="W402" s="2">
        <f t="shared" si="373"/>
        <v>0</v>
      </c>
      <c r="X402" s="2">
        <f t="shared" si="374"/>
        <v>0</v>
      </c>
      <c r="Y402" s="2">
        <f t="shared" si="375"/>
        <v>0</v>
      </c>
      <c r="Z402" s="2"/>
      <c r="AA402" s="2">
        <v>151751237</v>
      </c>
      <c r="AB402" s="2">
        <f t="shared" si="376"/>
        <v>1101.3</v>
      </c>
      <c r="AC402" s="2">
        <f t="shared" si="377"/>
        <v>1101.3</v>
      </c>
      <c r="AD402" s="2">
        <f t="shared" si="378"/>
        <v>0</v>
      </c>
      <c r="AE402" s="2">
        <f t="shared" si="379"/>
        <v>0</v>
      </c>
      <c r="AF402" s="2">
        <f t="shared" si="380"/>
        <v>0</v>
      </c>
      <c r="AG402" s="2">
        <f t="shared" si="381"/>
        <v>0</v>
      </c>
      <c r="AH402" s="2">
        <f t="shared" si="382"/>
        <v>0</v>
      </c>
      <c r="AI402" s="2">
        <f t="shared" si="383"/>
        <v>0</v>
      </c>
      <c r="AJ402" s="2">
        <f t="shared" si="384"/>
        <v>0</v>
      </c>
      <c r="AK402" s="2">
        <v>1101.3</v>
      </c>
      <c r="AL402" s="2">
        <v>1101.3</v>
      </c>
      <c r="AM402" s="2">
        <v>0</v>
      </c>
      <c r="AN402" s="2">
        <v>0</v>
      </c>
      <c r="AO402" s="2">
        <v>0</v>
      </c>
      <c r="AP402" s="2">
        <v>0</v>
      </c>
      <c r="AQ402" s="2">
        <v>0</v>
      </c>
      <c r="AR402" s="2">
        <v>0</v>
      </c>
      <c r="AS402" s="2">
        <v>0</v>
      </c>
      <c r="AT402" s="2">
        <v>0</v>
      </c>
      <c r="AU402" s="2">
        <v>0</v>
      </c>
      <c r="AV402" s="2">
        <v>1</v>
      </c>
      <c r="AW402" s="2">
        <v>1</v>
      </c>
      <c r="AX402" s="2"/>
      <c r="AY402" s="2"/>
      <c r="AZ402" s="2">
        <v>1</v>
      </c>
      <c r="BA402" s="2">
        <v>1</v>
      </c>
      <c r="BB402" s="2">
        <v>1</v>
      </c>
      <c r="BC402" s="2">
        <v>1</v>
      </c>
      <c r="BD402" s="2" t="s">
        <v>3</v>
      </c>
      <c r="BE402" s="2" t="s">
        <v>3</v>
      </c>
      <c r="BF402" s="2" t="s">
        <v>3</v>
      </c>
      <c r="BG402" s="2" t="s">
        <v>3</v>
      </c>
      <c r="BH402" s="2">
        <v>3</v>
      </c>
      <c r="BI402" s="2">
        <v>3</v>
      </c>
      <c r="BJ402" s="2" t="s">
        <v>3</v>
      </c>
      <c r="BK402" s="2"/>
      <c r="BL402" s="2"/>
      <c r="BM402" s="2">
        <v>700010</v>
      </c>
      <c r="BN402" s="2">
        <v>0</v>
      </c>
      <c r="BO402" s="2" t="s">
        <v>3</v>
      </c>
      <c r="BP402" s="2">
        <v>0</v>
      </c>
      <c r="BQ402" s="2">
        <v>202</v>
      </c>
      <c r="BR402" s="2">
        <v>0</v>
      </c>
      <c r="BS402" s="2">
        <v>1</v>
      </c>
      <c r="BT402" s="2">
        <v>1</v>
      </c>
      <c r="BU402" s="2">
        <v>1</v>
      </c>
      <c r="BV402" s="2">
        <v>1</v>
      </c>
      <c r="BW402" s="2">
        <v>1</v>
      </c>
      <c r="BX402" s="2">
        <v>1</v>
      </c>
      <c r="BY402" s="2" t="s">
        <v>3</v>
      </c>
      <c r="BZ402" s="2">
        <v>0</v>
      </c>
      <c r="CA402" s="2">
        <v>0</v>
      </c>
      <c r="CB402" s="2" t="s">
        <v>3</v>
      </c>
      <c r="CC402" s="2"/>
      <c r="CD402" s="2"/>
      <c r="CE402" s="2">
        <v>30</v>
      </c>
      <c r="CF402" s="2">
        <v>0</v>
      </c>
      <c r="CG402" s="2">
        <v>0</v>
      </c>
      <c r="CH402" s="2"/>
      <c r="CI402" s="2"/>
      <c r="CJ402" s="2"/>
      <c r="CK402" s="2"/>
      <c r="CL402" s="2"/>
      <c r="CM402" s="2">
        <v>0</v>
      </c>
      <c r="CN402" s="2" t="s">
        <v>3</v>
      </c>
      <c r="CO402" s="2">
        <v>0</v>
      </c>
      <c r="CP402" s="2">
        <f t="shared" si="385"/>
        <v>1101.3</v>
      </c>
      <c r="CQ402" s="2">
        <f t="shared" si="386"/>
        <v>1101.3</v>
      </c>
      <c r="CR402" s="2">
        <f t="shared" si="387"/>
        <v>0</v>
      </c>
      <c r="CS402" s="2">
        <f t="shared" si="388"/>
        <v>0</v>
      </c>
      <c r="CT402" s="2">
        <f t="shared" si="389"/>
        <v>0</v>
      </c>
      <c r="CU402" s="2">
        <f t="shared" si="390"/>
        <v>0</v>
      </c>
      <c r="CV402" s="2">
        <f t="shared" si="391"/>
        <v>0</v>
      </c>
      <c r="CW402" s="2">
        <f t="shared" si="392"/>
        <v>0</v>
      </c>
      <c r="CX402" s="2">
        <f t="shared" si="393"/>
        <v>0</v>
      </c>
      <c r="CY402" s="2">
        <f>((S402*BZ402)/100)</f>
        <v>0</v>
      </c>
      <c r="CZ402" s="2">
        <f>((S402*CA402)/100)</f>
        <v>0</v>
      </c>
      <c r="DA402" s="2"/>
      <c r="DB402" s="2"/>
      <c r="DC402" s="2" t="s">
        <v>3</v>
      </c>
      <c r="DD402" s="2" t="s">
        <v>3</v>
      </c>
      <c r="DE402" s="2" t="s">
        <v>3</v>
      </c>
      <c r="DF402" s="2" t="s">
        <v>3</v>
      </c>
      <c r="DG402" s="2" t="s">
        <v>3</v>
      </c>
      <c r="DH402" s="2" t="s">
        <v>3</v>
      </c>
      <c r="DI402" s="2" t="s">
        <v>3</v>
      </c>
      <c r="DJ402" s="2" t="s">
        <v>3</v>
      </c>
      <c r="DK402" s="2" t="s">
        <v>3</v>
      </c>
      <c r="DL402" s="2" t="s">
        <v>3</v>
      </c>
      <c r="DM402" s="2" t="s">
        <v>3</v>
      </c>
      <c r="DN402" s="2">
        <v>0</v>
      </c>
      <c r="DO402" s="2">
        <v>0</v>
      </c>
      <c r="DP402" s="2">
        <v>1</v>
      </c>
      <c r="DQ402" s="2">
        <v>1</v>
      </c>
      <c r="DR402" s="2"/>
      <c r="DS402" s="2"/>
      <c r="DT402" s="2"/>
      <c r="DU402" s="2">
        <v>1010</v>
      </c>
      <c r="DV402" s="2" t="s">
        <v>29</v>
      </c>
      <c r="DW402" s="2" t="s">
        <v>29</v>
      </c>
      <c r="DX402" s="2">
        <v>1</v>
      </c>
      <c r="DY402" s="2"/>
      <c r="DZ402" s="2" t="s">
        <v>3</v>
      </c>
      <c r="EA402" s="2" t="s">
        <v>3</v>
      </c>
      <c r="EB402" s="2" t="s">
        <v>3</v>
      </c>
      <c r="EC402" s="2" t="s">
        <v>3</v>
      </c>
      <c r="ED402" s="2"/>
      <c r="EE402" s="2">
        <v>151748510</v>
      </c>
      <c r="EF402" s="2">
        <v>202</v>
      </c>
      <c r="EG402" s="2" t="s">
        <v>30</v>
      </c>
      <c r="EH402" s="2">
        <v>0</v>
      </c>
      <c r="EI402" s="2" t="s">
        <v>3</v>
      </c>
      <c r="EJ402" s="2">
        <v>1</v>
      </c>
      <c r="EK402" s="2">
        <v>700010</v>
      </c>
      <c r="EL402" s="2" t="s">
        <v>31</v>
      </c>
      <c r="EM402" s="2" t="s">
        <v>30</v>
      </c>
      <c r="EN402" s="2"/>
      <c r="EO402" s="2" t="s">
        <v>3</v>
      </c>
      <c r="EP402" s="2"/>
      <c r="EQ402" s="2">
        <v>0</v>
      </c>
      <c r="ER402" s="2">
        <v>1160.03</v>
      </c>
      <c r="ES402" s="2">
        <v>1101.3</v>
      </c>
      <c r="ET402" s="2">
        <v>0</v>
      </c>
      <c r="EU402" s="2">
        <v>0</v>
      </c>
      <c r="EV402" s="2">
        <v>0</v>
      </c>
      <c r="EW402" s="2">
        <v>0</v>
      </c>
      <c r="EX402" s="2">
        <v>0</v>
      </c>
      <c r="EY402" s="2">
        <v>0</v>
      </c>
      <c r="EZ402" s="2"/>
      <c r="FA402" s="2"/>
      <c r="FB402" s="2"/>
      <c r="FC402" s="2"/>
      <c r="FD402" s="2"/>
      <c r="FE402" s="2"/>
      <c r="FF402" s="2"/>
      <c r="FG402" s="2"/>
      <c r="FH402" s="2"/>
      <c r="FI402" s="2"/>
      <c r="FJ402" s="2"/>
      <c r="FK402" s="2"/>
      <c r="FL402" s="2"/>
      <c r="FM402" s="2"/>
      <c r="FN402" s="2"/>
      <c r="FO402" s="2"/>
      <c r="FP402" s="2"/>
      <c r="FQ402" s="2">
        <v>0</v>
      </c>
      <c r="FR402" s="2">
        <f t="shared" si="394"/>
        <v>1101.3</v>
      </c>
      <c r="FS402" s="2">
        <v>0</v>
      </c>
      <c r="FT402" s="2"/>
      <c r="FU402" s="2"/>
      <c r="FV402" s="2"/>
      <c r="FW402" s="2"/>
      <c r="FX402" s="2">
        <v>0</v>
      </c>
      <c r="FY402" s="2">
        <v>0</v>
      </c>
      <c r="FZ402" s="2"/>
      <c r="GA402" s="2" t="s">
        <v>382</v>
      </c>
      <c r="GB402" s="2"/>
      <c r="GC402" s="2"/>
      <c r="GD402" s="2">
        <v>0</v>
      </c>
      <c r="GE402" s="2"/>
      <c r="GF402" s="2">
        <v>-428666116</v>
      </c>
      <c r="GG402" s="2">
        <v>2</v>
      </c>
      <c r="GH402" s="2">
        <v>4</v>
      </c>
      <c r="GI402" s="2">
        <v>-2</v>
      </c>
      <c r="GJ402" s="2">
        <v>0</v>
      </c>
      <c r="GK402" s="2">
        <f>ROUND(R402*(R12)/100,2)</f>
        <v>0</v>
      </c>
      <c r="GL402" s="2">
        <f t="shared" si="395"/>
        <v>0</v>
      </c>
      <c r="GM402" s="2">
        <f t="shared" si="396"/>
        <v>1101.3</v>
      </c>
      <c r="GN402" s="2">
        <f t="shared" si="397"/>
        <v>0</v>
      </c>
      <c r="GO402" s="2">
        <f t="shared" si="398"/>
        <v>0</v>
      </c>
      <c r="GP402" s="2">
        <f t="shared" si="399"/>
        <v>0</v>
      </c>
      <c r="GQ402" s="2"/>
      <c r="GR402" s="2">
        <v>0</v>
      </c>
      <c r="GS402" s="2">
        <v>2</v>
      </c>
      <c r="GT402" s="2">
        <v>0</v>
      </c>
      <c r="GU402" s="2" t="s">
        <v>3</v>
      </c>
      <c r="GV402" s="2">
        <f t="shared" si="400"/>
        <v>0</v>
      </c>
      <c r="GW402" s="2">
        <v>1</v>
      </c>
      <c r="GX402" s="2">
        <f t="shared" si="401"/>
        <v>0</v>
      </c>
      <c r="GY402" s="2"/>
      <c r="GZ402" s="2"/>
      <c r="HA402" s="2">
        <v>0</v>
      </c>
      <c r="HB402" s="2">
        <v>0</v>
      </c>
      <c r="HC402" s="2">
        <f t="shared" si="402"/>
        <v>0</v>
      </c>
      <c r="HD402" s="2"/>
      <c r="HE402" s="2" t="s">
        <v>33</v>
      </c>
      <c r="HF402" s="2" t="s">
        <v>34</v>
      </c>
      <c r="HG402" s="2"/>
      <c r="HH402" s="2"/>
      <c r="HI402" s="2"/>
      <c r="HJ402" s="2"/>
      <c r="HK402" s="2"/>
      <c r="HL402" s="2"/>
      <c r="HM402" s="2" t="s">
        <v>3</v>
      </c>
      <c r="HN402" s="2" t="s">
        <v>3</v>
      </c>
      <c r="HO402" s="2" t="s">
        <v>3</v>
      </c>
      <c r="HP402" s="2" t="s">
        <v>3</v>
      </c>
      <c r="HQ402" s="2" t="s">
        <v>3</v>
      </c>
      <c r="HR402" s="2"/>
      <c r="HS402" s="2"/>
      <c r="HT402" s="2"/>
      <c r="HU402" s="2"/>
      <c r="HV402" s="2"/>
      <c r="HW402" s="2"/>
      <c r="HX402" s="2"/>
      <c r="HY402" s="2"/>
      <c r="HZ402" s="2"/>
      <c r="IA402" s="2"/>
      <c r="IB402" s="2"/>
      <c r="IC402" s="2"/>
      <c r="ID402" s="2"/>
      <c r="IE402" s="2"/>
      <c r="IF402" s="2"/>
      <c r="IG402" s="2"/>
      <c r="IH402" s="2"/>
      <c r="II402" s="2"/>
      <c r="IJ402" s="2"/>
      <c r="IK402" s="2">
        <v>0</v>
      </c>
      <c r="IL402" s="2"/>
      <c r="IM402" s="2"/>
      <c r="IN402" s="2"/>
      <c r="IO402" s="2"/>
      <c r="IP402" s="2"/>
      <c r="IQ402" s="2"/>
      <c r="IR402" s="2"/>
      <c r="IS402" s="2"/>
      <c r="IT402" s="2"/>
      <c r="IU402" s="2"/>
    </row>
    <row r="403" spans="1:255" x14ac:dyDescent="0.2">
      <c r="A403">
        <v>17</v>
      </c>
      <c r="B403">
        <v>1</v>
      </c>
      <c r="E403" t="s">
        <v>71</v>
      </c>
      <c r="F403" t="s">
        <v>27</v>
      </c>
      <c r="G403" t="s">
        <v>381</v>
      </c>
      <c r="H403" t="s">
        <v>29</v>
      </c>
      <c r="I403">
        <v>1</v>
      </c>
      <c r="J403">
        <v>0</v>
      </c>
      <c r="K403">
        <v>1</v>
      </c>
      <c r="O403">
        <f t="shared" si="365"/>
        <v>7830.24</v>
      </c>
      <c r="P403">
        <f t="shared" si="366"/>
        <v>7830.24</v>
      </c>
      <c r="Q403">
        <f t="shared" si="367"/>
        <v>0</v>
      </c>
      <c r="R403">
        <f t="shared" si="368"/>
        <v>0</v>
      </c>
      <c r="S403">
        <f t="shared" si="369"/>
        <v>0</v>
      </c>
      <c r="T403">
        <f t="shared" si="370"/>
        <v>0</v>
      </c>
      <c r="U403">
        <f t="shared" si="371"/>
        <v>0</v>
      </c>
      <c r="V403">
        <f t="shared" si="372"/>
        <v>0</v>
      </c>
      <c r="W403">
        <f t="shared" si="373"/>
        <v>0</v>
      </c>
      <c r="X403">
        <f t="shared" si="374"/>
        <v>0</v>
      </c>
      <c r="Y403">
        <f t="shared" si="375"/>
        <v>0</v>
      </c>
      <c r="AA403">
        <v>151751235</v>
      </c>
      <c r="AB403">
        <f t="shared" si="376"/>
        <v>1101.3</v>
      </c>
      <c r="AC403">
        <f t="shared" si="377"/>
        <v>1101.3</v>
      </c>
      <c r="AD403">
        <f t="shared" si="378"/>
        <v>0</v>
      </c>
      <c r="AE403">
        <f t="shared" si="379"/>
        <v>0</v>
      </c>
      <c r="AF403">
        <f t="shared" si="380"/>
        <v>0</v>
      </c>
      <c r="AG403">
        <f t="shared" si="381"/>
        <v>0</v>
      </c>
      <c r="AH403">
        <f t="shared" si="382"/>
        <v>0</v>
      </c>
      <c r="AI403">
        <f t="shared" si="383"/>
        <v>0</v>
      </c>
      <c r="AJ403">
        <f t="shared" si="384"/>
        <v>0</v>
      </c>
      <c r="AK403">
        <v>1101.3</v>
      </c>
      <c r="AL403">
        <v>1101.3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1</v>
      </c>
      <c r="AW403">
        <v>1</v>
      </c>
      <c r="AZ403">
        <v>1</v>
      </c>
      <c r="BA403">
        <v>1</v>
      </c>
      <c r="BB403">
        <v>1</v>
      </c>
      <c r="BC403">
        <v>7.11</v>
      </c>
      <c r="BD403" t="s">
        <v>3</v>
      </c>
      <c r="BE403" t="s">
        <v>3</v>
      </c>
      <c r="BF403" t="s">
        <v>3</v>
      </c>
      <c r="BG403" t="s">
        <v>3</v>
      </c>
      <c r="BH403">
        <v>3</v>
      </c>
      <c r="BI403">
        <v>3</v>
      </c>
      <c r="BJ403" t="s">
        <v>3</v>
      </c>
      <c r="BM403">
        <v>700010</v>
      </c>
      <c r="BN403">
        <v>0</v>
      </c>
      <c r="BO403" t="s">
        <v>3</v>
      </c>
      <c r="BP403">
        <v>0</v>
      </c>
      <c r="BQ403">
        <v>202</v>
      </c>
      <c r="BR403">
        <v>0</v>
      </c>
      <c r="BS403">
        <v>1</v>
      </c>
      <c r="BT403">
        <v>1</v>
      </c>
      <c r="BU403">
        <v>1</v>
      </c>
      <c r="BV403">
        <v>1</v>
      </c>
      <c r="BW403">
        <v>1</v>
      </c>
      <c r="BX403">
        <v>1</v>
      </c>
      <c r="BY403" t="s">
        <v>3</v>
      </c>
      <c r="BZ403">
        <v>0</v>
      </c>
      <c r="CA403">
        <v>0</v>
      </c>
      <c r="CB403" t="s">
        <v>3</v>
      </c>
      <c r="CE403">
        <v>30</v>
      </c>
      <c r="CF403">
        <v>0</v>
      </c>
      <c r="CG403">
        <v>0</v>
      </c>
      <c r="CM403">
        <v>0</v>
      </c>
      <c r="CN403" t="s">
        <v>3</v>
      </c>
      <c r="CO403">
        <v>0</v>
      </c>
      <c r="CP403">
        <f t="shared" si="385"/>
        <v>7830.24</v>
      </c>
      <c r="CQ403">
        <f t="shared" si="386"/>
        <v>7830.24</v>
      </c>
      <c r="CR403">
        <f t="shared" si="387"/>
        <v>0</v>
      </c>
      <c r="CS403">
        <f t="shared" si="388"/>
        <v>0</v>
      </c>
      <c r="CT403">
        <f t="shared" si="389"/>
        <v>0</v>
      </c>
      <c r="CU403">
        <f t="shared" si="390"/>
        <v>0</v>
      </c>
      <c r="CV403">
        <f t="shared" si="391"/>
        <v>0</v>
      </c>
      <c r="CW403">
        <f t="shared" si="392"/>
        <v>0</v>
      </c>
      <c r="CX403">
        <f t="shared" si="393"/>
        <v>0</v>
      </c>
      <c r="CY403">
        <f>S403*(BZ403/100)</f>
        <v>0</v>
      </c>
      <c r="CZ403">
        <f>S403*(CA403/100)</f>
        <v>0</v>
      </c>
      <c r="DC403" t="s">
        <v>3</v>
      </c>
      <c r="DD403" t="s">
        <v>3</v>
      </c>
      <c r="DE403" t="s">
        <v>3</v>
      </c>
      <c r="DF403" t="s">
        <v>3</v>
      </c>
      <c r="DG403" t="s">
        <v>3</v>
      </c>
      <c r="DH403" t="s">
        <v>3</v>
      </c>
      <c r="DI403" t="s">
        <v>3</v>
      </c>
      <c r="DJ403" t="s">
        <v>3</v>
      </c>
      <c r="DK403" t="s">
        <v>3</v>
      </c>
      <c r="DL403" t="s">
        <v>3</v>
      </c>
      <c r="DM403" t="s">
        <v>3</v>
      </c>
      <c r="DN403">
        <v>0</v>
      </c>
      <c r="DO403">
        <v>0</v>
      </c>
      <c r="DP403">
        <v>1</v>
      </c>
      <c r="DQ403">
        <v>1</v>
      </c>
      <c r="DU403">
        <v>1010</v>
      </c>
      <c r="DV403" t="s">
        <v>29</v>
      </c>
      <c r="DW403" t="s">
        <v>29</v>
      </c>
      <c r="DX403">
        <v>1</v>
      </c>
      <c r="DZ403" t="s">
        <v>3</v>
      </c>
      <c r="EA403" t="s">
        <v>3</v>
      </c>
      <c r="EB403" t="s">
        <v>3</v>
      </c>
      <c r="EC403" t="s">
        <v>3</v>
      </c>
      <c r="EE403">
        <v>151748510</v>
      </c>
      <c r="EF403">
        <v>202</v>
      </c>
      <c r="EG403" t="s">
        <v>30</v>
      </c>
      <c r="EH403">
        <v>0</v>
      </c>
      <c r="EI403" t="s">
        <v>3</v>
      </c>
      <c r="EJ403">
        <v>1</v>
      </c>
      <c r="EK403">
        <v>700010</v>
      </c>
      <c r="EL403" t="s">
        <v>31</v>
      </c>
      <c r="EM403" t="s">
        <v>30</v>
      </c>
      <c r="EO403" t="s">
        <v>3</v>
      </c>
      <c r="EQ403">
        <v>0</v>
      </c>
      <c r="ER403">
        <v>1160.03</v>
      </c>
      <c r="ES403">
        <v>1101.3</v>
      </c>
      <c r="ET403">
        <v>0</v>
      </c>
      <c r="EU403">
        <v>0</v>
      </c>
      <c r="EV403">
        <v>0</v>
      </c>
      <c r="EW403">
        <v>0</v>
      </c>
      <c r="EX403">
        <v>0</v>
      </c>
      <c r="EY403">
        <v>0</v>
      </c>
      <c r="EZ403">
        <v>5</v>
      </c>
      <c r="FC403">
        <v>1</v>
      </c>
      <c r="FD403">
        <v>18</v>
      </c>
      <c r="FF403">
        <v>9014.4</v>
      </c>
      <c r="FQ403">
        <v>0</v>
      </c>
      <c r="FR403">
        <f t="shared" si="394"/>
        <v>7830.24</v>
      </c>
      <c r="FS403">
        <v>0</v>
      </c>
      <c r="FX403">
        <v>0</v>
      </c>
      <c r="FY403">
        <v>0</v>
      </c>
      <c r="GA403" t="s">
        <v>382</v>
      </c>
      <c r="GD403">
        <v>0</v>
      </c>
      <c r="GF403">
        <v>-428666116</v>
      </c>
      <c r="GG403">
        <v>2</v>
      </c>
      <c r="GH403">
        <v>3</v>
      </c>
      <c r="GI403">
        <v>5</v>
      </c>
      <c r="GJ403">
        <v>0</v>
      </c>
      <c r="GK403">
        <f>ROUND(R403*(S12)/100,2)</f>
        <v>0</v>
      </c>
      <c r="GL403">
        <f t="shared" si="395"/>
        <v>0</v>
      </c>
      <c r="GM403">
        <f t="shared" si="396"/>
        <v>7830.24</v>
      </c>
      <c r="GN403">
        <f t="shared" si="397"/>
        <v>0</v>
      </c>
      <c r="GO403">
        <f t="shared" si="398"/>
        <v>0</v>
      </c>
      <c r="GP403">
        <f t="shared" si="399"/>
        <v>0</v>
      </c>
      <c r="GR403">
        <v>1</v>
      </c>
      <c r="GS403">
        <v>1</v>
      </c>
      <c r="GT403">
        <v>0</v>
      </c>
      <c r="GU403" t="s">
        <v>3</v>
      </c>
      <c r="GV403">
        <f t="shared" si="400"/>
        <v>0</v>
      </c>
      <c r="GW403">
        <v>1</v>
      </c>
      <c r="GX403">
        <f t="shared" si="401"/>
        <v>0</v>
      </c>
      <c r="HA403">
        <v>0</v>
      </c>
      <c r="HB403">
        <v>0</v>
      </c>
      <c r="HC403">
        <f t="shared" si="402"/>
        <v>0</v>
      </c>
      <c r="HE403" t="s">
        <v>33</v>
      </c>
      <c r="HF403" t="s">
        <v>34</v>
      </c>
      <c r="HM403" t="s">
        <v>3</v>
      </c>
      <c r="HN403" t="s">
        <v>3</v>
      </c>
      <c r="HO403" t="s">
        <v>3</v>
      </c>
      <c r="HP403" t="s">
        <v>3</v>
      </c>
      <c r="HQ403" t="s">
        <v>3</v>
      </c>
      <c r="IK403">
        <v>0</v>
      </c>
    </row>
    <row r="404" spans="1:255" x14ac:dyDescent="0.2">
      <c r="A404" s="2">
        <v>17</v>
      </c>
      <c r="B404" s="2">
        <v>1</v>
      </c>
      <c r="C404" s="2"/>
      <c r="D404" s="2"/>
      <c r="E404" s="2" t="s">
        <v>72</v>
      </c>
      <c r="F404" s="2" t="s">
        <v>27</v>
      </c>
      <c r="G404" s="2" t="s">
        <v>383</v>
      </c>
      <c r="H404" s="2" t="s">
        <v>29</v>
      </c>
      <c r="I404" s="2">
        <v>1</v>
      </c>
      <c r="J404" s="2">
        <v>0</v>
      </c>
      <c r="K404" s="2">
        <v>1</v>
      </c>
      <c r="L404" s="2"/>
      <c r="M404" s="2"/>
      <c r="N404" s="2"/>
      <c r="O404" s="2">
        <f t="shared" si="365"/>
        <v>578.17999999999995</v>
      </c>
      <c r="P404" s="2">
        <f t="shared" si="366"/>
        <v>578.17999999999995</v>
      </c>
      <c r="Q404" s="2">
        <f t="shared" si="367"/>
        <v>0</v>
      </c>
      <c r="R404" s="2">
        <f t="shared" si="368"/>
        <v>0</v>
      </c>
      <c r="S404" s="2">
        <f t="shared" si="369"/>
        <v>0</v>
      </c>
      <c r="T404" s="2">
        <f t="shared" si="370"/>
        <v>0</v>
      </c>
      <c r="U404" s="2">
        <f t="shared" si="371"/>
        <v>0</v>
      </c>
      <c r="V404" s="2">
        <f t="shared" si="372"/>
        <v>0</v>
      </c>
      <c r="W404" s="2">
        <f t="shared" si="373"/>
        <v>0</v>
      </c>
      <c r="X404" s="2">
        <f t="shared" si="374"/>
        <v>0</v>
      </c>
      <c r="Y404" s="2">
        <f t="shared" si="375"/>
        <v>0</v>
      </c>
      <c r="Z404" s="2"/>
      <c r="AA404" s="2">
        <v>151751237</v>
      </c>
      <c r="AB404" s="2">
        <f t="shared" si="376"/>
        <v>578.17999999999995</v>
      </c>
      <c r="AC404" s="2">
        <f t="shared" si="377"/>
        <v>578.17999999999995</v>
      </c>
      <c r="AD404" s="2">
        <f t="shared" si="378"/>
        <v>0</v>
      </c>
      <c r="AE404" s="2">
        <f t="shared" si="379"/>
        <v>0</v>
      </c>
      <c r="AF404" s="2">
        <f t="shared" si="380"/>
        <v>0</v>
      </c>
      <c r="AG404" s="2">
        <f t="shared" si="381"/>
        <v>0</v>
      </c>
      <c r="AH404" s="2">
        <f t="shared" si="382"/>
        <v>0</v>
      </c>
      <c r="AI404" s="2">
        <f t="shared" si="383"/>
        <v>0</v>
      </c>
      <c r="AJ404" s="2">
        <f t="shared" si="384"/>
        <v>0</v>
      </c>
      <c r="AK404" s="2">
        <v>578.18000000000006</v>
      </c>
      <c r="AL404" s="2">
        <v>578.18000000000006</v>
      </c>
      <c r="AM404" s="2">
        <v>0</v>
      </c>
      <c r="AN404" s="2">
        <v>0</v>
      </c>
      <c r="AO404" s="2">
        <v>0</v>
      </c>
      <c r="AP404" s="2">
        <v>0</v>
      </c>
      <c r="AQ404" s="2">
        <v>0</v>
      </c>
      <c r="AR404" s="2">
        <v>0</v>
      </c>
      <c r="AS404" s="2">
        <v>0</v>
      </c>
      <c r="AT404" s="2">
        <v>0</v>
      </c>
      <c r="AU404" s="2">
        <v>0</v>
      </c>
      <c r="AV404" s="2">
        <v>1</v>
      </c>
      <c r="AW404" s="2">
        <v>1</v>
      </c>
      <c r="AX404" s="2"/>
      <c r="AY404" s="2"/>
      <c r="AZ404" s="2">
        <v>1</v>
      </c>
      <c r="BA404" s="2">
        <v>1</v>
      </c>
      <c r="BB404" s="2">
        <v>1</v>
      </c>
      <c r="BC404" s="2">
        <v>1</v>
      </c>
      <c r="BD404" s="2" t="s">
        <v>3</v>
      </c>
      <c r="BE404" s="2" t="s">
        <v>3</v>
      </c>
      <c r="BF404" s="2" t="s">
        <v>3</v>
      </c>
      <c r="BG404" s="2" t="s">
        <v>3</v>
      </c>
      <c r="BH404" s="2">
        <v>3</v>
      </c>
      <c r="BI404" s="2">
        <v>2</v>
      </c>
      <c r="BJ404" s="2" t="s">
        <v>3</v>
      </c>
      <c r="BK404" s="2"/>
      <c r="BL404" s="2"/>
      <c r="BM404" s="2">
        <v>700010</v>
      </c>
      <c r="BN404" s="2">
        <v>0</v>
      </c>
      <c r="BO404" s="2" t="s">
        <v>3</v>
      </c>
      <c r="BP404" s="2">
        <v>0</v>
      </c>
      <c r="BQ404" s="2">
        <v>202</v>
      </c>
      <c r="BR404" s="2">
        <v>0</v>
      </c>
      <c r="BS404" s="2">
        <v>1</v>
      </c>
      <c r="BT404" s="2">
        <v>1</v>
      </c>
      <c r="BU404" s="2">
        <v>1</v>
      </c>
      <c r="BV404" s="2">
        <v>1</v>
      </c>
      <c r="BW404" s="2">
        <v>1</v>
      </c>
      <c r="BX404" s="2">
        <v>1</v>
      </c>
      <c r="BY404" s="2" t="s">
        <v>3</v>
      </c>
      <c r="BZ404" s="2">
        <v>0</v>
      </c>
      <c r="CA404" s="2">
        <v>0</v>
      </c>
      <c r="CB404" s="2" t="s">
        <v>3</v>
      </c>
      <c r="CC404" s="2"/>
      <c r="CD404" s="2"/>
      <c r="CE404" s="2">
        <v>30</v>
      </c>
      <c r="CF404" s="2">
        <v>0</v>
      </c>
      <c r="CG404" s="2">
        <v>0</v>
      </c>
      <c r="CH404" s="2"/>
      <c r="CI404" s="2"/>
      <c r="CJ404" s="2"/>
      <c r="CK404" s="2"/>
      <c r="CL404" s="2"/>
      <c r="CM404" s="2">
        <v>0</v>
      </c>
      <c r="CN404" s="2" t="s">
        <v>3</v>
      </c>
      <c r="CO404" s="2">
        <v>0</v>
      </c>
      <c r="CP404" s="2">
        <f t="shared" si="385"/>
        <v>578.17999999999995</v>
      </c>
      <c r="CQ404" s="2">
        <f t="shared" si="386"/>
        <v>578.17999999999995</v>
      </c>
      <c r="CR404" s="2">
        <f t="shared" si="387"/>
        <v>0</v>
      </c>
      <c r="CS404" s="2">
        <f t="shared" si="388"/>
        <v>0</v>
      </c>
      <c r="CT404" s="2">
        <f t="shared" si="389"/>
        <v>0</v>
      </c>
      <c r="CU404" s="2">
        <f t="shared" si="390"/>
        <v>0</v>
      </c>
      <c r="CV404" s="2">
        <f t="shared" si="391"/>
        <v>0</v>
      </c>
      <c r="CW404" s="2">
        <f t="shared" si="392"/>
        <v>0</v>
      </c>
      <c r="CX404" s="2">
        <f t="shared" si="393"/>
        <v>0</v>
      </c>
      <c r="CY404" s="2">
        <f>((S404*BZ404)/100)</f>
        <v>0</v>
      </c>
      <c r="CZ404" s="2">
        <f>((S404*CA404)/100)</f>
        <v>0</v>
      </c>
      <c r="DA404" s="2"/>
      <c r="DB404" s="2"/>
      <c r="DC404" s="2" t="s">
        <v>3</v>
      </c>
      <c r="DD404" s="2" t="s">
        <v>3</v>
      </c>
      <c r="DE404" s="2" t="s">
        <v>3</v>
      </c>
      <c r="DF404" s="2" t="s">
        <v>3</v>
      </c>
      <c r="DG404" s="2" t="s">
        <v>3</v>
      </c>
      <c r="DH404" s="2" t="s">
        <v>3</v>
      </c>
      <c r="DI404" s="2" t="s">
        <v>3</v>
      </c>
      <c r="DJ404" s="2" t="s">
        <v>3</v>
      </c>
      <c r="DK404" s="2" t="s">
        <v>3</v>
      </c>
      <c r="DL404" s="2" t="s">
        <v>3</v>
      </c>
      <c r="DM404" s="2" t="s">
        <v>3</v>
      </c>
      <c r="DN404" s="2">
        <v>0</v>
      </c>
      <c r="DO404" s="2">
        <v>0</v>
      </c>
      <c r="DP404" s="2">
        <v>1</v>
      </c>
      <c r="DQ404" s="2">
        <v>1</v>
      </c>
      <c r="DR404" s="2"/>
      <c r="DS404" s="2"/>
      <c r="DT404" s="2"/>
      <c r="DU404" s="2">
        <v>1010</v>
      </c>
      <c r="DV404" s="2" t="s">
        <v>29</v>
      </c>
      <c r="DW404" s="2" t="s">
        <v>29</v>
      </c>
      <c r="DX404" s="2">
        <v>1</v>
      </c>
      <c r="DY404" s="2"/>
      <c r="DZ404" s="2" t="s">
        <v>3</v>
      </c>
      <c r="EA404" s="2" t="s">
        <v>3</v>
      </c>
      <c r="EB404" s="2" t="s">
        <v>3</v>
      </c>
      <c r="EC404" s="2" t="s">
        <v>3</v>
      </c>
      <c r="ED404" s="2"/>
      <c r="EE404" s="2">
        <v>151748510</v>
      </c>
      <c r="EF404" s="2">
        <v>202</v>
      </c>
      <c r="EG404" s="2" t="s">
        <v>30</v>
      </c>
      <c r="EH404" s="2">
        <v>0</v>
      </c>
      <c r="EI404" s="2" t="s">
        <v>3</v>
      </c>
      <c r="EJ404" s="2">
        <v>1</v>
      </c>
      <c r="EK404" s="2">
        <v>700010</v>
      </c>
      <c r="EL404" s="2" t="s">
        <v>31</v>
      </c>
      <c r="EM404" s="2" t="s">
        <v>30</v>
      </c>
      <c r="EN404" s="2"/>
      <c r="EO404" s="2" t="s">
        <v>3</v>
      </c>
      <c r="EP404" s="2"/>
      <c r="EQ404" s="2">
        <v>0</v>
      </c>
      <c r="ER404" s="2">
        <v>616.13</v>
      </c>
      <c r="ES404" s="2">
        <v>578.18000000000006</v>
      </c>
      <c r="ET404" s="2">
        <v>0</v>
      </c>
      <c r="EU404" s="2">
        <v>0</v>
      </c>
      <c r="EV404" s="2">
        <v>0</v>
      </c>
      <c r="EW404" s="2">
        <v>0</v>
      </c>
      <c r="EX404" s="2">
        <v>0</v>
      </c>
      <c r="EY404" s="2">
        <v>0</v>
      </c>
      <c r="EZ404" s="2"/>
      <c r="FA404" s="2"/>
      <c r="FB404" s="2"/>
      <c r="FC404" s="2"/>
      <c r="FD404" s="2"/>
      <c r="FE404" s="2"/>
      <c r="FF404" s="2"/>
      <c r="FG404" s="2"/>
      <c r="FH404" s="2"/>
      <c r="FI404" s="2"/>
      <c r="FJ404" s="2"/>
      <c r="FK404" s="2"/>
      <c r="FL404" s="2"/>
      <c r="FM404" s="2"/>
      <c r="FN404" s="2"/>
      <c r="FO404" s="2"/>
      <c r="FP404" s="2"/>
      <c r="FQ404" s="2">
        <v>0</v>
      </c>
      <c r="FR404" s="2">
        <f t="shared" si="394"/>
        <v>0</v>
      </c>
      <c r="FS404" s="2">
        <v>0</v>
      </c>
      <c r="FT404" s="2"/>
      <c r="FU404" s="2"/>
      <c r="FV404" s="2"/>
      <c r="FW404" s="2"/>
      <c r="FX404" s="2">
        <v>0</v>
      </c>
      <c r="FY404" s="2">
        <v>0</v>
      </c>
      <c r="FZ404" s="2"/>
      <c r="GA404" s="2" t="s">
        <v>384</v>
      </c>
      <c r="GB404" s="2"/>
      <c r="GC404" s="2"/>
      <c r="GD404" s="2">
        <v>0</v>
      </c>
      <c r="GE404" s="2"/>
      <c r="GF404" s="2">
        <v>2018520273</v>
      </c>
      <c r="GG404" s="2">
        <v>2</v>
      </c>
      <c r="GH404" s="2">
        <v>4</v>
      </c>
      <c r="GI404" s="2">
        <v>-2</v>
      </c>
      <c r="GJ404" s="2">
        <v>0</v>
      </c>
      <c r="GK404" s="2">
        <f>ROUND(R404*(R12)/100,2)</f>
        <v>0</v>
      </c>
      <c r="GL404" s="2">
        <f t="shared" si="395"/>
        <v>0</v>
      </c>
      <c r="GM404" s="2">
        <f t="shared" si="396"/>
        <v>578.17999999999995</v>
      </c>
      <c r="GN404" s="2">
        <f t="shared" si="397"/>
        <v>0</v>
      </c>
      <c r="GO404" s="2">
        <f t="shared" si="398"/>
        <v>578.17999999999995</v>
      </c>
      <c r="GP404" s="2">
        <f t="shared" si="399"/>
        <v>0</v>
      </c>
      <c r="GQ404" s="2"/>
      <c r="GR404" s="2">
        <v>0</v>
      </c>
      <c r="GS404" s="2">
        <v>2</v>
      </c>
      <c r="GT404" s="2">
        <v>0</v>
      </c>
      <c r="GU404" s="2" t="s">
        <v>3</v>
      </c>
      <c r="GV404" s="2">
        <f t="shared" si="400"/>
        <v>0</v>
      </c>
      <c r="GW404" s="2">
        <v>1</v>
      </c>
      <c r="GX404" s="2">
        <f t="shared" si="401"/>
        <v>0</v>
      </c>
      <c r="GY404" s="2"/>
      <c r="GZ404" s="2"/>
      <c r="HA404" s="2">
        <v>0</v>
      </c>
      <c r="HB404" s="2">
        <v>0</v>
      </c>
      <c r="HC404" s="2">
        <f t="shared" si="402"/>
        <v>0</v>
      </c>
      <c r="HD404" s="2"/>
      <c r="HE404" s="2" t="s">
        <v>26</v>
      </c>
      <c r="HF404" s="2" t="s">
        <v>75</v>
      </c>
      <c r="HG404" s="2"/>
      <c r="HH404" s="2"/>
      <c r="HI404" s="2"/>
      <c r="HJ404" s="2"/>
      <c r="HK404" s="2"/>
      <c r="HL404" s="2"/>
      <c r="HM404" s="2" t="s">
        <v>3</v>
      </c>
      <c r="HN404" s="2" t="s">
        <v>3</v>
      </c>
      <c r="HO404" s="2" t="s">
        <v>3</v>
      </c>
      <c r="HP404" s="2" t="s">
        <v>3</v>
      </c>
      <c r="HQ404" s="2" t="s">
        <v>3</v>
      </c>
      <c r="HR404" s="2"/>
      <c r="HS404" s="2"/>
      <c r="HT404" s="2"/>
      <c r="HU404" s="2"/>
      <c r="HV404" s="2"/>
      <c r="HW404" s="2"/>
      <c r="HX404" s="2"/>
      <c r="HY404" s="2"/>
      <c r="HZ404" s="2"/>
      <c r="IA404" s="2"/>
      <c r="IB404" s="2"/>
      <c r="IC404" s="2"/>
      <c r="ID404" s="2"/>
      <c r="IE404" s="2"/>
      <c r="IF404" s="2"/>
      <c r="IG404" s="2"/>
      <c r="IH404" s="2"/>
      <c r="II404" s="2"/>
      <c r="IJ404" s="2"/>
      <c r="IK404" s="2">
        <v>0</v>
      </c>
      <c r="IL404" s="2"/>
      <c r="IM404" s="2"/>
      <c r="IN404" s="2"/>
      <c r="IO404" s="2"/>
      <c r="IP404" s="2"/>
      <c r="IQ404" s="2"/>
      <c r="IR404" s="2"/>
      <c r="IS404" s="2"/>
      <c r="IT404" s="2"/>
      <c r="IU404" s="2"/>
    </row>
    <row r="405" spans="1:255" x14ac:dyDescent="0.2">
      <c r="A405">
        <v>17</v>
      </c>
      <c r="B405">
        <v>1</v>
      </c>
      <c r="E405" t="s">
        <v>72</v>
      </c>
      <c r="F405" t="s">
        <v>27</v>
      </c>
      <c r="G405" t="s">
        <v>383</v>
      </c>
      <c r="H405" t="s">
        <v>29</v>
      </c>
      <c r="I405">
        <v>1</v>
      </c>
      <c r="J405">
        <v>0</v>
      </c>
      <c r="K405">
        <v>1</v>
      </c>
      <c r="O405">
        <f t="shared" si="365"/>
        <v>5631.47</v>
      </c>
      <c r="P405">
        <f t="shared" si="366"/>
        <v>5631.47</v>
      </c>
      <c r="Q405">
        <f t="shared" si="367"/>
        <v>0</v>
      </c>
      <c r="R405">
        <f t="shared" si="368"/>
        <v>0</v>
      </c>
      <c r="S405">
        <f t="shared" si="369"/>
        <v>0</v>
      </c>
      <c r="T405">
        <f t="shared" si="370"/>
        <v>0</v>
      </c>
      <c r="U405">
        <f t="shared" si="371"/>
        <v>0</v>
      </c>
      <c r="V405">
        <f t="shared" si="372"/>
        <v>0</v>
      </c>
      <c r="W405">
        <f t="shared" si="373"/>
        <v>0</v>
      </c>
      <c r="X405">
        <f t="shared" si="374"/>
        <v>0</v>
      </c>
      <c r="Y405">
        <f t="shared" si="375"/>
        <v>0</v>
      </c>
      <c r="AA405">
        <v>151751235</v>
      </c>
      <c r="AB405">
        <f t="shared" si="376"/>
        <v>578.17999999999995</v>
      </c>
      <c r="AC405">
        <f t="shared" si="377"/>
        <v>578.17999999999995</v>
      </c>
      <c r="AD405">
        <f t="shared" si="378"/>
        <v>0</v>
      </c>
      <c r="AE405">
        <f t="shared" si="379"/>
        <v>0</v>
      </c>
      <c r="AF405">
        <f t="shared" si="380"/>
        <v>0</v>
      </c>
      <c r="AG405">
        <f t="shared" si="381"/>
        <v>0</v>
      </c>
      <c r="AH405">
        <f t="shared" si="382"/>
        <v>0</v>
      </c>
      <c r="AI405">
        <f t="shared" si="383"/>
        <v>0</v>
      </c>
      <c r="AJ405">
        <f t="shared" si="384"/>
        <v>0</v>
      </c>
      <c r="AK405">
        <v>578.18000000000006</v>
      </c>
      <c r="AL405">
        <v>578.18000000000006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1</v>
      </c>
      <c r="AW405">
        <v>1</v>
      </c>
      <c r="AZ405">
        <v>1</v>
      </c>
      <c r="BA405">
        <v>1</v>
      </c>
      <c r="BB405">
        <v>1</v>
      </c>
      <c r="BC405">
        <v>9.74</v>
      </c>
      <c r="BD405" t="s">
        <v>3</v>
      </c>
      <c r="BE405" t="s">
        <v>3</v>
      </c>
      <c r="BF405" t="s">
        <v>3</v>
      </c>
      <c r="BG405" t="s">
        <v>3</v>
      </c>
      <c r="BH405">
        <v>3</v>
      </c>
      <c r="BI405">
        <v>2</v>
      </c>
      <c r="BJ405" t="s">
        <v>3</v>
      </c>
      <c r="BM405">
        <v>700010</v>
      </c>
      <c r="BN405">
        <v>0</v>
      </c>
      <c r="BO405" t="s">
        <v>3</v>
      </c>
      <c r="BP405">
        <v>0</v>
      </c>
      <c r="BQ405">
        <v>202</v>
      </c>
      <c r="BR405">
        <v>0</v>
      </c>
      <c r="BS405">
        <v>1</v>
      </c>
      <c r="BT405">
        <v>1</v>
      </c>
      <c r="BU405">
        <v>1</v>
      </c>
      <c r="BV405">
        <v>1</v>
      </c>
      <c r="BW405">
        <v>1</v>
      </c>
      <c r="BX405">
        <v>1</v>
      </c>
      <c r="BY405" t="s">
        <v>3</v>
      </c>
      <c r="BZ405">
        <v>0</v>
      </c>
      <c r="CA405">
        <v>0</v>
      </c>
      <c r="CB405" t="s">
        <v>3</v>
      </c>
      <c r="CE405">
        <v>30</v>
      </c>
      <c r="CF405">
        <v>0</v>
      </c>
      <c r="CG405">
        <v>0</v>
      </c>
      <c r="CM405">
        <v>0</v>
      </c>
      <c r="CN405" t="s">
        <v>3</v>
      </c>
      <c r="CO405">
        <v>0</v>
      </c>
      <c r="CP405">
        <f t="shared" si="385"/>
        <v>5631.47</v>
      </c>
      <c r="CQ405">
        <f t="shared" si="386"/>
        <v>5631.47</v>
      </c>
      <c r="CR405">
        <f t="shared" si="387"/>
        <v>0</v>
      </c>
      <c r="CS405">
        <f t="shared" si="388"/>
        <v>0</v>
      </c>
      <c r="CT405">
        <f t="shared" si="389"/>
        <v>0</v>
      </c>
      <c r="CU405">
        <f t="shared" si="390"/>
        <v>0</v>
      </c>
      <c r="CV405">
        <f t="shared" si="391"/>
        <v>0</v>
      </c>
      <c r="CW405">
        <f t="shared" si="392"/>
        <v>0</v>
      </c>
      <c r="CX405">
        <f t="shared" si="393"/>
        <v>0</v>
      </c>
      <c r="CY405">
        <f>S405*(BZ405/100)</f>
        <v>0</v>
      </c>
      <c r="CZ405">
        <f>S405*(CA405/100)</f>
        <v>0</v>
      </c>
      <c r="DC405" t="s">
        <v>3</v>
      </c>
      <c r="DD405" t="s">
        <v>3</v>
      </c>
      <c r="DE405" t="s">
        <v>3</v>
      </c>
      <c r="DF405" t="s">
        <v>3</v>
      </c>
      <c r="DG405" t="s">
        <v>3</v>
      </c>
      <c r="DH405" t="s">
        <v>3</v>
      </c>
      <c r="DI405" t="s">
        <v>3</v>
      </c>
      <c r="DJ405" t="s">
        <v>3</v>
      </c>
      <c r="DK405" t="s">
        <v>3</v>
      </c>
      <c r="DL405" t="s">
        <v>3</v>
      </c>
      <c r="DM405" t="s">
        <v>3</v>
      </c>
      <c r="DN405">
        <v>0</v>
      </c>
      <c r="DO405">
        <v>0</v>
      </c>
      <c r="DP405">
        <v>1</v>
      </c>
      <c r="DQ405">
        <v>1</v>
      </c>
      <c r="DU405">
        <v>1010</v>
      </c>
      <c r="DV405" t="s">
        <v>29</v>
      </c>
      <c r="DW405" t="s">
        <v>29</v>
      </c>
      <c r="DX405">
        <v>1</v>
      </c>
      <c r="DZ405" t="s">
        <v>3</v>
      </c>
      <c r="EA405" t="s">
        <v>3</v>
      </c>
      <c r="EB405" t="s">
        <v>3</v>
      </c>
      <c r="EC405" t="s">
        <v>3</v>
      </c>
      <c r="EE405">
        <v>151748510</v>
      </c>
      <c r="EF405">
        <v>202</v>
      </c>
      <c r="EG405" t="s">
        <v>30</v>
      </c>
      <c r="EH405">
        <v>0</v>
      </c>
      <c r="EI405" t="s">
        <v>3</v>
      </c>
      <c r="EJ405">
        <v>1</v>
      </c>
      <c r="EK405">
        <v>700010</v>
      </c>
      <c r="EL405" t="s">
        <v>31</v>
      </c>
      <c r="EM405" t="s">
        <v>30</v>
      </c>
      <c r="EO405" t="s">
        <v>3</v>
      </c>
      <c r="EQ405">
        <v>0</v>
      </c>
      <c r="ER405">
        <v>616.13</v>
      </c>
      <c r="ES405">
        <v>578.18000000000006</v>
      </c>
      <c r="ET405">
        <v>0</v>
      </c>
      <c r="EU405">
        <v>0</v>
      </c>
      <c r="EV405">
        <v>0</v>
      </c>
      <c r="EW405">
        <v>0</v>
      </c>
      <c r="EX405">
        <v>0</v>
      </c>
      <c r="EY405">
        <v>0</v>
      </c>
      <c r="EZ405">
        <v>5</v>
      </c>
      <c r="FC405">
        <v>1</v>
      </c>
      <c r="FD405">
        <v>18</v>
      </c>
      <c r="FF405">
        <v>6625.2</v>
      </c>
      <c r="FQ405">
        <v>0</v>
      </c>
      <c r="FR405">
        <f t="shared" si="394"/>
        <v>0</v>
      </c>
      <c r="FS405">
        <v>0</v>
      </c>
      <c r="FX405">
        <v>0</v>
      </c>
      <c r="FY405">
        <v>0</v>
      </c>
      <c r="GA405" t="s">
        <v>384</v>
      </c>
      <c r="GD405">
        <v>0</v>
      </c>
      <c r="GF405">
        <v>2018520273</v>
      </c>
      <c r="GG405">
        <v>2</v>
      </c>
      <c r="GH405">
        <v>3</v>
      </c>
      <c r="GI405">
        <v>5</v>
      </c>
      <c r="GJ405">
        <v>0</v>
      </c>
      <c r="GK405">
        <f>ROUND(R405*(S12)/100,2)</f>
        <v>0</v>
      </c>
      <c r="GL405">
        <f t="shared" si="395"/>
        <v>0</v>
      </c>
      <c r="GM405">
        <f t="shared" si="396"/>
        <v>5631.47</v>
      </c>
      <c r="GN405">
        <f t="shared" si="397"/>
        <v>0</v>
      </c>
      <c r="GO405">
        <f t="shared" si="398"/>
        <v>5631.47</v>
      </c>
      <c r="GP405">
        <f t="shared" si="399"/>
        <v>0</v>
      </c>
      <c r="GR405">
        <v>1</v>
      </c>
      <c r="GS405">
        <v>1</v>
      </c>
      <c r="GT405">
        <v>0</v>
      </c>
      <c r="GU405" t="s">
        <v>3</v>
      </c>
      <c r="GV405">
        <f t="shared" si="400"/>
        <v>0</v>
      </c>
      <c r="GW405">
        <v>1</v>
      </c>
      <c r="GX405">
        <f t="shared" si="401"/>
        <v>0</v>
      </c>
      <c r="HA405">
        <v>0</v>
      </c>
      <c r="HB405">
        <v>0</v>
      </c>
      <c r="HC405">
        <f t="shared" si="402"/>
        <v>0</v>
      </c>
      <c r="HE405" t="s">
        <v>26</v>
      </c>
      <c r="HF405" t="s">
        <v>75</v>
      </c>
      <c r="HM405" t="s">
        <v>3</v>
      </c>
      <c r="HN405" t="s">
        <v>3</v>
      </c>
      <c r="HO405" t="s">
        <v>3</v>
      </c>
      <c r="HP405" t="s">
        <v>3</v>
      </c>
      <c r="HQ405" t="s">
        <v>3</v>
      </c>
      <c r="IK405">
        <v>0</v>
      </c>
    </row>
    <row r="406" spans="1:255" x14ac:dyDescent="0.2">
      <c r="A406" s="2">
        <v>17</v>
      </c>
      <c r="B406" s="2">
        <v>1</v>
      </c>
      <c r="C406" s="2">
        <f>ROW(SmtRes!A506)</f>
        <v>506</v>
      </c>
      <c r="D406" s="2">
        <f>ROW(EtalonRes!A606)</f>
        <v>606</v>
      </c>
      <c r="E406" s="2" t="s">
        <v>3</v>
      </c>
      <c r="F406" s="2" t="s">
        <v>79</v>
      </c>
      <c r="G406" s="2" t="s">
        <v>80</v>
      </c>
      <c r="H406" s="2" t="s">
        <v>44</v>
      </c>
      <c r="I406" s="2">
        <v>6</v>
      </c>
      <c r="J406" s="2">
        <v>0</v>
      </c>
      <c r="K406" s="2">
        <v>6</v>
      </c>
      <c r="L406" s="2"/>
      <c r="M406" s="2"/>
      <c r="N406" s="2"/>
      <c r="O406" s="2">
        <f t="shared" si="365"/>
        <v>294.48</v>
      </c>
      <c r="P406" s="2">
        <f t="shared" si="366"/>
        <v>138.47999999999999</v>
      </c>
      <c r="Q406" s="2">
        <f t="shared" si="367"/>
        <v>0</v>
      </c>
      <c r="R406" s="2">
        <f t="shared" si="368"/>
        <v>0</v>
      </c>
      <c r="S406" s="2">
        <f t="shared" si="369"/>
        <v>156</v>
      </c>
      <c r="T406" s="2">
        <f t="shared" si="370"/>
        <v>0</v>
      </c>
      <c r="U406" s="2">
        <f t="shared" si="371"/>
        <v>12.36</v>
      </c>
      <c r="V406" s="2">
        <f t="shared" si="372"/>
        <v>0</v>
      </c>
      <c r="W406" s="2">
        <f t="shared" si="373"/>
        <v>0</v>
      </c>
      <c r="X406" s="2">
        <f t="shared" si="374"/>
        <v>177.84</v>
      </c>
      <c r="Y406" s="2">
        <f t="shared" si="375"/>
        <v>104.52</v>
      </c>
      <c r="Z406" s="2"/>
      <c r="AA406" s="2">
        <v>-1</v>
      </c>
      <c r="AB406" s="2">
        <f t="shared" si="376"/>
        <v>49.08</v>
      </c>
      <c r="AC406" s="2">
        <f t="shared" si="377"/>
        <v>23.08</v>
      </c>
      <c r="AD406" s="2">
        <f t="shared" si="378"/>
        <v>0</v>
      </c>
      <c r="AE406" s="2">
        <f t="shared" si="379"/>
        <v>0</v>
      </c>
      <c r="AF406" s="2">
        <f t="shared" si="380"/>
        <v>26</v>
      </c>
      <c r="AG406" s="2">
        <f t="shared" si="381"/>
        <v>0</v>
      </c>
      <c r="AH406" s="2">
        <f t="shared" si="382"/>
        <v>2.06</v>
      </c>
      <c r="AI406" s="2">
        <f t="shared" si="383"/>
        <v>0</v>
      </c>
      <c r="AJ406" s="2">
        <f t="shared" si="384"/>
        <v>0</v>
      </c>
      <c r="AK406" s="2">
        <v>49.08</v>
      </c>
      <c r="AL406" s="2">
        <v>23.08</v>
      </c>
      <c r="AM406" s="2">
        <v>0</v>
      </c>
      <c r="AN406" s="2">
        <v>0</v>
      </c>
      <c r="AO406" s="2">
        <v>26</v>
      </c>
      <c r="AP406" s="2">
        <v>0</v>
      </c>
      <c r="AQ406" s="2">
        <v>2.06</v>
      </c>
      <c r="AR406" s="2">
        <v>0</v>
      </c>
      <c r="AS406" s="2">
        <v>0</v>
      </c>
      <c r="AT406" s="2">
        <v>114</v>
      </c>
      <c r="AU406" s="2">
        <v>67</v>
      </c>
      <c r="AV406" s="2">
        <v>1</v>
      </c>
      <c r="AW406" s="2">
        <v>1</v>
      </c>
      <c r="AX406" s="2"/>
      <c r="AY406" s="2"/>
      <c r="AZ406" s="2">
        <v>1</v>
      </c>
      <c r="BA406" s="2">
        <v>1</v>
      </c>
      <c r="BB406" s="2">
        <v>1</v>
      </c>
      <c r="BC406" s="2">
        <v>1</v>
      </c>
      <c r="BD406" s="2" t="s">
        <v>3</v>
      </c>
      <c r="BE406" s="2" t="s">
        <v>3</v>
      </c>
      <c r="BF406" s="2" t="s">
        <v>3</v>
      </c>
      <c r="BG406" s="2" t="s">
        <v>3</v>
      </c>
      <c r="BH406" s="2">
        <v>0</v>
      </c>
      <c r="BI406" s="2">
        <v>2</v>
      </c>
      <c r="BJ406" s="2" t="s">
        <v>81</v>
      </c>
      <c r="BK406" s="2"/>
      <c r="BL406" s="2"/>
      <c r="BM406" s="2">
        <v>317</v>
      </c>
      <c r="BN406" s="2">
        <v>0</v>
      </c>
      <c r="BO406" s="2" t="s">
        <v>3</v>
      </c>
      <c r="BP406" s="2">
        <v>0</v>
      </c>
      <c r="BQ406" s="2">
        <v>40</v>
      </c>
      <c r="BR406" s="2">
        <v>0</v>
      </c>
      <c r="BS406" s="2">
        <v>1</v>
      </c>
      <c r="BT406" s="2">
        <v>1</v>
      </c>
      <c r="BU406" s="2">
        <v>1</v>
      </c>
      <c r="BV406" s="2">
        <v>1</v>
      </c>
      <c r="BW406" s="2">
        <v>1</v>
      </c>
      <c r="BX406" s="2">
        <v>1</v>
      </c>
      <c r="BY406" s="2" t="s">
        <v>3</v>
      </c>
      <c r="BZ406" s="2">
        <v>114</v>
      </c>
      <c r="CA406" s="2">
        <v>67</v>
      </c>
      <c r="CB406" s="2" t="s">
        <v>3</v>
      </c>
      <c r="CC406" s="2"/>
      <c r="CD406" s="2"/>
      <c r="CE406" s="2">
        <v>30</v>
      </c>
      <c r="CF406" s="2">
        <v>0</v>
      </c>
      <c r="CG406" s="2">
        <v>0</v>
      </c>
      <c r="CH406" s="2"/>
      <c r="CI406" s="2"/>
      <c r="CJ406" s="2"/>
      <c r="CK406" s="2"/>
      <c r="CL406" s="2"/>
      <c r="CM406" s="2">
        <v>0</v>
      </c>
      <c r="CN406" s="2" t="s">
        <v>3</v>
      </c>
      <c r="CO406" s="2">
        <v>0</v>
      </c>
      <c r="CP406" s="2">
        <f t="shared" si="385"/>
        <v>294.48</v>
      </c>
      <c r="CQ406" s="2">
        <f t="shared" si="386"/>
        <v>23.08</v>
      </c>
      <c r="CR406" s="2">
        <f t="shared" si="387"/>
        <v>0</v>
      </c>
      <c r="CS406" s="2">
        <f t="shared" si="388"/>
        <v>0</v>
      </c>
      <c r="CT406" s="2">
        <f t="shared" si="389"/>
        <v>26</v>
      </c>
      <c r="CU406" s="2">
        <f t="shared" si="390"/>
        <v>0</v>
      </c>
      <c r="CV406" s="2">
        <f t="shared" si="391"/>
        <v>2.06</v>
      </c>
      <c r="CW406" s="2">
        <f t="shared" si="392"/>
        <v>0</v>
      </c>
      <c r="CX406" s="2">
        <f t="shared" si="393"/>
        <v>0</v>
      </c>
      <c r="CY406" s="2">
        <f>((S406*BZ406)/100)</f>
        <v>177.84</v>
      </c>
      <c r="CZ406" s="2">
        <f>((S406*CA406)/100)</f>
        <v>104.52</v>
      </c>
      <c r="DA406" s="2"/>
      <c r="DB406" s="2"/>
      <c r="DC406" s="2" t="s">
        <v>3</v>
      </c>
      <c r="DD406" s="2" t="s">
        <v>3</v>
      </c>
      <c r="DE406" s="2" t="s">
        <v>3</v>
      </c>
      <c r="DF406" s="2" t="s">
        <v>3</v>
      </c>
      <c r="DG406" s="2" t="s">
        <v>3</v>
      </c>
      <c r="DH406" s="2" t="s">
        <v>3</v>
      </c>
      <c r="DI406" s="2" t="s">
        <v>3</v>
      </c>
      <c r="DJ406" s="2" t="s">
        <v>3</v>
      </c>
      <c r="DK406" s="2" t="s">
        <v>3</v>
      </c>
      <c r="DL406" s="2" t="s">
        <v>3</v>
      </c>
      <c r="DM406" s="2" t="s">
        <v>3</v>
      </c>
      <c r="DN406" s="2">
        <v>0</v>
      </c>
      <c r="DO406" s="2">
        <v>0</v>
      </c>
      <c r="DP406" s="2">
        <v>1</v>
      </c>
      <c r="DQ406" s="2">
        <v>1</v>
      </c>
      <c r="DR406" s="2"/>
      <c r="DS406" s="2"/>
      <c r="DT406" s="2"/>
      <c r="DU406" s="2">
        <v>1013</v>
      </c>
      <c r="DV406" s="2" t="s">
        <v>44</v>
      </c>
      <c r="DW406" s="2" t="s">
        <v>44</v>
      </c>
      <c r="DX406" s="2">
        <v>1</v>
      </c>
      <c r="DY406" s="2"/>
      <c r="DZ406" s="2" t="s">
        <v>3</v>
      </c>
      <c r="EA406" s="2" t="s">
        <v>3</v>
      </c>
      <c r="EB406" s="2" t="s">
        <v>3</v>
      </c>
      <c r="EC406" s="2" t="s">
        <v>3</v>
      </c>
      <c r="ED406" s="2"/>
      <c r="EE406" s="2">
        <v>151030315</v>
      </c>
      <c r="EF406" s="2">
        <v>40</v>
      </c>
      <c r="EG406" s="2" t="s">
        <v>23</v>
      </c>
      <c r="EH406" s="2">
        <v>0</v>
      </c>
      <c r="EI406" s="2" t="s">
        <v>3</v>
      </c>
      <c r="EJ406" s="2">
        <v>2</v>
      </c>
      <c r="EK406" s="2">
        <v>317</v>
      </c>
      <c r="EL406" s="2" t="s">
        <v>82</v>
      </c>
      <c r="EM406" s="2" t="s">
        <v>83</v>
      </c>
      <c r="EN406" s="2"/>
      <c r="EO406" s="2" t="s">
        <v>3</v>
      </c>
      <c r="EP406" s="2"/>
      <c r="EQ406" s="2">
        <v>1024</v>
      </c>
      <c r="ER406" s="2">
        <v>49.08</v>
      </c>
      <c r="ES406" s="2">
        <v>23.08</v>
      </c>
      <c r="ET406" s="2">
        <v>0</v>
      </c>
      <c r="EU406" s="2">
        <v>0</v>
      </c>
      <c r="EV406" s="2">
        <v>26</v>
      </c>
      <c r="EW406" s="2">
        <v>2.06</v>
      </c>
      <c r="EX406" s="2">
        <v>0</v>
      </c>
      <c r="EY406" s="2">
        <v>0</v>
      </c>
      <c r="EZ406" s="2"/>
      <c r="FA406" s="2"/>
      <c r="FB406" s="2"/>
      <c r="FC406" s="2"/>
      <c r="FD406" s="2"/>
      <c r="FE406" s="2"/>
      <c r="FF406" s="2"/>
      <c r="FG406" s="2"/>
      <c r="FH406" s="2"/>
      <c r="FI406" s="2"/>
      <c r="FJ406" s="2"/>
      <c r="FK406" s="2"/>
      <c r="FL406" s="2"/>
      <c r="FM406" s="2"/>
      <c r="FN406" s="2"/>
      <c r="FO406" s="2"/>
      <c r="FP406" s="2"/>
      <c r="FQ406" s="2">
        <v>0</v>
      </c>
      <c r="FR406" s="2">
        <f t="shared" si="394"/>
        <v>0</v>
      </c>
      <c r="FS406" s="2">
        <v>0</v>
      </c>
      <c r="FT406" s="2"/>
      <c r="FU406" s="2"/>
      <c r="FV406" s="2"/>
      <c r="FW406" s="2"/>
      <c r="FX406" s="2">
        <v>114</v>
      </c>
      <c r="FY406" s="2">
        <v>67</v>
      </c>
      <c r="FZ406" s="2"/>
      <c r="GA406" s="2" t="s">
        <v>3</v>
      </c>
      <c r="GB406" s="2"/>
      <c r="GC406" s="2"/>
      <c r="GD406" s="2">
        <v>0</v>
      </c>
      <c r="GE406" s="2"/>
      <c r="GF406" s="2">
        <v>111718777</v>
      </c>
      <c r="GG406" s="2">
        <v>2</v>
      </c>
      <c r="GH406" s="2">
        <v>1</v>
      </c>
      <c r="GI406" s="2">
        <v>-2</v>
      </c>
      <c r="GJ406" s="2">
        <v>0</v>
      </c>
      <c r="GK406" s="2">
        <f>ROUND(R406*(R12)/100,2)</f>
        <v>0</v>
      </c>
      <c r="GL406" s="2">
        <f t="shared" si="395"/>
        <v>0</v>
      </c>
      <c r="GM406" s="2">
        <f t="shared" si="396"/>
        <v>576.84</v>
      </c>
      <c r="GN406" s="2">
        <f t="shared" si="397"/>
        <v>0</v>
      </c>
      <c r="GO406" s="2">
        <f t="shared" si="398"/>
        <v>576.84</v>
      </c>
      <c r="GP406" s="2">
        <f t="shared" si="399"/>
        <v>0</v>
      </c>
      <c r="GQ406" s="2"/>
      <c r="GR406" s="2">
        <v>0</v>
      </c>
      <c r="GS406" s="2">
        <v>0</v>
      </c>
      <c r="GT406" s="2">
        <v>0</v>
      </c>
      <c r="GU406" s="2" t="s">
        <v>3</v>
      </c>
      <c r="GV406" s="2">
        <f t="shared" si="400"/>
        <v>0</v>
      </c>
      <c r="GW406" s="2">
        <v>1</v>
      </c>
      <c r="GX406" s="2">
        <f t="shared" si="401"/>
        <v>0</v>
      </c>
      <c r="GY406" s="2"/>
      <c r="GZ406" s="2"/>
      <c r="HA406" s="2">
        <v>0</v>
      </c>
      <c r="HB406" s="2">
        <v>0</v>
      </c>
      <c r="HC406" s="2">
        <f t="shared" si="402"/>
        <v>0</v>
      </c>
      <c r="HD406" s="2"/>
      <c r="HE406" s="2" t="s">
        <v>3</v>
      </c>
      <c r="HF406" s="2" t="s">
        <v>3</v>
      </c>
      <c r="HG406" s="2"/>
      <c r="HH406" s="2"/>
      <c r="HI406" s="2"/>
      <c r="HJ406" s="2"/>
      <c r="HK406" s="2"/>
      <c r="HL406" s="2"/>
      <c r="HM406" s="2" t="s">
        <v>3</v>
      </c>
      <c r="HN406" s="2" t="s">
        <v>3</v>
      </c>
      <c r="HO406" s="2" t="s">
        <v>3</v>
      </c>
      <c r="HP406" s="2" t="s">
        <v>3</v>
      </c>
      <c r="HQ406" s="2" t="s">
        <v>3</v>
      </c>
      <c r="HR406" s="2"/>
      <c r="HS406" s="2"/>
      <c r="HT406" s="2"/>
      <c r="HU406" s="2"/>
      <c r="HV406" s="2"/>
      <c r="HW406" s="2"/>
      <c r="HX406" s="2"/>
      <c r="HY406" s="2"/>
      <c r="HZ406" s="2"/>
      <c r="IA406" s="2"/>
      <c r="IB406" s="2"/>
      <c r="IC406" s="2"/>
      <c r="ID406" s="2"/>
      <c r="IE406" s="2"/>
      <c r="IF406" s="2"/>
      <c r="IG406" s="2"/>
      <c r="IH406" s="2"/>
      <c r="II406" s="2"/>
      <c r="IJ406" s="2"/>
      <c r="IK406" s="2">
        <v>0</v>
      </c>
      <c r="IL406" s="2"/>
      <c r="IM406" s="2"/>
      <c r="IN406" s="2"/>
      <c r="IO406" s="2"/>
      <c r="IP406" s="2"/>
      <c r="IQ406" s="2"/>
      <c r="IR406" s="2"/>
      <c r="IS406" s="2"/>
      <c r="IT406" s="2"/>
      <c r="IU406" s="2"/>
    </row>
    <row r="407" spans="1:255" x14ac:dyDescent="0.2">
      <c r="A407">
        <v>17</v>
      </c>
      <c r="B407">
        <v>1</v>
      </c>
      <c r="C407">
        <f>ROW(SmtRes!A512)</f>
        <v>512</v>
      </c>
      <c r="D407">
        <f>ROW(EtalonRes!A612)</f>
        <v>612</v>
      </c>
      <c r="E407" t="s">
        <v>3</v>
      </c>
      <c r="F407" t="s">
        <v>79</v>
      </c>
      <c r="G407" t="s">
        <v>80</v>
      </c>
      <c r="H407" t="s">
        <v>44</v>
      </c>
      <c r="I407">
        <v>6</v>
      </c>
      <c r="J407">
        <v>0</v>
      </c>
      <c r="K407">
        <v>6</v>
      </c>
      <c r="O407">
        <f t="shared" si="365"/>
        <v>5908.4</v>
      </c>
      <c r="P407">
        <f t="shared" si="366"/>
        <v>524.84</v>
      </c>
      <c r="Q407">
        <f t="shared" si="367"/>
        <v>0</v>
      </c>
      <c r="R407">
        <f t="shared" si="368"/>
        <v>0</v>
      </c>
      <c r="S407">
        <f t="shared" si="369"/>
        <v>5383.56</v>
      </c>
      <c r="T407">
        <f t="shared" si="370"/>
        <v>0</v>
      </c>
      <c r="U407">
        <f t="shared" si="371"/>
        <v>12.36</v>
      </c>
      <c r="V407">
        <f t="shared" si="372"/>
        <v>0</v>
      </c>
      <c r="W407">
        <f t="shared" si="373"/>
        <v>0</v>
      </c>
      <c r="X407">
        <f t="shared" si="374"/>
        <v>4253.01</v>
      </c>
      <c r="Y407">
        <f t="shared" si="375"/>
        <v>2207.2600000000002</v>
      </c>
      <c r="AA407">
        <v>-1</v>
      </c>
      <c r="AB407">
        <f t="shared" si="376"/>
        <v>49.08</v>
      </c>
      <c r="AC407">
        <f t="shared" si="377"/>
        <v>23.08</v>
      </c>
      <c r="AD407">
        <f t="shared" si="378"/>
        <v>0</v>
      </c>
      <c r="AE407">
        <f t="shared" si="379"/>
        <v>0</v>
      </c>
      <c r="AF407">
        <f t="shared" si="380"/>
        <v>26</v>
      </c>
      <c r="AG407">
        <f t="shared" si="381"/>
        <v>0</v>
      </c>
      <c r="AH407">
        <f t="shared" si="382"/>
        <v>2.06</v>
      </c>
      <c r="AI407">
        <f t="shared" si="383"/>
        <v>0</v>
      </c>
      <c r="AJ407">
        <f t="shared" si="384"/>
        <v>0</v>
      </c>
      <c r="AK407">
        <v>49.08</v>
      </c>
      <c r="AL407">
        <v>23.08</v>
      </c>
      <c r="AM407">
        <v>0</v>
      </c>
      <c r="AN407">
        <v>0</v>
      </c>
      <c r="AO407">
        <v>26</v>
      </c>
      <c r="AP407">
        <v>0</v>
      </c>
      <c r="AQ407">
        <v>2.06</v>
      </c>
      <c r="AR407">
        <v>0</v>
      </c>
      <c r="AS407">
        <v>0</v>
      </c>
      <c r="AT407">
        <v>79</v>
      </c>
      <c r="AU407">
        <v>41</v>
      </c>
      <c r="AV407">
        <v>1</v>
      </c>
      <c r="AW407">
        <v>1</v>
      </c>
      <c r="AZ407">
        <v>1</v>
      </c>
      <c r="BA407">
        <v>34.51</v>
      </c>
      <c r="BB407">
        <v>1</v>
      </c>
      <c r="BC407">
        <v>3.79</v>
      </c>
      <c r="BD407" t="s">
        <v>3</v>
      </c>
      <c r="BE407" t="s">
        <v>3</v>
      </c>
      <c r="BF407" t="s">
        <v>3</v>
      </c>
      <c r="BG407" t="s">
        <v>3</v>
      </c>
      <c r="BH407">
        <v>0</v>
      </c>
      <c r="BI407">
        <v>2</v>
      </c>
      <c r="BJ407" t="s">
        <v>81</v>
      </c>
      <c r="BM407">
        <v>317</v>
      </c>
      <c r="BN407">
        <v>0</v>
      </c>
      <c r="BO407" t="s">
        <v>79</v>
      </c>
      <c r="BP407">
        <v>1</v>
      </c>
      <c r="BQ407">
        <v>40</v>
      </c>
      <c r="BR407">
        <v>0</v>
      </c>
      <c r="BS407">
        <v>34.51</v>
      </c>
      <c r="BT407">
        <v>1</v>
      </c>
      <c r="BU407">
        <v>1</v>
      </c>
      <c r="BV407">
        <v>1</v>
      </c>
      <c r="BW407">
        <v>1</v>
      </c>
      <c r="BX407">
        <v>1</v>
      </c>
      <c r="BY407" t="s">
        <v>3</v>
      </c>
      <c r="BZ407">
        <v>79</v>
      </c>
      <c r="CA407">
        <v>41</v>
      </c>
      <c r="CB407" t="s">
        <v>3</v>
      </c>
      <c r="CE407">
        <v>30</v>
      </c>
      <c r="CF407">
        <v>0</v>
      </c>
      <c r="CG407">
        <v>0</v>
      </c>
      <c r="CM407">
        <v>0</v>
      </c>
      <c r="CN407" t="s">
        <v>3</v>
      </c>
      <c r="CO407">
        <v>0</v>
      </c>
      <c r="CP407">
        <f t="shared" si="385"/>
        <v>5908.4000000000005</v>
      </c>
      <c r="CQ407">
        <f t="shared" si="386"/>
        <v>87.47</v>
      </c>
      <c r="CR407">
        <f t="shared" si="387"/>
        <v>0</v>
      </c>
      <c r="CS407">
        <f t="shared" si="388"/>
        <v>0</v>
      </c>
      <c r="CT407">
        <f t="shared" si="389"/>
        <v>897.26</v>
      </c>
      <c r="CU407">
        <f t="shared" si="390"/>
        <v>0</v>
      </c>
      <c r="CV407">
        <f t="shared" si="391"/>
        <v>2.06</v>
      </c>
      <c r="CW407">
        <f t="shared" si="392"/>
        <v>0</v>
      </c>
      <c r="CX407">
        <f t="shared" si="393"/>
        <v>0</v>
      </c>
      <c r="CY407">
        <f>S407*(BZ407/100)</f>
        <v>4253.0124000000005</v>
      </c>
      <c r="CZ407">
        <f>S407*(CA407/100)</f>
        <v>2207.2595999999999</v>
      </c>
      <c r="DC407" t="s">
        <v>3</v>
      </c>
      <c r="DD407" t="s">
        <v>3</v>
      </c>
      <c r="DE407" t="s">
        <v>3</v>
      </c>
      <c r="DF407" t="s">
        <v>3</v>
      </c>
      <c r="DG407" t="s">
        <v>3</v>
      </c>
      <c r="DH407" t="s">
        <v>3</v>
      </c>
      <c r="DI407" t="s">
        <v>3</v>
      </c>
      <c r="DJ407" t="s">
        <v>3</v>
      </c>
      <c r="DK407" t="s">
        <v>3</v>
      </c>
      <c r="DL407" t="s">
        <v>3</v>
      </c>
      <c r="DM407" t="s">
        <v>3</v>
      </c>
      <c r="DN407">
        <v>114</v>
      </c>
      <c r="DO407">
        <v>67</v>
      </c>
      <c r="DP407">
        <v>1</v>
      </c>
      <c r="DQ407">
        <v>1</v>
      </c>
      <c r="DU407">
        <v>1013</v>
      </c>
      <c r="DV407" t="s">
        <v>44</v>
      </c>
      <c r="DW407" t="s">
        <v>44</v>
      </c>
      <c r="DX407">
        <v>1</v>
      </c>
      <c r="DZ407" t="s">
        <v>3</v>
      </c>
      <c r="EA407" t="s">
        <v>3</v>
      </c>
      <c r="EB407" t="s">
        <v>3</v>
      </c>
      <c r="EC407" t="s">
        <v>3</v>
      </c>
      <c r="EE407">
        <v>151030315</v>
      </c>
      <c r="EF407">
        <v>40</v>
      </c>
      <c r="EG407" t="s">
        <v>23</v>
      </c>
      <c r="EH407">
        <v>0</v>
      </c>
      <c r="EI407" t="s">
        <v>3</v>
      </c>
      <c r="EJ407">
        <v>2</v>
      </c>
      <c r="EK407">
        <v>317</v>
      </c>
      <c r="EL407" t="s">
        <v>82</v>
      </c>
      <c r="EM407" t="s">
        <v>83</v>
      </c>
      <c r="EO407" t="s">
        <v>3</v>
      </c>
      <c r="EQ407">
        <v>1024</v>
      </c>
      <c r="ER407">
        <v>49.08</v>
      </c>
      <c r="ES407">
        <v>23.08</v>
      </c>
      <c r="ET407">
        <v>0</v>
      </c>
      <c r="EU407">
        <v>0</v>
      </c>
      <c r="EV407">
        <v>26</v>
      </c>
      <c r="EW407">
        <v>2.06</v>
      </c>
      <c r="EX407">
        <v>0</v>
      </c>
      <c r="EY407">
        <v>0</v>
      </c>
      <c r="FQ407">
        <v>0</v>
      </c>
      <c r="FR407">
        <f t="shared" si="394"/>
        <v>0</v>
      </c>
      <c r="FS407">
        <v>0</v>
      </c>
      <c r="FX407">
        <v>114</v>
      </c>
      <c r="FY407">
        <v>67</v>
      </c>
      <c r="GA407" t="s">
        <v>3</v>
      </c>
      <c r="GD407">
        <v>0</v>
      </c>
      <c r="GF407">
        <v>111718777</v>
      </c>
      <c r="GG407">
        <v>2</v>
      </c>
      <c r="GH407">
        <v>1</v>
      </c>
      <c r="GI407">
        <v>2</v>
      </c>
      <c r="GJ407">
        <v>0</v>
      </c>
      <c r="GK407">
        <f>ROUND(R407*(S12)/100,2)</f>
        <v>0</v>
      </c>
      <c r="GL407">
        <f t="shared" si="395"/>
        <v>0</v>
      </c>
      <c r="GM407">
        <f t="shared" si="396"/>
        <v>12368.67</v>
      </c>
      <c r="GN407">
        <f t="shared" si="397"/>
        <v>0</v>
      </c>
      <c r="GO407">
        <f t="shared" si="398"/>
        <v>12368.67</v>
      </c>
      <c r="GP407">
        <f t="shared" si="399"/>
        <v>0</v>
      </c>
      <c r="GR407">
        <v>0</v>
      </c>
      <c r="GS407">
        <v>3</v>
      </c>
      <c r="GT407">
        <v>0</v>
      </c>
      <c r="GU407" t="s">
        <v>3</v>
      </c>
      <c r="GV407">
        <f t="shared" si="400"/>
        <v>0</v>
      </c>
      <c r="GW407">
        <v>1</v>
      </c>
      <c r="GX407">
        <f t="shared" si="401"/>
        <v>0</v>
      </c>
      <c r="HA407">
        <v>0</v>
      </c>
      <c r="HB407">
        <v>0</v>
      </c>
      <c r="HC407">
        <f t="shared" si="402"/>
        <v>0</v>
      </c>
      <c r="HE407" t="s">
        <v>3</v>
      </c>
      <c r="HF407" t="s">
        <v>3</v>
      </c>
      <c r="HM407" t="s">
        <v>3</v>
      </c>
      <c r="HN407" t="s">
        <v>3</v>
      </c>
      <c r="HO407" t="s">
        <v>3</v>
      </c>
      <c r="HP407" t="s">
        <v>3</v>
      </c>
      <c r="HQ407" t="s">
        <v>3</v>
      </c>
      <c r="IK407">
        <v>0</v>
      </c>
    </row>
    <row r="408" spans="1:255" x14ac:dyDescent="0.2">
      <c r="A408" s="2">
        <v>18</v>
      </c>
      <c r="B408" s="2">
        <v>1</v>
      </c>
      <c r="C408" s="2">
        <v>506</v>
      </c>
      <c r="D408" s="2"/>
      <c r="E408" s="2" t="s">
        <v>3</v>
      </c>
      <c r="F408" s="2" t="s">
        <v>344</v>
      </c>
      <c r="G408" s="2" t="s">
        <v>345</v>
      </c>
      <c r="H408" s="2" t="s">
        <v>29</v>
      </c>
      <c r="I408" s="2">
        <f>I406*J408</f>
        <v>6</v>
      </c>
      <c r="J408" s="2">
        <v>1</v>
      </c>
      <c r="K408" s="2">
        <v>1</v>
      </c>
      <c r="L408" s="2"/>
      <c r="M408" s="2"/>
      <c r="N408" s="2"/>
      <c r="O408" s="2">
        <f t="shared" si="365"/>
        <v>0</v>
      </c>
      <c r="P408" s="2">
        <f t="shared" si="366"/>
        <v>0</v>
      </c>
      <c r="Q408" s="2">
        <f t="shared" si="367"/>
        <v>0</v>
      </c>
      <c r="R408" s="2">
        <f t="shared" si="368"/>
        <v>0</v>
      </c>
      <c r="S408" s="2">
        <f t="shared" si="369"/>
        <v>0</v>
      </c>
      <c r="T408" s="2">
        <f t="shared" si="370"/>
        <v>0</v>
      </c>
      <c r="U408" s="2">
        <f t="shared" si="371"/>
        <v>0</v>
      </c>
      <c r="V408" s="2">
        <f t="shared" si="372"/>
        <v>0</v>
      </c>
      <c r="W408" s="2">
        <f t="shared" si="373"/>
        <v>0</v>
      </c>
      <c r="X408" s="2">
        <f t="shared" si="374"/>
        <v>0</v>
      </c>
      <c r="Y408" s="2">
        <f t="shared" si="375"/>
        <v>0</v>
      </c>
      <c r="Z408" s="2"/>
      <c r="AA408" s="2">
        <v>-1</v>
      </c>
      <c r="AB408" s="2">
        <f t="shared" si="376"/>
        <v>0</v>
      </c>
      <c r="AC408" s="2">
        <f t="shared" si="377"/>
        <v>0</v>
      </c>
      <c r="AD408" s="2">
        <f t="shared" si="378"/>
        <v>0</v>
      </c>
      <c r="AE408" s="2">
        <f t="shared" si="379"/>
        <v>0</v>
      </c>
      <c r="AF408" s="2">
        <f t="shared" si="380"/>
        <v>0</v>
      </c>
      <c r="AG408" s="2">
        <f t="shared" si="381"/>
        <v>0</v>
      </c>
      <c r="AH408" s="2">
        <f t="shared" si="382"/>
        <v>0</v>
      </c>
      <c r="AI408" s="2">
        <f t="shared" si="383"/>
        <v>0</v>
      </c>
      <c r="AJ408" s="2">
        <f t="shared" si="384"/>
        <v>0</v>
      </c>
      <c r="AK408" s="2">
        <v>0</v>
      </c>
      <c r="AL408" s="2">
        <v>0</v>
      </c>
      <c r="AM408" s="2">
        <v>0</v>
      </c>
      <c r="AN408" s="2">
        <v>0</v>
      </c>
      <c r="AO408" s="2">
        <v>0</v>
      </c>
      <c r="AP408" s="2">
        <v>0</v>
      </c>
      <c r="AQ408" s="2">
        <v>0</v>
      </c>
      <c r="AR408" s="2">
        <v>0</v>
      </c>
      <c r="AS408" s="2">
        <v>0</v>
      </c>
      <c r="AT408" s="2">
        <v>114</v>
      </c>
      <c r="AU408" s="2">
        <v>67</v>
      </c>
      <c r="AV408" s="2">
        <v>1</v>
      </c>
      <c r="AW408" s="2">
        <v>1</v>
      </c>
      <c r="AX408" s="2"/>
      <c r="AY408" s="2"/>
      <c r="AZ408" s="2">
        <v>1</v>
      </c>
      <c r="BA408" s="2">
        <v>1</v>
      </c>
      <c r="BB408" s="2">
        <v>1</v>
      </c>
      <c r="BC408" s="2">
        <v>1</v>
      </c>
      <c r="BD408" s="2" t="s">
        <v>3</v>
      </c>
      <c r="BE408" s="2" t="s">
        <v>3</v>
      </c>
      <c r="BF408" s="2" t="s">
        <v>3</v>
      </c>
      <c r="BG408" s="2" t="s">
        <v>3</v>
      </c>
      <c r="BH408" s="2">
        <v>3</v>
      </c>
      <c r="BI408" s="2">
        <v>2</v>
      </c>
      <c r="BJ408" s="2" t="s">
        <v>3</v>
      </c>
      <c r="BK408" s="2"/>
      <c r="BL408" s="2"/>
      <c r="BM408" s="2">
        <v>317</v>
      </c>
      <c r="BN408" s="2">
        <v>0</v>
      </c>
      <c r="BO408" s="2" t="s">
        <v>3</v>
      </c>
      <c r="BP408" s="2">
        <v>0</v>
      </c>
      <c r="BQ408" s="2">
        <v>40</v>
      </c>
      <c r="BR408" s="2">
        <v>0</v>
      </c>
      <c r="BS408" s="2">
        <v>1</v>
      </c>
      <c r="BT408" s="2">
        <v>1</v>
      </c>
      <c r="BU408" s="2">
        <v>1</v>
      </c>
      <c r="BV408" s="2">
        <v>1</v>
      </c>
      <c r="BW408" s="2">
        <v>1</v>
      </c>
      <c r="BX408" s="2">
        <v>1</v>
      </c>
      <c r="BY408" s="2" t="s">
        <v>3</v>
      </c>
      <c r="BZ408" s="2">
        <v>114</v>
      </c>
      <c r="CA408" s="2">
        <v>67</v>
      </c>
      <c r="CB408" s="2" t="s">
        <v>3</v>
      </c>
      <c r="CC408" s="2"/>
      <c r="CD408" s="2"/>
      <c r="CE408" s="2">
        <v>30</v>
      </c>
      <c r="CF408" s="2">
        <v>0</v>
      </c>
      <c r="CG408" s="2">
        <v>0</v>
      </c>
      <c r="CH408" s="2"/>
      <c r="CI408" s="2"/>
      <c r="CJ408" s="2"/>
      <c r="CK408" s="2"/>
      <c r="CL408" s="2"/>
      <c r="CM408" s="2">
        <v>0</v>
      </c>
      <c r="CN408" s="2" t="s">
        <v>3</v>
      </c>
      <c r="CO408" s="2">
        <v>0</v>
      </c>
      <c r="CP408" s="2">
        <f t="shared" si="385"/>
        <v>0</v>
      </c>
      <c r="CQ408" s="2">
        <f t="shared" si="386"/>
        <v>0</v>
      </c>
      <c r="CR408" s="2">
        <f t="shared" si="387"/>
        <v>0</v>
      </c>
      <c r="CS408" s="2">
        <f t="shared" si="388"/>
        <v>0</v>
      </c>
      <c r="CT408" s="2">
        <f t="shared" si="389"/>
        <v>0</v>
      </c>
      <c r="CU408" s="2">
        <f t="shared" si="390"/>
        <v>0</v>
      </c>
      <c r="CV408" s="2">
        <f t="shared" si="391"/>
        <v>0</v>
      </c>
      <c r="CW408" s="2">
        <f t="shared" si="392"/>
        <v>0</v>
      </c>
      <c r="CX408" s="2">
        <f t="shared" si="393"/>
        <v>0</v>
      </c>
      <c r="CY408" s="2">
        <f>((S408*BZ408)/100)</f>
        <v>0</v>
      </c>
      <c r="CZ408" s="2">
        <f>((S408*CA408)/100)</f>
        <v>0</v>
      </c>
      <c r="DA408" s="2"/>
      <c r="DB408" s="2"/>
      <c r="DC408" s="2" t="s">
        <v>3</v>
      </c>
      <c r="DD408" s="2" t="s">
        <v>3</v>
      </c>
      <c r="DE408" s="2" t="s">
        <v>3</v>
      </c>
      <c r="DF408" s="2" t="s">
        <v>3</v>
      </c>
      <c r="DG408" s="2" t="s">
        <v>3</v>
      </c>
      <c r="DH408" s="2" t="s">
        <v>3</v>
      </c>
      <c r="DI408" s="2" t="s">
        <v>3</v>
      </c>
      <c r="DJ408" s="2" t="s">
        <v>3</v>
      </c>
      <c r="DK408" s="2" t="s">
        <v>3</v>
      </c>
      <c r="DL408" s="2" t="s">
        <v>3</v>
      </c>
      <c r="DM408" s="2" t="s">
        <v>3</v>
      </c>
      <c r="DN408" s="2">
        <v>0</v>
      </c>
      <c r="DO408" s="2">
        <v>0</v>
      </c>
      <c r="DP408" s="2">
        <v>1</v>
      </c>
      <c r="DQ408" s="2">
        <v>1</v>
      </c>
      <c r="DR408" s="2"/>
      <c r="DS408" s="2"/>
      <c r="DT408" s="2"/>
      <c r="DU408" s="2">
        <v>1010</v>
      </c>
      <c r="DV408" s="2" t="s">
        <v>29</v>
      </c>
      <c r="DW408" s="2" t="s">
        <v>29</v>
      </c>
      <c r="DX408" s="2">
        <v>1</v>
      </c>
      <c r="DY408" s="2"/>
      <c r="DZ408" s="2" t="s">
        <v>3</v>
      </c>
      <c r="EA408" s="2" t="s">
        <v>3</v>
      </c>
      <c r="EB408" s="2" t="s">
        <v>3</v>
      </c>
      <c r="EC408" s="2" t="s">
        <v>3</v>
      </c>
      <c r="ED408" s="2"/>
      <c r="EE408" s="2">
        <v>151030315</v>
      </c>
      <c r="EF408" s="2">
        <v>40</v>
      </c>
      <c r="EG408" s="2" t="s">
        <v>23</v>
      </c>
      <c r="EH408" s="2">
        <v>0</v>
      </c>
      <c r="EI408" s="2" t="s">
        <v>3</v>
      </c>
      <c r="EJ408" s="2">
        <v>2</v>
      </c>
      <c r="EK408" s="2">
        <v>317</v>
      </c>
      <c r="EL408" s="2" t="s">
        <v>82</v>
      </c>
      <c r="EM408" s="2" t="s">
        <v>83</v>
      </c>
      <c r="EN408" s="2"/>
      <c r="EO408" s="2" t="s">
        <v>3</v>
      </c>
      <c r="EP408" s="2"/>
      <c r="EQ408" s="2">
        <v>1024</v>
      </c>
      <c r="ER408" s="2">
        <v>0</v>
      </c>
      <c r="ES408" s="2">
        <v>0</v>
      </c>
      <c r="ET408" s="2">
        <v>0</v>
      </c>
      <c r="EU408" s="2">
        <v>0</v>
      </c>
      <c r="EV408" s="2">
        <v>0</v>
      </c>
      <c r="EW408" s="2">
        <v>0</v>
      </c>
      <c r="EX408" s="2">
        <v>0</v>
      </c>
      <c r="EY408" s="2"/>
      <c r="EZ408" s="2"/>
      <c r="FA408" s="2"/>
      <c r="FB408" s="2"/>
      <c r="FC408" s="2"/>
      <c r="FD408" s="2"/>
      <c r="FE408" s="2"/>
      <c r="FF408" s="2"/>
      <c r="FG408" s="2"/>
      <c r="FH408" s="2"/>
      <c r="FI408" s="2"/>
      <c r="FJ408" s="2"/>
      <c r="FK408" s="2"/>
      <c r="FL408" s="2"/>
      <c r="FM408" s="2"/>
      <c r="FN408" s="2"/>
      <c r="FO408" s="2"/>
      <c r="FP408" s="2"/>
      <c r="FQ408" s="2">
        <v>0</v>
      </c>
      <c r="FR408" s="2">
        <f t="shared" si="394"/>
        <v>0</v>
      </c>
      <c r="FS408" s="2">
        <v>0</v>
      </c>
      <c r="FT408" s="2"/>
      <c r="FU408" s="2"/>
      <c r="FV408" s="2"/>
      <c r="FW408" s="2"/>
      <c r="FX408" s="2">
        <v>114</v>
      </c>
      <c r="FY408" s="2">
        <v>67</v>
      </c>
      <c r="FZ408" s="2"/>
      <c r="GA408" s="2" t="s">
        <v>3</v>
      </c>
      <c r="GB408" s="2"/>
      <c r="GC408" s="2"/>
      <c r="GD408" s="2">
        <v>0</v>
      </c>
      <c r="GE408" s="2"/>
      <c r="GF408" s="2">
        <v>820121819</v>
      </c>
      <c r="GG408" s="2">
        <v>2</v>
      </c>
      <c r="GH408" s="2">
        <v>1</v>
      </c>
      <c r="GI408" s="2">
        <v>-2</v>
      </c>
      <c r="GJ408" s="2">
        <v>0</v>
      </c>
      <c r="GK408" s="2">
        <f>ROUND(R408*(R12)/100,2)</f>
        <v>0</v>
      </c>
      <c r="GL408" s="2">
        <f t="shared" si="395"/>
        <v>0</v>
      </c>
      <c r="GM408" s="2">
        <f t="shared" si="396"/>
        <v>0</v>
      </c>
      <c r="GN408" s="2">
        <f t="shared" si="397"/>
        <v>0</v>
      </c>
      <c r="GO408" s="2">
        <f t="shared" si="398"/>
        <v>0</v>
      </c>
      <c r="GP408" s="2">
        <f t="shared" si="399"/>
        <v>0</v>
      </c>
      <c r="GQ408" s="2"/>
      <c r="GR408" s="2">
        <v>0</v>
      </c>
      <c r="GS408" s="2">
        <v>0</v>
      </c>
      <c r="GT408" s="2">
        <v>0</v>
      </c>
      <c r="GU408" s="2" t="s">
        <v>3</v>
      </c>
      <c r="GV408" s="2">
        <f t="shared" si="400"/>
        <v>0</v>
      </c>
      <c r="GW408" s="2">
        <v>1</v>
      </c>
      <c r="GX408" s="2">
        <f t="shared" si="401"/>
        <v>0</v>
      </c>
      <c r="GY408" s="2"/>
      <c r="GZ408" s="2"/>
      <c r="HA408" s="2">
        <v>0</v>
      </c>
      <c r="HB408" s="2">
        <v>0</v>
      </c>
      <c r="HC408" s="2">
        <f t="shared" si="402"/>
        <v>0</v>
      </c>
      <c r="HD408" s="2"/>
      <c r="HE408" s="2" t="s">
        <v>3</v>
      </c>
      <c r="HF408" s="2" t="s">
        <v>3</v>
      </c>
      <c r="HG408" s="2"/>
      <c r="HH408" s="2"/>
      <c r="HI408" s="2"/>
      <c r="HJ408" s="2"/>
      <c r="HK408" s="2"/>
      <c r="HL408" s="2"/>
      <c r="HM408" s="2" t="s">
        <v>3</v>
      </c>
      <c r="HN408" s="2" t="s">
        <v>3</v>
      </c>
      <c r="HO408" s="2" t="s">
        <v>3</v>
      </c>
      <c r="HP408" s="2" t="s">
        <v>3</v>
      </c>
      <c r="HQ408" s="2" t="s">
        <v>3</v>
      </c>
      <c r="HR408" s="2"/>
      <c r="HS408" s="2"/>
      <c r="HT408" s="2"/>
      <c r="HU408" s="2"/>
      <c r="HV408" s="2"/>
      <c r="HW408" s="2"/>
      <c r="HX408" s="2"/>
      <c r="HY408" s="2"/>
      <c r="HZ408" s="2"/>
      <c r="IA408" s="2"/>
      <c r="IB408" s="2"/>
      <c r="IC408" s="2"/>
      <c r="ID408" s="2"/>
      <c r="IE408" s="2"/>
      <c r="IF408" s="2"/>
      <c r="IG408" s="2"/>
      <c r="IH408" s="2"/>
      <c r="II408" s="2"/>
      <c r="IJ408" s="2"/>
      <c r="IK408" s="2">
        <v>0</v>
      </c>
      <c r="IL408" s="2"/>
      <c r="IM408" s="2"/>
      <c r="IN408" s="2"/>
      <c r="IO408" s="2"/>
      <c r="IP408" s="2"/>
      <c r="IQ408" s="2"/>
      <c r="IR408" s="2"/>
      <c r="IS408" s="2"/>
      <c r="IT408" s="2"/>
      <c r="IU408" s="2"/>
    </row>
    <row r="409" spans="1:255" x14ac:dyDescent="0.2">
      <c r="A409">
        <v>18</v>
      </c>
      <c r="B409">
        <v>1</v>
      </c>
      <c r="C409">
        <v>512</v>
      </c>
      <c r="E409" t="s">
        <v>3</v>
      </c>
      <c r="F409" t="s">
        <v>344</v>
      </c>
      <c r="G409" t="s">
        <v>345</v>
      </c>
      <c r="H409" t="s">
        <v>29</v>
      </c>
      <c r="I409">
        <f>I407*J409</f>
        <v>6</v>
      </c>
      <c r="J409">
        <v>1</v>
      </c>
      <c r="K409">
        <v>1</v>
      </c>
      <c r="O409">
        <f t="shared" si="365"/>
        <v>0</v>
      </c>
      <c r="P409">
        <f t="shared" si="366"/>
        <v>0</v>
      </c>
      <c r="Q409">
        <f t="shared" si="367"/>
        <v>0</v>
      </c>
      <c r="R409">
        <f t="shared" si="368"/>
        <v>0</v>
      </c>
      <c r="S409">
        <f t="shared" si="369"/>
        <v>0</v>
      </c>
      <c r="T409">
        <f t="shared" si="370"/>
        <v>0</v>
      </c>
      <c r="U409">
        <f t="shared" si="371"/>
        <v>0</v>
      </c>
      <c r="V409">
        <f t="shared" si="372"/>
        <v>0</v>
      </c>
      <c r="W409">
        <f t="shared" si="373"/>
        <v>0</v>
      </c>
      <c r="X409">
        <f t="shared" si="374"/>
        <v>0</v>
      </c>
      <c r="Y409">
        <f t="shared" si="375"/>
        <v>0</v>
      </c>
      <c r="AA409">
        <v>-1</v>
      </c>
      <c r="AB409">
        <f t="shared" si="376"/>
        <v>0</v>
      </c>
      <c r="AC409">
        <f t="shared" si="377"/>
        <v>0</v>
      </c>
      <c r="AD409">
        <f t="shared" si="378"/>
        <v>0</v>
      </c>
      <c r="AE409">
        <f t="shared" si="379"/>
        <v>0</v>
      </c>
      <c r="AF409">
        <f t="shared" si="380"/>
        <v>0</v>
      </c>
      <c r="AG409">
        <f t="shared" si="381"/>
        <v>0</v>
      </c>
      <c r="AH409">
        <f t="shared" si="382"/>
        <v>0</v>
      </c>
      <c r="AI409">
        <f t="shared" si="383"/>
        <v>0</v>
      </c>
      <c r="AJ409">
        <f t="shared" si="384"/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1</v>
      </c>
      <c r="AW409">
        <v>1</v>
      </c>
      <c r="AZ409">
        <v>1</v>
      </c>
      <c r="BA409">
        <v>1</v>
      </c>
      <c r="BB409">
        <v>1</v>
      </c>
      <c r="BC409">
        <v>9.74</v>
      </c>
      <c r="BD409" t="s">
        <v>3</v>
      </c>
      <c r="BE409" t="s">
        <v>3</v>
      </c>
      <c r="BF409" t="s">
        <v>3</v>
      </c>
      <c r="BG409" t="s">
        <v>3</v>
      </c>
      <c r="BH409">
        <v>3</v>
      </c>
      <c r="BI409">
        <v>2</v>
      </c>
      <c r="BJ409" t="s">
        <v>3</v>
      </c>
      <c r="BM409">
        <v>317</v>
      </c>
      <c r="BN409">
        <v>0</v>
      </c>
      <c r="BO409" t="s">
        <v>3</v>
      </c>
      <c r="BP409">
        <v>0</v>
      </c>
      <c r="BQ409">
        <v>40</v>
      </c>
      <c r="BR409">
        <v>0</v>
      </c>
      <c r="BS409">
        <v>1</v>
      </c>
      <c r="BT409">
        <v>1</v>
      </c>
      <c r="BU409">
        <v>1</v>
      </c>
      <c r="BV409">
        <v>1</v>
      </c>
      <c r="BW409">
        <v>1</v>
      </c>
      <c r="BX409">
        <v>1</v>
      </c>
      <c r="BY409" t="s">
        <v>3</v>
      </c>
      <c r="BZ409">
        <v>0</v>
      </c>
      <c r="CA409">
        <v>0</v>
      </c>
      <c r="CB409" t="s">
        <v>3</v>
      </c>
      <c r="CE409">
        <v>30</v>
      </c>
      <c r="CF409">
        <v>0</v>
      </c>
      <c r="CG409">
        <v>0</v>
      </c>
      <c r="CM409">
        <v>0</v>
      </c>
      <c r="CN409" t="s">
        <v>3</v>
      </c>
      <c r="CO409">
        <v>0</v>
      </c>
      <c r="CP409">
        <f t="shared" si="385"/>
        <v>0</v>
      </c>
      <c r="CQ409">
        <f t="shared" si="386"/>
        <v>0</v>
      </c>
      <c r="CR409">
        <f t="shared" si="387"/>
        <v>0</v>
      </c>
      <c r="CS409">
        <f t="shared" si="388"/>
        <v>0</v>
      </c>
      <c r="CT409">
        <f t="shared" si="389"/>
        <v>0</v>
      </c>
      <c r="CU409">
        <f t="shared" si="390"/>
        <v>0</v>
      </c>
      <c r="CV409">
        <f t="shared" si="391"/>
        <v>0</v>
      </c>
      <c r="CW409">
        <f t="shared" si="392"/>
        <v>0</v>
      </c>
      <c r="CX409">
        <f t="shared" si="393"/>
        <v>0</v>
      </c>
      <c r="CY409">
        <f>S409*(BZ409/100)</f>
        <v>0</v>
      </c>
      <c r="CZ409">
        <f>S409*(CA409/100)</f>
        <v>0</v>
      </c>
      <c r="DC409" t="s">
        <v>3</v>
      </c>
      <c r="DD409" t="s">
        <v>3</v>
      </c>
      <c r="DE409" t="s">
        <v>3</v>
      </c>
      <c r="DF409" t="s">
        <v>3</v>
      </c>
      <c r="DG409" t="s">
        <v>3</v>
      </c>
      <c r="DH409" t="s">
        <v>3</v>
      </c>
      <c r="DI409" t="s">
        <v>3</v>
      </c>
      <c r="DJ409" t="s">
        <v>3</v>
      </c>
      <c r="DK409" t="s">
        <v>3</v>
      </c>
      <c r="DL409" t="s">
        <v>3</v>
      </c>
      <c r="DM409" t="s">
        <v>3</v>
      </c>
      <c r="DN409">
        <v>114</v>
      </c>
      <c r="DO409">
        <v>67</v>
      </c>
      <c r="DP409">
        <v>1</v>
      </c>
      <c r="DQ409">
        <v>1</v>
      </c>
      <c r="DU409">
        <v>1010</v>
      </c>
      <c r="DV409" t="s">
        <v>29</v>
      </c>
      <c r="DW409" t="s">
        <v>29</v>
      </c>
      <c r="DX409">
        <v>1</v>
      </c>
      <c r="DZ409" t="s">
        <v>3</v>
      </c>
      <c r="EA409" t="s">
        <v>3</v>
      </c>
      <c r="EB409" t="s">
        <v>3</v>
      </c>
      <c r="EC409" t="s">
        <v>3</v>
      </c>
      <c r="EE409">
        <v>151030315</v>
      </c>
      <c r="EF409">
        <v>40</v>
      </c>
      <c r="EG409" t="s">
        <v>23</v>
      </c>
      <c r="EH409">
        <v>0</v>
      </c>
      <c r="EI409" t="s">
        <v>3</v>
      </c>
      <c r="EJ409">
        <v>2</v>
      </c>
      <c r="EK409">
        <v>317</v>
      </c>
      <c r="EL409" t="s">
        <v>82</v>
      </c>
      <c r="EM409" t="s">
        <v>83</v>
      </c>
      <c r="EO409" t="s">
        <v>3</v>
      </c>
      <c r="EQ409">
        <v>1024</v>
      </c>
      <c r="ER409">
        <v>0</v>
      </c>
      <c r="ES409">
        <v>0</v>
      </c>
      <c r="ET409">
        <v>0</v>
      </c>
      <c r="EU409">
        <v>0</v>
      </c>
      <c r="EV409">
        <v>0</v>
      </c>
      <c r="EW409">
        <v>0</v>
      </c>
      <c r="EX409">
        <v>0</v>
      </c>
      <c r="FQ409">
        <v>0</v>
      </c>
      <c r="FR409">
        <f t="shared" si="394"/>
        <v>0</v>
      </c>
      <c r="FS409">
        <v>0</v>
      </c>
      <c r="FX409">
        <v>114</v>
      </c>
      <c r="FY409">
        <v>67</v>
      </c>
      <c r="GA409" t="s">
        <v>3</v>
      </c>
      <c r="GD409">
        <v>0</v>
      </c>
      <c r="GF409">
        <v>820121819</v>
      </c>
      <c r="GG409">
        <v>2</v>
      </c>
      <c r="GH409">
        <v>1</v>
      </c>
      <c r="GI409">
        <v>5</v>
      </c>
      <c r="GJ409">
        <v>0</v>
      </c>
      <c r="GK409">
        <f>ROUND(R409*(S12)/100,2)</f>
        <v>0</v>
      </c>
      <c r="GL409">
        <f t="shared" si="395"/>
        <v>0</v>
      </c>
      <c r="GM409">
        <f t="shared" si="396"/>
        <v>0</v>
      </c>
      <c r="GN409">
        <f t="shared" si="397"/>
        <v>0</v>
      </c>
      <c r="GO409">
        <f t="shared" si="398"/>
        <v>0</v>
      </c>
      <c r="GP409">
        <f t="shared" si="399"/>
        <v>0</v>
      </c>
      <c r="GR409">
        <v>0</v>
      </c>
      <c r="GS409">
        <v>3</v>
      </c>
      <c r="GT409">
        <v>0</v>
      </c>
      <c r="GU409" t="s">
        <v>3</v>
      </c>
      <c r="GV409">
        <f t="shared" si="400"/>
        <v>0</v>
      </c>
      <c r="GW409">
        <v>1</v>
      </c>
      <c r="GX409">
        <f t="shared" si="401"/>
        <v>0</v>
      </c>
      <c r="HA409">
        <v>0</v>
      </c>
      <c r="HB409">
        <v>0</v>
      </c>
      <c r="HC409">
        <f t="shared" si="402"/>
        <v>0</v>
      </c>
      <c r="HE409" t="s">
        <v>3</v>
      </c>
      <c r="HF409" t="s">
        <v>3</v>
      </c>
      <c r="HM409" t="s">
        <v>3</v>
      </c>
      <c r="HN409" t="s">
        <v>3</v>
      </c>
      <c r="HO409" t="s">
        <v>3</v>
      </c>
      <c r="HP409" t="s">
        <v>3</v>
      </c>
      <c r="HQ409" t="s">
        <v>3</v>
      </c>
      <c r="IK409">
        <v>0</v>
      </c>
    </row>
    <row r="410" spans="1:255" x14ac:dyDescent="0.2">
      <c r="A410" s="2">
        <v>17</v>
      </c>
      <c r="B410" s="2">
        <v>1</v>
      </c>
      <c r="C410" s="2"/>
      <c r="D410" s="2"/>
      <c r="E410" s="2" t="s">
        <v>76</v>
      </c>
      <c r="F410" s="2" t="s">
        <v>27</v>
      </c>
      <c r="G410" s="2" t="s">
        <v>385</v>
      </c>
      <c r="H410" s="2" t="s">
        <v>29</v>
      </c>
      <c r="I410" s="2">
        <v>2</v>
      </c>
      <c r="J410" s="2">
        <v>0</v>
      </c>
      <c r="K410" s="2">
        <v>2</v>
      </c>
      <c r="L410" s="2"/>
      <c r="M410" s="2"/>
      <c r="N410" s="2"/>
      <c r="O410" s="2">
        <f t="shared" ref="O410:O441" si="403">ROUND(CP410,2)</f>
        <v>245.48</v>
      </c>
      <c r="P410" s="2">
        <f t="shared" ref="P410:P441" si="404">ROUND((ROUND((AC410*AW410*I410),2)*BC410),2)</f>
        <v>245.48</v>
      </c>
      <c r="Q410" s="2">
        <f t="shared" ref="Q410:Q441" si="405">(ROUND((ROUND(((ET410)*AV410*I410),2)*BB410),2)+ROUND((ROUND(((AE410-(EU410))*AV410*I410),2)*BS410),2))</f>
        <v>0</v>
      </c>
      <c r="R410" s="2">
        <f t="shared" ref="R410:R441" si="406">ROUND((ROUND((AE410*AV410*I410),2)*BS410),2)</f>
        <v>0</v>
      </c>
      <c r="S410" s="2">
        <f t="shared" ref="S410:S441" si="407">ROUND((ROUND((AF410*AV410*I410),2)*BA410),2)</f>
        <v>0</v>
      </c>
      <c r="T410" s="2">
        <f t="shared" ref="T410:T441" si="408">ROUND(CU410*I410,2)</f>
        <v>0</v>
      </c>
      <c r="U410" s="2">
        <f t="shared" ref="U410:U441" si="409">CV410*I410</f>
        <v>0</v>
      </c>
      <c r="V410" s="2">
        <f t="shared" ref="V410:V441" si="410">CW410*I410</f>
        <v>0</v>
      </c>
      <c r="W410" s="2">
        <f t="shared" ref="W410:W441" si="411">ROUND(CX410*I410,2)</f>
        <v>0</v>
      </c>
      <c r="X410" s="2">
        <f t="shared" ref="X410:X441" si="412">ROUND(CY410,2)</f>
        <v>0</v>
      </c>
      <c r="Y410" s="2">
        <f t="shared" ref="Y410:Y441" si="413">ROUND(CZ410,2)</f>
        <v>0</v>
      </c>
      <c r="Z410" s="2"/>
      <c r="AA410" s="2">
        <v>151751237</v>
      </c>
      <c r="AB410" s="2">
        <f t="shared" ref="AB410:AB441" si="414">ROUND((AC410+AD410+AF410),6)</f>
        <v>122.74</v>
      </c>
      <c r="AC410" s="2">
        <f t="shared" ref="AC410:AC441" si="415">ROUND((ES410),6)</f>
        <v>122.74</v>
      </c>
      <c r="AD410" s="2">
        <f t="shared" ref="AD410:AD441" si="416">ROUND((((ET410)-(EU410))+AE410),6)</f>
        <v>0</v>
      </c>
      <c r="AE410" s="2">
        <f t="shared" ref="AE410:AE441" si="417">ROUND((EU410),6)</f>
        <v>0</v>
      </c>
      <c r="AF410" s="2">
        <f t="shared" ref="AF410:AF441" si="418">ROUND((EV410),6)</f>
        <v>0</v>
      </c>
      <c r="AG410" s="2">
        <f t="shared" ref="AG410:AG441" si="419">ROUND((AP410),6)</f>
        <v>0</v>
      </c>
      <c r="AH410" s="2">
        <f t="shared" ref="AH410:AH441" si="420">(EW410)</f>
        <v>0</v>
      </c>
      <c r="AI410" s="2">
        <f t="shared" ref="AI410:AI441" si="421">(EX410)</f>
        <v>0</v>
      </c>
      <c r="AJ410" s="2">
        <f t="shared" ref="AJ410:AJ441" si="422">(AS410)</f>
        <v>0</v>
      </c>
      <c r="AK410" s="2">
        <v>122.74</v>
      </c>
      <c r="AL410" s="2">
        <v>122.74</v>
      </c>
      <c r="AM410" s="2">
        <v>0</v>
      </c>
      <c r="AN410" s="2">
        <v>0</v>
      </c>
      <c r="AO410" s="2">
        <v>0</v>
      </c>
      <c r="AP410" s="2">
        <v>0</v>
      </c>
      <c r="AQ410" s="2">
        <v>0</v>
      </c>
      <c r="AR410" s="2">
        <v>0</v>
      </c>
      <c r="AS410" s="2">
        <v>0</v>
      </c>
      <c r="AT410" s="2">
        <v>0</v>
      </c>
      <c r="AU410" s="2">
        <v>0</v>
      </c>
      <c r="AV410" s="2">
        <v>1</v>
      </c>
      <c r="AW410" s="2">
        <v>1</v>
      </c>
      <c r="AX410" s="2"/>
      <c r="AY410" s="2"/>
      <c r="AZ410" s="2">
        <v>1</v>
      </c>
      <c r="BA410" s="2">
        <v>1</v>
      </c>
      <c r="BB410" s="2">
        <v>1</v>
      </c>
      <c r="BC410" s="2">
        <v>1</v>
      </c>
      <c r="BD410" s="2" t="s">
        <v>3</v>
      </c>
      <c r="BE410" s="2" t="s">
        <v>3</v>
      </c>
      <c r="BF410" s="2" t="s">
        <v>3</v>
      </c>
      <c r="BG410" s="2" t="s">
        <v>3</v>
      </c>
      <c r="BH410" s="2">
        <v>3</v>
      </c>
      <c r="BI410" s="2">
        <v>2</v>
      </c>
      <c r="BJ410" s="2" t="s">
        <v>3</v>
      </c>
      <c r="BK410" s="2"/>
      <c r="BL410" s="2"/>
      <c r="BM410" s="2">
        <v>700010</v>
      </c>
      <c r="BN410" s="2">
        <v>0</v>
      </c>
      <c r="BO410" s="2" t="s">
        <v>3</v>
      </c>
      <c r="BP410" s="2">
        <v>0</v>
      </c>
      <c r="BQ410" s="2">
        <v>202</v>
      </c>
      <c r="BR410" s="2">
        <v>0</v>
      </c>
      <c r="BS410" s="2">
        <v>1</v>
      </c>
      <c r="BT410" s="2">
        <v>1</v>
      </c>
      <c r="BU410" s="2">
        <v>1</v>
      </c>
      <c r="BV410" s="2">
        <v>1</v>
      </c>
      <c r="BW410" s="2">
        <v>1</v>
      </c>
      <c r="BX410" s="2">
        <v>1</v>
      </c>
      <c r="BY410" s="2" t="s">
        <v>3</v>
      </c>
      <c r="BZ410" s="2">
        <v>0</v>
      </c>
      <c r="CA410" s="2">
        <v>0</v>
      </c>
      <c r="CB410" s="2" t="s">
        <v>3</v>
      </c>
      <c r="CC410" s="2"/>
      <c r="CD410" s="2"/>
      <c r="CE410" s="2">
        <v>30</v>
      </c>
      <c r="CF410" s="2">
        <v>0</v>
      </c>
      <c r="CG410" s="2">
        <v>0</v>
      </c>
      <c r="CH410" s="2"/>
      <c r="CI410" s="2"/>
      <c r="CJ410" s="2"/>
      <c r="CK410" s="2"/>
      <c r="CL410" s="2"/>
      <c r="CM410" s="2">
        <v>0</v>
      </c>
      <c r="CN410" s="2" t="s">
        <v>3</v>
      </c>
      <c r="CO410" s="2">
        <v>0</v>
      </c>
      <c r="CP410" s="2">
        <f t="shared" ref="CP410:CP441" si="423">(P410+Q410+S410)</f>
        <v>245.48</v>
      </c>
      <c r="CQ410" s="2">
        <f t="shared" ref="CQ410:CQ441" si="424">ROUND((ROUND((AC410*AW410*1),2)*BC410),2)</f>
        <v>122.74</v>
      </c>
      <c r="CR410" s="2">
        <f t="shared" ref="CR410:CR441" si="425">(ROUND((ROUND(((ET410)*AV410*1),2)*BB410),2)+ROUND((ROUND(((AE410-(EU410))*AV410*1),2)*BS410),2))</f>
        <v>0</v>
      </c>
      <c r="CS410" s="2">
        <f t="shared" ref="CS410:CS441" si="426">ROUND((ROUND((AE410*AV410*1),2)*BS410),2)</f>
        <v>0</v>
      </c>
      <c r="CT410" s="2">
        <f t="shared" ref="CT410:CT441" si="427">ROUND((ROUND((AF410*AV410*1),2)*BA410),2)</f>
        <v>0</v>
      </c>
      <c r="CU410" s="2">
        <f t="shared" ref="CU410:CU441" si="428">AG410</f>
        <v>0</v>
      </c>
      <c r="CV410" s="2">
        <f t="shared" ref="CV410:CV441" si="429">(AH410*AV410)</f>
        <v>0</v>
      </c>
      <c r="CW410" s="2">
        <f t="shared" ref="CW410:CW441" si="430">AI410</f>
        <v>0</v>
      </c>
      <c r="CX410" s="2">
        <f t="shared" ref="CX410:CX441" si="431">AJ410</f>
        <v>0</v>
      </c>
      <c r="CY410" s="2">
        <f>((S410*BZ410)/100)</f>
        <v>0</v>
      </c>
      <c r="CZ410" s="2">
        <f>((S410*CA410)/100)</f>
        <v>0</v>
      </c>
      <c r="DA410" s="2"/>
      <c r="DB410" s="2"/>
      <c r="DC410" s="2" t="s">
        <v>3</v>
      </c>
      <c r="DD410" s="2" t="s">
        <v>3</v>
      </c>
      <c r="DE410" s="2" t="s">
        <v>3</v>
      </c>
      <c r="DF410" s="2" t="s">
        <v>3</v>
      </c>
      <c r="DG410" s="2" t="s">
        <v>3</v>
      </c>
      <c r="DH410" s="2" t="s">
        <v>3</v>
      </c>
      <c r="DI410" s="2" t="s">
        <v>3</v>
      </c>
      <c r="DJ410" s="2" t="s">
        <v>3</v>
      </c>
      <c r="DK410" s="2" t="s">
        <v>3</v>
      </c>
      <c r="DL410" s="2" t="s">
        <v>3</v>
      </c>
      <c r="DM410" s="2" t="s">
        <v>3</v>
      </c>
      <c r="DN410" s="2">
        <v>0</v>
      </c>
      <c r="DO410" s="2">
        <v>0</v>
      </c>
      <c r="DP410" s="2">
        <v>1</v>
      </c>
      <c r="DQ410" s="2">
        <v>1</v>
      </c>
      <c r="DR410" s="2"/>
      <c r="DS410" s="2"/>
      <c r="DT410" s="2"/>
      <c r="DU410" s="2">
        <v>1010</v>
      </c>
      <c r="DV410" s="2" t="s">
        <v>29</v>
      </c>
      <c r="DW410" s="2" t="s">
        <v>29</v>
      </c>
      <c r="DX410" s="2">
        <v>1</v>
      </c>
      <c r="DY410" s="2"/>
      <c r="DZ410" s="2" t="s">
        <v>3</v>
      </c>
      <c r="EA410" s="2" t="s">
        <v>3</v>
      </c>
      <c r="EB410" s="2" t="s">
        <v>3</v>
      </c>
      <c r="EC410" s="2" t="s">
        <v>3</v>
      </c>
      <c r="ED410" s="2"/>
      <c r="EE410" s="2">
        <v>151748510</v>
      </c>
      <c r="EF410" s="2">
        <v>202</v>
      </c>
      <c r="EG410" s="2" t="s">
        <v>30</v>
      </c>
      <c r="EH410" s="2">
        <v>0</v>
      </c>
      <c r="EI410" s="2" t="s">
        <v>3</v>
      </c>
      <c r="EJ410" s="2">
        <v>1</v>
      </c>
      <c r="EK410" s="2">
        <v>700010</v>
      </c>
      <c r="EL410" s="2" t="s">
        <v>31</v>
      </c>
      <c r="EM410" s="2" t="s">
        <v>30</v>
      </c>
      <c r="EN410" s="2"/>
      <c r="EO410" s="2" t="s">
        <v>3</v>
      </c>
      <c r="EP410" s="2"/>
      <c r="EQ410" s="2">
        <v>0</v>
      </c>
      <c r="ER410" s="2">
        <v>130.79</v>
      </c>
      <c r="ES410" s="2">
        <v>122.74</v>
      </c>
      <c r="ET410" s="2">
        <v>0</v>
      </c>
      <c r="EU410" s="2">
        <v>0</v>
      </c>
      <c r="EV410" s="2">
        <v>0</v>
      </c>
      <c r="EW410" s="2">
        <v>0</v>
      </c>
      <c r="EX410" s="2">
        <v>0</v>
      </c>
      <c r="EY410" s="2">
        <v>0</v>
      </c>
      <c r="EZ410" s="2"/>
      <c r="FA410" s="2"/>
      <c r="FB410" s="2"/>
      <c r="FC410" s="2"/>
      <c r="FD410" s="2"/>
      <c r="FE410" s="2"/>
      <c r="FF410" s="2"/>
      <c r="FG410" s="2"/>
      <c r="FH410" s="2"/>
      <c r="FI410" s="2"/>
      <c r="FJ410" s="2"/>
      <c r="FK410" s="2"/>
      <c r="FL410" s="2"/>
      <c r="FM410" s="2"/>
      <c r="FN410" s="2"/>
      <c r="FO410" s="2"/>
      <c r="FP410" s="2"/>
      <c r="FQ410" s="2">
        <v>0</v>
      </c>
      <c r="FR410" s="2">
        <f t="shared" ref="FR410:FR441" si="432">ROUND(IF(BI410=3,GM410,0),2)</f>
        <v>0</v>
      </c>
      <c r="FS410" s="2">
        <v>0</v>
      </c>
      <c r="FT410" s="2"/>
      <c r="FU410" s="2"/>
      <c r="FV410" s="2"/>
      <c r="FW410" s="2"/>
      <c r="FX410" s="2">
        <v>0</v>
      </c>
      <c r="FY410" s="2">
        <v>0</v>
      </c>
      <c r="FZ410" s="2"/>
      <c r="GA410" s="2" t="s">
        <v>386</v>
      </c>
      <c r="GB410" s="2"/>
      <c r="GC410" s="2"/>
      <c r="GD410" s="2">
        <v>0</v>
      </c>
      <c r="GE410" s="2"/>
      <c r="GF410" s="2">
        <v>-1625288385</v>
      </c>
      <c r="GG410" s="2">
        <v>2</v>
      </c>
      <c r="GH410" s="2">
        <v>4</v>
      </c>
      <c r="GI410" s="2">
        <v>-2</v>
      </c>
      <c r="GJ410" s="2">
        <v>0</v>
      </c>
      <c r="GK410" s="2">
        <f>ROUND(R410*(R12)/100,2)</f>
        <v>0</v>
      </c>
      <c r="GL410" s="2">
        <f t="shared" ref="GL410:GL441" si="433">ROUND(IF(AND(BH410=3,BI410=3,FS410&lt;&gt;0),P410,0),2)</f>
        <v>0</v>
      </c>
      <c r="GM410" s="2">
        <f t="shared" ref="GM410:GM441" si="434">ROUND(O410+X410+Y410+GK410,2)+GX410</f>
        <v>245.48</v>
      </c>
      <c r="GN410" s="2">
        <f t="shared" ref="GN410:GN441" si="435">IF(OR(BI410=0,BI410=1),GM410,0)</f>
        <v>0</v>
      </c>
      <c r="GO410" s="2">
        <f t="shared" ref="GO410:GO441" si="436">IF(BI410=2,GM410,0)</f>
        <v>245.48</v>
      </c>
      <c r="GP410" s="2">
        <f t="shared" ref="GP410:GP441" si="437">IF(BI410=4,GM410+GX410,0)</f>
        <v>0</v>
      </c>
      <c r="GQ410" s="2"/>
      <c r="GR410" s="2">
        <v>0</v>
      </c>
      <c r="GS410" s="2">
        <v>2</v>
      </c>
      <c r="GT410" s="2">
        <v>0</v>
      </c>
      <c r="GU410" s="2" t="s">
        <v>3</v>
      </c>
      <c r="GV410" s="2">
        <f t="shared" ref="GV410:GV441" si="438">ROUND((GT410),6)</f>
        <v>0</v>
      </c>
      <c r="GW410" s="2">
        <v>1</v>
      </c>
      <c r="GX410" s="2">
        <f t="shared" ref="GX410:GX441" si="439">ROUND(HC410*I410,2)</f>
        <v>0</v>
      </c>
      <c r="GY410" s="2"/>
      <c r="GZ410" s="2"/>
      <c r="HA410" s="2">
        <v>0</v>
      </c>
      <c r="HB410" s="2">
        <v>0</v>
      </c>
      <c r="HC410" s="2">
        <f t="shared" ref="HC410:HC441" si="440">GV410*GW410</f>
        <v>0</v>
      </c>
      <c r="HD410" s="2"/>
      <c r="HE410" s="2" t="s">
        <v>26</v>
      </c>
      <c r="HF410" s="2" t="s">
        <v>75</v>
      </c>
      <c r="HG410" s="2"/>
      <c r="HH410" s="2"/>
      <c r="HI410" s="2"/>
      <c r="HJ410" s="2"/>
      <c r="HK410" s="2"/>
      <c r="HL410" s="2"/>
      <c r="HM410" s="2" t="s">
        <v>3</v>
      </c>
      <c r="HN410" s="2" t="s">
        <v>3</v>
      </c>
      <c r="HO410" s="2" t="s">
        <v>3</v>
      </c>
      <c r="HP410" s="2" t="s">
        <v>3</v>
      </c>
      <c r="HQ410" s="2" t="s">
        <v>3</v>
      </c>
      <c r="HR410" s="2"/>
      <c r="HS410" s="2"/>
      <c r="HT410" s="2"/>
      <c r="HU410" s="2"/>
      <c r="HV410" s="2"/>
      <c r="HW410" s="2"/>
      <c r="HX410" s="2"/>
      <c r="HY410" s="2"/>
      <c r="HZ410" s="2"/>
      <c r="IA410" s="2"/>
      <c r="IB410" s="2"/>
      <c r="IC410" s="2"/>
      <c r="ID410" s="2"/>
      <c r="IE410" s="2"/>
      <c r="IF410" s="2"/>
      <c r="IG410" s="2"/>
      <c r="IH410" s="2"/>
      <c r="II410" s="2"/>
      <c r="IJ410" s="2"/>
      <c r="IK410" s="2">
        <v>0</v>
      </c>
      <c r="IL410" s="2"/>
      <c r="IM410" s="2"/>
      <c r="IN410" s="2"/>
      <c r="IO410" s="2"/>
      <c r="IP410" s="2"/>
      <c r="IQ410" s="2"/>
      <c r="IR410" s="2"/>
      <c r="IS410" s="2"/>
      <c r="IT410" s="2"/>
      <c r="IU410" s="2"/>
    </row>
    <row r="411" spans="1:255" x14ac:dyDescent="0.2">
      <c r="A411">
        <v>17</v>
      </c>
      <c r="B411">
        <v>1</v>
      </c>
      <c r="E411" t="s">
        <v>76</v>
      </c>
      <c r="F411" t="s">
        <v>27</v>
      </c>
      <c r="G411" t="s">
        <v>385</v>
      </c>
      <c r="H411" t="s">
        <v>29</v>
      </c>
      <c r="I411">
        <v>2</v>
      </c>
      <c r="J411">
        <v>0</v>
      </c>
      <c r="K411">
        <v>2</v>
      </c>
      <c r="O411">
        <f t="shared" si="403"/>
        <v>2390.98</v>
      </c>
      <c r="P411">
        <f t="shared" si="404"/>
        <v>2390.98</v>
      </c>
      <c r="Q411">
        <f t="shared" si="405"/>
        <v>0</v>
      </c>
      <c r="R411">
        <f t="shared" si="406"/>
        <v>0</v>
      </c>
      <c r="S411">
        <f t="shared" si="407"/>
        <v>0</v>
      </c>
      <c r="T411">
        <f t="shared" si="408"/>
        <v>0</v>
      </c>
      <c r="U411">
        <f t="shared" si="409"/>
        <v>0</v>
      </c>
      <c r="V411">
        <f t="shared" si="410"/>
        <v>0</v>
      </c>
      <c r="W411">
        <f t="shared" si="411"/>
        <v>0</v>
      </c>
      <c r="X411">
        <f t="shared" si="412"/>
        <v>0</v>
      </c>
      <c r="Y411">
        <f t="shared" si="413"/>
        <v>0</v>
      </c>
      <c r="AA411">
        <v>151751235</v>
      </c>
      <c r="AB411">
        <f t="shared" si="414"/>
        <v>122.74</v>
      </c>
      <c r="AC411">
        <f t="shared" si="415"/>
        <v>122.74</v>
      </c>
      <c r="AD411">
        <f t="shared" si="416"/>
        <v>0</v>
      </c>
      <c r="AE411">
        <f t="shared" si="417"/>
        <v>0</v>
      </c>
      <c r="AF411">
        <f t="shared" si="418"/>
        <v>0</v>
      </c>
      <c r="AG411">
        <f t="shared" si="419"/>
        <v>0</v>
      </c>
      <c r="AH411">
        <f t="shared" si="420"/>
        <v>0</v>
      </c>
      <c r="AI411">
        <f t="shared" si="421"/>
        <v>0</v>
      </c>
      <c r="AJ411">
        <f t="shared" si="422"/>
        <v>0</v>
      </c>
      <c r="AK411">
        <v>122.74</v>
      </c>
      <c r="AL411">
        <v>122.74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1</v>
      </c>
      <c r="AW411">
        <v>1</v>
      </c>
      <c r="AZ411">
        <v>1</v>
      </c>
      <c r="BA411">
        <v>1</v>
      </c>
      <c r="BB411">
        <v>1</v>
      </c>
      <c r="BC411">
        <v>9.74</v>
      </c>
      <c r="BD411" t="s">
        <v>3</v>
      </c>
      <c r="BE411" t="s">
        <v>3</v>
      </c>
      <c r="BF411" t="s">
        <v>3</v>
      </c>
      <c r="BG411" t="s">
        <v>3</v>
      </c>
      <c r="BH411">
        <v>3</v>
      </c>
      <c r="BI411">
        <v>2</v>
      </c>
      <c r="BJ411" t="s">
        <v>3</v>
      </c>
      <c r="BM411">
        <v>700010</v>
      </c>
      <c r="BN411">
        <v>0</v>
      </c>
      <c r="BO411" t="s">
        <v>3</v>
      </c>
      <c r="BP411">
        <v>0</v>
      </c>
      <c r="BQ411">
        <v>202</v>
      </c>
      <c r="BR411">
        <v>0</v>
      </c>
      <c r="BS411">
        <v>1</v>
      </c>
      <c r="BT411">
        <v>1</v>
      </c>
      <c r="BU411">
        <v>1</v>
      </c>
      <c r="BV411">
        <v>1</v>
      </c>
      <c r="BW411">
        <v>1</v>
      </c>
      <c r="BX411">
        <v>1</v>
      </c>
      <c r="BY411" t="s">
        <v>3</v>
      </c>
      <c r="BZ411">
        <v>0</v>
      </c>
      <c r="CA411">
        <v>0</v>
      </c>
      <c r="CB411" t="s">
        <v>3</v>
      </c>
      <c r="CE411">
        <v>30</v>
      </c>
      <c r="CF411">
        <v>0</v>
      </c>
      <c r="CG411">
        <v>0</v>
      </c>
      <c r="CM411">
        <v>0</v>
      </c>
      <c r="CN411" t="s">
        <v>3</v>
      </c>
      <c r="CO411">
        <v>0</v>
      </c>
      <c r="CP411">
        <f t="shared" si="423"/>
        <v>2390.98</v>
      </c>
      <c r="CQ411">
        <f t="shared" si="424"/>
        <v>1195.49</v>
      </c>
      <c r="CR411">
        <f t="shared" si="425"/>
        <v>0</v>
      </c>
      <c r="CS411">
        <f t="shared" si="426"/>
        <v>0</v>
      </c>
      <c r="CT411">
        <f t="shared" si="427"/>
        <v>0</v>
      </c>
      <c r="CU411">
        <f t="shared" si="428"/>
        <v>0</v>
      </c>
      <c r="CV411">
        <f t="shared" si="429"/>
        <v>0</v>
      </c>
      <c r="CW411">
        <f t="shared" si="430"/>
        <v>0</v>
      </c>
      <c r="CX411">
        <f t="shared" si="431"/>
        <v>0</v>
      </c>
      <c r="CY411">
        <f>S411*(BZ411/100)</f>
        <v>0</v>
      </c>
      <c r="CZ411">
        <f>S411*(CA411/100)</f>
        <v>0</v>
      </c>
      <c r="DC411" t="s">
        <v>3</v>
      </c>
      <c r="DD411" t="s">
        <v>3</v>
      </c>
      <c r="DE411" t="s">
        <v>3</v>
      </c>
      <c r="DF411" t="s">
        <v>3</v>
      </c>
      <c r="DG411" t="s">
        <v>3</v>
      </c>
      <c r="DH411" t="s">
        <v>3</v>
      </c>
      <c r="DI411" t="s">
        <v>3</v>
      </c>
      <c r="DJ411" t="s">
        <v>3</v>
      </c>
      <c r="DK411" t="s">
        <v>3</v>
      </c>
      <c r="DL411" t="s">
        <v>3</v>
      </c>
      <c r="DM411" t="s">
        <v>3</v>
      </c>
      <c r="DN411">
        <v>0</v>
      </c>
      <c r="DO411">
        <v>0</v>
      </c>
      <c r="DP411">
        <v>1</v>
      </c>
      <c r="DQ411">
        <v>1</v>
      </c>
      <c r="DU411">
        <v>1010</v>
      </c>
      <c r="DV411" t="s">
        <v>29</v>
      </c>
      <c r="DW411" t="s">
        <v>29</v>
      </c>
      <c r="DX411">
        <v>1</v>
      </c>
      <c r="DZ411" t="s">
        <v>3</v>
      </c>
      <c r="EA411" t="s">
        <v>3</v>
      </c>
      <c r="EB411" t="s">
        <v>3</v>
      </c>
      <c r="EC411" t="s">
        <v>3</v>
      </c>
      <c r="EE411">
        <v>151748510</v>
      </c>
      <c r="EF411">
        <v>202</v>
      </c>
      <c r="EG411" t="s">
        <v>30</v>
      </c>
      <c r="EH411">
        <v>0</v>
      </c>
      <c r="EI411" t="s">
        <v>3</v>
      </c>
      <c r="EJ411">
        <v>1</v>
      </c>
      <c r="EK411">
        <v>700010</v>
      </c>
      <c r="EL411" t="s">
        <v>31</v>
      </c>
      <c r="EM411" t="s">
        <v>30</v>
      </c>
      <c r="EO411" t="s">
        <v>3</v>
      </c>
      <c r="EQ411">
        <v>0</v>
      </c>
      <c r="ER411">
        <v>130.79</v>
      </c>
      <c r="ES411">
        <v>122.74</v>
      </c>
      <c r="ET411">
        <v>0</v>
      </c>
      <c r="EU411">
        <v>0</v>
      </c>
      <c r="EV411">
        <v>0</v>
      </c>
      <c r="EW411">
        <v>0</v>
      </c>
      <c r="EX411">
        <v>0</v>
      </c>
      <c r="EY411">
        <v>0</v>
      </c>
      <c r="EZ411">
        <v>5</v>
      </c>
      <c r="FC411">
        <v>1</v>
      </c>
      <c r="FD411">
        <v>18</v>
      </c>
      <c r="FF411">
        <v>1406.4</v>
      </c>
      <c r="FQ411">
        <v>0</v>
      </c>
      <c r="FR411">
        <f t="shared" si="432"/>
        <v>0</v>
      </c>
      <c r="FS411">
        <v>0</v>
      </c>
      <c r="FX411">
        <v>0</v>
      </c>
      <c r="FY411">
        <v>0</v>
      </c>
      <c r="GA411" t="s">
        <v>386</v>
      </c>
      <c r="GD411">
        <v>0</v>
      </c>
      <c r="GF411">
        <v>-1625288385</v>
      </c>
      <c r="GG411">
        <v>2</v>
      </c>
      <c r="GH411">
        <v>3</v>
      </c>
      <c r="GI411">
        <v>5</v>
      </c>
      <c r="GJ411">
        <v>0</v>
      </c>
      <c r="GK411">
        <f>ROUND(R411*(S12)/100,2)</f>
        <v>0</v>
      </c>
      <c r="GL411">
        <f t="shared" si="433"/>
        <v>0</v>
      </c>
      <c r="GM411">
        <f t="shared" si="434"/>
        <v>2390.98</v>
      </c>
      <c r="GN411">
        <f t="shared" si="435"/>
        <v>0</v>
      </c>
      <c r="GO411">
        <f t="shared" si="436"/>
        <v>2390.98</v>
      </c>
      <c r="GP411">
        <f t="shared" si="437"/>
        <v>0</v>
      </c>
      <c r="GR411">
        <v>1</v>
      </c>
      <c r="GS411">
        <v>1</v>
      </c>
      <c r="GT411">
        <v>0</v>
      </c>
      <c r="GU411" t="s">
        <v>3</v>
      </c>
      <c r="GV411">
        <f t="shared" si="438"/>
        <v>0</v>
      </c>
      <c r="GW411">
        <v>1</v>
      </c>
      <c r="GX411">
        <f t="shared" si="439"/>
        <v>0</v>
      </c>
      <c r="HA411">
        <v>0</v>
      </c>
      <c r="HB411">
        <v>0</v>
      </c>
      <c r="HC411">
        <f t="shared" si="440"/>
        <v>0</v>
      </c>
      <c r="HE411" t="s">
        <v>26</v>
      </c>
      <c r="HF411" t="s">
        <v>75</v>
      </c>
      <c r="HM411" t="s">
        <v>3</v>
      </c>
      <c r="HN411" t="s">
        <v>3</v>
      </c>
      <c r="HO411" t="s">
        <v>3</v>
      </c>
      <c r="HP411" t="s">
        <v>3</v>
      </c>
      <c r="HQ411" t="s">
        <v>3</v>
      </c>
      <c r="IK411">
        <v>0</v>
      </c>
    </row>
    <row r="412" spans="1:255" x14ac:dyDescent="0.2">
      <c r="A412" s="2">
        <v>17</v>
      </c>
      <c r="B412" s="2">
        <v>1</v>
      </c>
      <c r="C412" s="2"/>
      <c r="D412" s="2"/>
      <c r="E412" s="2" t="s">
        <v>84</v>
      </c>
      <c r="F412" s="2" t="s">
        <v>27</v>
      </c>
      <c r="G412" s="2" t="s">
        <v>387</v>
      </c>
      <c r="H412" s="2" t="s">
        <v>29</v>
      </c>
      <c r="I412" s="2">
        <v>4</v>
      </c>
      <c r="J412" s="2">
        <v>0</v>
      </c>
      <c r="K412" s="2">
        <v>4</v>
      </c>
      <c r="L412" s="2"/>
      <c r="M412" s="2"/>
      <c r="N412" s="2"/>
      <c r="O412" s="2">
        <f t="shared" si="403"/>
        <v>1501.72</v>
      </c>
      <c r="P412" s="2">
        <f t="shared" si="404"/>
        <v>1501.72</v>
      </c>
      <c r="Q412" s="2">
        <f t="shared" si="405"/>
        <v>0</v>
      </c>
      <c r="R412" s="2">
        <f t="shared" si="406"/>
        <v>0</v>
      </c>
      <c r="S412" s="2">
        <f t="shared" si="407"/>
        <v>0</v>
      </c>
      <c r="T412" s="2">
        <f t="shared" si="408"/>
        <v>0</v>
      </c>
      <c r="U412" s="2">
        <f t="shared" si="409"/>
        <v>0</v>
      </c>
      <c r="V412" s="2">
        <f t="shared" si="410"/>
        <v>0</v>
      </c>
      <c r="W412" s="2">
        <f t="shared" si="411"/>
        <v>0</v>
      </c>
      <c r="X412" s="2">
        <f t="shared" si="412"/>
        <v>0</v>
      </c>
      <c r="Y412" s="2">
        <f t="shared" si="413"/>
        <v>0</v>
      </c>
      <c r="Z412" s="2"/>
      <c r="AA412" s="2">
        <v>151751237</v>
      </c>
      <c r="AB412" s="2">
        <f t="shared" si="414"/>
        <v>375.43</v>
      </c>
      <c r="AC412" s="2">
        <f t="shared" si="415"/>
        <v>375.43</v>
      </c>
      <c r="AD412" s="2">
        <f t="shared" si="416"/>
        <v>0</v>
      </c>
      <c r="AE412" s="2">
        <f t="shared" si="417"/>
        <v>0</v>
      </c>
      <c r="AF412" s="2">
        <f t="shared" si="418"/>
        <v>0</v>
      </c>
      <c r="AG412" s="2">
        <f t="shared" si="419"/>
        <v>0</v>
      </c>
      <c r="AH412" s="2">
        <f t="shared" si="420"/>
        <v>0</v>
      </c>
      <c r="AI412" s="2">
        <f t="shared" si="421"/>
        <v>0</v>
      </c>
      <c r="AJ412" s="2">
        <f t="shared" si="422"/>
        <v>0</v>
      </c>
      <c r="AK412" s="2">
        <v>375.43</v>
      </c>
      <c r="AL412" s="2">
        <v>375.43</v>
      </c>
      <c r="AM412" s="2">
        <v>0</v>
      </c>
      <c r="AN412" s="2">
        <v>0</v>
      </c>
      <c r="AO412" s="2">
        <v>0</v>
      </c>
      <c r="AP412" s="2">
        <v>0</v>
      </c>
      <c r="AQ412" s="2">
        <v>0</v>
      </c>
      <c r="AR412" s="2">
        <v>0</v>
      </c>
      <c r="AS412" s="2">
        <v>0</v>
      </c>
      <c r="AT412" s="2">
        <v>0</v>
      </c>
      <c r="AU412" s="2">
        <v>0</v>
      </c>
      <c r="AV412" s="2">
        <v>1</v>
      </c>
      <c r="AW412" s="2">
        <v>1</v>
      </c>
      <c r="AX412" s="2"/>
      <c r="AY412" s="2"/>
      <c r="AZ412" s="2">
        <v>1</v>
      </c>
      <c r="BA412" s="2">
        <v>1</v>
      </c>
      <c r="BB412" s="2">
        <v>1</v>
      </c>
      <c r="BC412" s="2">
        <v>1</v>
      </c>
      <c r="BD412" s="2" t="s">
        <v>3</v>
      </c>
      <c r="BE412" s="2" t="s">
        <v>3</v>
      </c>
      <c r="BF412" s="2" t="s">
        <v>3</v>
      </c>
      <c r="BG412" s="2" t="s">
        <v>3</v>
      </c>
      <c r="BH412" s="2">
        <v>3</v>
      </c>
      <c r="BI412" s="2">
        <v>1</v>
      </c>
      <c r="BJ412" s="2" t="s">
        <v>3</v>
      </c>
      <c r="BK412" s="2"/>
      <c r="BL412" s="2"/>
      <c r="BM412" s="2">
        <v>700010</v>
      </c>
      <c r="BN412" s="2">
        <v>0</v>
      </c>
      <c r="BO412" s="2" t="s">
        <v>3</v>
      </c>
      <c r="BP412" s="2">
        <v>0</v>
      </c>
      <c r="BQ412" s="2">
        <v>202</v>
      </c>
      <c r="BR412" s="2">
        <v>0</v>
      </c>
      <c r="BS412" s="2">
        <v>1</v>
      </c>
      <c r="BT412" s="2">
        <v>1</v>
      </c>
      <c r="BU412" s="2">
        <v>1</v>
      </c>
      <c r="BV412" s="2">
        <v>1</v>
      </c>
      <c r="BW412" s="2">
        <v>1</v>
      </c>
      <c r="BX412" s="2">
        <v>1</v>
      </c>
      <c r="BY412" s="2" t="s">
        <v>3</v>
      </c>
      <c r="BZ412" s="2">
        <v>0</v>
      </c>
      <c r="CA412" s="2">
        <v>0</v>
      </c>
      <c r="CB412" s="2" t="s">
        <v>3</v>
      </c>
      <c r="CC412" s="2"/>
      <c r="CD412" s="2"/>
      <c r="CE412" s="2">
        <v>30</v>
      </c>
      <c r="CF412" s="2">
        <v>0</v>
      </c>
      <c r="CG412" s="2">
        <v>0</v>
      </c>
      <c r="CH412" s="2"/>
      <c r="CI412" s="2"/>
      <c r="CJ412" s="2"/>
      <c r="CK412" s="2"/>
      <c r="CL412" s="2"/>
      <c r="CM412" s="2">
        <v>0</v>
      </c>
      <c r="CN412" s="2" t="s">
        <v>3</v>
      </c>
      <c r="CO412" s="2">
        <v>0</v>
      </c>
      <c r="CP412" s="2">
        <f t="shared" si="423"/>
        <v>1501.72</v>
      </c>
      <c r="CQ412" s="2">
        <f t="shared" si="424"/>
        <v>375.43</v>
      </c>
      <c r="CR412" s="2">
        <f t="shared" si="425"/>
        <v>0</v>
      </c>
      <c r="CS412" s="2">
        <f t="shared" si="426"/>
        <v>0</v>
      </c>
      <c r="CT412" s="2">
        <f t="shared" si="427"/>
        <v>0</v>
      </c>
      <c r="CU412" s="2">
        <f t="shared" si="428"/>
        <v>0</v>
      </c>
      <c r="CV412" s="2">
        <f t="shared" si="429"/>
        <v>0</v>
      </c>
      <c r="CW412" s="2">
        <f t="shared" si="430"/>
        <v>0</v>
      </c>
      <c r="CX412" s="2">
        <f t="shared" si="431"/>
        <v>0</v>
      </c>
      <c r="CY412" s="2">
        <f>((S412*BZ412)/100)</f>
        <v>0</v>
      </c>
      <c r="CZ412" s="2">
        <f>((S412*CA412)/100)</f>
        <v>0</v>
      </c>
      <c r="DA412" s="2"/>
      <c r="DB412" s="2"/>
      <c r="DC412" s="2" t="s">
        <v>3</v>
      </c>
      <c r="DD412" s="2" t="s">
        <v>3</v>
      </c>
      <c r="DE412" s="2" t="s">
        <v>3</v>
      </c>
      <c r="DF412" s="2" t="s">
        <v>3</v>
      </c>
      <c r="DG412" s="2" t="s">
        <v>3</v>
      </c>
      <c r="DH412" s="2" t="s">
        <v>3</v>
      </c>
      <c r="DI412" s="2" t="s">
        <v>3</v>
      </c>
      <c r="DJ412" s="2" t="s">
        <v>3</v>
      </c>
      <c r="DK412" s="2" t="s">
        <v>3</v>
      </c>
      <c r="DL412" s="2" t="s">
        <v>3</v>
      </c>
      <c r="DM412" s="2" t="s">
        <v>3</v>
      </c>
      <c r="DN412" s="2">
        <v>0</v>
      </c>
      <c r="DO412" s="2">
        <v>0</v>
      </c>
      <c r="DP412" s="2">
        <v>1</v>
      </c>
      <c r="DQ412" s="2">
        <v>1</v>
      </c>
      <c r="DR412" s="2"/>
      <c r="DS412" s="2"/>
      <c r="DT412" s="2"/>
      <c r="DU412" s="2">
        <v>1010</v>
      </c>
      <c r="DV412" s="2" t="s">
        <v>29</v>
      </c>
      <c r="DW412" s="2" t="s">
        <v>29</v>
      </c>
      <c r="DX412" s="2">
        <v>1</v>
      </c>
      <c r="DY412" s="2"/>
      <c r="DZ412" s="2" t="s">
        <v>3</v>
      </c>
      <c r="EA412" s="2" t="s">
        <v>3</v>
      </c>
      <c r="EB412" s="2" t="s">
        <v>3</v>
      </c>
      <c r="EC412" s="2" t="s">
        <v>3</v>
      </c>
      <c r="ED412" s="2"/>
      <c r="EE412" s="2">
        <v>151748510</v>
      </c>
      <c r="EF412" s="2">
        <v>202</v>
      </c>
      <c r="EG412" s="2" t="s">
        <v>30</v>
      </c>
      <c r="EH412" s="2">
        <v>0</v>
      </c>
      <c r="EI412" s="2" t="s">
        <v>3</v>
      </c>
      <c r="EJ412" s="2">
        <v>1</v>
      </c>
      <c r="EK412" s="2">
        <v>700010</v>
      </c>
      <c r="EL412" s="2" t="s">
        <v>31</v>
      </c>
      <c r="EM412" s="2" t="s">
        <v>30</v>
      </c>
      <c r="EN412" s="2"/>
      <c r="EO412" s="2" t="s">
        <v>3</v>
      </c>
      <c r="EP412" s="2"/>
      <c r="EQ412" s="2">
        <v>0</v>
      </c>
      <c r="ER412" s="2">
        <v>400.07</v>
      </c>
      <c r="ES412" s="2">
        <v>375.43</v>
      </c>
      <c r="ET412" s="2">
        <v>0</v>
      </c>
      <c r="EU412" s="2">
        <v>0</v>
      </c>
      <c r="EV412" s="2">
        <v>0</v>
      </c>
      <c r="EW412" s="2">
        <v>0</v>
      </c>
      <c r="EX412" s="2">
        <v>0</v>
      </c>
      <c r="EY412" s="2">
        <v>0</v>
      </c>
      <c r="EZ412" s="2"/>
      <c r="FA412" s="2"/>
      <c r="FB412" s="2"/>
      <c r="FC412" s="2"/>
      <c r="FD412" s="2"/>
      <c r="FE412" s="2"/>
      <c r="FF412" s="2"/>
      <c r="FG412" s="2"/>
      <c r="FH412" s="2"/>
      <c r="FI412" s="2"/>
      <c r="FJ412" s="2"/>
      <c r="FK412" s="2"/>
      <c r="FL412" s="2"/>
      <c r="FM412" s="2"/>
      <c r="FN412" s="2"/>
      <c r="FO412" s="2"/>
      <c r="FP412" s="2"/>
      <c r="FQ412" s="2">
        <v>0</v>
      </c>
      <c r="FR412" s="2">
        <f t="shared" si="432"/>
        <v>0</v>
      </c>
      <c r="FS412" s="2">
        <v>0</v>
      </c>
      <c r="FT412" s="2"/>
      <c r="FU412" s="2"/>
      <c r="FV412" s="2"/>
      <c r="FW412" s="2"/>
      <c r="FX412" s="2">
        <v>0</v>
      </c>
      <c r="FY412" s="2">
        <v>0</v>
      </c>
      <c r="FZ412" s="2"/>
      <c r="GA412" s="2" t="s">
        <v>86</v>
      </c>
      <c r="GB412" s="2"/>
      <c r="GC412" s="2"/>
      <c r="GD412" s="2">
        <v>0</v>
      </c>
      <c r="GE412" s="2"/>
      <c r="GF412" s="2">
        <v>-1467318904</v>
      </c>
      <c r="GG412" s="2">
        <v>2</v>
      </c>
      <c r="GH412" s="2">
        <v>4</v>
      </c>
      <c r="GI412" s="2">
        <v>-2</v>
      </c>
      <c r="GJ412" s="2">
        <v>0</v>
      </c>
      <c r="GK412" s="2">
        <f>ROUND(R412*(R12)/100,2)</f>
        <v>0</v>
      </c>
      <c r="GL412" s="2">
        <f t="shared" si="433"/>
        <v>0</v>
      </c>
      <c r="GM412" s="2">
        <f t="shared" si="434"/>
        <v>1501.72</v>
      </c>
      <c r="GN412" s="2">
        <f t="shared" si="435"/>
        <v>1501.72</v>
      </c>
      <c r="GO412" s="2">
        <f t="shared" si="436"/>
        <v>0</v>
      </c>
      <c r="GP412" s="2">
        <f t="shared" si="437"/>
        <v>0</v>
      </c>
      <c r="GQ412" s="2"/>
      <c r="GR412" s="2">
        <v>0</v>
      </c>
      <c r="GS412" s="2">
        <v>2</v>
      </c>
      <c r="GT412" s="2">
        <v>0</v>
      </c>
      <c r="GU412" s="2" t="s">
        <v>3</v>
      </c>
      <c r="GV412" s="2">
        <f t="shared" si="438"/>
        <v>0</v>
      </c>
      <c r="GW412" s="2">
        <v>1</v>
      </c>
      <c r="GX412" s="2">
        <f t="shared" si="439"/>
        <v>0</v>
      </c>
      <c r="GY412" s="2"/>
      <c r="GZ412" s="2"/>
      <c r="HA412" s="2">
        <v>0</v>
      </c>
      <c r="HB412" s="2">
        <v>0</v>
      </c>
      <c r="HC412" s="2">
        <f t="shared" si="440"/>
        <v>0</v>
      </c>
      <c r="HD412" s="2"/>
      <c r="HE412" s="2" t="s">
        <v>26</v>
      </c>
      <c r="HF412" s="2" t="s">
        <v>75</v>
      </c>
      <c r="HG412" s="2"/>
      <c r="HH412" s="2"/>
      <c r="HI412" s="2"/>
      <c r="HJ412" s="2"/>
      <c r="HK412" s="2"/>
      <c r="HL412" s="2"/>
      <c r="HM412" s="2" t="s">
        <v>3</v>
      </c>
      <c r="HN412" s="2" t="s">
        <v>3</v>
      </c>
      <c r="HO412" s="2" t="s">
        <v>3</v>
      </c>
      <c r="HP412" s="2" t="s">
        <v>3</v>
      </c>
      <c r="HQ412" s="2" t="s">
        <v>3</v>
      </c>
      <c r="HR412" s="2"/>
      <c r="HS412" s="2"/>
      <c r="HT412" s="2"/>
      <c r="HU412" s="2"/>
      <c r="HV412" s="2"/>
      <c r="HW412" s="2"/>
      <c r="HX412" s="2"/>
      <c r="HY412" s="2"/>
      <c r="HZ412" s="2"/>
      <c r="IA412" s="2"/>
      <c r="IB412" s="2"/>
      <c r="IC412" s="2"/>
      <c r="ID412" s="2"/>
      <c r="IE412" s="2"/>
      <c r="IF412" s="2"/>
      <c r="IG412" s="2"/>
      <c r="IH412" s="2"/>
      <c r="II412" s="2"/>
      <c r="IJ412" s="2"/>
      <c r="IK412" s="2">
        <v>0</v>
      </c>
      <c r="IL412" s="2"/>
      <c r="IM412" s="2"/>
      <c r="IN412" s="2"/>
      <c r="IO412" s="2"/>
      <c r="IP412" s="2"/>
      <c r="IQ412" s="2"/>
      <c r="IR412" s="2"/>
      <c r="IS412" s="2"/>
      <c r="IT412" s="2"/>
      <c r="IU412" s="2"/>
    </row>
    <row r="413" spans="1:255" x14ac:dyDescent="0.2">
      <c r="A413">
        <v>17</v>
      </c>
      <c r="B413">
        <v>1</v>
      </c>
      <c r="E413" t="s">
        <v>84</v>
      </c>
      <c r="F413" t="s">
        <v>27</v>
      </c>
      <c r="G413" t="s">
        <v>387</v>
      </c>
      <c r="H413" t="s">
        <v>29</v>
      </c>
      <c r="I413">
        <v>4</v>
      </c>
      <c r="J413">
        <v>0</v>
      </c>
      <c r="K413">
        <v>4</v>
      </c>
      <c r="O413">
        <f t="shared" si="403"/>
        <v>14626.75</v>
      </c>
      <c r="P413">
        <f t="shared" si="404"/>
        <v>14626.75</v>
      </c>
      <c r="Q413">
        <f t="shared" si="405"/>
        <v>0</v>
      </c>
      <c r="R413">
        <f t="shared" si="406"/>
        <v>0</v>
      </c>
      <c r="S413">
        <f t="shared" si="407"/>
        <v>0</v>
      </c>
      <c r="T413">
        <f t="shared" si="408"/>
        <v>0</v>
      </c>
      <c r="U413">
        <f t="shared" si="409"/>
        <v>0</v>
      </c>
      <c r="V413">
        <f t="shared" si="410"/>
        <v>0</v>
      </c>
      <c r="W413">
        <f t="shared" si="411"/>
        <v>0</v>
      </c>
      <c r="X413">
        <f t="shared" si="412"/>
        <v>0</v>
      </c>
      <c r="Y413">
        <f t="shared" si="413"/>
        <v>0</v>
      </c>
      <c r="AA413">
        <v>151751235</v>
      </c>
      <c r="AB413">
        <f t="shared" si="414"/>
        <v>375.43</v>
      </c>
      <c r="AC413">
        <f t="shared" si="415"/>
        <v>375.43</v>
      </c>
      <c r="AD413">
        <f t="shared" si="416"/>
        <v>0</v>
      </c>
      <c r="AE413">
        <f t="shared" si="417"/>
        <v>0</v>
      </c>
      <c r="AF413">
        <f t="shared" si="418"/>
        <v>0</v>
      </c>
      <c r="AG413">
        <f t="shared" si="419"/>
        <v>0</v>
      </c>
      <c r="AH413">
        <f t="shared" si="420"/>
        <v>0</v>
      </c>
      <c r="AI413">
        <f t="shared" si="421"/>
        <v>0</v>
      </c>
      <c r="AJ413">
        <f t="shared" si="422"/>
        <v>0</v>
      </c>
      <c r="AK413">
        <v>375.43</v>
      </c>
      <c r="AL413">
        <v>375.43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1</v>
      </c>
      <c r="AW413">
        <v>1</v>
      </c>
      <c r="AZ413">
        <v>1</v>
      </c>
      <c r="BA413">
        <v>1</v>
      </c>
      <c r="BB413">
        <v>1</v>
      </c>
      <c r="BC413">
        <v>9.74</v>
      </c>
      <c r="BD413" t="s">
        <v>3</v>
      </c>
      <c r="BE413" t="s">
        <v>3</v>
      </c>
      <c r="BF413" t="s">
        <v>3</v>
      </c>
      <c r="BG413" t="s">
        <v>3</v>
      </c>
      <c r="BH413">
        <v>3</v>
      </c>
      <c r="BI413">
        <v>1</v>
      </c>
      <c r="BJ413" t="s">
        <v>3</v>
      </c>
      <c r="BM413">
        <v>700010</v>
      </c>
      <c r="BN413">
        <v>0</v>
      </c>
      <c r="BO413" t="s">
        <v>3</v>
      </c>
      <c r="BP413">
        <v>0</v>
      </c>
      <c r="BQ413">
        <v>202</v>
      </c>
      <c r="BR413">
        <v>0</v>
      </c>
      <c r="BS413">
        <v>1</v>
      </c>
      <c r="BT413">
        <v>1</v>
      </c>
      <c r="BU413">
        <v>1</v>
      </c>
      <c r="BV413">
        <v>1</v>
      </c>
      <c r="BW413">
        <v>1</v>
      </c>
      <c r="BX413">
        <v>1</v>
      </c>
      <c r="BY413" t="s">
        <v>3</v>
      </c>
      <c r="BZ413">
        <v>0</v>
      </c>
      <c r="CA413">
        <v>0</v>
      </c>
      <c r="CB413" t="s">
        <v>3</v>
      </c>
      <c r="CE413">
        <v>30</v>
      </c>
      <c r="CF413">
        <v>0</v>
      </c>
      <c r="CG413">
        <v>0</v>
      </c>
      <c r="CM413">
        <v>0</v>
      </c>
      <c r="CN413" t="s">
        <v>3</v>
      </c>
      <c r="CO413">
        <v>0</v>
      </c>
      <c r="CP413">
        <f t="shared" si="423"/>
        <v>14626.75</v>
      </c>
      <c r="CQ413">
        <f t="shared" si="424"/>
        <v>3656.69</v>
      </c>
      <c r="CR413">
        <f t="shared" si="425"/>
        <v>0</v>
      </c>
      <c r="CS413">
        <f t="shared" si="426"/>
        <v>0</v>
      </c>
      <c r="CT413">
        <f t="shared" si="427"/>
        <v>0</v>
      </c>
      <c r="CU413">
        <f t="shared" si="428"/>
        <v>0</v>
      </c>
      <c r="CV413">
        <f t="shared" si="429"/>
        <v>0</v>
      </c>
      <c r="CW413">
        <f t="shared" si="430"/>
        <v>0</v>
      </c>
      <c r="CX413">
        <f t="shared" si="431"/>
        <v>0</v>
      </c>
      <c r="CY413">
        <f>S413*(BZ413/100)</f>
        <v>0</v>
      </c>
      <c r="CZ413">
        <f>S413*(CA413/100)</f>
        <v>0</v>
      </c>
      <c r="DC413" t="s">
        <v>3</v>
      </c>
      <c r="DD413" t="s">
        <v>3</v>
      </c>
      <c r="DE413" t="s">
        <v>3</v>
      </c>
      <c r="DF413" t="s">
        <v>3</v>
      </c>
      <c r="DG413" t="s">
        <v>3</v>
      </c>
      <c r="DH413" t="s">
        <v>3</v>
      </c>
      <c r="DI413" t="s">
        <v>3</v>
      </c>
      <c r="DJ413" t="s">
        <v>3</v>
      </c>
      <c r="DK413" t="s">
        <v>3</v>
      </c>
      <c r="DL413" t="s">
        <v>3</v>
      </c>
      <c r="DM413" t="s">
        <v>3</v>
      </c>
      <c r="DN413">
        <v>0</v>
      </c>
      <c r="DO413">
        <v>0</v>
      </c>
      <c r="DP413">
        <v>1</v>
      </c>
      <c r="DQ413">
        <v>1</v>
      </c>
      <c r="DU413">
        <v>1010</v>
      </c>
      <c r="DV413" t="s">
        <v>29</v>
      </c>
      <c r="DW413" t="s">
        <v>29</v>
      </c>
      <c r="DX413">
        <v>1</v>
      </c>
      <c r="DZ413" t="s">
        <v>3</v>
      </c>
      <c r="EA413" t="s">
        <v>3</v>
      </c>
      <c r="EB413" t="s">
        <v>3</v>
      </c>
      <c r="EC413" t="s">
        <v>3</v>
      </c>
      <c r="EE413">
        <v>151748510</v>
      </c>
      <c r="EF413">
        <v>202</v>
      </c>
      <c r="EG413" t="s">
        <v>30</v>
      </c>
      <c r="EH413">
        <v>0</v>
      </c>
      <c r="EI413" t="s">
        <v>3</v>
      </c>
      <c r="EJ413">
        <v>1</v>
      </c>
      <c r="EK413">
        <v>700010</v>
      </c>
      <c r="EL413" t="s">
        <v>31</v>
      </c>
      <c r="EM413" t="s">
        <v>30</v>
      </c>
      <c r="EO413" t="s">
        <v>3</v>
      </c>
      <c r="EQ413">
        <v>0</v>
      </c>
      <c r="ER413">
        <v>400.07</v>
      </c>
      <c r="ES413">
        <v>375.43</v>
      </c>
      <c r="ET413">
        <v>0</v>
      </c>
      <c r="EU413">
        <v>0</v>
      </c>
      <c r="EV413">
        <v>0</v>
      </c>
      <c r="EW413">
        <v>0</v>
      </c>
      <c r="EX413">
        <v>0</v>
      </c>
      <c r="EY413">
        <v>0</v>
      </c>
      <c r="EZ413">
        <v>5</v>
      </c>
      <c r="FC413">
        <v>1</v>
      </c>
      <c r="FD413">
        <v>18</v>
      </c>
      <c r="FF413">
        <v>4302</v>
      </c>
      <c r="FQ413">
        <v>0</v>
      </c>
      <c r="FR413">
        <f t="shared" si="432"/>
        <v>0</v>
      </c>
      <c r="FS413">
        <v>0</v>
      </c>
      <c r="FX413">
        <v>0</v>
      </c>
      <c r="FY413">
        <v>0</v>
      </c>
      <c r="GA413" t="s">
        <v>86</v>
      </c>
      <c r="GD413">
        <v>0</v>
      </c>
      <c r="GF413">
        <v>-1467318904</v>
      </c>
      <c r="GG413">
        <v>2</v>
      </c>
      <c r="GH413">
        <v>3</v>
      </c>
      <c r="GI413">
        <v>5</v>
      </c>
      <c r="GJ413">
        <v>0</v>
      </c>
      <c r="GK413">
        <f>ROUND(R413*(S12)/100,2)</f>
        <v>0</v>
      </c>
      <c r="GL413">
        <f t="shared" si="433"/>
        <v>0</v>
      </c>
      <c r="GM413">
        <f t="shared" si="434"/>
        <v>14626.75</v>
      </c>
      <c r="GN413">
        <f t="shared" si="435"/>
        <v>14626.75</v>
      </c>
      <c r="GO413">
        <f t="shared" si="436"/>
        <v>0</v>
      </c>
      <c r="GP413">
        <f t="shared" si="437"/>
        <v>0</v>
      </c>
      <c r="GR413">
        <v>1</v>
      </c>
      <c r="GS413">
        <v>1</v>
      </c>
      <c r="GT413">
        <v>0</v>
      </c>
      <c r="GU413" t="s">
        <v>3</v>
      </c>
      <c r="GV413">
        <f t="shared" si="438"/>
        <v>0</v>
      </c>
      <c r="GW413">
        <v>1</v>
      </c>
      <c r="GX413">
        <f t="shared" si="439"/>
        <v>0</v>
      </c>
      <c r="HA413">
        <v>0</v>
      </c>
      <c r="HB413">
        <v>0</v>
      </c>
      <c r="HC413">
        <f t="shared" si="440"/>
        <v>0</v>
      </c>
      <c r="HE413" t="s">
        <v>26</v>
      </c>
      <c r="HF413" t="s">
        <v>75</v>
      </c>
      <c r="HM413" t="s">
        <v>3</v>
      </c>
      <c r="HN413" t="s">
        <v>3</v>
      </c>
      <c r="HO413" t="s">
        <v>3</v>
      </c>
      <c r="HP413" t="s">
        <v>3</v>
      </c>
      <c r="HQ413" t="s">
        <v>3</v>
      </c>
      <c r="IK413">
        <v>0</v>
      </c>
    </row>
    <row r="414" spans="1:255" x14ac:dyDescent="0.2">
      <c r="A414" s="2">
        <v>17</v>
      </c>
      <c r="B414" s="2">
        <v>1</v>
      </c>
      <c r="C414" s="2">
        <f>ROW(SmtRes!A513)</f>
        <v>513</v>
      </c>
      <c r="D414" s="2">
        <f>ROW(EtalonRes!A613)</f>
        <v>613</v>
      </c>
      <c r="E414" s="2" t="s">
        <v>87</v>
      </c>
      <c r="F414" s="2" t="s">
        <v>88</v>
      </c>
      <c r="G414" s="2" t="s">
        <v>89</v>
      </c>
      <c r="H414" s="2" t="s">
        <v>44</v>
      </c>
      <c r="I414" s="2">
        <v>7</v>
      </c>
      <c r="J414" s="2">
        <v>0</v>
      </c>
      <c r="K414" s="2">
        <v>7</v>
      </c>
      <c r="L414" s="2"/>
      <c r="M414" s="2"/>
      <c r="N414" s="2"/>
      <c r="O414" s="2">
        <f t="shared" si="403"/>
        <v>70.209999999999994</v>
      </c>
      <c r="P414" s="2">
        <f t="shared" si="404"/>
        <v>7.35</v>
      </c>
      <c r="Q414" s="2">
        <f t="shared" si="405"/>
        <v>31.92</v>
      </c>
      <c r="R414" s="2">
        <f t="shared" si="406"/>
        <v>1.96</v>
      </c>
      <c r="S414" s="2">
        <f t="shared" si="407"/>
        <v>30.94</v>
      </c>
      <c r="T414" s="2">
        <f t="shared" si="408"/>
        <v>0</v>
      </c>
      <c r="U414" s="2">
        <f t="shared" si="409"/>
        <v>2.4499999999999997</v>
      </c>
      <c r="V414" s="2">
        <f t="shared" si="410"/>
        <v>0</v>
      </c>
      <c r="W414" s="2">
        <f t="shared" si="411"/>
        <v>0</v>
      </c>
      <c r="X414" s="2">
        <f t="shared" si="412"/>
        <v>35.270000000000003</v>
      </c>
      <c r="Y414" s="2">
        <f t="shared" si="413"/>
        <v>20.73</v>
      </c>
      <c r="Z414" s="2"/>
      <c r="AA414" s="2">
        <v>151751237</v>
      </c>
      <c r="AB414" s="2">
        <f t="shared" si="414"/>
        <v>10.029999999999999</v>
      </c>
      <c r="AC414" s="2">
        <f t="shared" si="415"/>
        <v>1.05</v>
      </c>
      <c r="AD414" s="2">
        <f t="shared" si="416"/>
        <v>4.5599999999999996</v>
      </c>
      <c r="AE414" s="2">
        <f t="shared" si="417"/>
        <v>0.28000000000000003</v>
      </c>
      <c r="AF414" s="2">
        <f t="shared" si="418"/>
        <v>4.42</v>
      </c>
      <c r="AG414" s="2">
        <f t="shared" si="419"/>
        <v>0</v>
      </c>
      <c r="AH414" s="2">
        <f t="shared" si="420"/>
        <v>0.35</v>
      </c>
      <c r="AI414" s="2">
        <f t="shared" si="421"/>
        <v>0</v>
      </c>
      <c r="AJ414" s="2">
        <f t="shared" si="422"/>
        <v>0</v>
      </c>
      <c r="AK414" s="2">
        <v>10.029999999999999</v>
      </c>
      <c r="AL414" s="2">
        <v>1.05</v>
      </c>
      <c r="AM414" s="2">
        <v>4.5599999999999996</v>
      </c>
      <c r="AN414" s="2">
        <v>0.28000000000000003</v>
      </c>
      <c r="AO414" s="2">
        <v>4.42</v>
      </c>
      <c r="AP414" s="2">
        <v>0</v>
      </c>
      <c r="AQ414" s="2">
        <v>0.35</v>
      </c>
      <c r="AR414" s="2">
        <v>0</v>
      </c>
      <c r="AS414" s="2">
        <v>0</v>
      </c>
      <c r="AT414" s="2">
        <v>114</v>
      </c>
      <c r="AU414" s="2">
        <v>67</v>
      </c>
      <c r="AV414" s="2">
        <v>1</v>
      </c>
      <c r="AW414" s="2">
        <v>1</v>
      </c>
      <c r="AX414" s="2"/>
      <c r="AY414" s="2"/>
      <c r="AZ414" s="2">
        <v>1</v>
      </c>
      <c r="BA414" s="2">
        <v>1</v>
      </c>
      <c r="BB414" s="2">
        <v>1</v>
      </c>
      <c r="BC414" s="2">
        <v>1</v>
      </c>
      <c r="BD414" s="2" t="s">
        <v>3</v>
      </c>
      <c r="BE414" s="2" t="s">
        <v>3</v>
      </c>
      <c r="BF414" s="2" t="s">
        <v>3</v>
      </c>
      <c r="BG414" s="2" t="s">
        <v>3</v>
      </c>
      <c r="BH414" s="2">
        <v>0</v>
      </c>
      <c r="BI414" s="2">
        <v>2</v>
      </c>
      <c r="BJ414" s="2" t="s">
        <v>90</v>
      </c>
      <c r="BK414" s="2"/>
      <c r="BL414" s="2"/>
      <c r="BM414" s="2">
        <v>336</v>
      </c>
      <c r="BN414" s="2">
        <v>0</v>
      </c>
      <c r="BO414" s="2" t="s">
        <v>3</v>
      </c>
      <c r="BP414" s="2">
        <v>0</v>
      </c>
      <c r="BQ414" s="2">
        <v>40</v>
      </c>
      <c r="BR414" s="2">
        <v>0</v>
      </c>
      <c r="BS414" s="2">
        <v>1</v>
      </c>
      <c r="BT414" s="2">
        <v>1</v>
      </c>
      <c r="BU414" s="2">
        <v>1</v>
      </c>
      <c r="BV414" s="2">
        <v>1</v>
      </c>
      <c r="BW414" s="2">
        <v>1</v>
      </c>
      <c r="BX414" s="2">
        <v>1</v>
      </c>
      <c r="BY414" s="2" t="s">
        <v>3</v>
      </c>
      <c r="BZ414" s="2">
        <v>114</v>
      </c>
      <c r="CA414" s="2">
        <v>67</v>
      </c>
      <c r="CB414" s="2" t="s">
        <v>3</v>
      </c>
      <c r="CC414" s="2"/>
      <c r="CD414" s="2"/>
      <c r="CE414" s="2">
        <v>30</v>
      </c>
      <c r="CF414" s="2">
        <v>0</v>
      </c>
      <c r="CG414" s="2">
        <v>0</v>
      </c>
      <c r="CH414" s="2"/>
      <c r="CI414" s="2"/>
      <c r="CJ414" s="2"/>
      <c r="CK414" s="2"/>
      <c r="CL414" s="2"/>
      <c r="CM414" s="2">
        <v>0</v>
      </c>
      <c r="CN414" s="2" t="s">
        <v>3</v>
      </c>
      <c r="CO414" s="2">
        <v>0</v>
      </c>
      <c r="CP414" s="2">
        <f t="shared" si="423"/>
        <v>70.210000000000008</v>
      </c>
      <c r="CQ414" s="2">
        <f t="shared" si="424"/>
        <v>1.05</v>
      </c>
      <c r="CR414" s="2">
        <f t="shared" si="425"/>
        <v>4.5599999999999996</v>
      </c>
      <c r="CS414" s="2">
        <f t="shared" si="426"/>
        <v>0.28000000000000003</v>
      </c>
      <c r="CT414" s="2">
        <f t="shared" si="427"/>
        <v>4.42</v>
      </c>
      <c r="CU414" s="2">
        <f t="shared" si="428"/>
        <v>0</v>
      </c>
      <c r="CV414" s="2">
        <f t="shared" si="429"/>
        <v>0.35</v>
      </c>
      <c r="CW414" s="2">
        <f t="shared" si="430"/>
        <v>0</v>
      </c>
      <c r="CX414" s="2">
        <f t="shared" si="431"/>
        <v>0</v>
      </c>
      <c r="CY414" s="2">
        <f>((S414*BZ414)/100)</f>
        <v>35.271600000000007</v>
      </c>
      <c r="CZ414" s="2">
        <f>((S414*CA414)/100)</f>
        <v>20.729800000000001</v>
      </c>
      <c r="DA414" s="2"/>
      <c r="DB414" s="2"/>
      <c r="DC414" s="2" t="s">
        <v>3</v>
      </c>
      <c r="DD414" s="2" t="s">
        <v>3</v>
      </c>
      <c r="DE414" s="2" t="s">
        <v>3</v>
      </c>
      <c r="DF414" s="2" t="s">
        <v>3</v>
      </c>
      <c r="DG414" s="2" t="s">
        <v>3</v>
      </c>
      <c r="DH414" s="2" t="s">
        <v>3</v>
      </c>
      <c r="DI414" s="2" t="s">
        <v>3</v>
      </c>
      <c r="DJ414" s="2" t="s">
        <v>3</v>
      </c>
      <c r="DK414" s="2" t="s">
        <v>3</v>
      </c>
      <c r="DL414" s="2" t="s">
        <v>3</v>
      </c>
      <c r="DM414" s="2" t="s">
        <v>3</v>
      </c>
      <c r="DN414" s="2">
        <v>0</v>
      </c>
      <c r="DO414" s="2">
        <v>0</v>
      </c>
      <c r="DP414" s="2">
        <v>1</v>
      </c>
      <c r="DQ414" s="2">
        <v>1</v>
      </c>
      <c r="DR414" s="2"/>
      <c r="DS414" s="2"/>
      <c r="DT414" s="2"/>
      <c r="DU414" s="2">
        <v>1013</v>
      </c>
      <c r="DV414" s="2" t="s">
        <v>44</v>
      </c>
      <c r="DW414" s="2" t="s">
        <v>44</v>
      </c>
      <c r="DX414" s="2">
        <v>1</v>
      </c>
      <c r="DY414" s="2"/>
      <c r="DZ414" s="2" t="s">
        <v>3</v>
      </c>
      <c r="EA414" s="2" t="s">
        <v>3</v>
      </c>
      <c r="EB414" s="2" t="s">
        <v>3</v>
      </c>
      <c r="EC414" s="2" t="s">
        <v>3</v>
      </c>
      <c r="ED414" s="2"/>
      <c r="EE414" s="2">
        <v>151030334</v>
      </c>
      <c r="EF414" s="2">
        <v>40</v>
      </c>
      <c r="EG414" s="2" t="s">
        <v>23</v>
      </c>
      <c r="EH414" s="2">
        <v>0</v>
      </c>
      <c r="EI414" s="2" t="s">
        <v>3</v>
      </c>
      <c r="EJ414" s="2">
        <v>2</v>
      </c>
      <c r="EK414" s="2">
        <v>336</v>
      </c>
      <c r="EL414" s="2" t="s">
        <v>24</v>
      </c>
      <c r="EM414" s="2" t="s">
        <v>25</v>
      </c>
      <c r="EN414" s="2"/>
      <c r="EO414" s="2" t="s">
        <v>3</v>
      </c>
      <c r="EP414" s="2"/>
      <c r="EQ414" s="2">
        <v>0</v>
      </c>
      <c r="ER414" s="2">
        <v>10.029999999999999</v>
      </c>
      <c r="ES414" s="2">
        <v>1.05</v>
      </c>
      <c r="ET414" s="2">
        <v>4.5599999999999996</v>
      </c>
      <c r="EU414" s="2">
        <v>0.28000000000000003</v>
      </c>
      <c r="EV414" s="2">
        <v>4.42</v>
      </c>
      <c r="EW414" s="2">
        <v>0.35</v>
      </c>
      <c r="EX414" s="2">
        <v>0</v>
      </c>
      <c r="EY414" s="2">
        <v>0</v>
      </c>
      <c r="EZ414" s="2"/>
      <c r="FA414" s="2"/>
      <c r="FB414" s="2"/>
      <c r="FC414" s="2"/>
      <c r="FD414" s="2"/>
      <c r="FE414" s="2"/>
      <c r="FF414" s="2"/>
      <c r="FG414" s="2"/>
      <c r="FH414" s="2"/>
      <c r="FI414" s="2"/>
      <c r="FJ414" s="2"/>
      <c r="FK414" s="2"/>
      <c r="FL414" s="2"/>
      <c r="FM414" s="2"/>
      <c r="FN414" s="2"/>
      <c r="FO414" s="2"/>
      <c r="FP414" s="2"/>
      <c r="FQ414" s="2">
        <v>0</v>
      </c>
      <c r="FR414" s="2">
        <f t="shared" si="432"/>
        <v>0</v>
      </c>
      <c r="FS414" s="2">
        <v>0</v>
      </c>
      <c r="FT414" s="2"/>
      <c r="FU414" s="2"/>
      <c r="FV414" s="2"/>
      <c r="FW414" s="2"/>
      <c r="FX414" s="2">
        <v>114</v>
      </c>
      <c r="FY414" s="2">
        <v>67</v>
      </c>
      <c r="FZ414" s="2"/>
      <c r="GA414" s="2" t="s">
        <v>3</v>
      </c>
      <c r="GB414" s="2"/>
      <c r="GC414" s="2"/>
      <c r="GD414" s="2">
        <v>0</v>
      </c>
      <c r="GE414" s="2"/>
      <c r="GF414" s="2">
        <v>-1748315214</v>
      </c>
      <c r="GG414" s="2">
        <v>2</v>
      </c>
      <c r="GH414" s="2">
        <v>1</v>
      </c>
      <c r="GI414" s="2">
        <v>-2</v>
      </c>
      <c r="GJ414" s="2">
        <v>0</v>
      </c>
      <c r="GK414" s="2">
        <f>ROUND(R414*(R12)/100,2)</f>
        <v>3.43</v>
      </c>
      <c r="GL414" s="2">
        <f t="shared" si="433"/>
        <v>0</v>
      </c>
      <c r="GM414" s="2">
        <f t="shared" si="434"/>
        <v>129.63999999999999</v>
      </c>
      <c r="GN414" s="2">
        <f t="shared" si="435"/>
        <v>0</v>
      </c>
      <c r="GO414" s="2">
        <f t="shared" si="436"/>
        <v>129.63999999999999</v>
      </c>
      <c r="GP414" s="2">
        <f t="shared" si="437"/>
        <v>0</v>
      </c>
      <c r="GQ414" s="2"/>
      <c r="GR414" s="2">
        <v>0</v>
      </c>
      <c r="GS414" s="2">
        <v>0</v>
      </c>
      <c r="GT414" s="2">
        <v>0</v>
      </c>
      <c r="GU414" s="2" t="s">
        <v>3</v>
      </c>
      <c r="GV414" s="2">
        <f t="shared" si="438"/>
        <v>0</v>
      </c>
      <c r="GW414" s="2">
        <v>1</v>
      </c>
      <c r="GX414" s="2">
        <f t="shared" si="439"/>
        <v>0</v>
      </c>
      <c r="GY414" s="2"/>
      <c r="GZ414" s="2"/>
      <c r="HA414" s="2">
        <v>0</v>
      </c>
      <c r="HB414" s="2">
        <v>0</v>
      </c>
      <c r="HC414" s="2">
        <f t="shared" si="440"/>
        <v>0</v>
      </c>
      <c r="HD414" s="2"/>
      <c r="HE414" s="2" t="s">
        <v>3</v>
      </c>
      <c r="HF414" s="2" t="s">
        <v>3</v>
      </c>
      <c r="HG414" s="2"/>
      <c r="HH414" s="2"/>
      <c r="HI414" s="2"/>
      <c r="HJ414" s="2"/>
      <c r="HK414" s="2"/>
      <c r="HL414" s="2"/>
      <c r="HM414" s="2" t="s">
        <v>3</v>
      </c>
      <c r="HN414" s="2" t="s">
        <v>3</v>
      </c>
      <c r="HO414" s="2" t="s">
        <v>3</v>
      </c>
      <c r="HP414" s="2" t="s">
        <v>3</v>
      </c>
      <c r="HQ414" s="2" t="s">
        <v>3</v>
      </c>
      <c r="HR414" s="2"/>
      <c r="HS414" s="2"/>
      <c r="HT414" s="2"/>
      <c r="HU414" s="2"/>
      <c r="HV414" s="2"/>
      <c r="HW414" s="2"/>
      <c r="HX414" s="2"/>
      <c r="HY414" s="2"/>
      <c r="HZ414" s="2"/>
      <c r="IA414" s="2"/>
      <c r="IB414" s="2"/>
      <c r="IC414" s="2"/>
      <c r="ID414" s="2"/>
      <c r="IE414" s="2"/>
      <c r="IF414" s="2"/>
      <c r="IG414" s="2"/>
      <c r="IH414" s="2"/>
      <c r="II414" s="2"/>
      <c r="IJ414" s="2"/>
      <c r="IK414" s="2">
        <v>0</v>
      </c>
      <c r="IL414" s="2"/>
      <c r="IM414" s="2"/>
      <c r="IN414" s="2"/>
      <c r="IO414" s="2"/>
      <c r="IP414" s="2"/>
      <c r="IQ414" s="2"/>
      <c r="IR414" s="2"/>
      <c r="IS414" s="2"/>
      <c r="IT414" s="2"/>
      <c r="IU414" s="2"/>
    </row>
    <row r="415" spans="1:255" x14ac:dyDescent="0.2">
      <c r="A415">
        <v>17</v>
      </c>
      <c r="B415">
        <v>1</v>
      </c>
      <c r="C415">
        <f>ROW(SmtRes!A514)</f>
        <v>514</v>
      </c>
      <c r="D415">
        <f>ROW(EtalonRes!A614)</f>
        <v>614</v>
      </c>
      <c r="E415" t="s">
        <v>87</v>
      </c>
      <c r="F415" t="s">
        <v>88</v>
      </c>
      <c r="G415" t="s">
        <v>89</v>
      </c>
      <c r="H415" t="s">
        <v>44</v>
      </c>
      <c r="I415">
        <v>7</v>
      </c>
      <c r="J415">
        <v>0</v>
      </c>
      <c r="K415">
        <v>7</v>
      </c>
      <c r="O415">
        <f t="shared" si="403"/>
        <v>1486.3</v>
      </c>
      <c r="P415">
        <f t="shared" si="404"/>
        <v>71.59</v>
      </c>
      <c r="Q415">
        <f t="shared" si="405"/>
        <v>346.97</v>
      </c>
      <c r="R415">
        <f t="shared" si="406"/>
        <v>67.64</v>
      </c>
      <c r="S415">
        <f t="shared" si="407"/>
        <v>1067.74</v>
      </c>
      <c r="T415">
        <f t="shared" si="408"/>
        <v>0</v>
      </c>
      <c r="U415">
        <f t="shared" si="409"/>
        <v>2.4499999999999997</v>
      </c>
      <c r="V415">
        <f t="shared" si="410"/>
        <v>0</v>
      </c>
      <c r="W415">
        <f t="shared" si="411"/>
        <v>0</v>
      </c>
      <c r="X415">
        <f t="shared" si="412"/>
        <v>843.51</v>
      </c>
      <c r="Y415">
        <f t="shared" si="413"/>
        <v>437.77</v>
      </c>
      <c r="AA415">
        <v>151751235</v>
      </c>
      <c r="AB415">
        <f t="shared" si="414"/>
        <v>10.029999999999999</v>
      </c>
      <c r="AC415">
        <f t="shared" si="415"/>
        <v>1.05</v>
      </c>
      <c r="AD415">
        <f t="shared" si="416"/>
        <v>4.5599999999999996</v>
      </c>
      <c r="AE415">
        <f t="shared" si="417"/>
        <v>0.28000000000000003</v>
      </c>
      <c r="AF415">
        <f t="shared" si="418"/>
        <v>4.42</v>
      </c>
      <c r="AG415">
        <f t="shared" si="419"/>
        <v>0</v>
      </c>
      <c r="AH415">
        <f t="shared" si="420"/>
        <v>0.35</v>
      </c>
      <c r="AI415">
        <f t="shared" si="421"/>
        <v>0</v>
      </c>
      <c r="AJ415">
        <f t="shared" si="422"/>
        <v>0</v>
      </c>
      <c r="AK415">
        <v>10.029999999999999</v>
      </c>
      <c r="AL415">
        <v>1.05</v>
      </c>
      <c r="AM415">
        <v>4.5599999999999996</v>
      </c>
      <c r="AN415">
        <v>0.28000000000000003</v>
      </c>
      <c r="AO415">
        <v>4.42</v>
      </c>
      <c r="AP415">
        <v>0</v>
      </c>
      <c r="AQ415">
        <v>0.35</v>
      </c>
      <c r="AR415">
        <v>0</v>
      </c>
      <c r="AS415">
        <v>0</v>
      </c>
      <c r="AT415">
        <v>79</v>
      </c>
      <c r="AU415">
        <v>41</v>
      </c>
      <c r="AV415">
        <v>1</v>
      </c>
      <c r="AW415">
        <v>1</v>
      </c>
      <c r="AZ415">
        <v>1</v>
      </c>
      <c r="BA415">
        <v>34.51</v>
      </c>
      <c r="BB415">
        <v>10.87</v>
      </c>
      <c r="BC415">
        <v>9.74</v>
      </c>
      <c r="BD415" t="s">
        <v>3</v>
      </c>
      <c r="BE415" t="s">
        <v>3</v>
      </c>
      <c r="BF415" t="s">
        <v>3</v>
      </c>
      <c r="BG415" t="s">
        <v>3</v>
      </c>
      <c r="BH415">
        <v>0</v>
      </c>
      <c r="BI415">
        <v>2</v>
      </c>
      <c r="BJ415" t="s">
        <v>90</v>
      </c>
      <c r="BM415">
        <v>336</v>
      </c>
      <c r="BN415">
        <v>0</v>
      </c>
      <c r="BO415" t="s">
        <v>88</v>
      </c>
      <c r="BP415">
        <v>1</v>
      </c>
      <c r="BQ415">
        <v>40</v>
      </c>
      <c r="BR415">
        <v>0</v>
      </c>
      <c r="BS415">
        <v>34.51</v>
      </c>
      <c r="BT415">
        <v>1</v>
      </c>
      <c r="BU415">
        <v>1</v>
      </c>
      <c r="BV415">
        <v>1</v>
      </c>
      <c r="BW415">
        <v>1</v>
      </c>
      <c r="BX415">
        <v>1</v>
      </c>
      <c r="BY415" t="s">
        <v>3</v>
      </c>
      <c r="BZ415">
        <v>79</v>
      </c>
      <c r="CA415">
        <v>41</v>
      </c>
      <c r="CB415" t="s">
        <v>3</v>
      </c>
      <c r="CE415">
        <v>30</v>
      </c>
      <c r="CF415">
        <v>0</v>
      </c>
      <c r="CG415">
        <v>0</v>
      </c>
      <c r="CM415">
        <v>0</v>
      </c>
      <c r="CN415" t="s">
        <v>3</v>
      </c>
      <c r="CO415">
        <v>0</v>
      </c>
      <c r="CP415">
        <f t="shared" si="423"/>
        <v>1486.3000000000002</v>
      </c>
      <c r="CQ415">
        <f t="shared" si="424"/>
        <v>10.23</v>
      </c>
      <c r="CR415">
        <f t="shared" si="425"/>
        <v>49.57</v>
      </c>
      <c r="CS415">
        <f t="shared" si="426"/>
        <v>9.66</v>
      </c>
      <c r="CT415">
        <f t="shared" si="427"/>
        <v>152.53</v>
      </c>
      <c r="CU415">
        <f t="shared" si="428"/>
        <v>0</v>
      </c>
      <c r="CV415">
        <f t="shared" si="429"/>
        <v>0.35</v>
      </c>
      <c r="CW415">
        <f t="shared" si="430"/>
        <v>0</v>
      </c>
      <c r="CX415">
        <f t="shared" si="431"/>
        <v>0</v>
      </c>
      <c r="CY415">
        <f>S415*(BZ415/100)</f>
        <v>843.51460000000009</v>
      </c>
      <c r="CZ415">
        <f>S415*(CA415/100)</f>
        <v>437.77339999999998</v>
      </c>
      <c r="DC415" t="s">
        <v>3</v>
      </c>
      <c r="DD415" t="s">
        <v>3</v>
      </c>
      <c r="DE415" t="s">
        <v>3</v>
      </c>
      <c r="DF415" t="s">
        <v>3</v>
      </c>
      <c r="DG415" t="s">
        <v>3</v>
      </c>
      <c r="DH415" t="s">
        <v>3</v>
      </c>
      <c r="DI415" t="s">
        <v>3</v>
      </c>
      <c r="DJ415" t="s">
        <v>3</v>
      </c>
      <c r="DK415" t="s">
        <v>3</v>
      </c>
      <c r="DL415" t="s">
        <v>3</v>
      </c>
      <c r="DM415" t="s">
        <v>3</v>
      </c>
      <c r="DN415">
        <v>114</v>
      </c>
      <c r="DO415">
        <v>67</v>
      </c>
      <c r="DP415">
        <v>1</v>
      </c>
      <c r="DQ415">
        <v>1</v>
      </c>
      <c r="DU415">
        <v>1013</v>
      </c>
      <c r="DV415" t="s">
        <v>44</v>
      </c>
      <c r="DW415" t="s">
        <v>44</v>
      </c>
      <c r="DX415">
        <v>1</v>
      </c>
      <c r="DZ415" t="s">
        <v>3</v>
      </c>
      <c r="EA415" t="s">
        <v>3</v>
      </c>
      <c r="EB415" t="s">
        <v>3</v>
      </c>
      <c r="EC415" t="s">
        <v>3</v>
      </c>
      <c r="EE415">
        <v>151030334</v>
      </c>
      <c r="EF415">
        <v>40</v>
      </c>
      <c r="EG415" t="s">
        <v>23</v>
      </c>
      <c r="EH415">
        <v>0</v>
      </c>
      <c r="EI415" t="s">
        <v>3</v>
      </c>
      <c r="EJ415">
        <v>2</v>
      </c>
      <c r="EK415">
        <v>336</v>
      </c>
      <c r="EL415" t="s">
        <v>24</v>
      </c>
      <c r="EM415" t="s">
        <v>25</v>
      </c>
      <c r="EO415" t="s">
        <v>3</v>
      </c>
      <c r="EQ415">
        <v>0</v>
      </c>
      <c r="ER415">
        <v>10.029999999999999</v>
      </c>
      <c r="ES415">
        <v>1.05</v>
      </c>
      <c r="ET415">
        <v>4.5599999999999996</v>
      </c>
      <c r="EU415">
        <v>0.28000000000000003</v>
      </c>
      <c r="EV415">
        <v>4.42</v>
      </c>
      <c r="EW415">
        <v>0.35</v>
      </c>
      <c r="EX415">
        <v>0</v>
      </c>
      <c r="EY415">
        <v>0</v>
      </c>
      <c r="FQ415">
        <v>0</v>
      </c>
      <c r="FR415">
        <f t="shared" si="432"/>
        <v>0</v>
      </c>
      <c r="FS415">
        <v>0</v>
      </c>
      <c r="FX415">
        <v>114</v>
      </c>
      <c r="FY415">
        <v>67</v>
      </c>
      <c r="GA415" t="s">
        <v>3</v>
      </c>
      <c r="GD415">
        <v>0</v>
      </c>
      <c r="GF415">
        <v>-1748315214</v>
      </c>
      <c r="GG415">
        <v>2</v>
      </c>
      <c r="GH415">
        <v>1</v>
      </c>
      <c r="GI415">
        <v>2</v>
      </c>
      <c r="GJ415">
        <v>0</v>
      </c>
      <c r="GK415">
        <f>ROUND(R415*(S12)/100,2)</f>
        <v>108.22</v>
      </c>
      <c r="GL415">
        <f t="shared" si="433"/>
        <v>0</v>
      </c>
      <c r="GM415">
        <f t="shared" si="434"/>
        <v>2875.8</v>
      </c>
      <c r="GN415">
        <f t="shared" si="435"/>
        <v>0</v>
      </c>
      <c r="GO415">
        <f t="shared" si="436"/>
        <v>2875.8</v>
      </c>
      <c r="GP415">
        <f t="shared" si="437"/>
        <v>0</v>
      </c>
      <c r="GR415">
        <v>0</v>
      </c>
      <c r="GS415">
        <v>3</v>
      </c>
      <c r="GT415">
        <v>0</v>
      </c>
      <c r="GU415" t="s">
        <v>3</v>
      </c>
      <c r="GV415">
        <f t="shared" si="438"/>
        <v>0</v>
      </c>
      <c r="GW415">
        <v>1</v>
      </c>
      <c r="GX415">
        <f t="shared" si="439"/>
        <v>0</v>
      </c>
      <c r="HA415">
        <v>0</v>
      </c>
      <c r="HB415">
        <v>0</v>
      </c>
      <c r="HC415">
        <f t="shared" si="440"/>
        <v>0</v>
      </c>
      <c r="HE415" t="s">
        <v>3</v>
      </c>
      <c r="HF415" t="s">
        <v>3</v>
      </c>
      <c r="HM415" t="s">
        <v>3</v>
      </c>
      <c r="HN415" t="s">
        <v>3</v>
      </c>
      <c r="HO415" t="s">
        <v>3</v>
      </c>
      <c r="HP415" t="s">
        <v>3</v>
      </c>
      <c r="HQ415" t="s">
        <v>3</v>
      </c>
      <c r="IK415">
        <v>0</v>
      </c>
    </row>
    <row r="416" spans="1:255" x14ac:dyDescent="0.2">
      <c r="A416" s="2">
        <v>17</v>
      </c>
      <c r="B416" s="2">
        <v>1</v>
      </c>
      <c r="C416" s="2">
        <f>ROW(SmtRes!A515)</f>
        <v>515</v>
      </c>
      <c r="D416" s="2">
        <f>ROW(EtalonRes!A615)</f>
        <v>615</v>
      </c>
      <c r="E416" s="2" t="s">
        <v>91</v>
      </c>
      <c r="F416" s="2" t="s">
        <v>92</v>
      </c>
      <c r="G416" s="2" t="s">
        <v>93</v>
      </c>
      <c r="H416" s="2" t="s">
        <v>44</v>
      </c>
      <c r="I416" s="2">
        <v>3</v>
      </c>
      <c r="J416" s="2">
        <v>0</v>
      </c>
      <c r="K416" s="2">
        <v>3</v>
      </c>
      <c r="L416" s="2"/>
      <c r="M416" s="2"/>
      <c r="N416" s="2"/>
      <c r="O416" s="2">
        <f t="shared" si="403"/>
        <v>67.56</v>
      </c>
      <c r="P416" s="2">
        <f t="shared" si="404"/>
        <v>3.78</v>
      </c>
      <c r="Q416" s="2">
        <f t="shared" si="405"/>
        <v>0.18</v>
      </c>
      <c r="R416" s="2">
        <f t="shared" si="406"/>
        <v>0.03</v>
      </c>
      <c r="S416" s="2">
        <f t="shared" si="407"/>
        <v>63.6</v>
      </c>
      <c r="T416" s="2">
        <f t="shared" si="408"/>
        <v>0</v>
      </c>
      <c r="U416" s="2">
        <f t="shared" si="409"/>
        <v>5.04</v>
      </c>
      <c r="V416" s="2">
        <f t="shared" si="410"/>
        <v>0</v>
      </c>
      <c r="W416" s="2">
        <f t="shared" si="411"/>
        <v>0</v>
      </c>
      <c r="X416" s="2">
        <f t="shared" si="412"/>
        <v>72.5</v>
      </c>
      <c r="Y416" s="2">
        <f t="shared" si="413"/>
        <v>42.61</v>
      </c>
      <c r="Z416" s="2"/>
      <c r="AA416" s="2">
        <v>151751237</v>
      </c>
      <c r="AB416" s="2">
        <f t="shared" si="414"/>
        <v>22.52</v>
      </c>
      <c r="AC416" s="2">
        <f t="shared" si="415"/>
        <v>1.26</v>
      </c>
      <c r="AD416" s="2">
        <f t="shared" si="416"/>
        <v>0.06</v>
      </c>
      <c r="AE416" s="2">
        <f t="shared" si="417"/>
        <v>0.01</v>
      </c>
      <c r="AF416" s="2">
        <f t="shared" si="418"/>
        <v>21.2</v>
      </c>
      <c r="AG416" s="2">
        <f t="shared" si="419"/>
        <v>0</v>
      </c>
      <c r="AH416" s="2">
        <f t="shared" si="420"/>
        <v>1.68</v>
      </c>
      <c r="AI416" s="2">
        <f t="shared" si="421"/>
        <v>0</v>
      </c>
      <c r="AJ416" s="2">
        <f t="shared" si="422"/>
        <v>0</v>
      </c>
      <c r="AK416" s="2">
        <v>22.52</v>
      </c>
      <c r="AL416" s="2">
        <v>1.26</v>
      </c>
      <c r="AM416" s="2">
        <v>0.06</v>
      </c>
      <c r="AN416" s="2">
        <v>0.01</v>
      </c>
      <c r="AO416" s="2">
        <v>21.2</v>
      </c>
      <c r="AP416" s="2">
        <v>0</v>
      </c>
      <c r="AQ416" s="2">
        <v>1.68</v>
      </c>
      <c r="AR416" s="2">
        <v>0</v>
      </c>
      <c r="AS416" s="2">
        <v>0</v>
      </c>
      <c r="AT416" s="2">
        <v>114</v>
      </c>
      <c r="AU416" s="2">
        <v>67</v>
      </c>
      <c r="AV416" s="2">
        <v>1</v>
      </c>
      <c r="AW416" s="2">
        <v>1</v>
      </c>
      <c r="AX416" s="2"/>
      <c r="AY416" s="2"/>
      <c r="AZ416" s="2">
        <v>1</v>
      </c>
      <c r="BA416" s="2">
        <v>1</v>
      </c>
      <c r="BB416" s="2">
        <v>1</v>
      </c>
      <c r="BC416" s="2">
        <v>1</v>
      </c>
      <c r="BD416" s="2" t="s">
        <v>3</v>
      </c>
      <c r="BE416" s="2" t="s">
        <v>3</v>
      </c>
      <c r="BF416" s="2" t="s">
        <v>3</v>
      </c>
      <c r="BG416" s="2" t="s">
        <v>3</v>
      </c>
      <c r="BH416" s="2">
        <v>0</v>
      </c>
      <c r="BI416" s="2">
        <v>2</v>
      </c>
      <c r="BJ416" s="2" t="s">
        <v>94</v>
      </c>
      <c r="BK416" s="2"/>
      <c r="BL416" s="2"/>
      <c r="BM416" s="2">
        <v>336</v>
      </c>
      <c r="BN416" s="2">
        <v>0</v>
      </c>
      <c r="BO416" s="2" t="s">
        <v>3</v>
      </c>
      <c r="BP416" s="2">
        <v>0</v>
      </c>
      <c r="BQ416" s="2">
        <v>40</v>
      </c>
      <c r="BR416" s="2">
        <v>0</v>
      </c>
      <c r="BS416" s="2">
        <v>1</v>
      </c>
      <c r="BT416" s="2">
        <v>1</v>
      </c>
      <c r="BU416" s="2">
        <v>1</v>
      </c>
      <c r="BV416" s="2">
        <v>1</v>
      </c>
      <c r="BW416" s="2">
        <v>1</v>
      </c>
      <c r="BX416" s="2">
        <v>1</v>
      </c>
      <c r="BY416" s="2" t="s">
        <v>3</v>
      </c>
      <c r="BZ416" s="2">
        <v>114</v>
      </c>
      <c r="CA416" s="2">
        <v>67</v>
      </c>
      <c r="CB416" s="2" t="s">
        <v>3</v>
      </c>
      <c r="CC416" s="2"/>
      <c r="CD416" s="2"/>
      <c r="CE416" s="2">
        <v>30</v>
      </c>
      <c r="CF416" s="2">
        <v>0</v>
      </c>
      <c r="CG416" s="2">
        <v>0</v>
      </c>
      <c r="CH416" s="2"/>
      <c r="CI416" s="2"/>
      <c r="CJ416" s="2"/>
      <c r="CK416" s="2"/>
      <c r="CL416" s="2"/>
      <c r="CM416" s="2">
        <v>0</v>
      </c>
      <c r="CN416" s="2" t="s">
        <v>3</v>
      </c>
      <c r="CO416" s="2">
        <v>0</v>
      </c>
      <c r="CP416" s="2">
        <f t="shared" si="423"/>
        <v>67.56</v>
      </c>
      <c r="CQ416" s="2">
        <f t="shared" si="424"/>
        <v>1.26</v>
      </c>
      <c r="CR416" s="2">
        <f t="shared" si="425"/>
        <v>0.06</v>
      </c>
      <c r="CS416" s="2">
        <f t="shared" si="426"/>
        <v>0.01</v>
      </c>
      <c r="CT416" s="2">
        <f t="shared" si="427"/>
        <v>21.2</v>
      </c>
      <c r="CU416" s="2">
        <f t="shared" si="428"/>
        <v>0</v>
      </c>
      <c r="CV416" s="2">
        <f t="shared" si="429"/>
        <v>1.68</v>
      </c>
      <c r="CW416" s="2">
        <f t="shared" si="430"/>
        <v>0</v>
      </c>
      <c r="CX416" s="2">
        <f t="shared" si="431"/>
        <v>0</v>
      </c>
      <c r="CY416" s="2">
        <f>((S416*BZ416)/100)</f>
        <v>72.504000000000005</v>
      </c>
      <c r="CZ416" s="2">
        <f>((S416*CA416)/100)</f>
        <v>42.611999999999995</v>
      </c>
      <c r="DA416" s="2"/>
      <c r="DB416" s="2"/>
      <c r="DC416" s="2" t="s">
        <v>3</v>
      </c>
      <c r="DD416" s="2" t="s">
        <v>3</v>
      </c>
      <c r="DE416" s="2" t="s">
        <v>3</v>
      </c>
      <c r="DF416" s="2" t="s">
        <v>3</v>
      </c>
      <c r="DG416" s="2" t="s">
        <v>3</v>
      </c>
      <c r="DH416" s="2" t="s">
        <v>3</v>
      </c>
      <c r="DI416" s="2" t="s">
        <v>3</v>
      </c>
      <c r="DJ416" s="2" t="s">
        <v>3</v>
      </c>
      <c r="DK416" s="2" t="s">
        <v>3</v>
      </c>
      <c r="DL416" s="2" t="s">
        <v>3</v>
      </c>
      <c r="DM416" s="2" t="s">
        <v>3</v>
      </c>
      <c r="DN416" s="2">
        <v>0</v>
      </c>
      <c r="DO416" s="2">
        <v>0</v>
      </c>
      <c r="DP416" s="2">
        <v>1</v>
      </c>
      <c r="DQ416" s="2">
        <v>1</v>
      </c>
      <c r="DR416" s="2"/>
      <c r="DS416" s="2"/>
      <c r="DT416" s="2"/>
      <c r="DU416" s="2">
        <v>1013</v>
      </c>
      <c r="DV416" s="2" t="s">
        <v>44</v>
      </c>
      <c r="DW416" s="2" t="s">
        <v>44</v>
      </c>
      <c r="DX416" s="2">
        <v>1</v>
      </c>
      <c r="DY416" s="2"/>
      <c r="DZ416" s="2" t="s">
        <v>3</v>
      </c>
      <c r="EA416" s="2" t="s">
        <v>3</v>
      </c>
      <c r="EB416" s="2" t="s">
        <v>3</v>
      </c>
      <c r="EC416" s="2" t="s">
        <v>3</v>
      </c>
      <c r="ED416" s="2"/>
      <c r="EE416" s="2">
        <v>151030334</v>
      </c>
      <c r="EF416" s="2">
        <v>40</v>
      </c>
      <c r="EG416" s="2" t="s">
        <v>23</v>
      </c>
      <c r="EH416" s="2">
        <v>0</v>
      </c>
      <c r="EI416" s="2" t="s">
        <v>3</v>
      </c>
      <c r="EJ416" s="2">
        <v>2</v>
      </c>
      <c r="EK416" s="2">
        <v>336</v>
      </c>
      <c r="EL416" s="2" t="s">
        <v>24</v>
      </c>
      <c r="EM416" s="2" t="s">
        <v>25</v>
      </c>
      <c r="EN416" s="2"/>
      <c r="EO416" s="2" t="s">
        <v>3</v>
      </c>
      <c r="EP416" s="2"/>
      <c r="EQ416" s="2">
        <v>0</v>
      </c>
      <c r="ER416" s="2">
        <v>22.52</v>
      </c>
      <c r="ES416" s="2">
        <v>1.26</v>
      </c>
      <c r="ET416" s="2">
        <v>0.06</v>
      </c>
      <c r="EU416" s="2">
        <v>0.01</v>
      </c>
      <c r="EV416" s="2">
        <v>21.2</v>
      </c>
      <c r="EW416" s="2">
        <v>1.68</v>
      </c>
      <c r="EX416" s="2">
        <v>0</v>
      </c>
      <c r="EY416" s="2">
        <v>0</v>
      </c>
      <c r="EZ416" s="2"/>
      <c r="FA416" s="2"/>
      <c r="FB416" s="2"/>
      <c r="FC416" s="2"/>
      <c r="FD416" s="2"/>
      <c r="FE416" s="2"/>
      <c r="FF416" s="2"/>
      <c r="FG416" s="2"/>
      <c r="FH416" s="2"/>
      <c r="FI416" s="2"/>
      <c r="FJ416" s="2"/>
      <c r="FK416" s="2"/>
      <c r="FL416" s="2"/>
      <c r="FM416" s="2"/>
      <c r="FN416" s="2"/>
      <c r="FO416" s="2"/>
      <c r="FP416" s="2"/>
      <c r="FQ416" s="2">
        <v>0</v>
      </c>
      <c r="FR416" s="2">
        <f t="shared" si="432"/>
        <v>0</v>
      </c>
      <c r="FS416" s="2">
        <v>0</v>
      </c>
      <c r="FT416" s="2"/>
      <c r="FU416" s="2"/>
      <c r="FV416" s="2"/>
      <c r="FW416" s="2"/>
      <c r="FX416" s="2">
        <v>114</v>
      </c>
      <c r="FY416" s="2">
        <v>67</v>
      </c>
      <c r="FZ416" s="2"/>
      <c r="GA416" s="2" t="s">
        <v>3</v>
      </c>
      <c r="GB416" s="2"/>
      <c r="GC416" s="2"/>
      <c r="GD416" s="2">
        <v>0</v>
      </c>
      <c r="GE416" s="2"/>
      <c r="GF416" s="2">
        <v>607527948</v>
      </c>
      <c r="GG416" s="2">
        <v>2</v>
      </c>
      <c r="GH416" s="2">
        <v>1</v>
      </c>
      <c r="GI416" s="2">
        <v>-2</v>
      </c>
      <c r="GJ416" s="2">
        <v>0</v>
      </c>
      <c r="GK416" s="2">
        <f>ROUND(R416*(R12)/100,2)</f>
        <v>0.05</v>
      </c>
      <c r="GL416" s="2">
        <f t="shared" si="433"/>
        <v>0</v>
      </c>
      <c r="GM416" s="2">
        <f t="shared" si="434"/>
        <v>182.72</v>
      </c>
      <c r="GN416" s="2">
        <f t="shared" si="435"/>
        <v>0</v>
      </c>
      <c r="GO416" s="2">
        <f t="shared" si="436"/>
        <v>182.72</v>
      </c>
      <c r="GP416" s="2">
        <f t="shared" si="437"/>
        <v>0</v>
      </c>
      <c r="GQ416" s="2"/>
      <c r="GR416" s="2">
        <v>0</v>
      </c>
      <c r="GS416" s="2">
        <v>0</v>
      </c>
      <c r="GT416" s="2">
        <v>0</v>
      </c>
      <c r="GU416" s="2" t="s">
        <v>3</v>
      </c>
      <c r="GV416" s="2">
        <f t="shared" si="438"/>
        <v>0</v>
      </c>
      <c r="GW416" s="2">
        <v>1</v>
      </c>
      <c r="GX416" s="2">
        <f t="shared" si="439"/>
        <v>0</v>
      </c>
      <c r="GY416" s="2"/>
      <c r="GZ416" s="2"/>
      <c r="HA416" s="2">
        <v>0</v>
      </c>
      <c r="HB416" s="2">
        <v>0</v>
      </c>
      <c r="HC416" s="2">
        <f t="shared" si="440"/>
        <v>0</v>
      </c>
      <c r="HD416" s="2"/>
      <c r="HE416" s="2" t="s">
        <v>3</v>
      </c>
      <c r="HF416" s="2" t="s">
        <v>3</v>
      </c>
      <c r="HG416" s="2"/>
      <c r="HH416" s="2"/>
      <c r="HI416" s="2"/>
      <c r="HJ416" s="2"/>
      <c r="HK416" s="2"/>
      <c r="HL416" s="2"/>
      <c r="HM416" s="2" t="s">
        <v>3</v>
      </c>
      <c r="HN416" s="2" t="s">
        <v>3</v>
      </c>
      <c r="HO416" s="2" t="s">
        <v>3</v>
      </c>
      <c r="HP416" s="2" t="s">
        <v>3</v>
      </c>
      <c r="HQ416" s="2" t="s">
        <v>3</v>
      </c>
      <c r="HR416" s="2"/>
      <c r="HS416" s="2"/>
      <c r="HT416" s="2"/>
      <c r="HU416" s="2"/>
      <c r="HV416" s="2"/>
      <c r="HW416" s="2"/>
      <c r="HX416" s="2"/>
      <c r="HY416" s="2"/>
      <c r="HZ416" s="2"/>
      <c r="IA416" s="2"/>
      <c r="IB416" s="2"/>
      <c r="IC416" s="2"/>
      <c r="ID416" s="2"/>
      <c r="IE416" s="2"/>
      <c r="IF416" s="2"/>
      <c r="IG416" s="2"/>
      <c r="IH416" s="2"/>
      <c r="II416" s="2"/>
      <c r="IJ416" s="2"/>
      <c r="IK416" s="2">
        <v>0</v>
      </c>
      <c r="IL416" s="2"/>
      <c r="IM416" s="2"/>
      <c r="IN416" s="2"/>
      <c r="IO416" s="2"/>
      <c r="IP416" s="2"/>
      <c r="IQ416" s="2"/>
      <c r="IR416" s="2"/>
      <c r="IS416" s="2"/>
      <c r="IT416" s="2"/>
      <c r="IU416" s="2"/>
    </row>
    <row r="417" spans="1:255" x14ac:dyDescent="0.2">
      <c r="A417">
        <v>17</v>
      </c>
      <c r="B417">
        <v>1</v>
      </c>
      <c r="C417">
        <f>ROW(SmtRes!A516)</f>
        <v>516</v>
      </c>
      <c r="D417">
        <f>ROW(EtalonRes!A616)</f>
        <v>616</v>
      </c>
      <c r="E417" t="s">
        <v>91</v>
      </c>
      <c r="F417" t="s">
        <v>92</v>
      </c>
      <c r="G417" t="s">
        <v>93</v>
      </c>
      <c r="H417" t="s">
        <v>44</v>
      </c>
      <c r="I417">
        <v>3</v>
      </c>
      <c r="J417">
        <v>0</v>
      </c>
      <c r="K417">
        <v>3</v>
      </c>
      <c r="O417">
        <f t="shared" si="403"/>
        <v>2234.12</v>
      </c>
      <c r="P417">
        <f t="shared" si="404"/>
        <v>36.82</v>
      </c>
      <c r="Q417">
        <f t="shared" si="405"/>
        <v>2.46</v>
      </c>
      <c r="R417">
        <f t="shared" si="406"/>
        <v>1.04</v>
      </c>
      <c r="S417">
        <f t="shared" si="407"/>
        <v>2194.84</v>
      </c>
      <c r="T417">
        <f t="shared" si="408"/>
        <v>0</v>
      </c>
      <c r="U417">
        <f t="shared" si="409"/>
        <v>5.04</v>
      </c>
      <c r="V417">
        <f t="shared" si="410"/>
        <v>0</v>
      </c>
      <c r="W417">
        <f t="shared" si="411"/>
        <v>0</v>
      </c>
      <c r="X417">
        <f t="shared" si="412"/>
        <v>1733.92</v>
      </c>
      <c r="Y417">
        <f t="shared" si="413"/>
        <v>899.88</v>
      </c>
      <c r="AA417">
        <v>151751235</v>
      </c>
      <c r="AB417">
        <f t="shared" si="414"/>
        <v>22.52</v>
      </c>
      <c r="AC417">
        <f t="shared" si="415"/>
        <v>1.26</v>
      </c>
      <c r="AD417">
        <f t="shared" si="416"/>
        <v>0.06</v>
      </c>
      <c r="AE417">
        <f t="shared" si="417"/>
        <v>0.01</v>
      </c>
      <c r="AF417">
        <f t="shared" si="418"/>
        <v>21.2</v>
      </c>
      <c r="AG417">
        <f t="shared" si="419"/>
        <v>0</v>
      </c>
      <c r="AH417">
        <f t="shared" si="420"/>
        <v>1.68</v>
      </c>
      <c r="AI417">
        <f t="shared" si="421"/>
        <v>0</v>
      </c>
      <c r="AJ417">
        <f t="shared" si="422"/>
        <v>0</v>
      </c>
      <c r="AK417">
        <v>22.52</v>
      </c>
      <c r="AL417">
        <v>1.26</v>
      </c>
      <c r="AM417">
        <v>0.06</v>
      </c>
      <c r="AN417">
        <v>0.01</v>
      </c>
      <c r="AO417">
        <v>21.2</v>
      </c>
      <c r="AP417">
        <v>0</v>
      </c>
      <c r="AQ417">
        <v>1.68</v>
      </c>
      <c r="AR417">
        <v>0</v>
      </c>
      <c r="AS417">
        <v>0</v>
      </c>
      <c r="AT417">
        <v>79</v>
      </c>
      <c r="AU417">
        <v>41</v>
      </c>
      <c r="AV417">
        <v>1</v>
      </c>
      <c r="AW417">
        <v>1</v>
      </c>
      <c r="AZ417">
        <v>1</v>
      </c>
      <c r="BA417">
        <v>34.51</v>
      </c>
      <c r="BB417">
        <v>13.67</v>
      </c>
      <c r="BC417">
        <v>9.74</v>
      </c>
      <c r="BD417" t="s">
        <v>3</v>
      </c>
      <c r="BE417" t="s">
        <v>3</v>
      </c>
      <c r="BF417" t="s">
        <v>3</v>
      </c>
      <c r="BG417" t="s">
        <v>3</v>
      </c>
      <c r="BH417">
        <v>0</v>
      </c>
      <c r="BI417">
        <v>2</v>
      </c>
      <c r="BJ417" t="s">
        <v>94</v>
      </c>
      <c r="BM417">
        <v>336</v>
      </c>
      <c r="BN417">
        <v>0</v>
      </c>
      <c r="BO417" t="s">
        <v>92</v>
      </c>
      <c r="BP417">
        <v>1</v>
      </c>
      <c r="BQ417">
        <v>40</v>
      </c>
      <c r="BR417">
        <v>0</v>
      </c>
      <c r="BS417">
        <v>34.51</v>
      </c>
      <c r="BT417">
        <v>1</v>
      </c>
      <c r="BU417">
        <v>1</v>
      </c>
      <c r="BV417">
        <v>1</v>
      </c>
      <c r="BW417">
        <v>1</v>
      </c>
      <c r="BX417">
        <v>1</v>
      </c>
      <c r="BY417" t="s">
        <v>3</v>
      </c>
      <c r="BZ417">
        <v>79</v>
      </c>
      <c r="CA417">
        <v>41</v>
      </c>
      <c r="CB417" t="s">
        <v>3</v>
      </c>
      <c r="CE417">
        <v>30</v>
      </c>
      <c r="CF417">
        <v>0</v>
      </c>
      <c r="CG417">
        <v>0</v>
      </c>
      <c r="CM417">
        <v>0</v>
      </c>
      <c r="CN417" t="s">
        <v>3</v>
      </c>
      <c r="CO417">
        <v>0</v>
      </c>
      <c r="CP417">
        <f t="shared" si="423"/>
        <v>2234.1200000000003</v>
      </c>
      <c r="CQ417">
        <f t="shared" si="424"/>
        <v>12.27</v>
      </c>
      <c r="CR417">
        <f t="shared" si="425"/>
        <v>0.82</v>
      </c>
      <c r="CS417">
        <f t="shared" si="426"/>
        <v>0.35</v>
      </c>
      <c r="CT417">
        <f t="shared" si="427"/>
        <v>731.61</v>
      </c>
      <c r="CU417">
        <f t="shared" si="428"/>
        <v>0</v>
      </c>
      <c r="CV417">
        <f t="shared" si="429"/>
        <v>1.68</v>
      </c>
      <c r="CW417">
        <f t="shared" si="430"/>
        <v>0</v>
      </c>
      <c r="CX417">
        <f t="shared" si="431"/>
        <v>0</v>
      </c>
      <c r="CY417">
        <f>S417*(BZ417/100)</f>
        <v>1733.9236000000003</v>
      </c>
      <c r="CZ417">
        <f>S417*(CA417/100)</f>
        <v>899.88440000000003</v>
      </c>
      <c r="DC417" t="s">
        <v>3</v>
      </c>
      <c r="DD417" t="s">
        <v>3</v>
      </c>
      <c r="DE417" t="s">
        <v>3</v>
      </c>
      <c r="DF417" t="s">
        <v>3</v>
      </c>
      <c r="DG417" t="s">
        <v>3</v>
      </c>
      <c r="DH417" t="s">
        <v>3</v>
      </c>
      <c r="DI417" t="s">
        <v>3</v>
      </c>
      <c r="DJ417" t="s">
        <v>3</v>
      </c>
      <c r="DK417" t="s">
        <v>3</v>
      </c>
      <c r="DL417" t="s">
        <v>3</v>
      </c>
      <c r="DM417" t="s">
        <v>3</v>
      </c>
      <c r="DN417">
        <v>114</v>
      </c>
      <c r="DO417">
        <v>67</v>
      </c>
      <c r="DP417">
        <v>1</v>
      </c>
      <c r="DQ417">
        <v>1</v>
      </c>
      <c r="DU417">
        <v>1013</v>
      </c>
      <c r="DV417" t="s">
        <v>44</v>
      </c>
      <c r="DW417" t="s">
        <v>44</v>
      </c>
      <c r="DX417">
        <v>1</v>
      </c>
      <c r="DZ417" t="s">
        <v>3</v>
      </c>
      <c r="EA417" t="s">
        <v>3</v>
      </c>
      <c r="EB417" t="s">
        <v>3</v>
      </c>
      <c r="EC417" t="s">
        <v>3</v>
      </c>
      <c r="EE417">
        <v>151030334</v>
      </c>
      <c r="EF417">
        <v>40</v>
      </c>
      <c r="EG417" t="s">
        <v>23</v>
      </c>
      <c r="EH417">
        <v>0</v>
      </c>
      <c r="EI417" t="s">
        <v>3</v>
      </c>
      <c r="EJ417">
        <v>2</v>
      </c>
      <c r="EK417">
        <v>336</v>
      </c>
      <c r="EL417" t="s">
        <v>24</v>
      </c>
      <c r="EM417" t="s">
        <v>25</v>
      </c>
      <c r="EO417" t="s">
        <v>3</v>
      </c>
      <c r="EQ417">
        <v>0</v>
      </c>
      <c r="ER417">
        <v>22.52</v>
      </c>
      <c r="ES417">
        <v>1.26</v>
      </c>
      <c r="ET417">
        <v>0.06</v>
      </c>
      <c r="EU417">
        <v>0.01</v>
      </c>
      <c r="EV417">
        <v>21.2</v>
      </c>
      <c r="EW417">
        <v>1.68</v>
      </c>
      <c r="EX417">
        <v>0</v>
      </c>
      <c r="EY417">
        <v>0</v>
      </c>
      <c r="FQ417">
        <v>0</v>
      </c>
      <c r="FR417">
        <f t="shared" si="432"/>
        <v>0</v>
      </c>
      <c r="FS417">
        <v>0</v>
      </c>
      <c r="FX417">
        <v>114</v>
      </c>
      <c r="FY417">
        <v>67</v>
      </c>
      <c r="GA417" t="s">
        <v>3</v>
      </c>
      <c r="GD417">
        <v>0</v>
      </c>
      <c r="GF417">
        <v>607527948</v>
      </c>
      <c r="GG417">
        <v>2</v>
      </c>
      <c r="GH417">
        <v>1</v>
      </c>
      <c r="GI417">
        <v>2</v>
      </c>
      <c r="GJ417">
        <v>0</v>
      </c>
      <c r="GK417">
        <f>ROUND(R417*(S12)/100,2)</f>
        <v>1.66</v>
      </c>
      <c r="GL417">
        <f t="shared" si="433"/>
        <v>0</v>
      </c>
      <c r="GM417">
        <f t="shared" si="434"/>
        <v>4869.58</v>
      </c>
      <c r="GN417">
        <f t="shared" si="435"/>
        <v>0</v>
      </c>
      <c r="GO417">
        <f t="shared" si="436"/>
        <v>4869.58</v>
      </c>
      <c r="GP417">
        <f t="shared" si="437"/>
        <v>0</v>
      </c>
      <c r="GR417">
        <v>0</v>
      </c>
      <c r="GS417">
        <v>3</v>
      </c>
      <c r="GT417">
        <v>0</v>
      </c>
      <c r="GU417" t="s">
        <v>3</v>
      </c>
      <c r="GV417">
        <f t="shared" si="438"/>
        <v>0</v>
      </c>
      <c r="GW417">
        <v>1</v>
      </c>
      <c r="GX417">
        <f t="shared" si="439"/>
        <v>0</v>
      </c>
      <c r="HA417">
        <v>0</v>
      </c>
      <c r="HB417">
        <v>0</v>
      </c>
      <c r="HC417">
        <f t="shared" si="440"/>
        <v>0</v>
      </c>
      <c r="HE417" t="s">
        <v>3</v>
      </c>
      <c r="HF417" t="s">
        <v>3</v>
      </c>
      <c r="HM417" t="s">
        <v>3</v>
      </c>
      <c r="HN417" t="s">
        <v>3</v>
      </c>
      <c r="HO417" t="s">
        <v>3</v>
      </c>
      <c r="HP417" t="s">
        <v>3</v>
      </c>
      <c r="HQ417" t="s">
        <v>3</v>
      </c>
      <c r="IK417">
        <v>0</v>
      </c>
    </row>
    <row r="418" spans="1:255" x14ac:dyDescent="0.2">
      <c r="A418" s="2">
        <v>17</v>
      </c>
      <c r="B418" s="2">
        <v>1</v>
      </c>
      <c r="C418" s="2"/>
      <c r="D418" s="2"/>
      <c r="E418" s="2" t="s">
        <v>95</v>
      </c>
      <c r="F418" s="2" t="s">
        <v>27</v>
      </c>
      <c r="G418" s="2" t="s">
        <v>388</v>
      </c>
      <c r="H418" s="2" t="s">
        <v>29</v>
      </c>
      <c r="I418" s="2">
        <v>3</v>
      </c>
      <c r="J418" s="2">
        <v>0</v>
      </c>
      <c r="K418" s="2">
        <v>3</v>
      </c>
      <c r="L418" s="2"/>
      <c r="M418" s="2"/>
      <c r="N418" s="2"/>
      <c r="O418" s="2">
        <f t="shared" si="403"/>
        <v>479.76</v>
      </c>
      <c r="P418" s="2">
        <f t="shared" si="404"/>
        <v>479.76</v>
      </c>
      <c r="Q418" s="2">
        <f t="shared" si="405"/>
        <v>0</v>
      </c>
      <c r="R418" s="2">
        <f t="shared" si="406"/>
        <v>0</v>
      </c>
      <c r="S418" s="2">
        <f t="shared" si="407"/>
        <v>0</v>
      </c>
      <c r="T418" s="2">
        <f t="shared" si="408"/>
        <v>0</v>
      </c>
      <c r="U418" s="2">
        <f t="shared" si="409"/>
        <v>0</v>
      </c>
      <c r="V418" s="2">
        <f t="shared" si="410"/>
        <v>0</v>
      </c>
      <c r="W418" s="2">
        <f t="shared" si="411"/>
        <v>0</v>
      </c>
      <c r="X418" s="2">
        <f t="shared" si="412"/>
        <v>0</v>
      </c>
      <c r="Y418" s="2">
        <f t="shared" si="413"/>
        <v>0</v>
      </c>
      <c r="Z418" s="2"/>
      <c r="AA418" s="2">
        <v>151751237</v>
      </c>
      <c r="AB418" s="2">
        <f t="shared" si="414"/>
        <v>159.91999999999999</v>
      </c>
      <c r="AC418" s="2">
        <f t="shared" si="415"/>
        <v>159.91999999999999</v>
      </c>
      <c r="AD418" s="2">
        <f t="shared" si="416"/>
        <v>0</v>
      </c>
      <c r="AE418" s="2">
        <f t="shared" si="417"/>
        <v>0</v>
      </c>
      <c r="AF418" s="2">
        <f t="shared" si="418"/>
        <v>0</v>
      </c>
      <c r="AG418" s="2">
        <f t="shared" si="419"/>
        <v>0</v>
      </c>
      <c r="AH418" s="2">
        <f t="shared" si="420"/>
        <v>0</v>
      </c>
      <c r="AI418" s="2">
        <f t="shared" si="421"/>
        <v>0</v>
      </c>
      <c r="AJ418" s="2">
        <f t="shared" si="422"/>
        <v>0</v>
      </c>
      <c r="AK418" s="2">
        <v>159.91999999999999</v>
      </c>
      <c r="AL418" s="2">
        <v>159.91999999999999</v>
      </c>
      <c r="AM418" s="2">
        <v>0</v>
      </c>
      <c r="AN418" s="2">
        <v>0</v>
      </c>
      <c r="AO418" s="2">
        <v>0</v>
      </c>
      <c r="AP418" s="2">
        <v>0</v>
      </c>
      <c r="AQ418" s="2">
        <v>0</v>
      </c>
      <c r="AR418" s="2">
        <v>0</v>
      </c>
      <c r="AS418" s="2">
        <v>0</v>
      </c>
      <c r="AT418" s="2">
        <v>0</v>
      </c>
      <c r="AU418" s="2">
        <v>0</v>
      </c>
      <c r="AV418" s="2">
        <v>1</v>
      </c>
      <c r="AW418" s="2">
        <v>1</v>
      </c>
      <c r="AX418" s="2"/>
      <c r="AY418" s="2"/>
      <c r="AZ418" s="2">
        <v>1</v>
      </c>
      <c r="BA418" s="2">
        <v>1</v>
      </c>
      <c r="BB418" s="2">
        <v>1</v>
      </c>
      <c r="BC418" s="2">
        <v>1</v>
      </c>
      <c r="BD418" s="2" t="s">
        <v>3</v>
      </c>
      <c r="BE418" s="2" t="s">
        <v>3</v>
      </c>
      <c r="BF418" s="2" t="s">
        <v>3</v>
      </c>
      <c r="BG418" s="2" t="s">
        <v>3</v>
      </c>
      <c r="BH418" s="2">
        <v>3</v>
      </c>
      <c r="BI418" s="2">
        <v>2</v>
      </c>
      <c r="BJ418" s="2" t="s">
        <v>3</v>
      </c>
      <c r="BK418" s="2"/>
      <c r="BL418" s="2"/>
      <c r="BM418" s="2">
        <v>700010</v>
      </c>
      <c r="BN418" s="2">
        <v>0</v>
      </c>
      <c r="BO418" s="2" t="s">
        <v>3</v>
      </c>
      <c r="BP418" s="2">
        <v>0</v>
      </c>
      <c r="BQ418" s="2">
        <v>202</v>
      </c>
      <c r="BR418" s="2">
        <v>0</v>
      </c>
      <c r="BS418" s="2">
        <v>1</v>
      </c>
      <c r="BT418" s="2">
        <v>1</v>
      </c>
      <c r="BU418" s="2">
        <v>1</v>
      </c>
      <c r="BV418" s="2">
        <v>1</v>
      </c>
      <c r="BW418" s="2">
        <v>1</v>
      </c>
      <c r="BX418" s="2">
        <v>1</v>
      </c>
      <c r="BY418" s="2" t="s">
        <v>3</v>
      </c>
      <c r="BZ418" s="2">
        <v>0</v>
      </c>
      <c r="CA418" s="2">
        <v>0</v>
      </c>
      <c r="CB418" s="2" t="s">
        <v>3</v>
      </c>
      <c r="CC418" s="2"/>
      <c r="CD418" s="2"/>
      <c r="CE418" s="2">
        <v>30</v>
      </c>
      <c r="CF418" s="2">
        <v>0</v>
      </c>
      <c r="CG418" s="2">
        <v>0</v>
      </c>
      <c r="CH418" s="2"/>
      <c r="CI418" s="2"/>
      <c r="CJ418" s="2"/>
      <c r="CK418" s="2"/>
      <c r="CL418" s="2"/>
      <c r="CM418" s="2">
        <v>0</v>
      </c>
      <c r="CN418" s="2" t="s">
        <v>3</v>
      </c>
      <c r="CO418" s="2">
        <v>0</v>
      </c>
      <c r="CP418" s="2">
        <f t="shared" si="423"/>
        <v>479.76</v>
      </c>
      <c r="CQ418" s="2">
        <f t="shared" si="424"/>
        <v>159.91999999999999</v>
      </c>
      <c r="CR418" s="2">
        <f t="shared" si="425"/>
        <v>0</v>
      </c>
      <c r="CS418" s="2">
        <f t="shared" si="426"/>
        <v>0</v>
      </c>
      <c r="CT418" s="2">
        <f t="shared" si="427"/>
        <v>0</v>
      </c>
      <c r="CU418" s="2">
        <f t="shared" si="428"/>
        <v>0</v>
      </c>
      <c r="CV418" s="2">
        <f t="shared" si="429"/>
        <v>0</v>
      </c>
      <c r="CW418" s="2">
        <f t="shared" si="430"/>
        <v>0</v>
      </c>
      <c r="CX418" s="2">
        <f t="shared" si="431"/>
        <v>0</v>
      </c>
      <c r="CY418" s="2">
        <f>((S418*BZ418)/100)</f>
        <v>0</v>
      </c>
      <c r="CZ418" s="2">
        <f>((S418*CA418)/100)</f>
        <v>0</v>
      </c>
      <c r="DA418" s="2"/>
      <c r="DB418" s="2"/>
      <c r="DC418" s="2" t="s">
        <v>3</v>
      </c>
      <c r="DD418" s="2" t="s">
        <v>3</v>
      </c>
      <c r="DE418" s="2" t="s">
        <v>3</v>
      </c>
      <c r="DF418" s="2" t="s">
        <v>3</v>
      </c>
      <c r="DG418" s="2" t="s">
        <v>3</v>
      </c>
      <c r="DH418" s="2" t="s">
        <v>3</v>
      </c>
      <c r="DI418" s="2" t="s">
        <v>3</v>
      </c>
      <c r="DJ418" s="2" t="s">
        <v>3</v>
      </c>
      <c r="DK418" s="2" t="s">
        <v>3</v>
      </c>
      <c r="DL418" s="2" t="s">
        <v>3</v>
      </c>
      <c r="DM418" s="2" t="s">
        <v>3</v>
      </c>
      <c r="DN418" s="2">
        <v>0</v>
      </c>
      <c r="DO418" s="2">
        <v>0</v>
      </c>
      <c r="DP418" s="2">
        <v>1</v>
      </c>
      <c r="DQ418" s="2">
        <v>1</v>
      </c>
      <c r="DR418" s="2"/>
      <c r="DS418" s="2"/>
      <c r="DT418" s="2"/>
      <c r="DU418" s="2">
        <v>1010</v>
      </c>
      <c r="DV418" s="2" t="s">
        <v>29</v>
      </c>
      <c r="DW418" s="2" t="s">
        <v>29</v>
      </c>
      <c r="DX418" s="2">
        <v>1</v>
      </c>
      <c r="DY418" s="2"/>
      <c r="DZ418" s="2" t="s">
        <v>3</v>
      </c>
      <c r="EA418" s="2" t="s">
        <v>3</v>
      </c>
      <c r="EB418" s="2" t="s">
        <v>3</v>
      </c>
      <c r="EC418" s="2" t="s">
        <v>3</v>
      </c>
      <c r="ED418" s="2"/>
      <c r="EE418" s="2">
        <v>151748510</v>
      </c>
      <c r="EF418" s="2">
        <v>202</v>
      </c>
      <c r="EG418" s="2" t="s">
        <v>30</v>
      </c>
      <c r="EH418" s="2">
        <v>0</v>
      </c>
      <c r="EI418" s="2" t="s">
        <v>3</v>
      </c>
      <c r="EJ418" s="2">
        <v>1</v>
      </c>
      <c r="EK418" s="2">
        <v>700010</v>
      </c>
      <c r="EL418" s="2" t="s">
        <v>31</v>
      </c>
      <c r="EM418" s="2" t="s">
        <v>30</v>
      </c>
      <c r="EN418" s="2"/>
      <c r="EO418" s="2" t="s">
        <v>3</v>
      </c>
      <c r="EP418" s="2"/>
      <c r="EQ418" s="2">
        <v>0</v>
      </c>
      <c r="ER418" s="2">
        <v>170.41</v>
      </c>
      <c r="ES418" s="2">
        <v>159.91999999999999</v>
      </c>
      <c r="ET418" s="2">
        <v>0</v>
      </c>
      <c r="EU418" s="2">
        <v>0</v>
      </c>
      <c r="EV418" s="2">
        <v>0</v>
      </c>
      <c r="EW418" s="2">
        <v>0</v>
      </c>
      <c r="EX418" s="2">
        <v>0</v>
      </c>
      <c r="EY418" s="2">
        <v>0</v>
      </c>
      <c r="EZ418" s="2"/>
      <c r="FA418" s="2"/>
      <c r="FB418" s="2"/>
      <c r="FC418" s="2"/>
      <c r="FD418" s="2"/>
      <c r="FE418" s="2"/>
      <c r="FF418" s="2"/>
      <c r="FG418" s="2"/>
      <c r="FH418" s="2"/>
      <c r="FI418" s="2"/>
      <c r="FJ418" s="2"/>
      <c r="FK418" s="2"/>
      <c r="FL418" s="2"/>
      <c r="FM418" s="2"/>
      <c r="FN418" s="2"/>
      <c r="FO418" s="2"/>
      <c r="FP418" s="2"/>
      <c r="FQ418" s="2">
        <v>0</v>
      </c>
      <c r="FR418" s="2">
        <f t="shared" si="432"/>
        <v>0</v>
      </c>
      <c r="FS418" s="2">
        <v>0</v>
      </c>
      <c r="FT418" s="2"/>
      <c r="FU418" s="2"/>
      <c r="FV418" s="2"/>
      <c r="FW418" s="2"/>
      <c r="FX418" s="2">
        <v>0</v>
      </c>
      <c r="FY418" s="2">
        <v>0</v>
      </c>
      <c r="FZ418" s="2"/>
      <c r="GA418" s="2" t="s">
        <v>97</v>
      </c>
      <c r="GB418" s="2"/>
      <c r="GC418" s="2"/>
      <c r="GD418" s="2">
        <v>0</v>
      </c>
      <c r="GE418" s="2"/>
      <c r="GF418" s="2">
        <v>-314627470</v>
      </c>
      <c r="GG418" s="2">
        <v>2</v>
      </c>
      <c r="GH418" s="2">
        <v>4</v>
      </c>
      <c r="GI418" s="2">
        <v>-2</v>
      </c>
      <c r="GJ418" s="2">
        <v>0</v>
      </c>
      <c r="GK418" s="2">
        <f>ROUND(R418*(R12)/100,2)</f>
        <v>0</v>
      </c>
      <c r="GL418" s="2">
        <f t="shared" si="433"/>
        <v>0</v>
      </c>
      <c r="GM418" s="2">
        <f t="shared" si="434"/>
        <v>479.76</v>
      </c>
      <c r="GN418" s="2">
        <f t="shared" si="435"/>
        <v>0</v>
      </c>
      <c r="GO418" s="2">
        <f t="shared" si="436"/>
        <v>479.76</v>
      </c>
      <c r="GP418" s="2">
        <f t="shared" si="437"/>
        <v>0</v>
      </c>
      <c r="GQ418" s="2"/>
      <c r="GR418" s="2">
        <v>0</v>
      </c>
      <c r="GS418" s="2">
        <v>2</v>
      </c>
      <c r="GT418" s="2">
        <v>0</v>
      </c>
      <c r="GU418" s="2" t="s">
        <v>3</v>
      </c>
      <c r="GV418" s="2">
        <f t="shared" si="438"/>
        <v>0</v>
      </c>
      <c r="GW418" s="2">
        <v>1</v>
      </c>
      <c r="GX418" s="2">
        <f t="shared" si="439"/>
        <v>0</v>
      </c>
      <c r="GY418" s="2"/>
      <c r="GZ418" s="2"/>
      <c r="HA418" s="2">
        <v>0</v>
      </c>
      <c r="HB418" s="2">
        <v>0</v>
      </c>
      <c r="HC418" s="2">
        <f t="shared" si="440"/>
        <v>0</v>
      </c>
      <c r="HD418" s="2"/>
      <c r="HE418" s="2" t="s">
        <v>26</v>
      </c>
      <c r="HF418" s="2" t="s">
        <v>75</v>
      </c>
      <c r="HG418" s="2"/>
      <c r="HH418" s="2"/>
      <c r="HI418" s="2"/>
      <c r="HJ418" s="2"/>
      <c r="HK418" s="2"/>
      <c r="HL418" s="2"/>
      <c r="HM418" s="2" t="s">
        <v>3</v>
      </c>
      <c r="HN418" s="2" t="s">
        <v>3</v>
      </c>
      <c r="HO418" s="2" t="s">
        <v>3</v>
      </c>
      <c r="HP418" s="2" t="s">
        <v>3</v>
      </c>
      <c r="HQ418" s="2" t="s">
        <v>3</v>
      </c>
      <c r="HR418" s="2"/>
      <c r="HS418" s="2"/>
      <c r="HT418" s="2"/>
      <c r="HU418" s="2"/>
      <c r="HV418" s="2"/>
      <c r="HW418" s="2"/>
      <c r="HX418" s="2"/>
      <c r="HY418" s="2"/>
      <c r="HZ418" s="2"/>
      <c r="IA418" s="2"/>
      <c r="IB418" s="2"/>
      <c r="IC418" s="2"/>
      <c r="ID418" s="2"/>
      <c r="IE418" s="2"/>
      <c r="IF418" s="2"/>
      <c r="IG418" s="2"/>
      <c r="IH418" s="2"/>
      <c r="II418" s="2"/>
      <c r="IJ418" s="2"/>
      <c r="IK418" s="2">
        <v>0</v>
      </c>
      <c r="IL418" s="2"/>
      <c r="IM418" s="2"/>
      <c r="IN418" s="2"/>
      <c r="IO418" s="2"/>
      <c r="IP418" s="2"/>
      <c r="IQ418" s="2"/>
      <c r="IR418" s="2"/>
      <c r="IS418" s="2"/>
      <c r="IT418" s="2"/>
      <c r="IU418" s="2"/>
    </row>
    <row r="419" spans="1:255" x14ac:dyDescent="0.2">
      <c r="A419">
        <v>17</v>
      </c>
      <c r="B419">
        <v>1</v>
      </c>
      <c r="E419" t="s">
        <v>95</v>
      </c>
      <c r="F419" t="s">
        <v>27</v>
      </c>
      <c r="G419" t="s">
        <v>388</v>
      </c>
      <c r="H419" t="s">
        <v>29</v>
      </c>
      <c r="I419">
        <v>3</v>
      </c>
      <c r="J419">
        <v>0</v>
      </c>
      <c r="K419">
        <v>3</v>
      </c>
      <c r="O419">
        <f t="shared" si="403"/>
        <v>4672.8599999999997</v>
      </c>
      <c r="P419">
        <f t="shared" si="404"/>
        <v>4672.8599999999997</v>
      </c>
      <c r="Q419">
        <f t="shared" si="405"/>
        <v>0</v>
      </c>
      <c r="R419">
        <f t="shared" si="406"/>
        <v>0</v>
      </c>
      <c r="S419">
        <f t="shared" si="407"/>
        <v>0</v>
      </c>
      <c r="T419">
        <f t="shared" si="408"/>
        <v>0</v>
      </c>
      <c r="U419">
        <f t="shared" si="409"/>
        <v>0</v>
      </c>
      <c r="V419">
        <f t="shared" si="410"/>
        <v>0</v>
      </c>
      <c r="W419">
        <f t="shared" si="411"/>
        <v>0</v>
      </c>
      <c r="X419">
        <f t="shared" si="412"/>
        <v>0</v>
      </c>
      <c r="Y419">
        <f t="shared" si="413"/>
        <v>0</v>
      </c>
      <c r="AA419">
        <v>151751235</v>
      </c>
      <c r="AB419">
        <f t="shared" si="414"/>
        <v>159.91999999999999</v>
      </c>
      <c r="AC419">
        <f t="shared" si="415"/>
        <v>159.91999999999999</v>
      </c>
      <c r="AD419">
        <f t="shared" si="416"/>
        <v>0</v>
      </c>
      <c r="AE419">
        <f t="shared" si="417"/>
        <v>0</v>
      </c>
      <c r="AF419">
        <f t="shared" si="418"/>
        <v>0</v>
      </c>
      <c r="AG419">
        <f t="shared" si="419"/>
        <v>0</v>
      </c>
      <c r="AH419">
        <f t="shared" si="420"/>
        <v>0</v>
      </c>
      <c r="AI419">
        <f t="shared" si="421"/>
        <v>0</v>
      </c>
      <c r="AJ419">
        <f t="shared" si="422"/>
        <v>0</v>
      </c>
      <c r="AK419">
        <v>159.91999999999999</v>
      </c>
      <c r="AL419">
        <v>159.91999999999999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1</v>
      </c>
      <c r="AW419">
        <v>1</v>
      </c>
      <c r="AZ419">
        <v>1</v>
      </c>
      <c r="BA419">
        <v>1</v>
      </c>
      <c r="BB419">
        <v>1</v>
      </c>
      <c r="BC419">
        <v>9.74</v>
      </c>
      <c r="BD419" t="s">
        <v>3</v>
      </c>
      <c r="BE419" t="s">
        <v>3</v>
      </c>
      <c r="BF419" t="s">
        <v>3</v>
      </c>
      <c r="BG419" t="s">
        <v>3</v>
      </c>
      <c r="BH419">
        <v>3</v>
      </c>
      <c r="BI419">
        <v>2</v>
      </c>
      <c r="BJ419" t="s">
        <v>3</v>
      </c>
      <c r="BM419">
        <v>700010</v>
      </c>
      <c r="BN419">
        <v>0</v>
      </c>
      <c r="BO419" t="s">
        <v>3</v>
      </c>
      <c r="BP419">
        <v>0</v>
      </c>
      <c r="BQ419">
        <v>202</v>
      </c>
      <c r="BR419">
        <v>0</v>
      </c>
      <c r="BS419">
        <v>1</v>
      </c>
      <c r="BT419">
        <v>1</v>
      </c>
      <c r="BU419">
        <v>1</v>
      </c>
      <c r="BV419">
        <v>1</v>
      </c>
      <c r="BW419">
        <v>1</v>
      </c>
      <c r="BX419">
        <v>1</v>
      </c>
      <c r="BY419" t="s">
        <v>3</v>
      </c>
      <c r="BZ419">
        <v>0</v>
      </c>
      <c r="CA419">
        <v>0</v>
      </c>
      <c r="CB419" t="s">
        <v>3</v>
      </c>
      <c r="CE419">
        <v>30</v>
      </c>
      <c r="CF419">
        <v>0</v>
      </c>
      <c r="CG419">
        <v>0</v>
      </c>
      <c r="CM419">
        <v>0</v>
      </c>
      <c r="CN419" t="s">
        <v>3</v>
      </c>
      <c r="CO419">
        <v>0</v>
      </c>
      <c r="CP419">
        <f t="shared" si="423"/>
        <v>4672.8599999999997</v>
      </c>
      <c r="CQ419">
        <f t="shared" si="424"/>
        <v>1557.62</v>
      </c>
      <c r="CR419">
        <f t="shared" si="425"/>
        <v>0</v>
      </c>
      <c r="CS419">
        <f t="shared" si="426"/>
        <v>0</v>
      </c>
      <c r="CT419">
        <f t="shared" si="427"/>
        <v>0</v>
      </c>
      <c r="CU419">
        <f t="shared" si="428"/>
        <v>0</v>
      </c>
      <c r="CV419">
        <f t="shared" si="429"/>
        <v>0</v>
      </c>
      <c r="CW419">
        <f t="shared" si="430"/>
        <v>0</v>
      </c>
      <c r="CX419">
        <f t="shared" si="431"/>
        <v>0</v>
      </c>
      <c r="CY419">
        <f>S419*(BZ419/100)</f>
        <v>0</v>
      </c>
      <c r="CZ419">
        <f>S419*(CA419/100)</f>
        <v>0</v>
      </c>
      <c r="DC419" t="s">
        <v>3</v>
      </c>
      <c r="DD419" t="s">
        <v>3</v>
      </c>
      <c r="DE419" t="s">
        <v>3</v>
      </c>
      <c r="DF419" t="s">
        <v>3</v>
      </c>
      <c r="DG419" t="s">
        <v>3</v>
      </c>
      <c r="DH419" t="s">
        <v>3</v>
      </c>
      <c r="DI419" t="s">
        <v>3</v>
      </c>
      <c r="DJ419" t="s">
        <v>3</v>
      </c>
      <c r="DK419" t="s">
        <v>3</v>
      </c>
      <c r="DL419" t="s">
        <v>3</v>
      </c>
      <c r="DM419" t="s">
        <v>3</v>
      </c>
      <c r="DN419">
        <v>0</v>
      </c>
      <c r="DO419">
        <v>0</v>
      </c>
      <c r="DP419">
        <v>1</v>
      </c>
      <c r="DQ419">
        <v>1</v>
      </c>
      <c r="DU419">
        <v>1010</v>
      </c>
      <c r="DV419" t="s">
        <v>29</v>
      </c>
      <c r="DW419" t="s">
        <v>29</v>
      </c>
      <c r="DX419">
        <v>1</v>
      </c>
      <c r="DZ419" t="s">
        <v>3</v>
      </c>
      <c r="EA419" t="s">
        <v>3</v>
      </c>
      <c r="EB419" t="s">
        <v>3</v>
      </c>
      <c r="EC419" t="s">
        <v>3</v>
      </c>
      <c r="EE419">
        <v>151748510</v>
      </c>
      <c r="EF419">
        <v>202</v>
      </c>
      <c r="EG419" t="s">
        <v>30</v>
      </c>
      <c r="EH419">
        <v>0</v>
      </c>
      <c r="EI419" t="s">
        <v>3</v>
      </c>
      <c r="EJ419">
        <v>1</v>
      </c>
      <c r="EK419">
        <v>700010</v>
      </c>
      <c r="EL419" t="s">
        <v>31</v>
      </c>
      <c r="EM419" t="s">
        <v>30</v>
      </c>
      <c r="EO419" t="s">
        <v>3</v>
      </c>
      <c r="EQ419">
        <v>0</v>
      </c>
      <c r="ER419">
        <v>170.41</v>
      </c>
      <c r="ES419">
        <v>159.91999999999999</v>
      </c>
      <c r="ET419">
        <v>0</v>
      </c>
      <c r="EU419">
        <v>0</v>
      </c>
      <c r="EV419">
        <v>0</v>
      </c>
      <c r="EW419">
        <v>0</v>
      </c>
      <c r="EX419">
        <v>0</v>
      </c>
      <c r="EY419">
        <v>0</v>
      </c>
      <c r="EZ419">
        <v>5</v>
      </c>
      <c r="FC419">
        <v>1</v>
      </c>
      <c r="FD419">
        <v>18</v>
      </c>
      <c r="FF419">
        <v>1832.4</v>
      </c>
      <c r="FQ419">
        <v>0</v>
      </c>
      <c r="FR419">
        <f t="shared" si="432"/>
        <v>0</v>
      </c>
      <c r="FS419">
        <v>0</v>
      </c>
      <c r="FX419">
        <v>0</v>
      </c>
      <c r="FY419">
        <v>0</v>
      </c>
      <c r="GA419" t="s">
        <v>97</v>
      </c>
      <c r="GD419">
        <v>0</v>
      </c>
      <c r="GF419">
        <v>-314627470</v>
      </c>
      <c r="GG419">
        <v>2</v>
      </c>
      <c r="GH419">
        <v>3</v>
      </c>
      <c r="GI419">
        <v>5</v>
      </c>
      <c r="GJ419">
        <v>0</v>
      </c>
      <c r="GK419">
        <f>ROUND(R419*(S12)/100,2)</f>
        <v>0</v>
      </c>
      <c r="GL419">
        <f t="shared" si="433"/>
        <v>0</v>
      </c>
      <c r="GM419">
        <f t="shared" si="434"/>
        <v>4672.8599999999997</v>
      </c>
      <c r="GN419">
        <f t="shared" si="435"/>
        <v>0</v>
      </c>
      <c r="GO419">
        <f t="shared" si="436"/>
        <v>4672.8599999999997</v>
      </c>
      <c r="GP419">
        <f t="shared" si="437"/>
        <v>0</v>
      </c>
      <c r="GR419">
        <v>1</v>
      </c>
      <c r="GS419">
        <v>1</v>
      </c>
      <c r="GT419">
        <v>0</v>
      </c>
      <c r="GU419" t="s">
        <v>3</v>
      </c>
      <c r="GV419">
        <f t="shared" si="438"/>
        <v>0</v>
      </c>
      <c r="GW419">
        <v>1</v>
      </c>
      <c r="GX419">
        <f t="shared" si="439"/>
        <v>0</v>
      </c>
      <c r="HA419">
        <v>0</v>
      </c>
      <c r="HB419">
        <v>0</v>
      </c>
      <c r="HC419">
        <f t="shared" si="440"/>
        <v>0</v>
      </c>
      <c r="HE419" t="s">
        <v>26</v>
      </c>
      <c r="HF419" t="s">
        <v>75</v>
      </c>
      <c r="HM419" t="s">
        <v>3</v>
      </c>
      <c r="HN419" t="s">
        <v>3</v>
      </c>
      <c r="HO419" t="s">
        <v>3</v>
      </c>
      <c r="HP419" t="s">
        <v>3</v>
      </c>
      <c r="HQ419" t="s">
        <v>3</v>
      </c>
      <c r="IK419">
        <v>0</v>
      </c>
    </row>
    <row r="420" spans="1:255" x14ac:dyDescent="0.2">
      <c r="A420" s="2">
        <v>17</v>
      </c>
      <c r="B420" s="2">
        <v>1</v>
      </c>
      <c r="C420" s="2">
        <f>ROW(SmtRes!A518)</f>
        <v>518</v>
      </c>
      <c r="D420" s="2">
        <f>ROW(EtalonRes!A619)</f>
        <v>619</v>
      </c>
      <c r="E420" s="2" t="s">
        <v>98</v>
      </c>
      <c r="F420" s="2" t="s">
        <v>389</v>
      </c>
      <c r="G420" s="2" t="s">
        <v>390</v>
      </c>
      <c r="H420" s="2" t="s">
        <v>44</v>
      </c>
      <c r="I420" s="2">
        <v>1</v>
      </c>
      <c r="J420" s="2">
        <v>0</v>
      </c>
      <c r="K420" s="2">
        <v>1</v>
      </c>
      <c r="L420" s="2"/>
      <c r="M420" s="2"/>
      <c r="N420" s="2"/>
      <c r="O420" s="2">
        <f t="shared" si="403"/>
        <v>10.7</v>
      </c>
      <c r="P420" s="2">
        <f t="shared" si="404"/>
        <v>0</v>
      </c>
      <c r="Q420" s="2">
        <f t="shared" si="405"/>
        <v>0</v>
      </c>
      <c r="R420" s="2">
        <f t="shared" si="406"/>
        <v>0</v>
      </c>
      <c r="S420" s="2">
        <f t="shared" si="407"/>
        <v>10.7</v>
      </c>
      <c r="T420" s="2">
        <f t="shared" si="408"/>
        <v>0</v>
      </c>
      <c r="U420" s="2">
        <f t="shared" si="409"/>
        <v>1</v>
      </c>
      <c r="V420" s="2">
        <f t="shared" si="410"/>
        <v>0</v>
      </c>
      <c r="W420" s="2">
        <f t="shared" si="411"/>
        <v>0</v>
      </c>
      <c r="X420" s="2">
        <f t="shared" si="412"/>
        <v>12.2</v>
      </c>
      <c r="Y420" s="2">
        <f t="shared" si="413"/>
        <v>7.17</v>
      </c>
      <c r="Z420" s="2"/>
      <c r="AA420" s="2">
        <v>151751237</v>
      </c>
      <c r="AB420" s="2">
        <f t="shared" si="414"/>
        <v>10.7</v>
      </c>
      <c r="AC420" s="2">
        <f t="shared" si="415"/>
        <v>0</v>
      </c>
      <c r="AD420" s="2">
        <f t="shared" si="416"/>
        <v>0</v>
      </c>
      <c r="AE420" s="2">
        <f t="shared" si="417"/>
        <v>0</v>
      </c>
      <c r="AF420" s="2">
        <f t="shared" si="418"/>
        <v>10.7</v>
      </c>
      <c r="AG420" s="2">
        <f t="shared" si="419"/>
        <v>0</v>
      </c>
      <c r="AH420" s="2">
        <f t="shared" si="420"/>
        <v>1</v>
      </c>
      <c r="AI420" s="2">
        <f t="shared" si="421"/>
        <v>0</v>
      </c>
      <c r="AJ420" s="2">
        <f t="shared" si="422"/>
        <v>0</v>
      </c>
      <c r="AK420" s="2">
        <v>10.7</v>
      </c>
      <c r="AL420" s="2">
        <v>0</v>
      </c>
      <c r="AM420" s="2">
        <v>0</v>
      </c>
      <c r="AN420" s="2">
        <v>0</v>
      </c>
      <c r="AO420" s="2">
        <v>10.7</v>
      </c>
      <c r="AP420" s="2">
        <v>0</v>
      </c>
      <c r="AQ420" s="2">
        <v>1</v>
      </c>
      <c r="AR420" s="2">
        <v>0</v>
      </c>
      <c r="AS420" s="2">
        <v>0</v>
      </c>
      <c r="AT420" s="2">
        <v>114</v>
      </c>
      <c r="AU420" s="2">
        <v>67</v>
      </c>
      <c r="AV420" s="2">
        <v>1</v>
      </c>
      <c r="AW420" s="2">
        <v>1</v>
      </c>
      <c r="AX420" s="2"/>
      <c r="AY420" s="2"/>
      <c r="AZ420" s="2">
        <v>1</v>
      </c>
      <c r="BA420" s="2">
        <v>1</v>
      </c>
      <c r="BB420" s="2">
        <v>1</v>
      </c>
      <c r="BC420" s="2">
        <v>1</v>
      </c>
      <c r="BD420" s="2" t="s">
        <v>3</v>
      </c>
      <c r="BE420" s="2" t="s">
        <v>3</v>
      </c>
      <c r="BF420" s="2" t="s">
        <v>3</v>
      </c>
      <c r="BG420" s="2" t="s">
        <v>3</v>
      </c>
      <c r="BH420" s="2">
        <v>0</v>
      </c>
      <c r="BI420" s="2">
        <v>2</v>
      </c>
      <c r="BJ420" s="2" t="s">
        <v>391</v>
      </c>
      <c r="BK420" s="2"/>
      <c r="BL420" s="2"/>
      <c r="BM420" s="2">
        <v>336</v>
      </c>
      <c r="BN420" s="2">
        <v>0</v>
      </c>
      <c r="BO420" s="2" t="s">
        <v>3</v>
      </c>
      <c r="BP420" s="2">
        <v>0</v>
      </c>
      <c r="BQ420" s="2">
        <v>40</v>
      </c>
      <c r="BR420" s="2">
        <v>0</v>
      </c>
      <c r="BS420" s="2">
        <v>1</v>
      </c>
      <c r="BT420" s="2">
        <v>1</v>
      </c>
      <c r="BU420" s="2">
        <v>1</v>
      </c>
      <c r="BV420" s="2">
        <v>1</v>
      </c>
      <c r="BW420" s="2">
        <v>1</v>
      </c>
      <c r="BX420" s="2">
        <v>1</v>
      </c>
      <c r="BY420" s="2" t="s">
        <v>3</v>
      </c>
      <c r="BZ420" s="2">
        <v>114</v>
      </c>
      <c r="CA420" s="2">
        <v>67</v>
      </c>
      <c r="CB420" s="2" t="s">
        <v>3</v>
      </c>
      <c r="CC420" s="2"/>
      <c r="CD420" s="2"/>
      <c r="CE420" s="2">
        <v>30</v>
      </c>
      <c r="CF420" s="2">
        <v>0</v>
      </c>
      <c r="CG420" s="2">
        <v>0</v>
      </c>
      <c r="CH420" s="2"/>
      <c r="CI420" s="2"/>
      <c r="CJ420" s="2"/>
      <c r="CK420" s="2"/>
      <c r="CL420" s="2"/>
      <c r="CM420" s="2">
        <v>0</v>
      </c>
      <c r="CN420" s="2" t="s">
        <v>3</v>
      </c>
      <c r="CO420" s="2">
        <v>0</v>
      </c>
      <c r="CP420" s="2">
        <f t="shared" si="423"/>
        <v>10.7</v>
      </c>
      <c r="CQ420" s="2">
        <f t="shared" si="424"/>
        <v>0</v>
      </c>
      <c r="CR420" s="2">
        <f t="shared" si="425"/>
        <v>0</v>
      </c>
      <c r="CS420" s="2">
        <f t="shared" si="426"/>
        <v>0</v>
      </c>
      <c r="CT420" s="2">
        <f t="shared" si="427"/>
        <v>10.7</v>
      </c>
      <c r="CU420" s="2">
        <f t="shared" si="428"/>
        <v>0</v>
      </c>
      <c r="CV420" s="2">
        <f t="shared" si="429"/>
        <v>1</v>
      </c>
      <c r="CW420" s="2">
        <f t="shared" si="430"/>
        <v>0</v>
      </c>
      <c r="CX420" s="2">
        <f t="shared" si="431"/>
        <v>0</v>
      </c>
      <c r="CY420" s="2">
        <f>((S420*BZ420)/100)</f>
        <v>12.198</v>
      </c>
      <c r="CZ420" s="2">
        <f>((S420*CA420)/100)</f>
        <v>7.1689999999999996</v>
      </c>
      <c r="DA420" s="2"/>
      <c r="DB420" s="2"/>
      <c r="DC420" s="2" t="s">
        <v>3</v>
      </c>
      <c r="DD420" s="2" t="s">
        <v>3</v>
      </c>
      <c r="DE420" s="2" t="s">
        <v>3</v>
      </c>
      <c r="DF420" s="2" t="s">
        <v>3</v>
      </c>
      <c r="DG420" s="2" t="s">
        <v>3</v>
      </c>
      <c r="DH420" s="2" t="s">
        <v>3</v>
      </c>
      <c r="DI420" s="2" t="s">
        <v>3</v>
      </c>
      <c r="DJ420" s="2" t="s">
        <v>3</v>
      </c>
      <c r="DK420" s="2" t="s">
        <v>3</v>
      </c>
      <c r="DL420" s="2" t="s">
        <v>3</v>
      </c>
      <c r="DM420" s="2" t="s">
        <v>3</v>
      </c>
      <c r="DN420" s="2">
        <v>0</v>
      </c>
      <c r="DO420" s="2">
        <v>0</v>
      </c>
      <c r="DP420" s="2">
        <v>1</v>
      </c>
      <c r="DQ420" s="2">
        <v>1</v>
      </c>
      <c r="DR420" s="2"/>
      <c r="DS420" s="2"/>
      <c r="DT420" s="2"/>
      <c r="DU420" s="2">
        <v>1013</v>
      </c>
      <c r="DV420" s="2" t="s">
        <v>44</v>
      </c>
      <c r="DW420" s="2" t="s">
        <v>44</v>
      </c>
      <c r="DX420" s="2">
        <v>1</v>
      </c>
      <c r="DY420" s="2"/>
      <c r="DZ420" s="2" t="s">
        <v>3</v>
      </c>
      <c r="EA420" s="2" t="s">
        <v>3</v>
      </c>
      <c r="EB420" s="2" t="s">
        <v>3</v>
      </c>
      <c r="EC420" s="2" t="s">
        <v>3</v>
      </c>
      <c r="ED420" s="2"/>
      <c r="EE420" s="2">
        <v>151030334</v>
      </c>
      <c r="EF420" s="2">
        <v>40</v>
      </c>
      <c r="EG420" s="2" t="s">
        <v>23</v>
      </c>
      <c r="EH420" s="2">
        <v>0</v>
      </c>
      <c r="EI420" s="2" t="s">
        <v>3</v>
      </c>
      <c r="EJ420" s="2">
        <v>2</v>
      </c>
      <c r="EK420" s="2">
        <v>336</v>
      </c>
      <c r="EL420" s="2" t="s">
        <v>24</v>
      </c>
      <c r="EM420" s="2" t="s">
        <v>25</v>
      </c>
      <c r="EN420" s="2"/>
      <c r="EO420" s="2" t="s">
        <v>3</v>
      </c>
      <c r="EP420" s="2"/>
      <c r="EQ420" s="2">
        <v>0</v>
      </c>
      <c r="ER420" s="2">
        <v>10.7</v>
      </c>
      <c r="ES420" s="2">
        <v>0</v>
      </c>
      <c r="ET420" s="2">
        <v>0</v>
      </c>
      <c r="EU420" s="2">
        <v>0</v>
      </c>
      <c r="EV420" s="2">
        <v>10.7</v>
      </c>
      <c r="EW420" s="2">
        <v>1</v>
      </c>
      <c r="EX420" s="2">
        <v>0</v>
      </c>
      <c r="EY420" s="2">
        <v>0</v>
      </c>
      <c r="EZ420" s="2"/>
      <c r="FA420" s="2"/>
      <c r="FB420" s="2"/>
      <c r="FC420" s="2"/>
      <c r="FD420" s="2"/>
      <c r="FE420" s="2"/>
      <c r="FF420" s="2"/>
      <c r="FG420" s="2"/>
      <c r="FH420" s="2"/>
      <c r="FI420" s="2"/>
      <c r="FJ420" s="2"/>
      <c r="FK420" s="2"/>
      <c r="FL420" s="2"/>
      <c r="FM420" s="2"/>
      <c r="FN420" s="2"/>
      <c r="FO420" s="2"/>
      <c r="FP420" s="2"/>
      <c r="FQ420" s="2">
        <v>0</v>
      </c>
      <c r="FR420" s="2">
        <f t="shared" si="432"/>
        <v>0</v>
      </c>
      <c r="FS420" s="2">
        <v>0</v>
      </c>
      <c r="FT420" s="2"/>
      <c r="FU420" s="2"/>
      <c r="FV420" s="2"/>
      <c r="FW420" s="2"/>
      <c r="FX420" s="2">
        <v>114</v>
      </c>
      <c r="FY420" s="2">
        <v>67</v>
      </c>
      <c r="FZ420" s="2"/>
      <c r="GA420" s="2" t="s">
        <v>3</v>
      </c>
      <c r="GB420" s="2"/>
      <c r="GC420" s="2"/>
      <c r="GD420" s="2">
        <v>0</v>
      </c>
      <c r="GE420" s="2"/>
      <c r="GF420" s="2">
        <v>464106837</v>
      </c>
      <c r="GG420" s="2">
        <v>2</v>
      </c>
      <c r="GH420" s="2">
        <v>1</v>
      </c>
      <c r="GI420" s="2">
        <v>-2</v>
      </c>
      <c r="GJ420" s="2">
        <v>0</v>
      </c>
      <c r="GK420" s="2">
        <f>ROUND(R420*(R12)/100,2)</f>
        <v>0</v>
      </c>
      <c r="GL420" s="2">
        <f t="shared" si="433"/>
        <v>0</v>
      </c>
      <c r="GM420" s="2">
        <f t="shared" si="434"/>
        <v>30.07</v>
      </c>
      <c r="GN420" s="2">
        <f t="shared" si="435"/>
        <v>0</v>
      </c>
      <c r="GO420" s="2">
        <f t="shared" si="436"/>
        <v>30.07</v>
      </c>
      <c r="GP420" s="2">
        <f t="shared" si="437"/>
        <v>0</v>
      </c>
      <c r="GQ420" s="2"/>
      <c r="GR420" s="2">
        <v>0</v>
      </c>
      <c r="GS420" s="2">
        <v>0</v>
      </c>
      <c r="GT420" s="2">
        <v>0</v>
      </c>
      <c r="GU420" s="2" t="s">
        <v>3</v>
      </c>
      <c r="GV420" s="2">
        <f t="shared" si="438"/>
        <v>0</v>
      </c>
      <c r="GW420" s="2">
        <v>1</v>
      </c>
      <c r="GX420" s="2">
        <f t="shared" si="439"/>
        <v>0</v>
      </c>
      <c r="GY420" s="2"/>
      <c r="GZ420" s="2"/>
      <c r="HA420" s="2">
        <v>0</v>
      </c>
      <c r="HB420" s="2">
        <v>0</v>
      </c>
      <c r="HC420" s="2">
        <f t="shared" si="440"/>
        <v>0</v>
      </c>
      <c r="HD420" s="2"/>
      <c r="HE420" s="2" t="s">
        <v>3</v>
      </c>
      <c r="HF420" s="2" t="s">
        <v>3</v>
      </c>
      <c r="HG420" s="2"/>
      <c r="HH420" s="2"/>
      <c r="HI420" s="2"/>
      <c r="HJ420" s="2"/>
      <c r="HK420" s="2"/>
      <c r="HL420" s="2"/>
      <c r="HM420" s="2" t="s">
        <v>3</v>
      </c>
      <c r="HN420" s="2" t="s">
        <v>3</v>
      </c>
      <c r="HO420" s="2" t="s">
        <v>3</v>
      </c>
      <c r="HP420" s="2" t="s">
        <v>3</v>
      </c>
      <c r="HQ420" s="2" t="s">
        <v>3</v>
      </c>
      <c r="HR420" s="2"/>
      <c r="HS420" s="2"/>
      <c r="HT420" s="2"/>
      <c r="HU420" s="2"/>
      <c r="HV420" s="2"/>
      <c r="HW420" s="2"/>
      <c r="HX420" s="2"/>
      <c r="HY420" s="2"/>
      <c r="HZ420" s="2"/>
      <c r="IA420" s="2"/>
      <c r="IB420" s="2"/>
      <c r="IC420" s="2"/>
      <c r="ID420" s="2"/>
      <c r="IE420" s="2"/>
      <c r="IF420" s="2"/>
      <c r="IG420" s="2"/>
      <c r="IH420" s="2"/>
      <c r="II420" s="2"/>
      <c r="IJ420" s="2"/>
      <c r="IK420" s="2">
        <v>0</v>
      </c>
      <c r="IL420" s="2"/>
      <c r="IM420" s="2"/>
      <c r="IN420" s="2"/>
      <c r="IO420" s="2"/>
      <c r="IP420" s="2"/>
      <c r="IQ420" s="2"/>
      <c r="IR420" s="2"/>
      <c r="IS420" s="2"/>
      <c r="IT420" s="2"/>
      <c r="IU420" s="2"/>
    </row>
    <row r="421" spans="1:255" x14ac:dyDescent="0.2">
      <c r="A421">
        <v>17</v>
      </c>
      <c r="B421">
        <v>1</v>
      </c>
      <c r="C421">
        <f>ROW(SmtRes!A520)</f>
        <v>520</v>
      </c>
      <c r="D421">
        <f>ROW(EtalonRes!A622)</f>
        <v>622</v>
      </c>
      <c r="E421" t="s">
        <v>98</v>
      </c>
      <c r="F421" t="s">
        <v>389</v>
      </c>
      <c r="G421" t="s">
        <v>390</v>
      </c>
      <c r="H421" t="s">
        <v>44</v>
      </c>
      <c r="I421">
        <v>1</v>
      </c>
      <c r="J421">
        <v>0</v>
      </c>
      <c r="K421">
        <v>1</v>
      </c>
      <c r="O421">
        <f t="shared" si="403"/>
        <v>369.26</v>
      </c>
      <c r="P421">
        <f t="shared" si="404"/>
        <v>0</v>
      </c>
      <c r="Q421">
        <f t="shared" si="405"/>
        <v>0</v>
      </c>
      <c r="R421">
        <f t="shared" si="406"/>
        <v>0</v>
      </c>
      <c r="S421">
        <f t="shared" si="407"/>
        <v>369.26</v>
      </c>
      <c r="T421">
        <f t="shared" si="408"/>
        <v>0</v>
      </c>
      <c r="U421">
        <f t="shared" si="409"/>
        <v>1</v>
      </c>
      <c r="V421">
        <f t="shared" si="410"/>
        <v>0</v>
      </c>
      <c r="W421">
        <f t="shared" si="411"/>
        <v>0</v>
      </c>
      <c r="X421">
        <f t="shared" si="412"/>
        <v>291.72000000000003</v>
      </c>
      <c r="Y421">
        <f t="shared" si="413"/>
        <v>151.4</v>
      </c>
      <c r="AA421">
        <v>151751235</v>
      </c>
      <c r="AB421">
        <f t="shared" si="414"/>
        <v>10.7</v>
      </c>
      <c r="AC421">
        <f t="shared" si="415"/>
        <v>0</v>
      </c>
      <c r="AD421">
        <f t="shared" si="416"/>
        <v>0</v>
      </c>
      <c r="AE421">
        <f t="shared" si="417"/>
        <v>0</v>
      </c>
      <c r="AF421">
        <f t="shared" si="418"/>
        <v>10.7</v>
      </c>
      <c r="AG421">
        <f t="shared" si="419"/>
        <v>0</v>
      </c>
      <c r="AH421">
        <f t="shared" si="420"/>
        <v>1</v>
      </c>
      <c r="AI421">
        <f t="shared" si="421"/>
        <v>0</v>
      </c>
      <c r="AJ421">
        <f t="shared" si="422"/>
        <v>0</v>
      </c>
      <c r="AK421">
        <v>10.7</v>
      </c>
      <c r="AL421">
        <v>0</v>
      </c>
      <c r="AM421">
        <v>0</v>
      </c>
      <c r="AN421">
        <v>0</v>
      </c>
      <c r="AO421">
        <v>10.7</v>
      </c>
      <c r="AP421">
        <v>0</v>
      </c>
      <c r="AQ421">
        <v>1</v>
      </c>
      <c r="AR421">
        <v>0</v>
      </c>
      <c r="AS421">
        <v>0</v>
      </c>
      <c r="AT421">
        <v>79</v>
      </c>
      <c r="AU421">
        <v>41</v>
      </c>
      <c r="AV421">
        <v>1</v>
      </c>
      <c r="AW421">
        <v>1</v>
      </c>
      <c r="AZ421">
        <v>1</v>
      </c>
      <c r="BA421">
        <v>34.51</v>
      </c>
      <c r="BB421">
        <v>1</v>
      </c>
      <c r="BC421">
        <v>1</v>
      </c>
      <c r="BD421" t="s">
        <v>3</v>
      </c>
      <c r="BE421" t="s">
        <v>3</v>
      </c>
      <c r="BF421" t="s">
        <v>3</v>
      </c>
      <c r="BG421" t="s">
        <v>3</v>
      </c>
      <c r="BH421">
        <v>0</v>
      </c>
      <c r="BI421">
        <v>2</v>
      </c>
      <c r="BJ421" t="s">
        <v>391</v>
      </c>
      <c r="BM421">
        <v>336</v>
      </c>
      <c r="BN421">
        <v>0</v>
      </c>
      <c r="BO421" t="s">
        <v>389</v>
      </c>
      <c r="BP421">
        <v>1</v>
      </c>
      <c r="BQ421">
        <v>40</v>
      </c>
      <c r="BR421">
        <v>0</v>
      </c>
      <c r="BS421">
        <v>34.51</v>
      </c>
      <c r="BT421">
        <v>1</v>
      </c>
      <c r="BU421">
        <v>1</v>
      </c>
      <c r="BV421">
        <v>1</v>
      </c>
      <c r="BW421">
        <v>1</v>
      </c>
      <c r="BX421">
        <v>1</v>
      </c>
      <c r="BY421" t="s">
        <v>3</v>
      </c>
      <c r="BZ421">
        <v>79</v>
      </c>
      <c r="CA421">
        <v>41</v>
      </c>
      <c r="CB421" t="s">
        <v>3</v>
      </c>
      <c r="CE421">
        <v>30</v>
      </c>
      <c r="CF421">
        <v>0</v>
      </c>
      <c r="CG421">
        <v>0</v>
      </c>
      <c r="CM421">
        <v>0</v>
      </c>
      <c r="CN421" t="s">
        <v>3</v>
      </c>
      <c r="CO421">
        <v>0</v>
      </c>
      <c r="CP421">
        <f t="shared" si="423"/>
        <v>369.26</v>
      </c>
      <c r="CQ421">
        <f t="shared" si="424"/>
        <v>0</v>
      </c>
      <c r="CR421">
        <f t="shared" si="425"/>
        <v>0</v>
      </c>
      <c r="CS421">
        <f t="shared" si="426"/>
        <v>0</v>
      </c>
      <c r="CT421">
        <f t="shared" si="427"/>
        <v>369.26</v>
      </c>
      <c r="CU421">
        <f t="shared" si="428"/>
        <v>0</v>
      </c>
      <c r="CV421">
        <f t="shared" si="429"/>
        <v>1</v>
      </c>
      <c r="CW421">
        <f t="shared" si="430"/>
        <v>0</v>
      </c>
      <c r="CX421">
        <f t="shared" si="431"/>
        <v>0</v>
      </c>
      <c r="CY421">
        <f>S421*(BZ421/100)</f>
        <v>291.71539999999999</v>
      </c>
      <c r="CZ421">
        <f>S421*(CA421/100)</f>
        <v>151.39659999999998</v>
      </c>
      <c r="DC421" t="s">
        <v>3</v>
      </c>
      <c r="DD421" t="s">
        <v>3</v>
      </c>
      <c r="DE421" t="s">
        <v>3</v>
      </c>
      <c r="DF421" t="s">
        <v>3</v>
      </c>
      <c r="DG421" t="s">
        <v>3</v>
      </c>
      <c r="DH421" t="s">
        <v>3</v>
      </c>
      <c r="DI421" t="s">
        <v>3</v>
      </c>
      <c r="DJ421" t="s">
        <v>3</v>
      </c>
      <c r="DK421" t="s">
        <v>3</v>
      </c>
      <c r="DL421" t="s">
        <v>3</v>
      </c>
      <c r="DM421" t="s">
        <v>3</v>
      </c>
      <c r="DN421">
        <v>114</v>
      </c>
      <c r="DO421">
        <v>67</v>
      </c>
      <c r="DP421">
        <v>1</v>
      </c>
      <c r="DQ421">
        <v>1</v>
      </c>
      <c r="DU421">
        <v>1013</v>
      </c>
      <c r="DV421" t="s">
        <v>44</v>
      </c>
      <c r="DW421" t="s">
        <v>44</v>
      </c>
      <c r="DX421">
        <v>1</v>
      </c>
      <c r="DZ421" t="s">
        <v>3</v>
      </c>
      <c r="EA421" t="s">
        <v>3</v>
      </c>
      <c r="EB421" t="s">
        <v>3</v>
      </c>
      <c r="EC421" t="s">
        <v>3</v>
      </c>
      <c r="EE421">
        <v>151030334</v>
      </c>
      <c r="EF421">
        <v>40</v>
      </c>
      <c r="EG421" t="s">
        <v>23</v>
      </c>
      <c r="EH421">
        <v>0</v>
      </c>
      <c r="EI421" t="s">
        <v>3</v>
      </c>
      <c r="EJ421">
        <v>2</v>
      </c>
      <c r="EK421">
        <v>336</v>
      </c>
      <c r="EL421" t="s">
        <v>24</v>
      </c>
      <c r="EM421" t="s">
        <v>25</v>
      </c>
      <c r="EO421" t="s">
        <v>3</v>
      </c>
      <c r="EQ421">
        <v>0</v>
      </c>
      <c r="ER421">
        <v>10.7</v>
      </c>
      <c r="ES421">
        <v>0</v>
      </c>
      <c r="ET421">
        <v>0</v>
      </c>
      <c r="EU421">
        <v>0</v>
      </c>
      <c r="EV421">
        <v>10.7</v>
      </c>
      <c r="EW421">
        <v>1</v>
      </c>
      <c r="EX421">
        <v>0</v>
      </c>
      <c r="EY421">
        <v>0</v>
      </c>
      <c r="FQ421">
        <v>0</v>
      </c>
      <c r="FR421">
        <f t="shared" si="432"/>
        <v>0</v>
      </c>
      <c r="FS421">
        <v>0</v>
      </c>
      <c r="FX421">
        <v>114</v>
      </c>
      <c r="FY421">
        <v>67</v>
      </c>
      <c r="GA421" t="s">
        <v>3</v>
      </c>
      <c r="GD421">
        <v>0</v>
      </c>
      <c r="GF421">
        <v>464106837</v>
      </c>
      <c r="GG421">
        <v>2</v>
      </c>
      <c r="GH421">
        <v>1</v>
      </c>
      <c r="GI421">
        <v>2</v>
      </c>
      <c r="GJ421">
        <v>0</v>
      </c>
      <c r="GK421">
        <f>ROUND(R421*(S12)/100,2)</f>
        <v>0</v>
      </c>
      <c r="GL421">
        <f t="shared" si="433"/>
        <v>0</v>
      </c>
      <c r="GM421">
        <f t="shared" si="434"/>
        <v>812.38</v>
      </c>
      <c r="GN421">
        <f t="shared" si="435"/>
        <v>0</v>
      </c>
      <c r="GO421">
        <f t="shared" si="436"/>
        <v>812.38</v>
      </c>
      <c r="GP421">
        <f t="shared" si="437"/>
        <v>0</v>
      </c>
      <c r="GR421">
        <v>0</v>
      </c>
      <c r="GS421">
        <v>3</v>
      </c>
      <c r="GT421">
        <v>0</v>
      </c>
      <c r="GU421" t="s">
        <v>3</v>
      </c>
      <c r="GV421">
        <f t="shared" si="438"/>
        <v>0</v>
      </c>
      <c r="GW421">
        <v>1</v>
      </c>
      <c r="GX421">
        <f t="shared" si="439"/>
        <v>0</v>
      </c>
      <c r="HA421">
        <v>0</v>
      </c>
      <c r="HB421">
        <v>0</v>
      </c>
      <c r="HC421">
        <f t="shared" si="440"/>
        <v>0</v>
      </c>
      <c r="HE421" t="s">
        <v>3</v>
      </c>
      <c r="HF421" t="s">
        <v>3</v>
      </c>
      <c r="HM421" t="s">
        <v>3</v>
      </c>
      <c r="HN421" t="s">
        <v>3</v>
      </c>
      <c r="HO421" t="s">
        <v>3</v>
      </c>
      <c r="HP421" t="s">
        <v>3</v>
      </c>
      <c r="HQ421" t="s">
        <v>3</v>
      </c>
      <c r="IK421">
        <v>0</v>
      </c>
    </row>
    <row r="422" spans="1:255" x14ac:dyDescent="0.2">
      <c r="A422" s="2">
        <v>17</v>
      </c>
      <c r="B422" s="2">
        <v>1</v>
      </c>
      <c r="C422" s="2"/>
      <c r="D422" s="2"/>
      <c r="E422" s="2" t="s">
        <v>101</v>
      </c>
      <c r="F422" s="2" t="s">
        <v>27</v>
      </c>
      <c r="G422" s="2" t="s">
        <v>392</v>
      </c>
      <c r="H422" s="2" t="s">
        <v>29</v>
      </c>
      <c r="I422" s="2">
        <v>1</v>
      </c>
      <c r="J422" s="2">
        <v>0</v>
      </c>
      <c r="K422" s="2">
        <v>1</v>
      </c>
      <c r="L422" s="2"/>
      <c r="M422" s="2"/>
      <c r="N422" s="2"/>
      <c r="O422" s="2">
        <f t="shared" si="403"/>
        <v>125.14</v>
      </c>
      <c r="P422" s="2">
        <f t="shared" si="404"/>
        <v>125.14</v>
      </c>
      <c r="Q422" s="2">
        <f t="shared" si="405"/>
        <v>0</v>
      </c>
      <c r="R422" s="2">
        <f t="shared" si="406"/>
        <v>0</v>
      </c>
      <c r="S422" s="2">
        <f t="shared" si="407"/>
        <v>0</v>
      </c>
      <c r="T422" s="2">
        <f t="shared" si="408"/>
        <v>0</v>
      </c>
      <c r="U422" s="2">
        <f t="shared" si="409"/>
        <v>0</v>
      </c>
      <c r="V422" s="2">
        <f t="shared" si="410"/>
        <v>0</v>
      </c>
      <c r="W422" s="2">
        <f t="shared" si="411"/>
        <v>0</v>
      </c>
      <c r="X422" s="2">
        <f t="shared" si="412"/>
        <v>0</v>
      </c>
      <c r="Y422" s="2">
        <f t="shared" si="413"/>
        <v>0</v>
      </c>
      <c r="Z422" s="2"/>
      <c r="AA422" s="2">
        <v>151751237</v>
      </c>
      <c r="AB422" s="2">
        <f t="shared" si="414"/>
        <v>125.14</v>
      </c>
      <c r="AC422" s="2">
        <f t="shared" si="415"/>
        <v>125.14</v>
      </c>
      <c r="AD422" s="2">
        <f t="shared" si="416"/>
        <v>0</v>
      </c>
      <c r="AE422" s="2">
        <f t="shared" si="417"/>
        <v>0</v>
      </c>
      <c r="AF422" s="2">
        <f t="shared" si="418"/>
        <v>0</v>
      </c>
      <c r="AG422" s="2">
        <f t="shared" si="419"/>
        <v>0</v>
      </c>
      <c r="AH422" s="2">
        <f t="shared" si="420"/>
        <v>0</v>
      </c>
      <c r="AI422" s="2">
        <f t="shared" si="421"/>
        <v>0</v>
      </c>
      <c r="AJ422" s="2">
        <f t="shared" si="422"/>
        <v>0</v>
      </c>
      <c r="AK422" s="2">
        <v>125.14</v>
      </c>
      <c r="AL422" s="2">
        <v>125.14</v>
      </c>
      <c r="AM422" s="2">
        <v>0</v>
      </c>
      <c r="AN422" s="2">
        <v>0</v>
      </c>
      <c r="AO422" s="2">
        <v>0</v>
      </c>
      <c r="AP422" s="2">
        <v>0</v>
      </c>
      <c r="AQ422" s="2">
        <v>0</v>
      </c>
      <c r="AR422" s="2">
        <v>0</v>
      </c>
      <c r="AS422" s="2">
        <v>0</v>
      </c>
      <c r="AT422" s="2">
        <v>0</v>
      </c>
      <c r="AU422" s="2">
        <v>0</v>
      </c>
      <c r="AV422" s="2">
        <v>1</v>
      </c>
      <c r="AW422" s="2">
        <v>1</v>
      </c>
      <c r="AX422" s="2"/>
      <c r="AY422" s="2"/>
      <c r="AZ422" s="2">
        <v>1</v>
      </c>
      <c r="BA422" s="2">
        <v>1</v>
      </c>
      <c r="BB422" s="2">
        <v>1</v>
      </c>
      <c r="BC422" s="2">
        <v>1</v>
      </c>
      <c r="BD422" s="2" t="s">
        <v>3</v>
      </c>
      <c r="BE422" s="2" t="s">
        <v>3</v>
      </c>
      <c r="BF422" s="2" t="s">
        <v>3</v>
      </c>
      <c r="BG422" s="2" t="s">
        <v>3</v>
      </c>
      <c r="BH422" s="2">
        <v>3</v>
      </c>
      <c r="BI422" s="2">
        <v>2</v>
      </c>
      <c r="BJ422" s="2" t="s">
        <v>3</v>
      </c>
      <c r="BK422" s="2"/>
      <c r="BL422" s="2"/>
      <c r="BM422" s="2">
        <v>700010</v>
      </c>
      <c r="BN422" s="2">
        <v>0</v>
      </c>
      <c r="BO422" s="2" t="s">
        <v>3</v>
      </c>
      <c r="BP422" s="2">
        <v>0</v>
      </c>
      <c r="BQ422" s="2">
        <v>202</v>
      </c>
      <c r="BR422" s="2">
        <v>0</v>
      </c>
      <c r="BS422" s="2">
        <v>1</v>
      </c>
      <c r="BT422" s="2">
        <v>1</v>
      </c>
      <c r="BU422" s="2">
        <v>1</v>
      </c>
      <c r="BV422" s="2">
        <v>1</v>
      </c>
      <c r="BW422" s="2">
        <v>1</v>
      </c>
      <c r="BX422" s="2">
        <v>1</v>
      </c>
      <c r="BY422" s="2" t="s">
        <v>3</v>
      </c>
      <c r="BZ422" s="2">
        <v>0</v>
      </c>
      <c r="CA422" s="2">
        <v>0</v>
      </c>
      <c r="CB422" s="2" t="s">
        <v>3</v>
      </c>
      <c r="CC422" s="2"/>
      <c r="CD422" s="2"/>
      <c r="CE422" s="2">
        <v>30</v>
      </c>
      <c r="CF422" s="2">
        <v>0</v>
      </c>
      <c r="CG422" s="2">
        <v>0</v>
      </c>
      <c r="CH422" s="2"/>
      <c r="CI422" s="2"/>
      <c r="CJ422" s="2"/>
      <c r="CK422" s="2"/>
      <c r="CL422" s="2"/>
      <c r="CM422" s="2">
        <v>0</v>
      </c>
      <c r="CN422" s="2" t="s">
        <v>3</v>
      </c>
      <c r="CO422" s="2">
        <v>0</v>
      </c>
      <c r="CP422" s="2">
        <f t="shared" si="423"/>
        <v>125.14</v>
      </c>
      <c r="CQ422" s="2">
        <f t="shared" si="424"/>
        <v>125.14</v>
      </c>
      <c r="CR422" s="2">
        <f t="shared" si="425"/>
        <v>0</v>
      </c>
      <c r="CS422" s="2">
        <f t="shared" si="426"/>
        <v>0</v>
      </c>
      <c r="CT422" s="2">
        <f t="shared" si="427"/>
        <v>0</v>
      </c>
      <c r="CU422" s="2">
        <f t="shared" si="428"/>
        <v>0</v>
      </c>
      <c r="CV422" s="2">
        <f t="shared" si="429"/>
        <v>0</v>
      </c>
      <c r="CW422" s="2">
        <f t="shared" si="430"/>
        <v>0</v>
      </c>
      <c r="CX422" s="2">
        <f t="shared" si="431"/>
        <v>0</v>
      </c>
      <c r="CY422" s="2">
        <f>((S422*BZ422)/100)</f>
        <v>0</v>
      </c>
      <c r="CZ422" s="2">
        <f>((S422*CA422)/100)</f>
        <v>0</v>
      </c>
      <c r="DA422" s="2"/>
      <c r="DB422" s="2"/>
      <c r="DC422" s="2" t="s">
        <v>3</v>
      </c>
      <c r="DD422" s="2" t="s">
        <v>3</v>
      </c>
      <c r="DE422" s="2" t="s">
        <v>3</v>
      </c>
      <c r="DF422" s="2" t="s">
        <v>3</v>
      </c>
      <c r="DG422" s="2" t="s">
        <v>3</v>
      </c>
      <c r="DH422" s="2" t="s">
        <v>3</v>
      </c>
      <c r="DI422" s="2" t="s">
        <v>3</v>
      </c>
      <c r="DJ422" s="2" t="s">
        <v>3</v>
      </c>
      <c r="DK422" s="2" t="s">
        <v>3</v>
      </c>
      <c r="DL422" s="2" t="s">
        <v>3</v>
      </c>
      <c r="DM422" s="2" t="s">
        <v>3</v>
      </c>
      <c r="DN422" s="2">
        <v>0</v>
      </c>
      <c r="DO422" s="2">
        <v>0</v>
      </c>
      <c r="DP422" s="2">
        <v>1</v>
      </c>
      <c r="DQ422" s="2">
        <v>1</v>
      </c>
      <c r="DR422" s="2"/>
      <c r="DS422" s="2"/>
      <c r="DT422" s="2"/>
      <c r="DU422" s="2">
        <v>1010</v>
      </c>
      <c r="DV422" s="2" t="s">
        <v>29</v>
      </c>
      <c r="DW422" s="2" t="s">
        <v>29</v>
      </c>
      <c r="DX422" s="2">
        <v>1</v>
      </c>
      <c r="DY422" s="2"/>
      <c r="DZ422" s="2" t="s">
        <v>3</v>
      </c>
      <c r="EA422" s="2" t="s">
        <v>3</v>
      </c>
      <c r="EB422" s="2" t="s">
        <v>3</v>
      </c>
      <c r="EC422" s="2" t="s">
        <v>3</v>
      </c>
      <c r="ED422" s="2"/>
      <c r="EE422" s="2">
        <v>151748510</v>
      </c>
      <c r="EF422" s="2">
        <v>202</v>
      </c>
      <c r="EG422" s="2" t="s">
        <v>30</v>
      </c>
      <c r="EH422" s="2">
        <v>0</v>
      </c>
      <c r="EI422" s="2" t="s">
        <v>3</v>
      </c>
      <c r="EJ422" s="2">
        <v>1</v>
      </c>
      <c r="EK422" s="2">
        <v>700010</v>
      </c>
      <c r="EL422" s="2" t="s">
        <v>31</v>
      </c>
      <c r="EM422" s="2" t="s">
        <v>30</v>
      </c>
      <c r="EN422" s="2"/>
      <c r="EO422" s="2" t="s">
        <v>3</v>
      </c>
      <c r="EP422" s="2"/>
      <c r="EQ422" s="2">
        <v>0</v>
      </c>
      <c r="ER422" s="2">
        <v>133.35000000000002</v>
      </c>
      <c r="ES422" s="2">
        <v>125.14</v>
      </c>
      <c r="ET422" s="2">
        <v>0</v>
      </c>
      <c r="EU422" s="2">
        <v>0</v>
      </c>
      <c r="EV422" s="2">
        <v>0</v>
      </c>
      <c r="EW422" s="2">
        <v>0</v>
      </c>
      <c r="EX422" s="2">
        <v>0</v>
      </c>
      <c r="EY422" s="2">
        <v>0</v>
      </c>
      <c r="EZ422" s="2"/>
      <c r="FA422" s="2"/>
      <c r="FB422" s="2"/>
      <c r="FC422" s="2"/>
      <c r="FD422" s="2"/>
      <c r="FE422" s="2"/>
      <c r="FF422" s="2"/>
      <c r="FG422" s="2"/>
      <c r="FH422" s="2"/>
      <c r="FI422" s="2"/>
      <c r="FJ422" s="2"/>
      <c r="FK422" s="2"/>
      <c r="FL422" s="2"/>
      <c r="FM422" s="2"/>
      <c r="FN422" s="2"/>
      <c r="FO422" s="2"/>
      <c r="FP422" s="2"/>
      <c r="FQ422" s="2">
        <v>0</v>
      </c>
      <c r="FR422" s="2">
        <f t="shared" si="432"/>
        <v>0</v>
      </c>
      <c r="FS422" s="2">
        <v>0</v>
      </c>
      <c r="FT422" s="2"/>
      <c r="FU422" s="2"/>
      <c r="FV422" s="2"/>
      <c r="FW422" s="2"/>
      <c r="FX422" s="2">
        <v>0</v>
      </c>
      <c r="FY422" s="2">
        <v>0</v>
      </c>
      <c r="FZ422" s="2"/>
      <c r="GA422" s="2" t="s">
        <v>393</v>
      </c>
      <c r="GB422" s="2"/>
      <c r="GC422" s="2"/>
      <c r="GD422" s="2">
        <v>0</v>
      </c>
      <c r="GE422" s="2"/>
      <c r="GF422" s="2">
        <v>941801639</v>
      </c>
      <c r="GG422" s="2">
        <v>2</v>
      </c>
      <c r="GH422" s="2">
        <v>4</v>
      </c>
      <c r="GI422" s="2">
        <v>-2</v>
      </c>
      <c r="GJ422" s="2">
        <v>0</v>
      </c>
      <c r="GK422" s="2">
        <f>ROUND(R422*(R12)/100,2)</f>
        <v>0</v>
      </c>
      <c r="GL422" s="2">
        <f t="shared" si="433"/>
        <v>0</v>
      </c>
      <c r="GM422" s="2">
        <f t="shared" si="434"/>
        <v>125.14</v>
      </c>
      <c r="GN422" s="2">
        <f t="shared" si="435"/>
        <v>0</v>
      </c>
      <c r="GO422" s="2">
        <f t="shared" si="436"/>
        <v>125.14</v>
      </c>
      <c r="GP422" s="2">
        <f t="shared" si="437"/>
        <v>0</v>
      </c>
      <c r="GQ422" s="2"/>
      <c r="GR422" s="2">
        <v>0</v>
      </c>
      <c r="GS422" s="2">
        <v>2</v>
      </c>
      <c r="GT422" s="2">
        <v>0</v>
      </c>
      <c r="GU422" s="2" t="s">
        <v>3</v>
      </c>
      <c r="GV422" s="2">
        <f t="shared" si="438"/>
        <v>0</v>
      </c>
      <c r="GW422" s="2">
        <v>1</v>
      </c>
      <c r="GX422" s="2">
        <f t="shared" si="439"/>
        <v>0</v>
      </c>
      <c r="GY422" s="2"/>
      <c r="GZ422" s="2"/>
      <c r="HA422" s="2">
        <v>0</v>
      </c>
      <c r="HB422" s="2">
        <v>0</v>
      </c>
      <c r="HC422" s="2">
        <f t="shared" si="440"/>
        <v>0</v>
      </c>
      <c r="HD422" s="2"/>
      <c r="HE422" s="2" t="s">
        <v>26</v>
      </c>
      <c r="HF422" s="2" t="s">
        <v>75</v>
      </c>
      <c r="HG422" s="2"/>
      <c r="HH422" s="2"/>
      <c r="HI422" s="2"/>
      <c r="HJ422" s="2"/>
      <c r="HK422" s="2"/>
      <c r="HL422" s="2"/>
      <c r="HM422" s="2" t="s">
        <v>3</v>
      </c>
      <c r="HN422" s="2" t="s">
        <v>3</v>
      </c>
      <c r="HO422" s="2" t="s">
        <v>3</v>
      </c>
      <c r="HP422" s="2" t="s">
        <v>3</v>
      </c>
      <c r="HQ422" s="2" t="s">
        <v>3</v>
      </c>
      <c r="HR422" s="2"/>
      <c r="HS422" s="2"/>
      <c r="HT422" s="2"/>
      <c r="HU422" s="2"/>
      <c r="HV422" s="2"/>
      <c r="HW422" s="2"/>
      <c r="HX422" s="2"/>
      <c r="HY422" s="2"/>
      <c r="HZ422" s="2"/>
      <c r="IA422" s="2"/>
      <c r="IB422" s="2"/>
      <c r="IC422" s="2"/>
      <c r="ID422" s="2"/>
      <c r="IE422" s="2"/>
      <c r="IF422" s="2"/>
      <c r="IG422" s="2"/>
      <c r="IH422" s="2"/>
      <c r="II422" s="2"/>
      <c r="IJ422" s="2"/>
      <c r="IK422" s="2">
        <v>0</v>
      </c>
      <c r="IL422" s="2"/>
      <c r="IM422" s="2"/>
      <c r="IN422" s="2"/>
      <c r="IO422" s="2"/>
      <c r="IP422" s="2"/>
      <c r="IQ422" s="2"/>
      <c r="IR422" s="2"/>
      <c r="IS422" s="2"/>
      <c r="IT422" s="2"/>
      <c r="IU422" s="2"/>
    </row>
    <row r="423" spans="1:255" x14ac:dyDescent="0.2">
      <c r="A423">
        <v>17</v>
      </c>
      <c r="B423">
        <v>1</v>
      </c>
      <c r="E423" t="s">
        <v>101</v>
      </c>
      <c r="F423" t="s">
        <v>27</v>
      </c>
      <c r="G423" t="s">
        <v>392</v>
      </c>
      <c r="H423" t="s">
        <v>29</v>
      </c>
      <c r="I423">
        <v>1</v>
      </c>
      <c r="J423">
        <v>0</v>
      </c>
      <c r="K423">
        <v>1</v>
      </c>
      <c r="O423">
        <f t="shared" si="403"/>
        <v>1218.8599999999999</v>
      </c>
      <c r="P423">
        <f t="shared" si="404"/>
        <v>1218.8599999999999</v>
      </c>
      <c r="Q423">
        <f t="shared" si="405"/>
        <v>0</v>
      </c>
      <c r="R423">
        <f t="shared" si="406"/>
        <v>0</v>
      </c>
      <c r="S423">
        <f t="shared" si="407"/>
        <v>0</v>
      </c>
      <c r="T423">
        <f t="shared" si="408"/>
        <v>0</v>
      </c>
      <c r="U423">
        <f t="shared" si="409"/>
        <v>0</v>
      </c>
      <c r="V423">
        <f t="shared" si="410"/>
        <v>0</v>
      </c>
      <c r="W423">
        <f t="shared" si="411"/>
        <v>0</v>
      </c>
      <c r="X423">
        <f t="shared" si="412"/>
        <v>0</v>
      </c>
      <c r="Y423">
        <f t="shared" si="413"/>
        <v>0</v>
      </c>
      <c r="AA423">
        <v>151751235</v>
      </c>
      <c r="AB423">
        <f t="shared" si="414"/>
        <v>125.14</v>
      </c>
      <c r="AC423">
        <f t="shared" si="415"/>
        <v>125.14</v>
      </c>
      <c r="AD423">
        <f t="shared" si="416"/>
        <v>0</v>
      </c>
      <c r="AE423">
        <f t="shared" si="417"/>
        <v>0</v>
      </c>
      <c r="AF423">
        <f t="shared" si="418"/>
        <v>0</v>
      </c>
      <c r="AG423">
        <f t="shared" si="419"/>
        <v>0</v>
      </c>
      <c r="AH423">
        <f t="shared" si="420"/>
        <v>0</v>
      </c>
      <c r="AI423">
        <f t="shared" si="421"/>
        <v>0</v>
      </c>
      <c r="AJ423">
        <f t="shared" si="422"/>
        <v>0</v>
      </c>
      <c r="AK423">
        <v>125.14</v>
      </c>
      <c r="AL423">
        <v>125.14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1</v>
      </c>
      <c r="AW423">
        <v>1</v>
      </c>
      <c r="AZ423">
        <v>1</v>
      </c>
      <c r="BA423">
        <v>1</v>
      </c>
      <c r="BB423">
        <v>1</v>
      </c>
      <c r="BC423">
        <v>9.74</v>
      </c>
      <c r="BD423" t="s">
        <v>3</v>
      </c>
      <c r="BE423" t="s">
        <v>3</v>
      </c>
      <c r="BF423" t="s">
        <v>3</v>
      </c>
      <c r="BG423" t="s">
        <v>3</v>
      </c>
      <c r="BH423">
        <v>3</v>
      </c>
      <c r="BI423">
        <v>2</v>
      </c>
      <c r="BJ423" t="s">
        <v>3</v>
      </c>
      <c r="BM423">
        <v>700010</v>
      </c>
      <c r="BN423">
        <v>0</v>
      </c>
      <c r="BO423" t="s">
        <v>3</v>
      </c>
      <c r="BP423">
        <v>0</v>
      </c>
      <c r="BQ423">
        <v>202</v>
      </c>
      <c r="BR423">
        <v>0</v>
      </c>
      <c r="BS423">
        <v>1</v>
      </c>
      <c r="BT423">
        <v>1</v>
      </c>
      <c r="BU423">
        <v>1</v>
      </c>
      <c r="BV423">
        <v>1</v>
      </c>
      <c r="BW423">
        <v>1</v>
      </c>
      <c r="BX423">
        <v>1</v>
      </c>
      <c r="BY423" t="s">
        <v>3</v>
      </c>
      <c r="BZ423">
        <v>0</v>
      </c>
      <c r="CA423">
        <v>0</v>
      </c>
      <c r="CB423" t="s">
        <v>3</v>
      </c>
      <c r="CE423">
        <v>30</v>
      </c>
      <c r="CF423">
        <v>0</v>
      </c>
      <c r="CG423">
        <v>0</v>
      </c>
      <c r="CM423">
        <v>0</v>
      </c>
      <c r="CN423" t="s">
        <v>3</v>
      </c>
      <c r="CO423">
        <v>0</v>
      </c>
      <c r="CP423">
        <f t="shared" si="423"/>
        <v>1218.8599999999999</v>
      </c>
      <c r="CQ423">
        <f t="shared" si="424"/>
        <v>1218.8599999999999</v>
      </c>
      <c r="CR423">
        <f t="shared" si="425"/>
        <v>0</v>
      </c>
      <c r="CS423">
        <f t="shared" si="426"/>
        <v>0</v>
      </c>
      <c r="CT423">
        <f t="shared" si="427"/>
        <v>0</v>
      </c>
      <c r="CU423">
        <f t="shared" si="428"/>
        <v>0</v>
      </c>
      <c r="CV423">
        <f t="shared" si="429"/>
        <v>0</v>
      </c>
      <c r="CW423">
        <f t="shared" si="430"/>
        <v>0</v>
      </c>
      <c r="CX423">
        <f t="shared" si="431"/>
        <v>0</v>
      </c>
      <c r="CY423">
        <f>S423*(BZ423/100)</f>
        <v>0</v>
      </c>
      <c r="CZ423">
        <f>S423*(CA423/100)</f>
        <v>0</v>
      </c>
      <c r="DC423" t="s">
        <v>3</v>
      </c>
      <c r="DD423" t="s">
        <v>3</v>
      </c>
      <c r="DE423" t="s">
        <v>3</v>
      </c>
      <c r="DF423" t="s">
        <v>3</v>
      </c>
      <c r="DG423" t="s">
        <v>3</v>
      </c>
      <c r="DH423" t="s">
        <v>3</v>
      </c>
      <c r="DI423" t="s">
        <v>3</v>
      </c>
      <c r="DJ423" t="s">
        <v>3</v>
      </c>
      <c r="DK423" t="s">
        <v>3</v>
      </c>
      <c r="DL423" t="s">
        <v>3</v>
      </c>
      <c r="DM423" t="s">
        <v>3</v>
      </c>
      <c r="DN423">
        <v>0</v>
      </c>
      <c r="DO423">
        <v>0</v>
      </c>
      <c r="DP423">
        <v>1</v>
      </c>
      <c r="DQ423">
        <v>1</v>
      </c>
      <c r="DU423">
        <v>1010</v>
      </c>
      <c r="DV423" t="s">
        <v>29</v>
      </c>
      <c r="DW423" t="s">
        <v>29</v>
      </c>
      <c r="DX423">
        <v>1</v>
      </c>
      <c r="DZ423" t="s">
        <v>3</v>
      </c>
      <c r="EA423" t="s">
        <v>3</v>
      </c>
      <c r="EB423" t="s">
        <v>3</v>
      </c>
      <c r="EC423" t="s">
        <v>3</v>
      </c>
      <c r="EE423">
        <v>151748510</v>
      </c>
      <c r="EF423">
        <v>202</v>
      </c>
      <c r="EG423" t="s">
        <v>30</v>
      </c>
      <c r="EH423">
        <v>0</v>
      </c>
      <c r="EI423" t="s">
        <v>3</v>
      </c>
      <c r="EJ423">
        <v>1</v>
      </c>
      <c r="EK423">
        <v>700010</v>
      </c>
      <c r="EL423" t="s">
        <v>31</v>
      </c>
      <c r="EM423" t="s">
        <v>30</v>
      </c>
      <c r="EO423" t="s">
        <v>3</v>
      </c>
      <c r="EQ423">
        <v>0</v>
      </c>
      <c r="ER423">
        <v>133.35000000000002</v>
      </c>
      <c r="ES423">
        <v>125.14</v>
      </c>
      <c r="ET423">
        <v>0</v>
      </c>
      <c r="EU423">
        <v>0</v>
      </c>
      <c r="EV423">
        <v>0</v>
      </c>
      <c r="EW423">
        <v>0</v>
      </c>
      <c r="EX423">
        <v>0</v>
      </c>
      <c r="EY423">
        <v>0</v>
      </c>
      <c r="EZ423">
        <v>5</v>
      </c>
      <c r="FC423">
        <v>1</v>
      </c>
      <c r="FD423">
        <v>18</v>
      </c>
      <c r="FF423">
        <v>1434</v>
      </c>
      <c r="FQ423">
        <v>0</v>
      </c>
      <c r="FR423">
        <f t="shared" si="432"/>
        <v>0</v>
      </c>
      <c r="FS423">
        <v>0</v>
      </c>
      <c r="FX423">
        <v>0</v>
      </c>
      <c r="FY423">
        <v>0</v>
      </c>
      <c r="GA423" t="s">
        <v>393</v>
      </c>
      <c r="GD423">
        <v>0</v>
      </c>
      <c r="GF423">
        <v>941801639</v>
      </c>
      <c r="GG423">
        <v>2</v>
      </c>
      <c r="GH423">
        <v>3</v>
      </c>
      <c r="GI423">
        <v>5</v>
      </c>
      <c r="GJ423">
        <v>0</v>
      </c>
      <c r="GK423">
        <f>ROUND(R423*(S12)/100,2)</f>
        <v>0</v>
      </c>
      <c r="GL423">
        <f t="shared" si="433"/>
        <v>0</v>
      </c>
      <c r="GM423">
        <f t="shared" si="434"/>
        <v>1218.8599999999999</v>
      </c>
      <c r="GN423">
        <f t="shared" si="435"/>
        <v>0</v>
      </c>
      <c r="GO423">
        <f t="shared" si="436"/>
        <v>1218.8599999999999</v>
      </c>
      <c r="GP423">
        <f t="shared" si="437"/>
        <v>0</v>
      </c>
      <c r="GR423">
        <v>1</v>
      </c>
      <c r="GS423">
        <v>1</v>
      </c>
      <c r="GT423">
        <v>0</v>
      </c>
      <c r="GU423" t="s">
        <v>3</v>
      </c>
      <c r="GV423">
        <f t="shared" si="438"/>
        <v>0</v>
      </c>
      <c r="GW423">
        <v>1</v>
      </c>
      <c r="GX423">
        <f t="shared" si="439"/>
        <v>0</v>
      </c>
      <c r="HA423">
        <v>0</v>
      </c>
      <c r="HB423">
        <v>0</v>
      </c>
      <c r="HC423">
        <f t="shared" si="440"/>
        <v>0</v>
      </c>
      <c r="HE423" t="s">
        <v>26</v>
      </c>
      <c r="HF423" t="s">
        <v>75</v>
      </c>
      <c r="HM423" t="s">
        <v>3</v>
      </c>
      <c r="HN423" t="s">
        <v>3</v>
      </c>
      <c r="HO423" t="s">
        <v>3</v>
      </c>
      <c r="HP423" t="s">
        <v>3</v>
      </c>
      <c r="HQ423" t="s">
        <v>3</v>
      </c>
      <c r="IK423">
        <v>0</v>
      </c>
    </row>
    <row r="424" spans="1:255" x14ac:dyDescent="0.2">
      <c r="A424" s="2">
        <v>17</v>
      </c>
      <c r="B424" s="2">
        <v>1</v>
      </c>
      <c r="C424" s="2">
        <f>ROW(SmtRes!A521)</f>
        <v>521</v>
      </c>
      <c r="D424" s="2">
        <f>ROW(EtalonRes!A623)</f>
        <v>623</v>
      </c>
      <c r="E424" s="2" t="s">
        <v>107</v>
      </c>
      <c r="F424" s="2" t="s">
        <v>62</v>
      </c>
      <c r="G424" s="2" t="s">
        <v>63</v>
      </c>
      <c r="H424" s="2" t="s">
        <v>44</v>
      </c>
      <c r="I424" s="2">
        <v>2</v>
      </c>
      <c r="J424" s="2">
        <v>0</v>
      </c>
      <c r="K424" s="2">
        <v>2</v>
      </c>
      <c r="L424" s="2"/>
      <c r="M424" s="2"/>
      <c r="N424" s="2"/>
      <c r="O424" s="2">
        <f t="shared" si="403"/>
        <v>36.159999999999997</v>
      </c>
      <c r="P424" s="2">
        <f t="shared" si="404"/>
        <v>3.92</v>
      </c>
      <c r="Q424" s="2">
        <f t="shared" si="405"/>
        <v>0.1</v>
      </c>
      <c r="R424" s="2">
        <f t="shared" si="406"/>
        <v>0.02</v>
      </c>
      <c r="S424" s="2">
        <f t="shared" si="407"/>
        <v>32.14</v>
      </c>
      <c r="T424" s="2">
        <f t="shared" si="408"/>
        <v>0</v>
      </c>
      <c r="U424" s="2">
        <f t="shared" si="409"/>
        <v>2.4</v>
      </c>
      <c r="V424" s="2">
        <f t="shared" si="410"/>
        <v>0</v>
      </c>
      <c r="W424" s="2">
        <f t="shared" si="411"/>
        <v>0</v>
      </c>
      <c r="X424" s="2">
        <f t="shared" si="412"/>
        <v>36.64</v>
      </c>
      <c r="Y424" s="2">
        <f t="shared" si="413"/>
        <v>21.53</v>
      </c>
      <c r="Z424" s="2"/>
      <c r="AA424" s="2">
        <v>151751237</v>
      </c>
      <c r="AB424" s="2">
        <f t="shared" si="414"/>
        <v>18.079999999999998</v>
      </c>
      <c r="AC424" s="2">
        <f t="shared" si="415"/>
        <v>1.96</v>
      </c>
      <c r="AD424" s="2">
        <f t="shared" si="416"/>
        <v>0.05</v>
      </c>
      <c r="AE424" s="2">
        <f t="shared" si="417"/>
        <v>0.01</v>
      </c>
      <c r="AF424" s="2">
        <f t="shared" si="418"/>
        <v>16.07</v>
      </c>
      <c r="AG424" s="2">
        <f t="shared" si="419"/>
        <v>0</v>
      </c>
      <c r="AH424" s="2">
        <f t="shared" si="420"/>
        <v>1.2</v>
      </c>
      <c r="AI424" s="2">
        <f t="shared" si="421"/>
        <v>0</v>
      </c>
      <c r="AJ424" s="2">
        <f t="shared" si="422"/>
        <v>0</v>
      </c>
      <c r="AK424" s="2">
        <v>18.079999999999998</v>
      </c>
      <c r="AL424" s="2">
        <v>1.96</v>
      </c>
      <c r="AM424" s="2">
        <v>0.05</v>
      </c>
      <c r="AN424" s="2">
        <v>0.01</v>
      </c>
      <c r="AO424" s="2">
        <v>16.07</v>
      </c>
      <c r="AP424" s="2">
        <v>0</v>
      </c>
      <c r="AQ424" s="2">
        <v>1.2</v>
      </c>
      <c r="AR424" s="2">
        <v>0</v>
      </c>
      <c r="AS424" s="2">
        <v>0</v>
      </c>
      <c r="AT424" s="2">
        <v>114</v>
      </c>
      <c r="AU424" s="2">
        <v>67</v>
      </c>
      <c r="AV424" s="2">
        <v>1</v>
      </c>
      <c r="AW424" s="2">
        <v>1</v>
      </c>
      <c r="AX424" s="2"/>
      <c r="AY424" s="2"/>
      <c r="AZ424" s="2">
        <v>1</v>
      </c>
      <c r="BA424" s="2">
        <v>1</v>
      </c>
      <c r="BB424" s="2">
        <v>1</v>
      </c>
      <c r="BC424" s="2">
        <v>1</v>
      </c>
      <c r="BD424" s="2" t="s">
        <v>3</v>
      </c>
      <c r="BE424" s="2" t="s">
        <v>3</v>
      </c>
      <c r="BF424" s="2" t="s">
        <v>3</v>
      </c>
      <c r="BG424" s="2" t="s">
        <v>3</v>
      </c>
      <c r="BH424" s="2">
        <v>0</v>
      </c>
      <c r="BI424" s="2">
        <v>2</v>
      </c>
      <c r="BJ424" s="2" t="s">
        <v>64</v>
      </c>
      <c r="BK424" s="2"/>
      <c r="BL424" s="2"/>
      <c r="BM424" s="2">
        <v>336</v>
      </c>
      <c r="BN424" s="2">
        <v>0</v>
      </c>
      <c r="BO424" s="2" t="s">
        <v>3</v>
      </c>
      <c r="BP424" s="2">
        <v>0</v>
      </c>
      <c r="BQ424" s="2">
        <v>40</v>
      </c>
      <c r="BR424" s="2">
        <v>0</v>
      </c>
      <c r="BS424" s="2">
        <v>1</v>
      </c>
      <c r="BT424" s="2">
        <v>1</v>
      </c>
      <c r="BU424" s="2">
        <v>1</v>
      </c>
      <c r="BV424" s="2">
        <v>1</v>
      </c>
      <c r="BW424" s="2">
        <v>1</v>
      </c>
      <c r="BX424" s="2">
        <v>1</v>
      </c>
      <c r="BY424" s="2" t="s">
        <v>3</v>
      </c>
      <c r="BZ424" s="2">
        <v>114</v>
      </c>
      <c r="CA424" s="2">
        <v>67</v>
      </c>
      <c r="CB424" s="2" t="s">
        <v>3</v>
      </c>
      <c r="CC424" s="2"/>
      <c r="CD424" s="2"/>
      <c r="CE424" s="2">
        <v>30</v>
      </c>
      <c r="CF424" s="2">
        <v>0</v>
      </c>
      <c r="CG424" s="2">
        <v>0</v>
      </c>
      <c r="CH424" s="2"/>
      <c r="CI424" s="2"/>
      <c r="CJ424" s="2"/>
      <c r="CK424" s="2"/>
      <c r="CL424" s="2"/>
      <c r="CM424" s="2">
        <v>0</v>
      </c>
      <c r="CN424" s="2" t="s">
        <v>3</v>
      </c>
      <c r="CO424" s="2">
        <v>0</v>
      </c>
      <c r="CP424" s="2">
        <f t="shared" si="423"/>
        <v>36.159999999999997</v>
      </c>
      <c r="CQ424" s="2">
        <f t="shared" si="424"/>
        <v>1.96</v>
      </c>
      <c r="CR424" s="2">
        <f t="shared" si="425"/>
        <v>0.05</v>
      </c>
      <c r="CS424" s="2">
        <f t="shared" si="426"/>
        <v>0.01</v>
      </c>
      <c r="CT424" s="2">
        <f t="shared" si="427"/>
        <v>16.07</v>
      </c>
      <c r="CU424" s="2">
        <f t="shared" si="428"/>
        <v>0</v>
      </c>
      <c r="CV424" s="2">
        <f t="shared" si="429"/>
        <v>1.2</v>
      </c>
      <c r="CW424" s="2">
        <f t="shared" si="430"/>
        <v>0</v>
      </c>
      <c r="CX424" s="2">
        <f t="shared" si="431"/>
        <v>0</v>
      </c>
      <c r="CY424" s="2">
        <f>((S424*BZ424)/100)</f>
        <v>36.639600000000002</v>
      </c>
      <c r="CZ424" s="2">
        <f>((S424*CA424)/100)</f>
        <v>21.533799999999999</v>
      </c>
      <c r="DA424" s="2"/>
      <c r="DB424" s="2"/>
      <c r="DC424" s="2" t="s">
        <v>3</v>
      </c>
      <c r="DD424" s="2" t="s">
        <v>3</v>
      </c>
      <c r="DE424" s="2" t="s">
        <v>3</v>
      </c>
      <c r="DF424" s="2" t="s">
        <v>3</v>
      </c>
      <c r="DG424" s="2" t="s">
        <v>3</v>
      </c>
      <c r="DH424" s="2" t="s">
        <v>3</v>
      </c>
      <c r="DI424" s="2" t="s">
        <v>3</v>
      </c>
      <c r="DJ424" s="2" t="s">
        <v>3</v>
      </c>
      <c r="DK424" s="2" t="s">
        <v>3</v>
      </c>
      <c r="DL424" s="2" t="s">
        <v>3</v>
      </c>
      <c r="DM424" s="2" t="s">
        <v>3</v>
      </c>
      <c r="DN424" s="2">
        <v>0</v>
      </c>
      <c r="DO424" s="2">
        <v>0</v>
      </c>
      <c r="DP424" s="2">
        <v>1</v>
      </c>
      <c r="DQ424" s="2">
        <v>1</v>
      </c>
      <c r="DR424" s="2"/>
      <c r="DS424" s="2"/>
      <c r="DT424" s="2"/>
      <c r="DU424" s="2">
        <v>1013</v>
      </c>
      <c r="DV424" s="2" t="s">
        <v>44</v>
      </c>
      <c r="DW424" s="2" t="s">
        <v>44</v>
      </c>
      <c r="DX424" s="2">
        <v>1</v>
      </c>
      <c r="DY424" s="2"/>
      <c r="DZ424" s="2" t="s">
        <v>3</v>
      </c>
      <c r="EA424" s="2" t="s">
        <v>3</v>
      </c>
      <c r="EB424" s="2" t="s">
        <v>3</v>
      </c>
      <c r="EC424" s="2" t="s">
        <v>3</v>
      </c>
      <c r="ED424" s="2"/>
      <c r="EE424" s="2">
        <v>151030334</v>
      </c>
      <c r="EF424" s="2">
        <v>40</v>
      </c>
      <c r="EG424" s="2" t="s">
        <v>23</v>
      </c>
      <c r="EH424" s="2">
        <v>0</v>
      </c>
      <c r="EI424" s="2" t="s">
        <v>3</v>
      </c>
      <c r="EJ424" s="2">
        <v>2</v>
      </c>
      <c r="EK424" s="2">
        <v>336</v>
      </c>
      <c r="EL424" s="2" t="s">
        <v>24</v>
      </c>
      <c r="EM424" s="2" t="s">
        <v>25</v>
      </c>
      <c r="EN424" s="2"/>
      <c r="EO424" s="2" t="s">
        <v>3</v>
      </c>
      <c r="EP424" s="2"/>
      <c r="EQ424" s="2">
        <v>0</v>
      </c>
      <c r="ER424" s="2">
        <v>18.079999999999998</v>
      </c>
      <c r="ES424" s="2">
        <v>1.96</v>
      </c>
      <c r="ET424" s="2">
        <v>0.05</v>
      </c>
      <c r="EU424" s="2">
        <v>0.01</v>
      </c>
      <c r="EV424" s="2">
        <v>16.07</v>
      </c>
      <c r="EW424" s="2">
        <v>1.2</v>
      </c>
      <c r="EX424" s="2">
        <v>0</v>
      </c>
      <c r="EY424" s="2">
        <v>0</v>
      </c>
      <c r="EZ424" s="2"/>
      <c r="FA424" s="2"/>
      <c r="FB424" s="2"/>
      <c r="FC424" s="2"/>
      <c r="FD424" s="2"/>
      <c r="FE424" s="2"/>
      <c r="FF424" s="2"/>
      <c r="FG424" s="2"/>
      <c r="FH424" s="2"/>
      <c r="FI424" s="2"/>
      <c r="FJ424" s="2"/>
      <c r="FK424" s="2"/>
      <c r="FL424" s="2"/>
      <c r="FM424" s="2"/>
      <c r="FN424" s="2"/>
      <c r="FO424" s="2"/>
      <c r="FP424" s="2"/>
      <c r="FQ424" s="2">
        <v>0</v>
      </c>
      <c r="FR424" s="2">
        <f t="shared" si="432"/>
        <v>0</v>
      </c>
      <c r="FS424" s="2">
        <v>0</v>
      </c>
      <c r="FT424" s="2"/>
      <c r="FU424" s="2"/>
      <c r="FV424" s="2"/>
      <c r="FW424" s="2"/>
      <c r="FX424" s="2">
        <v>114</v>
      </c>
      <c r="FY424" s="2">
        <v>67</v>
      </c>
      <c r="FZ424" s="2"/>
      <c r="GA424" s="2" t="s">
        <v>3</v>
      </c>
      <c r="GB424" s="2"/>
      <c r="GC424" s="2"/>
      <c r="GD424" s="2">
        <v>0</v>
      </c>
      <c r="GE424" s="2"/>
      <c r="GF424" s="2">
        <v>1026676790</v>
      </c>
      <c r="GG424" s="2">
        <v>2</v>
      </c>
      <c r="GH424" s="2">
        <v>1</v>
      </c>
      <c r="GI424" s="2">
        <v>-2</v>
      </c>
      <c r="GJ424" s="2">
        <v>0</v>
      </c>
      <c r="GK424" s="2">
        <f>ROUND(R424*(R12)/100,2)</f>
        <v>0.04</v>
      </c>
      <c r="GL424" s="2">
        <f t="shared" si="433"/>
        <v>0</v>
      </c>
      <c r="GM424" s="2">
        <f t="shared" si="434"/>
        <v>94.37</v>
      </c>
      <c r="GN424" s="2">
        <f t="shared" si="435"/>
        <v>0</v>
      </c>
      <c r="GO424" s="2">
        <f t="shared" si="436"/>
        <v>94.37</v>
      </c>
      <c r="GP424" s="2">
        <f t="shared" si="437"/>
        <v>0</v>
      </c>
      <c r="GQ424" s="2"/>
      <c r="GR424" s="2">
        <v>0</v>
      </c>
      <c r="GS424" s="2">
        <v>0</v>
      </c>
      <c r="GT424" s="2">
        <v>0</v>
      </c>
      <c r="GU424" s="2" t="s">
        <v>3</v>
      </c>
      <c r="GV424" s="2">
        <f t="shared" si="438"/>
        <v>0</v>
      </c>
      <c r="GW424" s="2">
        <v>1</v>
      </c>
      <c r="GX424" s="2">
        <f t="shared" si="439"/>
        <v>0</v>
      </c>
      <c r="GY424" s="2"/>
      <c r="GZ424" s="2"/>
      <c r="HA424" s="2">
        <v>0</v>
      </c>
      <c r="HB424" s="2">
        <v>0</v>
      </c>
      <c r="HC424" s="2">
        <f t="shared" si="440"/>
        <v>0</v>
      </c>
      <c r="HD424" s="2"/>
      <c r="HE424" s="2" t="s">
        <v>3</v>
      </c>
      <c r="HF424" s="2" t="s">
        <v>3</v>
      </c>
      <c r="HG424" s="2"/>
      <c r="HH424" s="2"/>
      <c r="HI424" s="2"/>
      <c r="HJ424" s="2"/>
      <c r="HK424" s="2"/>
      <c r="HL424" s="2"/>
      <c r="HM424" s="2" t="s">
        <v>3</v>
      </c>
      <c r="HN424" s="2" t="s">
        <v>3</v>
      </c>
      <c r="HO424" s="2" t="s">
        <v>3</v>
      </c>
      <c r="HP424" s="2" t="s">
        <v>3</v>
      </c>
      <c r="HQ424" s="2" t="s">
        <v>3</v>
      </c>
      <c r="HR424" s="2"/>
      <c r="HS424" s="2"/>
      <c r="HT424" s="2"/>
      <c r="HU424" s="2"/>
      <c r="HV424" s="2"/>
      <c r="HW424" s="2"/>
      <c r="HX424" s="2"/>
      <c r="HY424" s="2"/>
      <c r="HZ424" s="2"/>
      <c r="IA424" s="2"/>
      <c r="IB424" s="2"/>
      <c r="IC424" s="2"/>
      <c r="ID424" s="2"/>
      <c r="IE424" s="2"/>
      <c r="IF424" s="2"/>
      <c r="IG424" s="2"/>
      <c r="IH424" s="2"/>
      <c r="II424" s="2"/>
      <c r="IJ424" s="2"/>
      <c r="IK424" s="2">
        <v>0</v>
      </c>
      <c r="IL424" s="2"/>
      <c r="IM424" s="2"/>
      <c r="IN424" s="2"/>
      <c r="IO424" s="2"/>
      <c r="IP424" s="2"/>
      <c r="IQ424" s="2"/>
      <c r="IR424" s="2"/>
      <c r="IS424" s="2"/>
      <c r="IT424" s="2"/>
      <c r="IU424" s="2"/>
    </row>
    <row r="425" spans="1:255" x14ac:dyDescent="0.2">
      <c r="A425">
        <v>17</v>
      </c>
      <c r="B425">
        <v>1</v>
      </c>
      <c r="C425">
        <f>ROW(SmtRes!A522)</f>
        <v>522</v>
      </c>
      <c r="D425">
        <f>ROW(EtalonRes!A624)</f>
        <v>624</v>
      </c>
      <c r="E425" t="s">
        <v>107</v>
      </c>
      <c r="F425" t="s">
        <v>62</v>
      </c>
      <c r="G425" t="s">
        <v>63</v>
      </c>
      <c r="H425" t="s">
        <v>44</v>
      </c>
      <c r="I425">
        <v>2</v>
      </c>
      <c r="J425">
        <v>0</v>
      </c>
      <c r="K425">
        <v>2</v>
      </c>
      <c r="O425">
        <f t="shared" si="403"/>
        <v>1148.77</v>
      </c>
      <c r="P425">
        <f t="shared" si="404"/>
        <v>38.18</v>
      </c>
      <c r="Q425">
        <f t="shared" si="405"/>
        <v>1.44</v>
      </c>
      <c r="R425">
        <f t="shared" si="406"/>
        <v>0.69</v>
      </c>
      <c r="S425">
        <f t="shared" si="407"/>
        <v>1109.1500000000001</v>
      </c>
      <c r="T425">
        <f t="shared" si="408"/>
        <v>0</v>
      </c>
      <c r="U425">
        <f t="shared" si="409"/>
        <v>2.4</v>
      </c>
      <c r="V425">
        <f t="shared" si="410"/>
        <v>0</v>
      </c>
      <c r="W425">
        <f t="shared" si="411"/>
        <v>0</v>
      </c>
      <c r="X425">
        <f t="shared" si="412"/>
        <v>876.23</v>
      </c>
      <c r="Y425">
        <f t="shared" si="413"/>
        <v>454.75</v>
      </c>
      <c r="AA425">
        <v>151751235</v>
      </c>
      <c r="AB425">
        <f t="shared" si="414"/>
        <v>18.079999999999998</v>
      </c>
      <c r="AC425">
        <f t="shared" si="415"/>
        <v>1.96</v>
      </c>
      <c r="AD425">
        <f t="shared" si="416"/>
        <v>0.05</v>
      </c>
      <c r="AE425">
        <f t="shared" si="417"/>
        <v>0.01</v>
      </c>
      <c r="AF425">
        <f t="shared" si="418"/>
        <v>16.07</v>
      </c>
      <c r="AG425">
        <f t="shared" si="419"/>
        <v>0</v>
      </c>
      <c r="AH425">
        <f t="shared" si="420"/>
        <v>1.2</v>
      </c>
      <c r="AI425">
        <f t="shared" si="421"/>
        <v>0</v>
      </c>
      <c r="AJ425">
        <f t="shared" si="422"/>
        <v>0</v>
      </c>
      <c r="AK425">
        <v>18.079999999999998</v>
      </c>
      <c r="AL425">
        <v>1.96</v>
      </c>
      <c r="AM425">
        <v>0.05</v>
      </c>
      <c r="AN425">
        <v>0.01</v>
      </c>
      <c r="AO425">
        <v>16.07</v>
      </c>
      <c r="AP425">
        <v>0</v>
      </c>
      <c r="AQ425">
        <v>1.2</v>
      </c>
      <c r="AR425">
        <v>0</v>
      </c>
      <c r="AS425">
        <v>0</v>
      </c>
      <c r="AT425">
        <v>79</v>
      </c>
      <c r="AU425">
        <v>41</v>
      </c>
      <c r="AV425">
        <v>1</v>
      </c>
      <c r="AW425">
        <v>1</v>
      </c>
      <c r="AZ425">
        <v>1</v>
      </c>
      <c r="BA425">
        <v>34.51</v>
      </c>
      <c r="BB425">
        <v>14.4</v>
      </c>
      <c r="BC425">
        <v>9.74</v>
      </c>
      <c r="BD425" t="s">
        <v>3</v>
      </c>
      <c r="BE425" t="s">
        <v>3</v>
      </c>
      <c r="BF425" t="s">
        <v>3</v>
      </c>
      <c r="BG425" t="s">
        <v>3</v>
      </c>
      <c r="BH425">
        <v>0</v>
      </c>
      <c r="BI425">
        <v>2</v>
      </c>
      <c r="BJ425" t="s">
        <v>64</v>
      </c>
      <c r="BM425">
        <v>336</v>
      </c>
      <c r="BN425">
        <v>0</v>
      </c>
      <c r="BO425" t="s">
        <v>62</v>
      </c>
      <c r="BP425">
        <v>1</v>
      </c>
      <c r="BQ425">
        <v>40</v>
      </c>
      <c r="BR425">
        <v>0</v>
      </c>
      <c r="BS425">
        <v>34.51</v>
      </c>
      <c r="BT425">
        <v>1</v>
      </c>
      <c r="BU425">
        <v>1</v>
      </c>
      <c r="BV425">
        <v>1</v>
      </c>
      <c r="BW425">
        <v>1</v>
      </c>
      <c r="BX425">
        <v>1</v>
      </c>
      <c r="BY425" t="s">
        <v>3</v>
      </c>
      <c r="BZ425">
        <v>79</v>
      </c>
      <c r="CA425">
        <v>41</v>
      </c>
      <c r="CB425" t="s">
        <v>3</v>
      </c>
      <c r="CE425">
        <v>30</v>
      </c>
      <c r="CF425">
        <v>0</v>
      </c>
      <c r="CG425">
        <v>0</v>
      </c>
      <c r="CM425">
        <v>0</v>
      </c>
      <c r="CN425" t="s">
        <v>3</v>
      </c>
      <c r="CO425">
        <v>0</v>
      </c>
      <c r="CP425">
        <f t="shared" si="423"/>
        <v>1148.77</v>
      </c>
      <c r="CQ425">
        <f t="shared" si="424"/>
        <v>19.09</v>
      </c>
      <c r="CR425">
        <f t="shared" si="425"/>
        <v>0.72</v>
      </c>
      <c r="CS425">
        <f t="shared" si="426"/>
        <v>0.35</v>
      </c>
      <c r="CT425">
        <f t="shared" si="427"/>
        <v>554.58000000000004</v>
      </c>
      <c r="CU425">
        <f t="shared" si="428"/>
        <v>0</v>
      </c>
      <c r="CV425">
        <f t="shared" si="429"/>
        <v>1.2</v>
      </c>
      <c r="CW425">
        <f t="shared" si="430"/>
        <v>0</v>
      </c>
      <c r="CX425">
        <f t="shared" si="431"/>
        <v>0</v>
      </c>
      <c r="CY425">
        <f>S425*(BZ425/100)</f>
        <v>876.22850000000017</v>
      </c>
      <c r="CZ425">
        <f>S425*(CA425/100)</f>
        <v>454.75150000000002</v>
      </c>
      <c r="DC425" t="s">
        <v>3</v>
      </c>
      <c r="DD425" t="s">
        <v>3</v>
      </c>
      <c r="DE425" t="s">
        <v>3</v>
      </c>
      <c r="DF425" t="s">
        <v>3</v>
      </c>
      <c r="DG425" t="s">
        <v>3</v>
      </c>
      <c r="DH425" t="s">
        <v>3</v>
      </c>
      <c r="DI425" t="s">
        <v>3</v>
      </c>
      <c r="DJ425" t="s">
        <v>3</v>
      </c>
      <c r="DK425" t="s">
        <v>3</v>
      </c>
      <c r="DL425" t="s">
        <v>3</v>
      </c>
      <c r="DM425" t="s">
        <v>3</v>
      </c>
      <c r="DN425">
        <v>114</v>
      </c>
      <c r="DO425">
        <v>67</v>
      </c>
      <c r="DP425">
        <v>1</v>
      </c>
      <c r="DQ425">
        <v>1</v>
      </c>
      <c r="DU425">
        <v>1013</v>
      </c>
      <c r="DV425" t="s">
        <v>44</v>
      </c>
      <c r="DW425" t="s">
        <v>44</v>
      </c>
      <c r="DX425">
        <v>1</v>
      </c>
      <c r="DZ425" t="s">
        <v>3</v>
      </c>
      <c r="EA425" t="s">
        <v>3</v>
      </c>
      <c r="EB425" t="s">
        <v>3</v>
      </c>
      <c r="EC425" t="s">
        <v>3</v>
      </c>
      <c r="EE425">
        <v>151030334</v>
      </c>
      <c r="EF425">
        <v>40</v>
      </c>
      <c r="EG425" t="s">
        <v>23</v>
      </c>
      <c r="EH425">
        <v>0</v>
      </c>
      <c r="EI425" t="s">
        <v>3</v>
      </c>
      <c r="EJ425">
        <v>2</v>
      </c>
      <c r="EK425">
        <v>336</v>
      </c>
      <c r="EL425" t="s">
        <v>24</v>
      </c>
      <c r="EM425" t="s">
        <v>25</v>
      </c>
      <c r="EO425" t="s">
        <v>3</v>
      </c>
      <c r="EQ425">
        <v>0</v>
      </c>
      <c r="ER425">
        <v>18.079999999999998</v>
      </c>
      <c r="ES425">
        <v>1.96</v>
      </c>
      <c r="ET425">
        <v>0.05</v>
      </c>
      <c r="EU425">
        <v>0.01</v>
      </c>
      <c r="EV425">
        <v>16.07</v>
      </c>
      <c r="EW425">
        <v>1.2</v>
      </c>
      <c r="EX425">
        <v>0</v>
      </c>
      <c r="EY425">
        <v>0</v>
      </c>
      <c r="FQ425">
        <v>0</v>
      </c>
      <c r="FR425">
        <f t="shared" si="432"/>
        <v>0</v>
      </c>
      <c r="FS425">
        <v>0</v>
      </c>
      <c r="FX425">
        <v>114</v>
      </c>
      <c r="FY425">
        <v>67</v>
      </c>
      <c r="GA425" t="s">
        <v>3</v>
      </c>
      <c r="GD425">
        <v>0</v>
      </c>
      <c r="GF425">
        <v>1026676790</v>
      </c>
      <c r="GG425">
        <v>2</v>
      </c>
      <c r="GH425">
        <v>1</v>
      </c>
      <c r="GI425">
        <v>2</v>
      </c>
      <c r="GJ425">
        <v>0</v>
      </c>
      <c r="GK425">
        <f>ROUND(R425*(S12)/100,2)</f>
        <v>1.1000000000000001</v>
      </c>
      <c r="GL425">
        <f t="shared" si="433"/>
        <v>0</v>
      </c>
      <c r="GM425">
        <f t="shared" si="434"/>
        <v>2480.85</v>
      </c>
      <c r="GN425">
        <f t="shared" si="435"/>
        <v>0</v>
      </c>
      <c r="GO425">
        <f t="shared" si="436"/>
        <v>2480.85</v>
      </c>
      <c r="GP425">
        <f t="shared" si="437"/>
        <v>0</v>
      </c>
      <c r="GR425">
        <v>0</v>
      </c>
      <c r="GS425">
        <v>3</v>
      </c>
      <c r="GT425">
        <v>0</v>
      </c>
      <c r="GU425" t="s">
        <v>3</v>
      </c>
      <c r="GV425">
        <f t="shared" si="438"/>
        <v>0</v>
      </c>
      <c r="GW425">
        <v>1</v>
      </c>
      <c r="GX425">
        <f t="shared" si="439"/>
        <v>0</v>
      </c>
      <c r="HA425">
        <v>0</v>
      </c>
      <c r="HB425">
        <v>0</v>
      </c>
      <c r="HC425">
        <f t="shared" si="440"/>
        <v>0</v>
      </c>
      <c r="HE425" t="s">
        <v>3</v>
      </c>
      <c r="HF425" t="s">
        <v>3</v>
      </c>
      <c r="HM425" t="s">
        <v>3</v>
      </c>
      <c r="HN425" t="s">
        <v>3</v>
      </c>
      <c r="HO425" t="s">
        <v>3</v>
      </c>
      <c r="HP425" t="s">
        <v>3</v>
      </c>
      <c r="HQ425" t="s">
        <v>3</v>
      </c>
      <c r="IK425">
        <v>0</v>
      </c>
    </row>
    <row r="426" spans="1:255" x14ac:dyDescent="0.2">
      <c r="A426" s="2">
        <v>17</v>
      </c>
      <c r="B426" s="2">
        <v>1</v>
      </c>
      <c r="C426" s="2"/>
      <c r="D426" s="2"/>
      <c r="E426" s="2" t="s">
        <v>110</v>
      </c>
      <c r="F426" s="2" t="s">
        <v>27</v>
      </c>
      <c r="G426" s="2" t="s">
        <v>394</v>
      </c>
      <c r="H426" s="2" t="s">
        <v>29</v>
      </c>
      <c r="I426" s="2">
        <v>2</v>
      </c>
      <c r="J426" s="2">
        <v>0</v>
      </c>
      <c r="K426" s="2">
        <v>2</v>
      </c>
      <c r="L426" s="2"/>
      <c r="M426" s="2"/>
      <c r="N426" s="2"/>
      <c r="O426" s="2">
        <f t="shared" si="403"/>
        <v>206.94</v>
      </c>
      <c r="P426" s="2">
        <f t="shared" si="404"/>
        <v>206.94</v>
      </c>
      <c r="Q426" s="2">
        <f t="shared" si="405"/>
        <v>0</v>
      </c>
      <c r="R426" s="2">
        <f t="shared" si="406"/>
        <v>0</v>
      </c>
      <c r="S426" s="2">
        <f t="shared" si="407"/>
        <v>0</v>
      </c>
      <c r="T426" s="2">
        <f t="shared" si="408"/>
        <v>0</v>
      </c>
      <c r="U426" s="2">
        <f t="shared" si="409"/>
        <v>0</v>
      </c>
      <c r="V426" s="2">
        <f t="shared" si="410"/>
        <v>0</v>
      </c>
      <c r="W426" s="2">
        <f t="shared" si="411"/>
        <v>0</v>
      </c>
      <c r="X426" s="2">
        <f t="shared" si="412"/>
        <v>0</v>
      </c>
      <c r="Y426" s="2">
        <f t="shared" si="413"/>
        <v>0</v>
      </c>
      <c r="Z426" s="2"/>
      <c r="AA426" s="2">
        <v>151751237</v>
      </c>
      <c r="AB426" s="2">
        <f t="shared" si="414"/>
        <v>103.47</v>
      </c>
      <c r="AC426" s="2">
        <f t="shared" si="415"/>
        <v>103.47</v>
      </c>
      <c r="AD426" s="2">
        <f t="shared" si="416"/>
        <v>0</v>
      </c>
      <c r="AE426" s="2">
        <f t="shared" si="417"/>
        <v>0</v>
      </c>
      <c r="AF426" s="2">
        <f t="shared" si="418"/>
        <v>0</v>
      </c>
      <c r="AG426" s="2">
        <f t="shared" si="419"/>
        <v>0</v>
      </c>
      <c r="AH426" s="2">
        <f t="shared" si="420"/>
        <v>0</v>
      </c>
      <c r="AI426" s="2">
        <f t="shared" si="421"/>
        <v>0</v>
      </c>
      <c r="AJ426" s="2">
        <f t="shared" si="422"/>
        <v>0</v>
      </c>
      <c r="AK426" s="2">
        <v>103.47</v>
      </c>
      <c r="AL426" s="2">
        <v>103.47</v>
      </c>
      <c r="AM426" s="2">
        <v>0</v>
      </c>
      <c r="AN426" s="2">
        <v>0</v>
      </c>
      <c r="AO426" s="2">
        <v>0</v>
      </c>
      <c r="AP426" s="2">
        <v>0</v>
      </c>
      <c r="AQ426" s="2">
        <v>0</v>
      </c>
      <c r="AR426" s="2">
        <v>0</v>
      </c>
      <c r="AS426" s="2">
        <v>0</v>
      </c>
      <c r="AT426" s="2">
        <v>0</v>
      </c>
      <c r="AU426" s="2">
        <v>0</v>
      </c>
      <c r="AV426" s="2">
        <v>1</v>
      </c>
      <c r="AW426" s="2">
        <v>1</v>
      </c>
      <c r="AX426" s="2"/>
      <c r="AY426" s="2"/>
      <c r="AZ426" s="2">
        <v>1</v>
      </c>
      <c r="BA426" s="2">
        <v>1</v>
      </c>
      <c r="BB426" s="2">
        <v>1</v>
      </c>
      <c r="BC426" s="2">
        <v>1</v>
      </c>
      <c r="BD426" s="2" t="s">
        <v>3</v>
      </c>
      <c r="BE426" s="2" t="s">
        <v>3</v>
      </c>
      <c r="BF426" s="2" t="s">
        <v>3</v>
      </c>
      <c r="BG426" s="2" t="s">
        <v>3</v>
      </c>
      <c r="BH426" s="2">
        <v>3</v>
      </c>
      <c r="BI426" s="2">
        <v>2</v>
      </c>
      <c r="BJ426" s="2" t="s">
        <v>3</v>
      </c>
      <c r="BK426" s="2"/>
      <c r="BL426" s="2"/>
      <c r="BM426" s="2">
        <v>700010</v>
      </c>
      <c r="BN426" s="2">
        <v>0</v>
      </c>
      <c r="BO426" s="2" t="s">
        <v>3</v>
      </c>
      <c r="BP426" s="2">
        <v>0</v>
      </c>
      <c r="BQ426" s="2">
        <v>202</v>
      </c>
      <c r="BR426" s="2">
        <v>0</v>
      </c>
      <c r="BS426" s="2">
        <v>1</v>
      </c>
      <c r="BT426" s="2">
        <v>1</v>
      </c>
      <c r="BU426" s="2">
        <v>1</v>
      </c>
      <c r="BV426" s="2">
        <v>1</v>
      </c>
      <c r="BW426" s="2">
        <v>1</v>
      </c>
      <c r="BX426" s="2">
        <v>1</v>
      </c>
      <c r="BY426" s="2" t="s">
        <v>3</v>
      </c>
      <c r="BZ426" s="2">
        <v>0</v>
      </c>
      <c r="CA426" s="2">
        <v>0</v>
      </c>
      <c r="CB426" s="2" t="s">
        <v>3</v>
      </c>
      <c r="CC426" s="2"/>
      <c r="CD426" s="2"/>
      <c r="CE426" s="2">
        <v>30</v>
      </c>
      <c r="CF426" s="2">
        <v>0</v>
      </c>
      <c r="CG426" s="2">
        <v>0</v>
      </c>
      <c r="CH426" s="2"/>
      <c r="CI426" s="2"/>
      <c r="CJ426" s="2"/>
      <c r="CK426" s="2"/>
      <c r="CL426" s="2"/>
      <c r="CM426" s="2">
        <v>0</v>
      </c>
      <c r="CN426" s="2" t="s">
        <v>3</v>
      </c>
      <c r="CO426" s="2">
        <v>0</v>
      </c>
      <c r="CP426" s="2">
        <f t="shared" si="423"/>
        <v>206.94</v>
      </c>
      <c r="CQ426" s="2">
        <f t="shared" si="424"/>
        <v>103.47</v>
      </c>
      <c r="CR426" s="2">
        <f t="shared" si="425"/>
        <v>0</v>
      </c>
      <c r="CS426" s="2">
        <f t="shared" si="426"/>
        <v>0</v>
      </c>
      <c r="CT426" s="2">
        <f t="shared" si="427"/>
        <v>0</v>
      </c>
      <c r="CU426" s="2">
        <f t="shared" si="428"/>
        <v>0</v>
      </c>
      <c r="CV426" s="2">
        <f t="shared" si="429"/>
        <v>0</v>
      </c>
      <c r="CW426" s="2">
        <f t="shared" si="430"/>
        <v>0</v>
      </c>
      <c r="CX426" s="2">
        <f t="shared" si="431"/>
        <v>0</v>
      </c>
      <c r="CY426" s="2">
        <f>((S426*BZ426)/100)</f>
        <v>0</v>
      </c>
      <c r="CZ426" s="2">
        <f>((S426*CA426)/100)</f>
        <v>0</v>
      </c>
      <c r="DA426" s="2"/>
      <c r="DB426" s="2"/>
      <c r="DC426" s="2" t="s">
        <v>3</v>
      </c>
      <c r="DD426" s="2" t="s">
        <v>3</v>
      </c>
      <c r="DE426" s="2" t="s">
        <v>3</v>
      </c>
      <c r="DF426" s="2" t="s">
        <v>3</v>
      </c>
      <c r="DG426" s="2" t="s">
        <v>3</v>
      </c>
      <c r="DH426" s="2" t="s">
        <v>3</v>
      </c>
      <c r="DI426" s="2" t="s">
        <v>3</v>
      </c>
      <c r="DJ426" s="2" t="s">
        <v>3</v>
      </c>
      <c r="DK426" s="2" t="s">
        <v>3</v>
      </c>
      <c r="DL426" s="2" t="s">
        <v>3</v>
      </c>
      <c r="DM426" s="2" t="s">
        <v>3</v>
      </c>
      <c r="DN426" s="2">
        <v>0</v>
      </c>
      <c r="DO426" s="2">
        <v>0</v>
      </c>
      <c r="DP426" s="2">
        <v>1</v>
      </c>
      <c r="DQ426" s="2">
        <v>1</v>
      </c>
      <c r="DR426" s="2"/>
      <c r="DS426" s="2"/>
      <c r="DT426" s="2"/>
      <c r="DU426" s="2">
        <v>1010</v>
      </c>
      <c r="DV426" s="2" t="s">
        <v>29</v>
      </c>
      <c r="DW426" s="2" t="s">
        <v>29</v>
      </c>
      <c r="DX426" s="2">
        <v>1</v>
      </c>
      <c r="DY426" s="2"/>
      <c r="DZ426" s="2" t="s">
        <v>3</v>
      </c>
      <c r="EA426" s="2" t="s">
        <v>3</v>
      </c>
      <c r="EB426" s="2" t="s">
        <v>3</v>
      </c>
      <c r="EC426" s="2" t="s">
        <v>3</v>
      </c>
      <c r="ED426" s="2"/>
      <c r="EE426" s="2">
        <v>151748510</v>
      </c>
      <c r="EF426" s="2">
        <v>202</v>
      </c>
      <c r="EG426" s="2" t="s">
        <v>30</v>
      </c>
      <c r="EH426" s="2">
        <v>0</v>
      </c>
      <c r="EI426" s="2" t="s">
        <v>3</v>
      </c>
      <c r="EJ426" s="2">
        <v>1</v>
      </c>
      <c r="EK426" s="2">
        <v>700010</v>
      </c>
      <c r="EL426" s="2" t="s">
        <v>31</v>
      </c>
      <c r="EM426" s="2" t="s">
        <v>30</v>
      </c>
      <c r="EN426" s="2"/>
      <c r="EO426" s="2" t="s">
        <v>3</v>
      </c>
      <c r="EP426" s="2"/>
      <c r="EQ426" s="2">
        <v>0</v>
      </c>
      <c r="ER426" s="2">
        <v>110.25999999999999</v>
      </c>
      <c r="ES426" s="2">
        <v>103.47</v>
      </c>
      <c r="ET426" s="2">
        <v>0</v>
      </c>
      <c r="EU426" s="2">
        <v>0</v>
      </c>
      <c r="EV426" s="2">
        <v>0</v>
      </c>
      <c r="EW426" s="2">
        <v>0</v>
      </c>
      <c r="EX426" s="2">
        <v>0</v>
      </c>
      <c r="EY426" s="2">
        <v>0</v>
      </c>
      <c r="EZ426" s="2"/>
      <c r="FA426" s="2"/>
      <c r="FB426" s="2"/>
      <c r="FC426" s="2"/>
      <c r="FD426" s="2"/>
      <c r="FE426" s="2"/>
      <c r="FF426" s="2"/>
      <c r="FG426" s="2"/>
      <c r="FH426" s="2"/>
      <c r="FI426" s="2"/>
      <c r="FJ426" s="2"/>
      <c r="FK426" s="2"/>
      <c r="FL426" s="2"/>
      <c r="FM426" s="2"/>
      <c r="FN426" s="2"/>
      <c r="FO426" s="2"/>
      <c r="FP426" s="2"/>
      <c r="FQ426" s="2">
        <v>0</v>
      </c>
      <c r="FR426" s="2">
        <f t="shared" si="432"/>
        <v>0</v>
      </c>
      <c r="FS426" s="2">
        <v>0</v>
      </c>
      <c r="FT426" s="2"/>
      <c r="FU426" s="2"/>
      <c r="FV426" s="2"/>
      <c r="FW426" s="2"/>
      <c r="FX426" s="2">
        <v>0</v>
      </c>
      <c r="FY426" s="2">
        <v>0</v>
      </c>
      <c r="FZ426" s="2"/>
      <c r="GA426" s="2" t="s">
        <v>109</v>
      </c>
      <c r="GB426" s="2"/>
      <c r="GC426" s="2"/>
      <c r="GD426" s="2">
        <v>0</v>
      </c>
      <c r="GE426" s="2"/>
      <c r="GF426" s="2">
        <v>615687746</v>
      </c>
      <c r="GG426" s="2">
        <v>2</v>
      </c>
      <c r="GH426" s="2">
        <v>4</v>
      </c>
      <c r="GI426" s="2">
        <v>-2</v>
      </c>
      <c r="GJ426" s="2">
        <v>0</v>
      </c>
      <c r="GK426" s="2">
        <f>ROUND(R426*(R12)/100,2)</f>
        <v>0</v>
      </c>
      <c r="GL426" s="2">
        <f t="shared" si="433"/>
        <v>0</v>
      </c>
      <c r="GM426" s="2">
        <f t="shared" si="434"/>
        <v>206.94</v>
      </c>
      <c r="GN426" s="2">
        <f t="shared" si="435"/>
        <v>0</v>
      </c>
      <c r="GO426" s="2">
        <f t="shared" si="436"/>
        <v>206.94</v>
      </c>
      <c r="GP426" s="2">
        <f t="shared" si="437"/>
        <v>0</v>
      </c>
      <c r="GQ426" s="2"/>
      <c r="GR426" s="2">
        <v>0</v>
      </c>
      <c r="GS426" s="2">
        <v>2</v>
      </c>
      <c r="GT426" s="2">
        <v>0</v>
      </c>
      <c r="GU426" s="2" t="s">
        <v>3</v>
      </c>
      <c r="GV426" s="2">
        <f t="shared" si="438"/>
        <v>0</v>
      </c>
      <c r="GW426" s="2">
        <v>1</v>
      </c>
      <c r="GX426" s="2">
        <f t="shared" si="439"/>
        <v>0</v>
      </c>
      <c r="GY426" s="2"/>
      <c r="GZ426" s="2"/>
      <c r="HA426" s="2">
        <v>0</v>
      </c>
      <c r="HB426" s="2">
        <v>0</v>
      </c>
      <c r="HC426" s="2">
        <f t="shared" si="440"/>
        <v>0</v>
      </c>
      <c r="HD426" s="2"/>
      <c r="HE426" s="2" t="s">
        <v>26</v>
      </c>
      <c r="HF426" s="2" t="s">
        <v>75</v>
      </c>
      <c r="HG426" s="2"/>
      <c r="HH426" s="2"/>
      <c r="HI426" s="2"/>
      <c r="HJ426" s="2"/>
      <c r="HK426" s="2"/>
      <c r="HL426" s="2"/>
      <c r="HM426" s="2" t="s">
        <v>3</v>
      </c>
      <c r="HN426" s="2" t="s">
        <v>3</v>
      </c>
      <c r="HO426" s="2" t="s">
        <v>3</v>
      </c>
      <c r="HP426" s="2" t="s">
        <v>3</v>
      </c>
      <c r="HQ426" s="2" t="s">
        <v>3</v>
      </c>
      <c r="HR426" s="2"/>
      <c r="HS426" s="2"/>
      <c r="HT426" s="2"/>
      <c r="HU426" s="2"/>
      <c r="HV426" s="2"/>
      <c r="HW426" s="2"/>
      <c r="HX426" s="2"/>
      <c r="HY426" s="2"/>
      <c r="HZ426" s="2"/>
      <c r="IA426" s="2"/>
      <c r="IB426" s="2"/>
      <c r="IC426" s="2"/>
      <c r="ID426" s="2"/>
      <c r="IE426" s="2"/>
      <c r="IF426" s="2"/>
      <c r="IG426" s="2"/>
      <c r="IH426" s="2"/>
      <c r="II426" s="2"/>
      <c r="IJ426" s="2"/>
      <c r="IK426" s="2">
        <v>0</v>
      </c>
      <c r="IL426" s="2"/>
      <c r="IM426" s="2"/>
      <c r="IN426" s="2"/>
      <c r="IO426" s="2"/>
      <c r="IP426" s="2"/>
      <c r="IQ426" s="2"/>
      <c r="IR426" s="2"/>
      <c r="IS426" s="2"/>
      <c r="IT426" s="2"/>
      <c r="IU426" s="2"/>
    </row>
    <row r="427" spans="1:255" x14ac:dyDescent="0.2">
      <c r="A427">
        <v>17</v>
      </c>
      <c r="B427">
        <v>1</v>
      </c>
      <c r="E427" t="s">
        <v>110</v>
      </c>
      <c r="F427" t="s">
        <v>27</v>
      </c>
      <c r="G427" t="s">
        <v>394</v>
      </c>
      <c r="H427" t="s">
        <v>29</v>
      </c>
      <c r="I427">
        <v>2</v>
      </c>
      <c r="J427">
        <v>0</v>
      </c>
      <c r="K427">
        <v>2</v>
      </c>
      <c r="O427">
        <f t="shared" si="403"/>
        <v>2015.6</v>
      </c>
      <c r="P427">
        <f t="shared" si="404"/>
        <v>2015.6</v>
      </c>
      <c r="Q427">
        <f t="shared" si="405"/>
        <v>0</v>
      </c>
      <c r="R427">
        <f t="shared" si="406"/>
        <v>0</v>
      </c>
      <c r="S427">
        <f t="shared" si="407"/>
        <v>0</v>
      </c>
      <c r="T427">
        <f t="shared" si="408"/>
        <v>0</v>
      </c>
      <c r="U427">
        <f t="shared" si="409"/>
        <v>0</v>
      </c>
      <c r="V427">
        <f t="shared" si="410"/>
        <v>0</v>
      </c>
      <c r="W427">
        <f t="shared" si="411"/>
        <v>0</v>
      </c>
      <c r="X427">
        <f t="shared" si="412"/>
        <v>0</v>
      </c>
      <c r="Y427">
        <f t="shared" si="413"/>
        <v>0</v>
      </c>
      <c r="AA427">
        <v>151751235</v>
      </c>
      <c r="AB427">
        <f t="shared" si="414"/>
        <v>103.47</v>
      </c>
      <c r="AC427">
        <f t="shared" si="415"/>
        <v>103.47</v>
      </c>
      <c r="AD427">
        <f t="shared" si="416"/>
        <v>0</v>
      </c>
      <c r="AE427">
        <f t="shared" si="417"/>
        <v>0</v>
      </c>
      <c r="AF427">
        <f t="shared" si="418"/>
        <v>0</v>
      </c>
      <c r="AG427">
        <f t="shared" si="419"/>
        <v>0</v>
      </c>
      <c r="AH427">
        <f t="shared" si="420"/>
        <v>0</v>
      </c>
      <c r="AI427">
        <f t="shared" si="421"/>
        <v>0</v>
      </c>
      <c r="AJ427">
        <f t="shared" si="422"/>
        <v>0</v>
      </c>
      <c r="AK427">
        <v>103.47</v>
      </c>
      <c r="AL427">
        <v>103.47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1</v>
      </c>
      <c r="AW427">
        <v>1</v>
      </c>
      <c r="AZ427">
        <v>1</v>
      </c>
      <c r="BA427">
        <v>1</v>
      </c>
      <c r="BB427">
        <v>1</v>
      </c>
      <c r="BC427">
        <v>9.74</v>
      </c>
      <c r="BD427" t="s">
        <v>3</v>
      </c>
      <c r="BE427" t="s">
        <v>3</v>
      </c>
      <c r="BF427" t="s">
        <v>3</v>
      </c>
      <c r="BG427" t="s">
        <v>3</v>
      </c>
      <c r="BH427">
        <v>3</v>
      </c>
      <c r="BI427">
        <v>2</v>
      </c>
      <c r="BJ427" t="s">
        <v>3</v>
      </c>
      <c r="BM427">
        <v>700010</v>
      </c>
      <c r="BN427">
        <v>0</v>
      </c>
      <c r="BO427" t="s">
        <v>3</v>
      </c>
      <c r="BP427">
        <v>0</v>
      </c>
      <c r="BQ427">
        <v>202</v>
      </c>
      <c r="BR427">
        <v>0</v>
      </c>
      <c r="BS427">
        <v>1</v>
      </c>
      <c r="BT427">
        <v>1</v>
      </c>
      <c r="BU427">
        <v>1</v>
      </c>
      <c r="BV427">
        <v>1</v>
      </c>
      <c r="BW427">
        <v>1</v>
      </c>
      <c r="BX427">
        <v>1</v>
      </c>
      <c r="BY427" t="s">
        <v>3</v>
      </c>
      <c r="BZ427">
        <v>0</v>
      </c>
      <c r="CA427">
        <v>0</v>
      </c>
      <c r="CB427" t="s">
        <v>3</v>
      </c>
      <c r="CE427">
        <v>30</v>
      </c>
      <c r="CF427">
        <v>0</v>
      </c>
      <c r="CG427">
        <v>0</v>
      </c>
      <c r="CM427">
        <v>0</v>
      </c>
      <c r="CN427" t="s">
        <v>3</v>
      </c>
      <c r="CO427">
        <v>0</v>
      </c>
      <c r="CP427">
        <f t="shared" si="423"/>
        <v>2015.6</v>
      </c>
      <c r="CQ427">
        <f t="shared" si="424"/>
        <v>1007.8</v>
      </c>
      <c r="CR427">
        <f t="shared" si="425"/>
        <v>0</v>
      </c>
      <c r="CS427">
        <f t="shared" si="426"/>
        <v>0</v>
      </c>
      <c r="CT427">
        <f t="shared" si="427"/>
        <v>0</v>
      </c>
      <c r="CU427">
        <f t="shared" si="428"/>
        <v>0</v>
      </c>
      <c r="CV427">
        <f t="shared" si="429"/>
        <v>0</v>
      </c>
      <c r="CW427">
        <f t="shared" si="430"/>
        <v>0</v>
      </c>
      <c r="CX427">
        <f t="shared" si="431"/>
        <v>0</v>
      </c>
      <c r="CY427">
        <f>S427*(BZ427/100)</f>
        <v>0</v>
      </c>
      <c r="CZ427">
        <f>S427*(CA427/100)</f>
        <v>0</v>
      </c>
      <c r="DC427" t="s">
        <v>3</v>
      </c>
      <c r="DD427" t="s">
        <v>3</v>
      </c>
      <c r="DE427" t="s">
        <v>3</v>
      </c>
      <c r="DF427" t="s">
        <v>3</v>
      </c>
      <c r="DG427" t="s">
        <v>3</v>
      </c>
      <c r="DH427" t="s">
        <v>3</v>
      </c>
      <c r="DI427" t="s">
        <v>3</v>
      </c>
      <c r="DJ427" t="s">
        <v>3</v>
      </c>
      <c r="DK427" t="s">
        <v>3</v>
      </c>
      <c r="DL427" t="s">
        <v>3</v>
      </c>
      <c r="DM427" t="s">
        <v>3</v>
      </c>
      <c r="DN427">
        <v>0</v>
      </c>
      <c r="DO427">
        <v>0</v>
      </c>
      <c r="DP427">
        <v>1</v>
      </c>
      <c r="DQ427">
        <v>1</v>
      </c>
      <c r="DU427">
        <v>1010</v>
      </c>
      <c r="DV427" t="s">
        <v>29</v>
      </c>
      <c r="DW427" t="s">
        <v>29</v>
      </c>
      <c r="DX427">
        <v>1</v>
      </c>
      <c r="DZ427" t="s">
        <v>3</v>
      </c>
      <c r="EA427" t="s">
        <v>3</v>
      </c>
      <c r="EB427" t="s">
        <v>3</v>
      </c>
      <c r="EC427" t="s">
        <v>3</v>
      </c>
      <c r="EE427">
        <v>151748510</v>
      </c>
      <c r="EF427">
        <v>202</v>
      </c>
      <c r="EG427" t="s">
        <v>30</v>
      </c>
      <c r="EH427">
        <v>0</v>
      </c>
      <c r="EI427" t="s">
        <v>3</v>
      </c>
      <c r="EJ427">
        <v>1</v>
      </c>
      <c r="EK427">
        <v>700010</v>
      </c>
      <c r="EL427" t="s">
        <v>31</v>
      </c>
      <c r="EM427" t="s">
        <v>30</v>
      </c>
      <c r="EO427" t="s">
        <v>3</v>
      </c>
      <c r="EQ427">
        <v>0</v>
      </c>
      <c r="ER427">
        <v>110.25999999999999</v>
      </c>
      <c r="ES427">
        <v>103.47</v>
      </c>
      <c r="ET427">
        <v>0</v>
      </c>
      <c r="EU427">
        <v>0</v>
      </c>
      <c r="EV427">
        <v>0</v>
      </c>
      <c r="EW427">
        <v>0</v>
      </c>
      <c r="EX427">
        <v>0</v>
      </c>
      <c r="EY427">
        <v>0</v>
      </c>
      <c r="EZ427">
        <v>5</v>
      </c>
      <c r="FC427">
        <v>1</v>
      </c>
      <c r="FD427">
        <v>18</v>
      </c>
      <c r="FF427">
        <v>1185.5999999999999</v>
      </c>
      <c r="FQ427">
        <v>0</v>
      </c>
      <c r="FR427">
        <f t="shared" si="432"/>
        <v>0</v>
      </c>
      <c r="FS427">
        <v>0</v>
      </c>
      <c r="FX427">
        <v>0</v>
      </c>
      <c r="FY427">
        <v>0</v>
      </c>
      <c r="GA427" t="s">
        <v>109</v>
      </c>
      <c r="GD427">
        <v>0</v>
      </c>
      <c r="GF427">
        <v>615687746</v>
      </c>
      <c r="GG427">
        <v>2</v>
      </c>
      <c r="GH427">
        <v>3</v>
      </c>
      <c r="GI427">
        <v>5</v>
      </c>
      <c r="GJ427">
        <v>0</v>
      </c>
      <c r="GK427">
        <f>ROUND(R427*(S12)/100,2)</f>
        <v>0</v>
      </c>
      <c r="GL427">
        <f t="shared" si="433"/>
        <v>0</v>
      </c>
      <c r="GM427">
        <f t="shared" si="434"/>
        <v>2015.6</v>
      </c>
      <c r="GN427">
        <f t="shared" si="435"/>
        <v>0</v>
      </c>
      <c r="GO427">
        <f t="shared" si="436"/>
        <v>2015.6</v>
      </c>
      <c r="GP427">
        <f t="shared" si="437"/>
        <v>0</v>
      </c>
      <c r="GR427">
        <v>1</v>
      </c>
      <c r="GS427">
        <v>1</v>
      </c>
      <c r="GT427">
        <v>0</v>
      </c>
      <c r="GU427" t="s">
        <v>3</v>
      </c>
      <c r="GV427">
        <f t="shared" si="438"/>
        <v>0</v>
      </c>
      <c r="GW427">
        <v>1</v>
      </c>
      <c r="GX427">
        <f t="shared" si="439"/>
        <v>0</v>
      </c>
      <c r="HA427">
        <v>0</v>
      </c>
      <c r="HB427">
        <v>0</v>
      </c>
      <c r="HC427">
        <f t="shared" si="440"/>
        <v>0</v>
      </c>
      <c r="HE427" t="s">
        <v>26</v>
      </c>
      <c r="HF427" t="s">
        <v>75</v>
      </c>
      <c r="HM427" t="s">
        <v>3</v>
      </c>
      <c r="HN427" t="s">
        <v>3</v>
      </c>
      <c r="HO427" t="s">
        <v>3</v>
      </c>
      <c r="HP427" t="s">
        <v>3</v>
      </c>
      <c r="HQ427" t="s">
        <v>3</v>
      </c>
      <c r="IK427">
        <v>0</v>
      </c>
    </row>
    <row r="428" spans="1:255" x14ac:dyDescent="0.2">
      <c r="A428" s="2">
        <v>17</v>
      </c>
      <c r="B428" s="2">
        <v>1</v>
      </c>
      <c r="C428" s="2">
        <f>ROW(SmtRes!A523)</f>
        <v>523</v>
      </c>
      <c r="D428" s="2">
        <f>ROW(EtalonRes!A625)</f>
        <v>625</v>
      </c>
      <c r="E428" s="2" t="s">
        <v>114</v>
      </c>
      <c r="F428" s="2" t="s">
        <v>395</v>
      </c>
      <c r="G428" s="2" t="s">
        <v>396</v>
      </c>
      <c r="H428" s="2" t="s">
        <v>44</v>
      </c>
      <c r="I428" s="2">
        <v>1</v>
      </c>
      <c r="J428" s="2">
        <v>0</v>
      </c>
      <c r="K428" s="2">
        <v>1</v>
      </c>
      <c r="L428" s="2"/>
      <c r="M428" s="2"/>
      <c r="N428" s="2"/>
      <c r="O428" s="2">
        <f t="shared" si="403"/>
        <v>11.19</v>
      </c>
      <c r="P428" s="2">
        <f t="shared" si="404"/>
        <v>0.56000000000000005</v>
      </c>
      <c r="Q428" s="2">
        <f t="shared" si="405"/>
        <v>0.03</v>
      </c>
      <c r="R428" s="2">
        <f t="shared" si="406"/>
        <v>0</v>
      </c>
      <c r="S428" s="2">
        <f t="shared" si="407"/>
        <v>10.6</v>
      </c>
      <c r="T428" s="2">
        <f t="shared" si="408"/>
        <v>0</v>
      </c>
      <c r="U428" s="2">
        <f t="shared" si="409"/>
        <v>0.84</v>
      </c>
      <c r="V428" s="2">
        <f t="shared" si="410"/>
        <v>0</v>
      </c>
      <c r="W428" s="2">
        <f t="shared" si="411"/>
        <v>0</v>
      </c>
      <c r="X428" s="2">
        <f t="shared" si="412"/>
        <v>12.08</v>
      </c>
      <c r="Y428" s="2">
        <f t="shared" si="413"/>
        <v>7.1</v>
      </c>
      <c r="Z428" s="2"/>
      <c r="AA428" s="2">
        <v>151751237</v>
      </c>
      <c r="AB428" s="2">
        <f t="shared" si="414"/>
        <v>11.19</v>
      </c>
      <c r="AC428" s="2">
        <f t="shared" si="415"/>
        <v>0.56000000000000005</v>
      </c>
      <c r="AD428" s="2">
        <f t="shared" si="416"/>
        <v>0.03</v>
      </c>
      <c r="AE428" s="2">
        <f t="shared" si="417"/>
        <v>0</v>
      </c>
      <c r="AF428" s="2">
        <f t="shared" si="418"/>
        <v>10.6</v>
      </c>
      <c r="AG428" s="2">
        <f t="shared" si="419"/>
        <v>0</v>
      </c>
      <c r="AH428" s="2">
        <f t="shared" si="420"/>
        <v>0.84</v>
      </c>
      <c r="AI428" s="2">
        <f t="shared" si="421"/>
        <v>0</v>
      </c>
      <c r="AJ428" s="2">
        <f t="shared" si="422"/>
        <v>0</v>
      </c>
      <c r="AK428" s="2">
        <v>11.19</v>
      </c>
      <c r="AL428" s="2">
        <v>0.56000000000000005</v>
      </c>
      <c r="AM428" s="2">
        <v>0.03</v>
      </c>
      <c r="AN428" s="2">
        <v>0</v>
      </c>
      <c r="AO428" s="2">
        <v>10.6</v>
      </c>
      <c r="AP428" s="2">
        <v>0</v>
      </c>
      <c r="AQ428" s="2">
        <v>0.84</v>
      </c>
      <c r="AR428" s="2">
        <v>0</v>
      </c>
      <c r="AS428" s="2">
        <v>0</v>
      </c>
      <c r="AT428" s="2">
        <v>114</v>
      </c>
      <c r="AU428" s="2">
        <v>67</v>
      </c>
      <c r="AV428" s="2">
        <v>1</v>
      </c>
      <c r="AW428" s="2">
        <v>1</v>
      </c>
      <c r="AX428" s="2"/>
      <c r="AY428" s="2"/>
      <c r="AZ428" s="2">
        <v>1</v>
      </c>
      <c r="BA428" s="2">
        <v>1</v>
      </c>
      <c r="BB428" s="2">
        <v>1</v>
      </c>
      <c r="BC428" s="2">
        <v>1</v>
      </c>
      <c r="BD428" s="2" t="s">
        <v>3</v>
      </c>
      <c r="BE428" s="2" t="s">
        <v>3</v>
      </c>
      <c r="BF428" s="2" t="s">
        <v>3</v>
      </c>
      <c r="BG428" s="2" t="s">
        <v>3</v>
      </c>
      <c r="BH428" s="2">
        <v>0</v>
      </c>
      <c r="BI428" s="2">
        <v>2</v>
      </c>
      <c r="BJ428" s="2" t="s">
        <v>397</v>
      </c>
      <c r="BK428" s="2"/>
      <c r="BL428" s="2"/>
      <c r="BM428" s="2">
        <v>336</v>
      </c>
      <c r="BN428" s="2">
        <v>0</v>
      </c>
      <c r="BO428" s="2" t="s">
        <v>3</v>
      </c>
      <c r="BP428" s="2">
        <v>0</v>
      </c>
      <c r="BQ428" s="2">
        <v>40</v>
      </c>
      <c r="BR428" s="2">
        <v>0</v>
      </c>
      <c r="BS428" s="2">
        <v>1</v>
      </c>
      <c r="BT428" s="2">
        <v>1</v>
      </c>
      <c r="BU428" s="2">
        <v>1</v>
      </c>
      <c r="BV428" s="2">
        <v>1</v>
      </c>
      <c r="BW428" s="2">
        <v>1</v>
      </c>
      <c r="BX428" s="2">
        <v>1</v>
      </c>
      <c r="BY428" s="2" t="s">
        <v>3</v>
      </c>
      <c r="BZ428" s="2">
        <v>114</v>
      </c>
      <c r="CA428" s="2">
        <v>67</v>
      </c>
      <c r="CB428" s="2" t="s">
        <v>3</v>
      </c>
      <c r="CC428" s="2"/>
      <c r="CD428" s="2"/>
      <c r="CE428" s="2">
        <v>30</v>
      </c>
      <c r="CF428" s="2">
        <v>0</v>
      </c>
      <c r="CG428" s="2">
        <v>0</v>
      </c>
      <c r="CH428" s="2"/>
      <c r="CI428" s="2"/>
      <c r="CJ428" s="2"/>
      <c r="CK428" s="2"/>
      <c r="CL428" s="2"/>
      <c r="CM428" s="2">
        <v>0</v>
      </c>
      <c r="CN428" s="2" t="s">
        <v>3</v>
      </c>
      <c r="CO428" s="2">
        <v>0</v>
      </c>
      <c r="CP428" s="2">
        <f t="shared" si="423"/>
        <v>11.19</v>
      </c>
      <c r="CQ428" s="2">
        <f t="shared" si="424"/>
        <v>0.56000000000000005</v>
      </c>
      <c r="CR428" s="2">
        <f t="shared" si="425"/>
        <v>0.03</v>
      </c>
      <c r="CS428" s="2">
        <f t="shared" si="426"/>
        <v>0</v>
      </c>
      <c r="CT428" s="2">
        <f t="shared" si="427"/>
        <v>10.6</v>
      </c>
      <c r="CU428" s="2">
        <f t="shared" si="428"/>
        <v>0</v>
      </c>
      <c r="CV428" s="2">
        <f t="shared" si="429"/>
        <v>0.84</v>
      </c>
      <c r="CW428" s="2">
        <f t="shared" si="430"/>
        <v>0</v>
      </c>
      <c r="CX428" s="2">
        <f t="shared" si="431"/>
        <v>0</v>
      </c>
      <c r="CY428" s="2">
        <f>((S428*BZ428)/100)</f>
        <v>12.083999999999998</v>
      </c>
      <c r="CZ428" s="2">
        <f>((S428*CA428)/100)</f>
        <v>7.1019999999999994</v>
      </c>
      <c r="DA428" s="2"/>
      <c r="DB428" s="2"/>
      <c r="DC428" s="2" t="s">
        <v>3</v>
      </c>
      <c r="DD428" s="2" t="s">
        <v>3</v>
      </c>
      <c r="DE428" s="2" t="s">
        <v>3</v>
      </c>
      <c r="DF428" s="2" t="s">
        <v>3</v>
      </c>
      <c r="DG428" s="2" t="s">
        <v>3</v>
      </c>
      <c r="DH428" s="2" t="s">
        <v>3</v>
      </c>
      <c r="DI428" s="2" t="s">
        <v>3</v>
      </c>
      <c r="DJ428" s="2" t="s">
        <v>3</v>
      </c>
      <c r="DK428" s="2" t="s">
        <v>3</v>
      </c>
      <c r="DL428" s="2" t="s">
        <v>3</v>
      </c>
      <c r="DM428" s="2" t="s">
        <v>3</v>
      </c>
      <c r="DN428" s="2">
        <v>0</v>
      </c>
      <c r="DO428" s="2">
        <v>0</v>
      </c>
      <c r="DP428" s="2">
        <v>1</v>
      </c>
      <c r="DQ428" s="2">
        <v>1</v>
      </c>
      <c r="DR428" s="2"/>
      <c r="DS428" s="2"/>
      <c r="DT428" s="2"/>
      <c r="DU428" s="2">
        <v>1013</v>
      </c>
      <c r="DV428" s="2" t="s">
        <v>44</v>
      </c>
      <c r="DW428" s="2" t="s">
        <v>44</v>
      </c>
      <c r="DX428" s="2">
        <v>1</v>
      </c>
      <c r="DY428" s="2"/>
      <c r="DZ428" s="2" t="s">
        <v>3</v>
      </c>
      <c r="EA428" s="2" t="s">
        <v>3</v>
      </c>
      <c r="EB428" s="2" t="s">
        <v>3</v>
      </c>
      <c r="EC428" s="2" t="s">
        <v>3</v>
      </c>
      <c r="ED428" s="2"/>
      <c r="EE428" s="2">
        <v>151030334</v>
      </c>
      <c r="EF428" s="2">
        <v>40</v>
      </c>
      <c r="EG428" s="2" t="s">
        <v>23</v>
      </c>
      <c r="EH428" s="2">
        <v>0</v>
      </c>
      <c r="EI428" s="2" t="s">
        <v>3</v>
      </c>
      <c r="EJ428" s="2">
        <v>2</v>
      </c>
      <c r="EK428" s="2">
        <v>336</v>
      </c>
      <c r="EL428" s="2" t="s">
        <v>24</v>
      </c>
      <c r="EM428" s="2" t="s">
        <v>25</v>
      </c>
      <c r="EN428" s="2"/>
      <c r="EO428" s="2" t="s">
        <v>3</v>
      </c>
      <c r="EP428" s="2"/>
      <c r="EQ428" s="2">
        <v>0</v>
      </c>
      <c r="ER428" s="2">
        <v>11.19</v>
      </c>
      <c r="ES428" s="2">
        <v>0.56000000000000005</v>
      </c>
      <c r="ET428" s="2">
        <v>0.03</v>
      </c>
      <c r="EU428" s="2">
        <v>0</v>
      </c>
      <c r="EV428" s="2">
        <v>10.6</v>
      </c>
      <c r="EW428" s="2">
        <v>0.84</v>
      </c>
      <c r="EX428" s="2">
        <v>0</v>
      </c>
      <c r="EY428" s="2">
        <v>0</v>
      </c>
      <c r="EZ428" s="2"/>
      <c r="FA428" s="2"/>
      <c r="FB428" s="2"/>
      <c r="FC428" s="2"/>
      <c r="FD428" s="2"/>
      <c r="FE428" s="2"/>
      <c r="FF428" s="2"/>
      <c r="FG428" s="2"/>
      <c r="FH428" s="2"/>
      <c r="FI428" s="2"/>
      <c r="FJ428" s="2"/>
      <c r="FK428" s="2"/>
      <c r="FL428" s="2"/>
      <c r="FM428" s="2"/>
      <c r="FN428" s="2"/>
      <c r="FO428" s="2"/>
      <c r="FP428" s="2"/>
      <c r="FQ428" s="2">
        <v>0</v>
      </c>
      <c r="FR428" s="2">
        <f t="shared" si="432"/>
        <v>0</v>
      </c>
      <c r="FS428" s="2">
        <v>0</v>
      </c>
      <c r="FT428" s="2"/>
      <c r="FU428" s="2"/>
      <c r="FV428" s="2"/>
      <c r="FW428" s="2"/>
      <c r="FX428" s="2">
        <v>114</v>
      </c>
      <c r="FY428" s="2">
        <v>67</v>
      </c>
      <c r="FZ428" s="2"/>
      <c r="GA428" s="2" t="s">
        <v>3</v>
      </c>
      <c r="GB428" s="2"/>
      <c r="GC428" s="2"/>
      <c r="GD428" s="2">
        <v>0</v>
      </c>
      <c r="GE428" s="2"/>
      <c r="GF428" s="2">
        <v>483349343</v>
      </c>
      <c r="GG428" s="2">
        <v>2</v>
      </c>
      <c r="GH428" s="2">
        <v>1</v>
      </c>
      <c r="GI428" s="2">
        <v>-2</v>
      </c>
      <c r="GJ428" s="2">
        <v>0</v>
      </c>
      <c r="GK428" s="2">
        <f>ROUND(R428*(R12)/100,2)</f>
        <v>0</v>
      </c>
      <c r="GL428" s="2">
        <f t="shared" si="433"/>
        <v>0</v>
      </c>
      <c r="GM428" s="2">
        <f t="shared" si="434"/>
        <v>30.37</v>
      </c>
      <c r="GN428" s="2">
        <f t="shared" si="435"/>
        <v>0</v>
      </c>
      <c r="GO428" s="2">
        <f t="shared" si="436"/>
        <v>30.37</v>
      </c>
      <c r="GP428" s="2">
        <f t="shared" si="437"/>
        <v>0</v>
      </c>
      <c r="GQ428" s="2"/>
      <c r="GR428" s="2">
        <v>0</v>
      </c>
      <c r="GS428" s="2">
        <v>0</v>
      </c>
      <c r="GT428" s="2">
        <v>0</v>
      </c>
      <c r="GU428" s="2" t="s">
        <v>3</v>
      </c>
      <c r="GV428" s="2">
        <f t="shared" si="438"/>
        <v>0</v>
      </c>
      <c r="GW428" s="2">
        <v>1</v>
      </c>
      <c r="GX428" s="2">
        <f t="shared" si="439"/>
        <v>0</v>
      </c>
      <c r="GY428" s="2"/>
      <c r="GZ428" s="2"/>
      <c r="HA428" s="2">
        <v>0</v>
      </c>
      <c r="HB428" s="2">
        <v>0</v>
      </c>
      <c r="HC428" s="2">
        <f t="shared" si="440"/>
        <v>0</v>
      </c>
      <c r="HD428" s="2"/>
      <c r="HE428" s="2" t="s">
        <v>3</v>
      </c>
      <c r="HF428" s="2" t="s">
        <v>3</v>
      </c>
      <c r="HG428" s="2"/>
      <c r="HH428" s="2"/>
      <c r="HI428" s="2"/>
      <c r="HJ428" s="2"/>
      <c r="HK428" s="2"/>
      <c r="HL428" s="2"/>
      <c r="HM428" s="2" t="s">
        <v>3</v>
      </c>
      <c r="HN428" s="2" t="s">
        <v>3</v>
      </c>
      <c r="HO428" s="2" t="s">
        <v>3</v>
      </c>
      <c r="HP428" s="2" t="s">
        <v>3</v>
      </c>
      <c r="HQ428" s="2" t="s">
        <v>3</v>
      </c>
      <c r="HR428" s="2"/>
      <c r="HS428" s="2"/>
      <c r="HT428" s="2"/>
      <c r="HU428" s="2"/>
      <c r="HV428" s="2"/>
      <c r="HW428" s="2"/>
      <c r="HX428" s="2"/>
      <c r="HY428" s="2"/>
      <c r="HZ428" s="2"/>
      <c r="IA428" s="2"/>
      <c r="IB428" s="2"/>
      <c r="IC428" s="2"/>
      <c r="ID428" s="2"/>
      <c r="IE428" s="2"/>
      <c r="IF428" s="2"/>
      <c r="IG428" s="2"/>
      <c r="IH428" s="2"/>
      <c r="II428" s="2"/>
      <c r="IJ428" s="2"/>
      <c r="IK428" s="2">
        <v>0</v>
      </c>
      <c r="IL428" s="2"/>
      <c r="IM428" s="2"/>
      <c r="IN428" s="2"/>
      <c r="IO428" s="2"/>
      <c r="IP428" s="2"/>
      <c r="IQ428" s="2"/>
      <c r="IR428" s="2"/>
      <c r="IS428" s="2"/>
      <c r="IT428" s="2"/>
      <c r="IU428" s="2"/>
    </row>
    <row r="429" spans="1:255" x14ac:dyDescent="0.2">
      <c r="A429">
        <v>17</v>
      </c>
      <c r="B429">
        <v>1</v>
      </c>
      <c r="C429">
        <f>ROW(SmtRes!A524)</f>
        <v>524</v>
      </c>
      <c r="D429">
        <f>ROW(EtalonRes!A626)</f>
        <v>626</v>
      </c>
      <c r="E429" t="s">
        <v>114</v>
      </c>
      <c r="F429" t="s">
        <v>395</v>
      </c>
      <c r="G429" t="s">
        <v>396</v>
      </c>
      <c r="H429" t="s">
        <v>44</v>
      </c>
      <c r="I429">
        <v>1</v>
      </c>
      <c r="J429">
        <v>0</v>
      </c>
      <c r="K429">
        <v>1</v>
      </c>
      <c r="O429">
        <f t="shared" si="403"/>
        <v>371.54</v>
      </c>
      <c r="P429">
        <f t="shared" si="404"/>
        <v>5.45</v>
      </c>
      <c r="Q429">
        <f t="shared" si="405"/>
        <v>0.28000000000000003</v>
      </c>
      <c r="R429">
        <f t="shared" si="406"/>
        <v>0</v>
      </c>
      <c r="S429">
        <f t="shared" si="407"/>
        <v>365.81</v>
      </c>
      <c r="T429">
        <f t="shared" si="408"/>
        <v>0</v>
      </c>
      <c r="U429">
        <f t="shared" si="409"/>
        <v>0.84</v>
      </c>
      <c r="V429">
        <f t="shared" si="410"/>
        <v>0</v>
      </c>
      <c r="W429">
        <f t="shared" si="411"/>
        <v>0</v>
      </c>
      <c r="X429">
        <f t="shared" si="412"/>
        <v>288.99</v>
      </c>
      <c r="Y429">
        <f t="shared" si="413"/>
        <v>149.97999999999999</v>
      </c>
      <c r="AA429">
        <v>151751235</v>
      </c>
      <c r="AB429">
        <f t="shared" si="414"/>
        <v>11.19</v>
      </c>
      <c r="AC429">
        <f t="shared" si="415"/>
        <v>0.56000000000000005</v>
      </c>
      <c r="AD429">
        <f t="shared" si="416"/>
        <v>0.03</v>
      </c>
      <c r="AE429">
        <f t="shared" si="417"/>
        <v>0</v>
      </c>
      <c r="AF429">
        <f t="shared" si="418"/>
        <v>10.6</v>
      </c>
      <c r="AG429">
        <f t="shared" si="419"/>
        <v>0</v>
      </c>
      <c r="AH429">
        <f t="shared" si="420"/>
        <v>0.84</v>
      </c>
      <c r="AI429">
        <f t="shared" si="421"/>
        <v>0</v>
      </c>
      <c r="AJ429">
        <f t="shared" si="422"/>
        <v>0</v>
      </c>
      <c r="AK429">
        <v>11.19</v>
      </c>
      <c r="AL429">
        <v>0.56000000000000005</v>
      </c>
      <c r="AM429">
        <v>0.03</v>
      </c>
      <c r="AN429">
        <v>0</v>
      </c>
      <c r="AO429">
        <v>10.6</v>
      </c>
      <c r="AP429">
        <v>0</v>
      </c>
      <c r="AQ429">
        <v>0.84</v>
      </c>
      <c r="AR429">
        <v>0</v>
      </c>
      <c r="AS429">
        <v>0</v>
      </c>
      <c r="AT429">
        <v>79</v>
      </c>
      <c r="AU429">
        <v>41</v>
      </c>
      <c r="AV429">
        <v>1</v>
      </c>
      <c r="AW429">
        <v>1</v>
      </c>
      <c r="AZ429">
        <v>1</v>
      </c>
      <c r="BA429">
        <v>34.51</v>
      </c>
      <c r="BB429">
        <v>9.33</v>
      </c>
      <c r="BC429">
        <v>9.73</v>
      </c>
      <c r="BD429" t="s">
        <v>3</v>
      </c>
      <c r="BE429" t="s">
        <v>3</v>
      </c>
      <c r="BF429" t="s">
        <v>3</v>
      </c>
      <c r="BG429" t="s">
        <v>3</v>
      </c>
      <c r="BH429">
        <v>0</v>
      </c>
      <c r="BI429">
        <v>2</v>
      </c>
      <c r="BJ429" t="s">
        <v>397</v>
      </c>
      <c r="BM429">
        <v>336</v>
      </c>
      <c r="BN429">
        <v>0</v>
      </c>
      <c r="BO429" t="s">
        <v>395</v>
      </c>
      <c r="BP429">
        <v>1</v>
      </c>
      <c r="BQ429">
        <v>40</v>
      </c>
      <c r="BR429">
        <v>0</v>
      </c>
      <c r="BS429">
        <v>34.51</v>
      </c>
      <c r="BT429">
        <v>1</v>
      </c>
      <c r="BU429">
        <v>1</v>
      </c>
      <c r="BV429">
        <v>1</v>
      </c>
      <c r="BW429">
        <v>1</v>
      </c>
      <c r="BX429">
        <v>1</v>
      </c>
      <c r="BY429" t="s">
        <v>3</v>
      </c>
      <c r="BZ429">
        <v>79</v>
      </c>
      <c r="CA429">
        <v>41</v>
      </c>
      <c r="CB429" t="s">
        <v>3</v>
      </c>
      <c r="CE429">
        <v>30</v>
      </c>
      <c r="CF429">
        <v>0</v>
      </c>
      <c r="CG429">
        <v>0</v>
      </c>
      <c r="CM429">
        <v>0</v>
      </c>
      <c r="CN429" t="s">
        <v>3</v>
      </c>
      <c r="CO429">
        <v>0</v>
      </c>
      <c r="CP429">
        <f t="shared" si="423"/>
        <v>371.54</v>
      </c>
      <c r="CQ429">
        <f t="shared" si="424"/>
        <v>5.45</v>
      </c>
      <c r="CR429">
        <f t="shared" si="425"/>
        <v>0.28000000000000003</v>
      </c>
      <c r="CS429">
        <f t="shared" si="426"/>
        <v>0</v>
      </c>
      <c r="CT429">
        <f t="shared" si="427"/>
        <v>365.81</v>
      </c>
      <c r="CU429">
        <f t="shared" si="428"/>
        <v>0</v>
      </c>
      <c r="CV429">
        <f t="shared" si="429"/>
        <v>0.84</v>
      </c>
      <c r="CW429">
        <f t="shared" si="430"/>
        <v>0</v>
      </c>
      <c r="CX429">
        <f t="shared" si="431"/>
        <v>0</v>
      </c>
      <c r="CY429">
        <f>S429*(BZ429/100)</f>
        <v>288.98990000000003</v>
      </c>
      <c r="CZ429">
        <f>S429*(CA429/100)</f>
        <v>149.9821</v>
      </c>
      <c r="DC429" t="s">
        <v>3</v>
      </c>
      <c r="DD429" t="s">
        <v>3</v>
      </c>
      <c r="DE429" t="s">
        <v>3</v>
      </c>
      <c r="DF429" t="s">
        <v>3</v>
      </c>
      <c r="DG429" t="s">
        <v>3</v>
      </c>
      <c r="DH429" t="s">
        <v>3</v>
      </c>
      <c r="DI429" t="s">
        <v>3</v>
      </c>
      <c r="DJ429" t="s">
        <v>3</v>
      </c>
      <c r="DK429" t="s">
        <v>3</v>
      </c>
      <c r="DL429" t="s">
        <v>3</v>
      </c>
      <c r="DM429" t="s">
        <v>3</v>
      </c>
      <c r="DN429">
        <v>114</v>
      </c>
      <c r="DO429">
        <v>67</v>
      </c>
      <c r="DP429">
        <v>1</v>
      </c>
      <c r="DQ429">
        <v>1</v>
      </c>
      <c r="DU429">
        <v>1013</v>
      </c>
      <c r="DV429" t="s">
        <v>44</v>
      </c>
      <c r="DW429" t="s">
        <v>44</v>
      </c>
      <c r="DX429">
        <v>1</v>
      </c>
      <c r="DZ429" t="s">
        <v>3</v>
      </c>
      <c r="EA429" t="s">
        <v>3</v>
      </c>
      <c r="EB429" t="s">
        <v>3</v>
      </c>
      <c r="EC429" t="s">
        <v>3</v>
      </c>
      <c r="EE429">
        <v>151030334</v>
      </c>
      <c r="EF429">
        <v>40</v>
      </c>
      <c r="EG429" t="s">
        <v>23</v>
      </c>
      <c r="EH429">
        <v>0</v>
      </c>
      <c r="EI429" t="s">
        <v>3</v>
      </c>
      <c r="EJ429">
        <v>2</v>
      </c>
      <c r="EK429">
        <v>336</v>
      </c>
      <c r="EL429" t="s">
        <v>24</v>
      </c>
      <c r="EM429" t="s">
        <v>25</v>
      </c>
      <c r="EO429" t="s">
        <v>3</v>
      </c>
      <c r="EQ429">
        <v>0</v>
      </c>
      <c r="ER429">
        <v>11.19</v>
      </c>
      <c r="ES429">
        <v>0.56000000000000005</v>
      </c>
      <c r="ET429">
        <v>0.03</v>
      </c>
      <c r="EU429">
        <v>0</v>
      </c>
      <c r="EV429">
        <v>10.6</v>
      </c>
      <c r="EW429">
        <v>0.84</v>
      </c>
      <c r="EX429">
        <v>0</v>
      </c>
      <c r="EY429">
        <v>0</v>
      </c>
      <c r="FQ429">
        <v>0</v>
      </c>
      <c r="FR429">
        <f t="shared" si="432"/>
        <v>0</v>
      </c>
      <c r="FS429">
        <v>0</v>
      </c>
      <c r="FX429">
        <v>114</v>
      </c>
      <c r="FY429">
        <v>67</v>
      </c>
      <c r="GA429" t="s">
        <v>3</v>
      </c>
      <c r="GD429">
        <v>0</v>
      </c>
      <c r="GF429">
        <v>483349343</v>
      </c>
      <c r="GG429">
        <v>2</v>
      </c>
      <c r="GH429">
        <v>1</v>
      </c>
      <c r="GI429">
        <v>2</v>
      </c>
      <c r="GJ429">
        <v>0</v>
      </c>
      <c r="GK429">
        <f>ROUND(R429*(S12)/100,2)</f>
        <v>0</v>
      </c>
      <c r="GL429">
        <f t="shared" si="433"/>
        <v>0</v>
      </c>
      <c r="GM429">
        <f t="shared" si="434"/>
        <v>810.51</v>
      </c>
      <c r="GN429">
        <f t="shared" si="435"/>
        <v>0</v>
      </c>
      <c r="GO429">
        <f t="shared" si="436"/>
        <v>810.51</v>
      </c>
      <c r="GP429">
        <f t="shared" si="437"/>
        <v>0</v>
      </c>
      <c r="GR429">
        <v>0</v>
      </c>
      <c r="GS429">
        <v>3</v>
      </c>
      <c r="GT429">
        <v>0</v>
      </c>
      <c r="GU429" t="s">
        <v>3</v>
      </c>
      <c r="GV429">
        <f t="shared" si="438"/>
        <v>0</v>
      </c>
      <c r="GW429">
        <v>1</v>
      </c>
      <c r="GX429">
        <f t="shared" si="439"/>
        <v>0</v>
      </c>
      <c r="HA429">
        <v>0</v>
      </c>
      <c r="HB429">
        <v>0</v>
      </c>
      <c r="HC429">
        <f t="shared" si="440"/>
        <v>0</v>
      </c>
      <c r="HE429" t="s">
        <v>3</v>
      </c>
      <c r="HF429" t="s">
        <v>3</v>
      </c>
      <c r="HM429" t="s">
        <v>3</v>
      </c>
      <c r="HN429" t="s">
        <v>3</v>
      </c>
      <c r="HO429" t="s">
        <v>3</v>
      </c>
      <c r="HP429" t="s">
        <v>3</v>
      </c>
      <c r="HQ429" t="s">
        <v>3</v>
      </c>
      <c r="IK429">
        <v>0</v>
      </c>
    </row>
    <row r="430" spans="1:255" x14ac:dyDescent="0.2">
      <c r="A430" s="2">
        <v>17</v>
      </c>
      <c r="B430" s="2">
        <v>1</v>
      </c>
      <c r="C430" s="2"/>
      <c r="D430" s="2"/>
      <c r="E430" s="2" t="s">
        <v>117</v>
      </c>
      <c r="F430" s="2" t="s">
        <v>27</v>
      </c>
      <c r="G430" s="2" t="s">
        <v>398</v>
      </c>
      <c r="H430" s="2" t="s">
        <v>29</v>
      </c>
      <c r="I430" s="2">
        <v>1</v>
      </c>
      <c r="J430" s="2">
        <v>0</v>
      </c>
      <c r="K430" s="2">
        <v>1</v>
      </c>
      <c r="L430" s="2"/>
      <c r="M430" s="2"/>
      <c r="N430" s="2"/>
      <c r="O430" s="2">
        <f t="shared" si="403"/>
        <v>20.63</v>
      </c>
      <c r="P430" s="2">
        <f t="shared" si="404"/>
        <v>20.63</v>
      </c>
      <c r="Q430" s="2">
        <f t="shared" si="405"/>
        <v>0</v>
      </c>
      <c r="R430" s="2">
        <f t="shared" si="406"/>
        <v>0</v>
      </c>
      <c r="S430" s="2">
        <f t="shared" si="407"/>
        <v>0</v>
      </c>
      <c r="T430" s="2">
        <f t="shared" si="408"/>
        <v>0</v>
      </c>
      <c r="U430" s="2">
        <f t="shared" si="409"/>
        <v>0</v>
      </c>
      <c r="V430" s="2">
        <f t="shared" si="410"/>
        <v>0</v>
      </c>
      <c r="W430" s="2">
        <f t="shared" si="411"/>
        <v>0</v>
      </c>
      <c r="X430" s="2">
        <f t="shared" si="412"/>
        <v>0</v>
      </c>
      <c r="Y430" s="2">
        <f t="shared" si="413"/>
        <v>0</v>
      </c>
      <c r="Z430" s="2"/>
      <c r="AA430" s="2">
        <v>151751237</v>
      </c>
      <c r="AB430" s="2">
        <f t="shared" si="414"/>
        <v>20.63</v>
      </c>
      <c r="AC430" s="2">
        <f t="shared" si="415"/>
        <v>20.63</v>
      </c>
      <c r="AD430" s="2">
        <f t="shared" si="416"/>
        <v>0</v>
      </c>
      <c r="AE430" s="2">
        <f t="shared" si="417"/>
        <v>0</v>
      </c>
      <c r="AF430" s="2">
        <f t="shared" si="418"/>
        <v>0</v>
      </c>
      <c r="AG430" s="2">
        <f t="shared" si="419"/>
        <v>0</v>
      </c>
      <c r="AH430" s="2">
        <f t="shared" si="420"/>
        <v>0</v>
      </c>
      <c r="AI430" s="2">
        <f t="shared" si="421"/>
        <v>0</v>
      </c>
      <c r="AJ430" s="2">
        <f t="shared" si="422"/>
        <v>0</v>
      </c>
      <c r="AK430" s="2">
        <v>20.63</v>
      </c>
      <c r="AL430" s="2">
        <v>20.63</v>
      </c>
      <c r="AM430" s="2">
        <v>0</v>
      </c>
      <c r="AN430" s="2">
        <v>0</v>
      </c>
      <c r="AO430" s="2">
        <v>0</v>
      </c>
      <c r="AP430" s="2">
        <v>0</v>
      </c>
      <c r="AQ430" s="2">
        <v>0</v>
      </c>
      <c r="AR430" s="2">
        <v>0</v>
      </c>
      <c r="AS430" s="2">
        <v>0</v>
      </c>
      <c r="AT430" s="2">
        <v>0</v>
      </c>
      <c r="AU430" s="2">
        <v>0</v>
      </c>
      <c r="AV430" s="2">
        <v>1</v>
      </c>
      <c r="AW430" s="2">
        <v>1</v>
      </c>
      <c r="AX430" s="2"/>
      <c r="AY430" s="2"/>
      <c r="AZ430" s="2">
        <v>1</v>
      </c>
      <c r="BA430" s="2">
        <v>1</v>
      </c>
      <c r="BB430" s="2">
        <v>1</v>
      </c>
      <c r="BC430" s="2">
        <v>1</v>
      </c>
      <c r="BD430" s="2" t="s">
        <v>3</v>
      </c>
      <c r="BE430" s="2" t="s">
        <v>3</v>
      </c>
      <c r="BF430" s="2" t="s">
        <v>3</v>
      </c>
      <c r="BG430" s="2" t="s">
        <v>3</v>
      </c>
      <c r="BH430" s="2">
        <v>3</v>
      </c>
      <c r="BI430" s="2">
        <v>2</v>
      </c>
      <c r="BJ430" s="2" t="s">
        <v>3</v>
      </c>
      <c r="BK430" s="2"/>
      <c r="BL430" s="2"/>
      <c r="BM430" s="2">
        <v>700010</v>
      </c>
      <c r="BN430" s="2">
        <v>0</v>
      </c>
      <c r="BO430" s="2" t="s">
        <v>3</v>
      </c>
      <c r="BP430" s="2">
        <v>0</v>
      </c>
      <c r="BQ430" s="2">
        <v>202</v>
      </c>
      <c r="BR430" s="2">
        <v>0</v>
      </c>
      <c r="BS430" s="2">
        <v>1</v>
      </c>
      <c r="BT430" s="2">
        <v>1</v>
      </c>
      <c r="BU430" s="2">
        <v>1</v>
      </c>
      <c r="BV430" s="2">
        <v>1</v>
      </c>
      <c r="BW430" s="2">
        <v>1</v>
      </c>
      <c r="BX430" s="2">
        <v>1</v>
      </c>
      <c r="BY430" s="2" t="s">
        <v>3</v>
      </c>
      <c r="BZ430" s="2">
        <v>0</v>
      </c>
      <c r="CA430" s="2">
        <v>0</v>
      </c>
      <c r="CB430" s="2" t="s">
        <v>3</v>
      </c>
      <c r="CC430" s="2"/>
      <c r="CD430" s="2"/>
      <c r="CE430" s="2">
        <v>30</v>
      </c>
      <c r="CF430" s="2">
        <v>0</v>
      </c>
      <c r="CG430" s="2">
        <v>0</v>
      </c>
      <c r="CH430" s="2"/>
      <c r="CI430" s="2"/>
      <c r="CJ430" s="2"/>
      <c r="CK430" s="2"/>
      <c r="CL430" s="2"/>
      <c r="CM430" s="2">
        <v>0</v>
      </c>
      <c r="CN430" s="2" t="s">
        <v>3</v>
      </c>
      <c r="CO430" s="2">
        <v>0</v>
      </c>
      <c r="CP430" s="2">
        <f t="shared" si="423"/>
        <v>20.63</v>
      </c>
      <c r="CQ430" s="2">
        <f t="shared" si="424"/>
        <v>20.63</v>
      </c>
      <c r="CR430" s="2">
        <f t="shared" si="425"/>
        <v>0</v>
      </c>
      <c r="CS430" s="2">
        <f t="shared" si="426"/>
        <v>0</v>
      </c>
      <c r="CT430" s="2">
        <f t="shared" si="427"/>
        <v>0</v>
      </c>
      <c r="CU430" s="2">
        <f t="shared" si="428"/>
        <v>0</v>
      </c>
      <c r="CV430" s="2">
        <f t="shared" si="429"/>
        <v>0</v>
      </c>
      <c r="CW430" s="2">
        <f t="shared" si="430"/>
        <v>0</v>
      </c>
      <c r="CX430" s="2">
        <f t="shared" si="431"/>
        <v>0</v>
      </c>
      <c r="CY430" s="2">
        <f>((S430*BZ430)/100)</f>
        <v>0</v>
      </c>
      <c r="CZ430" s="2">
        <f>((S430*CA430)/100)</f>
        <v>0</v>
      </c>
      <c r="DA430" s="2"/>
      <c r="DB430" s="2"/>
      <c r="DC430" s="2" t="s">
        <v>3</v>
      </c>
      <c r="DD430" s="2" t="s">
        <v>3</v>
      </c>
      <c r="DE430" s="2" t="s">
        <v>3</v>
      </c>
      <c r="DF430" s="2" t="s">
        <v>3</v>
      </c>
      <c r="DG430" s="2" t="s">
        <v>3</v>
      </c>
      <c r="DH430" s="2" t="s">
        <v>3</v>
      </c>
      <c r="DI430" s="2" t="s">
        <v>3</v>
      </c>
      <c r="DJ430" s="2" t="s">
        <v>3</v>
      </c>
      <c r="DK430" s="2" t="s">
        <v>3</v>
      </c>
      <c r="DL430" s="2" t="s">
        <v>3</v>
      </c>
      <c r="DM430" s="2" t="s">
        <v>3</v>
      </c>
      <c r="DN430" s="2">
        <v>0</v>
      </c>
      <c r="DO430" s="2">
        <v>0</v>
      </c>
      <c r="DP430" s="2">
        <v>1</v>
      </c>
      <c r="DQ430" s="2">
        <v>1</v>
      </c>
      <c r="DR430" s="2"/>
      <c r="DS430" s="2"/>
      <c r="DT430" s="2"/>
      <c r="DU430" s="2">
        <v>1010</v>
      </c>
      <c r="DV430" s="2" t="s">
        <v>29</v>
      </c>
      <c r="DW430" s="2" t="s">
        <v>29</v>
      </c>
      <c r="DX430" s="2">
        <v>1</v>
      </c>
      <c r="DY430" s="2"/>
      <c r="DZ430" s="2" t="s">
        <v>3</v>
      </c>
      <c r="EA430" s="2" t="s">
        <v>3</v>
      </c>
      <c r="EB430" s="2" t="s">
        <v>3</v>
      </c>
      <c r="EC430" s="2" t="s">
        <v>3</v>
      </c>
      <c r="ED430" s="2"/>
      <c r="EE430" s="2">
        <v>151748510</v>
      </c>
      <c r="EF430" s="2">
        <v>202</v>
      </c>
      <c r="EG430" s="2" t="s">
        <v>30</v>
      </c>
      <c r="EH430" s="2">
        <v>0</v>
      </c>
      <c r="EI430" s="2" t="s">
        <v>3</v>
      </c>
      <c r="EJ430" s="2">
        <v>1</v>
      </c>
      <c r="EK430" s="2">
        <v>700010</v>
      </c>
      <c r="EL430" s="2" t="s">
        <v>31</v>
      </c>
      <c r="EM430" s="2" t="s">
        <v>30</v>
      </c>
      <c r="EN430" s="2"/>
      <c r="EO430" s="2" t="s">
        <v>3</v>
      </c>
      <c r="EP430" s="2"/>
      <c r="EQ430" s="2">
        <v>0</v>
      </c>
      <c r="ER430" s="2">
        <v>21.98</v>
      </c>
      <c r="ES430" s="2">
        <v>20.63</v>
      </c>
      <c r="ET430" s="2">
        <v>0</v>
      </c>
      <c r="EU430" s="2">
        <v>0</v>
      </c>
      <c r="EV430" s="2">
        <v>0</v>
      </c>
      <c r="EW430" s="2">
        <v>0</v>
      </c>
      <c r="EX430" s="2">
        <v>0</v>
      </c>
      <c r="EY430" s="2">
        <v>0</v>
      </c>
      <c r="EZ430" s="2"/>
      <c r="FA430" s="2"/>
      <c r="FB430" s="2"/>
      <c r="FC430" s="2"/>
      <c r="FD430" s="2"/>
      <c r="FE430" s="2"/>
      <c r="FF430" s="2"/>
      <c r="FG430" s="2"/>
      <c r="FH430" s="2"/>
      <c r="FI430" s="2"/>
      <c r="FJ430" s="2"/>
      <c r="FK430" s="2"/>
      <c r="FL430" s="2"/>
      <c r="FM430" s="2"/>
      <c r="FN430" s="2"/>
      <c r="FO430" s="2"/>
      <c r="FP430" s="2"/>
      <c r="FQ430" s="2">
        <v>0</v>
      </c>
      <c r="FR430" s="2">
        <f t="shared" si="432"/>
        <v>0</v>
      </c>
      <c r="FS430" s="2">
        <v>0</v>
      </c>
      <c r="FT430" s="2"/>
      <c r="FU430" s="2"/>
      <c r="FV430" s="2"/>
      <c r="FW430" s="2"/>
      <c r="FX430" s="2">
        <v>0</v>
      </c>
      <c r="FY430" s="2">
        <v>0</v>
      </c>
      <c r="FZ430" s="2"/>
      <c r="GA430" s="2" t="s">
        <v>399</v>
      </c>
      <c r="GB430" s="2"/>
      <c r="GC430" s="2"/>
      <c r="GD430" s="2">
        <v>0</v>
      </c>
      <c r="GE430" s="2"/>
      <c r="GF430" s="2">
        <v>624219074</v>
      </c>
      <c r="GG430" s="2">
        <v>2</v>
      </c>
      <c r="GH430" s="2">
        <v>4</v>
      </c>
      <c r="GI430" s="2">
        <v>-2</v>
      </c>
      <c r="GJ430" s="2">
        <v>0</v>
      </c>
      <c r="GK430" s="2">
        <f>ROUND(R430*(R12)/100,2)</f>
        <v>0</v>
      </c>
      <c r="GL430" s="2">
        <f t="shared" si="433"/>
        <v>0</v>
      </c>
      <c r="GM430" s="2">
        <f t="shared" si="434"/>
        <v>20.63</v>
      </c>
      <c r="GN430" s="2">
        <f t="shared" si="435"/>
        <v>0</v>
      </c>
      <c r="GO430" s="2">
        <f t="shared" si="436"/>
        <v>20.63</v>
      </c>
      <c r="GP430" s="2">
        <f t="shared" si="437"/>
        <v>0</v>
      </c>
      <c r="GQ430" s="2"/>
      <c r="GR430" s="2">
        <v>0</v>
      </c>
      <c r="GS430" s="2">
        <v>2</v>
      </c>
      <c r="GT430" s="2">
        <v>0</v>
      </c>
      <c r="GU430" s="2" t="s">
        <v>3</v>
      </c>
      <c r="GV430" s="2">
        <f t="shared" si="438"/>
        <v>0</v>
      </c>
      <c r="GW430" s="2">
        <v>1</v>
      </c>
      <c r="GX430" s="2">
        <f t="shared" si="439"/>
        <v>0</v>
      </c>
      <c r="GY430" s="2"/>
      <c r="GZ430" s="2"/>
      <c r="HA430" s="2">
        <v>0</v>
      </c>
      <c r="HB430" s="2">
        <v>0</v>
      </c>
      <c r="HC430" s="2">
        <f t="shared" si="440"/>
        <v>0</v>
      </c>
      <c r="HD430" s="2"/>
      <c r="HE430" s="2" t="s">
        <v>26</v>
      </c>
      <c r="HF430" s="2" t="s">
        <v>75</v>
      </c>
      <c r="HG430" s="2"/>
      <c r="HH430" s="2"/>
      <c r="HI430" s="2"/>
      <c r="HJ430" s="2"/>
      <c r="HK430" s="2"/>
      <c r="HL430" s="2"/>
      <c r="HM430" s="2" t="s">
        <v>3</v>
      </c>
      <c r="HN430" s="2" t="s">
        <v>3</v>
      </c>
      <c r="HO430" s="2" t="s">
        <v>3</v>
      </c>
      <c r="HP430" s="2" t="s">
        <v>3</v>
      </c>
      <c r="HQ430" s="2" t="s">
        <v>3</v>
      </c>
      <c r="HR430" s="2"/>
      <c r="HS430" s="2"/>
      <c r="HT430" s="2"/>
      <c r="HU430" s="2"/>
      <c r="HV430" s="2"/>
      <c r="HW430" s="2"/>
      <c r="HX430" s="2"/>
      <c r="HY430" s="2"/>
      <c r="HZ430" s="2"/>
      <c r="IA430" s="2"/>
      <c r="IB430" s="2"/>
      <c r="IC430" s="2"/>
      <c r="ID430" s="2"/>
      <c r="IE430" s="2"/>
      <c r="IF430" s="2"/>
      <c r="IG430" s="2"/>
      <c r="IH430" s="2"/>
      <c r="II430" s="2"/>
      <c r="IJ430" s="2"/>
      <c r="IK430" s="2">
        <v>0</v>
      </c>
      <c r="IL430" s="2"/>
      <c r="IM430" s="2"/>
      <c r="IN430" s="2"/>
      <c r="IO430" s="2"/>
      <c r="IP430" s="2"/>
      <c r="IQ430" s="2"/>
      <c r="IR430" s="2"/>
      <c r="IS430" s="2"/>
      <c r="IT430" s="2"/>
      <c r="IU430" s="2"/>
    </row>
    <row r="431" spans="1:255" x14ac:dyDescent="0.2">
      <c r="A431">
        <v>17</v>
      </c>
      <c r="B431">
        <v>1</v>
      </c>
      <c r="E431" t="s">
        <v>117</v>
      </c>
      <c r="F431" t="s">
        <v>27</v>
      </c>
      <c r="G431" t="s">
        <v>398</v>
      </c>
      <c r="H431" t="s">
        <v>29</v>
      </c>
      <c r="I431">
        <v>1</v>
      </c>
      <c r="J431">
        <v>0</v>
      </c>
      <c r="K431">
        <v>1</v>
      </c>
      <c r="O431">
        <f t="shared" si="403"/>
        <v>200.94</v>
      </c>
      <c r="P431">
        <f t="shared" si="404"/>
        <v>200.94</v>
      </c>
      <c r="Q431">
        <f t="shared" si="405"/>
        <v>0</v>
      </c>
      <c r="R431">
        <f t="shared" si="406"/>
        <v>0</v>
      </c>
      <c r="S431">
        <f t="shared" si="407"/>
        <v>0</v>
      </c>
      <c r="T431">
        <f t="shared" si="408"/>
        <v>0</v>
      </c>
      <c r="U431">
        <f t="shared" si="409"/>
        <v>0</v>
      </c>
      <c r="V431">
        <f t="shared" si="410"/>
        <v>0</v>
      </c>
      <c r="W431">
        <f t="shared" si="411"/>
        <v>0</v>
      </c>
      <c r="X431">
        <f t="shared" si="412"/>
        <v>0</v>
      </c>
      <c r="Y431">
        <f t="shared" si="413"/>
        <v>0</v>
      </c>
      <c r="AA431">
        <v>151751235</v>
      </c>
      <c r="AB431">
        <f t="shared" si="414"/>
        <v>20.63</v>
      </c>
      <c r="AC431">
        <f t="shared" si="415"/>
        <v>20.63</v>
      </c>
      <c r="AD431">
        <f t="shared" si="416"/>
        <v>0</v>
      </c>
      <c r="AE431">
        <f t="shared" si="417"/>
        <v>0</v>
      </c>
      <c r="AF431">
        <f t="shared" si="418"/>
        <v>0</v>
      </c>
      <c r="AG431">
        <f t="shared" si="419"/>
        <v>0</v>
      </c>
      <c r="AH431">
        <f t="shared" si="420"/>
        <v>0</v>
      </c>
      <c r="AI431">
        <f t="shared" si="421"/>
        <v>0</v>
      </c>
      <c r="AJ431">
        <f t="shared" si="422"/>
        <v>0</v>
      </c>
      <c r="AK431">
        <v>20.63</v>
      </c>
      <c r="AL431">
        <v>20.63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1</v>
      </c>
      <c r="AW431">
        <v>1</v>
      </c>
      <c r="AZ431">
        <v>1</v>
      </c>
      <c r="BA431">
        <v>1</v>
      </c>
      <c r="BB431">
        <v>1</v>
      </c>
      <c r="BC431">
        <v>9.74</v>
      </c>
      <c r="BD431" t="s">
        <v>3</v>
      </c>
      <c r="BE431" t="s">
        <v>3</v>
      </c>
      <c r="BF431" t="s">
        <v>3</v>
      </c>
      <c r="BG431" t="s">
        <v>3</v>
      </c>
      <c r="BH431">
        <v>3</v>
      </c>
      <c r="BI431">
        <v>2</v>
      </c>
      <c r="BJ431" t="s">
        <v>3</v>
      </c>
      <c r="BM431">
        <v>700010</v>
      </c>
      <c r="BN431">
        <v>0</v>
      </c>
      <c r="BO431" t="s">
        <v>3</v>
      </c>
      <c r="BP431">
        <v>0</v>
      </c>
      <c r="BQ431">
        <v>202</v>
      </c>
      <c r="BR431">
        <v>0</v>
      </c>
      <c r="BS431">
        <v>1</v>
      </c>
      <c r="BT431">
        <v>1</v>
      </c>
      <c r="BU431">
        <v>1</v>
      </c>
      <c r="BV431">
        <v>1</v>
      </c>
      <c r="BW431">
        <v>1</v>
      </c>
      <c r="BX431">
        <v>1</v>
      </c>
      <c r="BY431" t="s">
        <v>3</v>
      </c>
      <c r="BZ431">
        <v>0</v>
      </c>
      <c r="CA431">
        <v>0</v>
      </c>
      <c r="CB431" t="s">
        <v>3</v>
      </c>
      <c r="CE431">
        <v>30</v>
      </c>
      <c r="CF431">
        <v>0</v>
      </c>
      <c r="CG431">
        <v>0</v>
      </c>
      <c r="CM431">
        <v>0</v>
      </c>
      <c r="CN431" t="s">
        <v>3</v>
      </c>
      <c r="CO431">
        <v>0</v>
      </c>
      <c r="CP431">
        <f t="shared" si="423"/>
        <v>200.94</v>
      </c>
      <c r="CQ431">
        <f t="shared" si="424"/>
        <v>200.94</v>
      </c>
      <c r="CR431">
        <f t="shared" si="425"/>
        <v>0</v>
      </c>
      <c r="CS431">
        <f t="shared" si="426"/>
        <v>0</v>
      </c>
      <c r="CT431">
        <f t="shared" si="427"/>
        <v>0</v>
      </c>
      <c r="CU431">
        <f t="shared" si="428"/>
        <v>0</v>
      </c>
      <c r="CV431">
        <f t="shared" si="429"/>
        <v>0</v>
      </c>
      <c r="CW431">
        <f t="shared" si="430"/>
        <v>0</v>
      </c>
      <c r="CX431">
        <f t="shared" si="431"/>
        <v>0</v>
      </c>
      <c r="CY431">
        <f>S431*(BZ431/100)</f>
        <v>0</v>
      </c>
      <c r="CZ431">
        <f>S431*(CA431/100)</f>
        <v>0</v>
      </c>
      <c r="DC431" t="s">
        <v>3</v>
      </c>
      <c r="DD431" t="s">
        <v>3</v>
      </c>
      <c r="DE431" t="s">
        <v>3</v>
      </c>
      <c r="DF431" t="s">
        <v>3</v>
      </c>
      <c r="DG431" t="s">
        <v>3</v>
      </c>
      <c r="DH431" t="s">
        <v>3</v>
      </c>
      <c r="DI431" t="s">
        <v>3</v>
      </c>
      <c r="DJ431" t="s">
        <v>3</v>
      </c>
      <c r="DK431" t="s">
        <v>3</v>
      </c>
      <c r="DL431" t="s">
        <v>3</v>
      </c>
      <c r="DM431" t="s">
        <v>3</v>
      </c>
      <c r="DN431">
        <v>0</v>
      </c>
      <c r="DO431">
        <v>0</v>
      </c>
      <c r="DP431">
        <v>1</v>
      </c>
      <c r="DQ431">
        <v>1</v>
      </c>
      <c r="DU431">
        <v>1010</v>
      </c>
      <c r="DV431" t="s">
        <v>29</v>
      </c>
      <c r="DW431" t="s">
        <v>29</v>
      </c>
      <c r="DX431">
        <v>1</v>
      </c>
      <c r="DZ431" t="s">
        <v>3</v>
      </c>
      <c r="EA431" t="s">
        <v>3</v>
      </c>
      <c r="EB431" t="s">
        <v>3</v>
      </c>
      <c r="EC431" t="s">
        <v>3</v>
      </c>
      <c r="EE431">
        <v>151748510</v>
      </c>
      <c r="EF431">
        <v>202</v>
      </c>
      <c r="EG431" t="s">
        <v>30</v>
      </c>
      <c r="EH431">
        <v>0</v>
      </c>
      <c r="EI431" t="s">
        <v>3</v>
      </c>
      <c r="EJ431">
        <v>1</v>
      </c>
      <c r="EK431">
        <v>700010</v>
      </c>
      <c r="EL431" t="s">
        <v>31</v>
      </c>
      <c r="EM431" t="s">
        <v>30</v>
      </c>
      <c r="EO431" t="s">
        <v>3</v>
      </c>
      <c r="EQ431">
        <v>0</v>
      </c>
      <c r="ER431">
        <v>21.98</v>
      </c>
      <c r="ES431">
        <v>20.63</v>
      </c>
      <c r="ET431">
        <v>0</v>
      </c>
      <c r="EU431">
        <v>0</v>
      </c>
      <c r="EV431">
        <v>0</v>
      </c>
      <c r="EW431">
        <v>0</v>
      </c>
      <c r="EX431">
        <v>0</v>
      </c>
      <c r="EY431">
        <v>0</v>
      </c>
      <c r="EZ431">
        <v>5</v>
      </c>
      <c r="FC431">
        <v>1</v>
      </c>
      <c r="FD431">
        <v>18</v>
      </c>
      <c r="FF431">
        <v>236.4</v>
      </c>
      <c r="FQ431">
        <v>0</v>
      </c>
      <c r="FR431">
        <f t="shared" si="432"/>
        <v>0</v>
      </c>
      <c r="FS431">
        <v>0</v>
      </c>
      <c r="FX431">
        <v>0</v>
      </c>
      <c r="FY431">
        <v>0</v>
      </c>
      <c r="GA431" t="s">
        <v>399</v>
      </c>
      <c r="GD431">
        <v>0</v>
      </c>
      <c r="GF431">
        <v>624219074</v>
      </c>
      <c r="GG431">
        <v>2</v>
      </c>
      <c r="GH431">
        <v>3</v>
      </c>
      <c r="GI431">
        <v>5</v>
      </c>
      <c r="GJ431">
        <v>0</v>
      </c>
      <c r="GK431">
        <f>ROUND(R431*(S12)/100,2)</f>
        <v>0</v>
      </c>
      <c r="GL431">
        <f t="shared" si="433"/>
        <v>0</v>
      </c>
      <c r="GM431">
        <f t="shared" si="434"/>
        <v>200.94</v>
      </c>
      <c r="GN431">
        <f t="shared" si="435"/>
        <v>0</v>
      </c>
      <c r="GO431">
        <f t="shared" si="436"/>
        <v>200.94</v>
      </c>
      <c r="GP431">
        <f t="shared" si="437"/>
        <v>0</v>
      </c>
      <c r="GR431">
        <v>1</v>
      </c>
      <c r="GS431">
        <v>1</v>
      </c>
      <c r="GT431">
        <v>0</v>
      </c>
      <c r="GU431" t="s">
        <v>3</v>
      </c>
      <c r="GV431">
        <f t="shared" si="438"/>
        <v>0</v>
      </c>
      <c r="GW431">
        <v>1</v>
      </c>
      <c r="GX431">
        <f t="shared" si="439"/>
        <v>0</v>
      </c>
      <c r="HA431">
        <v>0</v>
      </c>
      <c r="HB431">
        <v>0</v>
      </c>
      <c r="HC431">
        <f t="shared" si="440"/>
        <v>0</v>
      </c>
      <c r="HE431" t="s">
        <v>26</v>
      </c>
      <c r="HF431" t="s">
        <v>75</v>
      </c>
      <c r="HM431" t="s">
        <v>3</v>
      </c>
      <c r="HN431" t="s">
        <v>3</v>
      </c>
      <c r="HO431" t="s">
        <v>3</v>
      </c>
      <c r="HP431" t="s">
        <v>3</v>
      </c>
      <c r="HQ431" t="s">
        <v>3</v>
      </c>
      <c r="IK431">
        <v>0</v>
      </c>
    </row>
    <row r="432" spans="1:255" x14ac:dyDescent="0.2">
      <c r="A432" s="2">
        <v>17</v>
      </c>
      <c r="B432" s="2">
        <v>1</v>
      </c>
      <c r="C432" s="2">
        <f>ROW(SmtRes!A527)</f>
        <v>527</v>
      </c>
      <c r="D432" s="2">
        <f>ROW(EtalonRes!A630)</f>
        <v>630</v>
      </c>
      <c r="E432" s="2" t="s">
        <v>120</v>
      </c>
      <c r="F432" s="2" t="s">
        <v>328</v>
      </c>
      <c r="G432" s="2" t="s">
        <v>329</v>
      </c>
      <c r="H432" s="2" t="s">
        <v>44</v>
      </c>
      <c r="I432" s="2">
        <v>4</v>
      </c>
      <c r="J432" s="2">
        <v>0</v>
      </c>
      <c r="K432" s="2">
        <v>4</v>
      </c>
      <c r="L432" s="2"/>
      <c r="M432" s="2"/>
      <c r="N432" s="2"/>
      <c r="O432" s="2">
        <f t="shared" si="403"/>
        <v>131.84</v>
      </c>
      <c r="P432" s="2">
        <f t="shared" si="404"/>
        <v>30.88</v>
      </c>
      <c r="Q432" s="2">
        <f t="shared" si="405"/>
        <v>0</v>
      </c>
      <c r="R432" s="2">
        <f t="shared" si="406"/>
        <v>0</v>
      </c>
      <c r="S432" s="2">
        <f t="shared" si="407"/>
        <v>100.96</v>
      </c>
      <c r="T432" s="2">
        <f t="shared" si="408"/>
        <v>0</v>
      </c>
      <c r="U432" s="2">
        <f t="shared" si="409"/>
        <v>8</v>
      </c>
      <c r="V432" s="2">
        <f t="shared" si="410"/>
        <v>0</v>
      </c>
      <c r="W432" s="2">
        <f t="shared" si="411"/>
        <v>0</v>
      </c>
      <c r="X432" s="2">
        <f t="shared" si="412"/>
        <v>115.09</v>
      </c>
      <c r="Y432" s="2">
        <f t="shared" si="413"/>
        <v>67.64</v>
      </c>
      <c r="Z432" s="2"/>
      <c r="AA432" s="2">
        <v>151751237</v>
      </c>
      <c r="AB432" s="2">
        <f t="shared" si="414"/>
        <v>32.96</v>
      </c>
      <c r="AC432" s="2">
        <f t="shared" si="415"/>
        <v>7.72</v>
      </c>
      <c r="AD432" s="2">
        <f t="shared" si="416"/>
        <v>0</v>
      </c>
      <c r="AE432" s="2">
        <f t="shared" si="417"/>
        <v>0</v>
      </c>
      <c r="AF432" s="2">
        <f t="shared" si="418"/>
        <v>25.24</v>
      </c>
      <c r="AG432" s="2">
        <f t="shared" si="419"/>
        <v>0</v>
      </c>
      <c r="AH432" s="2">
        <f t="shared" si="420"/>
        <v>2</v>
      </c>
      <c r="AI432" s="2">
        <f t="shared" si="421"/>
        <v>0</v>
      </c>
      <c r="AJ432" s="2">
        <f t="shared" si="422"/>
        <v>0</v>
      </c>
      <c r="AK432" s="2">
        <v>32.96</v>
      </c>
      <c r="AL432" s="2">
        <v>7.72</v>
      </c>
      <c r="AM432" s="2">
        <v>0</v>
      </c>
      <c r="AN432" s="2">
        <v>0</v>
      </c>
      <c r="AO432" s="2">
        <v>25.24</v>
      </c>
      <c r="AP432" s="2">
        <v>0</v>
      </c>
      <c r="AQ432" s="2">
        <v>2</v>
      </c>
      <c r="AR432" s="2">
        <v>0</v>
      </c>
      <c r="AS432" s="2">
        <v>0</v>
      </c>
      <c r="AT432" s="2">
        <v>114</v>
      </c>
      <c r="AU432" s="2">
        <v>67</v>
      </c>
      <c r="AV432" s="2">
        <v>1</v>
      </c>
      <c r="AW432" s="2">
        <v>1</v>
      </c>
      <c r="AX432" s="2"/>
      <c r="AY432" s="2"/>
      <c r="AZ432" s="2">
        <v>1</v>
      </c>
      <c r="BA432" s="2">
        <v>1</v>
      </c>
      <c r="BB432" s="2">
        <v>1</v>
      </c>
      <c r="BC432" s="2">
        <v>1</v>
      </c>
      <c r="BD432" s="2" t="s">
        <v>3</v>
      </c>
      <c r="BE432" s="2" t="s">
        <v>3</v>
      </c>
      <c r="BF432" s="2" t="s">
        <v>3</v>
      </c>
      <c r="BG432" s="2" t="s">
        <v>3</v>
      </c>
      <c r="BH432" s="2">
        <v>0</v>
      </c>
      <c r="BI432" s="2">
        <v>2</v>
      </c>
      <c r="BJ432" s="2" t="s">
        <v>330</v>
      </c>
      <c r="BK432" s="2"/>
      <c r="BL432" s="2"/>
      <c r="BM432" s="2">
        <v>336</v>
      </c>
      <c r="BN432" s="2">
        <v>0</v>
      </c>
      <c r="BO432" s="2" t="s">
        <v>3</v>
      </c>
      <c r="BP432" s="2">
        <v>0</v>
      </c>
      <c r="BQ432" s="2">
        <v>40</v>
      </c>
      <c r="BR432" s="2">
        <v>0</v>
      </c>
      <c r="BS432" s="2">
        <v>1</v>
      </c>
      <c r="BT432" s="2">
        <v>1</v>
      </c>
      <c r="BU432" s="2">
        <v>1</v>
      </c>
      <c r="BV432" s="2">
        <v>1</v>
      </c>
      <c r="BW432" s="2">
        <v>1</v>
      </c>
      <c r="BX432" s="2">
        <v>1</v>
      </c>
      <c r="BY432" s="2" t="s">
        <v>3</v>
      </c>
      <c r="BZ432" s="2">
        <v>114</v>
      </c>
      <c r="CA432" s="2">
        <v>67</v>
      </c>
      <c r="CB432" s="2" t="s">
        <v>3</v>
      </c>
      <c r="CC432" s="2"/>
      <c r="CD432" s="2"/>
      <c r="CE432" s="2">
        <v>30</v>
      </c>
      <c r="CF432" s="2">
        <v>0</v>
      </c>
      <c r="CG432" s="2">
        <v>0</v>
      </c>
      <c r="CH432" s="2"/>
      <c r="CI432" s="2"/>
      <c r="CJ432" s="2"/>
      <c r="CK432" s="2"/>
      <c r="CL432" s="2"/>
      <c r="CM432" s="2">
        <v>0</v>
      </c>
      <c r="CN432" s="2" t="s">
        <v>3</v>
      </c>
      <c r="CO432" s="2">
        <v>0</v>
      </c>
      <c r="CP432" s="2">
        <f t="shared" si="423"/>
        <v>131.84</v>
      </c>
      <c r="CQ432" s="2">
        <f t="shared" si="424"/>
        <v>7.72</v>
      </c>
      <c r="CR432" s="2">
        <f t="shared" si="425"/>
        <v>0</v>
      </c>
      <c r="CS432" s="2">
        <f t="shared" si="426"/>
        <v>0</v>
      </c>
      <c r="CT432" s="2">
        <f t="shared" si="427"/>
        <v>25.24</v>
      </c>
      <c r="CU432" s="2">
        <f t="shared" si="428"/>
        <v>0</v>
      </c>
      <c r="CV432" s="2">
        <f t="shared" si="429"/>
        <v>2</v>
      </c>
      <c r="CW432" s="2">
        <f t="shared" si="430"/>
        <v>0</v>
      </c>
      <c r="CX432" s="2">
        <f t="shared" si="431"/>
        <v>0</v>
      </c>
      <c r="CY432" s="2">
        <f>((S432*BZ432)/100)</f>
        <v>115.09439999999999</v>
      </c>
      <c r="CZ432" s="2">
        <f>((S432*CA432)/100)</f>
        <v>67.643199999999993</v>
      </c>
      <c r="DA432" s="2"/>
      <c r="DB432" s="2"/>
      <c r="DC432" s="2" t="s">
        <v>3</v>
      </c>
      <c r="DD432" s="2" t="s">
        <v>3</v>
      </c>
      <c r="DE432" s="2" t="s">
        <v>3</v>
      </c>
      <c r="DF432" s="2" t="s">
        <v>3</v>
      </c>
      <c r="DG432" s="2" t="s">
        <v>3</v>
      </c>
      <c r="DH432" s="2" t="s">
        <v>3</v>
      </c>
      <c r="DI432" s="2" t="s">
        <v>3</v>
      </c>
      <c r="DJ432" s="2" t="s">
        <v>3</v>
      </c>
      <c r="DK432" s="2" t="s">
        <v>3</v>
      </c>
      <c r="DL432" s="2" t="s">
        <v>3</v>
      </c>
      <c r="DM432" s="2" t="s">
        <v>3</v>
      </c>
      <c r="DN432" s="2">
        <v>0</v>
      </c>
      <c r="DO432" s="2">
        <v>0</v>
      </c>
      <c r="DP432" s="2">
        <v>1</v>
      </c>
      <c r="DQ432" s="2">
        <v>1</v>
      </c>
      <c r="DR432" s="2"/>
      <c r="DS432" s="2"/>
      <c r="DT432" s="2"/>
      <c r="DU432" s="2">
        <v>1013</v>
      </c>
      <c r="DV432" s="2" t="s">
        <v>44</v>
      </c>
      <c r="DW432" s="2" t="s">
        <v>44</v>
      </c>
      <c r="DX432" s="2">
        <v>1</v>
      </c>
      <c r="DY432" s="2"/>
      <c r="DZ432" s="2" t="s">
        <v>3</v>
      </c>
      <c r="EA432" s="2" t="s">
        <v>3</v>
      </c>
      <c r="EB432" s="2" t="s">
        <v>3</v>
      </c>
      <c r="EC432" s="2" t="s">
        <v>3</v>
      </c>
      <c r="ED432" s="2"/>
      <c r="EE432" s="2">
        <v>151030334</v>
      </c>
      <c r="EF432" s="2">
        <v>40</v>
      </c>
      <c r="EG432" s="2" t="s">
        <v>23</v>
      </c>
      <c r="EH432" s="2">
        <v>0</v>
      </c>
      <c r="EI432" s="2" t="s">
        <v>3</v>
      </c>
      <c r="EJ432" s="2">
        <v>2</v>
      </c>
      <c r="EK432" s="2">
        <v>336</v>
      </c>
      <c r="EL432" s="2" t="s">
        <v>24</v>
      </c>
      <c r="EM432" s="2" t="s">
        <v>25</v>
      </c>
      <c r="EN432" s="2"/>
      <c r="EO432" s="2" t="s">
        <v>3</v>
      </c>
      <c r="EP432" s="2"/>
      <c r="EQ432" s="2">
        <v>0</v>
      </c>
      <c r="ER432" s="2">
        <v>32.96</v>
      </c>
      <c r="ES432" s="2">
        <v>7.72</v>
      </c>
      <c r="ET432" s="2">
        <v>0</v>
      </c>
      <c r="EU432" s="2">
        <v>0</v>
      </c>
      <c r="EV432" s="2">
        <v>25.24</v>
      </c>
      <c r="EW432" s="2">
        <v>2</v>
      </c>
      <c r="EX432" s="2">
        <v>0</v>
      </c>
      <c r="EY432" s="2">
        <v>0</v>
      </c>
      <c r="EZ432" s="2"/>
      <c r="FA432" s="2"/>
      <c r="FB432" s="2"/>
      <c r="FC432" s="2"/>
      <c r="FD432" s="2"/>
      <c r="FE432" s="2"/>
      <c r="FF432" s="2"/>
      <c r="FG432" s="2"/>
      <c r="FH432" s="2"/>
      <c r="FI432" s="2"/>
      <c r="FJ432" s="2"/>
      <c r="FK432" s="2"/>
      <c r="FL432" s="2"/>
      <c r="FM432" s="2"/>
      <c r="FN432" s="2"/>
      <c r="FO432" s="2"/>
      <c r="FP432" s="2"/>
      <c r="FQ432" s="2">
        <v>0</v>
      </c>
      <c r="FR432" s="2">
        <f t="shared" si="432"/>
        <v>0</v>
      </c>
      <c r="FS432" s="2">
        <v>0</v>
      </c>
      <c r="FT432" s="2"/>
      <c r="FU432" s="2"/>
      <c r="FV432" s="2"/>
      <c r="FW432" s="2"/>
      <c r="FX432" s="2">
        <v>114</v>
      </c>
      <c r="FY432" s="2">
        <v>67</v>
      </c>
      <c r="FZ432" s="2"/>
      <c r="GA432" s="2" t="s">
        <v>3</v>
      </c>
      <c r="GB432" s="2"/>
      <c r="GC432" s="2"/>
      <c r="GD432" s="2">
        <v>0</v>
      </c>
      <c r="GE432" s="2"/>
      <c r="GF432" s="2">
        <v>-1543436398</v>
      </c>
      <c r="GG432" s="2">
        <v>2</v>
      </c>
      <c r="GH432" s="2">
        <v>1</v>
      </c>
      <c r="GI432" s="2">
        <v>-2</v>
      </c>
      <c r="GJ432" s="2">
        <v>0</v>
      </c>
      <c r="GK432" s="2">
        <f>ROUND(R432*(R12)/100,2)</f>
        <v>0</v>
      </c>
      <c r="GL432" s="2">
        <f t="shared" si="433"/>
        <v>0</v>
      </c>
      <c r="GM432" s="2">
        <f t="shared" si="434"/>
        <v>314.57</v>
      </c>
      <c r="GN432" s="2">
        <f t="shared" si="435"/>
        <v>0</v>
      </c>
      <c r="GO432" s="2">
        <f t="shared" si="436"/>
        <v>314.57</v>
      </c>
      <c r="GP432" s="2">
        <f t="shared" si="437"/>
        <v>0</v>
      </c>
      <c r="GQ432" s="2"/>
      <c r="GR432" s="2">
        <v>0</v>
      </c>
      <c r="GS432" s="2">
        <v>0</v>
      </c>
      <c r="GT432" s="2">
        <v>0</v>
      </c>
      <c r="GU432" s="2" t="s">
        <v>3</v>
      </c>
      <c r="GV432" s="2">
        <f t="shared" si="438"/>
        <v>0</v>
      </c>
      <c r="GW432" s="2">
        <v>1</v>
      </c>
      <c r="GX432" s="2">
        <f t="shared" si="439"/>
        <v>0</v>
      </c>
      <c r="GY432" s="2"/>
      <c r="GZ432" s="2"/>
      <c r="HA432" s="2">
        <v>0</v>
      </c>
      <c r="HB432" s="2">
        <v>0</v>
      </c>
      <c r="HC432" s="2">
        <f t="shared" si="440"/>
        <v>0</v>
      </c>
      <c r="HD432" s="2"/>
      <c r="HE432" s="2" t="s">
        <v>3</v>
      </c>
      <c r="HF432" s="2" t="s">
        <v>3</v>
      </c>
      <c r="HG432" s="2"/>
      <c r="HH432" s="2"/>
      <c r="HI432" s="2"/>
      <c r="HJ432" s="2"/>
      <c r="HK432" s="2"/>
      <c r="HL432" s="2"/>
      <c r="HM432" s="2" t="s">
        <v>3</v>
      </c>
      <c r="HN432" s="2" t="s">
        <v>3</v>
      </c>
      <c r="HO432" s="2" t="s">
        <v>3</v>
      </c>
      <c r="HP432" s="2" t="s">
        <v>3</v>
      </c>
      <c r="HQ432" s="2" t="s">
        <v>3</v>
      </c>
      <c r="HR432" s="2"/>
      <c r="HS432" s="2"/>
      <c r="HT432" s="2"/>
      <c r="HU432" s="2"/>
      <c r="HV432" s="2"/>
      <c r="HW432" s="2"/>
      <c r="HX432" s="2"/>
      <c r="HY432" s="2"/>
      <c r="HZ432" s="2"/>
      <c r="IA432" s="2"/>
      <c r="IB432" s="2"/>
      <c r="IC432" s="2"/>
      <c r="ID432" s="2"/>
      <c r="IE432" s="2"/>
      <c r="IF432" s="2"/>
      <c r="IG432" s="2"/>
      <c r="IH432" s="2"/>
      <c r="II432" s="2"/>
      <c r="IJ432" s="2"/>
      <c r="IK432" s="2">
        <v>0</v>
      </c>
      <c r="IL432" s="2"/>
      <c r="IM432" s="2"/>
      <c r="IN432" s="2"/>
      <c r="IO432" s="2"/>
      <c r="IP432" s="2"/>
      <c r="IQ432" s="2"/>
      <c r="IR432" s="2"/>
      <c r="IS432" s="2"/>
      <c r="IT432" s="2"/>
      <c r="IU432" s="2"/>
    </row>
    <row r="433" spans="1:255" x14ac:dyDescent="0.2">
      <c r="A433">
        <v>17</v>
      </c>
      <c r="B433">
        <v>1</v>
      </c>
      <c r="C433">
        <f>ROW(SmtRes!A530)</f>
        <v>530</v>
      </c>
      <c r="D433">
        <f>ROW(EtalonRes!A634)</f>
        <v>634</v>
      </c>
      <c r="E433" t="s">
        <v>120</v>
      </c>
      <c r="F433" t="s">
        <v>328</v>
      </c>
      <c r="G433" t="s">
        <v>329</v>
      </c>
      <c r="H433" t="s">
        <v>44</v>
      </c>
      <c r="I433">
        <v>4</v>
      </c>
      <c r="J433">
        <v>0</v>
      </c>
      <c r="K433">
        <v>4</v>
      </c>
      <c r="O433">
        <f t="shared" si="403"/>
        <v>3705.54</v>
      </c>
      <c r="P433">
        <f t="shared" si="404"/>
        <v>221.41</v>
      </c>
      <c r="Q433">
        <f t="shared" si="405"/>
        <v>0</v>
      </c>
      <c r="R433">
        <f t="shared" si="406"/>
        <v>0</v>
      </c>
      <c r="S433">
        <f t="shared" si="407"/>
        <v>3484.13</v>
      </c>
      <c r="T433">
        <f t="shared" si="408"/>
        <v>0</v>
      </c>
      <c r="U433">
        <f t="shared" si="409"/>
        <v>8</v>
      </c>
      <c r="V433">
        <f t="shared" si="410"/>
        <v>0</v>
      </c>
      <c r="W433">
        <f t="shared" si="411"/>
        <v>0</v>
      </c>
      <c r="X433">
        <f t="shared" si="412"/>
        <v>2752.46</v>
      </c>
      <c r="Y433">
        <f t="shared" si="413"/>
        <v>1428.49</v>
      </c>
      <c r="AA433">
        <v>151751235</v>
      </c>
      <c r="AB433">
        <f t="shared" si="414"/>
        <v>32.96</v>
      </c>
      <c r="AC433">
        <f t="shared" si="415"/>
        <v>7.72</v>
      </c>
      <c r="AD433">
        <f t="shared" si="416"/>
        <v>0</v>
      </c>
      <c r="AE433">
        <f t="shared" si="417"/>
        <v>0</v>
      </c>
      <c r="AF433">
        <f t="shared" si="418"/>
        <v>25.24</v>
      </c>
      <c r="AG433">
        <f t="shared" si="419"/>
        <v>0</v>
      </c>
      <c r="AH433">
        <f t="shared" si="420"/>
        <v>2</v>
      </c>
      <c r="AI433">
        <f t="shared" si="421"/>
        <v>0</v>
      </c>
      <c r="AJ433">
        <f t="shared" si="422"/>
        <v>0</v>
      </c>
      <c r="AK433">
        <v>32.96</v>
      </c>
      <c r="AL433">
        <v>7.72</v>
      </c>
      <c r="AM433">
        <v>0</v>
      </c>
      <c r="AN433">
        <v>0</v>
      </c>
      <c r="AO433">
        <v>25.24</v>
      </c>
      <c r="AP433">
        <v>0</v>
      </c>
      <c r="AQ433">
        <v>2</v>
      </c>
      <c r="AR433">
        <v>0</v>
      </c>
      <c r="AS433">
        <v>0</v>
      </c>
      <c r="AT433">
        <v>79</v>
      </c>
      <c r="AU433">
        <v>41</v>
      </c>
      <c r="AV433">
        <v>1</v>
      </c>
      <c r="AW433">
        <v>1</v>
      </c>
      <c r="AZ433">
        <v>1</v>
      </c>
      <c r="BA433">
        <v>34.51</v>
      </c>
      <c r="BB433">
        <v>1</v>
      </c>
      <c r="BC433">
        <v>7.17</v>
      </c>
      <c r="BD433" t="s">
        <v>3</v>
      </c>
      <c r="BE433" t="s">
        <v>3</v>
      </c>
      <c r="BF433" t="s">
        <v>3</v>
      </c>
      <c r="BG433" t="s">
        <v>3</v>
      </c>
      <c r="BH433">
        <v>0</v>
      </c>
      <c r="BI433">
        <v>2</v>
      </c>
      <c r="BJ433" t="s">
        <v>330</v>
      </c>
      <c r="BM433">
        <v>336</v>
      </c>
      <c r="BN433">
        <v>0</v>
      </c>
      <c r="BO433" t="s">
        <v>328</v>
      </c>
      <c r="BP433">
        <v>1</v>
      </c>
      <c r="BQ433">
        <v>40</v>
      </c>
      <c r="BR433">
        <v>0</v>
      </c>
      <c r="BS433">
        <v>34.51</v>
      </c>
      <c r="BT433">
        <v>1</v>
      </c>
      <c r="BU433">
        <v>1</v>
      </c>
      <c r="BV433">
        <v>1</v>
      </c>
      <c r="BW433">
        <v>1</v>
      </c>
      <c r="BX433">
        <v>1</v>
      </c>
      <c r="BY433" t="s">
        <v>3</v>
      </c>
      <c r="BZ433">
        <v>79</v>
      </c>
      <c r="CA433">
        <v>41</v>
      </c>
      <c r="CB433" t="s">
        <v>3</v>
      </c>
      <c r="CE433">
        <v>30</v>
      </c>
      <c r="CF433">
        <v>0</v>
      </c>
      <c r="CG433">
        <v>0</v>
      </c>
      <c r="CM433">
        <v>0</v>
      </c>
      <c r="CN433" t="s">
        <v>3</v>
      </c>
      <c r="CO433">
        <v>0</v>
      </c>
      <c r="CP433">
        <f t="shared" si="423"/>
        <v>3705.54</v>
      </c>
      <c r="CQ433">
        <f t="shared" si="424"/>
        <v>55.35</v>
      </c>
      <c r="CR433">
        <f t="shared" si="425"/>
        <v>0</v>
      </c>
      <c r="CS433">
        <f t="shared" si="426"/>
        <v>0</v>
      </c>
      <c r="CT433">
        <f t="shared" si="427"/>
        <v>871.03</v>
      </c>
      <c r="CU433">
        <f t="shared" si="428"/>
        <v>0</v>
      </c>
      <c r="CV433">
        <f t="shared" si="429"/>
        <v>2</v>
      </c>
      <c r="CW433">
        <f t="shared" si="430"/>
        <v>0</v>
      </c>
      <c r="CX433">
        <f t="shared" si="431"/>
        <v>0</v>
      </c>
      <c r="CY433">
        <f>S433*(BZ433/100)</f>
        <v>2752.4627</v>
      </c>
      <c r="CZ433">
        <f>S433*(CA433/100)</f>
        <v>1428.4932999999999</v>
      </c>
      <c r="DC433" t="s">
        <v>3</v>
      </c>
      <c r="DD433" t="s">
        <v>3</v>
      </c>
      <c r="DE433" t="s">
        <v>3</v>
      </c>
      <c r="DF433" t="s">
        <v>3</v>
      </c>
      <c r="DG433" t="s">
        <v>3</v>
      </c>
      <c r="DH433" t="s">
        <v>3</v>
      </c>
      <c r="DI433" t="s">
        <v>3</v>
      </c>
      <c r="DJ433" t="s">
        <v>3</v>
      </c>
      <c r="DK433" t="s">
        <v>3</v>
      </c>
      <c r="DL433" t="s">
        <v>3</v>
      </c>
      <c r="DM433" t="s">
        <v>3</v>
      </c>
      <c r="DN433">
        <v>114</v>
      </c>
      <c r="DO433">
        <v>67</v>
      </c>
      <c r="DP433">
        <v>1</v>
      </c>
      <c r="DQ433">
        <v>1</v>
      </c>
      <c r="DU433">
        <v>1013</v>
      </c>
      <c r="DV433" t="s">
        <v>44</v>
      </c>
      <c r="DW433" t="s">
        <v>44</v>
      </c>
      <c r="DX433">
        <v>1</v>
      </c>
      <c r="DZ433" t="s">
        <v>3</v>
      </c>
      <c r="EA433" t="s">
        <v>3</v>
      </c>
      <c r="EB433" t="s">
        <v>3</v>
      </c>
      <c r="EC433" t="s">
        <v>3</v>
      </c>
      <c r="EE433">
        <v>151030334</v>
      </c>
      <c r="EF433">
        <v>40</v>
      </c>
      <c r="EG433" t="s">
        <v>23</v>
      </c>
      <c r="EH433">
        <v>0</v>
      </c>
      <c r="EI433" t="s">
        <v>3</v>
      </c>
      <c r="EJ433">
        <v>2</v>
      </c>
      <c r="EK433">
        <v>336</v>
      </c>
      <c r="EL433" t="s">
        <v>24</v>
      </c>
      <c r="EM433" t="s">
        <v>25</v>
      </c>
      <c r="EO433" t="s">
        <v>3</v>
      </c>
      <c r="EQ433">
        <v>0</v>
      </c>
      <c r="ER433">
        <v>32.96</v>
      </c>
      <c r="ES433">
        <v>7.72</v>
      </c>
      <c r="ET433">
        <v>0</v>
      </c>
      <c r="EU433">
        <v>0</v>
      </c>
      <c r="EV433">
        <v>25.24</v>
      </c>
      <c r="EW433">
        <v>2</v>
      </c>
      <c r="EX433">
        <v>0</v>
      </c>
      <c r="EY433">
        <v>0</v>
      </c>
      <c r="FQ433">
        <v>0</v>
      </c>
      <c r="FR433">
        <f t="shared" si="432"/>
        <v>0</v>
      </c>
      <c r="FS433">
        <v>0</v>
      </c>
      <c r="FX433">
        <v>114</v>
      </c>
      <c r="FY433">
        <v>67</v>
      </c>
      <c r="GA433" t="s">
        <v>3</v>
      </c>
      <c r="GD433">
        <v>0</v>
      </c>
      <c r="GF433">
        <v>-1543436398</v>
      </c>
      <c r="GG433">
        <v>2</v>
      </c>
      <c r="GH433">
        <v>1</v>
      </c>
      <c r="GI433">
        <v>2</v>
      </c>
      <c r="GJ433">
        <v>0</v>
      </c>
      <c r="GK433">
        <f>ROUND(R433*(S12)/100,2)</f>
        <v>0</v>
      </c>
      <c r="GL433">
        <f t="shared" si="433"/>
        <v>0</v>
      </c>
      <c r="GM433">
        <f t="shared" si="434"/>
        <v>7886.49</v>
      </c>
      <c r="GN433">
        <f t="shared" si="435"/>
        <v>0</v>
      </c>
      <c r="GO433">
        <f t="shared" si="436"/>
        <v>7886.49</v>
      </c>
      <c r="GP433">
        <f t="shared" si="437"/>
        <v>0</v>
      </c>
      <c r="GR433">
        <v>0</v>
      </c>
      <c r="GS433">
        <v>3</v>
      </c>
      <c r="GT433">
        <v>0</v>
      </c>
      <c r="GU433" t="s">
        <v>3</v>
      </c>
      <c r="GV433">
        <f t="shared" si="438"/>
        <v>0</v>
      </c>
      <c r="GW433">
        <v>1</v>
      </c>
      <c r="GX433">
        <f t="shared" si="439"/>
        <v>0</v>
      </c>
      <c r="HA433">
        <v>0</v>
      </c>
      <c r="HB433">
        <v>0</v>
      </c>
      <c r="HC433">
        <f t="shared" si="440"/>
        <v>0</v>
      </c>
      <c r="HE433" t="s">
        <v>3</v>
      </c>
      <c r="HF433" t="s">
        <v>3</v>
      </c>
      <c r="HM433" t="s">
        <v>3</v>
      </c>
      <c r="HN433" t="s">
        <v>3</v>
      </c>
      <c r="HO433" t="s">
        <v>3</v>
      </c>
      <c r="HP433" t="s">
        <v>3</v>
      </c>
      <c r="HQ433" t="s">
        <v>3</v>
      </c>
      <c r="IK433">
        <v>0</v>
      </c>
    </row>
    <row r="434" spans="1:255" x14ac:dyDescent="0.2">
      <c r="A434" s="2">
        <v>17</v>
      </c>
      <c r="B434" s="2">
        <v>1</v>
      </c>
      <c r="C434" s="2"/>
      <c r="D434" s="2"/>
      <c r="E434" s="2" t="s">
        <v>127</v>
      </c>
      <c r="F434" s="2" t="s">
        <v>27</v>
      </c>
      <c r="G434" s="2" t="s">
        <v>400</v>
      </c>
      <c r="H434" s="2" t="s">
        <v>29</v>
      </c>
      <c r="I434" s="2">
        <v>1</v>
      </c>
      <c r="J434" s="2">
        <v>0</v>
      </c>
      <c r="K434" s="2">
        <v>1</v>
      </c>
      <c r="L434" s="2"/>
      <c r="M434" s="2"/>
      <c r="N434" s="2"/>
      <c r="O434" s="2">
        <f t="shared" si="403"/>
        <v>437.64</v>
      </c>
      <c r="P434" s="2">
        <f t="shared" si="404"/>
        <v>437.64</v>
      </c>
      <c r="Q434" s="2">
        <f t="shared" si="405"/>
        <v>0</v>
      </c>
      <c r="R434" s="2">
        <f t="shared" si="406"/>
        <v>0</v>
      </c>
      <c r="S434" s="2">
        <f t="shared" si="407"/>
        <v>0</v>
      </c>
      <c r="T434" s="2">
        <f t="shared" si="408"/>
        <v>0</v>
      </c>
      <c r="U434" s="2">
        <f t="shared" si="409"/>
        <v>0</v>
      </c>
      <c r="V434" s="2">
        <f t="shared" si="410"/>
        <v>0</v>
      </c>
      <c r="W434" s="2">
        <f t="shared" si="411"/>
        <v>0</v>
      </c>
      <c r="X434" s="2">
        <f t="shared" si="412"/>
        <v>0</v>
      </c>
      <c r="Y434" s="2">
        <f t="shared" si="413"/>
        <v>0</v>
      </c>
      <c r="Z434" s="2"/>
      <c r="AA434" s="2">
        <v>151751237</v>
      </c>
      <c r="AB434" s="2">
        <f t="shared" si="414"/>
        <v>437.64</v>
      </c>
      <c r="AC434" s="2">
        <f t="shared" si="415"/>
        <v>437.64</v>
      </c>
      <c r="AD434" s="2">
        <f t="shared" si="416"/>
        <v>0</v>
      </c>
      <c r="AE434" s="2">
        <f t="shared" si="417"/>
        <v>0</v>
      </c>
      <c r="AF434" s="2">
        <f t="shared" si="418"/>
        <v>0</v>
      </c>
      <c r="AG434" s="2">
        <f t="shared" si="419"/>
        <v>0</v>
      </c>
      <c r="AH434" s="2">
        <f t="shared" si="420"/>
        <v>0</v>
      </c>
      <c r="AI434" s="2">
        <f t="shared" si="421"/>
        <v>0</v>
      </c>
      <c r="AJ434" s="2">
        <f t="shared" si="422"/>
        <v>0</v>
      </c>
      <c r="AK434" s="2">
        <v>437.64</v>
      </c>
      <c r="AL434" s="2">
        <v>437.64</v>
      </c>
      <c r="AM434" s="2">
        <v>0</v>
      </c>
      <c r="AN434" s="2">
        <v>0</v>
      </c>
      <c r="AO434" s="2">
        <v>0</v>
      </c>
      <c r="AP434" s="2">
        <v>0</v>
      </c>
      <c r="AQ434" s="2">
        <v>0</v>
      </c>
      <c r="AR434" s="2">
        <v>0</v>
      </c>
      <c r="AS434" s="2">
        <v>0</v>
      </c>
      <c r="AT434" s="2">
        <v>0</v>
      </c>
      <c r="AU434" s="2">
        <v>0</v>
      </c>
      <c r="AV434" s="2">
        <v>1</v>
      </c>
      <c r="AW434" s="2">
        <v>1</v>
      </c>
      <c r="AX434" s="2"/>
      <c r="AY434" s="2"/>
      <c r="AZ434" s="2">
        <v>1</v>
      </c>
      <c r="BA434" s="2">
        <v>1</v>
      </c>
      <c r="BB434" s="2">
        <v>1</v>
      </c>
      <c r="BC434" s="2">
        <v>1</v>
      </c>
      <c r="BD434" s="2" t="s">
        <v>3</v>
      </c>
      <c r="BE434" s="2" t="s">
        <v>3</v>
      </c>
      <c r="BF434" s="2" t="s">
        <v>3</v>
      </c>
      <c r="BG434" s="2" t="s">
        <v>3</v>
      </c>
      <c r="BH434" s="2">
        <v>3</v>
      </c>
      <c r="BI434" s="2">
        <v>2</v>
      </c>
      <c r="BJ434" s="2" t="s">
        <v>3</v>
      </c>
      <c r="BK434" s="2"/>
      <c r="BL434" s="2"/>
      <c r="BM434" s="2">
        <v>700010</v>
      </c>
      <c r="BN434" s="2">
        <v>0</v>
      </c>
      <c r="BO434" s="2" t="s">
        <v>3</v>
      </c>
      <c r="BP434" s="2">
        <v>0</v>
      </c>
      <c r="BQ434" s="2">
        <v>202</v>
      </c>
      <c r="BR434" s="2">
        <v>0</v>
      </c>
      <c r="BS434" s="2">
        <v>1</v>
      </c>
      <c r="BT434" s="2">
        <v>1</v>
      </c>
      <c r="BU434" s="2">
        <v>1</v>
      </c>
      <c r="BV434" s="2">
        <v>1</v>
      </c>
      <c r="BW434" s="2">
        <v>1</v>
      </c>
      <c r="BX434" s="2">
        <v>1</v>
      </c>
      <c r="BY434" s="2" t="s">
        <v>3</v>
      </c>
      <c r="BZ434" s="2">
        <v>0</v>
      </c>
      <c r="CA434" s="2">
        <v>0</v>
      </c>
      <c r="CB434" s="2" t="s">
        <v>3</v>
      </c>
      <c r="CC434" s="2"/>
      <c r="CD434" s="2"/>
      <c r="CE434" s="2">
        <v>30</v>
      </c>
      <c r="CF434" s="2">
        <v>0</v>
      </c>
      <c r="CG434" s="2">
        <v>0</v>
      </c>
      <c r="CH434" s="2"/>
      <c r="CI434" s="2"/>
      <c r="CJ434" s="2"/>
      <c r="CK434" s="2"/>
      <c r="CL434" s="2"/>
      <c r="CM434" s="2">
        <v>0</v>
      </c>
      <c r="CN434" s="2" t="s">
        <v>3</v>
      </c>
      <c r="CO434" s="2">
        <v>0</v>
      </c>
      <c r="CP434" s="2">
        <f t="shared" si="423"/>
        <v>437.64</v>
      </c>
      <c r="CQ434" s="2">
        <f t="shared" si="424"/>
        <v>437.64</v>
      </c>
      <c r="CR434" s="2">
        <f t="shared" si="425"/>
        <v>0</v>
      </c>
      <c r="CS434" s="2">
        <f t="shared" si="426"/>
        <v>0</v>
      </c>
      <c r="CT434" s="2">
        <f t="shared" si="427"/>
        <v>0</v>
      </c>
      <c r="CU434" s="2">
        <f t="shared" si="428"/>
        <v>0</v>
      </c>
      <c r="CV434" s="2">
        <f t="shared" si="429"/>
        <v>0</v>
      </c>
      <c r="CW434" s="2">
        <f t="shared" si="430"/>
        <v>0</v>
      </c>
      <c r="CX434" s="2">
        <f t="shared" si="431"/>
        <v>0</v>
      </c>
      <c r="CY434" s="2">
        <f>((S434*BZ434)/100)</f>
        <v>0</v>
      </c>
      <c r="CZ434" s="2">
        <f>((S434*CA434)/100)</f>
        <v>0</v>
      </c>
      <c r="DA434" s="2"/>
      <c r="DB434" s="2"/>
      <c r="DC434" s="2" t="s">
        <v>3</v>
      </c>
      <c r="DD434" s="2" t="s">
        <v>3</v>
      </c>
      <c r="DE434" s="2" t="s">
        <v>3</v>
      </c>
      <c r="DF434" s="2" t="s">
        <v>3</v>
      </c>
      <c r="DG434" s="2" t="s">
        <v>3</v>
      </c>
      <c r="DH434" s="2" t="s">
        <v>3</v>
      </c>
      <c r="DI434" s="2" t="s">
        <v>3</v>
      </c>
      <c r="DJ434" s="2" t="s">
        <v>3</v>
      </c>
      <c r="DK434" s="2" t="s">
        <v>3</v>
      </c>
      <c r="DL434" s="2" t="s">
        <v>3</v>
      </c>
      <c r="DM434" s="2" t="s">
        <v>3</v>
      </c>
      <c r="DN434" s="2">
        <v>0</v>
      </c>
      <c r="DO434" s="2">
        <v>0</v>
      </c>
      <c r="DP434" s="2">
        <v>1</v>
      </c>
      <c r="DQ434" s="2">
        <v>1</v>
      </c>
      <c r="DR434" s="2"/>
      <c r="DS434" s="2"/>
      <c r="DT434" s="2"/>
      <c r="DU434" s="2">
        <v>1010</v>
      </c>
      <c r="DV434" s="2" t="s">
        <v>29</v>
      </c>
      <c r="DW434" s="2" t="s">
        <v>29</v>
      </c>
      <c r="DX434" s="2">
        <v>1</v>
      </c>
      <c r="DY434" s="2"/>
      <c r="DZ434" s="2" t="s">
        <v>3</v>
      </c>
      <c r="EA434" s="2" t="s">
        <v>3</v>
      </c>
      <c r="EB434" s="2" t="s">
        <v>3</v>
      </c>
      <c r="EC434" s="2" t="s">
        <v>3</v>
      </c>
      <c r="ED434" s="2"/>
      <c r="EE434" s="2">
        <v>151748510</v>
      </c>
      <c r="EF434" s="2">
        <v>202</v>
      </c>
      <c r="EG434" s="2" t="s">
        <v>30</v>
      </c>
      <c r="EH434" s="2">
        <v>0</v>
      </c>
      <c r="EI434" s="2" t="s">
        <v>3</v>
      </c>
      <c r="EJ434" s="2">
        <v>1</v>
      </c>
      <c r="EK434" s="2">
        <v>700010</v>
      </c>
      <c r="EL434" s="2" t="s">
        <v>31</v>
      </c>
      <c r="EM434" s="2" t="s">
        <v>30</v>
      </c>
      <c r="EN434" s="2"/>
      <c r="EO434" s="2" t="s">
        <v>3</v>
      </c>
      <c r="EP434" s="2"/>
      <c r="EQ434" s="2">
        <v>0</v>
      </c>
      <c r="ER434" s="2">
        <v>466.36</v>
      </c>
      <c r="ES434" s="2">
        <v>437.64</v>
      </c>
      <c r="ET434" s="2">
        <v>0</v>
      </c>
      <c r="EU434" s="2">
        <v>0</v>
      </c>
      <c r="EV434" s="2">
        <v>0</v>
      </c>
      <c r="EW434" s="2">
        <v>0</v>
      </c>
      <c r="EX434" s="2">
        <v>0</v>
      </c>
      <c r="EY434" s="2">
        <v>0</v>
      </c>
      <c r="EZ434" s="2"/>
      <c r="FA434" s="2"/>
      <c r="FB434" s="2"/>
      <c r="FC434" s="2"/>
      <c r="FD434" s="2"/>
      <c r="FE434" s="2"/>
      <c r="FF434" s="2"/>
      <c r="FG434" s="2"/>
      <c r="FH434" s="2"/>
      <c r="FI434" s="2"/>
      <c r="FJ434" s="2"/>
      <c r="FK434" s="2"/>
      <c r="FL434" s="2"/>
      <c r="FM434" s="2"/>
      <c r="FN434" s="2"/>
      <c r="FO434" s="2"/>
      <c r="FP434" s="2"/>
      <c r="FQ434" s="2">
        <v>0</v>
      </c>
      <c r="FR434" s="2">
        <f t="shared" si="432"/>
        <v>0</v>
      </c>
      <c r="FS434" s="2">
        <v>0</v>
      </c>
      <c r="FT434" s="2"/>
      <c r="FU434" s="2"/>
      <c r="FV434" s="2"/>
      <c r="FW434" s="2"/>
      <c r="FX434" s="2">
        <v>0</v>
      </c>
      <c r="FY434" s="2">
        <v>0</v>
      </c>
      <c r="FZ434" s="2"/>
      <c r="GA434" s="2" t="s">
        <v>401</v>
      </c>
      <c r="GB434" s="2"/>
      <c r="GC434" s="2"/>
      <c r="GD434" s="2">
        <v>0</v>
      </c>
      <c r="GE434" s="2"/>
      <c r="GF434" s="2">
        <v>2088371183</v>
      </c>
      <c r="GG434" s="2">
        <v>2</v>
      </c>
      <c r="GH434" s="2">
        <v>4</v>
      </c>
      <c r="GI434" s="2">
        <v>-2</v>
      </c>
      <c r="GJ434" s="2">
        <v>0</v>
      </c>
      <c r="GK434" s="2">
        <f>ROUND(R434*(R12)/100,2)</f>
        <v>0</v>
      </c>
      <c r="GL434" s="2">
        <f t="shared" si="433"/>
        <v>0</v>
      </c>
      <c r="GM434" s="2">
        <f t="shared" si="434"/>
        <v>437.64</v>
      </c>
      <c r="GN434" s="2">
        <f t="shared" si="435"/>
        <v>0</v>
      </c>
      <c r="GO434" s="2">
        <f t="shared" si="436"/>
        <v>437.64</v>
      </c>
      <c r="GP434" s="2">
        <f t="shared" si="437"/>
        <v>0</v>
      </c>
      <c r="GQ434" s="2"/>
      <c r="GR434" s="2">
        <v>0</v>
      </c>
      <c r="GS434" s="2">
        <v>2</v>
      </c>
      <c r="GT434" s="2">
        <v>0</v>
      </c>
      <c r="GU434" s="2" t="s">
        <v>3</v>
      </c>
      <c r="GV434" s="2">
        <f t="shared" si="438"/>
        <v>0</v>
      </c>
      <c r="GW434" s="2">
        <v>1</v>
      </c>
      <c r="GX434" s="2">
        <f t="shared" si="439"/>
        <v>0</v>
      </c>
      <c r="GY434" s="2"/>
      <c r="GZ434" s="2"/>
      <c r="HA434" s="2">
        <v>0</v>
      </c>
      <c r="HB434" s="2">
        <v>0</v>
      </c>
      <c r="HC434" s="2">
        <f t="shared" si="440"/>
        <v>0</v>
      </c>
      <c r="HD434" s="2"/>
      <c r="HE434" s="2" t="s">
        <v>26</v>
      </c>
      <c r="HF434" s="2" t="s">
        <v>75</v>
      </c>
      <c r="HG434" s="2"/>
      <c r="HH434" s="2"/>
      <c r="HI434" s="2"/>
      <c r="HJ434" s="2"/>
      <c r="HK434" s="2"/>
      <c r="HL434" s="2"/>
      <c r="HM434" s="2" t="s">
        <v>3</v>
      </c>
      <c r="HN434" s="2" t="s">
        <v>3</v>
      </c>
      <c r="HO434" s="2" t="s">
        <v>3</v>
      </c>
      <c r="HP434" s="2" t="s">
        <v>3</v>
      </c>
      <c r="HQ434" s="2" t="s">
        <v>3</v>
      </c>
      <c r="HR434" s="2"/>
      <c r="HS434" s="2"/>
      <c r="HT434" s="2"/>
      <c r="HU434" s="2"/>
      <c r="HV434" s="2"/>
      <c r="HW434" s="2"/>
      <c r="HX434" s="2"/>
      <c r="HY434" s="2"/>
      <c r="HZ434" s="2"/>
      <c r="IA434" s="2"/>
      <c r="IB434" s="2"/>
      <c r="IC434" s="2"/>
      <c r="ID434" s="2"/>
      <c r="IE434" s="2"/>
      <c r="IF434" s="2"/>
      <c r="IG434" s="2"/>
      <c r="IH434" s="2"/>
      <c r="II434" s="2"/>
      <c r="IJ434" s="2"/>
      <c r="IK434" s="2">
        <v>0</v>
      </c>
      <c r="IL434" s="2"/>
      <c r="IM434" s="2"/>
      <c r="IN434" s="2"/>
      <c r="IO434" s="2"/>
      <c r="IP434" s="2"/>
      <c r="IQ434" s="2"/>
      <c r="IR434" s="2"/>
      <c r="IS434" s="2"/>
      <c r="IT434" s="2"/>
      <c r="IU434" s="2"/>
    </row>
    <row r="435" spans="1:255" x14ac:dyDescent="0.2">
      <c r="A435">
        <v>17</v>
      </c>
      <c r="B435">
        <v>1</v>
      </c>
      <c r="E435" t="s">
        <v>127</v>
      </c>
      <c r="F435" t="s">
        <v>27</v>
      </c>
      <c r="G435" t="s">
        <v>400</v>
      </c>
      <c r="H435" t="s">
        <v>29</v>
      </c>
      <c r="I435">
        <v>1</v>
      </c>
      <c r="J435">
        <v>0</v>
      </c>
      <c r="K435">
        <v>1</v>
      </c>
      <c r="O435">
        <f t="shared" si="403"/>
        <v>4262.6099999999997</v>
      </c>
      <c r="P435">
        <f t="shared" si="404"/>
        <v>4262.6099999999997</v>
      </c>
      <c r="Q435">
        <f t="shared" si="405"/>
        <v>0</v>
      </c>
      <c r="R435">
        <f t="shared" si="406"/>
        <v>0</v>
      </c>
      <c r="S435">
        <f t="shared" si="407"/>
        <v>0</v>
      </c>
      <c r="T435">
        <f t="shared" si="408"/>
        <v>0</v>
      </c>
      <c r="U435">
        <f t="shared" si="409"/>
        <v>0</v>
      </c>
      <c r="V435">
        <f t="shared" si="410"/>
        <v>0</v>
      </c>
      <c r="W435">
        <f t="shared" si="411"/>
        <v>0</v>
      </c>
      <c r="X435">
        <f t="shared" si="412"/>
        <v>0</v>
      </c>
      <c r="Y435">
        <f t="shared" si="413"/>
        <v>0</v>
      </c>
      <c r="AA435">
        <v>151751235</v>
      </c>
      <c r="AB435">
        <f t="shared" si="414"/>
        <v>437.64</v>
      </c>
      <c r="AC435">
        <f t="shared" si="415"/>
        <v>437.64</v>
      </c>
      <c r="AD435">
        <f t="shared" si="416"/>
        <v>0</v>
      </c>
      <c r="AE435">
        <f t="shared" si="417"/>
        <v>0</v>
      </c>
      <c r="AF435">
        <f t="shared" si="418"/>
        <v>0</v>
      </c>
      <c r="AG435">
        <f t="shared" si="419"/>
        <v>0</v>
      </c>
      <c r="AH435">
        <f t="shared" si="420"/>
        <v>0</v>
      </c>
      <c r="AI435">
        <f t="shared" si="421"/>
        <v>0</v>
      </c>
      <c r="AJ435">
        <f t="shared" si="422"/>
        <v>0</v>
      </c>
      <c r="AK435">
        <v>437.64</v>
      </c>
      <c r="AL435">
        <v>437.64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1</v>
      </c>
      <c r="AW435">
        <v>1</v>
      </c>
      <c r="AZ435">
        <v>1</v>
      </c>
      <c r="BA435">
        <v>1</v>
      </c>
      <c r="BB435">
        <v>1</v>
      </c>
      <c r="BC435">
        <v>9.74</v>
      </c>
      <c r="BD435" t="s">
        <v>3</v>
      </c>
      <c r="BE435" t="s">
        <v>3</v>
      </c>
      <c r="BF435" t="s">
        <v>3</v>
      </c>
      <c r="BG435" t="s">
        <v>3</v>
      </c>
      <c r="BH435">
        <v>3</v>
      </c>
      <c r="BI435">
        <v>2</v>
      </c>
      <c r="BJ435" t="s">
        <v>3</v>
      </c>
      <c r="BM435">
        <v>700010</v>
      </c>
      <c r="BN435">
        <v>0</v>
      </c>
      <c r="BO435" t="s">
        <v>3</v>
      </c>
      <c r="BP435">
        <v>0</v>
      </c>
      <c r="BQ435">
        <v>202</v>
      </c>
      <c r="BR435">
        <v>0</v>
      </c>
      <c r="BS435">
        <v>1</v>
      </c>
      <c r="BT435">
        <v>1</v>
      </c>
      <c r="BU435">
        <v>1</v>
      </c>
      <c r="BV435">
        <v>1</v>
      </c>
      <c r="BW435">
        <v>1</v>
      </c>
      <c r="BX435">
        <v>1</v>
      </c>
      <c r="BY435" t="s">
        <v>3</v>
      </c>
      <c r="BZ435">
        <v>0</v>
      </c>
      <c r="CA435">
        <v>0</v>
      </c>
      <c r="CB435" t="s">
        <v>3</v>
      </c>
      <c r="CE435">
        <v>30</v>
      </c>
      <c r="CF435">
        <v>0</v>
      </c>
      <c r="CG435">
        <v>0</v>
      </c>
      <c r="CM435">
        <v>0</v>
      </c>
      <c r="CN435" t="s">
        <v>3</v>
      </c>
      <c r="CO435">
        <v>0</v>
      </c>
      <c r="CP435">
        <f t="shared" si="423"/>
        <v>4262.6099999999997</v>
      </c>
      <c r="CQ435">
        <f t="shared" si="424"/>
        <v>4262.6099999999997</v>
      </c>
      <c r="CR435">
        <f t="shared" si="425"/>
        <v>0</v>
      </c>
      <c r="CS435">
        <f t="shared" si="426"/>
        <v>0</v>
      </c>
      <c r="CT435">
        <f t="shared" si="427"/>
        <v>0</v>
      </c>
      <c r="CU435">
        <f t="shared" si="428"/>
        <v>0</v>
      </c>
      <c r="CV435">
        <f t="shared" si="429"/>
        <v>0</v>
      </c>
      <c r="CW435">
        <f t="shared" si="430"/>
        <v>0</v>
      </c>
      <c r="CX435">
        <f t="shared" si="431"/>
        <v>0</v>
      </c>
      <c r="CY435">
        <f>S435*(BZ435/100)</f>
        <v>0</v>
      </c>
      <c r="CZ435">
        <f>S435*(CA435/100)</f>
        <v>0</v>
      </c>
      <c r="DC435" t="s">
        <v>3</v>
      </c>
      <c r="DD435" t="s">
        <v>3</v>
      </c>
      <c r="DE435" t="s">
        <v>3</v>
      </c>
      <c r="DF435" t="s">
        <v>3</v>
      </c>
      <c r="DG435" t="s">
        <v>3</v>
      </c>
      <c r="DH435" t="s">
        <v>3</v>
      </c>
      <c r="DI435" t="s">
        <v>3</v>
      </c>
      <c r="DJ435" t="s">
        <v>3</v>
      </c>
      <c r="DK435" t="s">
        <v>3</v>
      </c>
      <c r="DL435" t="s">
        <v>3</v>
      </c>
      <c r="DM435" t="s">
        <v>3</v>
      </c>
      <c r="DN435">
        <v>0</v>
      </c>
      <c r="DO435">
        <v>0</v>
      </c>
      <c r="DP435">
        <v>1</v>
      </c>
      <c r="DQ435">
        <v>1</v>
      </c>
      <c r="DU435">
        <v>1010</v>
      </c>
      <c r="DV435" t="s">
        <v>29</v>
      </c>
      <c r="DW435" t="s">
        <v>29</v>
      </c>
      <c r="DX435">
        <v>1</v>
      </c>
      <c r="DZ435" t="s">
        <v>3</v>
      </c>
      <c r="EA435" t="s">
        <v>3</v>
      </c>
      <c r="EB435" t="s">
        <v>3</v>
      </c>
      <c r="EC435" t="s">
        <v>3</v>
      </c>
      <c r="EE435">
        <v>151748510</v>
      </c>
      <c r="EF435">
        <v>202</v>
      </c>
      <c r="EG435" t="s">
        <v>30</v>
      </c>
      <c r="EH435">
        <v>0</v>
      </c>
      <c r="EI435" t="s">
        <v>3</v>
      </c>
      <c r="EJ435">
        <v>1</v>
      </c>
      <c r="EK435">
        <v>700010</v>
      </c>
      <c r="EL435" t="s">
        <v>31</v>
      </c>
      <c r="EM435" t="s">
        <v>30</v>
      </c>
      <c r="EO435" t="s">
        <v>3</v>
      </c>
      <c r="EQ435">
        <v>0</v>
      </c>
      <c r="ER435">
        <v>466.36</v>
      </c>
      <c r="ES435">
        <v>437.64</v>
      </c>
      <c r="ET435">
        <v>0</v>
      </c>
      <c r="EU435">
        <v>0</v>
      </c>
      <c r="EV435">
        <v>0</v>
      </c>
      <c r="EW435">
        <v>0</v>
      </c>
      <c r="EX435">
        <v>0</v>
      </c>
      <c r="EY435">
        <v>0</v>
      </c>
      <c r="EZ435">
        <v>5</v>
      </c>
      <c r="FC435">
        <v>1</v>
      </c>
      <c r="FD435">
        <v>18</v>
      </c>
      <c r="FF435">
        <v>5014.8</v>
      </c>
      <c r="FQ435">
        <v>0</v>
      </c>
      <c r="FR435">
        <f t="shared" si="432"/>
        <v>0</v>
      </c>
      <c r="FS435">
        <v>0</v>
      </c>
      <c r="FX435">
        <v>0</v>
      </c>
      <c r="FY435">
        <v>0</v>
      </c>
      <c r="GA435" t="s">
        <v>401</v>
      </c>
      <c r="GD435">
        <v>0</v>
      </c>
      <c r="GF435">
        <v>2088371183</v>
      </c>
      <c r="GG435">
        <v>2</v>
      </c>
      <c r="GH435">
        <v>3</v>
      </c>
      <c r="GI435">
        <v>5</v>
      </c>
      <c r="GJ435">
        <v>0</v>
      </c>
      <c r="GK435">
        <f>ROUND(R435*(S12)/100,2)</f>
        <v>0</v>
      </c>
      <c r="GL435">
        <f t="shared" si="433"/>
        <v>0</v>
      </c>
      <c r="GM435">
        <f t="shared" si="434"/>
        <v>4262.6099999999997</v>
      </c>
      <c r="GN435">
        <f t="shared" si="435"/>
        <v>0</v>
      </c>
      <c r="GO435">
        <f t="shared" si="436"/>
        <v>4262.6099999999997</v>
      </c>
      <c r="GP435">
        <f t="shared" si="437"/>
        <v>0</v>
      </c>
      <c r="GR435">
        <v>1</v>
      </c>
      <c r="GS435">
        <v>1</v>
      </c>
      <c r="GT435">
        <v>0</v>
      </c>
      <c r="GU435" t="s">
        <v>3</v>
      </c>
      <c r="GV435">
        <f t="shared" si="438"/>
        <v>0</v>
      </c>
      <c r="GW435">
        <v>1</v>
      </c>
      <c r="GX435">
        <f t="shared" si="439"/>
        <v>0</v>
      </c>
      <c r="HA435">
        <v>0</v>
      </c>
      <c r="HB435">
        <v>0</v>
      </c>
      <c r="HC435">
        <f t="shared" si="440"/>
        <v>0</v>
      </c>
      <c r="HE435" t="s">
        <v>26</v>
      </c>
      <c r="HF435" t="s">
        <v>75</v>
      </c>
      <c r="HM435" t="s">
        <v>3</v>
      </c>
      <c r="HN435" t="s">
        <v>3</v>
      </c>
      <c r="HO435" t="s">
        <v>3</v>
      </c>
      <c r="HP435" t="s">
        <v>3</v>
      </c>
      <c r="HQ435" t="s">
        <v>3</v>
      </c>
      <c r="IK435">
        <v>0</v>
      </c>
    </row>
    <row r="436" spans="1:255" x14ac:dyDescent="0.2">
      <c r="A436" s="2">
        <v>17</v>
      </c>
      <c r="B436" s="2">
        <v>1</v>
      </c>
      <c r="C436" s="2"/>
      <c r="D436" s="2"/>
      <c r="E436" s="2" t="s">
        <v>132</v>
      </c>
      <c r="F436" s="2" t="s">
        <v>27</v>
      </c>
      <c r="G436" s="2" t="s">
        <v>402</v>
      </c>
      <c r="H436" s="2" t="s">
        <v>29</v>
      </c>
      <c r="I436" s="2">
        <v>1</v>
      </c>
      <c r="J436" s="2">
        <v>0</v>
      </c>
      <c r="K436" s="2">
        <v>1</v>
      </c>
      <c r="L436" s="2"/>
      <c r="M436" s="2"/>
      <c r="N436" s="2"/>
      <c r="O436" s="2">
        <f t="shared" si="403"/>
        <v>168.92</v>
      </c>
      <c r="P436" s="2">
        <f t="shared" si="404"/>
        <v>168.92</v>
      </c>
      <c r="Q436" s="2">
        <f t="shared" si="405"/>
        <v>0</v>
      </c>
      <c r="R436" s="2">
        <f t="shared" si="406"/>
        <v>0</v>
      </c>
      <c r="S436" s="2">
        <f t="shared" si="407"/>
        <v>0</v>
      </c>
      <c r="T436" s="2">
        <f t="shared" si="408"/>
        <v>0</v>
      </c>
      <c r="U436" s="2">
        <f t="shared" si="409"/>
        <v>0</v>
      </c>
      <c r="V436" s="2">
        <f t="shared" si="410"/>
        <v>0</v>
      </c>
      <c r="W436" s="2">
        <f t="shared" si="411"/>
        <v>0</v>
      </c>
      <c r="X436" s="2">
        <f t="shared" si="412"/>
        <v>0</v>
      </c>
      <c r="Y436" s="2">
        <f t="shared" si="413"/>
        <v>0</v>
      </c>
      <c r="Z436" s="2"/>
      <c r="AA436" s="2">
        <v>151751237</v>
      </c>
      <c r="AB436" s="2">
        <f t="shared" si="414"/>
        <v>168.92</v>
      </c>
      <c r="AC436" s="2">
        <f t="shared" si="415"/>
        <v>168.92</v>
      </c>
      <c r="AD436" s="2">
        <f t="shared" si="416"/>
        <v>0</v>
      </c>
      <c r="AE436" s="2">
        <f t="shared" si="417"/>
        <v>0</v>
      </c>
      <c r="AF436" s="2">
        <f t="shared" si="418"/>
        <v>0</v>
      </c>
      <c r="AG436" s="2">
        <f t="shared" si="419"/>
        <v>0</v>
      </c>
      <c r="AH436" s="2">
        <f t="shared" si="420"/>
        <v>0</v>
      </c>
      <c r="AI436" s="2">
        <f t="shared" si="421"/>
        <v>0</v>
      </c>
      <c r="AJ436" s="2">
        <f t="shared" si="422"/>
        <v>0</v>
      </c>
      <c r="AK436" s="2">
        <v>168.92000000000002</v>
      </c>
      <c r="AL436" s="2">
        <v>168.92000000000002</v>
      </c>
      <c r="AM436" s="2">
        <v>0</v>
      </c>
      <c r="AN436" s="2">
        <v>0</v>
      </c>
      <c r="AO436" s="2">
        <v>0</v>
      </c>
      <c r="AP436" s="2">
        <v>0</v>
      </c>
      <c r="AQ436" s="2">
        <v>0</v>
      </c>
      <c r="AR436" s="2">
        <v>0</v>
      </c>
      <c r="AS436" s="2">
        <v>0</v>
      </c>
      <c r="AT436" s="2">
        <v>0</v>
      </c>
      <c r="AU436" s="2">
        <v>0</v>
      </c>
      <c r="AV436" s="2">
        <v>1</v>
      </c>
      <c r="AW436" s="2">
        <v>1</v>
      </c>
      <c r="AX436" s="2"/>
      <c r="AY436" s="2"/>
      <c r="AZ436" s="2">
        <v>1</v>
      </c>
      <c r="BA436" s="2">
        <v>1</v>
      </c>
      <c r="BB436" s="2">
        <v>1</v>
      </c>
      <c r="BC436" s="2">
        <v>1</v>
      </c>
      <c r="BD436" s="2" t="s">
        <v>3</v>
      </c>
      <c r="BE436" s="2" t="s">
        <v>3</v>
      </c>
      <c r="BF436" s="2" t="s">
        <v>3</v>
      </c>
      <c r="BG436" s="2" t="s">
        <v>3</v>
      </c>
      <c r="BH436" s="2">
        <v>3</v>
      </c>
      <c r="BI436" s="2">
        <v>2</v>
      </c>
      <c r="BJ436" s="2" t="s">
        <v>3</v>
      </c>
      <c r="BK436" s="2"/>
      <c r="BL436" s="2"/>
      <c r="BM436" s="2">
        <v>700010</v>
      </c>
      <c r="BN436" s="2">
        <v>0</v>
      </c>
      <c r="BO436" s="2" t="s">
        <v>3</v>
      </c>
      <c r="BP436" s="2">
        <v>0</v>
      </c>
      <c r="BQ436" s="2">
        <v>202</v>
      </c>
      <c r="BR436" s="2">
        <v>0</v>
      </c>
      <c r="BS436" s="2">
        <v>1</v>
      </c>
      <c r="BT436" s="2">
        <v>1</v>
      </c>
      <c r="BU436" s="2">
        <v>1</v>
      </c>
      <c r="BV436" s="2">
        <v>1</v>
      </c>
      <c r="BW436" s="2">
        <v>1</v>
      </c>
      <c r="BX436" s="2">
        <v>1</v>
      </c>
      <c r="BY436" s="2" t="s">
        <v>3</v>
      </c>
      <c r="BZ436" s="2">
        <v>0</v>
      </c>
      <c r="CA436" s="2">
        <v>0</v>
      </c>
      <c r="CB436" s="2" t="s">
        <v>3</v>
      </c>
      <c r="CC436" s="2"/>
      <c r="CD436" s="2"/>
      <c r="CE436" s="2">
        <v>30</v>
      </c>
      <c r="CF436" s="2">
        <v>0</v>
      </c>
      <c r="CG436" s="2">
        <v>0</v>
      </c>
      <c r="CH436" s="2"/>
      <c r="CI436" s="2"/>
      <c r="CJ436" s="2"/>
      <c r="CK436" s="2"/>
      <c r="CL436" s="2"/>
      <c r="CM436" s="2">
        <v>0</v>
      </c>
      <c r="CN436" s="2" t="s">
        <v>3</v>
      </c>
      <c r="CO436" s="2">
        <v>0</v>
      </c>
      <c r="CP436" s="2">
        <f t="shared" si="423"/>
        <v>168.92</v>
      </c>
      <c r="CQ436" s="2">
        <f t="shared" si="424"/>
        <v>168.92</v>
      </c>
      <c r="CR436" s="2">
        <f t="shared" si="425"/>
        <v>0</v>
      </c>
      <c r="CS436" s="2">
        <f t="shared" si="426"/>
        <v>0</v>
      </c>
      <c r="CT436" s="2">
        <f t="shared" si="427"/>
        <v>0</v>
      </c>
      <c r="CU436" s="2">
        <f t="shared" si="428"/>
        <v>0</v>
      </c>
      <c r="CV436" s="2">
        <f t="shared" si="429"/>
        <v>0</v>
      </c>
      <c r="CW436" s="2">
        <f t="shared" si="430"/>
        <v>0</v>
      </c>
      <c r="CX436" s="2">
        <f t="shared" si="431"/>
        <v>0</v>
      </c>
      <c r="CY436" s="2">
        <f>((S436*BZ436)/100)</f>
        <v>0</v>
      </c>
      <c r="CZ436" s="2">
        <f>((S436*CA436)/100)</f>
        <v>0</v>
      </c>
      <c r="DA436" s="2"/>
      <c r="DB436" s="2"/>
      <c r="DC436" s="2" t="s">
        <v>3</v>
      </c>
      <c r="DD436" s="2" t="s">
        <v>3</v>
      </c>
      <c r="DE436" s="2" t="s">
        <v>3</v>
      </c>
      <c r="DF436" s="2" t="s">
        <v>3</v>
      </c>
      <c r="DG436" s="2" t="s">
        <v>3</v>
      </c>
      <c r="DH436" s="2" t="s">
        <v>3</v>
      </c>
      <c r="DI436" s="2" t="s">
        <v>3</v>
      </c>
      <c r="DJ436" s="2" t="s">
        <v>3</v>
      </c>
      <c r="DK436" s="2" t="s">
        <v>3</v>
      </c>
      <c r="DL436" s="2" t="s">
        <v>3</v>
      </c>
      <c r="DM436" s="2" t="s">
        <v>3</v>
      </c>
      <c r="DN436" s="2">
        <v>0</v>
      </c>
      <c r="DO436" s="2">
        <v>0</v>
      </c>
      <c r="DP436" s="2">
        <v>1</v>
      </c>
      <c r="DQ436" s="2">
        <v>1</v>
      </c>
      <c r="DR436" s="2"/>
      <c r="DS436" s="2"/>
      <c r="DT436" s="2"/>
      <c r="DU436" s="2">
        <v>1010</v>
      </c>
      <c r="DV436" s="2" t="s">
        <v>29</v>
      </c>
      <c r="DW436" s="2" t="s">
        <v>29</v>
      </c>
      <c r="DX436" s="2">
        <v>1</v>
      </c>
      <c r="DY436" s="2"/>
      <c r="DZ436" s="2" t="s">
        <v>3</v>
      </c>
      <c r="EA436" s="2" t="s">
        <v>3</v>
      </c>
      <c r="EB436" s="2" t="s">
        <v>3</v>
      </c>
      <c r="EC436" s="2" t="s">
        <v>3</v>
      </c>
      <c r="ED436" s="2"/>
      <c r="EE436" s="2">
        <v>151748510</v>
      </c>
      <c r="EF436" s="2">
        <v>202</v>
      </c>
      <c r="EG436" s="2" t="s">
        <v>30</v>
      </c>
      <c r="EH436" s="2">
        <v>0</v>
      </c>
      <c r="EI436" s="2" t="s">
        <v>3</v>
      </c>
      <c r="EJ436" s="2">
        <v>1</v>
      </c>
      <c r="EK436" s="2">
        <v>700010</v>
      </c>
      <c r="EL436" s="2" t="s">
        <v>31</v>
      </c>
      <c r="EM436" s="2" t="s">
        <v>30</v>
      </c>
      <c r="EN436" s="2"/>
      <c r="EO436" s="2" t="s">
        <v>3</v>
      </c>
      <c r="EP436" s="2"/>
      <c r="EQ436" s="2">
        <v>0</v>
      </c>
      <c r="ER436" s="2">
        <v>180.01</v>
      </c>
      <c r="ES436" s="2">
        <v>168.92000000000002</v>
      </c>
      <c r="ET436" s="2">
        <v>0</v>
      </c>
      <c r="EU436" s="2">
        <v>0</v>
      </c>
      <c r="EV436" s="2">
        <v>0</v>
      </c>
      <c r="EW436" s="2">
        <v>0</v>
      </c>
      <c r="EX436" s="2">
        <v>0</v>
      </c>
      <c r="EY436" s="2">
        <v>0</v>
      </c>
      <c r="EZ436" s="2"/>
      <c r="FA436" s="2"/>
      <c r="FB436" s="2"/>
      <c r="FC436" s="2"/>
      <c r="FD436" s="2"/>
      <c r="FE436" s="2"/>
      <c r="FF436" s="2"/>
      <c r="FG436" s="2"/>
      <c r="FH436" s="2"/>
      <c r="FI436" s="2"/>
      <c r="FJ436" s="2"/>
      <c r="FK436" s="2"/>
      <c r="FL436" s="2"/>
      <c r="FM436" s="2"/>
      <c r="FN436" s="2"/>
      <c r="FO436" s="2"/>
      <c r="FP436" s="2"/>
      <c r="FQ436" s="2">
        <v>0</v>
      </c>
      <c r="FR436" s="2">
        <f t="shared" si="432"/>
        <v>0</v>
      </c>
      <c r="FS436" s="2">
        <v>0</v>
      </c>
      <c r="FT436" s="2"/>
      <c r="FU436" s="2"/>
      <c r="FV436" s="2"/>
      <c r="FW436" s="2"/>
      <c r="FX436" s="2">
        <v>0</v>
      </c>
      <c r="FY436" s="2">
        <v>0</v>
      </c>
      <c r="FZ436" s="2"/>
      <c r="GA436" s="2" t="s">
        <v>332</v>
      </c>
      <c r="GB436" s="2"/>
      <c r="GC436" s="2"/>
      <c r="GD436" s="2">
        <v>0</v>
      </c>
      <c r="GE436" s="2"/>
      <c r="GF436" s="2">
        <v>1000740111</v>
      </c>
      <c r="GG436" s="2">
        <v>2</v>
      </c>
      <c r="GH436" s="2">
        <v>4</v>
      </c>
      <c r="GI436" s="2">
        <v>-2</v>
      </c>
      <c r="GJ436" s="2">
        <v>0</v>
      </c>
      <c r="GK436" s="2">
        <f>ROUND(R436*(R12)/100,2)</f>
        <v>0</v>
      </c>
      <c r="GL436" s="2">
        <f t="shared" si="433"/>
        <v>0</v>
      </c>
      <c r="GM436" s="2">
        <f t="shared" si="434"/>
        <v>168.92</v>
      </c>
      <c r="GN436" s="2">
        <f t="shared" si="435"/>
        <v>0</v>
      </c>
      <c r="GO436" s="2">
        <f t="shared" si="436"/>
        <v>168.92</v>
      </c>
      <c r="GP436" s="2">
        <f t="shared" si="437"/>
        <v>0</v>
      </c>
      <c r="GQ436" s="2"/>
      <c r="GR436" s="2">
        <v>0</v>
      </c>
      <c r="GS436" s="2">
        <v>2</v>
      </c>
      <c r="GT436" s="2">
        <v>0</v>
      </c>
      <c r="GU436" s="2" t="s">
        <v>3</v>
      </c>
      <c r="GV436" s="2">
        <f t="shared" si="438"/>
        <v>0</v>
      </c>
      <c r="GW436" s="2">
        <v>1</v>
      </c>
      <c r="GX436" s="2">
        <f t="shared" si="439"/>
        <v>0</v>
      </c>
      <c r="GY436" s="2"/>
      <c r="GZ436" s="2"/>
      <c r="HA436" s="2">
        <v>0</v>
      </c>
      <c r="HB436" s="2">
        <v>0</v>
      </c>
      <c r="HC436" s="2">
        <f t="shared" si="440"/>
        <v>0</v>
      </c>
      <c r="HD436" s="2"/>
      <c r="HE436" s="2" t="s">
        <v>26</v>
      </c>
      <c r="HF436" s="2" t="s">
        <v>75</v>
      </c>
      <c r="HG436" s="2"/>
      <c r="HH436" s="2"/>
      <c r="HI436" s="2"/>
      <c r="HJ436" s="2"/>
      <c r="HK436" s="2"/>
      <c r="HL436" s="2"/>
      <c r="HM436" s="2" t="s">
        <v>3</v>
      </c>
      <c r="HN436" s="2" t="s">
        <v>3</v>
      </c>
      <c r="HO436" s="2" t="s">
        <v>3</v>
      </c>
      <c r="HP436" s="2" t="s">
        <v>3</v>
      </c>
      <c r="HQ436" s="2" t="s">
        <v>3</v>
      </c>
      <c r="HR436" s="2"/>
      <c r="HS436" s="2"/>
      <c r="HT436" s="2"/>
      <c r="HU436" s="2"/>
      <c r="HV436" s="2"/>
      <c r="HW436" s="2"/>
      <c r="HX436" s="2"/>
      <c r="HY436" s="2"/>
      <c r="HZ436" s="2"/>
      <c r="IA436" s="2"/>
      <c r="IB436" s="2"/>
      <c r="IC436" s="2"/>
      <c r="ID436" s="2"/>
      <c r="IE436" s="2"/>
      <c r="IF436" s="2"/>
      <c r="IG436" s="2"/>
      <c r="IH436" s="2"/>
      <c r="II436" s="2"/>
      <c r="IJ436" s="2"/>
      <c r="IK436" s="2">
        <v>0</v>
      </c>
      <c r="IL436" s="2"/>
      <c r="IM436" s="2"/>
      <c r="IN436" s="2"/>
      <c r="IO436" s="2"/>
      <c r="IP436" s="2"/>
      <c r="IQ436" s="2"/>
      <c r="IR436" s="2"/>
      <c r="IS436" s="2"/>
      <c r="IT436" s="2"/>
      <c r="IU436" s="2"/>
    </row>
    <row r="437" spans="1:255" x14ac:dyDescent="0.2">
      <c r="A437">
        <v>17</v>
      </c>
      <c r="B437">
        <v>1</v>
      </c>
      <c r="E437" t="s">
        <v>132</v>
      </c>
      <c r="F437" t="s">
        <v>27</v>
      </c>
      <c r="G437" t="s">
        <v>402</v>
      </c>
      <c r="H437" t="s">
        <v>29</v>
      </c>
      <c r="I437">
        <v>1</v>
      </c>
      <c r="J437">
        <v>0</v>
      </c>
      <c r="K437">
        <v>1</v>
      </c>
      <c r="O437">
        <f t="shared" si="403"/>
        <v>1645.28</v>
      </c>
      <c r="P437">
        <f t="shared" si="404"/>
        <v>1645.28</v>
      </c>
      <c r="Q437">
        <f t="shared" si="405"/>
        <v>0</v>
      </c>
      <c r="R437">
        <f t="shared" si="406"/>
        <v>0</v>
      </c>
      <c r="S437">
        <f t="shared" si="407"/>
        <v>0</v>
      </c>
      <c r="T437">
        <f t="shared" si="408"/>
        <v>0</v>
      </c>
      <c r="U437">
        <f t="shared" si="409"/>
        <v>0</v>
      </c>
      <c r="V437">
        <f t="shared" si="410"/>
        <v>0</v>
      </c>
      <c r="W437">
        <f t="shared" si="411"/>
        <v>0</v>
      </c>
      <c r="X437">
        <f t="shared" si="412"/>
        <v>0</v>
      </c>
      <c r="Y437">
        <f t="shared" si="413"/>
        <v>0</v>
      </c>
      <c r="AA437">
        <v>151751235</v>
      </c>
      <c r="AB437">
        <f t="shared" si="414"/>
        <v>168.92</v>
      </c>
      <c r="AC437">
        <f t="shared" si="415"/>
        <v>168.92</v>
      </c>
      <c r="AD437">
        <f t="shared" si="416"/>
        <v>0</v>
      </c>
      <c r="AE437">
        <f t="shared" si="417"/>
        <v>0</v>
      </c>
      <c r="AF437">
        <f t="shared" si="418"/>
        <v>0</v>
      </c>
      <c r="AG437">
        <f t="shared" si="419"/>
        <v>0</v>
      </c>
      <c r="AH437">
        <f t="shared" si="420"/>
        <v>0</v>
      </c>
      <c r="AI437">
        <f t="shared" si="421"/>
        <v>0</v>
      </c>
      <c r="AJ437">
        <f t="shared" si="422"/>
        <v>0</v>
      </c>
      <c r="AK437">
        <v>168.92000000000002</v>
      </c>
      <c r="AL437">
        <v>168.92000000000002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1</v>
      </c>
      <c r="AW437">
        <v>1</v>
      </c>
      <c r="AZ437">
        <v>1</v>
      </c>
      <c r="BA437">
        <v>1</v>
      </c>
      <c r="BB437">
        <v>1</v>
      </c>
      <c r="BC437">
        <v>9.74</v>
      </c>
      <c r="BD437" t="s">
        <v>3</v>
      </c>
      <c r="BE437" t="s">
        <v>3</v>
      </c>
      <c r="BF437" t="s">
        <v>3</v>
      </c>
      <c r="BG437" t="s">
        <v>3</v>
      </c>
      <c r="BH437">
        <v>3</v>
      </c>
      <c r="BI437">
        <v>2</v>
      </c>
      <c r="BJ437" t="s">
        <v>3</v>
      </c>
      <c r="BM437">
        <v>700010</v>
      </c>
      <c r="BN437">
        <v>0</v>
      </c>
      <c r="BO437" t="s">
        <v>3</v>
      </c>
      <c r="BP437">
        <v>0</v>
      </c>
      <c r="BQ437">
        <v>202</v>
      </c>
      <c r="BR437">
        <v>0</v>
      </c>
      <c r="BS437">
        <v>1</v>
      </c>
      <c r="BT437">
        <v>1</v>
      </c>
      <c r="BU437">
        <v>1</v>
      </c>
      <c r="BV437">
        <v>1</v>
      </c>
      <c r="BW437">
        <v>1</v>
      </c>
      <c r="BX437">
        <v>1</v>
      </c>
      <c r="BY437" t="s">
        <v>3</v>
      </c>
      <c r="BZ437">
        <v>0</v>
      </c>
      <c r="CA437">
        <v>0</v>
      </c>
      <c r="CB437" t="s">
        <v>3</v>
      </c>
      <c r="CE437">
        <v>30</v>
      </c>
      <c r="CF437">
        <v>0</v>
      </c>
      <c r="CG437">
        <v>0</v>
      </c>
      <c r="CM437">
        <v>0</v>
      </c>
      <c r="CN437" t="s">
        <v>3</v>
      </c>
      <c r="CO437">
        <v>0</v>
      </c>
      <c r="CP437">
        <f t="shared" si="423"/>
        <v>1645.28</v>
      </c>
      <c r="CQ437">
        <f t="shared" si="424"/>
        <v>1645.28</v>
      </c>
      <c r="CR437">
        <f t="shared" si="425"/>
        <v>0</v>
      </c>
      <c r="CS437">
        <f t="shared" si="426"/>
        <v>0</v>
      </c>
      <c r="CT437">
        <f t="shared" si="427"/>
        <v>0</v>
      </c>
      <c r="CU437">
        <f t="shared" si="428"/>
        <v>0</v>
      </c>
      <c r="CV437">
        <f t="shared" si="429"/>
        <v>0</v>
      </c>
      <c r="CW437">
        <f t="shared" si="430"/>
        <v>0</v>
      </c>
      <c r="CX437">
        <f t="shared" si="431"/>
        <v>0</v>
      </c>
      <c r="CY437">
        <f>S437*(BZ437/100)</f>
        <v>0</v>
      </c>
      <c r="CZ437">
        <f>S437*(CA437/100)</f>
        <v>0</v>
      </c>
      <c r="DC437" t="s">
        <v>3</v>
      </c>
      <c r="DD437" t="s">
        <v>3</v>
      </c>
      <c r="DE437" t="s">
        <v>3</v>
      </c>
      <c r="DF437" t="s">
        <v>3</v>
      </c>
      <c r="DG437" t="s">
        <v>3</v>
      </c>
      <c r="DH437" t="s">
        <v>3</v>
      </c>
      <c r="DI437" t="s">
        <v>3</v>
      </c>
      <c r="DJ437" t="s">
        <v>3</v>
      </c>
      <c r="DK437" t="s">
        <v>3</v>
      </c>
      <c r="DL437" t="s">
        <v>3</v>
      </c>
      <c r="DM437" t="s">
        <v>3</v>
      </c>
      <c r="DN437">
        <v>0</v>
      </c>
      <c r="DO437">
        <v>0</v>
      </c>
      <c r="DP437">
        <v>1</v>
      </c>
      <c r="DQ437">
        <v>1</v>
      </c>
      <c r="DU437">
        <v>1010</v>
      </c>
      <c r="DV437" t="s">
        <v>29</v>
      </c>
      <c r="DW437" t="s">
        <v>29</v>
      </c>
      <c r="DX437">
        <v>1</v>
      </c>
      <c r="DZ437" t="s">
        <v>3</v>
      </c>
      <c r="EA437" t="s">
        <v>3</v>
      </c>
      <c r="EB437" t="s">
        <v>3</v>
      </c>
      <c r="EC437" t="s">
        <v>3</v>
      </c>
      <c r="EE437">
        <v>151748510</v>
      </c>
      <c r="EF437">
        <v>202</v>
      </c>
      <c r="EG437" t="s">
        <v>30</v>
      </c>
      <c r="EH437">
        <v>0</v>
      </c>
      <c r="EI437" t="s">
        <v>3</v>
      </c>
      <c r="EJ437">
        <v>1</v>
      </c>
      <c r="EK437">
        <v>700010</v>
      </c>
      <c r="EL437" t="s">
        <v>31</v>
      </c>
      <c r="EM437" t="s">
        <v>30</v>
      </c>
      <c r="EO437" t="s">
        <v>3</v>
      </c>
      <c r="EQ437">
        <v>0</v>
      </c>
      <c r="ER437">
        <v>180.01</v>
      </c>
      <c r="ES437">
        <v>168.92000000000002</v>
      </c>
      <c r="ET437">
        <v>0</v>
      </c>
      <c r="EU437">
        <v>0</v>
      </c>
      <c r="EV437">
        <v>0</v>
      </c>
      <c r="EW437">
        <v>0</v>
      </c>
      <c r="EX437">
        <v>0</v>
      </c>
      <c r="EY437">
        <v>0</v>
      </c>
      <c r="EZ437">
        <v>5</v>
      </c>
      <c r="FC437">
        <v>1</v>
      </c>
      <c r="FD437">
        <v>18</v>
      </c>
      <c r="FF437">
        <v>1935.6</v>
      </c>
      <c r="FQ437">
        <v>0</v>
      </c>
      <c r="FR437">
        <f t="shared" si="432"/>
        <v>0</v>
      </c>
      <c r="FS437">
        <v>0</v>
      </c>
      <c r="FX437">
        <v>0</v>
      </c>
      <c r="FY437">
        <v>0</v>
      </c>
      <c r="GA437" t="s">
        <v>332</v>
      </c>
      <c r="GD437">
        <v>0</v>
      </c>
      <c r="GF437">
        <v>1000740111</v>
      </c>
      <c r="GG437">
        <v>2</v>
      </c>
      <c r="GH437">
        <v>3</v>
      </c>
      <c r="GI437">
        <v>5</v>
      </c>
      <c r="GJ437">
        <v>0</v>
      </c>
      <c r="GK437">
        <f>ROUND(R437*(S12)/100,2)</f>
        <v>0</v>
      </c>
      <c r="GL437">
        <f t="shared" si="433"/>
        <v>0</v>
      </c>
      <c r="GM437">
        <f t="shared" si="434"/>
        <v>1645.28</v>
      </c>
      <c r="GN437">
        <f t="shared" si="435"/>
        <v>0</v>
      </c>
      <c r="GO437">
        <f t="shared" si="436"/>
        <v>1645.28</v>
      </c>
      <c r="GP437">
        <f t="shared" si="437"/>
        <v>0</v>
      </c>
      <c r="GR437">
        <v>1</v>
      </c>
      <c r="GS437">
        <v>1</v>
      </c>
      <c r="GT437">
        <v>0</v>
      </c>
      <c r="GU437" t="s">
        <v>3</v>
      </c>
      <c r="GV437">
        <f t="shared" si="438"/>
        <v>0</v>
      </c>
      <c r="GW437">
        <v>1</v>
      </c>
      <c r="GX437">
        <f t="shared" si="439"/>
        <v>0</v>
      </c>
      <c r="HA437">
        <v>0</v>
      </c>
      <c r="HB437">
        <v>0</v>
      </c>
      <c r="HC437">
        <f t="shared" si="440"/>
        <v>0</v>
      </c>
      <c r="HE437" t="s">
        <v>26</v>
      </c>
      <c r="HF437" t="s">
        <v>75</v>
      </c>
      <c r="HM437" t="s">
        <v>3</v>
      </c>
      <c r="HN437" t="s">
        <v>3</v>
      </c>
      <c r="HO437" t="s">
        <v>3</v>
      </c>
      <c r="HP437" t="s">
        <v>3</v>
      </c>
      <c r="HQ437" t="s">
        <v>3</v>
      </c>
      <c r="IK437">
        <v>0</v>
      </c>
    </row>
    <row r="438" spans="1:255" x14ac:dyDescent="0.2">
      <c r="A438" s="2">
        <v>17</v>
      </c>
      <c r="B438" s="2">
        <v>1</v>
      </c>
      <c r="C438" s="2"/>
      <c r="D438" s="2"/>
      <c r="E438" s="2" t="s">
        <v>136</v>
      </c>
      <c r="F438" s="2" t="s">
        <v>27</v>
      </c>
      <c r="G438" s="2" t="s">
        <v>403</v>
      </c>
      <c r="H438" s="2" t="s">
        <v>29</v>
      </c>
      <c r="I438" s="2">
        <v>1</v>
      </c>
      <c r="J438" s="2">
        <v>0</v>
      </c>
      <c r="K438" s="2">
        <v>1</v>
      </c>
      <c r="L438" s="2"/>
      <c r="M438" s="2"/>
      <c r="N438" s="2"/>
      <c r="O438" s="2">
        <f t="shared" si="403"/>
        <v>168.92</v>
      </c>
      <c r="P438" s="2">
        <f t="shared" si="404"/>
        <v>168.92</v>
      </c>
      <c r="Q438" s="2">
        <f t="shared" si="405"/>
        <v>0</v>
      </c>
      <c r="R438" s="2">
        <f t="shared" si="406"/>
        <v>0</v>
      </c>
      <c r="S438" s="2">
        <f t="shared" si="407"/>
        <v>0</v>
      </c>
      <c r="T438" s="2">
        <f t="shared" si="408"/>
        <v>0</v>
      </c>
      <c r="U438" s="2">
        <f t="shared" si="409"/>
        <v>0</v>
      </c>
      <c r="V438" s="2">
        <f t="shared" si="410"/>
        <v>0</v>
      </c>
      <c r="W438" s="2">
        <f t="shared" si="411"/>
        <v>0</v>
      </c>
      <c r="X438" s="2">
        <f t="shared" si="412"/>
        <v>0</v>
      </c>
      <c r="Y438" s="2">
        <f t="shared" si="413"/>
        <v>0</v>
      </c>
      <c r="Z438" s="2"/>
      <c r="AA438" s="2">
        <v>151751237</v>
      </c>
      <c r="AB438" s="2">
        <f t="shared" si="414"/>
        <v>168.92</v>
      </c>
      <c r="AC438" s="2">
        <f t="shared" si="415"/>
        <v>168.92</v>
      </c>
      <c r="AD438" s="2">
        <f t="shared" si="416"/>
        <v>0</v>
      </c>
      <c r="AE438" s="2">
        <f t="shared" si="417"/>
        <v>0</v>
      </c>
      <c r="AF438" s="2">
        <f t="shared" si="418"/>
        <v>0</v>
      </c>
      <c r="AG438" s="2">
        <f t="shared" si="419"/>
        <v>0</v>
      </c>
      <c r="AH438" s="2">
        <f t="shared" si="420"/>
        <v>0</v>
      </c>
      <c r="AI438" s="2">
        <f t="shared" si="421"/>
        <v>0</v>
      </c>
      <c r="AJ438" s="2">
        <f t="shared" si="422"/>
        <v>0</v>
      </c>
      <c r="AK438" s="2">
        <v>168.92000000000002</v>
      </c>
      <c r="AL438" s="2">
        <v>168.92000000000002</v>
      </c>
      <c r="AM438" s="2">
        <v>0</v>
      </c>
      <c r="AN438" s="2">
        <v>0</v>
      </c>
      <c r="AO438" s="2">
        <v>0</v>
      </c>
      <c r="AP438" s="2">
        <v>0</v>
      </c>
      <c r="AQ438" s="2">
        <v>0</v>
      </c>
      <c r="AR438" s="2">
        <v>0</v>
      </c>
      <c r="AS438" s="2">
        <v>0</v>
      </c>
      <c r="AT438" s="2">
        <v>0</v>
      </c>
      <c r="AU438" s="2">
        <v>0</v>
      </c>
      <c r="AV438" s="2">
        <v>1</v>
      </c>
      <c r="AW438" s="2">
        <v>1</v>
      </c>
      <c r="AX438" s="2"/>
      <c r="AY438" s="2"/>
      <c r="AZ438" s="2">
        <v>1</v>
      </c>
      <c r="BA438" s="2">
        <v>1</v>
      </c>
      <c r="BB438" s="2">
        <v>1</v>
      </c>
      <c r="BC438" s="2">
        <v>1</v>
      </c>
      <c r="BD438" s="2" t="s">
        <v>3</v>
      </c>
      <c r="BE438" s="2" t="s">
        <v>3</v>
      </c>
      <c r="BF438" s="2" t="s">
        <v>3</v>
      </c>
      <c r="BG438" s="2" t="s">
        <v>3</v>
      </c>
      <c r="BH438" s="2">
        <v>3</v>
      </c>
      <c r="BI438" s="2">
        <v>2</v>
      </c>
      <c r="BJ438" s="2" t="s">
        <v>3</v>
      </c>
      <c r="BK438" s="2"/>
      <c r="BL438" s="2"/>
      <c r="BM438" s="2">
        <v>700010</v>
      </c>
      <c r="BN438" s="2">
        <v>0</v>
      </c>
      <c r="BO438" s="2" t="s">
        <v>3</v>
      </c>
      <c r="BP438" s="2">
        <v>0</v>
      </c>
      <c r="BQ438" s="2">
        <v>202</v>
      </c>
      <c r="BR438" s="2">
        <v>0</v>
      </c>
      <c r="BS438" s="2">
        <v>1</v>
      </c>
      <c r="BT438" s="2">
        <v>1</v>
      </c>
      <c r="BU438" s="2">
        <v>1</v>
      </c>
      <c r="BV438" s="2">
        <v>1</v>
      </c>
      <c r="BW438" s="2">
        <v>1</v>
      </c>
      <c r="BX438" s="2">
        <v>1</v>
      </c>
      <c r="BY438" s="2" t="s">
        <v>3</v>
      </c>
      <c r="BZ438" s="2">
        <v>0</v>
      </c>
      <c r="CA438" s="2">
        <v>0</v>
      </c>
      <c r="CB438" s="2" t="s">
        <v>3</v>
      </c>
      <c r="CC438" s="2"/>
      <c r="CD438" s="2"/>
      <c r="CE438" s="2">
        <v>30</v>
      </c>
      <c r="CF438" s="2">
        <v>0</v>
      </c>
      <c r="CG438" s="2">
        <v>0</v>
      </c>
      <c r="CH438" s="2"/>
      <c r="CI438" s="2"/>
      <c r="CJ438" s="2"/>
      <c r="CK438" s="2"/>
      <c r="CL438" s="2"/>
      <c r="CM438" s="2">
        <v>0</v>
      </c>
      <c r="CN438" s="2" t="s">
        <v>3</v>
      </c>
      <c r="CO438" s="2">
        <v>0</v>
      </c>
      <c r="CP438" s="2">
        <f t="shared" si="423"/>
        <v>168.92</v>
      </c>
      <c r="CQ438" s="2">
        <f t="shared" si="424"/>
        <v>168.92</v>
      </c>
      <c r="CR438" s="2">
        <f t="shared" si="425"/>
        <v>0</v>
      </c>
      <c r="CS438" s="2">
        <f t="shared" si="426"/>
        <v>0</v>
      </c>
      <c r="CT438" s="2">
        <f t="shared" si="427"/>
        <v>0</v>
      </c>
      <c r="CU438" s="2">
        <f t="shared" si="428"/>
        <v>0</v>
      </c>
      <c r="CV438" s="2">
        <f t="shared" si="429"/>
        <v>0</v>
      </c>
      <c r="CW438" s="2">
        <f t="shared" si="430"/>
        <v>0</v>
      </c>
      <c r="CX438" s="2">
        <f t="shared" si="431"/>
        <v>0</v>
      </c>
      <c r="CY438" s="2">
        <f>((S438*BZ438)/100)</f>
        <v>0</v>
      </c>
      <c r="CZ438" s="2">
        <f>((S438*CA438)/100)</f>
        <v>0</v>
      </c>
      <c r="DA438" s="2"/>
      <c r="DB438" s="2"/>
      <c r="DC438" s="2" t="s">
        <v>3</v>
      </c>
      <c r="DD438" s="2" t="s">
        <v>3</v>
      </c>
      <c r="DE438" s="2" t="s">
        <v>3</v>
      </c>
      <c r="DF438" s="2" t="s">
        <v>3</v>
      </c>
      <c r="DG438" s="2" t="s">
        <v>3</v>
      </c>
      <c r="DH438" s="2" t="s">
        <v>3</v>
      </c>
      <c r="DI438" s="2" t="s">
        <v>3</v>
      </c>
      <c r="DJ438" s="2" t="s">
        <v>3</v>
      </c>
      <c r="DK438" s="2" t="s">
        <v>3</v>
      </c>
      <c r="DL438" s="2" t="s">
        <v>3</v>
      </c>
      <c r="DM438" s="2" t="s">
        <v>3</v>
      </c>
      <c r="DN438" s="2">
        <v>0</v>
      </c>
      <c r="DO438" s="2">
        <v>0</v>
      </c>
      <c r="DP438" s="2">
        <v>1</v>
      </c>
      <c r="DQ438" s="2">
        <v>1</v>
      </c>
      <c r="DR438" s="2"/>
      <c r="DS438" s="2"/>
      <c r="DT438" s="2"/>
      <c r="DU438" s="2">
        <v>1010</v>
      </c>
      <c r="DV438" s="2" t="s">
        <v>29</v>
      </c>
      <c r="DW438" s="2" t="s">
        <v>29</v>
      </c>
      <c r="DX438" s="2">
        <v>1</v>
      </c>
      <c r="DY438" s="2"/>
      <c r="DZ438" s="2" t="s">
        <v>3</v>
      </c>
      <c r="EA438" s="2" t="s">
        <v>3</v>
      </c>
      <c r="EB438" s="2" t="s">
        <v>3</v>
      </c>
      <c r="EC438" s="2" t="s">
        <v>3</v>
      </c>
      <c r="ED438" s="2"/>
      <c r="EE438" s="2">
        <v>151748510</v>
      </c>
      <c r="EF438" s="2">
        <v>202</v>
      </c>
      <c r="EG438" s="2" t="s">
        <v>30</v>
      </c>
      <c r="EH438" s="2">
        <v>0</v>
      </c>
      <c r="EI438" s="2" t="s">
        <v>3</v>
      </c>
      <c r="EJ438" s="2">
        <v>1</v>
      </c>
      <c r="EK438" s="2">
        <v>700010</v>
      </c>
      <c r="EL438" s="2" t="s">
        <v>31</v>
      </c>
      <c r="EM438" s="2" t="s">
        <v>30</v>
      </c>
      <c r="EN438" s="2"/>
      <c r="EO438" s="2" t="s">
        <v>3</v>
      </c>
      <c r="EP438" s="2"/>
      <c r="EQ438" s="2">
        <v>0</v>
      </c>
      <c r="ER438" s="2">
        <v>180.01</v>
      </c>
      <c r="ES438" s="2">
        <v>168.92000000000002</v>
      </c>
      <c r="ET438" s="2">
        <v>0</v>
      </c>
      <c r="EU438" s="2">
        <v>0</v>
      </c>
      <c r="EV438" s="2">
        <v>0</v>
      </c>
      <c r="EW438" s="2">
        <v>0</v>
      </c>
      <c r="EX438" s="2">
        <v>0</v>
      </c>
      <c r="EY438" s="2">
        <v>0</v>
      </c>
      <c r="EZ438" s="2"/>
      <c r="FA438" s="2"/>
      <c r="FB438" s="2"/>
      <c r="FC438" s="2"/>
      <c r="FD438" s="2"/>
      <c r="FE438" s="2"/>
      <c r="FF438" s="2"/>
      <c r="FG438" s="2"/>
      <c r="FH438" s="2"/>
      <c r="FI438" s="2"/>
      <c r="FJ438" s="2"/>
      <c r="FK438" s="2"/>
      <c r="FL438" s="2"/>
      <c r="FM438" s="2"/>
      <c r="FN438" s="2"/>
      <c r="FO438" s="2"/>
      <c r="FP438" s="2"/>
      <c r="FQ438" s="2">
        <v>0</v>
      </c>
      <c r="FR438" s="2">
        <f t="shared" si="432"/>
        <v>0</v>
      </c>
      <c r="FS438" s="2">
        <v>0</v>
      </c>
      <c r="FT438" s="2"/>
      <c r="FU438" s="2"/>
      <c r="FV438" s="2"/>
      <c r="FW438" s="2"/>
      <c r="FX438" s="2">
        <v>0</v>
      </c>
      <c r="FY438" s="2">
        <v>0</v>
      </c>
      <c r="FZ438" s="2"/>
      <c r="GA438" s="2" t="s">
        <v>332</v>
      </c>
      <c r="GB438" s="2"/>
      <c r="GC438" s="2"/>
      <c r="GD438" s="2">
        <v>0</v>
      </c>
      <c r="GE438" s="2"/>
      <c r="GF438" s="2">
        <v>-952220725</v>
      </c>
      <c r="GG438" s="2">
        <v>2</v>
      </c>
      <c r="GH438" s="2">
        <v>4</v>
      </c>
      <c r="GI438" s="2">
        <v>-2</v>
      </c>
      <c r="GJ438" s="2">
        <v>0</v>
      </c>
      <c r="GK438" s="2">
        <f>ROUND(R438*(R12)/100,2)</f>
        <v>0</v>
      </c>
      <c r="GL438" s="2">
        <f t="shared" si="433"/>
        <v>0</v>
      </c>
      <c r="GM438" s="2">
        <f t="shared" si="434"/>
        <v>168.92</v>
      </c>
      <c r="GN438" s="2">
        <f t="shared" si="435"/>
        <v>0</v>
      </c>
      <c r="GO438" s="2">
        <f t="shared" si="436"/>
        <v>168.92</v>
      </c>
      <c r="GP438" s="2">
        <f t="shared" si="437"/>
        <v>0</v>
      </c>
      <c r="GQ438" s="2"/>
      <c r="GR438" s="2">
        <v>0</v>
      </c>
      <c r="GS438" s="2">
        <v>2</v>
      </c>
      <c r="GT438" s="2">
        <v>0</v>
      </c>
      <c r="GU438" s="2" t="s">
        <v>3</v>
      </c>
      <c r="GV438" s="2">
        <f t="shared" si="438"/>
        <v>0</v>
      </c>
      <c r="GW438" s="2">
        <v>1</v>
      </c>
      <c r="GX438" s="2">
        <f t="shared" si="439"/>
        <v>0</v>
      </c>
      <c r="GY438" s="2"/>
      <c r="GZ438" s="2"/>
      <c r="HA438" s="2">
        <v>0</v>
      </c>
      <c r="HB438" s="2">
        <v>0</v>
      </c>
      <c r="HC438" s="2">
        <f t="shared" si="440"/>
        <v>0</v>
      </c>
      <c r="HD438" s="2"/>
      <c r="HE438" s="2" t="s">
        <v>26</v>
      </c>
      <c r="HF438" s="2" t="s">
        <v>75</v>
      </c>
      <c r="HG438" s="2"/>
      <c r="HH438" s="2"/>
      <c r="HI438" s="2"/>
      <c r="HJ438" s="2"/>
      <c r="HK438" s="2"/>
      <c r="HL438" s="2"/>
      <c r="HM438" s="2" t="s">
        <v>3</v>
      </c>
      <c r="HN438" s="2" t="s">
        <v>3</v>
      </c>
      <c r="HO438" s="2" t="s">
        <v>3</v>
      </c>
      <c r="HP438" s="2" t="s">
        <v>3</v>
      </c>
      <c r="HQ438" s="2" t="s">
        <v>3</v>
      </c>
      <c r="HR438" s="2"/>
      <c r="HS438" s="2"/>
      <c r="HT438" s="2"/>
      <c r="HU438" s="2"/>
      <c r="HV438" s="2"/>
      <c r="HW438" s="2"/>
      <c r="HX438" s="2"/>
      <c r="HY438" s="2"/>
      <c r="HZ438" s="2"/>
      <c r="IA438" s="2"/>
      <c r="IB438" s="2"/>
      <c r="IC438" s="2"/>
      <c r="ID438" s="2"/>
      <c r="IE438" s="2"/>
      <c r="IF438" s="2"/>
      <c r="IG438" s="2"/>
      <c r="IH438" s="2"/>
      <c r="II438" s="2"/>
      <c r="IJ438" s="2"/>
      <c r="IK438" s="2">
        <v>0</v>
      </c>
      <c r="IL438" s="2"/>
      <c r="IM438" s="2"/>
      <c r="IN438" s="2"/>
      <c r="IO438" s="2"/>
      <c r="IP438" s="2"/>
      <c r="IQ438" s="2"/>
      <c r="IR438" s="2"/>
      <c r="IS438" s="2"/>
      <c r="IT438" s="2"/>
      <c r="IU438" s="2"/>
    </row>
    <row r="439" spans="1:255" x14ac:dyDescent="0.2">
      <c r="A439">
        <v>17</v>
      </c>
      <c r="B439">
        <v>1</v>
      </c>
      <c r="E439" t="s">
        <v>136</v>
      </c>
      <c r="F439" t="s">
        <v>27</v>
      </c>
      <c r="G439" t="s">
        <v>403</v>
      </c>
      <c r="H439" t="s">
        <v>29</v>
      </c>
      <c r="I439">
        <v>1</v>
      </c>
      <c r="J439">
        <v>0</v>
      </c>
      <c r="K439">
        <v>1</v>
      </c>
      <c r="O439">
        <f t="shared" si="403"/>
        <v>1645.28</v>
      </c>
      <c r="P439">
        <f t="shared" si="404"/>
        <v>1645.28</v>
      </c>
      <c r="Q439">
        <f t="shared" si="405"/>
        <v>0</v>
      </c>
      <c r="R439">
        <f t="shared" si="406"/>
        <v>0</v>
      </c>
      <c r="S439">
        <f t="shared" si="407"/>
        <v>0</v>
      </c>
      <c r="T439">
        <f t="shared" si="408"/>
        <v>0</v>
      </c>
      <c r="U439">
        <f t="shared" si="409"/>
        <v>0</v>
      </c>
      <c r="V439">
        <f t="shared" si="410"/>
        <v>0</v>
      </c>
      <c r="W439">
        <f t="shared" si="411"/>
        <v>0</v>
      </c>
      <c r="X439">
        <f t="shared" si="412"/>
        <v>0</v>
      </c>
      <c r="Y439">
        <f t="shared" si="413"/>
        <v>0</v>
      </c>
      <c r="AA439">
        <v>151751235</v>
      </c>
      <c r="AB439">
        <f t="shared" si="414"/>
        <v>168.92</v>
      </c>
      <c r="AC439">
        <f t="shared" si="415"/>
        <v>168.92</v>
      </c>
      <c r="AD439">
        <f t="shared" si="416"/>
        <v>0</v>
      </c>
      <c r="AE439">
        <f t="shared" si="417"/>
        <v>0</v>
      </c>
      <c r="AF439">
        <f t="shared" si="418"/>
        <v>0</v>
      </c>
      <c r="AG439">
        <f t="shared" si="419"/>
        <v>0</v>
      </c>
      <c r="AH439">
        <f t="shared" si="420"/>
        <v>0</v>
      </c>
      <c r="AI439">
        <f t="shared" si="421"/>
        <v>0</v>
      </c>
      <c r="AJ439">
        <f t="shared" si="422"/>
        <v>0</v>
      </c>
      <c r="AK439">
        <v>168.92000000000002</v>
      </c>
      <c r="AL439">
        <v>168.92000000000002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1</v>
      </c>
      <c r="AW439">
        <v>1</v>
      </c>
      <c r="AZ439">
        <v>1</v>
      </c>
      <c r="BA439">
        <v>1</v>
      </c>
      <c r="BB439">
        <v>1</v>
      </c>
      <c r="BC439">
        <v>9.74</v>
      </c>
      <c r="BD439" t="s">
        <v>3</v>
      </c>
      <c r="BE439" t="s">
        <v>3</v>
      </c>
      <c r="BF439" t="s">
        <v>3</v>
      </c>
      <c r="BG439" t="s">
        <v>3</v>
      </c>
      <c r="BH439">
        <v>3</v>
      </c>
      <c r="BI439">
        <v>2</v>
      </c>
      <c r="BJ439" t="s">
        <v>3</v>
      </c>
      <c r="BM439">
        <v>700010</v>
      </c>
      <c r="BN439">
        <v>0</v>
      </c>
      <c r="BO439" t="s">
        <v>3</v>
      </c>
      <c r="BP439">
        <v>0</v>
      </c>
      <c r="BQ439">
        <v>202</v>
      </c>
      <c r="BR439">
        <v>0</v>
      </c>
      <c r="BS439">
        <v>1</v>
      </c>
      <c r="BT439">
        <v>1</v>
      </c>
      <c r="BU439">
        <v>1</v>
      </c>
      <c r="BV439">
        <v>1</v>
      </c>
      <c r="BW439">
        <v>1</v>
      </c>
      <c r="BX439">
        <v>1</v>
      </c>
      <c r="BY439" t="s">
        <v>3</v>
      </c>
      <c r="BZ439">
        <v>0</v>
      </c>
      <c r="CA439">
        <v>0</v>
      </c>
      <c r="CB439" t="s">
        <v>3</v>
      </c>
      <c r="CE439">
        <v>30</v>
      </c>
      <c r="CF439">
        <v>0</v>
      </c>
      <c r="CG439">
        <v>0</v>
      </c>
      <c r="CM439">
        <v>0</v>
      </c>
      <c r="CN439" t="s">
        <v>3</v>
      </c>
      <c r="CO439">
        <v>0</v>
      </c>
      <c r="CP439">
        <f t="shared" si="423"/>
        <v>1645.28</v>
      </c>
      <c r="CQ439">
        <f t="shared" si="424"/>
        <v>1645.28</v>
      </c>
      <c r="CR439">
        <f t="shared" si="425"/>
        <v>0</v>
      </c>
      <c r="CS439">
        <f t="shared" si="426"/>
        <v>0</v>
      </c>
      <c r="CT439">
        <f t="shared" si="427"/>
        <v>0</v>
      </c>
      <c r="CU439">
        <f t="shared" si="428"/>
        <v>0</v>
      </c>
      <c r="CV439">
        <f t="shared" si="429"/>
        <v>0</v>
      </c>
      <c r="CW439">
        <f t="shared" si="430"/>
        <v>0</v>
      </c>
      <c r="CX439">
        <f t="shared" si="431"/>
        <v>0</v>
      </c>
      <c r="CY439">
        <f>S439*(BZ439/100)</f>
        <v>0</v>
      </c>
      <c r="CZ439">
        <f>S439*(CA439/100)</f>
        <v>0</v>
      </c>
      <c r="DC439" t="s">
        <v>3</v>
      </c>
      <c r="DD439" t="s">
        <v>3</v>
      </c>
      <c r="DE439" t="s">
        <v>3</v>
      </c>
      <c r="DF439" t="s">
        <v>3</v>
      </c>
      <c r="DG439" t="s">
        <v>3</v>
      </c>
      <c r="DH439" t="s">
        <v>3</v>
      </c>
      <c r="DI439" t="s">
        <v>3</v>
      </c>
      <c r="DJ439" t="s">
        <v>3</v>
      </c>
      <c r="DK439" t="s">
        <v>3</v>
      </c>
      <c r="DL439" t="s">
        <v>3</v>
      </c>
      <c r="DM439" t="s">
        <v>3</v>
      </c>
      <c r="DN439">
        <v>0</v>
      </c>
      <c r="DO439">
        <v>0</v>
      </c>
      <c r="DP439">
        <v>1</v>
      </c>
      <c r="DQ439">
        <v>1</v>
      </c>
      <c r="DU439">
        <v>1010</v>
      </c>
      <c r="DV439" t="s">
        <v>29</v>
      </c>
      <c r="DW439" t="s">
        <v>29</v>
      </c>
      <c r="DX439">
        <v>1</v>
      </c>
      <c r="DZ439" t="s">
        <v>3</v>
      </c>
      <c r="EA439" t="s">
        <v>3</v>
      </c>
      <c r="EB439" t="s">
        <v>3</v>
      </c>
      <c r="EC439" t="s">
        <v>3</v>
      </c>
      <c r="EE439">
        <v>151748510</v>
      </c>
      <c r="EF439">
        <v>202</v>
      </c>
      <c r="EG439" t="s">
        <v>30</v>
      </c>
      <c r="EH439">
        <v>0</v>
      </c>
      <c r="EI439" t="s">
        <v>3</v>
      </c>
      <c r="EJ439">
        <v>1</v>
      </c>
      <c r="EK439">
        <v>700010</v>
      </c>
      <c r="EL439" t="s">
        <v>31</v>
      </c>
      <c r="EM439" t="s">
        <v>30</v>
      </c>
      <c r="EO439" t="s">
        <v>3</v>
      </c>
      <c r="EQ439">
        <v>0</v>
      </c>
      <c r="ER439">
        <v>180.01</v>
      </c>
      <c r="ES439">
        <v>168.92000000000002</v>
      </c>
      <c r="ET439">
        <v>0</v>
      </c>
      <c r="EU439">
        <v>0</v>
      </c>
      <c r="EV439">
        <v>0</v>
      </c>
      <c r="EW439">
        <v>0</v>
      </c>
      <c r="EX439">
        <v>0</v>
      </c>
      <c r="EY439">
        <v>0</v>
      </c>
      <c r="EZ439">
        <v>5</v>
      </c>
      <c r="FC439">
        <v>1</v>
      </c>
      <c r="FD439">
        <v>18</v>
      </c>
      <c r="FF439">
        <v>1935.6</v>
      </c>
      <c r="FQ439">
        <v>0</v>
      </c>
      <c r="FR439">
        <f t="shared" si="432"/>
        <v>0</v>
      </c>
      <c r="FS439">
        <v>0</v>
      </c>
      <c r="FX439">
        <v>0</v>
      </c>
      <c r="FY439">
        <v>0</v>
      </c>
      <c r="GA439" t="s">
        <v>332</v>
      </c>
      <c r="GD439">
        <v>0</v>
      </c>
      <c r="GF439">
        <v>-952220725</v>
      </c>
      <c r="GG439">
        <v>2</v>
      </c>
      <c r="GH439">
        <v>3</v>
      </c>
      <c r="GI439">
        <v>5</v>
      </c>
      <c r="GJ439">
        <v>0</v>
      </c>
      <c r="GK439">
        <f>ROUND(R439*(S12)/100,2)</f>
        <v>0</v>
      </c>
      <c r="GL439">
        <f t="shared" si="433"/>
        <v>0</v>
      </c>
      <c r="GM439">
        <f t="shared" si="434"/>
        <v>1645.28</v>
      </c>
      <c r="GN439">
        <f t="shared" si="435"/>
        <v>0</v>
      </c>
      <c r="GO439">
        <f t="shared" si="436"/>
        <v>1645.28</v>
      </c>
      <c r="GP439">
        <f t="shared" si="437"/>
        <v>0</v>
      </c>
      <c r="GR439">
        <v>1</v>
      </c>
      <c r="GS439">
        <v>1</v>
      </c>
      <c r="GT439">
        <v>0</v>
      </c>
      <c r="GU439" t="s">
        <v>3</v>
      </c>
      <c r="GV439">
        <f t="shared" si="438"/>
        <v>0</v>
      </c>
      <c r="GW439">
        <v>1</v>
      </c>
      <c r="GX439">
        <f t="shared" si="439"/>
        <v>0</v>
      </c>
      <c r="HA439">
        <v>0</v>
      </c>
      <c r="HB439">
        <v>0</v>
      </c>
      <c r="HC439">
        <f t="shared" si="440"/>
        <v>0</v>
      </c>
      <c r="HE439" t="s">
        <v>26</v>
      </c>
      <c r="HF439" t="s">
        <v>75</v>
      </c>
      <c r="HM439" t="s">
        <v>3</v>
      </c>
      <c r="HN439" t="s">
        <v>3</v>
      </c>
      <c r="HO439" t="s">
        <v>3</v>
      </c>
      <c r="HP439" t="s">
        <v>3</v>
      </c>
      <c r="HQ439" t="s">
        <v>3</v>
      </c>
      <c r="IK439">
        <v>0</v>
      </c>
    </row>
    <row r="440" spans="1:255" x14ac:dyDescent="0.2">
      <c r="A440" s="2">
        <v>17</v>
      </c>
      <c r="B440" s="2">
        <v>1</v>
      </c>
      <c r="C440" s="2"/>
      <c r="D440" s="2"/>
      <c r="E440" s="2" t="s">
        <v>140</v>
      </c>
      <c r="F440" s="2" t="s">
        <v>27</v>
      </c>
      <c r="G440" s="2" t="s">
        <v>404</v>
      </c>
      <c r="H440" s="2" t="s">
        <v>29</v>
      </c>
      <c r="I440" s="2">
        <v>1</v>
      </c>
      <c r="J440" s="2">
        <v>0</v>
      </c>
      <c r="K440" s="2">
        <v>1</v>
      </c>
      <c r="L440" s="2"/>
      <c r="M440" s="2"/>
      <c r="N440" s="2"/>
      <c r="O440" s="2">
        <f t="shared" si="403"/>
        <v>168.92</v>
      </c>
      <c r="P440" s="2">
        <f t="shared" si="404"/>
        <v>168.92</v>
      </c>
      <c r="Q440" s="2">
        <f t="shared" si="405"/>
        <v>0</v>
      </c>
      <c r="R440" s="2">
        <f t="shared" si="406"/>
        <v>0</v>
      </c>
      <c r="S440" s="2">
        <f t="shared" si="407"/>
        <v>0</v>
      </c>
      <c r="T440" s="2">
        <f t="shared" si="408"/>
        <v>0</v>
      </c>
      <c r="U440" s="2">
        <f t="shared" si="409"/>
        <v>0</v>
      </c>
      <c r="V440" s="2">
        <f t="shared" si="410"/>
        <v>0</v>
      </c>
      <c r="W440" s="2">
        <f t="shared" si="411"/>
        <v>0</v>
      </c>
      <c r="X440" s="2">
        <f t="shared" si="412"/>
        <v>0</v>
      </c>
      <c r="Y440" s="2">
        <f t="shared" si="413"/>
        <v>0</v>
      </c>
      <c r="Z440" s="2"/>
      <c r="AA440" s="2">
        <v>151751237</v>
      </c>
      <c r="AB440" s="2">
        <f t="shared" si="414"/>
        <v>168.92</v>
      </c>
      <c r="AC440" s="2">
        <f t="shared" si="415"/>
        <v>168.92</v>
      </c>
      <c r="AD440" s="2">
        <f t="shared" si="416"/>
        <v>0</v>
      </c>
      <c r="AE440" s="2">
        <f t="shared" si="417"/>
        <v>0</v>
      </c>
      <c r="AF440" s="2">
        <f t="shared" si="418"/>
        <v>0</v>
      </c>
      <c r="AG440" s="2">
        <f t="shared" si="419"/>
        <v>0</v>
      </c>
      <c r="AH440" s="2">
        <f t="shared" si="420"/>
        <v>0</v>
      </c>
      <c r="AI440" s="2">
        <f t="shared" si="421"/>
        <v>0</v>
      </c>
      <c r="AJ440" s="2">
        <f t="shared" si="422"/>
        <v>0</v>
      </c>
      <c r="AK440" s="2">
        <v>168.92000000000002</v>
      </c>
      <c r="AL440" s="2">
        <v>168.92000000000002</v>
      </c>
      <c r="AM440" s="2">
        <v>0</v>
      </c>
      <c r="AN440" s="2">
        <v>0</v>
      </c>
      <c r="AO440" s="2">
        <v>0</v>
      </c>
      <c r="AP440" s="2">
        <v>0</v>
      </c>
      <c r="AQ440" s="2">
        <v>0</v>
      </c>
      <c r="AR440" s="2">
        <v>0</v>
      </c>
      <c r="AS440" s="2">
        <v>0</v>
      </c>
      <c r="AT440" s="2">
        <v>0</v>
      </c>
      <c r="AU440" s="2">
        <v>0</v>
      </c>
      <c r="AV440" s="2">
        <v>1</v>
      </c>
      <c r="AW440" s="2">
        <v>1</v>
      </c>
      <c r="AX440" s="2"/>
      <c r="AY440" s="2"/>
      <c r="AZ440" s="2">
        <v>1</v>
      </c>
      <c r="BA440" s="2">
        <v>1</v>
      </c>
      <c r="BB440" s="2">
        <v>1</v>
      </c>
      <c r="BC440" s="2">
        <v>1</v>
      </c>
      <c r="BD440" s="2" t="s">
        <v>3</v>
      </c>
      <c r="BE440" s="2" t="s">
        <v>3</v>
      </c>
      <c r="BF440" s="2" t="s">
        <v>3</v>
      </c>
      <c r="BG440" s="2" t="s">
        <v>3</v>
      </c>
      <c r="BH440" s="2">
        <v>3</v>
      </c>
      <c r="BI440" s="2">
        <v>2</v>
      </c>
      <c r="BJ440" s="2" t="s">
        <v>3</v>
      </c>
      <c r="BK440" s="2"/>
      <c r="BL440" s="2"/>
      <c r="BM440" s="2">
        <v>700010</v>
      </c>
      <c r="BN440" s="2">
        <v>0</v>
      </c>
      <c r="BO440" s="2" t="s">
        <v>3</v>
      </c>
      <c r="BP440" s="2">
        <v>0</v>
      </c>
      <c r="BQ440" s="2">
        <v>202</v>
      </c>
      <c r="BR440" s="2">
        <v>0</v>
      </c>
      <c r="BS440" s="2">
        <v>1</v>
      </c>
      <c r="BT440" s="2">
        <v>1</v>
      </c>
      <c r="BU440" s="2">
        <v>1</v>
      </c>
      <c r="BV440" s="2">
        <v>1</v>
      </c>
      <c r="BW440" s="2">
        <v>1</v>
      </c>
      <c r="BX440" s="2">
        <v>1</v>
      </c>
      <c r="BY440" s="2" t="s">
        <v>3</v>
      </c>
      <c r="BZ440" s="2">
        <v>0</v>
      </c>
      <c r="CA440" s="2">
        <v>0</v>
      </c>
      <c r="CB440" s="2" t="s">
        <v>3</v>
      </c>
      <c r="CC440" s="2"/>
      <c r="CD440" s="2"/>
      <c r="CE440" s="2">
        <v>30</v>
      </c>
      <c r="CF440" s="2">
        <v>0</v>
      </c>
      <c r="CG440" s="2">
        <v>0</v>
      </c>
      <c r="CH440" s="2"/>
      <c r="CI440" s="2"/>
      <c r="CJ440" s="2"/>
      <c r="CK440" s="2"/>
      <c r="CL440" s="2"/>
      <c r="CM440" s="2">
        <v>0</v>
      </c>
      <c r="CN440" s="2" t="s">
        <v>3</v>
      </c>
      <c r="CO440" s="2">
        <v>0</v>
      </c>
      <c r="CP440" s="2">
        <f t="shared" si="423"/>
        <v>168.92</v>
      </c>
      <c r="CQ440" s="2">
        <f t="shared" si="424"/>
        <v>168.92</v>
      </c>
      <c r="CR440" s="2">
        <f t="shared" si="425"/>
        <v>0</v>
      </c>
      <c r="CS440" s="2">
        <f t="shared" si="426"/>
        <v>0</v>
      </c>
      <c r="CT440" s="2">
        <f t="shared" si="427"/>
        <v>0</v>
      </c>
      <c r="CU440" s="2">
        <f t="shared" si="428"/>
        <v>0</v>
      </c>
      <c r="CV440" s="2">
        <f t="shared" si="429"/>
        <v>0</v>
      </c>
      <c r="CW440" s="2">
        <f t="shared" si="430"/>
        <v>0</v>
      </c>
      <c r="CX440" s="2">
        <f t="shared" si="431"/>
        <v>0</v>
      </c>
      <c r="CY440" s="2">
        <f>((S440*BZ440)/100)</f>
        <v>0</v>
      </c>
      <c r="CZ440" s="2">
        <f>((S440*CA440)/100)</f>
        <v>0</v>
      </c>
      <c r="DA440" s="2"/>
      <c r="DB440" s="2"/>
      <c r="DC440" s="2" t="s">
        <v>3</v>
      </c>
      <c r="DD440" s="2" t="s">
        <v>3</v>
      </c>
      <c r="DE440" s="2" t="s">
        <v>3</v>
      </c>
      <c r="DF440" s="2" t="s">
        <v>3</v>
      </c>
      <c r="DG440" s="2" t="s">
        <v>3</v>
      </c>
      <c r="DH440" s="2" t="s">
        <v>3</v>
      </c>
      <c r="DI440" s="2" t="s">
        <v>3</v>
      </c>
      <c r="DJ440" s="2" t="s">
        <v>3</v>
      </c>
      <c r="DK440" s="2" t="s">
        <v>3</v>
      </c>
      <c r="DL440" s="2" t="s">
        <v>3</v>
      </c>
      <c r="DM440" s="2" t="s">
        <v>3</v>
      </c>
      <c r="DN440" s="2">
        <v>0</v>
      </c>
      <c r="DO440" s="2">
        <v>0</v>
      </c>
      <c r="DP440" s="2">
        <v>1</v>
      </c>
      <c r="DQ440" s="2">
        <v>1</v>
      </c>
      <c r="DR440" s="2"/>
      <c r="DS440" s="2"/>
      <c r="DT440" s="2"/>
      <c r="DU440" s="2">
        <v>1010</v>
      </c>
      <c r="DV440" s="2" t="s">
        <v>29</v>
      </c>
      <c r="DW440" s="2" t="s">
        <v>29</v>
      </c>
      <c r="DX440" s="2">
        <v>1</v>
      </c>
      <c r="DY440" s="2"/>
      <c r="DZ440" s="2" t="s">
        <v>3</v>
      </c>
      <c r="EA440" s="2" t="s">
        <v>3</v>
      </c>
      <c r="EB440" s="2" t="s">
        <v>3</v>
      </c>
      <c r="EC440" s="2" t="s">
        <v>3</v>
      </c>
      <c r="ED440" s="2"/>
      <c r="EE440" s="2">
        <v>151748510</v>
      </c>
      <c r="EF440" s="2">
        <v>202</v>
      </c>
      <c r="EG440" s="2" t="s">
        <v>30</v>
      </c>
      <c r="EH440" s="2">
        <v>0</v>
      </c>
      <c r="EI440" s="2" t="s">
        <v>3</v>
      </c>
      <c r="EJ440" s="2">
        <v>1</v>
      </c>
      <c r="EK440" s="2">
        <v>700010</v>
      </c>
      <c r="EL440" s="2" t="s">
        <v>31</v>
      </c>
      <c r="EM440" s="2" t="s">
        <v>30</v>
      </c>
      <c r="EN440" s="2"/>
      <c r="EO440" s="2" t="s">
        <v>3</v>
      </c>
      <c r="EP440" s="2"/>
      <c r="EQ440" s="2">
        <v>0</v>
      </c>
      <c r="ER440" s="2">
        <v>180.01</v>
      </c>
      <c r="ES440" s="2">
        <v>168.92000000000002</v>
      </c>
      <c r="ET440" s="2">
        <v>0</v>
      </c>
      <c r="EU440" s="2">
        <v>0</v>
      </c>
      <c r="EV440" s="2">
        <v>0</v>
      </c>
      <c r="EW440" s="2">
        <v>0</v>
      </c>
      <c r="EX440" s="2">
        <v>0</v>
      </c>
      <c r="EY440" s="2">
        <v>0</v>
      </c>
      <c r="EZ440" s="2"/>
      <c r="FA440" s="2"/>
      <c r="FB440" s="2"/>
      <c r="FC440" s="2"/>
      <c r="FD440" s="2"/>
      <c r="FE440" s="2"/>
      <c r="FF440" s="2"/>
      <c r="FG440" s="2"/>
      <c r="FH440" s="2"/>
      <c r="FI440" s="2"/>
      <c r="FJ440" s="2"/>
      <c r="FK440" s="2"/>
      <c r="FL440" s="2"/>
      <c r="FM440" s="2"/>
      <c r="FN440" s="2"/>
      <c r="FO440" s="2"/>
      <c r="FP440" s="2"/>
      <c r="FQ440" s="2">
        <v>0</v>
      </c>
      <c r="FR440" s="2">
        <f t="shared" si="432"/>
        <v>0</v>
      </c>
      <c r="FS440" s="2">
        <v>0</v>
      </c>
      <c r="FT440" s="2"/>
      <c r="FU440" s="2"/>
      <c r="FV440" s="2"/>
      <c r="FW440" s="2"/>
      <c r="FX440" s="2">
        <v>0</v>
      </c>
      <c r="FY440" s="2">
        <v>0</v>
      </c>
      <c r="FZ440" s="2"/>
      <c r="GA440" s="2" t="s">
        <v>332</v>
      </c>
      <c r="GB440" s="2"/>
      <c r="GC440" s="2"/>
      <c r="GD440" s="2">
        <v>0</v>
      </c>
      <c r="GE440" s="2"/>
      <c r="GF440" s="2">
        <v>-914085352</v>
      </c>
      <c r="GG440" s="2">
        <v>2</v>
      </c>
      <c r="GH440" s="2">
        <v>4</v>
      </c>
      <c r="GI440" s="2">
        <v>-2</v>
      </c>
      <c r="GJ440" s="2">
        <v>0</v>
      </c>
      <c r="GK440" s="2">
        <f>ROUND(R440*(R12)/100,2)</f>
        <v>0</v>
      </c>
      <c r="GL440" s="2">
        <f t="shared" si="433"/>
        <v>0</v>
      </c>
      <c r="GM440" s="2">
        <f t="shared" si="434"/>
        <v>168.92</v>
      </c>
      <c r="GN440" s="2">
        <f t="shared" si="435"/>
        <v>0</v>
      </c>
      <c r="GO440" s="2">
        <f t="shared" si="436"/>
        <v>168.92</v>
      </c>
      <c r="GP440" s="2">
        <f t="shared" si="437"/>
        <v>0</v>
      </c>
      <c r="GQ440" s="2"/>
      <c r="GR440" s="2">
        <v>0</v>
      </c>
      <c r="GS440" s="2">
        <v>2</v>
      </c>
      <c r="GT440" s="2">
        <v>0</v>
      </c>
      <c r="GU440" s="2" t="s">
        <v>3</v>
      </c>
      <c r="GV440" s="2">
        <f t="shared" si="438"/>
        <v>0</v>
      </c>
      <c r="GW440" s="2">
        <v>1</v>
      </c>
      <c r="GX440" s="2">
        <f t="shared" si="439"/>
        <v>0</v>
      </c>
      <c r="GY440" s="2"/>
      <c r="GZ440" s="2"/>
      <c r="HA440" s="2">
        <v>0</v>
      </c>
      <c r="HB440" s="2">
        <v>0</v>
      </c>
      <c r="HC440" s="2">
        <f t="shared" si="440"/>
        <v>0</v>
      </c>
      <c r="HD440" s="2"/>
      <c r="HE440" s="2" t="s">
        <v>26</v>
      </c>
      <c r="HF440" s="2" t="s">
        <v>75</v>
      </c>
      <c r="HG440" s="2"/>
      <c r="HH440" s="2"/>
      <c r="HI440" s="2"/>
      <c r="HJ440" s="2"/>
      <c r="HK440" s="2"/>
      <c r="HL440" s="2"/>
      <c r="HM440" s="2" t="s">
        <v>3</v>
      </c>
      <c r="HN440" s="2" t="s">
        <v>3</v>
      </c>
      <c r="HO440" s="2" t="s">
        <v>3</v>
      </c>
      <c r="HP440" s="2" t="s">
        <v>3</v>
      </c>
      <c r="HQ440" s="2" t="s">
        <v>3</v>
      </c>
      <c r="HR440" s="2"/>
      <c r="HS440" s="2"/>
      <c r="HT440" s="2"/>
      <c r="HU440" s="2"/>
      <c r="HV440" s="2"/>
      <c r="HW440" s="2"/>
      <c r="HX440" s="2"/>
      <c r="HY440" s="2"/>
      <c r="HZ440" s="2"/>
      <c r="IA440" s="2"/>
      <c r="IB440" s="2"/>
      <c r="IC440" s="2"/>
      <c r="ID440" s="2"/>
      <c r="IE440" s="2"/>
      <c r="IF440" s="2"/>
      <c r="IG440" s="2"/>
      <c r="IH440" s="2"/>
      <c r="II440" s="2"/>
      <c r="IJ440" s="2"/>
      <c r="IK440" s="2">
        <v>0</v>
      </c>
      <c r="IL440" s="2"/>
      <c r="IM440" s="2"/>
      <c r="IN440" s="2"/>
      <c r="IO440" s="2"/>
      <c r="IP440" s="2"/>
      <c r="IQ440" s="2"/>
      <c r="IR440" s="2"/>
      <c r="IS440" s="2"/>
      <c r="IT440" s="2"/>
      <c r="IU440" s="2"/>
    </row>
    <row r="441" spans="1:255" x14ac:dyDescent="0.2">
      <c r="A441">
        <v>17</v>
      </c>
      <c r="B441">
        <v>1</v>
      </c>
      <c r="E441" t="s">
        <v>140</v>
      </c>
      <c r="F441" t="s">
        <v>27</v>
      </c>
      <c r="G441" t="s">
        <v>404</v>
      </c>
      <c r="H441" t="s">
        <v>29</v>
      </c>
      <c r="I441">
        <v>1</v>
      </c>
      <c r="J441">
        <v>0</v>
      </c>
      <c r="K441">
        <v>1</v>
      </c>
      <c r="O441">
        <f t="shared" si="403"/>
        <v>1645.28</v>
      </c>
      <c r="P441">
        <f t="shared" si="404"/>
        <v>1645.28</v>
      </c>
      <c r="Q441">
        <f t="shared" si="405"/>
        <v>0</v>
      </c>
      <c r="R441">
        <f t="shared" si="406"/>
        <v>0</v>
      </c>
      <c r="S441">
        <f t="shared" si="407"/>
        <v>0</v>
      </c>
      <c r="T441">
        <f t="shared" si="408"/>
        <v>0</v>
      </c>
      <c r="U441">
        <f t="shared" si="409"/>
        <v>0</v>
      </c>
      <c r="V441">
        <f t="shared" si="410"/>
        <v>0</v>
      </c>
      <c r="W441">
        <f t="shared" si="411"/>
        <v>0</v>
      </c>
      <c r="X441">
        <f t="shared" si="412"/>
        <v>0</v>
      </c>
      <c r="Y441">
        <f t="shared" si="413"/>
        <v>0</v>
      </c>
      <c r="AA441">
        <v>151751235</v>
      </c>
      <c r="AB441">
        <f t="shared" si="414"/>
        <v>168.92</v>
      </c>
      <c r="AC441">
        <f t="shared" si="415"/>
        <v>168.92</v>
      </c>
      <c r="AD441">
        <f t="shared" si="416"/>
        <v>0</v>
      </c>
      <c r="AE441">
        <f t="shared" si="417"/>
        <v>0</v>
      </c>
      <c r="AF441">
        <f t="shared" si="418"/>
        <v>0</v>
      </c>
      <c r="AG441">
        <f t="shared" si="419"/>
        <v>0</v>
      </c>
      <c r="AH441">
        <f t="shared" si="420"/>
        <v>0</v>
      </c>
      <c r="AI441">
        <f t="shared" si="421"/>
        <v>0</v>
      </c>
      <c r="AJ441">
        <f t="shared" si="422"/>
        <v>0</v>
      </c>
      <c r="AK441">
        <v>168.92000000000002</v>
      </c>
      <c r="AL441">
        <v>168.92000000000002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1</v>
      </c>
      <c r="AW441">
        <v>1</v>
      </c>
      <c r="AZ441">
        <v>1</v>
      </c>
      <c r="BA441">
        <v>1</v>
      </c>
      <c r="BB441">
        <v>1</v>
      </c>
      <c r="BC441">
        <v>9.74</v>
      </c>
      <c r="BD441" t="s">
        <v>3</v>
      </c>
      <c r="BE441" t="s">
        <v>3</v>
      </c>
      <c r="BF441" t="s">
        <v>3</v>
      </c>
      <c r="BG441" t="s">
        <v>3</v>
      </c>
      <c r="BH441">
        <v>3</v>
      </c>
      <c r="BI441">
        <v>2</v>
      </c>
      <c r="BJ441" t="s">
        <v>3</v>
      </c>
      <c r="BM441">
        <v>700010</v>
      </c>
      <c r="BN441">
        <v>0</v>
      </c>
      <c r="BO441" t="s">
        <v>3</v>
      </c>
      <c r="BP441">
        <v>0</v>
      </c>
      <c r="BQ441">
        <v>202</v>
      </c>
      <c r="BR441">
        <v>0</v>
      </c>
      <c r="BS441">
        <v>1</v>
      </c>
      <c r="BT441">
        <v>1</v>
      </c>
      <c r="BU441">
        <v>1</v>
      </c>
      <c r="BV441">
        <v>1</v>
      </c>
      <c r="BW441">
        <v>1</v>
      </c>
      <c r="BX441">
        <v>1</v>
      </c>
      <c r="BY441" t="s">
        <v>3</v>
      </c>
      <c r="BZ441">
        <v>0</v>
      </c>
      <c r="CA441">
        <v>0</v>
      </c>
      <c r="CB441" t="s">
        <v>3</v>
      </c>
      <c r="CE441">
        <v>30</v>
      </c>
      <c r="CF441">
        <v>0</v>
      </c>
      <c r="CG441">
        <v>0</v>
      </c>
      <c r="CM441">
        <v>0</v>
      </c>
      <c r="CN441" t="s">
        <v>3</v>
      </c>
      <c r="CO441">
        <v>0</v>
      </c>
      <c r="CP441">
        <f t="shared" si="423"/>
        <v>1645.28</v>
      </c>
      <c r="CQ441">
        <f t="shared" si="424"/>
        <v>1645.28</v>
      </c>
      <c r="CR441">
        <f t="shared" si="425"/>
        <v>0</v>
      </c>
      <c r="CS441">
        <f t="shared" si="426"/>
        <v>0</v>
      </c>
      <c r="CT441">
        <f t="shared" si="427"/>
        <v>0</v>
      </c>
      <c r="CU441">
        <f t="shared" si="428"/>
        <v>0</v>
      </c>
      <c r="CV441">
        <f t="shared" si="429"/>
        <v>0</v>
      </c>
      <c r="CW441">
        <f t="shared" si="430"/>
        <v>0</v>
      </c>
      <c r="CX441">
        <f t="shared" si="431"/>
        <v>0</v>
      </c>
      <c r="CY441">
        <f>S441*(BZ441/100)</f>
        <v>0</v>
      </c>
      <c r="CZ441">
        <f>S441*(CA441/100)</f>
        <v>0</v>
      </c>
      <c r="DC441" t="s">
        <v>3</v>
      </c>
      <c r="DD441" t="s">
        <v>3</v>
      </c>
      <c r="DE441" t="s">
        <v>3</v>
      </c>
      <c r="DF441" t="s">
        <v>3</v>
      </c>
      <c r="DG441" t="s">
        <v>3</v>
      </c>
      <c r="DH441" t="s">
        <v>3</v>
      </c>
      <c r="DI441" t="s">
        <v>3</v>
      </c>
      <c r="DJ441" t="s">
        <v>3</v>
      </c>
      <c r="DK441" t="s">
        <v>3</v>
      </c>
      <c r="DL441" t="s">
        <v>3</v>
      </c>
      <c r="DM441" t="s">
        <v>3</v>
      </c>
      <c r="DN441">
        <v>0</v>
      </c>
      <c r="DO441">
        <v>0</v>
      </c>
      <c r="DP441">
        <v>1</v>
      </c>
      <c r="DQ441">
        <v>1</v>
      </c>
      <c r="DU441">
        <v>1010</v>
      </c>
      <c r="DV441" t="s">
        <v>29</v>
      </c>
      <c r="DW441" t="s">
        <v>29</v>
      </c>
      <c r="DX441">
        <v>1</v>
      </c>
      <c r="DZ441" t="s">
        <v>3</v>
      </c>
      <c r="EA441" t="s">
        <v>3</v>
      </c>
      <c r="EB441" t="s">
        <v>3</v>
      </c>
      <c r="EC441" t="s">
        <v>3</v>
      </c>
      <c r="EE441">
        <v>151748510</v>
      </c>
      <c r="EF441">
        <v>202</v>
      </c>
      <c r="EG441" t="s">
        <v>30</v>
      </c>
      <c r="EH441">
        <v>0</v>
      </c>
      <c r="EI441" t="s">
        <v>3</v>
      </c>
      <c r="EJ441">
        <v>1</v>
      </c>
      <c r="EK441">
        <v>700010</v>
      </c>
      <c r="EL441" t="s">
        <v>31</v>
      </c>
      <c r="EM441" t="s">
        <v>30</v>
      </c>
      <c r="EO441" t="s">
        <v>3</v>
      </c>
      <c r="EQ441">
        <v>0</v>
      </c>
      <c r="ER441">
        <v>180.01</v>
      </c>
      <c r="ES441">
        <v>168.92000000000002</v>
      </c>
      <c r="ET441">
        <v>0</v>
      </c>
      <c r="EU441">
        <v>0</v>
      </c>
      <c r="EV441">
        <v>0</v>
      </c>
      <c r="EW441">
        <v>0</v>
      </c>
      <c r="EX441">
        <v>0</v>
      </c>
      <c r="EY441">
        <v>0</v>
      </c>
      <c r="EZ441">
        <v>5</v>
      </c>
      <c r="FC441">
        <v>1</v>
      </c>
      <c r="FD441">
        <v>18</v>
      </c>
      <c r="FF441">
        <v>1935.6</v>
      </c>
      <c r="FQ441">
        <v>0</v>
      </c>
      <c r="FR441">
        <f t="shared" si="432"/>
        <v>0</v>
      </c>
      <c r="FS441">
        <v>0</v>
      </c>
      <c r="FX441">
        <v>0</v>
      </c>
      <c r="FY441">
        <v>0</v>
      </c>
      <c r="GA441" t="s">
        <v>332</v>
      </c>
      <c r="GD441">
        <v>0</v>
      </c>
      <c r="GF441">
        <v>-914085352</v>
      </c>
      <c r="GG441">
        <v>2</v>
      </c>
      <c r="GH441">
        <v>3</v>
      </c>
      <c r="GI441">
        <v>5</v>
      </c>
      <c r="GJ441">
        <v>0</v>
      </c>
      <c r="GK441">
        <f>ROUND(R441*(S12)/100,2)</f>
        <v>0</v>
      </c>
      <c r="GL441">
        <f t="shared" si="433"/>
        <v>0</v>
      </c>
      <c r="GM441">
        <f t="shared" si="434"/>
        <v>1645.28</v>
      </c>
      <c r="GN441">
        <f t="shared" si="435"/>
        <v>0</v>
      </c>
      <c r="GO441">
        <f t="shared" si="436"/>
        <v>1645.28</v>
      </c>
      <c r="GP441">
        <f t="shared" si="437"/>
        <v>0</v>
      </c>
      <c r="GR441">
        <v>1</v>
      </c>
      <c r="GS441">
        <v>1</v>
      </c>
      <c r="GT441">
        <v>0</v>
      </c>
      <c r="GU441" t="s">
        <v>3</v>
      </c>
      <c r="GV441">
        <f t="shared" si="438"/>
        <v>0</v>
      </c>
      <c r="GW441">
        <v>1</v>
      </c>
      <c r="GX441">
        <f t="shared" si="439"/>
        <v>0</v>
      </c>
      <c r="HA441">
        <v>0</v>
      </c>
      <c r="HB441">
        <v>0</v>
      </c>
      <c r="HC441">
        <f t="shared" si="440"/>
        <v>0</v>
      </c>
      <c r="HE441" t="s">
        <v>26</v>
      </c>
      <c r="HF441" t="s">
        <v>75</v>
      </c>
      <c r="HM441" t="s">
        <v>3</v>
      </c>
      <c r="HN441" t="s">
        <v>3</v>
      </c>
      <c r="HO441" t="s">
        <v>3</v>
      </c>
      <c r="HP441" t="s">
        <v>3</v>
      </c>
      <c r="HQ441" t="s">
        <v>3</v>
      </c>
      <c r="IK441">
        <v>0</v>
      </c>
    </row>
    <row r="442" spans="1:255" x14ac:dyDescent="0.2">
      <c r="A442" s="2">
        <v>17</v>
      </c>
      <c r="B442" s="2">
        <v>1</v>
      </c>
      <c r="C442" s="2">
        <f>ROW(SmtRes!A538)</f>
        <v>538</v>
      </c>
      <c r="D442" s="2">
        <f>ROW(EtalonRes!A643)</f>
        <v>643</v>
      </c>
      <c r="E442" s="2" t="s">
        <v>143</v>
      </c>
      <c r="F442" s="2" t="s">
        <v>405</v>
      </c>
      <c r="G442" s="2" t="s">
        <v>406</v>
      </c>
      <c r="H442" s="2" t="s">
        <v>44</v>
      </c>
      <c r="I442" s="2">
        <v>1</v>
      </c>
      <c r="J442" s="2">
        <v>0</v>
      </c>
      <c r="K442" s="2">
        <v>1</v>
      </c>
      <c r="L442" s="2"/>
      <c r="M442" s="2"/>
      <c r="N442" s="2"/>
      <c r="O442" s="2">
        <f t="shared" ref="O442:O473" si="441">ROUND(CP442,2)</f>
        <v>282.83</v>
      </c>
      <c r="P442" s="2">
        <f t="shared" ref="P442:P473" si="442">ROUND((ROUND((AC442*AW442*I442),2)*BC442),2)</f>
        <v>41.93</v>
      </c>
      <c r="Q442" s="2">
        <f t="shared" ref="Q442:Q473" si="443">(ROUND((ROUND(((ET442)*AV442*I442),2)*BB442),2)+ROUND((ROUND(((AE442-(EU442))*AV442*I442),2)*BS442),2))</f>
        <v>21.95</v>
      </c>
      <c r="R442" s="2">
        <f t="shared" ref="R442:R473" si="444">ROUND((ROUND((AE442*AV442*I442),2)*BS442),2)</f>
        <v>0.38</v>
      </c>
      <c r="S442" s="2">
        <f t="shared" ref="S442:S473" si="445">ROUND((ROUND((AF442*AV442*I442),2)*BA442),2)</f>
        <v>218.95</v>
      </c>
      <c r="T442" s="2">
        <f t="shared" ref="T442:T473" si="446">ROUND(CU442*I442,2)</f>
        <v>0</v>
      </c>
      <c r="U442" s="2">
        <f t="shared" ref="U442:U473" si="447">CV442*I442</f>
        <v>18.2</v>
      </c>
      <c r="V442" s="2">
        <f t="shared" ref="V442:V473" si="448">CW442*I442</f>
        <v>0</v>
      </c>
      <c r="W442" s="2">
        <f t="shared" ref="W442:W473" si="449">ROUND(CX442*I442,2)</f>
        <v>0</v>
      </c>
      <c r="X442" s="2">
        <f t="shared" ref="X442:X473" si="450">ROUND(CY442,2)</f>
        <v>146.69999999999999</v>
      </c>
      <c r="Y442" s="2">
        <f t="shared" ref="Y442:Y473" si="451">ROUND(CZ442,2)</f>
        <v>146.69999999999999</v>
      </c>
      <c r="Z442" s="2"/>
      <c r="AA442" s="2">
        <v>151751237</v>
      </c>
      <c r="AB442" s="2">
        <f t="shared" ref="AB442:AB473" si="452">ROUND((AC442+AD442+AF442),6)</f>
        <v>282.83</v>
      </c>
      <c r="AC442" s="2">
        <f t="shared" ref="AC442:AC473" si="453">ROUND((ES442),6)</f>
        <v>41.93</v>
      </c>
      <c r="AD442" s="2">
        <f t="shared" ref="AD442:AD473" si="454">ROUND((((ET442)-(EU442))+AE442),6)</f>
        <v>21.95</v>
      </c>
      <c r="AE442" s="2">
        <f t="shared" ref="AE442:AE473" si="455">ROUND((EU442),6)</f>
        <v>0.38</v>
      </c>
      <c r="AF442" s="2">
        <f t="shared" ref="AF442:AF473" si="456">ROUND((EV442),6)</f>
        <v>218.95</v>
      </c>
      <c r="AG442" s="2">
        <f t="shared" ref="AG442:AG473" si="457">ROUND((AP442),6)</f>
        <v>0</v>
      </c>
      <c r="AH442" s="2">
        <f t="shared" ref="AH442:AH473" si="458">(EW442)</f>
        <v>18.2</v>
      </c>
      <c r="AI442" s="2">
        <f t="shared" ref="AI442:AI473" si="459">(EX442)</f>
        <v>0</v>
      </c>
      <c r="AJ442" s="2">
        <f t="shared" ref="AJ442:AJ473" si="460">(AS442)</f>
        <v>0</v>
      </c>
      <c r="AK442" s="2">
        <v>282.83</v>
      </c>
      <c r="AL442" s="2">
        <v>41.93</v>
      </c>
      <c r="AM442" s="2">
        <v>21.95</v>
      </c>
      <c r="AN442" s="2">
        <v>0.38</v>
      </c>
      <c r="AO442" s="2">
        <v>218.95</v>
      </c>
      <c r="AP442" s="2">
        <v>0</v>
      </c>
      <c r="AQ442" s="2">
        <v>18.2</v>
      </c>
      <c r="AR442" s="2">
        <v>0</v>
      </c>
      <c r="AS442" s="2">
        <v>0</v>
      </c>
      <c r="AT442" s="2">
        <v>67</v>
      </c>
      <c r="AU442" s="2">
        <v>67</v>
      </c>
      <c r="AV442" s="2">
        <v>1</v>
      </c>
      <c r="AW442" s="2">
        <v>1</v>
      </c>
      <c r="AX442" s="2"/>
      <c r="AY442" s="2"/>
      <c r="AZ442" s="2">
        <v>1</v>
      </c>
      <c r="BA442" s="2">
        <v>1</v>
      </c>
      <c r="BB442" s="2">
        <v>1</v>
      </c>
      <c r="BC442" s="2">
        <v>1</v>
      </c>
      <c r="BD442" s="2" t="s">
        <v>3</v>
      </c>
      <c r="BE442" s="2" t="s">
        <v>3</v>
      </c>
      <c r="BF442" s="2" t="s">
        <v>3</v>
      </c>
      <c r="BG442" s="2" t="s">
        <v>3</v>
      </c>
      <c r="BH442" s="2">
        <v>0</v>
      </c>
      <c r="BI442" s="2">
        <v>2</v>
      </c>
      <c r="BJ442" s="2" t="s">
        <v>407</v>
      </c>
      <c r="BK442" s="2"/>
      <c r="BL442" s="2"/>
      <c r="BM442" s="2">
        <v>380</v>
      </c>
      <c r="BN442" s="2">
        <v>0</v>
      </c>
      <c r="BO442" s="2" t="s">
        <v>3</v>
      </c>
      <c r="BP442" s="2">
        <v>0</v>
      </c>
      <c r="BQ442" s="2">
        <v>40</v>
      </c>
      <c r="BR442" s="2">
        <v>0</v>
      </c>
      <c r="BS442" s="2">
        <v>1</v>
      </c>
      <c r="BT442" s="2">
        <v>1</v>
      </c>
      <c r="BU442" s="2">
        <v>1</v>
      </c>
      <c r="BV442" s="2">
        <v>1</v>
      </c>
      <c r="BW442" s="2">
        <v>1</v>
      </c>
      <c r="BX442" s="2">
        <v>1</v>
      </c>
      <c r="BY442" s="2" t="s">
        <v>3</v>
      </c>
      <c r="BZ442" s="2">
        <v>67</v>
      </c>
      <c r="CA442" s="2">
        <v>67</v>
      </c>
      <c r="CB442" s="2" t="s">
        <v>3</v>
      </c>
      <c r="CC442" s="2"/>
      <c r="CD442" s="2"/>
      <c r="CE442" s="2">
        <v>30</v>
      </c>
      <c r="CF442" s="2">
        <v>0</v>
      </c>
      <c r="CG442" s="2">
        <v>0</v>
      </c>
      <c r="CH442" s="2"/>
      <c r="CI442" s="2"/>
      <c r="CJ442" s="2"/>
      <c r="CK442" s="2"/>
      <c r="CL442" s="2"/>
      <c r="CM442" s="2">
        <v>0</v>
      </c>
      <c r="CN442" s="2" t="s">
        <v>3</v>
      </c>
      <c r="CO442" s="2">
        <v>0</v>
      </c>
      <c r="CP442" s="2">
        <f t="shared" ref="CP442:CP473" si="461">(P442+Q442+S442)</f>
        <v>282.83</v>
      </c>
      <c r="CQ442" s="2">
        <f t="shared" ref="CQ442:CQ473" si="462">ROUND((ROUND((AC442*AW442*1),2)*BC442),2)</f>
        <v>41.93</v>
      </c>
      <c r="CR442" s="2">
        <f t="shared" ref="CR442:CR473" si="463">(ROUND((ROUND(((ET442)*AV442*1),2)*BB442),2)+ROUND((ROUND(((AE442-(EU442))*AV442*1),2)*BS442),2))</f>
        <v>21.95</v>
      </c>
      <c r="CS442" s="2">
        <f t="shared" ref="CS442:CS473" si="464">ROUND((ROUND((AE442*AV442*1),2)*BS442),2)</f>
        <v>0.38</v>
      </c>
      <c r="CT442" s="2">
        <f t="shared" ref="CT442:CT473" si="465">ROUND((ROUND((AF442*AV442*1),2)*BA442),2)</f>
        <v>218.95</v>
      </c>
      <c r="CU442" s="2">
        <f t="shared" ref="CU442:CU473" si="466">AG442</f>
        <v>0</v>
      </c>
      <c r="CV442" s="2">
        <f t="shared" ref="CV442:CV473" si="467">(AH442*AV442)</f>
        <v>18.2</v>
      </c>
      <c r="CW442" s="2">
        <f t="shared" ref="CW442:CW473" si="468">AI442</f>
        <v>0</v>
      </c>
      <c r="CX442" s="2">
        <f t="shared" ref="CX442:CX473" si="469">AJ442</f>
        <v>0</v>
      </c>
      <c r="CY442" s="2">
        <f>((S442*BZ442)/100)</f>
        <v>146.69649999999999</v>
      </c>
      <c r="CZ442" s="2">
        <f>((S442*CA442)/100)</f>
        <v>146.69649999999999</v>
      </c>
      <c r="DA442" s="2"/>
      <c r="DB442" s="2"/>
      <c r="DC442" s="2" t="s">
        <v>3</v>
      </c>
      <c r="DD442" s="2" t="s">
        <v>3</v>
      </c>
      <c r="DE442" s="2" t="s">
        <v>3</v>
      </c>
      <c r="DF442" s="2" t="s">
        <v>3</v>
      </c>
      <c r="DG442" s="2" t="s">
        <v>3</v>
      </c>
      <c r="DH442" s="2" t="s">
        <v>3</v>
      </c>
      <c r="DI442" s="2" t="s">
        <v>3</v>
      </c>
      <c r="DJ442" s="2" t="s">
        <v>3</v>
      </c>
      <c r="DK442" s="2" t="s">
        <v>3</v>
      </c>
      <c r="DL442" s="2" t="s">
        <v>3</v>
      </c>
      <c r="DM442" s="2" t="s">
        <v>3</v>
      </c>
      <c r="DN442" s="2">
        <v>0</v>
      </c>
      <c r="DO442" s="2">
        <v>0</v>
      </c>
      <c r="DP442" s="2">
        <v>1</v>
      </c>
      <c r="DQ442" s="2">
        <v>1</v>
      </c>
      <c r="DR442" s="2"/>
      <c r="DS442" s="2"/>
      <c r="DT442" s="2"/>
      <c r="DU442" s="2">
        <v>1013</v>
      </c>
      <c r="DV442" s="2" t="s">
        <v>44</v>
      </c>
      <c r="DW442" s="2" t="s">
        <v>44</v>
      </c>
      <c r="DX442" s="2">
        <v>1</v>
      </c>
      <c r="DY442" s="2"/>
      <c r="DZ442" s="2" t="s">
        <v>3</v>
      </c>
      <c r="EA442" s="2" t="s">
        <v>3</v>
      </c>
      <c r="EB442" s="2" t="s">
        <v>3</v>
      </c>
      <c r="EC442" s="2" t="s">
        <v>3</v>
      </c>
      <c r="ED442" s="2"/>
      <c r="EE442" s="2">
        <v>151030378</v>
      </c>
      <c r="EF442" s="2">
        <v>40</v>
      </c>
      <c r="EG442" s="2" t="s">
        <v>23</v>
      </c>
      <c r="EH442" s="2">
        <v>0</v>
      </c>
      <c r="EI442" s="2" t="s">
        <v>3</v>
      </c>
      <c r="EJ442" s="2">
        <v>2</v>
      </c>
      <c r="EK442" s="2">
        <v>380</v>
      </c>
      <c r="EL442" s="2" t="s">
        <v>408</v>
      </c>
      <c r="EM442" s="2" t="s">
        <v>409</v>
      </c>
      <c r="EN442" s="2"/>
      <c r="EO442" s="2" t="s">
        <v>3</v>
      </c>
      <c r="EP442" s="2"/>
      <c r="EQ442" s="2">
        <v>0</v>
      </c>
      <c r="ER442" s="2">
        <v>282.83</v>
      </c>
      <c r="ES442" s="2">
        <v>41.93</v>
      </c>
      <c r="ET442" s="2">
        <v>21.95</v>
      </c>
      <c r="EU442" s="2">
        <v>0.38</v>
      </c>
      <c r="EV442" s="2">
        <v>218.95</v>
      </c>
      <c r="EW442" s="2">
        <v>18.2</v>
      </c>
      <c r="EX442" s="2">
        <v>0</v>
      </c>
      <c r="EY442" s="2">
        <v>0</v>
      </c>
      <c r="EZ442" s="2"/>
      <c r="FA442" s="2"/>
      <c r="FB442" s="2"/>
      <c r="FC442" s="2"/>
      <c r="FD442" s="2"/>
      <c r="FE442" s="2"/>
      <c r="FF442" s="2"/>
      <c r="FG442" s="2"/>
      <c r="FH442" s="2"/>
      <c r="FI442" s="2"/>
      <c r="FJ442" s="2"/>
      <c r="FK442" s="2"/>
      <c r="FL442" s="2"/>
      <c r="FM442" s="2"/>
      <c r="FN442" s="2"/>
      <c r="FO442" s="2"/>
      <c r="FP442" s="2"/>
      <c r="FQ442" s="2">
        <v>0</v>
      </c>
      <c r="FR442" s="2">
        <f t="shared" ref="FR442:FR473" si="470">ROUND(IF(BI442=3,GM442,0),2)</f>
        <v>0</v>
      </c>
      <c r="FS442" s="2">
        <v>2</v>
      </c>
      <c r="FT442" s="2"/>
      <c r="FU442" s="2"/>
      <c r="FV442" s="2"/>
      <c r="FW442" s="2"/>
      <c r="FX442" s="2">
        <v>67</v>
      </c>
      <c r="FY442" s="2">
        <v>67</v>
      </c>
      <c r="FZ442" s="2"/>
      <c r="GA442" s="2" t="s">
        <v>3</v>
      </c>
      <c r="GB442" s="2"/>
      <c r="GC442" s="2"/>
      <c r="GD442" s="2">
        <v>0</v>
      </c>
      <c r="GE442" s="2"/>
      <c r="GF442" s="2">
        <v>122083590</v>
      </c>
      <c r="GG442" s="2">
        <v>2</v>
      </c>
      <c r="GH442" s="2">
        <v>1</v>
      </c>
      <c r="GI442" s="2">
        <v>-2</v>
      </c>
      <c r="GJ442" s="2">
        <v>0</v>
      </c>
      <c r="GK442" s="2">
        <f>ROUND(R442*(R12)/100,2)</f>
        <v>0.67</v>
      </c>
      <c r="GL442" s="2">
        <f t="shared" ref="GL442:GL473" si="471">ROUND(IF(AND(BH442=3,BI442=3,FS442&lt;&gt;0),P442,0),2)</f>
        <v>0</v>
      </c>
      <c r="GM442" s="2">
        <f t="shared" ref="GM442:GM473" si="472">ROUND(O442+X442+Y442+GK442,2)+GX442</f>
        <v>576.9</v>
      </c>
      <c r="GN442" s="2">
        <f t="shared" ref="GN442:GN473" si="473">IF(OR(BI442=0,BI442=1),GM442,0)</f>
        <v>0</v>
      </c>
      <c r="GO442" s="2">
        <f t="shared" ref="GO442:GO473" si="474">IF(BI442=2,GM442,0)</f>
        <v>576.9</v>
      </c>
      <c r="GP442" s="2">
        <f t="shared" ref="GP442:GP473" si="475">IF(BI442=4,GM442+GX442,0)</f>
        <v>0</v>
      </c>
      <c r="GQ442" s="2"/>
      <c r="GR442" s="2">
        <v>0</v>
      </c>
      <c r="GS442" s="2">
        <v>0</v>
      </c>
      <c r="GT442" s="2">
        <v>0</v>
      </c>
      <c r="GU442" s="2" t="s">
        <v>3</v>
      </c>
      <c r="GV442" s="2">
        <f t="shared" ref="GV442:GV473" si="476">ROUND((GT442),6)</f>
        <v>0</v>
      </c>
      <c r="GW442" s="2">
        <v>1</v>
      </c>
      <c r="GX442" s="2">
        <f t="shared" ref="GX442:GX473" si="477">ROUND(HC442*I442,2)</f>
        <v>0</v>
      </c>
      <c r="GY442" s="2"/>
      <c r="GZ442" s="2"/>
      <c r="HA442" s="2">
        <v>0</v>
      </c>
      <c r="HB442" s="2">
        <v>0</v>
      </c>
      <c r="HC442" s="2">
        <f t="shared" ref="HC442:HC473" si="478">GV442*GW442</f>
        <v>0</v>
      </c>
      <c r="HD442" s="2"/>
      <c r="HE442" s="2" t="s">
        <v>3</v>
      </c>
      <c r="HF442" s="2" t="s">
        <v>3</v>
      </c>
      <c r="HG442" s="2"/>
      <c r="HH442" s="2"/>
      <c r="HI442" s="2"/>
      <c r="HJ442" s="2"/>
      <c r="HK442" s="2"/>
      <c r="HL442" s="2"/>
      <c r="HM442" s="2" t="s">
        <v>3</v>
      </c>
      <c r="HN442" s="2" t="s">
        <v>3</v>
      </c>
      <c r="HO442" s="2" t="s">
        <v>3</v>
      </c>
      <c r="HP442" s="2" t="s">
        <v>3</v>
      </c>
      <c r="HQ442" s="2" t="s">
        <v>3</v>
      </c>
      <c r="HR442" s="2"/>
      <c r="HS442" s="2"/>
      <c r="HT442" s="2"/>
      <c r="HU442" s="2"/>
      <c r="HV442" s="2"/>
      <c r="HW442" s="2"/>
      <c r="HX442" s="2"/>
      <c r="HY442" s="2"/>
      <c r="HZ442" s="2"/>
      <c r="IA442" s="2"/>
      <c r="IB442" s="2"/>
      <c r="IC442" s="2"/>
      <c r="ID442" s="2"/>
      <c r="IE442" s="2"/>
      <c r="IF442" s="2"/>
      <c r="IG442" s="2"/>
      <c r="IH442" s="2"/>
      <c r="II442" s="2"/>
      <c r="IJ442" s="2"/>
      <c r="IK442" s="2">
        <v>0</v>
      </c>
      <c r="IL442" s="2"/>
      <c r="IM442" s="2"/>
      <c r="IN442" s="2"/>
      <c r="IO442" s="2"/>
      <c r="IP442" s="2"/>
      <c r="IQ442" s="2"/>
      <c r="IR442" s="2"/>
      <c r="IS442" s="2"/>
      <c r="IT442" s="2"/>
      <c r="IU442" s="2"/>
    </row>
    <row r="443" spans="1:255" x14ac:dyDescent="0.2">
      <c r="A443">
        <v>17</v>
      </c>
      <c r="B443">
        <v>1</v>
      </c>
      <c r="C443">
        <f>ROW(SmtRes!A546)</f>
        <v>546</v>
      </c>
      <c r="D443">
        <f>ROW(EtalonRes!A652)</f>
        <v>652</v>
      </c>
      <c r="E443" t="s">
        <v>143</v>
      </c>
      <c r="F443" t="s">
        <v>405</v>
      </c>
      <c r="G443" t="s">
        <v>406</v>
      </c>
      <c r="H443" t="s">
        <v>44</v>
      </c>
      <c r="I443">
        <v>1</v>
      </c>
      <c r="J443">
        <v>0</v>
      </c>
      <c r="K443">
        <v>1</v>
      </c>
      <c r="O443">
        <f t="shared" si="441"/>
        <v>8460.77</v>
      </c>
      <c r="P443">
        <f t="shared" si="442"/>
        <v>667.53</v>
      </c>
      <c r="Q443">
        <f t="shared" si="443"/>
        <v>237.28</v>
      </c>
      <c r="R443">
        <f t="shared" si="444"/>
        <v>13.11</v>
      </c>
      <c r="S443">
        <f t="shared" si="445"/>
        <v>7555.96</v>
      </c>
      <c r="T443">
        <f t="shared" si="446"/>
        <v>0</v>
      </c>
      <c r="U443">
        <f t="shared" si="447"/>
        <v>18.2</v>
      </c>
      <c r="V443">
        <f t="shared" si="448"/>
        <v>0</v>
      </c>
      <c r="W443">
        <f t="shared" si="449"/>
        <v>0</v>
      </c>
      <c r="X443">
        <f t="shared" si="450"/>
        <v>5289.17</v>
      </c>
      <c r="Y443">
        <f t="shared" si="451"/>
        <v>3097.94</v>
      </c>
      <c r="AA443">
        <v>151751235</v>
      </c>
      <c r="AB443">
        <f t="shared" si="452"/>
        <v>282.83</v>
      </c>
      <c r="AC443">
        <f t="shared" si="453"/>
        <v>41.93</v>
      </c>
      <c r="AD443">
        <f t="shared" si="454"/>
        <v>21.95</v>
      </c>
      <c r="AE443">
        <f t="shared" si="455"/>
        <v>0.38</v>
      </c>
      <c r="AF443">
        <f t="shared" si="456"/>
        <v>218.95</v>
      </c>
      <c r="AG443">
        <f t="shared" si="457"/>
        <v>0</v>
      </c>
      <c r="AH443">
        <f t="shared" si="458"/>
        <v>18.2</v>
      </c>
      <c r="AI443">
        <f t="shared" si="459"/>
        <v>0</v>
      </c>
      <c r="AJ443">
        <f t="shared" si="460"/>
        <v>0</v>
      </c>
      <c r="AK443">
        <v>282.83</v>
      </c>
      <c r="AL443">
        <v>41.93</v>
      </c>
      <c r="AM443">
        <v>21.95</v>
      </c>
      <c r="AN443">
        <v>0.38</v>
      </c>
      <c r="AO443">
        <v>218.95</v>
      </c>
      <c r="AP443">
        <v>0</v>
      </c>
      <c r="AQ443">
        <v>18.2</v>
      </c>
      <c r="AR443">
        <v>0</v>
      </c>
      <c r="AS443">
        <v>0</v>
      </c>
      <c r="AT443">
        <v>70</v>
      </c>
      <c r="AU443">
        <v>41</v>
      </c>
      <c r="AV443">
        <v>1</v>
      </c>
      <c r="AW443">
        <v>1</v>
      </c>
      <c r="AZ443">
        <v>1</v>
      </c>
      <c r="BA443">
        <v>34.51</v>
      </c>
      <c r="BB443">
        <v>10.81</v>
      </c>
      <c r="BC443">
        <v>15.92</v>
      </c>
      <c r="BD443" t="s">
        <v>3</v>
      </c>
      <c r="BE443" t="s">
        <v>3</v>
      </c>
      <c r="BF443" t="s">
        <v>3</v>
      </c>
      <c r="BG443" t="s">
        <v>3</v>
      </c>
      <c r="BH443">
        <v>0</v>
      </c>
      <c r="BI443">
        <v>2</v>
      </c>
      <c r="BJ443" t="s">
        <v>407</v>
      </c>
      <c r="BM443">
        <v>380</v>
      </c>
      <c r="BN443">
        <v>0</v>
      </c>
      <c r="BO443" t="s">
        <v>405</v>
      </c>
      <c r="BP443">
        <v>1</v>
      </c>
      <c r="BQ443">
        <v>40</v>
      </c>
      <c r="BR443">
        <v>0</v>
      </c>
      <c r="BS443">
        <v>34.51</v>
      </c>
      <c r="BT443">
        <v>1</v>
      </c>
      <c r="BU443">
        <v>1</v>
      </c>
      <c r="BV443">
        <v>1</v>
      </c>
      <c r="BW443">
        <v>1</v>
      </c>
      <c r="BX443">
        <v>1</v>
      </c>
      <c r="BY443" t="s">
        <v>3</v>
      </c>
      <c r="BZ443">
        <v>70</v>
      </c>
      <c r="CA443">
        <v>41</v>
      </c>
      <c r="CB443" t="s">
        <v>3</v>
      </c>
      <c r="CE443">
        <v>30</v>
      </c>
      <c r="CF443">
        <v>0</v>
      </c>
      <c r="CG443">
        <v>0</v>
      </c>
      <c r="CM443">
        <v>0</v>
      </c>
      <c r="CN443" t="s">
        <v>3</v>
      </c>
      <c r="CO443">
        <v>0</v>
      </c>
      <c r="CP443">
        <f t="shared" si="461"/>
        <v>8460.77</v>
      </c>
      <c r="CQ443">
        <f t="shared" si="462"/>
        <v>667.53</v>
      </c>
      <c r="CR443">
        <f t="shared" si="463"/>
        <v>237.28</v>
      </c>
      <c r="CS443">
        <f t="shared" si="464"/>
        <v>13.11</v>
      </c>
      <c r="CT443">
        <f t="shared" si="465"/>
        <v>7555.96</v>
      </c>
      <c r="CU443">
        <f t="shared" si="466"/>
        <v>0</v>
      </c>
      <c r="CV443">
        <f t="shared" si="467"/>
        <v>18.2</v>
      </c>
      <c r="CW443">
        <f t="shared" si="468"/>
        <v>0</v>
      </c>
      <c r="CX443">
        <f t="shared" si="469"/>
        <v>0</v>
      </c>
      <c r="CY443">
        <f>S443*(BZ443/100)</f>
        <v>5289.1719999999996</v>
      </c>
      <c r="CZ443">
        <f>S443*(CA443/100)</f>
        <v>3097.9435999999996</v>
      </c>
      <c r="DC443" t="s">
        <v>3</v>
      </c>
      <c r="DD443" t="s">
        <v>3</v>
      </c>
      <c r="DE443" t="s">
        <v>3</v>
      </c>
      <c r="DF443" t="s">
        <v>3</v>
      </c>
      <c r="DG443" t="s">
        <v>3</v>
      </c>
      <c r="DH443" t="s">
        <v>3</v>
      </c>
      <c r="DI443" t="s">
        <v>3</v>
      </c>
      <c r="DJ443" t="s">
        <v>3</v>
      </c>
      <c r="DK443" t="s">
        <v>3</v>
      </c>
      <c r="DL443" t="s">
        <v>3</v>
      </c>
      <c r="DM443" t="s">
        <v>3</v>
      </c>
      <c r="DN443">
        <v>67</v>
      </c>
      <c r="DO443">
        <v>67</v>
      </c>
      <c r="DP443">
        <v>1</v>
      </c>
      <c r="DQ443">
        <v>1</v>
      </c>
      <c r="DU443">
        <v>1013</v>
      </c>
      <c r="DV443" t="s">
        <v>44</v>
      </c>
      <c r="DW443" t="s">
        <v>44</v>
      </c>
      <c r="DX443">
        <v>1</v>
      </c>
      <c r="DZ443" t="s">
        <v>3</v>
      </c>
      <c r="EA443" t="s">
        <v>3</v>
      </c>
      <c r="EB443" t="s">
        <v>3</v>
      </c>
      <c r="EC443" t="s">
        <v>3</v>
      </c>
      <c r="EE443">
        <v>151030378</v>
      </c>
      <c r="EF443">
        <v>40</v>
      </c>
      <c r="EG443" t="s">
        <v>23</v>
      </c>
      <c r="EH443">
        <v>0</v>
      </c>
      <c r="EI443" t="s">
        <v>3</v>
      </c>
      <c r="EJ443">
        <v>2</v>
      </c>
      <c r="EK443">
        <v>380</v>
      </c>
      <c r="EL443" t="s">
        <v>408</v>
      </c>
      <c r="EM443" t="s">
        <v>409</v>
      </c>
      <c r="EO443" t="s">
        <v>3</v>
      </c>
      <c r="EQ443">
        <v>0</v>
      </c>
      <c r="ER443">
        <v>282.83</v>
      </c>
      <c r="ES443">
        <v>41.93</v>
      </c>
      <c r="ET443">
        <v>21.95</v>
      </c>
      <c r="EU443">
        <v>0.38</v>
      </c>
      <c r="EV443">
        <v>218.95</v>
      </c>
      <c r="EW443">
        <v>18.2</v>
      </c>
      <c r="EX443">
        <v>0</v>
      </c>
      <c r="EY443">
        <v>0</v>
      </c>
      <c r="FQ443">
        <v>0</v>
      </c>
      <c r="FR443">
        <f t="shared" si="470"/>
        <v>0</v>
      </c>
      <c r="FS443">
        <v>2</v>
      </c>
      <c r="FX443">
        <v>67</v>
      </c>
      <c r="FY443">
        <v>67</v>
      </c>
      <c r="GA443" t="s">
        <v>3</v>
      </c>
      <c r="GD443">
        <v>0</v>
      </c>
      <c r="GF443">
        <v>122083590</v>
      </c>
      <c r="GG443">
        <v>2</v>
      </c>
      <c r="GH443">
        <v>1</v>
      </c>
      <c r="GI443">
        <v>2</v>
      </c>
      <c r="GJ443">
        <v>0</v>
      </c>
      <c r="GK443">
        <f>ROUND(R443*(S12)/100,2)</f>
        <v>20.98</v>
      </c>
      <c r="GL443">
        <f t="shared" si="471"/>
        <v>0</v>
      </c>
      <c r="GM443">
        <f t="shared" si="472"/>
        <v>16868.86</v>
      </c>
      <c r="GN443">
        <f t="shared" si="473"/>
        <v>0</v>
      </c>
      <c r="GO443">
        <f t="shared" si="474"/>
        <v>16868.86</v>
      </c>
      <c r="GP443">
        <f t="shared" si="475"/>
        <v>0</v>
      </c>
      <c r="GR443">
        <v>0</v>
      </c>
      <c r="GS443">
        <v>3</v>
      </c>
      <c r="GT443">
        <v>0</v>
      </c>
      <c r="GU443" t="s">
        <v>3</v>
      </c>
      <c r="GV443">
        <f t="shared" si="476"/>
        <v>0</v>
      </c>
      <c r="GW443">
        <v>1</v>
      </c>
      <c r="GX443">
        <f t="shared" si="477"/>
        <v>0</v>
      </c>
      <c r="HA443">
        <v>0</v>
      </c>
      <c r="HB443">
        <v>0</v>
      </c>
      <c r="HC443">
        <f t="shared" si="478"/>
        <v>0</v>
      </c>
      <c r="HE443" t="s">
        <v>3</v>
      </c>
      <c r="HF443" t="s">
        <v>3</v>
      </c>
      <c r="HM443" t="s">
        <v>3</v>
      </c>
      <c r="HN443" t="s">
        <v>3</v>
      </c>
      <c r="HO443" t="s">
        <v>3</v>
      </c>
      <c r="HP443" t="s">
        <v>3</v>
      </c>
      <c r="HQ443" t="s">
        <v>3</v>
      </c>
      <c r="IK443">
        <v>0</v>
      </c>
    </row>
    <row r="444" spans="1:255" x14ac:dyDescent="0.2">
      <c r="A444" s="2">
        <v>17</v>
      </c>
      <c r="B444" s="2">
        <v>1</v>
      </c>
      <c r="C444" s="2"/>
      <c r="D444" s="2"/>
      <c r="E444" s="2" t="s">
        <v>146</v>
      </c>
      <c r="F444" s="2" t="s">
        <v>27</v>
      </c>
      <c r="G444" s="2" t="s">
        <v>410</v>
      </c>
      <c r="H444" s="2" t="s">
        <v>29</v>
      </c>
      <c r="I444" s="2">
        <v>2</v>
      </c>
      <c r="J444" s="2">
        <v>0</v>
      </c>
      <c r="K444" s="2">
        <v>2</v>
      </c>
      <c r="L444" s="2"/>
      <c r="M444" s="2"/>
      <c r="N444" s="2"/>
      <c r="O444" s="2">
        <f t="shared" si="441"/>
        <v>63040.06</v>
      </c>
      <c r="P444" s="2">
        <f t="shared" si="442"/>
        <v>63040.06</v>
      </c>
      <c r="Q444" s="2">
        <f t="shared" si="443"/>
        <v>0</v>
      </c>
      <c r="R444" s="2">
        <f t="shared" si="444"/>
        <v>0</v>
      </c>
      <c r="S444" s="2">
        <f t="shared" si="445"/>
        <v>0</v>
      </c>
      <c r="T444" s="2">
        <f t="shared" si="446"/>
        <v>0</v>
      </c>
      <c r="U444" s="2">
        <f t="shared" si="447"/>
        <v>0</v>
      </c>
      <c r="V444" s="2">
        <f t="shared" si="448"/>
        <v>0</v>
      </c>
      <c r="W444" s="2">
        <f t="shared" si="449"/>
        <v>0</v>
      </c>
      <c r="X444" s="2">
        <f t="shared" si="450"/>
        <v>0</v>
      </c>
      <c r="Y444" s="2">
        <f t="shared" si="451"/>
        <v>0</v>
      </c>
      <c r="Z444" s="2"/>
      <c r="AA444" s="2">
        <v>151751237</v>
      </c>
      <c r="AB444" s="2">
        <f t="shared" si="452"/>
        <v>31520.03</v>
      </c>
      <c r="AC444" s="2">
        <f t="shared" si="453"/>
        <v>31520.03</v>
      </c>
      <c r="AD444" s="2">
        <f t="shared" si="454"/>
        <v>0</v>
      </c>
      <c r="AE444" s="2">
        <f t="shared" si="455"/>
        <v>0</v>
      </c>
      <c r="AF444" s="2">
        <f t="shared" si="456"/>
        <v>0</v>
      </c>
      <c r="AG444" s="2">
        <f t="shared" si="457"/>
        <v>0</v>
      </c>
      <c r="AH444" s="2">
        <f t="shared" si="458"/>
        <v>0</v>
      </c>
      <c r="AI444" s="2">
        <f t="shared" si="459"/>
        <v>0</v>
      </c>
      <c r="AJ444" s="2">
        <f t="shared" si="460"/>
        <v>0</v>
      </c>
      <c r="AK444" s="2">
        <v>31520.03</v>
      </c>
      <c r="AL444" s="2">
        <v>31520.03</v>
      </c>
      <c r="AM444" s="2">
        <v>0</v>
      </c>
      <c r="AN444" s="2">
        <v>0</v>
      </c>
      <c r="AO444" s="2">
        <v>0</v>
      </c>
      <c r="AP444" s="2">
        <v>0</v>
      </c>
      <c r="AQ444" s="2">
        <v>0</v>
      </c>
      <c r="AR444" s="2">
        <v>0</v>
      </c>
      <c r="AS444" s="2">
        <v>0</v>
      </c>
      <c r="AT444" s="2">
        <v>0</v>
      </c>
      <c r="AU444" s="2">
        <v>0</v>
      </c>
      <c r="AV444" s="2">
        <v>1</v>
      </c>
      <c r="AW444" s="2">
        <v>1</v>
      </c>
      <c r="AX444" s="2"/>
      <c r="AY444" s="2"/>
      <c r="AZ444" s="2">
        <v>1</v>
      </c>
      <c r="BA444" s="2">
        <v>1</v>
      </c>
      <c r="BB444" s="2">
        <v>1</v>
      </c>
      <c r="BC444" s="2">
        <v>1</v>
      </c>
      <c r="BD444" s="2" t="s">
        <v>3</v>
      </c>
      <c r="BE444" s="2" t="s">
        <v>3</v>
      </c>
      <c r="BF444" s="2" t="s">
        <v>3</v>
      </c>
      <c r="BG444" s="2" t="s">
        <v>3</v>
      </c>
      <c r="BH444" s="2">
        <v>3</v>
      </c>
      <c r="BI444" s="2">
        <v>3</v>
      </c>
      <c r="BJ444" s="2" t="s">
        <v>3</v>
      </c>
      <c r="BK444" s="2"/>
      <c r="BL444" s="2"/>
      <c r="BM444" s="2">
        <v>700010</v>
      </c>
      <c r="BN444" s="2">
        <v>0</v>
      </c>
      <c r="BO444" s="2" t="s">
        <v>3</v>
      </c>
      <c r="BP444" s="2">
        <v>0</v>
      </c>
      <c r="BQ444" s="2">
        <v>202</v>
      </c>
      <c r="BR444" s="2">
        <v>0</v>
      </c>
      <c r="BS444" s="2">
        <v>1</v>
      </c>
      <c r="BT444" s="2">
        <v>1</v>
      </c>
      <c r="BU444" s="2">
        <v>1</v>
      </c>
      <c r="BV444" s="2">
        <v>1</v>
      </c>
      <c r="BW444" s="2">
        <v>1</v>
      </c>
      <c r="BX444" s="2">
        <v>1</v>
      </c>
      <c r="BY444" s="2" t="s">
        <v>3</v>
      </c>
      <c r="BZ444" s="2">
        <v>0</v>
      </c>
      <c r="CA444" s="2">
        <v>0</v>
      </c>
      <c r="CB444" s="2" t="s">
        <v>3</v>
      </c>
      <c r="CC444" s="2"/>
      <c r="CD444" s="2"/>
      <c r="CE444" s="2">
        <v>30</v>
      </c>
      <c r="CF444" s="2">
        <v>0</v>
      </c>
      <c r="CG444" s="2">
        <v>0</v>
      </c>
      <c r="CH444" s="2"/>
      <c r="CI444" s="2"/>
      <c r="CJ444" s="2"/>
      <c r="CK444" s="2"/>
      <c r="CL444" s="2"/>
      <c r="CM444" s="2">
        <v>0</v>
      </c>
      <c r="CN444" s="2" t="s">
        <v>3</v>
      </c>
      <c r="CO444" s="2">
        <v>0</v>
      </c>
      <c r="CP444" s="2">
        <f t="shared" si="461"/>
        <v>63040.06</v>
      </c>
      <c r="CQ444" s="2">
        <f t="shared" si="462"/>
        <v>31520.03</v>
      </c>
      <c r="CR444" s="2">
        <f t="shared" si="463"/>
        <v>0</v>
      </c>
      <c r="CS444" s="2">
        <f t="shared" si="464"/>
        <v>0</v>
      </c>
      <c r="CT444" s="2">
        <f t="shared" si="465"/>
        <v>0</v>
      </c>
      <c r="CU444" s="2">
        <f t="shared" si="466"/>
        <v>0</v>
      </c>
      <c r="CV444" s="2">
        <f t="shared" si="467"/>
        <v>0</v>
      </c>
      <c r="CW444" s="2">
        <f t="shared" si="468"/>
        <v>0</v>
      </c>
      <c r="CX444" s="2">
        <f t="shared" si="469"/>
        <v>0</v>
      </c>
      <c r="CY444" s="2">
        <f>((S444*BZ444)/100)</f>
        <v>0</v>
      </c>
      <c r="CZ444" s="2">
        <f>((S444*CA444)/100)</f>
        <v>0</v>
      </c>
      <c r="DA444" s="2"/>
      <c r="DB444" s="2"/>
      <c r="DC444" s="2" t="s">
        <v>3</v>
      </c>
      <c r="DD444" s="2" t="s">
        <v>3</v>
      </c>
      <c r="DE444" s="2" t="s">
        <v>3</v>
      </c>
      <c r="DF444" s="2" t="s">
        <v>3</v>
      </c>
      <c r="DG444" s="2" t="s">
        <v>3</v>
      </c>
      <c r="DH444" s="2" t="s">
        <v>3</v>
      </c>
      <c r="DI444" s="2" t="s">
        <v>3</v>
      </c>
      <c r="DJ444" s="2" t="s">
        <v>3</v>
      </c>
      <c r="DK444" s="2" t="s">
        <v>3</v>
      </c>
      <c r="DL444" s="2" t="s">
        <v>3</v>
      </c>
      <c r="DM444" s="2" t="s">
        <v>3</v>
      </c>
      <c r="DN444" s="2">
        <v>0</v>
      </c>
      <c r="DO444" s="2">
        <v>0</v>
      </c>
      <c r="DP444" s="2">
        <v>1</v>
      </c>
      <c r="DQ444" s="2">
        <v>1</v>
      </c>
      <c r="DR444" s="2"/>
      <c r="DS444" s="2"/>
      <c r="DT444" s="2"/>
      <c r="DU444" s="2">
        <v>1010</v>
      </c>
      <c r="DV444" s="2" t="s">
        <v>29</v>
      </c>
      <c r="DW444" s="2" t="s">
        <v>29</v>
      </c>
      <c r="DX444" s="2">
        <v>1</v>
      </c>
      <c r="DY444" s="2"/>
      <c r="DZ444" s="2" t="s">
        <v>3</v>
      </c>
      <c r="EA444" s="2" t="s">
        <v>3</v>
      </c>
      <c r="EB444" s="2" t="s">
        <v>3</v>
      </c>
      <c r="EC444" s="2" t="s">
        <v>3</v>
      </c>
      <c r="ED444" s="2"/>
      <c r="EE444" s="2">
        <v>151748510</v>
      </c>
      <c r="EF444" s="2">
        <v>202</v>
      </c>
      <c r="EG444" s="2" t="s">
        <v>30</v>
      </c>
      <c r="EH444" s="2">
        <v>0</v>
      </c>
      <c r="EI444" s="2" t="s">
        <v>3</v>
      </c>
      <c r="EJ444" s="2">
        <v>1</v>
      </c>
      <c r="EK444" s="2">
        <v>700010</v>
      </c>
      <c r="EL444" s="2" t="s">
        <v>31</v>
      </c>
      <c r="EM444" s="2" t="s">
        <v>30</v>
      </c>
      <c r="EN444" s="2"/>
      <c r="EO444" s="2" t="s">
        <v>3</v>
      </c>
      <c r="EP444" s="2"/>
      <c r="EQ444" s="2">
        <v>0</v>
      </c>
      <c r="ER444" s="2">
        <v>33201.089999999997</v>
      </c>
      <c r="ES444" s="2">
        <v>31520.03</v>
      </c>
      <c r="ET444" s="2">
        <v>0</v>
      </c>
      <c r="EU444" s="2">
        <v>0</v>
      </c>
      <c r="EV444" s="2">
        <v>0</v>
      </c>
      <c r="EW444" s="2">
        <v>0</v>
      </c>
      <c r="EX444" s="2">
        <v>0</v>
      </c>
      <c r="EY444" s="2">
        <v>0</v>
      </c>
      <c r="EZ444" s="2"/>
      <c r="FA444" s="2"/>
      <c r="FB444" s="2"/>
      <c r="FC444" s="2"/>
      <c r="FD444" s="2"/>
      <c r="FE444" s="2"/>
      <c r="FF444" s="2"/>
      <c r="FG444" s="2"/>
      <c r="FH444" s="2"/>
      <c r="FI444" s="2"/>
      <c r="FJ444" s="2"/>
      <c r="FK444" s="2"/>
      <c r="FL444" s="2"/>
      <c r="FM444" s="2"/>
      <c r="FN444" s="2"/>
      <c r="FO444" s="2"/>
      <c r="FP444" s="2"/>
      <c r="FQ444" s="2">
        <v>0</v>
      </c>
      <c r="FR444" s="2">
        <f t="shared" si="470"/>
        <v>63040.06</v>
      </c>
      <c r="FS444" s="2">
        <v>0</v>
      </c>
      <c r="FT444" s="2"/>
      <c r="FU444" s="2"/>
      <c r="FV444" s="2"/>
      <c r="FW444" s="2"/>
      <c r="FX444" s="2">
        <v>0</v>
      </c>
      <c r="FY444" s="2">
        <v>0</v>
      </c>
      <c r="FZ444" s="2"/>
      <c r="GA444" s="2" t="s">
        <v>411</v>
      </c>
      <c r="GB444" s="2"/>
      <c r="GC444" s="2"/>
      <c r="GD444" s="2">
        <v>0</v>
      </c>
      <c r="GE444" s="2"/>
      <c r="GF444" s="2">
        <v>-165123560</v>
      </c>
      <c r="GG444" s="2">
        <v>2</v>
      </c>
      <c r="GH444" s="2">
        <v>4</v>
      </c>
      <c r="GI444" s="2">
        <v>-2</v>
      </c>
      <c r="GJ444" s="2">
        <v>0</v>
      </c>
      <c r="GK444" s="2">
        <f>ROUND(R444*(R12)/100,2)</f>
        <v>0</v>
      </c>
      <c r="GL444" s="2">
        <f t="shared" si="471"/>
        <v>0</v>
      </c>
      <c r="GM444" s="2">
        <f t="shared" si="472"/>
        <v>63040.06</v>
      </c>
      <c r="GN444" s="2">
        <f t="shared" si="473"/>
        <v>0</v>
      </c>
      <c r="GO444" s="2">
        <f t="shared" si="474"/>
        <v>0</v>
      </c>
      <c r="GP444" s="2">
        <f t="shared" si="475"/>
        <v>0</v>
      </c>
      <c r="GQ444" s="2"/>
      <c r="GR444" s="2">
        <v>0</v>
      </c>
      <c r="GS444" s="2">
        <v>2</v>
      </c>
      <c r="GT444" s="2">
        <v>0</v>
      </c>
      <c r="GU444" s="2" t="s">
        <v>3</v>
      </c>
      <c r="GV444" s="2">
        <f t="shared" si="476"/>
        <v>0</v>
      </c>
      <c r="GW444" s="2">
        <v>1</v>
      </c>
      <c r="GX444" s="2">
        <f t="shared" si="477"/>
        <v>0</v>
      </c>
      <c r="GY444" s="2"/>
      <c r="GZ444" s="2"/>
      <c r="HA444" s="2">
        <v>0</v>
      </c>
      <c r="HB444" s="2">
        <v>0</v>
      </c>
      <c r="HC444" s="2">
        <f t="shared" si="478"/>
        <v>0</v>
      </c>
      <c r="HD444" s="2"/>
      <c r="HE444" s="2" t="s">
        <v>33</v>
      </c>
      <c r="HF444" s="2" t="s">
        <v>34</v>
      </c>
      <c r="HG444" s="2"/>
      <c r="HH444" s="2"/>
      <c r="HI444" s="2"/>
      <c r="HJ444" s="2"/>
      <c r="HK444" s="2"/>
      <c r="HL444" s="2"/>
      <c r="HM444" s="2" t="s">
        <v>3</v>
      </c>
      <c r="HN444" s="2" t="s">
        <v>3</v>
      </c>
      <c r="HO444" s="2" t="s">
        <v>3</v>
      </c>
      <c r="HP444" s="2" t="s">
        <v>3</v>
      </c>
      <c r="HQ444" s="2" t="s">
        <v>3</v>
      </c>
      <c r="HR444" s="2"/>
      <c r="HS444" s="2"/>
      <c r="HT444" s="2"/>
      <c r="HU444" s="2"/>
      <c r="HV444" s="2"/>
      <c r="HW444" s="2"/>
      <c r="HX444" s="2"/>
      <c r="HY444" s="2"/>
      <c r="HZ444" s="2"/>
      <c r="IA444" s="2"/>
      <c r="IB444" s="2"/>
      <c r="IC444" s="2"/>
      <c r="ID444" s="2"/>
      <c r="IE444" s="2"/>
      <c r="IF444" s="2"/>
      <c r="IG444" s="2"/>
      <c r="IH444" s="2"/>
      <c r="II444" s="2"/>
      <c r="IJ444" s="2"/>
      <c r="IK444" s="2">
        <v>0</v>
      </c>
      <c r="IL444" s="2"/>
      <c r="IM444" s="2"/>
      <c r="IN444" s="2"/>
      <c r="IO444" s="2"/>
      <c r="IP444" s="2"/>
      <c r="IQ444" s="2"/>
      <c r="IR444" s="2"/>
      <c r="IS444" s="2"/>
      <c r="IT444" s="2"/>
      <c r="IU444" s="2"/>
    </row>
    <row r="445" spans="1:255" x14ac:dyDescent="0.2">
      <c r="A445">
        <v>17</v>
      </c>
      <c r="B445">
        <v>1</v>
      </c>
      <c r="E445" t="s">
        <v>146</v>
      </c>
      <c r="F445" t="s">
        <v>27</v>
      </c>
      <c r="G445" t="s">
        <v>410</v>
      </c>
      <c r="H445" t="s">
        <v>29</v>
      </c>
      <c r="I445">
        <v>2</v>
      </c>
      <c r="J445">
        <v>0</v>
      </c>
      <c r="K445">
        <v>2</v>
      </c>
      <c r="O445">
        <f t="shared" si="441"/>
        <v>448214.83</v>
      </c>
      <c r="P445">
        <f t="shared" si="442"/>
        <v>448214.83</v>
      </c>
      <c r="Q445">
        <f t="shared" si="443"/>
        <v>0</v>
      </c>
      <c r="R445">
        <f t="shared" si="444"/>
        <v>0</v>
      </c>
      <c r="S445">
        <f t="shared" si="445"/>
        <v>0</v>
      </c>
      <c r="T445">
        <f t="shared" si="446"/>
        <v>0</v>
      </c>
      <c r="U445">
        <f t="shared" si="447"/>
        <v>0</v>
      </c>
      <c r="V445">
        <f t="shared" si="448"/>
        <v>0</v>
      </c>
      <c r="W445">
        <f t="shared" si="449"/>
        <v>0</v>
      </c>
      <c r="X445">
        <f t="shared" si="450"/>
        <v>0</v>
      </c>
      <c r="Y445">
        <f t="shared" si="451"/>
        <v>0</v>
      </c>
      <c r="AA445">
        <v>151751235</v>
      </c>
      <c r="AB445">
        <f t="shared" si="452"/>
        <v>31520.03</v>
      </c>
      <c r="AC445">
        <f t="shared" si="453"/>
        <v>31520.03</v>
      </c>
      <c r="AD445">
        <f t="shared" si="454"/>
        <v>0</v>
      </c>
      <c r="AE445">
        <f t="shared" si="455"/>
        <v>0</v>
      </c>
      <c r="AF445">
        <f t="shared" si="456"/>
        <v>0</v>
      </c>
      <c r="AG445">
        <f t="shared" si="457"/>
        <v>0</v>
      </c>
      <c r="AH445">
        <f t="shared" si="458"/>
        <v>0</v>
      </c>
      <c r="AI445">
        <f t="shared" si="459"/>
        <v>0</v>
      </c>
      <c r="AJ445">
        <f t="shared" si="460"/>
        <v>0</v>
      </c>
      <c r="AK445">
        <v>31520.03</v>
      </c>
      <c r="AL445">
        <v>31520.03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1</v>
      </c>
      <c r="AW445">
        <v>1</v>
      </c>
      <c r="AZ445">
        <v>1</v>
      </c>
      <c r="BA445">
        <v>1</v>
      </c>
      <c r="BB445">
        <v>1</v>
      </c>
      <c r="BC445">
        <v>7.11</v>
      </c>
      <c r="BD445" t="s">
        <v>3</v>
      </c>
      <c r="BE445" t="s">
        <v>3</v>
      </c>
      <c r="BF445" t="s">
        <v>3</v>
      </c>
      <c r="BG445" t="s">
        <v>3</v>
      </c>
      <c r="BH445">
        <v>3</v>
      </c>
      <c r="BI445">
        <v>3</v>
      </c>
      <c r="BJ445" t="s">
        <v>3</v>
      </c>
      <c r="BM445">
        <v>700010</v>
      </c>
      <c r="BN445">
        <v>0</v>
      </c>
      <c r="BO445" t="s">
        <v>3</v>
      </c>
      <c r="BP445">
        <v>0</v>
      </c>
      <c r="BQ445">
        <v>202</v>
      </c>
      <c r="BR445">
        <v>0</v>
      </c>
      <c r="BS445">
        <v>1</v>
      </c>
      <c r="BT445">
        <v>1</v>
      </c>
      <c r="BU445">
        <v>1</v>
      </c>
      <c r="BV445">
        <v>1</v>
      </c>
      <c r="BW445">
        <v>1</v>
      </c>
      <c r="BX445">
        <v>1</v>
      </c>
      <c r="BY445" t="s">
        <v>3</v>
      </c>
      <c r="BZ445">
        <v>0</v>
      </c>
      <c r="CA445">
        <v>0</v>
      </c>
      <c r="CB445" t="s">
        <v>3</v>
      </c>
      <c r="CE445">
        <v>30</v>
      </c>
      <c r="CF445">
        <v>0</v>
      </c>
      <c r="CG445">
        <v>0</v>
      </c>
      <c r="CM445">
        <v>0</v>
      </c>
      <c r="CN445" t="s">
        <v>3</v>
      </c>
      <c r="CO445">
        <v>0</v>
      </c>
      <c r="CP445">
        <f t="shared" si="461"/>
        <v>448214.83</v>
      </c>
      <c r="CQ445">
        <f t="shared" si="462"/>
        <v>224107.41</v>
      </c>
      <c r="CR445">
        <f t="shared" si="463"/>
        <v>0</v>
      </c>
      <c r="CS445">
        <f t="shared" si="464"/>
        <v>0</v>
      </c>
      <c r="CT445">
        <f t="shared" si="465"/>
        <v>0</v>
      </c>
      <c r="CU445">
        <f t="shared" si="466"/>
        <v>0</v>
      </c>
      <c r="CV445">
        <f t="shared" si="467"/>
        <v>0</v>
      </c>
      <c r="CW445">
        <f t="shared" si="468"/>
        <v>0</v>
      </c>
      <c r="CX445">
        <f t="shared" si="469"/>
        <v>0</v>
      </c>
      <c r="CY445">
        <f>S445*(BZ445/100)</f>
        <v>0</v>
      </c>
      <c r="CZ445">
        <f>S445*(CA445/100)</f>
        <v>0</v>
      </c>
      <c r="DC445" t="s">
        <v>3</v>
      </c>
      <c r="DD445" t="s">
        <v>3</v>
      </c>
      <c r="DE445" t="s">
        <v>3</v>
      </c>
      <c r="DF445" t="s">
        <v>3</v>
      </c>
      <c r="DG445" t="s">
        <v>3</v>
      </c>
      <c r="DH445" t="s">
        <v>3</v>
      </c>
      <c r="DI445" t="s">
        <v>3</v>
      </c>
      <c r="DJ445" t="s">
        <v>3</v>
      </c>
      <c r="DK445" t="s">
        <v>3</v>
      </c>
      <c r="DL445" t="s">
        <v>3</v>
      </c>
      <c r="DM445" t="s">
        <v>3</v>
      </c>
      <c r="DN445">
        <v>0</v>
      </c>
      <c r="DO445">
        <v>0</v>
      </c>
      <c r="DP445">
        <v>1</v>
      </c>
      <c r="DQ445">
        <v>1</v>
      </c>
      <c r="DU445">
        <v>1010</v>
      </c>
      <c r="DV445" t="s">
        <v>29</v>
      </c>
      <c r="DW445" t="s">
        <v>29</v>
      </c>
      <c r="DX445">
        <v>1</v>
      </c>
      <c r="DZ445" t="s">
        <v>3</v>
      </c>
      <c r="EA445" t="s">
        <v>3</v>
      </c>
      <c r="EB445" t="s">
        <v>3</v>
      </c>
      <c r="EC445" t="s">
        <v>3</v>
      </c>
      <c r="EE445">
        <v>151748510</v>
      </c>
      <c r="EF445">
        <v>202</v>
      </c>
      <c r="EG445" t="s">
        <v>30</v>
      </c>
      <c r="EH445">
        <v>0</v>
      </c>
      <c r="EI445" t="s">
        <v>3</v>
      </c>
      <c r="EJ445">
        <v>1</v>
      </c>
      <c r="EK445">
        <v>700010</v>
      </c>
      <c r="EL445" t="s">
        <v>31</v>
      </c>
      <c r="EM445" t="s">
        <v>30</v>
      </c>
      <c r="EO445" t="s">
        <v>3</v>
      </c>
      <c r="EQ445">
        <v>0</v>
      </c>
      <c r="ER445">
        <v>33201.089999999997</v>
      </c>
      <c r="ES445">
        <v>31520.03</v>
      </c>
      <c r="ET445">
        <v>0</v>
      </c>
      <c r="EU445">
        <v>0</v>
      </c>
      <c r="EV445">
        <v>0</v>
      </c>
      <c r="EW445">
        <v>0</v>
      </c>
      <c r="EX445">
        <v>0</v>
      </c>
      <c r="EY445">
        <v>0</v>
      </c>
      <c r="EZ445">
        <v>5</v>
      </c>
      <c r="FC445">
        <v>1</v>
      </c>
      <c r="FD445">
        <v>18</v>
      </c>
      <c r="FF445">
        <v>258000</v>
      </c>
      <c r="FQ445">
        <v>0</v>
      </c>
      <c r="FR445">
        <f t="shared" si="470"/>
        <v>448214.83</v>
      </c>
      <c r="FS445">
        <v>0</v>
      </c>
      <c r="FX445">
        <v>0</v>
      </c>
      <c r="FY445">
        <v>0</v>
      </c>
      <c r="GA445" t="s">
        <v>411</v>
      </c>
      <c r="GD445">
        <v>0</v>
      </c>
      <c r="GF445">
        <v>-165123560</v>
      </c>
      <c r="GG445">
        <v>2</v>
      </c>
      <c r="GH445">
        <v>3</v>
      </c>
      <c r="GI445">
        <v>5</v>
      </c>
      <c r="GJ445">
        <v>0</v>
      </c>
      <c r="GK445">
        <f>ROUND(R445*(S12)/100,2)</f>
        <v>0</v>
      </c>
      <c r="GL445">
        <f t="shared" si="471"/>
        <v>0</v>
      </c>
      <c r="GM445">
        <f t="shared" si="472"/>
        <v>448214.83</v>
      </c>
      <c r="GN445">
        <f t="shared" si="473"/>
        <v>0</v>
      </c>
      <c r="GO445">
        <f t="shared" si="474"/>
        <v>0</v>
      </c>
      <c r="GP445">
        <f t="shared" si="475"/>
        <v>0</v>
      </c>
      <c r="GR445">
        <v>1</v>
      </c>
      <c r="GS445">
        <v>1</v>
      </c>
      <c r="GT445">
        <v>0</v>
      </c>
      <c r="GU445" t="s">
        <v>3</v>
      </c>
      <c r="GV445">
        <f t="shared" si="476"/>
        <v>0</v>
      </c>
      <c r="GW445">
        <v>1</v>
      </c>
      <c r="GX445">
        <f t="shared" si="477"/>
        <v>0</v>
      </c>
      <c r="HA445">
        <v>0</v>
      </c>
      <c r="HB445">
        <v>0</v>
      </c>
      <c r="HC445">
        <f t="shared" si="478"/>
        <v>0</v>
      </c>
      <c r="HE445" t="s">
        <v>33</v>
      </c>
      <c r="HF445" t="s">
        <v>34</v>
      </c>
      <c r="HM445" t="s">
        <v>3</v>
      </c>
      <c r="HN445" t="s">
        <v>3</v>
      </c>
      <c r="HO445" t="s">
        <v>3</v>
      </c>
      <c r="HP445" t="s">
        <v>3</v>
      </c>
      <c r="HQ445" t="s">
        <v>3</v>
      </c>
      <c r="IK445">
        <v>0</v>
      </c>
    </row>
    <row r="446" spans="1:255" x14ac:dyDescent="0.2">
      <c r="A446" s="2">
        <v>17</v>
      </c>
      <c r="B446" s="2">
        <v>1</v>
      </c>
      <c r="C446" s="2"/>
      <c r="D446" s="2"/>
      <c r="E446" s="2" t="s">
        <v>148</v>
      </c>
      <c r="F446" s="2" t="s">
        <v>27</v>
      </c>
      <c r="G446" s="2" t="s">
        <v>412</v>
      </c>
      <c r="H446" s="2" t="s">
        <v>29</v>
      </c>
      <c r="I446" s="2">
        <v>1</v>
      </c>
      <c r="J446" s="2">
        <v>0</v>
      </c>
      <c r="K446" s="2">
        <v>1</v>
      </c>
      <c r="L446" s="2"/>
      <c r="M446" s="2"/>
      <c r="N446" s="2"/>
      <c r="O446" s="2">
        <f t="shared" si="441"/>
        <v>445.18</v>
      </c>
      <c r="P446" s="2">
        <f t="shared" si="442"/>
        <v>445.18</v>
      </c>
      <c r="Q446" s="2">
        <f t="shared" si="443"/>
        <v>0</v>
      </c>
      <c r="R446" s="2">
        <f t="shared" si="444"/>
        <v>0</v>
      </c>
      <c r="S446" s="2">
        <f t="shared" si="445"/>
        <v>0</v>
      </c>
      <c r="T446" s="2">
        <f t="shared" si="446"/>
        <v>0</v>
      </c>
      <c r="U446" s="2">
        <f t="shared" si="447"/>
        <v>0</v>
      </c>
      <c r="V446" s="2">
        <f t="shared" si="448"/>
        <v>0</v>
      </c>
      <c r="W446" s="2">
        <f t="shared" si="449"/>
        <v>0</v>
      </c>
      <c r="X446" s="2">
        <f t="shared" si="450"/>
        <v>0</v>
      </c>
      <c r="Y446" s="2">
        <f t="shared" si="451"/>
        <v>0</v>
      </c>
      <c r="Z446" s="2"/>
      <c r="AA446" s="2">
        <v>151751237</v>
      </c>
      <c r="AB446" s="2">
        <f t="shared" si="452"/>
        <v>445.18</v>
      </c>
      <c r="AC446" s="2">
        <f t="shared" si="453"/>
        <v>445.18</v>
      </c>
      <c r="AD446" s="2">
        <f t="shared" si="454"/>
        <v>0</v>
      </c>
      <c r="AE446" s="2">
        <f t="shared" si="455"/>
        <v>0</v>
      </c>
      <c r="AF446" s="2">
        <f t="shared" si="456"/>
        <v>0</v>
      </c>
      <c r="AG446" s="2">
        <f t="shared" si="457"/>
        <v>0</v>
      </c>
      <c r="AH446" s="2">
        <f t="shared" si="458"/>
        <v>0</v>
      </c>
      <c r="AI446" s="2">
        <f t="shared" si="459"/>
        <v>0</v>
      </c>
      <c r="AJ446" s="2">
        <f t="shared" si="460"/>
        <v>0</v>
      </c>
      <c r="AK446" s="2">
        <v>445.18</v>
      </c>
      <c r="AL446" s="2">
        <v>445.18</v>
      </c>
      <c r="AM446" s="2">
        <v>0</v>
      </c>
      <c r="AN446" s="2">
        <v>0</v>
      </c>
      <c r="AO446" s="2">
        <v>0</v>
      </c>
      <c r="AP446" s="2">
        <v>0</v>
      </c>
      <c r="AQ446" s="2">
        <v>0</v>
      </c>
      <c r="AR446" s="2">
        <v>0</v>
      </c>
      <c r="AS446" s="2">
        <v>0</v>
      </c>
      <c r="AT446" s="2">
        <v>0</v>
      </c>
      <c r="AU446" s="2">
        <v>0</v>
      </c>
      <c r="AV446" s="2">
        <v>1</v>
      </c>
      <c r="AW446" s="2">
        <v>1</v>
      </c>
      <c r="AX446" s="2"/>
      <c r="AY446" s="2"/>
      <c r="AZ446" s="2">
        <v>1</v>
      </c>
      <c r="BA446" s="2">
        <v>1</v>
      </c>
      <c r="BB446" s="2">
        <v>1</v>
      </c>
      <c r="BC446" s="2">
        <v>1</v>
      </c>
      <c r="BD446" s="2" t="s">
        <v>3</v>
      </c>
      <c r="BE446" s="2" t="s">
        <v>3</v>
      </c>
      <c r="BF446" s="2" t="s">
        <v>3</v>
      </c>
      <c r="BG446" s="2" t="s">
        <v>3</v>
      </c>
      <c r="BH446" s="2">
        <v>3</v>
      </c>
      <c r="BI446" s="2">
        <v>2</v>
      </c>
      <c r="BJ446" s="2" t="s">
        <v>3</v>
      </c>
      <c r="BK446" s="2"/>
      <c r="BL446" s="2"/>
      <c r="BM446" s="2">
        <v>700010</v>
      </c>
      <c r="BN446" s="2">
        <v>0</v>
      </c>
      <c r="BO446" s="2" t="s">
        <v>3</v>
      </c>
      <c r="BP446" s="2">
        <v>0</v>
      </c>
      <c r="BQ446" s="2">
        <v>202</v>
      </c>
      <c r="BR446" s="2">
        <v>0</v>
      </c>
      <c r="BS446" s="2">
        <v>1</v>
      </c>
      <c r="BT446" s="2">
        <v>1</v>
      </c>
      <c r="BU446" s="2">
        <v>1</v>
      </c>
      <c r="BV446" s="2">
        <v>1</v>
      </c>
      <c r="BW446" s="2">
        <v>1</v>
      </c>
      <c r="BX446" s="2">
        <v>1</v>
      </c>
      <c r="BY446" s="2" t="s">
        <v>3</v>
      </c>
      <c r="BZ446" s="2">
        <v>0</v>
      </c>
      <c r="CA446" s="2">
        <v>0</v>
      </c>
      <c r="CB446" s="2" t="s">
        <v>3</v>
      </c>
      <c r="CC446" s="2"/>
      <c r="CD446" s="2"/>
      <c r="CE446" s="2">
        <v>30</v>
      </c>
      <c r="CF446" s="2">
        <v>0</v>
      </c>
      <c r="CG446" s="2">
        <v>0</v>
      </c>
      <c r="CH446" s="2"/>
      <c r="CI446" s="2"/>
      <c r="CJ446" s="2"/>
      <c r="CK446" s="2"/>
      <c r="CL446" s="2"/>
      <c r="CM446" s="2">
        <v>0</v>
      </c>
      <c r="CN446" s="2" t="s">
        <v>3</v>
      </c>
      <c r="CO446" s="2">
        <v>0</v>
      </c>
      <c r="CP446" s="2">
        <f t="shared" si="461"/>
        <v>445.18</v>
      </c>
      <c r="CQ446" s="2">
        <f t="shared" si="462"/>
        <v>445.18</v>
      </c>
      <c r="CR446" s="2">
        <f t="shared" si="463"/>
        <v>0</v>
      </c>
      <c r="CS446" s="2">
        <f t="shared" si="464"/>
        <v>0</v>
      </c>
      <c r="CT446" s="2">
        <f t="shared" si="465"/>
        <v>0</v>
      </c>
      <c r="CU446" s="2">
        <f t="shared" si="466"/>
        <v>0</v>
      </c>
      <c r="CV446" s="2">
        <f t="shared" si="467"/>
        <v>0</v>
      </c>
      <c r="CW446" s="2">
        <f t="shared" si="468"/>
        <v>0</v>
      </c>
      <c r="CX446" s="2">
        <f t="shared" si="469"/>
        <v>0</v>
      </c>
      <c r="CY446" s="2">
        <f>((S446*BZ446)/100)</f>
        <v>0</v>
      </c>
      <c r="CZ446" s="2">
        <f>((S446*CA446)/100)</f>
        <v>0</v>
      </c>
      <c r="DA446" s="2"/>
      <c r="DB446" s="2"/>
      <c r="DC446" s="2" t="s">
        <v>3</v>
      </c>
      <c r="DD446" s="2" t="s">
        <v>3</v>
      </c>
      <c r="DE446" s="2" t="s">
        <v>3</v>
      </c>
      <c r="DF446" s="2" t="s">
        <v>3</v>
      </c>
      <c r="DG446" s="2" t="s">
        <v>3</v>
      </c>
      <c r="DH446" s="2" t="s">
        <v>3</v>
      </c>
      <c r="DI446" s="2" t="s">
        <v>3</v>
      </c>
      <c r="DJ446" s="2" t="s">
        <v>3</v>
      </c>
      <c r="DK446" s="2" t="s">
        <v>3</v>
      </c>
      <c r="DL446" s="2" t="s">
        <v>3</v>
      </c>
      <c r="DM446" s="2" t="s">
        <v>3</v>
      </c>
      <c r="DN446" s="2">
        <v>0</v>
      </c>
      <c r="DO446" s="2">
        <v>0</v>
      </c>
      <c r="DP446" s="2">
        <v>1</v>
      </c>
      <c r="DQ446" s="2">
        <v>1</v>
      </c>
      <c r="DR446" s="2"/>
      <c r="DS446" s="2"/>
      <c r="DT446" s="2"/>
      <c r="DU446" s="2">
        <v>1010</v>
      </c>
      <c r="DV446" s="2" t="s">
        <v>29</v>
      </c>
      <c r="DW446" s="2" t="s">
        <v>29</v>
      </c>
      <c r="DX446" s="2">
        <v>1</v>
      </c>
      <c r="DY446" s="2"/>
      <c r="DZ446" s="2" t="s">
        <v>3</v>
      </c>
      <c r="EA446" s="2" t="s">
        <v>3</v>
      </c>
      <c r="EB446" s="2" t="s">
        <v>3</v>
      </c>
      <c r="EC446" s="2" t="s">
        <v>3</v>
      </c>
      <c r="ED446" s="2"/>
      <c r="EE446" s="2">
        <v>151748510</v>
      </c>
      <c r="EF446" s="2">
        <v>202</v>
      </c>
      <c r="EG446" s="2" t="s">
        <v>30</v>
      </c>
      <c r="EH446" s="2">
        <v>0</v>
      </c>
      <c r="EI446" s="2" t="s">
        <v>3</v>
      </c>
      <c r="EJ446" s="2">
        <v>1</v>
      </c>
      <c r="EK446" s="2">
        <v>700010</v>
      </c>
      <c r="EL446" s="2" t="s">
        <v>31</v>
      </c>
      <c r="EM446" s="2" t="s">
        <v>30</v>
      </c>
      <c r="EN446" s="2"/>
      <c r="EO446" s="2" t="s">
        <v>3</v>
      </c>
      <c r="EP446" s="2"/>
      <c r="EQ446" s="2">
        <v>0</v>
      </c>
      <c r="ER446" s="2">
        <v>474.40000000000003</v>
      </c>
      <c r="ES446" s="2">
        <v>445.18</v>
      </c>
      <c r="ET446" s="2">
        <v>0</v>
      </c>
      <c r="EU446" s="2">
        <v>0</v>
      </c>
      <c r="EV446" s="2">
        <v>0</v>
      </c>
      <c r="EW446" s="2">
        <v>0</v>
      </c>
      <c r="EX446" s="2">
        <v>0</v>
      </c>
      <c r="EY446" s="2">
        <v>0</v>
      </c>
      <c r="EZ446" s="2"/>
      <c r="FA446" s="2"/>
      <c r="FB446" s="2"/>
      <c r="FC446" s="2"/>
      <c r="FD446" s="2"/>
      <c r="FE446" s="2"/>
      <c r="FF446" s="2"/>
      <c r="FG446" s="2"/>
      <c r="FH446" s="2"/>
      <c r="FI446" s="2"/>
      <c r="FJ446" s="2"/>
      <c r="FK446" s="2"/>
      <c r="FL446" s="2"/>
      <c r="FM446" s="2"/>
      <c r="FN446" s="2"/>
      <c r="FO446" s="2"/>
      <c r="FP446" s="2"/>
      <c r="FQ446" s="2">
        <v>0</v>
      </c>
      <c r="FR446" s="2">
        <f t="shared" si="470"/>
        <v>0</v>
      </c>
      <c r="FS446" s="2">
        <v>0</v>
      </c>
      <c r="FT446" s="2"/>
      <c r="FU446" s="2"/>
      <c r="FV446" s="2"/>
      <c r="FW446" s="2"/>
      <c r="FX446" s="2">
        <v>0</v>
      </c>
      <c r="FY446" s="2">
        <v>0</v>
      </c>
      <c r="FZ446" s="2"/>
      <c r="GA446" s="2" t="s">
        <v>413</v>
      </c>
      <c r="GB446" s="2"/>
      <c r="GC446" s="2"/>
      <c r="GD446" s="2">
        <v>0</v>
      </c>
      <c r="GE446" s="2"/>
      <c r="GF446" s="2">
        <v>-2073039037</v>
      </c>
      <c r="GG446" s="2">
        <v>2</v>
      </c>
      <c r="GH446" s="2">
        <v>4</v>
      </c>
      <c r="GI446" s="2">
        <v>-2</v>
      </c>
      <c r="GJ446" s="2">
        <v>0</v>
      </c>
      <c r="GK446" s="2">
        <f>ROUND(R446*(R12)/100,2)</f>
        <v>0</v>
      </c>
      <c r="GL446" s="2">
        <f t="shared" si="471"/>
        <v>0</v>
      </c>
      <c r="GM446" s="2">
        <f t="shared" si="472"/>
        <v>445.18</v>
      </c>
      <c r="GN446" s="2">
        <f t="shared" si="473"/>
        <v>0</v>
      </c>
      <c r="GO446" s="2">
        <f t="shared" si="474"/>
        <v>445.18</v>
      </c>
      <c r="GP446" s="2">
        <f t="shared" si="475"/>
        <v>0</v>
      </c>
      <c r="GQ446" s="2"/>
      <c r="GR446" s="2">
        <v>0</v>
      </c>
      <c r="GS446" s="2">
        <v>2</v>
      </c>
      <c r="GT446" s="2">
        <v>0</v>
      </c>
      <c r="GU446" s="2" t="s">
        <v>3</v>
      </c>
      <c r="GV446" s="2">
        <f t="shared" si="476"/>
        <v>0</v>
      </c>
      <c r="GW446" s="2">
        <v>1</v>
      </c>
      <c r="GX446" s="2">
        <f t="shared" si="477"/>
        <v>0</v>
      </c>
      <c r="GY446" s="2"/>
      <c r="GZ446" s="2"/>
      <c r="HA446" s="2">
        <v>0</v>
      </c>
      <c r="HB446" s="2">
        <v>0</v>
      </c>
      <c r="HC446" s="2">
        <f t="shared" si="478"/>
        <v>0</v>
      </c>
      <c r="HD446" s="2"/>
      <c r="HE446" s="2" t="s">
        <v>26</v>
      </c>
      <c r="HF446" s="2" t="s">
        <v>75</v>
      </c>
      <c r="HG446" s="2"/>
      <c r="HH446" s="2"/>
      <c r="HI446" s="2"/>
      <c r="HJ446" s="2"/>
      <c r="HK446" s="2"/>
      <c r="HL446" s="2"/>
      <c r="HM446" s="2" t="s">
        <v>3</v>
      </c>
      <c r="HN446" s="2" t="s">
        <v>3</v>
      </c>
      <c r="HO446" s="2" t="s">
        <v>3</v>
      </c>
      <c r="HP446" s="2" t="s">
        <v>3</v>
      </c>
      <c r="HQ446" s="2" t="s">
        <v>3</v>
      </c>
      <c r="HR446" s="2"/>
      <c r="HS446" s="2"/>
      <c r="HT446" s="2"/>
      <c r="HU446" s="2"/>
      <c r="HV446" s="2"/>
      <c r="HW446" s="2"/>
      <c r="HX446" s="2"/>
      <c r="HY446" s="2"/>
      <c r="HZ446" s="2"/>
      <c r="IA446" s="2"/>
      <c r="IB446" s="2"/>
      <c r="IC446" s="2"/>
      <c r="ID446" s="2"/>
      <c r="IE446" s="2"/>
      <c r="IF446" s="2"/>
      <c r="IG446" s="2"/>
      <c r="IH446" s="2"/>
      <c r="II446" s="2"/>
      <c r="IJ446" s="2"/>
      <c r="IK446" s="2">
        <v>0</v>
      </c>
      <c r="IL446" s="2"/>
      <c r="IM446" s="2"/>
      <c r="IN446" s="2"/>
      <c r="IO446" s="2"/>
      <c r="IP446" s="2"/>
      <c r="IQ446" s="2"/>
      <c r="IR446" s="2"/>
      <c r="IS446" s="2"/>
      <c r="IT446" s="2"/>
      <c r="IU446" s="2"/>
    </row>
    <row r="447" spans="1:255" x14ac:dyDescent="0.2">
      <c r="A447">
        <v>17</v>
      </c>
      <c r="B447">
        <v>1</v>
      </c>
      <c r="E447" t="s">
        <v>148</v>
      </c>
      <c r="F447" t="s">
        <v>27</v>
      </c>
      <c r="G447" t="s">
        <v>412</v>
      </c>
      <c r="H447" t="s">
        <v>29</v>
      </c>
      <c r="I447">
        <v>1</v>
      </c>
      <c r="J447">
        <v>0</v>
      </c>
      <c r="K447">
        <v>1</v>
      </c>
      <c r="O447">
        <f t="shared" si="441"/>
        <v>4336.05</v>
      </c>
      <c r="P447">
        <f t="shared" si="442"/>
        <v>4336.05</v>
      </c>
      <c r="Q447">
        <f t="shared" si="443"/>
        <v>0</v>
      </c>
      <c r="R447">
        <f t="shared" si="444"/>
        <v>0</v>
      </c>
      <c r="S447">
        <f t="shared" si="445"/>
        <v>0</v>
      </c>
      <c r="T447">
        <f t="shared" si="446"/>
        <v>0</v>
      </c>
      <c r="U447">
        <f t="shared" si="447"/>
        <v>0</v>
      </c>
      <c r="V447">
        <f t="shared" si="448"/>
        <v>0</v>
      </c>
      <c r="W447">
        <f t="shared" si="449"/>
        <v>0</v>
      </c>
      <c r="X447">
        <f t="shared" si="450"/>
        <v>0</v>
      </c>
      <c r="Y447">
        <f t="shared" si="451"/>
        <v>0</v>
      </c>
      <c r="AA447">
        <v>151751235</v>
      </c>
      <c r="AB447">
        <f t="shared" si="452"/>
        <v>445.18</v>
      </c>
      <c r="AC447">
        <f t="shared" si="453"/>
        <v>445.18</v>
      </c>
      <c r="AD447">
        <f t="shared" si="454"/>
        <v>0</v>
      </c>
      <c r="AE447">
        <f t="shared" si="455"/>
        <v>0</v>
      </c>
      <c r="AF447">
        <f t="shared" si="456"/>
        <v>0</v>
      </c>
      <c r="AG447">
        <f t="shared" si="457"/>
        <v>0</v>
      </c>
      <c r="AH447">
        <f t="shared" si="458"/>
        <v>0</v>
      </c>
      <c r="AI447">
        <f t="shared" si="459"/>
        <v>0</v>
      </c>
      <c r="AJ447">
        <f t="shared" si="460"/>
        <v>0</v>
      </c>
      <c r="AK447">
        <v>445.18</v>
      </c>
      <c r="AL447">
        <v>445.18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1</v>
      </c>
      <c r="AW447">
        <v>1</v>
      </c>
      <c r="AZ447">
        <v>1</v>
      </c>
      <c r="BA447">
        <v>1</v>
      </c>
      <c r="BB447">
        <v>1</v>
      </c>
      <c r="BC447">
        <v>9.74</v>
      </c>
      <c r="BD447" t="s">
        <v>3</v>
      </c>
      <c r="BE447" t="s">
        <v>3</v>
      </c>
      <c r="BF447" t="s">
        <v>3</v>
      </c>
      <c r="BG447" t="s">
        <v>3</v>
      </c>
      <c r="BH447">
        <v>3</v>
      </c>
      <c r="BI447">
        <v>2</v>
      </c>
      <c r="BJ447" t="s">
        <v>3</v>
      </c>
      <c r="BM447">
        <v>700010</v>
      </c>
      <c r="BN447">
        <v>0</v>
      </c>
      <c r="BO447" t="s">
        <v>3</v>
      </c>
      <c r="BP447">
        <v>0</v>
      </c>
      <c r="BQ447">
        <v>202</v>
      </c>
      <c r="BR447">
        <v>0</v>
      </c>
      <c r="BS447">
        <v>1</v>
      </c>
      <c r="BT447">
        <v>1</v>
      </c>
      <c r="BU447">
        <v>1</v>
      </c>
      <c r="BV447">
        <v>1</v>
      </c>
      <c r="BW447">
        <v>1</v>
      </c>
      <c r="BX447">
        <v>1</v>
      </c>
      <c r="BY447" t="s">
        <v>3</v>
      </c>
      <c r="BZ447">
        <v>0</v>
      </c>
      <c r="CA447">
        <v>0</v>
      </c>
      <c r="CB447" t="s">
        <v>3</v>
      </c>
      <c r="CE447">
        <v>30</v>
      </c>
      <c r="CF447">
        <v>0</v>
      </c>
      <c r="CG447">
        <v>0</v>
      </c>
      <c r="CM447">
        <v>0</v>
      </c>
      <c r="CN447" t="s">
        <v>3</v>
      </c>
      <c r="CO447">
        <v>0</v>
      </c>
      <c r="CP447">
        <f t="shared" si="461"/>
        <v>4336.05</v>
      </c>
      <c r="CQ447">
        <f t="shared" si="462"/>
        <v>4336.05</v>
      </c>
      <c r="CR447">
        <f t="shared" si="463"/>
        <v>0</v>
      </c>
      <c r="CS447">
        <f t="shared" si="464"/>
        <v>0</v>
      </c>
      <c r="CT447">
        <f t="shared" si="465"/>
        <v>0</v>
      </c>
      <c r="CU447">
        <f t="shared" si="466"/>
        <v>0</v>
      </c>
      <c r="CV447">
        <f t="shared" si="467"/>
        <v>0</v>
      </c>
      <c r="CW447">
        <f t="shared" si="468"/>
        <v>0</v>
      </c>
      <c r="CX447">
        <f t="shared" si="469"/>
        <v>0</v>
      </c>
      <c r="CY447">
        <f>S447*(BZ447/100)</f>
        <v>0</v>
      </c>
      <c r="CZ447">
        <f>S447*(CA447/100)</f>
        <v>0</v>
      </c>
      <c r="DC447" t="s">
        <v>3</v>
      </c>
      <c r="DD447" t="s">
        <v>3</v>
      </c>
      <c r="DE447" t="s">
        <v>3</v>
      </c>
      <c r="DF447" t="s">
        <v>3</v>
      </c>
      <c r="DG447" t="s">
        <v>3</v>
      </c>
      <c r="DH447" t="s">
        <v>3</v>
      </c>
      <c r="DI447" t="s">
        <v>3</v>
      </c>
      <c r="DJ447" t="s">
        <v>3</v>
      </c>
      <c r="DK447" t="s">
        <v>3</v>
      </c>
      <c r="DL447" t="s">
        <v>3</v>
      </c>
      <c r="DM447" t="s">
        <v>3</v>
      </c>
      <c r="DN447">
        <v>0</v>
      </c>
      <c r="DO447">
        <v>0</v>
      </c>
      <c r="DP447">
        <v>1</v>
      </c>
      <c r="DQ447">
        <v>1</v>
      </c>
      <c r="DU447">
        <v>1010</v>
      </c>
      <c r="DV447" t="s">
        <v>29</v>
      </c>
      <c r="DW447" t="s">
        <v>29</v>
      </c>
      <c r="DX447">
        <v>1</v>
      </c>
      <c r="DZ447" t="s">
        <v>3</v>
      </c>
      <c r="EA447" t="s">
        <v>3</v>
      </c>
      <c r="EB447" t="s">
        <v>3</v>
      </c>
      <c r="EC447" t="s">
        <v>3</v>
      </c>
      <c r="EE447">
        <v>151748510</v>
      </c>
      <c r="EF447">
        <v>202</v>
      </c>
      <c r="EG447" t="s">
        <v>30</v>
      </c>
      <c r="EH447">
        <v>0</v>
      </c>
      <c r="EI447" t="s">
        <v>3</v>
      </c>
      <c r="EJ447">
        <v>1</v>
      </c>
      <c r="EK447">
        <v>700010</v>
      </c>
      <c r="EL447" t="s">
        <v>31</v>
      </c>
      <c r="EM447" t="s">
        <v>30</v>
      </c>
      <c r="EO447" t="s">
        <v>3</v>
      </c>
      <c r="EQ447">
        <v>0</v>
      </c>
      <c r="ER447">
        <v>474.40000000000003</v>
      </c>
      <c r="ES447">
        <v>445.18</v>
      </c>
      <c r="ET447">
        <v>0</v>
      </c>
      <c r="EU447">
        <v>0</v>
      </c>
      <c r="EV447">
        <v>0</v>
      </c>
      <c r="EW447">
        <v>0</v>
      </c>
      <c r="EX447">
        <v>0</v>
      </c>
      <c r="EY447">
        <v>0</v>
      </c>
      <c r="EZ447">
        <v>5</v>
      </c>
      <c r="FC447">
        <v>1</v>
      </c>
      <c r="FD447">
        <v>18</v>
      </c>
      <c r="FF447">
        <v>5101.2</v>
      </c>
      <c r="FQ447">
        <v>0</v>
      </c>
      <c r="FR447">
        <f t="shared" si="470"/>
        <v>0</v>
      </c>
      <c r="FS447">
        <v>0</v>
      </c>
      <c r="FX447">
        <v>0</v>
      </c>
      <c r="FY447">
        <v>0</v>
      </c>
      <c r="GA447" t="s">
        <v>413</v>
      </c>
      <c r="GD447">
        <v>0</v>
      </c>
      <c r="GF447">
        <v>-2073039037</v>
      </c>
      <c r="GG447">
        <v>2</v>
      </c>
      <c r="GH447">
        <v>3</v>
      </c>
      <c r="GI447">
        <v>5</v>
      </c>
      <c r="GJ447">
        <v>0</v>
      </c>
      <c r="GK447">
        <f>ROUND(R447*(S12)/100,2)</f>
        <v>0</v>
      </c>
      <c r="GL447">
        <f t="shared" si="471"/>
        <v>0</v>
      </c>
      <c r="GM447">
        <f t="shared" si="472"/>
        <v>4336.05</v>
      </c>
      <c r="GN447">
        <f t="shared" si="473"/>
        <v>0</v>
      </c>
      <c r="GO447">
        <f t="shared" si="474"/>
        <v>4336.05</v>
      </c>
      <c r="GP447">
        <f t="shared" si="475"/>
        <v>0</v>
      </c>
      <c r="GR447">
        <v>1</v>
      </c>
      <c r="GS447">
        <v>1</v>
      </c>
      <c r="GT447">
        <v>0</v>
      </c>
      <c r="GU447" t="s">
        <v>3</v>
      </c>
      <c r="GV447">
        <f t="shared" si="476"/>
        <v>0</v>
      </c>
      <c r="GW447">
        <v>1</v>
      </c>
      <c r="GX447">
        <f t="shared" si="477"/>
        <v>0</v>
      </c>
      <c r="HA447">
        <v>0</v>
      </c>
      <c r="HB447">
        <v>0</v>
      </c>
      <c r="HC447">
        <f t="shared" si="478"/>
        <v>0</v>
      </c>
      <c r="HE447" t="s">
        <v>26</v>
      </c>
      <c r="HF447" t="s">
        <v>75</v>
      </c>
      <c r="HM447" t="s">
        <v>3</v>
      </c>
      <c r="HN447" t="s">
        <v>3</v>
      </c>
      <c r="HO447" t="s">
        <v>3</v>
      </c>
      <c r="HP447" t="s">
        <v>3</v>
      </c>
      <c r="HQ447" t="s">
        <v>3</v>
      </c>
      <c r="IK447">
        <v>0</v>
      </c>
    </row>
    <row r="448" spans="1:255" x14ac:dyDescent="0.2">
      <c r="A448" s="2">
        <v>17</v>
      </c>
      <c r="B448" s="2">
        <v>1</v>
      </c>
      <c r="C448" s="2"/>
      <c r="D448" s="2"/>
      <c r="E448" s="2" t="s">
        <v>154</v>
      </c>
      <c r="F448" s="2" t="s">
        <v>27</v>
      </c>
      <c r="G448" s="2" t="s">
        <v>414</v>
      </c>
      <c r="H448" s="2" t="s">
        <v>29</v>
      </c>
      <c r="I448" s="2">
        <v>1</v>
      </c>
      <c r="J448" s="2">
        <v>0</v>
      </c>
      <c r="K448" s="2">
        <v>1</v>
      </c>
      <c r="L448" s="2"/>
      <c r="M448" s="2"/>
      <c r="N448" s="2"/>
      <c r="O448" s="2">
        <f t="shared" si="441"/>
        <v>1854.33</v>
      </c>
      <c r="P448" s="2">
        <f t="shared" si="442"/>
        <v>1854.33</v>
      </c>
      <c r="Q448" s="2">
        <f t="shared" si="443"/>
        <v>0</v>
      </c>
      <c r="R448" s="2">
        <f t="shared" si="444"/>
        <v>0</v>
      </c>
      <c r="S448" s="2">
        <f t="shared" si="445"/>
        <v>0</v>
      </c>
      <c r="T448" s="2">
        <f t="shared" si="446"/>
        <v>0</v>
      </c>
      <c r="U448" s="2">
        <f t="shared" si="447"/>
        <v>0</v>
      </c>
      <c r="V448" s="2">
        <f t="shared" si="448"/>
        <v>0</v>
      </c>
      <c r="W448" s="2">
        <f t="shared" si="449"/>
        <v>0</v>
      </c>
      <c r="X448" s="2">
        <f t="shared" si="450"/>
        <v>0</v>
      </c>
      <c r="Y448" s="2">
        <f t="shared" si="451"/>
        <v>0</v>
      </c>
      <c r="Z448" s="2"/>
      <c r="AA448" s="2">
        <v>151751237</v>
      </c>
      <c r="AB448" s="2">
        <f t="shared" si="452"/>
        <v>1854.33</v>
      </c>
      <c r="AC448" s="2">
        <f t="shared" si="453"/>
        <v>1854.33</v>
      </c>
      <c r="AD448" s="2">
        <f t="shared" si="454"/>
        <v>0</v>
      </c>
      <c r="AE448" s="2">
        <f t="shared" si="455"/>
        <v>0</v>
      </c>
      <c r="AF448" s="2">
        <f t="shared" si="456"/>
        <v>0</v>
      </c>
      <c r="AG448" s="2">
        <f t="shared" si="457"/>
        <v>0</v>
      </c>
      <c r="AH448" s="2">
        <f t="shared" si="458"/>
        <v>0</v>
      </c>
      <c r="AI448" s="2">
        <f t="shared" si="459"/>
        <v>0</v>
      </c>
      <c r="AJ448" s="2">
        <f t="shared" si="460"/>
        <v>0</v>
      </c>
      <c r="AK448" s="2">
        <v>1854.33</v>
      </c>
      <c r="AL448" s="2">
        <v>1854.33</v>
      </c>
      <c r="AM448" s="2">
        <v>0</v>
      </c>
      <c r="AN448" s="2">
        <v>0</v>
      </c>
      <c r="AO448" s="2">
        <v>0</v>
      </c>
      <c r="AP448" s="2">
        <v>0</v>
      </c>
      <c r="AQ448" s="2">
        <v>0</v>
      </c>
      <c r="AR448" s="2">
        <v>0</v>
      </c>
      <c r="AS448" s="2">
        <v>0</v>
      </c>
      <c r="AT448" s="2">
        <v>0</v>
      </c>
      <c r="AU448" s="2">
        <v>0</v>
      </c>
      <c r="AV448" s="2">
        <v>1</v>
      </c>
      <c r="AW448" s="2">
        <v>1</v>
      </c>
      <c r="AX448" s="2"/>
      <c r="AY448" s="2"/>
      <c r="AZ448" s="2">
        <v>1</v>
      </c>
      <c r="BA448" s="2">
        <v>1</v>
      </c>
      <c r="BB448" s="2">
        <v>1</v>
      </c>
      <c r="BC448" s="2">
        <v>1</v>
      </c>
      <c r="BD448" s="2" t="s">
        <v>3</v>
      </c>
      <c r="BE448" s="2" t="s">
        <v>3</v>
      </c>
      <c r="BF448" s="2" t="s">
        <v>3</v>
      </c>
      <c r="BG448" s="2" t="s">
        <v>3</v>
      </c>
      <c r="BH448" s="2">
        <v>3</v>
      </c>
      <c r="BI448" s="2">
        <v>2</v>
      </c>
      <c r="BJ448" s="2" t="s">
        <v>3</v>
      </c>
      <c r="BK448" s="2"/>
      <c r="BL448" s="2"/>
      <c r="BM448" s="2">
        <v>700010</v>
      </c>
      <c r="BN448" s="2">
        <v>0</v>
      </c>
      <c r="BO448" s="2" t="s">
        <v>3</v>
      </c>
      <c r="BP448" s="2">
        <v>0</v>
      </c>
      <c r="BQ448" s="2">
        <v>202</v>
      </c>
      <c r="BR448" s="2">
        <v>0</v>
      </c>
      <c r="BS448" s="2">
        <v>1</v>
      </c>
      <c r="BT448" s="2">
        <v>1</v>
      </c>
      <c r="BU448" s="2">
        <v>1</v>
      </c>
      <c r="BV448" s="2">
        <v>1</v>
      </c>
      <c r="BW448" s="2">
        <v>1</v>
      </c>
      <c r="BX448" s="2">
        <v>1</v>
      </c>
      <c r="BY448" s="2" t="s">
        <v>3</v>
      </c>
      <c r="BZ448" s="2">
        <v>0</v>
      </c>
      <c r="CA448" s="2">
        <v>0</v>
      </c>
      <c r="CB448" s="2" t="s">
        <v>3</v>
      </c>
      <c r="CC448" s="2"/>
      <c r="CD448" s="2"/>
      <c r="CE448" s="2">
        <v>30</v>
      </c>
      <c r="CF448" s="2">
        <v>0</v>
      </c>
      <c r="CG448" s="2">
        <v>0</v>
      </c>
      <c r="CH448" s="2"/>
      <c r="CI448" s="2"/>
      <c r="CJ448" s="2"/>
      <c r="CK448" s="2"/>
      <c r="CL448" s="2"/>
      <c r="CM448" s="2">
        <v>0</v>
      </c>
      <c r="CN448" s="2" t="s">
        <v>3</v>
      </c>
      <c r="CO448" s="2">
        <v>0</v>
      </c>
      <c r="CP448" s="2">
        <f t="shared" si="461"/>
        <v>1854.33</v>
      </c>
      <c r="CQ448" s="2">
        <f t="shared" si="462"/>
        <v>1854.33</v>
      </c>
      <c r="CR448" s="2">
        <f t="shared" si="463"/>
        <v>0</v>
      </c>
      <c r="CS448" s="2">
        <f t="shared" si="464"/>
        <v>0</v>
      </c>
      <c r="CT448" s="2">
        <f t="shared" si="465"/>
        <v>0</v>
      </c>
      <c r="CU448" s="2">
        <f t="shared" si="466"/>
        <v>0</v>
      </c>
      <c r="CV448" s="2">
        <f t="shared" si="467"/>
        <v>0</v>
      </c>
      <c r="CW448" s="2">
        <f t="shared" si="468"/>
        <v>0</v>
      </c>
      <c r="CX448" s="2">
        <f t="shared" si="469"/>
        <v>0</v>
      </c>
      <c r="CY448" s="2">
        <f>((S448*BZ448)/100)</f>
        <v>0</v>
      </c>
      <c r="CZ448" s="2">
        <f>((S448*CA448)/100)</f>
        <v>0</v>
      </c>
      <c r="DA448" s="2"/>
      <c r="DB448" s="2"/>
      <c r="DC448" s="2" t="s">
        <v>3</v>
      </c>
      <c r="DD448" s="2" t="s">
        <v>3</v>
      </c>
      <c r="DE448" s="2" t="s">
        <v>3</v>
      </c>
      <c r="DF448" s="2" t="s">
        <v>3</v>
      </c>
      <c r="DG448" s="2" t="s">
        <v>3</v>
      </c>
      <c r="DH448" s="2" t="s">
        <v>3</v>
      </c>
      <c r="DI448" s="2" t="s">
        <v>3</v>
      </c>
      <c r="DJ448" s="2" t="s">
        <v>3</v>
      </c>
      <c r="DK448" s="2" t="s">
        <v>3</v>
      </c>
      <c r="DL448" s="2" t="s">
        <v>3</v>
      </c>
      <c r="DM448" s="2" t="s">
        <v>3</v>
      </c>
      <c r="DN448" s="2">
        <v>0</v>
      </c>
      <c r="DO448" s="2">
        <v>0</v>
      </c>
      <c r="DP448" s="2">
        <v>1</v>
      </c>
      <c r="DQ448" s="2">
        <v>1</v>
      </c>
      <c r="DR448" s="2"/>
      <c r="DS448" s="2"/>
      <c r="DT448" s="2"/>
      <c r="DU448" s="2">
        <v>1010</v>
      </c>
      <c r="DV448" s="2" t="s">
        <v>29</v>
      </c>
      <c r="DW448" s="2" t="s">
        <v>29</v>
      </c>
      <c r="DX448" s="2">
        <v>1</v>
      </c>
      <c r="DY448" s="2"/>
      <c r="DZ448" s="2" t="s">
        <v>3</v>
      </c>
      <c r="EA448" s="2" t="s">
        <v>3</v>
      </c>
      <c r="EB448" s="2" t="s">
        <v>3</v>
      </c>
      <c r="EC448" s="2" t="s">
        <v>3</v>
      </c>
      <c r="ED448" s="2"/>
      <c r="EE448" s="2">
        <v>151748510</v>
      </c>
      <c r="EF448" s="2">
        <v>202</v>
      </c>
      <c r="EG448" s="2" t="s">
        <v>30</v>
      </c>
      <c r="EH448" s="2">
        <v>0</v>
      </c>
      <c r="EI448" s="2" t="s">
        <v>3</v>
      </c>
      <c r="EJ448" s="2">
        <v>1</v>
      </c>
      <c r="EK448" s="2">
        <v>700010</v>
      </c>
      <c r="EL448" s="2" t="s">
        <v>31</v>
      </c>
      <c r="EM448" s="2" t="s">
        <v>30</v>
      </c>
      <c r="EN448" s="2"/>
      <c r="EO448" s="2" t="s">
        <v>3</v>
      </c>
      <c r="EP448" s="2"/>
      <c r="EQ448" s="2">
        <v>0</v>
      </c>
      <c r="ER448" s="2">
        <v>1976.06</v>
      </c>
      <c r="ES448" s="2">
        <v>1854.33</v>
      </c>
      <c r="ET448" s="2">
        <v>0</v>
      </c>
      <c r="EU448" s="2">
        <v>0</v>
      </c>
      <c r="EV448" s="2">
        <v>0</v>
      </c>
      <c r="EW448" s="2">
        <v>0</v>
      </c>
      <c r="EX448" s="2">
        <v>0</v>
      </c>
      <c r="EY448" s="2">
        <v>0</v>
      </c>
      <c r="EZ448" s="2"/>
      <c r="FA448" s="2"/>
      <c r="FB448" s="2"/>
      <c r="FC448" s="2"/>
      <c r="FD448" s="2"/>
      <c r="FE448" s="2"/>
      <c r="FF448" s="2"/>
      <c r="FG448" s="2"/>
      <c r="FH448" s="2"/>
      <c r="FI448" s="2"/>
      <c r="FJ448" s="2"/>
      <c r="FK448" s="2"/>
      <c r="FL448" s="2"/>
      <c r="FM448" s="2"/>
      <c r="FN448" s="2"/>
      <c r="FO448" s="2"/>
      <c r="FP448" s="2"/>
      <c r="FQ448" s="2">
        <v>0</v>
      </c>
      <c r="FR448" s="2">
        <f t="shared" si="470"/>
        <v>0</v>
      </c>
      <c r="FS448" s="2">
        <v>0</v>
      </c>
      <c r="FT448" s="2"/>
      <c r="FU448" s="2"/>
      <c r="FV448" s="2"/>
      <c r="FW448" s="2"/>
      <c r="FX448" s="2">
        <v>0</v>
      </c>
      <c r="FY448" s="2">
        <v>0</v>
      </c>
      <c r="FZ448" s="2"/>
      <c r="GA448" s="2" t="s">
        <v>415</v>
      </c>
      <c r="GB448" s="2"/>
      <c r="GC448" s="2"/>
      <c r="GD448" s="2">
        <v>0</v>
      </c>
      <c r="GE448" s="2"/>
      <c r="GF448" s="2">
        <v>-1464263862</v>
      </c>
      <c r="GG448" s="2">
        <v>2</v>
      </c>
      <c r="GH448" s="2">
        <v>4</v>
      </c>
      <c r="GI448" s="2">
        <v>-2</v>
      </c>
      <c r="GJ448" s="2">
        <v>0</v>
      </c>
      <c r="GK448" s="2">
        <f>ROUND(R448*(R12)/100,2)</f>
        <v>0</v>
      </c>
      <c r="GL448" s="2">
        <f t="shared" si="471"/>
        <v>0</v>
      </c>
      <c r="GM448" s="2">
        <f t="shared" si="472"/>
        <v>1854.33</v>
      </c>
      <c r="GN448" s="2">
        <f t="shared" si="473"/>
        <v>0</v>
      </c>
      <c r="GO448" s="2">
        <f t="shared" si="474"/>
        <v>1854.33</v>
      </c>
      <c r="GP448" s="2">
        <f t="shared" si="475"/>
        <v>0</v>
      </c>
      <c r="GQ448" s="2"/>
      <c r="GR448" s="2">
        <v>0</v>
      </c>
      <c r="GS448" s="2">
        <v>2</v>
      </c>
      <c r="GT448" s="2">
        <v>0</v>
      </c>
      <c r="GU448" s="2" t="s">
        <v>3</v>
      </c>
      <c r="GV448" s="2">
        <f t="shared" si="476"/>
        <v>0</v>
      </c>
      <c r="GW448" s="2">
        <v>1</v>
      </c>
      <c r="GX448" s="2">
        <f t="shared" si="477"/>
        <v>0</v>
      </c>
      <c r="GY448" s="2"/>
      <c r="GZ448" s="2"/>
      <c r="HA448" s="2">
        <v>0</v>
      </c>
      <c r="HB448" s="2">
        <v>0</v>
      </c>
      <c r="HC448" s="2">
        <f t="shared" si="478"/>
        <v>0</v>
      </c>
      <c r="HD448" s="2"/>
      <c r="HE448" s="2" t="s">
        <v>26</v>
      </c>
      <c r="HF448" s="2" t="s">
        <v>75</v>
      </c>
      <c r="HG448" s="2"/>
      <c r="HH448" s="2"/>
      <c r="HI448" s="2"/>
      <c r="HJ448" s="2"/>
      <c r="HK448" s="2"/>
      <c r="HL448" s="2"/>
      <c r="HM448" s="2" t="s">
        <v>3</v>
      </c>
      <c r="HN448" s="2" t="s">
        <v>3</v>
      </c>
      <c r="HO448" s="2" t="s">
        <v>3</v>
      </c>
      <c r="HP448" s="2" t="s">
        <v>3</v>
      </c>
      <c r="HQ448" s="2" t="s">
        <v>3</v>
      </c>
      <c r="HR448" s="2"/>
      <c r="HS448" s="2"/>
      <c r="HT448" s="2"/>
      <c r="HU448" s="2"/>
      <c r="HV448" s="2"/>
      <c r="HW448" s="2"/>
      <c r="HX448" s="2"/>
      <c r="HY448" s="2"/>
      <c r="HZ448" s="2"/>
      <c r="IA448" s="2"/>
      <c r="IB448" s="2"/>
      <c r="IC448" s="2"/>
      <c r="ID448" s="2"/>
      <c r="IE448" s="2"/>
      <c r="IF448" s="2"/>
      <c r="IG448" s="2"/>
      <c r="IH448" s="2"/>
      <c r="II448" s="2"/>
      <c r="IJ448" s="2"/>
      <c r="IK448" s="2">
        <v>0</v>
      </c>
      <c r="IL448" s="2"/>
      <c r="IM448" s="2"/>
      <c r="IN448" s="2"/>
      <c r="IO448" s="2"/>
      <c r="IP448" s="2"/>
      <c r="IQ448" s="2"/>
      <c r="IR448" s="2"/>
      <c r="IS448" s="2"/>
      <c r="IT448" s="2"/>
      <c r="IU448" s="2"/>
    </row>
    <row r="449" spans="1:255" x14ac:dyDescent="0.2">
      <c r="A449">
        <v>17</v>
      </c>
      <c r="B449">
        <v>1</v>
      </c>
      <c r="E449" t="s">
        <v>154</v>
      </c>
      <c r="F449" t="s">
        <v>27</v>
      </c>
      <c r="G449" t="s">
        <v>414</v>
      </c>
      <c r="H449" t="s">
        <v>29</v>
      </c>
      <c r="I449">
        <v>1</v>
      </c>
      <c r="J449">
        <v>0</v>
      </c>
      <c r="K449">
        <v>1</v>
      </c>
      <c r="O449">
        <f t="shared" si="441"/>
        <v>18061.169999999998</v>
      </c>
      <c r="P449">
        <f t="shared" si="442"/>
        <v>18061.169999999998</v>
      </c>
      <c r="Q449">
        <f t="shared" si="443"/>
        <v>0</v>
      </c>
      <c r="R449">
        <f t="shared" si="444"/>
        <v>0</v>
      </c>
      <c r="S449">
        <f t="shared" si="445"/>
        <v>0</v>
      </c>
      <c r="T449">
        <f t="shared" si="446"/>
        <v>0</v>
      </c>
      <c r="U449">
        <f t="shared" si="447"/>
        <v>0</v>
      </c>
      <c r="V449">
        <f t="shared" si="448"/>
        <v>0</v>
      </c>
      <c r="W449">
        <f t="shared" si="449"/>
        <v>0</v>
      </c>
      <c r="X449">
        <f t="shared" si="450"/>
        <v>0</v>
      </c>
      <c r="Y449">
        <f t="shared" si="451"/>
        <v>0</v>
      </c>
      <c r="AA449">
        <v>151751235</v>
      </c>
      <c r="AB449">
        <f t="shared" si="452"/>
        <v>1854.33</v>
      </c>
      <c r="AC449">
        <f t="shared" si="453"/>
        <v>1854.33</v>
      </c>
      <c r="AD449">
        <f t="shared" si="454"/>
        <v>0</v>
      </c>
      <c r="AE449">
        <f t="shared" si="455"/>
        <v>0</v>
      </c>
      <c r="AF449">
        <f t="shared" si="456"/>
        <v>0</v>
      </c>
      <c r="AG449">
        <f t="shared" si="457"/>
        <v>0</v>
      </c>
      <c r="AH449">
        <f t="shared" si="458"/>
        <v>0</v>
      </c>
      <c r="AI449">
        <f t="shared" si="459"/>
        <v>0</v>
      </c>
      <c r="AJ449">
        <f t="shared" si="460"/>
        <v>0</v>
      </c>
      <c r="AK449">
        <v>1854.33</v>
      </c>
      <c r="AL449">
        <v>1854.33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1</v>
      </c>
      <c r="AW449">
        <v>1</v>
      </c>
      <c r="AZ449">
        <v>1</v>
      </c>
      <c r="BA449">
        <v>1</v>
      </c>
      <c r="BB449">
        <v>1</v>
      </c>
      <c r="BC449">
        <v>9.74</v>
      </c>
      <c r="BD449" t="s">
        <v>3</v>
      </c>
      <c r="BE449" t="s">
        <v>3</v>
      </c>
      <c r="BF449" t="s">
        <v>3</v>
      </c>
      <c r="BG449" t="s">
        <v>3</v>
      </c>
      <c r="BH449">
        <v>3</v>
      </c>
      <c r="BI449">
        <v>2</v>
      </c>
      <c r="BJ449" t="s">
        <v>3</v>
      </c>
      <c r="BM449">
        <v>700010</v>
      </c>
      <c r="BN449">
        <v>0</v>
      </c>
      <c r="BO449" t="s">
        <v>3</v>
      </c>
      <c r="BP449">
        <v>0</v>
      </c>
      <c r="BQ449">
        <v>202</v>
      </c>
      <c r="BR449">
        <v>0</v>
      </c>
      <c r="BS449">
        <v>1</v>
      </c>
      <c r="BT449">
        <v>1</v>
      </c>
      <c r="BU449">
        <v>1</v>
      </c>
      <c r="BV449">
        <v>1</v>
      </c>
      <c r="BW449">
        <v>1</v>
      </c>
      <c r="BX449">
        <v>1</v>
      </c>
      <c r="BY449" t="s">
        <v>3</v>
      </c>
      <c r="BZ449">
        <v>0</v>
      </c>
      <c r="CA449">
        <v>0</v>
      </c>
      <c r="CB449" t="s">
        <v>3</v>
      </c>
      <c r="CE449">
        <v>30</v>
      </c>
      <c r="CF449">
        <v>0</v>
      </c>
      <c r="CG449">
        <v>0</v>
      </c>
      <c r="CM449">
        <v>0</v>
      </c>
      <c r="CN449" t="s">
        <v>3</v>
      </c>
      <c r="CO449">
        <v>0</v>
      </c>
      <c r="CP449">
        <f t="shared" si="461"/>
        <v>18061.169999999998</v>
      </c>
      <c r="CQ449">
        <f t="shared" si="462"/>
        <v>18061.169999999998</v>
      </c>
      <c r="CR449">
        <f t="shared" si="463"/>
        <v>0</v>
      </c>
      <c r="CS449">
        <f t="shared" si="464"/>
        <v>0</v>
      </c>
      <c r="CT449">
        <f t="shared" si="465"/>
        <v>0</v>
      </c>
      <c r="CU449">
        <f t="shared" si="466"/>
        <v>0</v>
      </c>
      <c r="CV449">
        <f t="shared" si="467"/>
        <v>0</v>
      </c>
      <c r="CW449">
        <f t="shared" si="468"/>
        <v>0</v>
      </c>
      <c r="CX449">
        <f t="shared" si="469"/>
        <v>0</v>
      </c>
      <c r="CY449">
        <f>S449*(BZ449/100)</f>
        <v>0</v>
      </c>
      <c r="CZ449">
        <f>S449*(CA449/100)</f>
        <v>0</v>
      </c>
      <c r="DC449" t="s">
        <v>3</v>
      </c>
      <c r="DD449" t="s">
        <v>3</v>
      </c>
      <c r="DE449" t="s">
        <v>3</v>
      </c>
      <c r="DF449" t="s">
        <v>3</v>
      </c>
      <c r="DG449" t="s">
        <v>3</v>
      </c>
      <c r="DH449" t="s">
        <v>3</v>
      </c>
      <c r="DI449" t="s">
        <v>3</v>
      </c>
      <c r="DJ449" t="s">
        <v>3</v>
      </c>
      <c r="DK449" t="s">
        <v>3</v>
      </c>
      <c r="DL449" t="s">
        <v>3</v>
      </c>
      <c r="DM449" t="s">
        <v>3</v>
      </c>
      <c r="DN449">
        <v>0</v>
      </c>
      <c r="DO449">
        <v>0</v>
      </c>
      <c r="DP449">
        <v>1</v>
      </c>
      <c r="DQ449">
        <v>1</v>
      </c>
      <c r="DU449">
        <v>1010</v>
      </c>
      <c r="DV449" t="s">
        <v>29</v>
      </c>
      <c r="DW449" t="s">
        <v>29</v>
      </c>
      <c r="DX449">
        <v>1</v>
      </c>
      <c r="DZ449" t="s">
        <v>3</v>
      </c>
      <c r="EA449" t="s">
        <v>3</v>
      </c>
      <c r="EB449" t="s">
        <v>3</v>
      </c>
      <c r="EC449" t="s">
        <v>3</v>
      </c>
      <c r="EE449">
        <v>151748510</v>
      </c>
      <c r="EF449">
        <v>202</v>
      </c>
      <c r="EG449" t="s">
        <v>30</v>
      </c>
      <c r="EH449">
        <v>0</v>
      </c>
      <c r="EI449" t="s">
        <v>3</v>
      </c>
      <c r="EJ449">
        <v>1</v>
      </c>
      <c r="EK449">
        <v>700010</v>
      </c>
      <c r="EL449" t="s">
        <v>31</v>
      </c>
      <c r="EM449" t="s">
        <v>30</v>
      </c>
      <c r="EO449" t="s">
        <v>3</v>
      </c>
      <c r="EQ449">
        <v>0</v>
      </c>
      <c r="ER449">
        <v>1976.06</v>
      </c>
      <c r="ES449">
        <v>1854.33</v>
      </c>
      <c r="ET449">
        <v>0</v>
      </c>
      <c r="EU449">
        <v>0</v>
      </c>
      <c r="EV449">
        <v>0</v>
      </c>
      <c r="EW449">
        <v>0</v>
      </c>
      <c r="EX449">
        <v>0</v>
      </c>
      <c r="EY449">
        <v>0</v>
      </c>
      <c r="EZ449">
        <v>5</v>
      </c>
      <c r="FC449">
        <v>1</v>
      </c>
      <c r="FD449">
        <v>18</v>
      </c>
      <c r="FF449">
        <v>21248.400000000001</v>
      </c>
      <c r="FQ449">
        <v>0</v>
      </c>
      <c r="FR449">
        <f t="shared" si="470"/>
        <v>0</v>
      </c>
      <c r="FS449">
        <v>0</v>
      </c>
      <c r="FX449">
        <v>0</v>
      </c>
      <c r="FY449">
        <v>0</v>
      </c>
      <c r="GA449" t="s">
        <v>415</v>
      </c>
      <c r="GD449">
        <v>0</v>
      </c>
      <c r="GF449">
        <v>-1464263862</v>
      </c>
      <c r="GG449">
        <v>2</v>
      </c>
      <c r="GH449">
        <v>3</v>
      </c>
      <c r="GI449">
        <v>5</v>
      </c>
      <c r="GJ449">
        <v>0</v>
      </c>
      <c r="GK449">
        <f>ROUND(R449*(S12)/100,2)</f>
        <v>0</v>
      </c>
      <c r="GL449">
        <f t="shared" si="471"/>
        <v>0</v>
      </c>
      <c r="GM449">
        <f t="shared" si="472"/>
        <v>18061.169999999998</v>
      </c>
      <c r="GN449">
        <f t="shared" si="473"/>
        <v>0</v>
      </c>
      <c r="GO449">
        <f t="shared" si="474"/>
        <v>18061.169999999998</v>
      </c>
      <c r="GP449">
        <f t="shared" si="475"/>
        <v>0</v>
      </c>
      <c r="GR449">
        <v>1</v>
      </c>
      <c r="GS449">
        <v>1</v>
      </c>
      <c r="GT449">
        <v>0</v>
      </c>
      <c r="GU449" t="s">
        <v>3</v>
      </c>
      <c r="GV449">
        <f t="shared" si="476"/>
        <v>0</v>
      </c>
      <c r="GW449">
        <v>1</v>
      </c>
      <c r="GX449">
        <f t="shared" si="477"/>
        <v>0</v>
      </c>
      <c r="HA449">
        <v>0</v>
      </c>
      <c r="HB449">
        <v>0</v>
      </c>
      <c r="HC449">
        <f t="shared" si="478"/>
        <v>0</v>
      </c>
      <c r="HE449" t="s">
        <v>26</v>
      </c>
      <c r="HF449" t="s">
        <v>75</v>
      </c>
      <c r="HM449" t="s">
        <v>3</v>
      </c>
      <c r="HN449" t="s">
        <v>3</v>
      </c>
      <c r="HO449" t="s">
        <v>3</v>
      </c>
      <c r="HP449" t="s">
        <v>3</v>
      </c>
      <c r="HQ449" t="s">
        <v>3</v>
      </c>
      <c r="IK449">
        <v>0</v>
      </c>
    </row>
    <row r="450" spans="1:255" x14ac:dyDescent="0.2">
      <c r="A450" s="2">
        <v>17</v>
      </c>
      <c r="B450" s="2">
        <v>1</v>
      </c>
      <c r="C450" s="2"/>
      <c r="D450" s="2"/>
      <c r="E450" s="2" t="s">
        <v>157</v>
      </c>
      <c r="F450" s="2" t="s">
        <v>27</v>
      </c>
      <c r="G450" s="2" t="s">
        <v>416</v>
      </c>
      <c r="H450" s="2" t="s">
        <v>29</v>
      </c>
      <c r="I450" s="2">
        <v>1</v>
      </c>
      <c r="J450" s="2">
        <v>0</v>
      </c>
      <c r="K450" s="2">
        <v>1</v>
      </c>
      <c r="L450" s="2"/>
      <c r="M450" s="2"/>
      <c r="N450" s="2"/>
      <c r="O450" s="2">
        <f t="shared" si="441"/>
        <v>7374.21</v>
      </c>
      <c r="P450" s="2">
        <f t="shared" si="442"/>
        <v>7374.21</v>
      </c>
      <c r="Q450" s="2">
        <f t="shared" si="443"/>
        <v>0</v>
      </c>
      <c r="R450" s="2">
        <f t="shared" si="444"/>
        <v>0</v>
      </c>
      <c r="S450" s="2">
        <f t="shared" si="445"/>
        <v>0</v>
      </c>
      <c r="T450" s="2">
        <f t="shared" si="446"/>
        <v>0</v>
      </c>
      <c r="U450" s="2">
        <f t="shared" si="447"/>
        <v>0</v>
      </c>
      <c r="V450" s="2">
        <f t="shared" si="448"/>
        <v>0</v>
      </c>
      <c r="W450" s="2">
        <f t="shared" si="449"/>
        <v>0</v>
      </c>
      <c r="X450" s="2">
        <f t="shared" si="450"/>
        <v>0</v>
      </c>
      <c r="Y450" s="2">
        <f t="shared" si="451"/>
        <v>0</v>
      </c>
      <c r="Z450" s="2"/>
      <c r="AA450" s="2">
        <v>151751237</v>
      </c>
      <c r="AB450" s="2">
        <f t="shared" si="452"/>
        <v>7374.21</v>
      </c>
      <c r="AC450" s="2">
        <f t="shared" si="453"/>
        <v>7374.21</v>
      </c>
      <c r="AD450" s="2">
        <f t="shared" si="454"/>
        <v>0</v>
      </c>
      <c r="AE450" s="2">
        <f t="shared" si="455"/>
        <v>0</v>
      </c>
      <c r="AF450" s="2">
        <f t="shared" si="456"/>
        <v>0</v>
      </c>
      <c r="AG450" s="2">
        <f t="shared" si="457"/>
        <v>0</v>
      </c>
      <c r="AH450" s="2">
        <f t="shared" si="458"/>
        <v>0</v>
      </c>
      <c r="AI450" s="2">
        <f t="shared" si="459"/>
        <v>0</v>
      </c>
      <c r="AJ450" s="2">
        <f t="shared" si="460"/>
        <v>0</v>
      </c>
      <c r="AK450" s="2">
        <v>7374.21</v>
      </c>
      <c r="AL450" s="2">
        <v>7374.21</v>
      </c>
      <c r="AM450" s="2">
        <v>0</v>
      </c>
      <c r="AN450" s="2">
        <v>0</v>
      </c>
      <c r="AO450" s="2">
        <v>0</v>
      </c>
      <c r="AP450" s="2">
        <v>0</v>
      </c>
      <c r="AQ450" s="2">
        <v>0</v>
      </c>
      <c r="AR450" s="2">
        <v>0</v>
      </c>
      <c r="AS450" s="2">
        <v>0</v>
      </c>
      <c r="AT450" s="2">
        <v>0</v>
      </c>
      <c r="AU450" s="2">
        <v>0</v>
      </c>
      <c r="AV450" s="2">
        <v>1</v>
      </c>
      <c r="AW450" s="2">
        <v>1</v>
      </c>
      <c r="AX450" s="2"/>
      <c r="AY450" s="2"/>
      <c r="AZ450" s="2">
        <v>1</v>
      </c>
      <c r="BA450" s="2">
        <v>1</v>
      </c>
      <c r="BB450" s="2">
        <v>1</v>
      </c>
      <c r="BC450" s="2">
        <v>1</v>
      </c>
      <c r="BD450" s="2" t="s">
        <v>3</v>
      </c>
      <c r="BE450" s="2" t="s">
        <v>3</v>
      </c>
      <c r="BF450" s="2" t="s">
        <v>3</v>
      </c>
      <c r="BG450" s="2" t="s">
        <v>3</v>
      </c>
      <c r="BH450" s="2">
        <v>3</v>
      </c>
      <c r="BI450" s="2">
        <v>3</v>
      </c>
      <c r="BJ450" s="2" t="s">
        <v>3</v>
      </c>
      <c r="BK450" s="2"/>
      <c r="BL450" s="2"/>
      <c r="BM450" s="2">
        <v>700010</v>
      </c>
      <c r="BN450" s="2">
        <v>0</v>
      </c>
      <c r="BO450" s="2" t="s">
        <v>3</v>
      </c>
      <c r="BP450" s="2">
        <v>0</v>
      </c>
      <c r="BQ450" s="2">
        <v>202</v>
      </c>
      <c r="BR450" s="2">
        <v>0</v>
      </c>
      <c r="BS450" s="2">
        <v>1</v>
      </c>
      <c r="BT450" s="2">
        <v>1</v>
      </c>
      <c r="BU450" s="2">
        <v>1</v>
      </c>
      <c r="BV450" s="2">
        <v>1</v>
      </c>
      <c r="BW450" s="2">
        <v>1</v>
      </c>
      <c r="BX450" s="2">
        <v>1</v>
      </c>
      <c r="BY450" s="2" t="s">
        <v>3</v>
      </c>
      <c r="BZ450" s="2">
        <v>0</v>
      </c>
      <c r="CA450" s="2">
        <v>0</v>
      </c>
      <c r="CB450" s="2" t="s">
        <v>3</v>
      </c>
      <c r="CC450" s="2"/>
      <c r="CD450" s="2"/>
      <c r="CE450" s="2">
        <v>30</v>
      </c>
      <c r="CF450" s="2">
        <v>0</v>
      </c>
      <c r="CG450" s="2">
        <v>0</v>
      </c>
      <c r="CH450" s="2"/>
      <c r="CI450" s="2"/>
      <c r="CJ450" s="2"/>
      <c r="CK450" s="2"/>
      <c r="CL450" s="2"/>
      <c r="CM450" s="2">
        <v>0</v>
      </c>
      <c r="CN450" s="2" t="s">
        <v>3</v>
      </c>
      <c r="CO450" s="2">
        <v>0</v>
      </c>
      <c r="CP450" s="2">
        <f t="shared" si="461"/>
        <v>7374.21</v>
      </c>
      <c r="CQ450" s="2">
        <f t="shared" si="462"/>
        <v>7374.21</v>
      </c>
      <c r="CR450" s="2">
        <f t="shared" si="463"/>
        <v>0</v>
      </c>
      <c r="CS450" s="2">
        <f t="shared" si="464"/>
        <v>0</v>
      </c>
      <c r="CT450" s="2">
        <f t="shared" si="465"/>
        <v>0</v>
      </c>
      <c r="CU450" s="2">
        <f t="shared" si="466"/>
        <v>0</v>
      </c>
      <c r="CV450" s="2">
        <f t="shared" si="467"/>
        <v>0</v>
      </c>
      <c r="CW450" s="2">
        <f t="shared" si="468"/>
        <v>0</v>
      </c>
      <c r="CX450" s="2">
        <f t="shared" si="469"/>
        <v>0</v>
      </c>
      <c r="CY450" s="2">
        <f>((S450*BZ450)/100)</f>
        <v>0</v>
      </c>
      <c r="CZ450" s="2">
        <f>((S450*CA450)/100)</f>
        <v>0</v>
      </c>
      <c r="DA450" s="2"/>
      <c r="DB450" s="2"/>
      <c r="DC450" s="2" t="s">
        <v>3</v>
      </c>
      <c r="DD450" s="2" t="s">
        <v>3</v>
      </c>
      <c r="DE450" s="2" t="s">
        <v>3</v>
      </c>
      <c r="DF450" s="2" t="s">
        <v>3</v>
      </c>
      <c r="DG450" s="2" t="s">
        <v>3</v>
      </c>
      <c r="DH450" s="2" t="s">
        <v>3</v>
      </c>
      <c r="DI450" s="2" t="s">
        <v>3</v>
      </c>
      <c r="DJ450" s="2" t="s">
        <v>3</v>
      </c>
      <c r="DK450" s="2" t="s">
        <v>3</v>
      </c>
      <c r="DL450" s="2" t="s">
        <v>3</v>
      </c>
      <c r="DM450" s="2" t="s">
        <v>3</v>
      </c>
      <c r="DN450" s="2">
        <v>0</v>
      </c>
      <c r="DO450" s="2">
        <v>0</v>
      </c>
      <c r="DP450" s="2">
        <v>1</v>
      </c>
      <c r="DQ450" s="2">
        <v>1</v>
      </c>
      <c r="DR450" s="2"/>
      <c r="DS450" s="2"/>
      <c r="DT450" s="2"/>
      <c r="DU450" s="2">
        <v>1010</v>
      </c>
      <c r="DV450" s="2" t="s">
        <v>29</v>
      </c>
      <c r="DW450" s="2" t="s">
        <v>29</v>
      </c>
      <c r="DX450" s="2">
        <v>1</v>
      </c>
      <c r="DY450" s="2"/>
      <c r="DZ450" s="2" t="s">
        <v>3</v>
      </c>
      <c r="EA450" s="2" t="s">
        <v>3</v>
      </c>
      <c r="EB450" s="2" t="s">
        <v>3</v>
      </c>
      <c r="EC450" s="2" t="s">
        <v>3</v>
      </c>
      <c r="ED450" s="2"/>
      <c r="EE450" s="2">
        <v>151748510</v>
      </c>
      <c r="EF450" s="2">
        <v>202</v>
      </c>
      <c r="EG450" s="2" t="s">
        <v>30</v>
      </c>
      <c r="EH450" s="2">
        <v>0</v>
      </c>
      <c r="EI450" s="2" t="s">
        <v>3</v>
      </c>
      <c r="EJ450" s="2">
        <v>1</v>
      </c>
      <c r="EK450" s="2">
        <v>700010</v>
      </c>
      <c r="EL450" s="2" t="s">
        <v>31</v>
      </c>
      <c r="EM450" s="2" t="s">
        <v>30</v>
      </c>
      <c r="EN450" s="2"/>
      <c r="EO450" s="2" t="s">
        <v>3</v>
      </c>
      <c r="EP450" s="2"/>
      <c r="EQ450" s="2">
        <v>0</v>
      </c>
      <c r="ER450" s="2">
        <v>7767.51</v>
      </c>
      <c r="ES450" s="2">
        <v>7374.21</v>
      </c>
      <c r="ET450" s="2">
        <v>0</v>
      </c>
      <c r="EU450" s="2">
        <v>0</v>
      </c>
      <c r="EV450" s="2">
        <v>0</v>
      </c>
      <c r="EW450" s="2">
        <v>0</v>
      </c>
      <c r="EX450" s="2">
        <v>0</v>
      </c>
      <c r="EY450" s="2">
        <v>0</v>
      </c>
      <c r="EZ450" s="2"/>
      <c r="FA450" s="2"/>
      <c r="FB450" s="2"/>
      <c r="FC450" s="2"/>
      <c r="FD450" s="2"/>
      <c r="FE450" s="2"/>
      <c r="FF450" s="2"/>
      <c r="FG450" s="2"/>
      <c r="FH450" s="2"/>
      <c r="FI450" s="2"/>
      <c r="FJ450" s="2"/>
      <c r="FK450" s="2"/>
      <c r="FL450" s="2"/>
      <c r="FM450" s="2"/>
      <c r="FN450" s="2"/>
      <c r="FO450" s="2"/>
      <c r="FP450" s="2"/>
      <c r="FQ450" s="2">
        <v>0</v>
      </c>
      <c r="FR450" s="2">
        <f t="shared" si="470"/>
        <v>7374.21</v>
      </c>
      <c r="FS450" s="2">
        <v>0</v>
      </c>
      <c r="FT450" s="2"/>
      <c r="FU450" s="2"/>
      <c r="FV450" s="2"/>
      <c r="FW450" s="2"/>
      <c r="FX450" s="2">
        <v>0</v>
      </c>
      <c r="FY450" s="2">
        <v>0</v>
      </c>
      <c r="FZ450" s="2"/>
      <c r="GA450" s="2" t="s">
        <v>417</v>
      </c>
      <c r="GB450" s="2"/>
      <c r="GC450" s="2"/>
      <c r="GD450" s="2">
        <v>0</v>
      </c>
      <c r="GE450" s="2"/>
      <c r="GF450" s="2">
        <v>-371715864</v>
      </c>
      <c r="GG450" s="2">
        <v>2</v>
      </c>
      <c r="GH450" s="2">
        <v>4</v>
      </c>
      <c r="GI450" s="2">
        <v>-2</v>
      </c>
      <c r="GJ450" s="2">
        <v>0</v>
      </c>
      <c r="GK450" s="2">
        <f>ROUND(R450*(R12)/100,2)</f>
        <v>0</v>
      </c>
      <c r="GL450" s="2">
        <f t="shared" si="471"/>
        <v>0</v>
      </c>
      <c r="GM450" s="2">
        <f t="shared" si="472"/>
        <v>7374.21</v>
      </c>
      <c r="GN450" s="2">
        <f t="shared" si="473"/>
        <v>0</v>
      </c>
      <c r="GO450" s="2">
        <f t="shared" si="474"/>
        <v>0</v>
      </c>
      <c r="GP450" s="2">
        <f t="shared" si="475"/>
        <v>0</v>
      </c>
      <c r="GQ450" s="2"/>
      <c r="GR450" s="2">
        <v>0</v>
      </c>
      <c r="GS450" s="2">
        <v>2</v>
      </c>
      <c r="GT450" s="2">
        <v>0</v>
      </c>
      <c r="GU450" s="2" t="s">
        <v>3</v>
      </c>
      <c r="GV450" s="2">
        <f t="shared" si="476"/>
        <v>0</v>
      </c>
      <c r="GW450" s="2">
        <v>1</v>
      </c>
      <c r="GX450" s="2">
        <f t="shared" si="477"/>
        <v>0</v>
      </c>
      <c r="GY450" s="2"/>
      <c r="GZ450" s="2"/>
      <c r="HA450" s="2">
        <v>0</v>
      </c>
      <c r="HB450" s="2">
        <v>0</v>
      </c>
      <c r="HC450" s="2">
        <f t="shared" si="478"/>
        <v>0</v>
      </c>
      <c r="HD450" s="2"/>
      <c r="HE450" s="2" t="s">
        <v>33</v>
      </c>
      <c r="HF450" s="2" t="s">
        <v>34</v>
      </c>
      <c r="HG450" s="2"/>
      <c r="HH450" s="2"/>
      <c r="HI450" s="2"/>
      <c r="HJ450" s="2"/>
      <c r="HK450" s="2"/>
      <c r="HL450" s="2"/>
      <c r="HM450" s="2" t="s">
        <v>3</v>
      </c>
      <c r="HN450" s="2" t="s">
        <v>3</v>
      </c>
      <c r="HO450" s="2" t="s">
        <v>3</v>
      </c>
      <c r="HP450" s="2" t="s">
        <v>3</v>
      </c>
      <c r="HQ450" s="2" t="s">
        <v>3</v>
      </c>
      <c r="HR450" s="2"/>
      <c r="HS450" s="2"/>
      <c r="HT450" s="2"/>
      <c r="HU450" s="2"/>
      <c r="HV450" s="2"/>
      <c r="HW450" s="2"/>
      <c r="HX450" s="2"/>
      <c r="HY450" s="2"/>
      <c r="HZ450" s="2"/>
      <c r="IA450" s="2"/>
      <c r="IB450" s="2"/>
      <c r="IC450" s="2"/>
      <c r="ID450" s="2"/>
      <c r="IE450" s="2"/>
      <c r="IF450" s="2"/>
      <c r="IG450" s="2"/>
      <c r="IH450" s="2"/>
      <c r="II450" s="2"/>
      <c r="IJ450" s="2"/>
      <c r="IK450" s="2">
        <v>0</v>
      </c>
      <c r="IL450" s="2"/>
      <c r="IM450" s="2"/>
      <c r="IN450" s="2"/>
      <c r="IO450" s="2"/>
      <c r="IP450" s="2"/>
      <c r="IQ450" s="2"/>
      <c r="IR450" s="2"/>
      <c r="IS450" s="2"/>
      <c r="IT450" s="2"/>
      <c r="IU450" s="2"/>
    </row>
    <row r="451" spans="1:255" x14ac:dyDescent="0.2">
      <c r="A451">
        <v>17</v>
      </c>
      <c r="B451">
        <v>1</v>
      </c>
      <c r="E451" t="s">
        <v>157</v>
      </c>
      <c r="F451" t="s">
        <v>27</v>
      </c>
      <c r="G451" t="s">
        <v>416</v>
      </c>
      <c r="H451" t="s">
        <v>29</v>
      </c>
      <c r="I451">
        <v>1</v>
      </c>
      <c r="J451">
        <v>0</v>
      </c>
      <c r="K451">
        <v>1</v>
      </c>
      <c r="O451">
        <f t="shared" si="441"/>
        <v>52430.63</v>
      </c>
      <c r="P451">
        <f t="shared" si="442"/>
        <v>52430.63</v>
      </c>
      <c r="Q451">
        <f t="shared" si="443"/>
        <v>0</v>
      </c>
      <c r="R451">
        <f t="shared" si="444"/>
        <v>0</v>
      </c>
      <c r="S451">
        <f t="shared" si="445"/>
        <v>0</v>
      </c>
      <c r="T451">
        <f t="shared" si="446"/>
        <v>0</v>
      </c>
      <c r="U451">
        <f t="shared" si="447"/>
        <v>0</v>
      </c>
      <c r="V451">
        <f t="shared" si="448"/>
        <v>0</v>
      </c>
      <c r="W451">
        <f t="shared" si="449"/>
        <v>0</v>
      </c>
      <c r="X451">
        <f t="shared" si="450"/>
        <v>0</v>
      </c>
      <c r="Y451">
        <f t="shared" si="451"/>
        <v>0</v>
      </c>
      <c r="AA451">
        <v>151751235</v>
      </c>
      <c r="AB451">
        <f t="shared" si="452"/>
        <v>7374.21</v>
      </c>
      <c r="AC451">
        <f t="shared" si="453"/>
        <v>7374.21</v>
      </c>
      <c r="AD451">
        <f t="shared" si="454"/>
        <v>0</v>
      </c>
      <c r="AE451">
        <f t="shared" si="455"/>
        <v>0</v>
      </c>
      <c r="AF451">
        <f t="shared" si="456"/>
        <v>0</v>
      </c>
      <c r="AG451">
        <f t="shared" si="457"/>
        <v>0</v>
      </c>
      <c r="AH451">
        <f t="shared" si="458"/>
        <v>0</v>
      </c>
      <c r="AI451">
        <f t="shared" si="459"/>
        <v>0</v>
      </c>
      <c r="AJ451">
        <f t="shared" si="460"/>
        <v>0</v>
      </c>
      <c r="AK451">
        <v>7374.21</v>
      </c>
      <c r="AL451">
        <v>7374.21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1</v>
      </c>
      <c r="AW451">
        <v>1</v>
      </c>
      <c r="AZ451">
        <v>1</v>
      </c>
      <c r="BA451">
        <v>1</v>
      </c>
      <c r="BB451">
        <v>1</v>
      </c>
      <c r="BC451">
        <v>7.11</v>
      </c>
      <c r="BD451" t="s">
        <v>3</v>
      </c>
      <c r="BE451" t="s">
        <v>3</v>
      </c>
      <c r="BF451" t="s">
        <v>3</v>
      </c>
      <c r="BG451" t="s">
        <v>3</v>
      </c>
      <c r="BH451">
        <v>3</v>
      </c>
      <c r="BI451">
        <v>3</v>
      </c>
      <c r="BJ451" t="s">
        <v>3</v>
      </c>
      <c r="BM451">
        <v>700010</v>
      </c>
      <c r="BN451">
        <v>0</v>
      </c>
      <c r="BO451" t="s">
        <v>3</v>
      </c>
      <c r="BP451">
        <v>0</v>
      </c>
      <c r="BQ451">
        <v>202</v>
      </c>
      <c r="BR451">
        <v>0</v>
      </c>
      <c r="BS451">
        <v>1</v>
      </c>
      <c r="BT451">
        <v>1</v>
      </c>
      <c r="BU451">
        <v>1</v>
      </c>
      <c r="BV451">
        <v>1</v>
      </c>
      <c r="BW451">
        <v>1</v>
      </c>
      <c r="BX451">
        <v>1</v>
      </c>
      <c r="BY451" t="s">
        <v>3</v>
      </c>
      <c r="BZ451">
        <v>0</v>
      </c>
      <c r="CA451">
        <v>0</v>
      </c>
      <c r="CB451" t="s">
        <v>3</v>
      </c>
      <c r="CE451">
        <v>30</v>
      </c>
      <c r="CF451">
        <v>0</v>
      </c>
      <c r="CG451">
        <v>0</v>
      </c>
      <c r="CM451">
        <v>0</v>
      </c>
      <c r="CN451" t="s">
        <v>3</v>
      </c>
      <c r="CO451">
        <v>0</v>
      </c>
      <c r="CP451">
        <f t="shared" si="461"/>
        <v>52430.63</v>
      </c>
      <c r="CQ451">
        <f t="shared" si="462"/>
        <v>52430.63</v>
      </c>
      <c r="CR451">
        <f t="shared" si="463"/>
        <v>0</v>
      </c>
      <c r="CS451">
        <f t="shared" si="464"/>
        <v>0</v>
      </c>
      <c r="CT451">
        <f t="shared" si="465"/>
        <v>0</v>
      </c>
      <c r="CU451">
        <f t="shared" si="466"/>
        <v>0</v>
      </c>
      <c r="CV451">
        <f t="shared" si="467"/>
        <v>0</v>
      </c>
      <c r="CW451">
        <f t="shared" si="468"/>
        <v>0</v>
      </c>
      <c r="CX451">
        <f t="shared" si="469"/>
        <v>0</v>
      </c>
      <c r="CY451">
        <f>S451*(BZ451/100)</f>
        <v>0</v>
      </c>
      <c r="CZ451">
        <f>S451*(CA451/100)</f>
        <v>0</v>
      </c>
      <c r="DC451" t="s">
        <v>3</v>
      </c>
      <c r="DD451" t="s">
        <v>3</v>
      </c>
      <c r="DE451" t="s">
        <v>3</v>
      </c>
      <c r="DF451" t="s">
        <v>3</v>
      </c>
      <c r="DG451" t="s">
        <v>3</v>
      </c>
      <c r="DH451" t="s">
        <v>3</v>
      </c>
      <c r="DI451" t="s">
        <v>3</v>
      </c>
      <c r="DJ451" t="s">
        <v>3</v>
      </c>
      <c r="DK451" t="s">
        <v>3</v>
      </c>
      <c r="DL451" t="s">
        <v>3</v>
      </c>
      <c r="DM451" t="s">
        <v>3</v>
      </c>
      <c r="DN451">
        <v>0</v>
      </c>
      <c r="DO451">
        <v>0</v>
      </c>
      <c r="DP451">
        <v>1</v>
      </c>
      <c r="DQ451">
        <v>1</v>
      </c>
      <c r="DU451">
        <v>1010</v>
      </c>
      <c r="DV451" t="s">
        <v>29</v>
      </c>
      <c r="DW451" t="s">
        <v>29</v>
      </c>
      <c r="DX451">
        <v>1</v>
      </c>
      <c r="DZ451" t="s">
        <v>3</v>
      </c>
      <c r="EA451" t="s">
        <v>3</v>
      </c>
      <c r="EB451" t="s">
        <v>3</v>
      </c>
      <c r="EC451" t="s">
        <v>3</v>
      </c>
      <c r="EE451">
        <v>151748510</v>
      </c>
      <c r="EF451">
        <v>202</v>
      </c>
      <c r="EG451" t="s">
        <v>30</v>
      </c>
      <c r="EH451">
        <v>0</v>
      </c>
      <c r="EI451" t="s">
        <v>3</v>
      </c>
      <c r="EJ451">
        <v>1</v>
      </c>
      <c r="EK451">
        <v>700010</v>
      </c>
      <c r="EL451" t="s">
        <v>31</v>
      </c>
      <c r="EM451" t="s">
        <v>30</v>
      </c>
      <c r="EO451" t="s">
        <v>3</v>
      </c>
      <c r="EQ451">
        <v>0</v>
      </c>
      <c r="ER451">
        <v>7767.51</v>
      </c>
      <c r="ES451">
        <v>7374.21</v>
      </c>
      <c r="ET451">
        <v>0</v>
      </c>
      <c r="EU451">
        <v>0</v>
      </c>
      <c r="EV451">
        <v>0</v>
      </c>
      <c r="EW451">
        <v>0</v>
      </c>
      <c r="EX451">
        <v>0</v>
      </c>
      <c r="EY451">
        <v>0</v>
      </c>
      <c r="EZ451">
        <v>5</v>
      </c>
      <c r="FC451">
        <v>1</v>
      </c>
      <c r="FD451">
        <v>18</v>
      </c>
      <c r="FF451">
        <v>60360</v>
      </c>
      <c r="FQ451">
        <v>0</v>
      </c>
      <c r="FR451">
        <f t="shared" si="470"/>
        <v>52430.63</v>
      </c>
      <c r="FS451">
        <v>0</v>
      </c>
      <c r="FX451">
        <v>0</v>
      </c>
      <c r="FY451">
        <v>0</v>
      </c>
      <c r="GA451" t="s">
        <v>417</v>
      </c>
      <c r="GD451">
        <v>0</v>
      </c>
      <c r="GF451">
        <v>-371715864</v>
      </c>
      <c r="GG451">
        <v>2</v>
      </c>
      <c r="GH451">
        <v>3</v>
      </c>
      <c r="GI451">
        <v>5</v>
      </c>
      <c r="GJ451">
        <v>0</v>
      </c>
      <c r="GK451">
        <f>ROUND(R451*(S12)/100,2)</f>
        <v>0</v>
      </c>
      <c r="GL451">
        <f t="shared" si="471"/>
        <v>0</v>
      </c>
      <c r="GM451">
        <f t="shared" si="472"/>
        <v>52430.63</v>
      </c>
      <c r="GN451">
        <f t="shared" si="473"/>
        <v>0</v>
      </c>
      <c r="GO451">
        <f t="shared" si="474"/>
        <v>0</v>
      </c>
      <c r="GP451">
        <f t="shared" si="475"/>
        <v>0</v>
      </c>
      <c r="GR451">
        <v>1</v>
      </c>
      <c r="GS451">
        <v>1</v>
      </c>
      <c r="GT451">
        <v>0</v>
      </c>
      <c r="GU451" t="s">
        <v>3</v>
      </c>
      <c r="GV451">
        <f t="shared" si="476"/>
        <v>0</v>
      </c>
      <c r="GW451">
        <v>1</v>
      </c>
      <c r="GX451">
        <f t="shared" si="477"/>
        <v>0</v>
      </c>
      <c r="HA451">
        <v>0</v>
      </c>
      <c r="HB451">
        <v>0</v>
      </c>
      <c r="HC451">
        <f t="shared" si="478"/>
        <v>0</v>
      </c>
      <c r="HE451" t="s">
        <v>33</v>
      </c>
      <c r="HF451" t="s">
        <v>34</v>
      </c>
      <c r="HM451" t="s">
        <v>3</v>
      </c>
      <c r="HN451" t="s">
        <v>3</v>
      </c>
      <c r="HO451" t="s">
        <v>3</v>
      </c>
      <c r="HP451" t="s">
        <v>3</v>
      </c>
      <c r="HQ451" t="s">
        <v>3</v>
      </c>
      <c r="IK451">
        <v>0</v>
      </c>
    </row>
    <row r="452" spans="1:255" x14ac:dyDescent="0.2">
      <c r="A452" s="2">
        <v>17</v>
      </c>
      <c r="B452" s="2">
        <v>1</v>
      </c>
      <c r="C452" s="2">
        <f>ROW(SmtRes!A556)</f>
        <v>556</v>
      </c>
      <c r="D452" s="2">
        <f>ROW(EtalonRes!A663)</f>
        <v>663</v>
      </c>
      <c r="E452" s="2" t="s">
        <v>170</v>
      </c>
      <c r="F452" s="2" t="s">
        <v>418</v>
      </c>
      <c r="G452" s="2" t="s">
        <v>419</v>
      </c>
      <c r="H452" s="2" t="s">
        <v>44</v>
      </c>
      <c r="I452" s="2">
        <v>1</v>
      </c>
      <c r="J452" s="2">
        <v>0</v>
      </c>
      <c r="K452" s="2">
        <v>1</v>
      </c>
      <c r="L452" s="2"/>
      <c r="M452" s="2"/>
      <c r="N452" s="2"/>
      <c r="O452" s="2">
        <f t="shared" si="441"/>
        <v>134.6</v>
      </c>
      <c r="P452" s="2">
        <f t="shared" si="442"/>
        <v>46.12</v>
      </c>
      <c r="Q452" s="2">
        <f t="shared" si="443"/>
        <v>3.04</v>
      </c>
      <c r="R452" s="2">
        <f t="shared" si="444"/>
        <v>0.13</v>
      </c>
      <c r="S452" s="2">
        <f t="shared" si="445"/>
        <v>85.44</v>
      </c>
      <c r="T452" s="2">
        <f t="shared" si="446"/>
        <v>0</v>
      </c>
      <c r="U452" s="2">
        <f t="shared" si="447"/>
        <v>4</v>
      </c>
      <c r="V452" s="2">
        <f t="shared" si="448"/>
        <v>0</v>
      </c>
      <c r="W452" s="2">
        <f t="shared" si="449"/>
        <v>0</v>
      </c>
      <c r="X452" s="2">
        <f t="shared" si="450"/>
        <v>57.24</v>
      </c>
      <c r="Y452" s="2">
        <f t="shared" si="451"/>
        <v>57.24</v>
      </c>
      <c r="Z452" s="2"/>
      <c r="AA452" s="2">
        <v>151751237</v>
      </c>
      <c r="AB452" s="2">
        <f t="shared" si="452"/>
        <v>134.6</v>
      </c>
      <c r="AC452" s="2">
        <f t="shared" si="453"/>
        <v>46.12</v>
      </c>
      <c r="AD452" s="2">
        <f t="shared" si="454"/>
        <v>3.04</v>
      </c>
      <c r="AE452" s="2">
        <f t="shared" si="455"/>
        <v>0.13</v>
      </c>
      <c r="AF452" s="2">
        <f t="shared" si="456"/>
        <v>85.44</v>
      </c>
      <c r="AG452" s="2">
        <f t="shared" si="457"/>
        <v>0</v>
      </c>
      <c r="AH452" s="2">
        <f t="shared" si="458"/>
        <v>4</v>
      </c>
      <c r="AI452" s="2">
        <f t="shared" si="459"/>
        <v>0</v>
      </c>
      <c r="AJ452" s="2">
        <f t="shared" si="460"/>
        <v>0</v>
      </c>
      <c r="AK452" s="2">
        <v>134.6</v>
      </c>
      <c r="AL452" s="2">
        <v>46.12</v>
      </c>
      <c r="AM452" s="2">
        <v>3.04</v>
      </c>
      <c r="AN452" s="2">
        <v>0.13</v>
      </c>
      <c r="AO452" s="2">
        <v>85.44</v>
      </c>
      <c r="AP452" s="2">
        <v>0</v>
      </c>
      <c r="AQ452" s="2">
        <v>4</v>
      </c>
      <c r="AR452" s="2">
        <v>0</v>
      </c>
      <c r="AS452" s="2">
        <v>0</v>
      </c>
      <c r="AT452" s="2">
        <v>67</v>
      </c>
      <c r="AU452" s="2">
        <v>67</v>
      </c>
      <c r="AV452" s="2">
        <v>1</v>
      </c>
      <c r="AW452" s="2">
        <v>1</v>
      </c>
      <c r="AX452" s="2"/>
      <c r="AY452" s="2"/>
      <c r="AZ452" s="2">
        <v>1</v>
      </c>
      <c r="BA452" s="2">
        <v>1</v>
      </c>
      <c r="BB452" s="2">
        <v>1</v>
      </c>
      <c r="BC452" s="2">
        <v>1</v>
      </c>
      <c r="BD452" s="2" t="s">
        <v>3</v>
      </c>
      <c r="BE452" s="2" t="s">
        <v>3</v>
      </c>
      <c r="BF452" s="2" t="s">
        <v>3</v>
      </c>
      <c r="BG452" s="2" t="s">
        <v>3</v>
      </c>
      <c r="BH452" s="2">
        <v>0</v>
      </c>
      <c r="BI452" s="2">
        <v>2</v>
      </c>
      <c r="BJ452" s="2" t="s">
        <v>420</v>
      </c>
      <c r="BK452" s="2"/>
      <c r="BL452" s="2"/>
      <c r="BM452" s="2">
        <v>358</v>
      </c>
      <c r="BN452" s="2">
        <v>0</v>
      </c>
      <c r="BO452" s="2" t="s">
        <v>3</v>
      </c>
      <c r="BP452" s="2">
        <v>0</v>
      </c>
      <c r="BQ452" s="2">
        <v>40</v>
      </c>
      <c r="BR452" s="2">
        <v>0</v>
      </c>
      <c r="BS452" s="2">
        <v>1</v>
      </c>
      <c r="BT452" s="2">
        <v>1</v>
      </c>
      <c r="BU452" s="2">
        <v>1</v>
      </c>
      <c r="BV452" s="2">
        <v>1</v>
      </c>
      <c r="BW452" s="2">
        <v>1</v>
      </c>
      <c r="BX452" s="2">
        <v>1</v>
      </c>
      <c r="BY452" s="2" t="s">
        <v>3</v>
      </c>
      <c r="BZ452" s="2">
        <v>67</v>
      </c>
      <c r="CA452" s="2">
        <v>67</v>
      </c>
      <c r="CB452" s="2" t="s">
        <v>3</v>
      </c>
      <c r="CC452" s="2"/>
      <c r="CD452" s="2"/>
      <c r="CE452" s="2">
        <v>30</v>
      </c>
      <c r="CF452" s="2">
        <v>0</v>
      </c>
      <c r="CG452" s="2">
        <v>0</v>
      </c>
      <c r="CH452" s="2"/>
      <c r="CI452" s="2"/>
      <c r="CJ452" s="2"/>
      <c r="CK452" s="2"/>
      <c r="CL452" s="2"/>
      <c r="CM452" s="2">
        <v>0</v>
      </c>
      <c r="CN452" s="2" t="s">
        <v>3</v>
      </c>
      <c r="CO452" s="2">
        <v>0</v>
      </c>
      <c r="CP452" s="2">
        <f t="shared" si="461"/>
        <v>134.6</v>
      </c>
      <c r="CQ452" s="2">
        <f t="shared" si="462"/>
        <v>46.12</v>
      </c>
      <c r="CR452" s="2">
        <f t="shared" si="463"/>
        <v>3.04</v>
      </c>
      <c r="CS452" s="2">
        <f t="shared" si="464"/>
        <v>0.13</v>
      </c>
      <c r="CT452" s="2">
        <f t="shared" si="465"/>
        <v>85.44</v>
      </c>
      <c r="CU452" s="2">
        <f t="shared" si="466"/>
        <v>0</v>
      </c>
      <c r="CV452" s="2">
        <f t="shared" si="467"/>
        <v>4</v>
      </c>
      <c r="CW452" s="2">
        <f t="shared" si="468"/>
        <v>0</v>
      </c>
      <c r="CX452" s="2">
        <f t="shared" si="469"/>
        <v>0</v>
      </c>
      <c r="CY452" s="2">
        <f>((S452*BZ452)/100)</f>
        <v>57.244799999999998</v>
      </c>
      <c r="CZ452" s="2">
        <f>((S452*CA452)/100)</f>
        <v>57.244799999999998</v>
      </c>
      <c r="DA452" s="2"/>
      <c r="DB452" s="2"/>
      <c r="DC452" s="2" t="s">
        <v>3</v>
      </c>
      <c r="DD452" s="2" t="s">
        <v>3</v>
      </c>
      <c r="DE452" s="2" t="s">
        <v>3</v>
      </c>
      <c r="DF452" s="2" t="s">
        <v>3</v>
      </c>
      <c r="DG452" s="2" t="s">
        <v>3</v>
      </c>
      <c r="DH452" s="2" t="s">
        <v>3</v>
      </c>
      <c r="DI452" s="2" t="s">
        <v>3</v>
      </c>
      <c r="DJ452" s="2" t="s">
        <v>3</v>
      </c>
      <c r="DK452" s="2" t="s">
        <v>3</v>
      </c>
      <c r="DL452" s="2" t="s">
        <v>3</v>
      </c>
      <c r="DM452" s="2" t="s">
        <v>3</v>
      </c>
      <c r="DN452" s="2">
        <v>0</v>
      </c>
      <c r="DO452" s="2">
        <v>0</v>
      </c>
      <c r="DP452" s="2">
        <v>1</v>
      </c>
      <c r="DQ452" s="2">
        <v>1</v>
      </c>
      <c r="DR452" s="2"/>
      <c r="DS452" s="2"/>
      <c r="DT452" s="2"/>
      <c r="DU452" s="2">
        <v>1013</v>
      </c>
      <c r="DV452" s="2" t="s">
        <v>44</v>
      </c>
      <c r="DW452" s="2" t="s">
        <v>44</v>
      </c>
      <c r="DX452" s="2">
        <v>1</v>
      </c>
      <c r="DY452" s="2"/>
      <c r="DZ452" s="2" t="s">
        <v>3</v>
      </c>
      <c r="EA452" s="2" t="s">
        <v>3</v>
      </c>
      <c r="EB452" s="2" t="s">
        <v>3</v>
      </c>
      <c r="EC452" s="2" t="s">
        <v>3</v>
      </c>
      <c r="ED452" s="2"/>
      <c r="EE452" s="2">
        <v>151030356</v>
      </c>
      <c r="EF452" s="2">
        <v>40</v>
      </c>
      <c r="EG452" s="2" t="s">
        <v>23</v>
      </c>
      <c r="EH452" s="2">
        <v>0</v>
      </c>
      <c r="EI452" s="2" t="s">
        <v>3</v>
      </c>
      <c r="EJ452" s="2">
        <v>2</v>
      </c>
      <c r="EK452" s="2">
        <v>358</v>
      </c>
      <c r="EL452" s="2" t="s">
        <v>421</v>
      </c>
      <c r="EM452" s="2" t="s">
        <v>422</v>
      </c>
      <c r="EN452" s="2"/>
      <c r="EO452" s="2" t="s">
        <v>3</v>
      </c>
      <c r="EP452" s="2"/>
      <c r="EQ452" s="2">
        <v>0</v>
      </c>
      <c r="ER452" s="2">
        <v>134.6</v>
      </c>
      <c r="ES452" s="2">
        <v>46.12</v>
      </c>
      <c r="ET452" s="2">
        <v>3.04</v>
      </c>
      <c r="EU452" s="2">
        <v>0.13</v>
      </c>
      <c r="EV452" s="2">
        <v>85.44</v>
      </c>
      <c r="EW452" s="2">
        <v>4</v>
      </c>
      <c r="EX452" s="2">
        <v>0</v>
      </c>
      <c r="EY452" s="2">
        <v>0</v>
      </c>
      <c r="EZ452" s="2"/>
      <c r="FA452" s="2"/>
      <c r="FB452" s="2"/>
      <c r="FC452" s="2"/>
      <c r="FD452" s="2"/>
      <c r="FE452" s="2"/>
      <c r="FF452" s="2"/>
      <c r="FG452" s="2"/>
      <c r="FH452" s="2"/>
      <c r="FI452" s="2"/>
      <c r="FJ452" s="2"/>
      <c r="FK452" s="2"/>
      <c r="FL452" s="2"/>
      <c r="FM452" s="2"/>
      <c r="FN452" s="2"/>
      <c r="FO452" s="2"/>
      <c r="FP452" s="2"/>
      <c r="FQ452" s="2">
        <v>0</v>
      </c>
      <c r="FR452" s="2">
        <f t="shared" si="470"/>
        <v>0</v>
      </c>
      <c r="FS452" s="2">
        <v>2</v>
      </c>
      <c r="FT452" s="2"/>
      <c r="FU452" s="2"/>
      <c r="FV452" s="2"/>
      <c r="FW452" s="2"/>
      <c r="FX452" s="2">
        <v>67</v>
      </c>
      <c r="FY452" s="2">
        <v>67</v>
      </c>
      <c r="FZ452" s="2"/>
      <c r="GA452" s="2" t="s">
        <v>3</v>
      </c>
      <c r="GB452" s="2"/>
      <c r="GC452" s="2"/>
      <c r="GD452" s="2">
        <v>0</v>
      </c>
      <c r="GE452" s="2"/>
      <c r="GF452" s="2">
        <v>454974350</v>
      </c>
      <c r="GG452" s="2">
        <v>2</v>
      </c>
      <c r="GH452" s="2">
        <v>1</v>
      </c>
      <c r="GI452" s="2">
        <v>-2</v>
      </c>
      <c r="GJ452" s="2">
        <v>0</v>
      </c>
      <c r="GK452" s="2">
        <f>ROUND(R452*(R12)/100,2)</f>
        <v>0.23</v>
      </c>
      <c r="GL452" s="2">
        <f t="shared" si="471"/>
        <v>0</v>
      </c>
      <c r="GM452" s="2">
        <f t="shared" si="472"/>
        <v>249.31</v>
      </c>
      <c r="GN452" s="2">
        <f t="shared" si="473"/>
        <v>0</v>
      </c>
      <c r="GO452" s="2">
        <f t="shared" si="474"/>
        <v>249.31</v>
      </c>
      <c r="GP452" s="2">
        <f t="shared" si="475"/>
        <v>0</v>
      </c>
      <c r="GQ452" s="2"/>
      <c r="GR452" s="2">
        <v>0</v>
      </c>
      <c r="GS452" s="2">
        <v>0</v>
      </c>
      <c r="GT452" s="2">
        <v>0</v>
      </c>
      <c r="GU452" s="2" t="s">
        <v>3</v>
      </c>
      <c r="GV452" s="2">
        <f t="shared" si="476"/>
        <v>0</v>
      </c>
      <c r="GW452" s="2">
        <v>1</v>
      </c>
      <c r="GX452" s="2">
        <f t="shared" si="477"/>
        <v>0</v>
      </c>
      <c r="GY452" s="2"/>
      <c r="GZ452" s="2"/>
      <c r="HA452" s="2">
        <v>0</v>
      </c>
      <c r="HB452" s="2">
        <v>0</v>
      </c>
      <c r="HC452" s="2">
        <f t="shared" si="478"/>
        <v>0</v>
      </c>
      <c r="HD452" s="2"/>
      <c r="HE452" s="2" t="s">
        <v>3</v>
      </c>
      <c r="HF452" s="2" t="s">
        <v>3</v>
      </c>
      <c r="HG452" s="2"/>
      <c r="HH452" s="2"/>
      <c r="HI452" s="2"/>
      <c r="HJ452" s="2"/>
      <c r="HK452" s="2"/>
      <c r="HL452" s="2"/>
      <c r="HM452" s="2" t="s">
        <v>3</v>
      </c>
      <c r="HN452" s="2" t="s">
        <v>3</v>
      </c>
      <c r="HO452" s="2" t="s">
        <v>3</v>
      </c>
      <c r="HP452" s="2" t="s">
        <v>3</v>
      </c>
      <c r="HQ452" s="2" t="s">
        <v>3</v>
      </c>
      <c r="HR452" s="2"/>
      <c r="HS452" s="2"/>
      <c r="HT452" s="2"/>
      <c r="HU452" s="2"/>
      <c r="HV452" s="2"/>
      <c r="HW452" s="2"/>
      <c r="HX452" s="2"/>
      <c r="HY452" s="2"/>
      <c r="HZ452" s="2"/>
      <c r="IA452" s="2"/>
      <c r="IB452" s="2"/>
      <c r="IC452" s="2"/>
      <c r="ID452" s="2"/>
      <c r="IE452" s="2"/>
      <c r="IF452" s="2"/>
      <c r="IG452" s="2"/>
      <c r="IH452" s="2"/>
      <c r="II452" s="2"/>
      <c r="IJ452" s="2"/>
      <c r="IK452" s="2">
        <v>0</v>
      </c>
      <c r="IL452" s="2"/>
      <c r="IM452" s="2"/>
      <c r="IN452" s="2"/>
      <c r="IO452" s="2"/>
      <c r="IP452" s="2"/>
      <c r="IQ452" s="2"/>
      <c r="IR452" s="2"/>
      <c r="IS452" s="2"/>
      <c r="IT452" s="2"/>
      <c r="IU452" s="2"/>
    </row>
    <row r="453" spans="1:255" x14ac:dyDescent="0.2">
      <c r="A453">
        <v>17</v>
      </c>
      <c r="B453">
        <v>1</v>
      </c>
      <c r="C453">
        <f>ROW(SmtRes!A566)</f>
        <v>566</v>
      </c>
      <c r="D453">
        <f>ROW(EtalonRes!A674)</f>
        <v>674</v>
      </c>
      <c r="E453" t="s">
        <v>170</v>
      </c>
      <c r="F453" t="s">
        <v>418</v>
      </c>
      <c r="G453" t="s">
        <v>419</v>
      </c>
      <c r="H453" t="s">
        <v>44</v>
      </c>
      <c r="I453">
        <v>1</v>
      </c>
      <c r="J453">
        <v>0</v>
      </c>
      <c r="K453">
        <v>1</v>
      </c>
      <c r="O453">
        <f t="shared" si="441"/>
        <v>3352.12</v>
      </c>
      <c r="P453">
        <f t="shared" si="442"/>
        <v>369.42</v>
      </c>
      <c r="Q453">
        <f t="shared" si="443"/>
        <v>34.17</v>
      </c>
      <c r="R453">
        <f t="shared" si="444"/>
        <v>4.49</v>
      </c>
      <c r="S453">
        <f t="shared" si="445"/>
        <v>2948.53</v>
      </c>
      <c r="T453">
        <f t="shared" si="446"/>
        <v>0</v>
      </c>
      <c r="U453">
        <f t="shared" si="447"/>
        <v>4</v>
      </c>
      <c r="V453">
        <f t="shared" si="448"/>
        <v>0</v>
      </c>
      <c r="W453">
        <f t="shared" si="449"/>
        <v>0</v>
      </c>
      <c r="X453">
        <f t="shared" si="450"/>
        <v>2063.9699999999998</v>
      </c>
      <c r="Y453">
        <f t="shared" si="451"/>
        <v>1208.9000000000001</v>
      </c>
      <c r="AA453">
        <v>151751235</v>
      </c>
      <c r="AB453">
        <f t="shared" si="452"/>
        <v>134.6</v>
      </c>
      <c r="AC453">
        <f t="shared" si="453"/>
        <v>46.12</v>
      </c>
      <c r="AD453">
        <f t="shared" si="454"/>
        <v>3.04</v>
      </c>
      <c r="AE453">
        <f t="shared" si="455"/>
        <v>0.13</v>
      </c>
      <c r="AF453">
        <f t="shared" si="456"/>
        <v>85.44</v>
      </c>
      <c r="AG453">
        <f t="shared" si="457"/>
        <v>0</v>
      </c>
      <c r="AH453">
        <f t="shared" si="458"/>
        <v>4</v>
      </c>
      <c r="AI453">
        <f t="shared" si="459"/>
        <v>0</v>
      </c>
      <c r="AJ453">
        <f t="shared" si="460"/>
        <v>0</v>
      </c>
      <c r="AK453">
        <v>134.6</v>
      </c>
      <c r="AL453">
        <v>46.12</v>
      </c>
      <c r="AM453">
        <v>3.04</v>
      </c>
      <c r="AN453">
        <v>0.13</v>
      </c>
      <c r="AO453">
        <v>85.44</v>
      </c>
      <c r="AP453">
        <v>0</v>
      </c>
      <c r="AQ453">
        <v>4</v>
      </c>
      <c r="AR453">
        <v>0</v>
      </c>
      <c r="AS453">
        <v>0</v>
      </c>
      <c r="AT453">
        <v>70</v>
      </c>
      <c r="AU453">
        <v>41</v>
      </c>
      <c r="AV453">
        <v>1</v>
      </c>
      <c r="AW453">
        <v>1</v>
      </c>
      <c r="AZ453">
        <v>1</v>
      </c>
      <c r="BA453">
        <v>34.51</v>
      </c>
      <c r="BB453">
        <v>11.24</v>
      </c>
      <c r="BC453">
        <v>8.01</v>
      </c>
      <c r="BD453" t="s">
        <v>3</v>
      </c>
      <c r="BE453" t="s">
        <v>3</v>
      </c>
      <c r="BF453" t="s">
        <v>3</v>
      </c>
      <c r="BG453" t="s">
        <v>3</v>
      </c>
      <c r="BH453">
        <v>0</v>
      </c>
      <c r="BI453">
        <v>2</v>
      </c>
      <c r="BJ453" t="s">
        <v>420</v>
      </c>
      <c r="BM453">
        <v>358</v>
      </c>
      <c r="BN453">
        <v>0</v>
      </c>
      <c r="BO453" t="s">
        <v>418</v>
      </c>
      <c r="BP453">
        <v>1</v>
      </c>
      <c r="BQ453">
        <v>40</v>
      </c>
      <c r="BR453">
        <v>0</v>
      </c>
      <c r="BS453">
        <v>34.51</v>
      </c>
      <c r="BT453">
        <v>1</v>
      </c>
      <c r="BU453">
        <v>1</v>
      </c>
      <c r="BV453">
        <v>1</v>
      </c>
      <c r="BW453">
        <v>1</v>
      </c>
      <c r="BX453">
        <v>1</v>
      </c>
      <c r="BY453" t="s">
        <v>3</v>
      </c>
      <c r="BZ453">
        <v>70</v>
      </c>
      <c r="CA453">
        <v>41</v>
      </c>
      <c r="CB453" t="s">
        <v>3</v>
      </c>
      <c r="CE453">
        <v>30</v>
      </c>
      <c r="CF453">
        <v>0</v>
      </c>
      <c r="CG453">
        <v>0</v>
      </c>
      <c r="CM453">
        <v>0</v>
      </c>
      <c r="CN453" t="s">
        <v>3</v>
      </c>
      <c r="CO453">
        <v>0</v>
      </c>
      <c r="CP453">
        <f t="shared" si="461"/>
        <v>3352.1200000000003</v>
      </c>
      <c r="CQ453">
        <f t="shared" si="462"/>
        <v>369.42</v>
      </c>
      <c r="CR453">
        <f t="shared" si="463"/>
        <v>34.17</v>
      </c>
      <c r="CS453">
        <f t="shared" si="464"/>
        <v>4.49</v>
      </c>
      <c r="CT453">
        <f t="shared" si="465"/>
        <v>2948.53</v>
      </c>
      <c r="CU453">
        <f t="shared" si="466"/>
        <v>0</v>
      </c>
      <c r="CV453">
        <f t="shared" si="467"/>
        <v>4</v>
      </c>
      <c r="CW453">
        <f t="shared" si="468"/>
        <v>0</v>
      </c>
      <c r="CX453">
        <f t="shared" si="469"/>
        <v>0</v>
      </c>
      <c r="CY453">
        <f>S453*(BZ453/100)</f>
        <v>2063.971</v>
      </c>
      <c r="CZ453">
        <f>S453*(CA453/100)</f>
        <v>1208.8973000000001</v>
      </c>
      <c r="DC453" t="s">
        <v>3</v>
      </c>
      <c r="DD453" t="s">
        <v>3</v>
      </c>
      <c r="DE453" t="s">
        <v>3</v>
      </c>
      <c r="DF453" t="s">
        <v>3</v>
      </c>
      <c r="DG453" t="s">
        <v>3</v>
      </c>
      <c r="DH453" t="s">
        <v>3</v>
      </c>
      <c r="DI453" t="s">
        <v>3</v>
      </c>
      <c r="DJ453" t="s">
        <v>3</v>
      </c>
      <c r="DK453" t="s">
        <v>3</v>
      </c>
      <c r="DL453" t="s">
        <v>3</v>
      </c>
      <c r="DM453" t="s">
        <v>3</v>
      </c>
      <c r="DN453">
        <v>67</v>
      </c>
      <c r="DO453">
        <v>67</v>
      </c>
      <c r="DP453">
        <v>1</v>
      </c>
      <c r="DQ453">
        <v>1</v>
      </c>
      <c r="DU453">
        <v>1013</v>
      </c>
      <c r="DV453" t="s">
        <v>44</v>
      </c>
      <c r="DW453" t="s">
        <v>44</v>
      </c>
      <c r="DX453">
        <v>1</v>
      </c>
      <c r="DZ453" t="s">
        <v>3</v>
      </c>
      <c r="EA453" t="s">
        <v>3</v>
      </c>
      <c r="EB453" t="s">
        <v>3</v>
      </c>
      <c r="EC453" t="s">
        <v>3</v>
      </c>
      <c r="EE453">
        <v>151030356</v>
      </c>
      <c r="EF453">
        <v>40</v>
      </c>
      <c r="EG453" t="s">
        <v>23</v>
      </c>
      <c r="EH453">
        <v>0</v>
      </c>
      <c r="EI453" t="s">
        <v>3</v>
      </c>
      <c r="EJ453">
        <v>2</v>
      </c>
      <c r="EK453">
        <v>358</v>
      </c>
      <c r="EL453" t="s">
        <v>421</v>
      </c>
      <c r="EM453" t="s">
        <v>422</v>
      </c>
      <c r="EO453" t="s">
        <v>3</v>
      </c>
      <c r="EQ453">
        <v>0</v>
      </c>
      <c r="ER453">
        <v>134.6</v>
      </c>
      <c r="ES453">
        <v>46.12</v>
      </c>
      <c r="ET453">
        <v>3.04</v>
      </c>
      <c r="EU453">
        <v>0.13</v>
      </c>
      <c r="EV453">
        <v>85.44</v>
      </c>
      <c r="EW453">
        <v>4</v>
      </c>
      <c r="EX453">
        <v>0</v>
      </c>
      <c r="EY453">
        <v>0</v>
      </c>
      <c r="FQ453">
        <v>0</v>
      </c>
      <c r="FR453">
        <f t="shared" si="470"/>
        <v>0</v>
      </c>
      <c r="FS453">
        <v>2</v>
      </c>
      <c r="FX453">
        <v>67</v>
      </c>
      <c r="FY453">
        <v>67</v>
      </c>
      <c r="GA453" t="s">
        <v>3</v>
      </c>
      <c r="GD453">
        <v>0</v>
      </c>
      <c r="GF453">
        <v>454974350</v>
      </c>
      <c r="GG453">
        <v>2</v>
      </c>
      <c r="GH453">
        <v>1</v>
      </c>
      <c r="GI453">
        <v>2</v>
      </c>
      <c r="GJ453">
        <v>0</v>
      </c>
      <c r="GK453">
        <f>ROUND(R453*(S12)/100,2)</f>
        <v>7.18</v>
      </c>
      <c r="GL453">
        <f t="shared" si="471"/>
        <v>0</v>
      </c>
      <c r="GM453">
        <f t="shared" si="472"/>
        <v>6632.17</v>
      </c>
      <c r="GN453">
        <f t="shared" si="473"/>
        <v>0</v>
      </c>
      <c r="GO453">
        <f t="shared" si="474"/>
        <v>6632.17</v>
      </c>
      <c r="GP453">
        <f t="shared" si="475"/>
        <v>0</v>
      </c>
      <c r="GR453">
        <v>0</v>
      </c>
      <c r="GS453">
        <v>3</v>
      </c>
      <c r="GT453">
        <v>0</v>
      </c>
      <c r="GU453" t="s">
        <v>3</v>
      </c>
      <c r="GV453">
        <f t="shared" si="476"/>
        <v>0</v>
      </c>
      <c r="GW453">
        <v>1</v>
      </c>
      <c r="GX453">
        <f t="shared" si="477"/>
        <v>0</v>
      </c>
      <c r="HA453">
        <v>0</v>
      </c>
      <c r="HB453">
        <v>0</v>
      </c>
      <c r="HC453">
        <f t="shared" si="478"/>
        <v>0</v>
      </c>
      <c r="HE453" t="s">
        <v>3</v>
      </c>
      <c r="HF453" t="s">
        <v>3</v>
      </c>
      <c r="HM453" t="s">
        <v>3</v>
      </c>
      <c r="HN453" t="s">
        <v>3</v>
      </c>
      <c r="HO453" t="s">
        <v>3</v>
      </c>
      <c r="HP453" t="s">
        <v>3</v>
      </c>
      <c r="HQ453" t="s">
        <v>3</v>
      </c>
      <c r="IK453">
        <v>0</v>
      </c>
    </row>
    <row r="454" spans="1:255" x14ac:dyDescent="0.2">
      <c r="A454" s="2">
        <v>17</v>
      </c>
      <c r="B454" s="2">
        <v>1</v>
      </c>
      <c r="C454" s="2"/>
      <c r="D454" s="2"/>
      <c r="E454" s="2" t="s">
        <v>173</v>
      </c>
      <c r="F454" s="2" t="s">
        <v>27</v>
      </c>
      <c r="G454" s="2" t="s">
        <v>423</v>
      </c>
      <c r="H454" s="2" t="s">
        <v>29</v>
      </c>
      <c r="I454" s="2">
        <v>1</v>
      </c>
      <c r="J454" s="2">
        <v>0</v>
      </c>
      <c r="K454" s="2">
        <v>1</v>
      </c>
      <c r="L454" s="2"/>
      <c r="M454" s="2"/>
      <c r="N454" s="2"/>
      <c r="O454" s="2">
        <f t="shared" si="441"/>
        <v>4398.1400000000003</v>
      </c>
      <c r="P454" s="2">
        <f t="shared" si="442"/>
        <v>4398.1400000000003</v>
      </c>
      <c r="Q454" s="2">
        <f t="shared" si="443"/>
        <v>0</v>
      </c>
      <c r="R454" s="2">
        <f t="shared" si="444"/>
        <v>0</v>
      </c>
      <c r="S454" s="2">
        <f t="shared" si="445"/>
        <v>0</v>
      </c>
      <c r="T454" s="2">
        <f t="shared" si="446"/>
        <v>0</v>
      </c>
      <c r="U454" s="2">
        <f t="shared" si="447"/>
        <v>0</v>
      </c>
      <c r="V454" s="2">
        <f t="shared" si="448"/>
        <v>0</v>
      </c>
      <c r="W454" s="2">
        <f t="shared" si="449"/>
        <v>0</v>
      </c>
      <c r="X454" s="2">
        <f t="shared" si="450"/>
        <v>0</v>
      </c>
      <c r="Y454" s="2">
        <f t="shared" si="451"/>
        <v>0</v>
      </c>
      <c r="Z454" s="2"/>
      <c r="AA454" s="2">
        <v>151751237</v>
      </c>
      <c r="AB454" s="2">
        <f t="shared" si="452"/>
        <v>4398.1400000000003</v>
      </c>
      <c r="AC454" s="2">
        <f t="shared" si="453"/>
        <v>4398.1400000000003</v>
      </c>
      <c r="AD454" s="2">
        <f t="shared" si="454"/>
        <v>0</v>
      </c>
      <c r="AE454" s="2">
        <f t="shared" si="455"/>
        <v>0</v>
      </c>
      <c r="AF454" s="2">
        <f t="shared" si="456"/>
        <v>0</v>
      </c>
      <c r="AG454" s="2">
        <f t="shared" si="457"/>
        <v>0</v>
      </c>
      <c r="AH454" s="2">
        <f t="shared" si="458"/>
        <v>0</v>
      </c>
      <c r="AI454" s="2">
        <f t="shared" si="459"/>
        <v>0</v>
      </c>
      <c r="AJ454" s="2">
        <f t="shared" si="460"/>
        <v>0</v>
      </c>
      <c r="AK454" s="2">
        <v>4398.1400000000003</v>
      </c>
      <c r="AL454" s="2">
        <v>4398.1400000000003</v>
      </c>
      <c r="AM454" s="2">
        <v>0</v>
      </c>
      <c r="AN454" s="2">
        <v>0</v>
      </c>
      <c r="AO454" s="2">
        <v>0</v>
      </c>
      <c r="AP454" s="2">
        <v>0</v>
      </c>
      <c r="AQ454" s="2">
        <v>0</v>
      </c>
      <c r="AR454" s="2">
        <v>0</v>
      </c>
      <c r="AS454" s="2">
        <v>0</v>
      </c>
      <c r="AT454" s="2">
        <v>0</v>
      </c>
      <c r="AU454" s="2">
        <v>0</v>
      </c>
      <c r="AV454" s="2">
        <v>1</v>
      </c>
      <c r="AW454" s="2">
        <v>1</v>
      </c>
      <c r="AX454" s="2"/>
      <c r="AY454" s="2"/>
      <c r="AZ454" s="2">
        <v>1</v>
      </c>
      <c r="BA454" s="2">
        <v>1</v>
      </c>
      <c r="BB454" s="2">
        <v>1</v>
      </c>
      <c r="BC454" s="2">
        <v>1</v>
      </c>
      <c r="BD454" s="2" t="s">
        <v>3</v>
      </c>
      <c r="BE454" s="2" t="s">
        <v>3</v>
      </c>
      <c r="BF454" s="2" t="s">
        <v>3</v>
      </c>
      <c r="BG454" s="2" t="s">
        <v>3</v>
      </c>
      <c r="BH454" s="2">
        <v>3</v>
      </c>
      <c r="BI454" s="2">
        <v>3</v>
      </c>
      <c r="BJ454" s="2" t="s">
        <v>3</v>
      </c>
      <c r="BK454" s="2"/>
      <c r="BL454" s="2"/>
      <c r="BM454" s="2">
        <v>700010</v>
      </c>
      <c r="BN454" s="2">
        <v>0</v>
      </c>
      <c r="BO454" s="2" t="s">
        <v>3</v>
      </c>
      <c r="BP454" s="2">
        <v>0</v>
      </c>
      <c r="BQ454" s="2">
        <v>202</v>
      </c>
      <c r="BR454" s="2">
        <v>0</v>
      </c>
      <c r="BS454" s="2">
        <v>1</v>
      </c>
      <c r="BT454" s="2">
        <v>1</v>
      </c>
      <c r="BU454" s="2">
        <v>1</v>
      </c>
      <c r="BV454" s="2">
        <v>1</v>
      </c>
      <c r="BW454" s="2">
        <v>1</v>
      </c>
      <c r="BX454" s="2">
        <v>1</v>
      </c>
      <c r="BY454" s="2" t="s">
        <v>3</v>
      </c>
      <c r="BZ454" s="2">
        <v>0</v>
      </c>
      <c r="CA454" s="2">
        <v>0</v>
      </c>
      <c r="CB454" s="2" t="s">
        <v>3</v>
      </c>
      <c r="CC454" s="2"/>
      <c r="CD454" s="2"/>
      <c r="CE454" s="2">
        <v>30</v>
      </c>
      <c r="CF454" s="2">
        <v>0</v>
      </c>
      <c r="CG454" s="2">
        <v>0</v>
      </c>
      <c r="CH454" s="2"/>
      <c r="CI454" s="2"/>
      <c r="CJ454" s="2"/>
      <c r="CK454" s="2"/>
      <c r="CL454" s="2"/>
      <c r="CM454" s="2">
        <v>0</v>
      </c>
      <c r="CN454" s="2" t="s">
        <v>3</v>
      </c>
      <c r="CO454" s="2">
        <v>0</v>
      </c>
      <c r="CP454" s="2">
        <f t="shared" si="461"/>
        <v>4398.1400000000003</v>
      </c>
      <c r="CQ454" s="2">
        <f t="shared" si="462"/>
        <v>4398.1400000000003</v>
      </c>
      <c r="CR454" s="2">
        <f t="shared" si="463"/>
        <v>0</v>
      </c>
      <c r="CS454" s="2">
        <f t="shared" si="464"/>
        <v>0</v>
      </c>
      <c r="CT454" s="2">
        <f t="shared" si="465"/>
        <v>0</v>
      </c>
      <c r="CU454" s="2">
        <f t="shared" si="466"/>
        <v>0</v>
      </c>
      <c r="CV454" s="2">
        <f t="shared" si="467"/>
        <v>0</v>
      </c>
      <c r="CW454" s="2">
        <f t="shared" si="468"/>
        <v>0</v>
      </c>
      <c r="CX454" s="2">
        <f t="shared" si="469"/>
        <v>0</v>
      </c>
      <c r="CY454" s="2">
        <f>((S454*BZ454)/100)</f>
        <v>0</v>
      </c>
      <c r="CZ454" s="2">
        <f>((S454*CA454)/100)</f>
        <v>0</v>
      </c>
      <c r="DA454" s="2"/>
      <c r="DB454" s="2"/>
      <c r="DC454" s="2" t="s">
        <v>3</v>
      </c>
      <c r="DD454" s="2" t="s">
        <v>3</v>
      </c>
      <c r="DE454" s="2" t="s">
        <v>3</v>
      </c>
      <c r="DF454" s="2" t="s">
        <v>3</v>
      </c>
      <c r="DG454" s="2" t="s">
        <v>3</v>
      </c>
      <c r="DH454" s="2" t="s">
        <v>3</v>
      </c>
      <c r="DI454" s="2" t="s">
        <v>3</v>
      </c>
      <c r="DJ454" s="2" t="s">
        <v>3</v>
      </c>
      <c r="DK454" s="2" t="s">
        <v>3</v>
      </c>
      <c r="DL454" s="2" t="s">
        <v>3</v>
      </c>
      <c r="DM454" s="2" t="s">
        <v>3</v>
      </c>
      <c r="DN454" s="2">
        <v>0</v>
      </c>
      <c r="DO454" s="2">
        <v>0</v>
      </c>
      <c r="DP454" s="2">
        <v>1</v>
      </c>
      <c r="DQ454" s="2">
        <v>1</v>
      </c>
      <c r="DR454" s="2"/>
      <c r="DS454" s="2"/>
      <c r="DT454" s="2"/>
      <c r="DU454" s="2">
        <v>1010</v>
      </c>
      <c r="DV454" s="2" t="s">
        <v>29</v>
      </c>
      <c r="DW454" s="2" t="s">
        <v>29</v>
      </c>
      <c r="DX454" s="2">
        <v>1</v>
      </c>
      <c r="DY454" s="2"/>
      <c r="DZ454" s="2" t="s">
        <v>3</v>
      </c>
      <c r="EA454" s="2" t="s">
        <v>3</v>
      </c>
      <c r="EB454" s="2" t="s">
        <v>3</v>
      </c>
      <c r="EC454" s="2" t="s">
        <v>3</v>
      </c>
      <c r="ED454" s="2"/>
      <c r="EE454" s="2">
        <v>151748510</v>
      </c>
      <c r="EF454" s="2">
        <v>202</v>
      </c>
      <c r="EG454" s="2" t="s">
        <v>30</v>
      </c>
      <c r="EH454" s="2">
        <v>0</v>
      </c>
      <c r="EI454" s="2" t="s">
        <v>3</v>
      </c>
      <c r="EJ454" s="2">
        <v>1</v>
      </c>
      <c r="EK454" s="2">
        <v>700010</v>
      </c>
      <c r="EL454" s="2" t="s">
        <v>31</v>
      </c>
      <c r="EM454" s="2" t="s">
        <v>30</v>
      </c>
      <c r="EN454" s="2"/>
      <c r="EO454" s="2" t="s">
        <v>3</v>
      </c>
      <c r="EP454" s="2"/>
      <c r="EQ454" s="2">
        <v>0</v>
      </c>
      <c r="ER454" s="2">
        <v>3347.9300000000003</v>
      </c>
      <c r="ES454" s="2">
        <v>4398.1400000000003</v>
      </c>
      <c r="ET454" s="2">
        <v>0</v>
      </c>
      <c r="EU454" s="2">
        <v>0</v>
      </c>
      <c r="EV454" s="2">
        <v>0</v>
      </c>
      <c r="EW454" s="2">
        <v>0</v>
      </c>
      <c r="EX454" s="2">
        <v>0</v>
      </c>
      <c r="EY454" s="2">
        <v>0</v>
      </c>
      <c r="EZ454" s="2"/>
      <c r="FA454" s="2"/>
      <c r="FB454" s="2"/>
      <c r="FC454" s="2"/>
      <c r="FD454" s="2"/>
      <c r="FE454" s="2"/>
      <c r="FF454" s="2"/>
      <c r="FG454" s="2"/>
      <c r="FH454" s="2"/>
      <c r="FI454" s="2"/>
      <c r="FJ454" s="2"/>
      <c r="FK454" s="2"/>
      <c r="FL454" s="2"/>
      <c r="FM454" s="2"/>
      <c r="FN454" s="2"/>
      <c r="FO454" s="2"/>
      <c r="FP454" s="2"/>
      <c r="FQ454" s="2">
        <v>0</v>
      </c>
      <c r="FR454" s="2">
        <f t="shared" si="470"/>
        <v>4398.1400000000003</v>
      </c>
      <c r="FS454" s="2">
        <v>0</v>
      </c>
      <c r="FT454" s="2"/>
      <c r="FU454" s="2"/>
      <c r="FV454" s="2"/>
      <c r="FW454" s="2"/>
      <c r="FX454" s="2">
        <v>0</v>
      </c>
      <c r="FY454" s="2">
        <v>0</v>
      </c>
      <c r="FZ454" s="2"/>
      <c r="GA454" s="2" t="s">
        <v>424</v>
      </c>
      <c r="GB454" s="2"/>
      <c r="GC454" s="2"/>
      <c r="GD454" s="2">
        <v>0</v>
      </c>
      <c r="GE454" s="2"/>
      <c r="GF454" s="2">
        <v>-255345277</v>
      </c>
      <c r="GG454" s="2">
        <v>2</v>
      </c>
      <c r="GH454" s="2">
        <v>4</v>
      </c>
      <c r="GI454" s="2">
        <v>-2</v>
      </c>
      <c r="GJ454" s="2">
        <v>0</v>
      </c>
      <c r="GK454" s="2">
        <f>ROUND(R454*(R12)/100,2)</f>
        <v>0</v>
      </c>
      <c r="GL454" s="2">
        <f t="shared" si="471"/>
        <v>0</v>
      </c>
      <c r="GM454" s="2">
        <f t="shared" si="472"/>
        <v>4398.1400000000003</v>
      </c>
      <c r="GN454" s="2">
        <f t="shared" si="473"/>
        <v>0</v>
      </c>
      <c r="GO454" s="2">
        <f t="shared" si="474"/>
        <v>0</v>
      </c>
      <c r="GP454" s="2">
        <f t="shared" si="475"/>
        <v>0</v>
      </c>
      <c r="GQ454" s="2"/>
      <c r="GR454" s="2">
        <v>0</v>
      </c>
      <c r="GS454" s="2">
        <v>2</v>
      </c>
      <c r="GT454" s="2">
        <v>0</v>
      </c>
      <c r="GU454" s="2" t="s">
        <v>3</v>
      </c>
      <c r="GV454" s="2">
        <f t="shared" si="476"/>
        <v>0</v>
      </c>
      <c r="GW454" s="2">
        <v>1</v>
      </c>
      <c r="GX454" s="2">
        <f t="shared" si="477"/>
        <v>0</v>
      </c>
      <c r="GY454" s="2"/>
      <c r="GZ454" s="2"/>
      <c r="HA454" s="2">
        <v>0</v>
      </c>
      <c r="HB454" s="2">
        <v>0</v>
      </c>
      <c r="HC454" s="2">
        <f t="shared" si="478"/>
        <v>0</v>
      </c>
      <c r="HD454" s="2"/>
      <c r="HE454" s="2" t="s">
        <v>33</v>
      </c>
      <c r="HF454" s="2" t="s">
        <v>34</v>
      </c>
      <c r="HG454" s="2"/>
      <c r="HH454" s="2"/>
      <c r="HI454" s="2"/>
      <c r="HJ454" s="2"/>
      <c r="HK454" s="2"/>
      <c r="HL454" s="2"/>
      <c r="HM454" s="2" t="s">
        <v>3</v>
      </c>
      <c r="HN454" s="2" t="s">
        <v>3</v>
      </c>
      <c r="HO454" s="2" t="s">
        <v>3</v>
      </c>
      <c r="HP454" s="2" t="s">
        <v>3</v>
      </c>
      <c r="HQ454" s="2" t="s">
        <v>3</v>
      </c>
      <c r="HR454" s="2"/>
      <c r="HS454" s="2"/>
      <c r="HT454" s="2"/>
      <c r="HU454" s="2"/>
      <c r="HV454" s="2"/>
      <c r="HW454" s="2"/>
      <c r="HX454" s="2"/>
      <c r="HY454" s="2"/>
      <c r="HZ454" s="2"/>
      <c r="IA454" s="2"/>
      <c r="IB454" s="2"/>
      <c r="IC454" s="2"/>
      <c r="ID454" s="2"/>
      <c r="IE454" s="2"/>
      <c r="IF454" s="2"/>
      <c r="IG454" s="2"/>
      <c r="IH454" s="2"/>
      <c r="II454" s="2"/>
      <c r="IJ454" s="2"/>
      <c r="IK454" s="2">
        <v>0</v>
      </c>
      <c r="IL454" s="2"/>
      <c r="IM454" s="2"/>
      <c r="IN454" s="2"/>
      <c r="IO454" s="2"/>
      <c r="IP454" s="2"/>
      <c r="IQ454" s="2"/>
      <c r="IR454" s="2"/>
      <c r="IS454" s="2"/>
      <c r="IT454" s="2"/>
      <c r="IU454" s="2"/>
    </row>
    <row r="455" spans="1:255" x14ac:dyDescent="0.2">
      <c r="A455">
        <v>17</v>
      </c>
      <c r="B455">
        <v>1</v>
      </c>
      <c r="E455" t="s">
        <v>173</v>
      </c>
      <c r="F455" t="s">
        <v>27</v>
      </c>
      <c r="G455" t="s">
        <v>423</v>
      </c>
      <c r="H455" t="s">
        <v>29</v>
      </c>
      <c r="I455">
        <v>1</v>
      </c>
      <c r="J455">
        <v>0</v>
      </c>
      <c r="K455">
        <v>1</v>
      </c>
      <c r="O455">
        <f t="shared" si="441"/>
        <v>31270.78</v>
      </c>
      <c r="P455">
        <f t="shared" si="442"/>
        <v>31270.78</v>
      </c>
      <c r="Q455">
        <f t="shared" si="443"/>
        <v>0</v>
      </c>
      <c r="R455">
        <f t="shared" si="444"/>
        <v>0</v>
      </c>
      <c r="S455">
        <f t="shared" si="445"/>
        <v>0</v>
      </c>
      <c r="T455">
        <f t="shared" si="446"/>
        <v>0</v>
      </c>
      <c r="U455">
        <f t="shared" si="447"/>
        <v>0</v>
      </c>
      <c r="V455">
        <f t="shared" si="448"/>
        <v>0</v>
      </c>
      <c r="W455">
        <f t="shared" si="449"/>
        <v>0</v>
      </c>
      <c r="X455">
        <f t="shared" si="450"/>
        <v>0</v>
      </c>
      <c r="Y455">
        <f t="shared" si="451"/>
        <v>0</v>
      </c>
      <c r="AA455">
        <v>151751235</v>
      </c>
      <c r="AB455">
        <f t="shared" si="452"/>
        <v>4398.1400000000003</v>
      </c>
      <c r="AC455">
        <f t="shared" si="453"/>
        <v>4398.1400000000003</v>
      </c>
      <c r="AD455">
        <f t="shared" si="454"/>
        <v>0</v>
      </c>
      <c r="AE455">
        <f t="shared" si="455"/>
        <v>0</v>
      </c>
      <c r="AF455">
        <f t="shared" si="456"/>
        <v>0</v>
      </c>
      <c r="AG455">
        <f t="shared" si="457"/>
        <v>0</v>
      </c>
      <c r="AH455">
        <f t="shared" si="458"/>
        <v>0</v>
      </c>
      <c r="AI455">
        <f t="shared" si="459"/>
        <v>0</v>
      </c>
      <c r="AJ455">
        <f t="shared" si="460"/>
        <v>0</v>
      </c>
      <c r="AK455">
        <v>4398.1400000000003</v>
      </c>
      <c r="AL455">
        <v>4398.1400000000003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1</v>
      </c>
      <c r="AW455">
        <v>1</v>
      </c>
      <c r="AZ455">
        <v>1</v>
      </c>
      <c r="BA455">
        <v>1</v>
      </c>
      <c r="BB455">
        <v>1</v>
      </c>
      <c r="BC455">
        <v>7.11</v>
      </c>
      <c r="BD455" t="s">
        <v>3</v>
      </c>
      <c r="BE455" t="s">
        <v>3</v>
      </c>
      <c r="BF455" t="s">
        <v>3</v>
      </c>
      <c r="BG455" t="s">
        <v>3</v>
      </c>
      <c r="BH455">
        <v>3</v>
      </c>
      <c r="BI455">
        <v>3</v>
      </c>
      <c r="BJ455" t="s">
        <v>3</v>
      </c>
      <c r="BM455">
        <v>700010</v>
      </c>
      <c r="BN455">
        <v>0</v>
      </c>
      <c r="BO455" t="s">
        <v>3</v>
      </c>
      <c r="BP455">
        <v>0</v>
      </c>
      <c r="BQ455">
        <v>202</v>
      </c>
      <c r="BR455">
        <v>0</v>
      </c>
      <c r="BS455">
        <v>1</v>
      </c>
      <c r="BT455">
        <v>1</v>
      </c>
      <c r="BU455">
        <v>1</v>
      </c>
      <c r="BV455">
        <v>1</v>
      </c>
      <c r="BW455">
        <v>1</v>
      </c>
      <c r="BX455">
        <v>1</v>
      </c>
      <c r="BY455" t="s">
        <v>3</v>
      </c>
      <c r="BZ455">
        <v>0</v>
      </c>
      <c r="CA455">
        <v>0</v>
      </c>
      <c r="CB455" t="s">
        <v>3</v>
      </c>
      <c r="CE455">
        <v>30</v>
      </c>
      <c r="CF455">
        <v>0</v>
      </c>
      <c r="CG455">
        <v>0</v>
      </c>
      <c r="CM455">
        <v>0</v>
      </c>
      <c r="CN455" t="s">
        <v>3</v>
      </c>
      <c r="CO455">
        <v>0</v>
      </c>
      <c r="CP455">
        <f t="shared" si="461"/>
        <v>31270.78</v>
      </c>
      <c r="CQ455">
        <f t="shared" si="462"/>
        <v>31270.78</v>
      </c>
      <c r="CR455">
        <f t="shared" si="463"/>
        <v>0</v>
      </c>
      <c r="CS455">
        <f t="shared" si="464"/>
        <v>0</v>
      </c>
      <c r="CT455">
        <f t="shared" si="465"/>
        <v>0</v>
      </c>
      <c r="CU455">
        <f t="shared" si="466"/>
        <v>0</v>
      </c>
      <c r="CV455">
        <f t="shared" si="467"/>
        <v>0</v>
      </c>
      <c r="CW455">
        <f t="shared" si="468"/>
        <v>0</v>
      </c>
      <c r="CX455">
        <f t="shared" si="469"/>
        <v>0</v>
      </c>
      <c r="CY455">
        <f>S455*(BZ455/100)</f>
        <v>0</v>
      </c>
      <c r="CZ455">
        <f>S455*(CA455/100)</f>
        <v>0</v>
      </c>
      <c r="DC455" t="s">
        <v>3</v>
      </c>
      <c r="DD455" t="s">
        <v>3</v>
      </c>
      <c r="DE455" t="s">
        <v>3</v>
      </c>
      <c r="DF455" t="s">
        <v>3</v>
      </c>
      <c r="DG455" t="s">
        <v>3</v>
      </c>
      <c r="DH455" t="s">
        <v>3</v>
      </c>
      <c r="DI455" t="s">
        <v>3</v>
      </c>
      <c r="DJ455" t="s">
        <v>3</v>
      </c>
      <c r="DK455" t="s">
        <v>3</v>
      </c>
      <c r="DL455" t="s">
        <v>3</v>
      </c>
      <c r="DM455" t="s">
        <v>3</v>
      </c>
      <c r="DN455">
        <v>0</v>
      </c>
      <c r="DO455">
        <v>0</v>
      </c>
      <c r="DP455">
        <v>1</v>
      </c>
      <c r="DQ455">
        <v>1</v>
      </c>
      <c r="DU455">
        <v>1010</v>
      </c>
      <c r="DV455" t="s">
        <v>29</v>
      </c>
      <c r="DW455" t="s">
        <v>29</v>
      </c>
      <c r="DX455">
        <v>1</v>
      </c>
      <c r="DZ455" t="s">
        <v>3</v>
      </c>
      <c r="EA455" t="s">
        <v>3</v>
      </c>
      <c r="EB455" t="s">
        <v>3</v>
      </c>
      <c r="EC455" t="s">
        <v>3</v>
      </c>
      <c r="EE455">
        <v>151748510</v>
      </c>
      <c r="EF455">
        <v>202</v>
      </c>
      <c r="EG455" t="s">
        <v>30</v>
      </c>
      <c r="EH455">
        <v>0</v>
      </c>
      <c r="EI455" t="s">
        <v>3</v>
      </c>
      <c r="EJ455">
        <v>1</v>
      </c>
      <c r="EK455">
        <v>700010</v>
      </c>
      <c r="EL455" t="s">
        <v>31</v>
      </c>
      <c r="EM455" t="s">
        <v>30</v>
      </c>
      <c r="EO455" t="s">
        <v>3</v>
      </c>
      <c r="EQ455">
        <v>0</v>
      </c>
      <c r="ER455">
        <v>3347.9300000000003</v>
      </c>
      <c r="ES455">
        <v>4398.1400000000003</v>
      </c>
      <c r="ET455">
        <v>0</v>
      </c>
      <c r="EU455">
        <v>0</v>
      </c>
      <c r="EV455">
        <v>0</v>
      </c>
      <c r="EW455">
        <v>0</v>
      </c>
      <c r="EX455">
        <v>0</v>
      </c>
      <c r="EY455">
        <v>0</v>
      </c>
      <c r="EZ455">
        <v>5</v>
      </c>
      <c r="FC455">
        <v>1</v>
      </c>
      <c r="FD455">
        <v>18</v>
      </c>
      <c r="FF455">
        <v>36000</v>
      </c>
      <c r="FQ455">
        <v>0</v>
      </c>
      <c r="FR455">
        <f t="shared" si="470"/>
        <v>31270.78</v>
      </c>
      <c r="FS455">
        <v>0</v>
      </c>
      <c r="FX455">
        <v>0</v>
      </c>
      <c r="FY455">
        <v>0</v>
      </c>
      <c r="GA455" t="s">
        <v>424</v>
      </c>
      <c r="GD455">
        <v>0</v>
      </c>
      <c r="GF455">
        <v>-255345277</v>
      </c>
      <c r="GG455">
        <v>2</v>
      </c>
      <c r="GH455">
        <v>3</v>
      </c>
      <c r="GI455">
        <v>5</v>
      </c>
      <c r="GJ455">
        <v>0</v>
      </c>
      <c r="GK455">
        <f>ROUND(R455*(S12)/100,2)</f>
        <v>0</v>
      </c>
      <c r="GL455">
        <f t="shared" si="471"/>
        <v>0</v>
      </c>
      <c r="GM455">
        <f t="shared" si="472"/>
        <v>31270.78</v>
      </c>
      <c r="GN455">
        <f t="shared" si="473"/>
        <v>0</v>
      </c>
      <c r="GO455">
        <f t="shared" si="474"/>
        <v>0</v>
      </c>
      <c r="GP455">
        <f t="shared" si="475"/>
        <v>0</v>
      </c>
      <c r="GR455">
        <v>1</v>
      </c>
      <c r="GS455">
        <v>1</v>
      </c>
      <c r="GT455">
        <v>0</v>
      </c>
      <c r="GU455" t="s">
        <v>3</v>
      </c>
      <c r="GV455">
        <f t="shared" si="476"/>
        <v>0</v>
      </c>
      <c r="GW455">
        <v>1</v>
      </c>
      <c r="GX455">
        <f t="shared" si="477"/>
        <v>0</v>
      </c>
      <c r="HA455">
        <v>0</v>
      </c>
      <c r="HB455">
        <v>0</v>
      </c>
      <c r="HC455">
        <f t="shared" si="478"/>
        <v>0</v>
      </c>
      <c r="HE455" t="s">
        <v>33</v>
      </c>
      <c r="HF455" t="s">
        <v>34</v>
      </c>
      <c r="HM455" t="s">
        <v>3</v>
      </c>
      <c r="HN455" t="s">
        <v>3</v>
      </c>
      <c r="HO455" t="s">
        <v>3</v>
      </c>
      <c r="HP455" t="s">
        <v>3</v>
      </c>
      <c r="HQ455" t="s">
        <v>3</v>
      </c>
      <c r="IK455">
        <v>0</v>
      </c>
    </row>
    <row r="456" spans="1:255" x14ac:dyDescent="0.2">
      <c r="A456" s="2">
        <v>17</v>
      </c>
      <c r="B456" s="2">
        <v>1</v>
      </c>
      <c r="C456" s="2">
        <f>ROW(SmtRes!A575)</f>
        <v>575</v>
      </c>
      <c r="D456" s="2">
        <f>ROW(EtalonRes!A684)</f>
        <v>684</v>
      </c>
      <c r="E456" s="2" t="s">
        <v>181</v>
      </c>
      <c r="F456" s="2" t="s">
        <v>121</v>
      </c>
      <c r="G456" s="2" t="s">
        <v>122</v>
      </c>
      <c r="H456" s="2" t="s">
        <v>123</v>
      </c>
      <c r="I456" s="2">
        <v>0.77</v>
      </c>
      <c r="J456" s="2">
        <v>0</v>
      </c>
      <c r="K456" s="2">
        <v>0.77</v>
      </c>
      <c r="L456" s="2"/>
      <c r="M456" s="2"/>
      <c r="N456" s="2"/>
      <c r="O456" s="2">
        <f t="shared" si="441"/>
        <v>89.33</v>
      </c>
      <c r="P456" s="2">
        <f t="shared" si="442"/>
        <v>44.78</v>
      </c>
      <c r="Q456" s="2">
        <f t="shared" si="443"/>
        <v>2.02</v>
      </c>
      <c r="R456" s="2">
        <f t="shared" si="444"/>
        <v>0.23</v>
      </c>
      <c r="S456" s="2">
        <f t="shared" si="445"/>
        <v>42.53</v>
      </c>
      <c r="T456" s="2">
        <f t="shared" si="446"/>
        <v>0</v>
      </c>
      <c r="U456" s="2">
        <f t="shared" si="447"/>
        <v>3.4573</v>
      </c>
      <c r="V456" s="2">
        <f t="shared" si="448"/>
        <v>0</v>
      </c>
      <c r="W456" s="2">
        <f t="shared" si="449"/>
        <v>0</v>
      </c>
      <c r="X456" s="2">
        <f t="shared" si="450"/>
        <v>48.48</v>
      </c>
      <c r="Y456" s="2">
        <f t="shared" si="451"/>
        <v>28.5</v>
      </c>
      <c r="Z456" s="2"/>
      <c r="AA456" s="2">
        <v>151751237</v>
      </c>
      <c r="AB456" s="2">
        <f t="shared" si="452"/>
        <v>116</v>
      </c>
      <c r="AC456" s="2">
        <f t="shared" si="453"/>
        <v>58.15</v>
      </c>
      <c r="AD456" s="2">
        <f t="shared" si="454"/>
        <v>2.62</v>
      </c>
      <c r="AE456" s="2">
        <f t="shared" si="455"/>
        <v>0.3</v>
      </c>
      <c r="AF456" s="2">
        <f t="shared" si="456"/>
        <v>55.23</v>
      </c>
      <c r="AG456" s="2">
        <f t="shared" si="457"/>
        <v>0</v>
      </c>
      <c r="AH456" s="2">
        <f t="shared" si="458"/>
        <v>4.49</v>
      </c>
      <c r="AI456" s="2">
        <f t="shared" si="459"/>
        <v>0</v>
      </c>
      <c r="AJ456" s="2">
        <f t="shared" si="460"/>
        <v>0</v>
      </c>
      <c r="AK456" s="2">
        <v>116</v>
      </c>
      <c r="AL456" s="2">
        <v>58.15</v>
      </c>
      <c r="AM456" s="2">
        <v>2.62</v>
      </c>
      <c r="AN456" s="2">
        <v>0.3</v>
      </c>
      <c r="AO456" s="2">
        <v>55.23</v>
      </c>
      <c r="AP456" s="2">
        <v>0</v>
      </c>
      <c r="AQ456" s="2">
        <v>4.49</v>
      </c>
      <c r="AR456" s="2">
        <v>0</v>
      </c>
      <c r="AS456" s="2">
        <v>0</v>
      </c>
      <c r="AT456" s="2">
        <v>114</v>
      </c>
      <c r="AU456" s="2">
        <v>67</v>
      </c>
      <c r="AV456" s="2">
        <v>1</v>
      </c>
      <c r="AW456" s="2">
        <v>1</v>
      </c>
      <c r="AX456" s="2"/>
      <c r="AY456" s="2"/>
      <c r="AZ456" s="2">
        <v>1</v>
      </c>
      <c r="BA456" s="2">
        <v>1</v>
      </c>
      <c r="BB456" s="2">
        <v>1</v>
      </c>
      <c r="BC456" s="2">
        <v>1</v>
      </c>
      <c r="BD456" s="2" t="s">
        <v>3</v>
      </c>
      <c r="BE456" s="2" t="s">
        <v>3</v>
      </c>
      <c r="BF456" s="2" t="s">
        <v>3</v>
      </c>
      <c r="BG456" s="2" t="s">
        <v>3</v>
      </c>
      <c r="BH456" s="2">
        <v>0</v>
      </c>
      <c r="BI456" s="2">
        <v>2</v>
      </c>
      <c r="BJ456" s="2" t="s">
        <v>124</v>
      </c>
      <c r="BK456" s="2"/>
      <c r="BL456" s="2"/>
      <c r="BM456" s="2">
        <v>331</v>
      </c>
      <c r="BN456" s="2">
        <v>0</v>
      </c>
      <c r="BO456" s="2" t="s">
        <v>3</v>
      </c>
      <c r="BP456" s="2">
        <v>0</v>
      </c>
      <c r="BQ456" s="2">
        <v>40</v>
      </c>
      <c r="BR456" s="2">
        <v>0</v>
      </c>
      <c r="BS456" s="2">
        <v>1</v>
      </c>
      <c r="BT456" s="2">
        <v>1</v>
      </c>
      <c r="BU456" s="2">
        <v>1</v>
      </c>
      <c r="BV456" s="2">
        <v>1</v>
      </c>
      <c r="BW456" s="2">
        <v>1</v>
      </c>
      <c r="BX456" s="2">
        <v>1</v>
      </c>
      <c r="BY456" s="2" t="s">
        <v>3</v>
      </c>
      <c r="BZ456" s="2">
        <v>114</v>
      </c>
      <c r="CA456" s="2">
        <v>67</v>
      </c>
      <c r="CB456" s="2" t="s">
        <v>3</v>
      </c>
      <c r="CC456" s="2"/>
      <c r="CD456" s="2"/>
      <c r="CE456" s="2">
        <v>30</v>
      </c>
      <c r="CF456" s="2">
        <v>0</v>
      </c>
      <c r="CG456" s="2">
        <v>0</v>
      </c>
      <c r="CH456" s="2"/>
      <c r="CI456" s="2"/>
      <c r="CJ456" s="2"/>
      <c r="CK456" s="2"/>
      <c r="CL456" s="2"/>
      <c r="CM456" s="2">
        <v>0</v>
      </c>
      <c r="CN456" s="2" t="s">
        <v>3</v>
      </c>
      <c r="CO456" s="2">
        <v>0</v>
      </c>
      <c r="CP456" s="2">
        <f t="shared" si="461"/>
        <v>89.330000000000013</v>
      </c>
      <c r="CQ456" s="2">
        <f t="shared" si="462"/>
        <v>58.15</v>
      </c>
      <c r="CR456" s="2">
        <f t="shared" si="463"/>
        <v>2.62</v>
      </c>
      <c r="CS456" s="2">
        <f t="shared" si="464"/>
        <v>0.3</v>
      </c>
      <c r="CT456" s="2">
        <f t="shared" si="465"/>
        <v>55.23</v>
      </c>
      <c r="CU456" s="2">
        <f t="shared" si="466"/>
        <v>0</v>
      </c>
      <c r="CV456" s="2">
        <f t="shared" si="467"/>
        <v>4.49</v>
      </c>
      <c r="CW456" s="2">
        <f t="shared" si="468"/>
        <v>0</v>
      </c>
      <c r="CX456" s="2">
        <f t="shared" si="469"/>
        <v>0</v>
      </c>
      <c r="CY456" s="2">
        <f>((S456*BZ456)/100)</f>
        <v>48.484200000000001</v>
      </c>
      <c r="CZ456" s="2">
        <f>((S456*CA456)/100)</f>
        <v>28.495100000000001</v>
      </c>
      <c r="DA456" s="2"/>
      <c r="DB456" s="2"/>
      <c r="DC456" s="2" t="s">
        <v>3</v>
      </c>
      <c r="DD456" s="2" t="s">
        <v>3</v>
      </c>
      <c r="DE456" s="2" t="s">
        <v>3</v>
      </c>
      <c r="DF456" s="2" t="s">
        <v>3</v>
      </c>
      <c r="DG456" s="2" t="s">
        <v>3</v>
      </c>
      <c r="DH456" s="2" t="s">
        <v>3</v>
      </c>
      <c r="DI456" s="2" t="s">
        <v>3</v>
      </c>
      <c r="DJ456" s="2" t="s">
        <v>3</v>
      </c>
      <c r="DK456" s="2" t="s">
        <v>3</v>
      </c>
      <c r="DL456" s="2" t="s">
        <v>3</v>
      </c>
      <c r="DM456" s="2" t="s">
        <v>3</v>
      </c>
      <c r="DN456" s="2">
        <v>0</v>
      </c>
      <c r="DO456" s="2">
        <v>0</v>
      </c>
      <c r="DP456" s="2">
        <v>1</v>
      </c>
      <c r="DQ456" s="2">
        <v>1</v>
      </c>
      <c r="DR456" s="2"/>
      <c r="DS456" s="2"/>
      <c r="DT456" s="2"/>
      <c r="DU456" s="2">
        <v>1003</v>
      </c>
      <c r="DV456" s="2" t="s">
        <v>123</v>
      </c>
      <c r="DW456" s="2" t="s">
        <v>123</v>
      </c>
      <c r="DX456" s="2">
        <v>100</v>
      </c>
      <c r="DY456" s="2"/>
      <c r="DZ456" s="2" t="s">
        <v>3</v>
      </c>
      <c r="EA456" s="2" t="s">
        <v>3</v>
      </c>
      <c r="EB456" s="2" t="s">
        <v>3</v>
      </c>
      <c r="EC456" s="2" t="s">
        <v>3</v>
      </c>
      <c r="ED456" s="2"/>
      <c r="EE456" s="2">
        <v>151030329</v>
      </c>
      <c r="EF456" s="2">
        <v>40</v>
      </c>
      <c r="EG456" s="2" t="s">
        <v>23</v>
      </c>
      <c r="EH456" s="2">
        <v>0</v>
      </c>
      <c r="EI456" s="2" t="s">
        <v>3</v>
      </c>
      <c r="EJ456" s="2">
        <v>2</v>
      </c>
      <c r="EK456" s="2">
        <v>331</v>
      </c>
      <c r="EL456" s="2" t="s">
        <v>125</v>
      </c>
      <c r="EM456" s="2" t="s">
        <v>126</v>
      </c>
      <c r="EN456" s="2"/>
      <c r="EO456" s="2" t="s">
        <v>3</v>
      </c>
      <c r="EP456" s="2"/>
      <c r="EQ456" s="2">
        <v>0</v>
      </c>
      <c r="ER456" s="2">
        <v>116</v>
      </c>
      <c r="ES456" s="2">
        <v>58.15</v>
      </c>
      <c r="ET456" s="2">
        <v>2.62</v>
      </c>
      <c r="EU456" s="2">
        <v>0.3</v>
      </c>
      <c r="EV456" s="2">
        <v>55.23</v>
      </c>
      <c r="EW456" s="2">
        <v>4.49</v>
      </c>
      <c r="EX456" s="2">
        <v>0</v>
      </c>
      <c r="EY456" s="2">
        <v>0</v>
      </c>
      <c r="EZ456" s="2"/>
      <c r="FA456" s="2"/>
      <c r="FB456" s="2"/>
      <c r="FC456" s="2"/>
      <c r="FD456" s="2"/>
      <c r="FE456" s="2"/>
      <c r="FF456" s="2"/>
      <c r="FG456" s="2"/>
      <c r="FH456" s="2"/>
      <c r="FI456" s="2"/>
      <c r="FJ456" s="2"/>
      <c r="FK456" s="2"/>
      <c r="FL456" s="2"/>
      <c r="FM456" s="2"/>
      <c r="FN456" s="2"/>
      <c r="FO456" s="2"/>
      <c r="FP456" s="2"/>
      <c r="FQ456" s="2">
        <v>0</v>
      </c>
      <c r="FR456" s="2">
        <f t="shared" si="470"/>
        <v>0</v>
      </c>
      <c r="FS456" s="2">
        <v>0</v>
      </c>
      <c r="FT456" s="2"/>
      <c r="FU456" s="2"/>
      <c r="FV456" s="2"/>
      <c r="FW456" s="2"/>
      <c r="FX456" s="2">
        <v>114</v>
      </c>
      <c r="FY456" s="2">
        <v>67</v>
      </c>
      <c r="FZ456" s="2"/>
      <c r="GA456" s="2" t="s">
        <v>3</v>
      </c>
      <c r="GB456" s="2"/>
      <c r="GC456" s="2"/>
      <c r="GD456" s="2">
        <v>0</v>
      </c>
      <c r="GE456" s="2"/>
      <c r="GF456" s="2">
        <v>818712454</v>
      </c>
      <c r="GG456" s="2">
        <v>2</v>
      </c>
      <c r="GH456" s="2">
        <v>1</v>
      </c>
      <c r="GI456" s="2">
        <v>-2</v>
      </c>
      <c r="GJ456" s="2">
        <v>0</v>
      </c>
      <c r="GK456" s="2">
        <f>ROUND(R456*(R12)/100,2)</f>
        <v>0.4</v>
      </c>
      <c r="GL456" s="2">
        <f t="shared" si="471"/>
        <v>0</v>
      </c>
      <c r="GM456" s="2">
        <f t="shared" si="472"/>
        <v>166.71</v>
      </c>
      <c r="GN456" s="2">
        <f t="shared" si="473"/>
        <v>0</v>
      </c>
      <c r="GO456" s="2">
        <f t="shared" si="474"/>
        <v>166.71</v>
      </c>
      <c r="GP456" s="2">
        <f t="shared" si="475"/>
        <v>0</v>
      </c>
      <c r="GQ456" s="2"/>
      <c r="GR456" s="2">
        <v>0</v>
      </c>
      <c r="GS456" s="2">
        <v>0</v>
      </c>
      <c r="GT456" s="2">
        <v>0</v>
      </c>
      <c r="GU456" s="2" t="s">
        <v>3</v>
      </c>
      <c r="GV456" s="2">
        <f t="shared" si="476"/>
        <v>0</v>
      </c>
      <c r="GW456" s="2">
        <v>1</v>
      </c>
      <c r="GX456" s="2">
        <f t="shared" si="477"/>
        <v>0</v>
      </c>
      <c r="GY456" s="2"/>
      <c r="GZ456" s="2"/>
      <c r="HA456" s="2">
        <v>0</v>
      </c>
      <c r="HB456" s="2">
        <v>0</v>
      </c>
      <c r="HC456" s="2">
        <f t="shared" si="478"/>
        <v>0</v>
      </c>
      <c r="HD456" s="2"/>
      <c r="HE456" s="2" t="s">
        <v>3</v>
      </c>
      <c r="HF456" s="2" t="s">
        <v>3</v>
      </c>
      <c r="HG456" s="2"/>
      <c r="HH456" s="2"/>
      <c r="HI456" s="2"/>
      <c r="HJ456" s="2"/>
      <c r="HK456" s="2"/>
      <c r="HL456" s="2"/>
      <c r="HM456" s="2" t="s">
        <v>3</v>
      </c>
      <c r="HN456" s="2" t="s">
        <v>3</v>
      </c>
      <c r="HO456" s="2" t="s">
        <v>3</v>
      </c>
      <c r="HP456" s="2" t="s">
        <v>3</v>
      </c>
      <c r="HQ456" s="2" t="s">
        <v>3</v>
      </c>
      <c r="HR456" s="2"/>
      <c r="HS456" s="2"/>
      <c r="HT456" s="2"/>
      <c r="HU456" s="2"/>
      <c r="HV456" s="2"/>
      <c r="HW456" s="2"/>
      <c r="HX456" s="2"/>
      <c r="HY456" s="2"/>
      <c r="HZ456" s="2"/>
      <c r="IA456" s="2"/>
      <c r="IB456" s="2"/>
      <c r="IC456" s="2"/>
      <c r="ID456" s="2"/>
      <c r="IE456" s="2"/>
      <c r="IF456" s="2"/>
      <c r="IG456" s="2"/>
      <c r="IH456" s="2"/>
      <c r="II456" s="2"/>
      <c r="IJ456" s="2"/>
      <c r="IK456" s="2">
        <v>0</v>
      </c>
      <c r="IL456" s="2"/>
      <c r="IM456" s="2"/>
      <c r="IN456" s="2"/>
      <c r="IO456" s="2"/>
      <c r="IP456" s="2"/>
      <c r="IQ456" s="2"/>
      <c r="IR456" s="2"/>
      <c r="IS456" s="2"/>
      <c r="IT456" s="2"/>
      <c r="IU456" s="2"/>
    </row>
    <row r="457" spans="1:255" x14ac:dyDescent="0.2">
      <c r="A457">
        <v>17</v>
      </c>
      <c r="B457">
        <v>1</v>
      </c>
      <c r="C457">
        <f>ROW(SmtRes!A584)</f>
        <v>584</v>
      </c>
      <c r="D457">
        <f>ROW(EtalonRes!A694)</f>
        <v>694</v>
      </c>
      <c r="E457" t="s">
        <v>181</v>
      </c>
      <c r="F457" t="s">
        <v>121</v>
      </c>
      <c r="G457" t="s">
        <v>122</v>
      </c>
      <c r="H457" t="s">
        <v>123</v>
      </c>
      <c r="I457">
        <v>0.77</v>
      </c>
      <c r="J457">
        <v>0</v>
      </c>
      <c r="K457">
        <v>0.77</v>
      </c>
      <c r="O457">
        <f t="shared" si="441"/>
        <v>1640.46</v>
      </c>
      <c r="P457">
        <f t="shared" si="442"/>
        <v>148.66999999999999</v>
      </c>
      <c r="Q457">
        <f t="shared" si="443"/>
        <v>24.08</v>
      </c>
      <c r="R457">
        <f t="shared" si="444"/>
        <v>7.94</v>
      </c>
      <c r="S457">
        <f t="shared" si="445"/>
        <v>1467.71</v>
      </c>
      <c r="T457">
        <f t="shared" si="446"/>
        <v>0</v>
      </c>
      <c r="U457">
        <f t="shared" si="447"/>
        <v>3.4573</v>
      </c>
      <c r="V457">
        <f t="shared" si="448"/>
        <v>0</v>
      </c>
      <c r="W457">
        <f t="shared" si="449"/>
        <v>0</v>
      </c>
      <c r="X457">
        <f t="shared" si="450"/>
        <v>1159.49</v>
      </c>
      <c r="Y457">
        <f t="shared" si="451"/>
        <v>601.76</v>
      </c>
      <c r="AA457">
        <v>151751235</v>
      </c>
      <c r="AB457">
        <f t="shared" si="452"/>
        <v>116</v>
      </c>
      <c r="AC457">
        <f t="shared" si="453"/>
        <v>58.15</v>
      </c>
      <c r="AD457">
        <f t="shared" si="454"/>
        <v>2.62</v>
      </c>
      <c r="AE457">
        <f t="shared" si="455"/>
        <v>0.3</v>
      </c>
      <c r="AF457">
        <f t="shared" si="456"/>
        <v>55.23</v>
      </c>
      <c r="AG457">
        <f t="shared" si="457"/>
        <v>0</v>
      </c>
      <c r="AH457">
        <f t="shared" si="458"/>
        <v>4.49</v>
      </c>
      <c r="AI457">
        <f t="shared" si="459"/>
        <v>0</v>
      </c>
      <c r="AJ457">
        <f t="shared" si="460"/>
        <v>0</v>
      </c>
      <c r="AK457">
        <v>116</v>
      </c>
      <c r="AL457">
        <v>58.15</v>
      </c>
      <c r="AM457">
        <v>2.62</v>
      </c>
      <c r="AN457">
        <v>0.3</v>
      </c>
      <c r="AO457">
        <v>55.23</v>
      </c>
      <c r="AP457">
        <v>0</v>
      </c>
      <c r="AQ457">
        <v>4.49</v>
      </c>
      <c r="AR457">
        <v>0</v>
      </c>
      <c r="AS457">
        <v>0</v>
      </c>
      <c r="AT457">
        <v>79</v>
      </c>
      <c r="AU457">
        <v>41</v>
      </c>
      <c r="AV457">
        <v>1</v>
      </c>
      <c r="AW457">
        <v>1</v>
      </c>
      <c r="AZ457">
        <v>1</v>
      </c>
      <c r="BA457">
        <v>34.51</v>
      </c>
      <c r="BB457">
        <v>11.92</v>
      </c>
      <c r="BC457">
        <v>3.32</v>
      </c>
      <c r="BD457" t="s">
        <v>3</v>
      </c>
      <c r="BE457" t="s">
        <v>3</v>
      </c>
      <c r="BF457" t="s">
        <v>3</v>
      </c>
      <c r="BG457" t="s">
        <v>3</v>
      </c>
      <c r="BH457">
        <v>0</v>
      </c>
      <c r="BI457">
        <v>2</v>
      </c>
      <c r="BJ457" t="s">
        <v>124</v>
      </c>
      <c r="BM457">
        <v>331</v>
      </c>
      <c r="BN457">
        <v>0</v>
      </c>
      <c r="BO457" t="s">
        <v>121</v>
      </c>
      <c r="BP457">
        <v>1</v>
      </c>
      <c r="BQ457">
        <v>40</v>
      </c>
      <c r="BR457">
        <v>0</v>
      </c>
      <c r="BS457">
        <v>34.51</v>
      </c>
      <c r="BT457">
        <v>1</v>
      </c>
      <c r="BU457">
        <v>1</v>
      </c>
      <c r="BV457">
        <v>1</v>
      </c>
      <c r="BW457">
        <v>1</v>
      </c>
      <c r="BX457">
        <v>1</v>
      </c>
      <c r="BY457" t="s">
        <v>3</v>
      </c>
      <c r="BZ457">
        <v>79</v>
      </c>
      <c r="CA457">
        <v>41</v>
      </c>
      <c r="CB457" t="s">
        <v>3</v>
      </c>
      <c r="CE457">
        <v>30</v>
      </c>
      <c r="CF457">
        <v>0</v>
      </c>
      <c r="CG457">
        <v>0</v>
      </c>
      <c r="CM457">
        <v>0</v>
      </c>
      <c r="CN457" t="s">
        <v>3</v>
      </c>
      <c r="CO457">
        <v>0</v>
      </c>
      <c r="CP457">
        <f t="shared" si="461"/>
        <v>1640.46</v>
      </c>
      <c r="CQ457">
        <f t="shared" si="462"/>
        <v>193.06</v>
      </c>
      <c r="CR457">
        <f t="shared" si="463"/>
        <v>31.23</v>
      </c>
      <c r="CS457">
        <f t="shared" si="464"/>
        <v>10.35</v>
      </c>
      <c r="CT457">
        <f t="shared" si="465"/>
        <v>1905.99</v>
      </c>
      <c r="CU457">
        <f t="shared" si="466"/>
        <v>0</v>
      </c>
      <c r="CV457">
        <f t="shared" si="467"/>
        <v>4.49</v>
      </c>
      <c r="CW457">
        <f t="shared" si="468"/>
        <v>0</v>
      </c>
      <c r="CX457">
        <f t="shared" si="469"/>
        <v>0</v>
      </c>
      <c r="CY457">
        <f>S457*(BZ457/100)</f>
        <v>1159.4909</v>
      </c>
      <c r="CZ457">
        <f>S457*(CA457/100)</f>
        <v>601.76109999999994</v>
      </c>
      <c r="DC457" t="s">
        <v>3</v>
      </c>
      <c r="DD457" t="s">
        <v>3</v>
      </c>
      <c r="DE457" t="s">
        <v>3</v>
      </c>
      <c r="DF457" t="s">
        <v>3</v>
      </c>
      <c r="DG457" t="s">
        <v>3</v>
      </c>
      <c r="DH457" t="s">
        <v>3</v>
      </c>
      <c r="DI457" t="s">
        <v>3</v>
      </c>
      <c r="DJ457" t="s">
        <v>3</v>
      </c>
      <c r="DK457" t="s">
        <v>3</v>
      </c>
      <c r="DL457" t="s">
        <v>3</v>
      </c>
      <c r="DM457" t="s">
        <v>3</v>
      </c>
      <c r="DN457">
        <v>114</v>
      </c>
      <c r="DO457">
        <v>67</v>
      </c>
      <c r="DP457">
        <v>1</v>
      </c>
      <c r="DQ457">
        <v>1</v>
      </c>
      <c r="DU457">
        <v>1003</v>
      </c>
      <c r="DV457" t="s">
        <v>123</v>
      </c>
      <c r="DW457" t="s">
        <v>123</v>
      </c>
      <c r="DX457">
        <v>100</v>
      </c>
      <c r="DZ457" t="s">
        <v>3</v>
      </c>
      <c r="EA457" t="s">
        <v>3</v>
      </c>
      <c r="EB457" t="s">
        <v>3</v>
      </c>
      <c r="EC457" t="s">
        <v>3</v>
      </c>
      <c r="EE457">
        <v>151030329</v>
      </c>
      <c r="EF457">
        <v>40</v>
      </c>
      <c r="EG457" t="s">
        <v>23</v>
      </c>
      <c r="EH457">
        <v>0</v>
      </c>
      <c r="EI457" t="s">
        <v>3</v>
      </c>
      <c r="EJ457">
        <v>2</v>
      </c>
      <c r="EK457">
        <v>331</v>
      </c>
      <c r="EL457" t="s">
        <v>125</v>
      </c>
      <c r="EM457" t="s">
        <v>126</v>
      </c>
      <c r="EO457" t="s">
        <v>3</v>
      </c>
      <c r="EQ457">
        <v>0</v>
      </c>
      <c r="ER457">
        <v>116</v>
      </c>
      <c r="ES457">
        <v>58.15</v>
      </c>
      <c r="ET457">
        <v>2.62</v>
      </c>
      <c r="EU457">
        <v>0.3</v>
      </c>
      <c r="EV457">
        <v>55.23</v>
      </c>
      <c r="EW457">
        <v>4.49</v>
      </c>
      <c r="EX457">
        <v>0</v>
      </c>
      <c r="EY457">
        <v>0</v>
      </c>
      <c r="FQ457">
        <v>0</v>
      </c>
      <c r="FR457">
        <f t="shared" si="470"/>
        <v>0</v>
      </c>
      <c r="FS457">
        <v>0</v>
      </c>
      <c r="FX457">
        <v>114</v>
      </c>
      <c r="FY457">
        <v>67</v>
      </c>
      <c r="GA457" t="s">
        <v>3</v>
      </c>
      <c r="GD457">
        <v>0</v>
      </c>
      <c r="GF457">
        <v>818712454</v>
      </c>
      <c r="GG457">
        <v>2</v>
      </c>
      <c r="GH457">
        <v>1</v>
      </c>
      <c r="GI457">
        <v>2</v>
      </c>
      <c r="GJ457">
        <v>0</v>
      </c>
      <c r="GK457">
        <f>ROUND(R457*(S12)/100,2)</f>
        <v>12.7</v>
      </c>
      <c r="GL457">
        <f t="shared" si="471"/>
        <v>0</v>
      </c>
      <c r="GM457">
        <f t="shared" si="472"/>
        <v>3414.41</v>
      </c>
      <c r="GN457">
        <f t="shared" si="473"/>
        <v>0</v>
      </c>
      <c r="GO457">
        <f t="shared" si="474"/>
        <v>3414.41</v>
      </c>
      <c r="GP457">
        <f t="shared" si="475"/>
        <v>0</v>
      </c>
      <c r="GR457">
        <v>0</v>
      </c>
      <c r="GS457">
        <v>3</v>
      </c>
      <c r="GT457">
        <v>0</v>
      </c>
      <c r="GU457" t="s">
        <v>3</v>
      </c>
      <c r="GV457">
        <f t="shared" si="476"/>
        <v>0</v>
      </c>
      <c r="GW457">
        <v>1</v>
      </c>
      <c r="GX457">
        <f t="shared" si="477"/>
        <v>0</v>
      </c>
      <c r="HA457">
        <v>0</v>
      </c>
      <c r="HB457">
        <v>0</v>
      </c>
      <c r="HC457">
        <f t="shared" si="478"/>
        <v>0</v>
      </c>
      <c r="HE457" t="s">
        <v>3</v>
      </c>
      <c r="HF457" t="s">
        <v>3</v>
      </c>
      <c r="HM457" t="s">
        <v>3</v>
      </c>
      <c r="HN457" t="s">
        <v>3</v>
      </c>
      <c r="HO457" t="s">
        <v>3</v>
      </c>
      <c r="HP457" t="s">
        <v>3</v>
      </c>
      <c r="HQ457" t="s">
        <v>3</v>
      </c>
      <c r="IK457">
        <v>0</v>
      </c>
    </row>
    <row r="458" spans="1:255" x14ac:dyDescent="0.2">
      <c r="A458" s="2">
        <v>17</v>
      </c>
      <c r="B458" s="2">
        <v>1</v>
      </c>
      <c r="C458" s="2"/>
      <c r="D458" s="2"/>
      <c r="E458" s="2" t="s">
        <v>186</v>
      </c>
      <c r="F458" s="2" t="s">
        <v>27</v>
      </c>
      <c r="G458" s="2" t="s">
        <v>133</v>
      </c>
      <c r="H458" s="2" t="s">
        <v>134</v>
      </c>
      <c r="I458" s="2">
        <f>ROUND(I456*102,9)</f>
        <v>78.540000000000006</v>
      </c>
      <c r="J458" s="2">
        <v>0</v>
      </c>
      <c r="K458" s="2">
        <f>ROUND(I456*102,9)</f>
        <v>78.540000000000006</v>
      </c>
      <c r="L458" s="2"/>
      <c r="M458" s="2"/>
      <c r="N458" s="2"/>
      <c r="O458" s="2">
        <f t="shared" si="441"/>
        <v>292.95</v>
      </c>
      <c r="P458" s="2">
        <f t="shared" si="442"/>
        <v>292.95</v>
      </c>
      <c r="Q458" s="2">
        <f t="shared" si="443"/>
        <v>0</v>
      </c>
      <c r="R458" s="2">
        <f t="shared" si="444"/>
        <v>0</v>
      </c>
      <c r="S458" s="2">
        <f t="shared" si="445"/>
        <v>0</v>
      </c>
      <c r="T458" s="2">
        <f t="shared" si="446"/>
        <v>0</v>
      </c>
      <c r="U458" s="2">
        <f t="shared" si="447"/>
        <v>0</v>
      </c>
      <c r="V458" s="2">
        <f t="shared" si="448"/>
        <v>0</v>
      </c>
      <c r="W458" s="2">
        <f t="shared" si="449"/>
        <v>0</v>
      </c>
      <c r="X458" s="2">
        <f t="shared" si="450"/>
        <v>0</v>
      </c>
      <c r="Y458" s="2">
        <f t="shared" si="451"/>
        <v>0</v>
      </c>
      <c r="Z458" s="2"/>
      <c r="AA458" s="2">
        <v>151751237</v>
      </c>
      <c r="AB458" s="2">
        <f t="shared" si="452"/>
        <v>3.73</v>
      </c>
      <c r="AC458" s="2">
        <f t="shared" si="453"/>
        <v>3.73</v>
      </c>
      <c r="AD458" s="2">
        <f t="shared" si="454"/>
        <v>0</v>
      </c>
      <c r="AE458" s="2">
        <f t="shared" si="455"/>
        <v>0</v>
      </c>
      <c r="AF458" s="2">
        <f t="shared" si="456"/>
        <v>0</v>
      </c>
      <c r="AG458" s="2">
        <f t="shared" si="457"/>
        <v>0</v>
      </c>
      <c r="AH458" s="2">
        <f t="shared" si="458"/>
        <v>0</v>
      </c>
      <c r="AI458" s="2">
        <f t="shared" si="459"/>
        <v>0</v>
      </c>
      <c r="AJ458" s="2">
        <f t="shared" si="460"/>
        <v>0</v>
      </c>
      <c r="AK458" s="2">
        <v>3.73</v>
      </c>
      <c r="AL458" s="2">
        <v>3.73</v>
      </c>
      <c r="AM458" s="2">
        <v>0</v>
      </c>
      <c r="AN458" s="2">
        <v>0</v>
      </c>
      <c r="AO458" s="2">
        <v>0</v>
      </c>
      <c r="AP458" s="2">
        <v>0</v>
      </c>
      <c r="AQ458" s="2">
        <v>0</v>
      </c>
      <c r="AR458" s="2">
        <v>0</v>
      </c>
      <c r="AS458" s="2">
        <v>0</v>
      </c>
      <c r="AT458" s="2">
        <v>0</v>
      </c>
      <c r="AU458" s="2">
        <v>0</v>
      </c>
      <c r="AV458" s="2">
        <v>1</v>
      </c>
      <c r="AW458" s="2">
        <v>1</v>
      </c>
      <c r="AX458" s="2"/>
      <c r="AY458" s="2"/>
      <c r="AZ458" s="2">
        <v>1</v>
      </c>
      <c r="BA458" s="2">
        <v>1</v>
      </c>
      <c r="BB458" s="2">
        <v>1</v>
      </c>
      <c r="BC458" s="2">
        <v>1</v>
      </c>
      <c r="BD458" s="2" t="s">
        <v>3</v>
      </c>
      <c r="BE458" s="2" t="s">
        <v>3</v>
      </c>
      <c r="BF458" s="2" t="s">
        <v>3</v>
      </c>
      <c r="BG458" s="2" t="s">
        <v>3</v>
      </c>
      <c r="BH458" s="2">
        <v>3</v>
      </c>
      <c r="BI458" s="2">
        <v>2</v>
      </c>
      <c r="BJ458" s="2" t="s">
        <v>3</v>
      </c>
      <c r="BK458" s="2"/>
      <c r="BL458" s="2"/>
      <c r="BM458" s="2">
        <v>700010</v>
      </c>
      <c r="BN458" s="2">
        <v>0</v>
      </c>
      <c r="BO458" s="2" t="s">
        <v>3</v>
      </c>
      <c r="BP458" s="2">
        <v>0</v>
      </c>
      <c r="BQ458" s="2">
        <v>202</v>
      </c>
      <c r="BR458" s="2">
        <v>0</v>
      </c>
      <c r="BS458" s="2">
        <v>1</v>
      </c>
      <c r="BT458" s="2">
        <v>1</v>
      </c>
      <c r="BU458" s="2">
        <v>1</v>
      </c>
      <c r="BV458" s="2">
        <v>1</v>
      </c>
      <c r="BW458" s="2">
        <v>1</v>
      </c>
      <c r="BX458" s="2">
        <v>1</v>
      </c>
      <c r="BY458" s="2" t="s">
        <v>3</v>
      </c>
      <c r="BZ458" s="2">
        <v>0</v>
      </c>
      <c r="CA458" s="2">
        <v>0</v>
      </c>
      <c r="CB458" s="2" t="s">
        <v>3</v>
      </c>
      <c r="CC458" s="2"/>
      <c r="CD458" s="2"/>
      <c r="CE458" s="2">
        <v>30</v>
      </c>
      <c r="CF458" s="2">
        <v>0</v>
      </c>
      <c r="CG458" s="2">
        <v>0</v>
      </c>
      <c r="CH458" s="2"/>
      <c r="CI458" s="2"/>
      <c r="CJ458" s="2"/>
      <c r="CK458" s="2"/>
      <c r="CL458" s="2"/>
      <c r="CM458" s="2">
        <v>0</v>
      </c>
      <c r="CN458" s="2" t="s">
        <v>3</v>
      </c>
      <c r="CO458" s="2">
        <v>0</v>
      </c>
      <c r="CP458" s="2">
        <f t="shared" si="461"/>
        <v>292.95</v>
      </c>
      <c r="CQ458" s="2">
        <f t="shared" si="462"/>
        <v>3.73</v>
      </c>
      <c r="CR458" s="2">
        <f t="shared" si="463"/>
        <v>0</v>
      </c>
      <c r="CS458" s="2">
        <f t="shared" si="464"/>
        <v>0</v>
      </c>
      <c r="CT458" s="2">
        <f t="shared" si="465"/>
        <v>0</v>
      </c>
      <c r="CU458" s="2">
        <f t="shared" si="466"/>
        <v>0</v>
      </c>
      <c r="CV458" s="2">
        <f t="shared" si="467"/>
        <v>0</v>
      </c>
      <c r="CW458" s="2">
        <f t="shared" si="468"/>
        <v>0</v>
      </c>
      <c r="CX458" s="2">
        <f t="shared" si="469"/>
        <v>0</v>
      </c>
      <c r="CY458" s="2">
        <f>((S458*BZ458)/100)</f>
        <v>0</v>
      </c>
      <c r="CZ458" s="2">
        <f>((S458*CA458)/100)</f>
        <v>0</v>
      </c>
      <c r="DA458" s="2"/>
      <c r="DB458" s="2"/>
      <c r="DC458" s="2" t="s">
        <v>3</v>
      </c>
      <c r="DD458" s="2" t="s">
        <v>3</v>
      </c>
      <c r="DE458" s="2" t="s">
        <v>3</v>
      </c>
      <c r="DF458" s="2" t="s">
        <v>3</v>
      </c>
      <c r="DG458" s="2" t="s">
        <v>3</v>
      </c>
      <c r="DH458" s="2" t="s">
        <v>3</v>
      </c>
      <c r="DI458" s="2" t="s">
        <v>3</v>
      </c>
      <c r="DJ458" s="2" t="s">
        <v>3</v>
      </c>
      <c r="DK458" s="2" t="s">
        <v>3</v>
      </c>
      <c r="DL458" s="2" t="s">
        <v>3</v>
      </c>
      <c r="DM458" s="2" t="s">
        <v>3</v>
      </c>
      <c r="DN458" s="2">
        <v>0</v>
      </c>
      <c r="DO458" s="2">
        <v>0</v>
      </c>
      <c r="DP458" s="2">
        <v>1</v>
      </c>
      <c r="DQ458" s="2">
        <v>1</v>
      </c>
      <c r="DR458" s="2"/>
      <c r="DS458" s="2"/>
      <c r="DT458" s="2"/>
      <c r="DU458" s="2">
        <v>1003</v>
      </c>
      <c r="DV458" s="2" t="s">
        <v>134</v>
      </c>
      <c r="DW458" s="2" t="s">
        <v>134</v>
      </c>
      <c r="DX458" s="2">
        <v>1</v>
      </c>
      <c r="DY458" s="2"/>
      <c r="DZ458" s="2" t="s">
        <v>3</v>
      </c>
      <c r="EA458" s="2" t="s">
        <v>3</v>
      </c>
      <c r="EB458" s="2" t="s">
        <v>3</v>
      </c>
      <c r="EC458" s="2" t="s">
        <v>3</v>
      </c>
      <c r="ED458" s="2"/>
      <c r="EE458" s="2">
        <v>151748510</v>
      </c>
      <c r="EF458" s="2">
        <v>202</v>
      </c>
      <c r="EG458" s="2" t="s">
        <v>30</v>
      </c>
      <c r="EH458" s="2">
        <v>0</v>
      </c>
      <c r="EI458" s="2" t="s">
        <v>3</v>
      </c>
      <c r="EJ458" s="2">
        <v>1</v>
      </c>
      <c r="EK458" s="2">
        <v>700010</v>
      </c>
      <c r="EL458" s="2" t="s">
        <v>31</v>
      </c>
      <c r="EM458" s="2" t="s">
        <v>30</v>
      </c>
      <c r="EN458" s="2"/>
      <c r="EO458" s="2" t="s">
        <v>3</v>
      </c>
      <c r="EP458" s="2"/>
      <c r="EQ458" s="2">
        <v>0</v>
      </c>
      <c r="ER458" s="2">
        <v>3.98</v>
      </c>
      <c r="ES458" s="2">
        <v>3.73</v>
      </c>
      <c r="ET458" s="2">
        <v>0</v>
      </c>
      <c r="EU458" s="2">
        <v>0</v>
      </c>
      <c r="EV458" s="2">
        <v>0</v>
      </c>
      <c r="EW458" s="2">
        <v>0</v>
      </c>
      <c r="EX458" s="2">
        <v>0</v>
      </c>
      <c r="EY458" s="2">
        <v>0</v>
      </c>
      <c r="EZ458" s="2"/>
      <c r="FA458" s="2"/>
      <c r="FB458" s="2"/>
      <c r="FC458" s="2"/>
      <c r="FD458" s="2"/>
      <c r="FE458" s="2"/>
      <c r="FF458" s="2"/>
      <c r="FG458" s="2"/>
      <c r="FH458" s="2"/>
      <c r="FI458" s="2"/>
      <c r="FJ458" s="2"/>
      <c r="FK458" s="2"/>
      <c r="FL458" s="2"/>
      <c r="FM458" s="2"/>
      <c r="FN458" s="2"/>
      <c r="FO458" s="2"/>
      <c r="FP458" s="2"/>
      <c r="FQ458" s="2">
        <v>0</v>
      </c>
      <c r="FR458" s="2">
        <f t="shared" si="470"/>
        <v>0</v>
      </c>
      <c r="FS458" s="2">
        <v>0</v>
      </c>
      <c r="FT458" s="2"/>
      <c r="FU458" s="2"/>
      <c r="FV458" s="2"/>
      <c r="FW458" s="2"/>
      <c r="FX458" s="2">
        <v>0</v>
      </c>
      <c r="FY458" s="2">
        <v>0</v>
      </c>
      <c r="FZ458" s="2"/>
      <c r="GA458" s="2" t="s">
        <v>353</v>
      </c>
      <c r="GB458" s="2"/>
      <c r="GC458" s="2"/>
      <c r="GD458" s="2">
        <v>0</v>
      </c>
      <c r="GE458" s="2"/>
      <c r="GF458" s="2">
        <v>-856292191</v>
      </c>
      <c r="GG458" s="2">
        <v>2</v>
      </c>
      <c r="GH458" s="2">
        <v>4</v>
      </c>
      <c r="GI458" s="2">
        <v>-2</v>
      </c>
      <c r="GJ458" s="2">
        <v>0</v>
      </c>
      <c r="GK458" s="2">
        <f>ROUND(R458*(R12)/100,2)</f>
        <v>0</v>
      </c>
      <c r="GL458" s="2">
        <f t="shared" si="471"/>
        <v>0</v>
      </c>
      <c r="GM458" s="2">
        <f t="shared" si="472"/>
        <v>292.95</v>
      </c>
      <c r="GN458" s="2">
        <f t="shared" si="473"/>
        <v>0</v>
      </c>
      <c r="GO458" s="2">
        <f t="shared" si="474"/>
        <v>292.95</v>
      </c>
      <c r="GP458" s="2">
        <f t="shared" si="475"/>
        <v>0</v>
      </c>
      <c r="GQ458" s="2"/>
      <c r="GR458" s="2">
        <v>0</v>
      </c>
      <c r="GS458" s="2">
        <v>2</v>
      </c>
      <c r="GT458" s="2">
        <v>0</v>
      </c>
      <c r="GU458" s="2" t="s">
        <v>3</v>
      </c>
      <c r="GV458" s="2">
        <f t="shared" si="476"/>
        <v>0</v>
      </c>
      <c r="GW458" s="2">
        <v>1</v>
      </c>
      <c r="GX458" s="2">
        <f t="shared" si="477"/>
        <v>0</v>
      </c>
      <c r="GY458" s="2"/>
      <c r="GZ458" s="2"/>
      <c r="HA458" s="2">
        <v>0</v>
      </c>
      <c r="HB458" s="2">
        <v>0</v>
      </c>
      <c r="HC458" s="2">
        <f t="shared" si="478"/>
        <v>0</v>
      </c>
      <c r="HD458" s="2"/>
      <c r="HE458" s="2" t="s">
        <v>26</v>
      </c>
      <c r="HF458" s="2" t="s">
        <v>75</v>
      </c>
      <c r="HG458" s="2"/>
      <c r="HH458" s="2"/>
      <c r="HI458" s="2"/>
      <c r="HJ458" s="2"/>
      <c r="HK458" s="2"/>
      <c r="HL458" s="2"/>
      <c r="HM458" s="2" t="s">
        <v>3</v>
      </c>
      <c r="HN458" s="2" t="s">
        <v>3</v>
      </c>
      <c r="HO458" s="2" t="s">
        <v>3</v>
      </c>
      <c r="HP458" s="2" t="s">
        <v>3</v>
      </c>
      <c r="HQ458" s="2" t="s">
        <v>3</v>
      </c>
      <c r="HR458" s="2"/>
      <c r="HS458" s="2"/>
      <c r="HT458" s="2"/>
      <c r="HU458" s="2"/>
      <c r="HV458" s="2"/>
      <c r="HW458" s="2"/>
      <c r="HX458" s="2"/>
      <c r="HY458" s="2"/>
      <c r="HZ458" s="2"/>
      <c r="IA458" s="2"/>
      <c r="IB458" s="2"/>
      <c r="IC458" s="2"/>
      <c r="ID458" s="2"/>
      <c r="IE458" s="2"/>
      <c r="IF458" s="2"/>
      <c r="IG458" s="2"/>
      <c r="IH458" s="2"/>
      <c r="II458" s="2"/>
      <c r="IJ458" s="2"/>
      <c r="IK458" s="2">
        <v>0</v>
      </c>
      <c r="IL458" s="2"/>
      <c r="IM458" s="2"/>
      <c r="IN458" s="2"/>
      <c r="IO458" s="2"/>
      <c r="IP458" s="2"/>
      <c r="IQ458" s="2"/>
      <c r="IR458" s="2"/>
      <c r="IS458" s="2"/>
      <c r="IT458" s="2"/>
      <c r="IU458" s="2"/>
    </row>
    <row r="459" spans="1:255" x14ac:dyDescent="0.2">
      <c r="A459">
        <v>17</v>
      </c>
      <c r="B459">
        <v>1</v>
      </c>
      <c r="E459" t="s">
        <v>186</v>
      </c>
      <c r="F459" t="s">
        <v>27</v>
      </c>
      <c r="G459" t="s">
        <v>133</v>
      </c>
      <c r="H459" t="s">
        <v>134</v>
      </c>
      <c r="I459">
        <f>ROUND(I457*102,9)</f>
        <v>78.540000000000006</v>
      </c>
      <c r="J459">
        <v>0</v>
      </c>
      <c r="K459">
        <f>ROUND(I457*102,9)</f>
        <v>78.540000000000006</v>
      </c>
      <c r="O459">
        <f t="shared" si="441"/>
        <v>2853.33</v>
      </c>
      <c r="P459">
        <f t="shared" si="442"/>
        <v>2853.33</v>
      </c>
      <c r="Q459">
        <f t="shared" si="443"/>
        <v>0</v>
      </c>
      <c r="R459">
        <f t="shared" si="444"/>
        <v>0</v>
      </c>
      <c r="S459">
        <f t="shared" si="445"/>
        <v>0</v>
      </c>
      <c r="T459">
        <f t="shared" si="446"/>
        <v>0</v>
      </c>
      <c r="U459">
        <f t="shared" si="447"/>
        <v>0</v>
      </c>
      <c r="V459">
        <f t="shared" si="448"/>
        <v>0</v>
      </c>
      <c r="W459">
        <f t="shared" si="449"/>
        <v>0</v>
      </c>
      <c r="X459">
        <f t="shared" si="450"/>
        <v>0</v>
      </c>
      <c r="Y459">
        <f t="shared" si="451"/>
        <v>0</v>
      </c>
      <c r="AA459">
        <v>151751235</v>
      </c>
      <c r="AB459">
        <f t="shared" si="452"/>
        <v>3.73</v>
      </c>
      <c r="AC459">
        <f t="shared" si="453"/>
        <v>3.73</v>
      </c>
      <c r="AD459">
        <f t="shared" si="454"/>
        <v>0</v>
      </c>
      <c r="AE459">
        <f t="shared" si="455"/>
        <v>0</v>
      </c>
      <c r="AF459">
        <f t="shared" si="456"/>
        <v>0</v>
      </c>
      <c r="AG459">
        <f t="shared" si="457"/>
        <v>0</v>
      </c>
      <c r="AH459">
        <f t="shared" si="458"/>
        <v>0</v>
      </c>
      <c r="AI459">
        <f t="shared" si="459"/>
        <v>0</v>
      </c>
      <c r="AJ459">
        <f t="shared" si="460"/>
        <v>0</v>
      </c>
      <c r="AK459">
        <v>3.73</v>
      </c>
      <c r="AL459">
        <v>3.73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1</v>
      </c>
      <c r="AW459">
        <v>1</v>
      </c>
      <c r="AZ459">
        <v>1</v>
      </c>
      <c r="BA459">
        <v>1</v>
      </c>
      <c r="BB459">
        <v>1</v>
      </c>
      <c r="BC459">
        <v>9.74</v>
      </c>
      <c r="BD459" t="s">
        <v>3</v>
      </c>
      <c r="BE459" t="s">
        <v>3</v>
      </c>
      <c r="BF459" t="s">
        <v>3</v>
      </c>
      <c r="BG459" t="s">
        <v>3</v>
      </c>
      <c r="BH459">
        <v>3</v>
      </c>
      <c r="BI459">
        <v>2</v>
      </c>
      <c r="BJ459" t="s">
        <v>3</v>
      </c>
      <c r="BM459">
        <v>700010</v>
      </c>
      <c r="BN459">
        <v>0</v>
      </c>
      <c r="BO459" t="s">
        <v>3</v>
      </c>
      <c r="BP459">
        <v>0</v>
      </c>
      <c r="BQ459">
        <v>202</v>
      </c>
      <c r="BR459">
        <v>0</v>
      </c>
      <c r="BS459">
        <v>1</v>
      </c>
      <c r="BT459">
        <v>1</v>
      </c>
      <c r="BU459">
        <v>1</v>
      </c>
      <c r="BV459">
        <v>1</v>
      </c>
      <c r="BW459">
        <v>1</v>
      </c>
      <c r="BX459">
        <v>1</v>
      </c>
      <c r="BY459" t="s">
        <v>3</v>
      </c>
      <c r="BZ459">
        <v>0</v>
      </c>
      <c r="CA459">
        <v>0</v>
      </c>
      <c r="CB459" t="s">
        <v>3</v>
      </c>
      <c r="CE459">
        <v>30</v>
      </c>
      <c r="CF459">
        <v>0</v>
      </c>
      <c r="CG459">
        <v>0</v>
      </c>
      <c r="CM459">
        <v>0</v>
      </c>
      <c r="CN459" t="s">
        <v>3</v>
      </c>
      <c r="CO459">
        <v>0</v>
      </c>
      <c r="CP459">
        <f t="shared" si="461"/>
        <v>2853.33</v>
      </c>
      <c r="CQ459">
        <f t="shared" si="462"/>
        <v>36.33</v>
      </c>
      <c r="CR459">
        <f t="shared" si="463"/>
        <v>0</v>
      </c>
      <c r="CS459">
        <f t="shared" si="464"/>
        <v>0</v>
      </c>
      <c r="CT459">
        <f t="shared" si="465"/>
        <v>0</v>
      </c>
      <c r="CU459">
        <f t="shared" si="466"/>
        <v>0</v>
      </c>
      <c r="CV459">
        <f t="shared" si="467"/>
        <v>0</v>
      </c>
      <c r="CW459">
        <f t="shared" si="468"/>
        <v>0</v>
      </c>
      <c r="CX459">
        <f t="shared" si="469"/>
        <v>0</v>
      </c>
      <c r="CY459">
        <f>S459*(BZ459/100)</f>
        <v>0</v>
      </c>
      <c r="CZ459">
        <f>S459*(CA459/100)</f>
        <v>0</v>
      </c>
      <c r="DC459" t="s">
        <v>3</v>
      </c>
      <c r="DD459" t="s">
        <v>3</v>
      </c>
      <c r="DE459" t="s">
        <v>3</v>
      </c>
      <c r="DF459" t="s">
        <v>3</v>
      </c>
      <c r="DG459" t="s">
        <v>3</v>
      </c>
      <c r="DH459" t="s">
        <v>3</v>
      </c>
      <c r="DI459" t="s">
        <v>3</v>
      </c>
      <c r="DJ459" t="s">
        <v>3</v>
      </c>
      <c r="DK459" t="s">
        <v>3</v>
      </c>
      <c r="DL459" t="s">
        <v>3</v>
      </c>
      <c r="DM459" t="s">
        <v>3</v>
      </c>
      <c r="DN459">
        <v>0</v>
      </c>
      <c r="DO459">
        <v>0</v>
      </c>
      <c r="DP459">
        <v>1</v>
      </c>
      <c r="DQ459">
        <v>1</v>
      </c>
      <c r="DU459">
        <v>1003</v>
      </c>
      <c r="DV459" t="s">
        <v>134</v>
      </c>
      <c r="DW459" t="s">
        <v>134</v>
      </c>
      <c r="DX459">
        <v>1</v>
      </c>
      <c r="DZ459" t="s">
        <v>3</v>
      </c>
      <c r="EA459" t="s">
        <v>3</v>
      </c>
      <c r="EB459" t="s">
        <v>3</v>
      </c>
      <c r="EC459" t="s">
        <v>3</v>
      </c>
      <c r="EE459">
        <v>151748510</v>
      </c>
      <c r="EF459">
        <v>202</v>
      </c>
      <c r="EG459" t="s">
        <v>30</v>
      </c>
      <c r="EH459">
        <v>0</v>
      </c>
      <c r="EI459" t="s">
        <v>3</v>
      </c>
      <c r="EJ459">
        <v>1</v>
      </c>
      <c r="EK459">
        <v>700010</v>
      </c>
      <c r="EL459" t="s">
        <v>31</v>
      </c>
      <c r="EM459" t="s">
        <v>30</v>
      </c>
      <c r="EO459" t="s">
        <v>3</v>
      </c>
      <c r="EQ459">
        <v>0</v>
      </c>
      <c r="ER459">
        <v>3.98</v>
      </c>
      <c r="ES459">
        <v>3.73</v>
      </c>
      <c r="ET459">
        <v>0</v>
      </c>
      <c r="EU459">
        <v>0</v>
      </c>
      <c r="EV459">
        <v>0</v>
      </c>
      <c r="EW459">
        <v>0</v>
      </c>
      <c r="EX459">
        <v>0</v>
      </c>
      <c r="EY459">
        <v>0</v>
      </c>
      <c r="EZ459">
        <v>5</v>
      </c>
      <c r="FC459">
        <v>1</v>
      </c>
      <c r="FD459">
        <v>18</v>
      </c>
      <c r="FF459">
        <v>42.78</v>
      </c>
      <c r="FQ459">
        <v>0</v>
      </c>
      <c r="FR459">
        <f t="shared" si="470"/>
        <v>0</v>
      </c>
      <c r="FS459">
        <v>0</v>
      </c>
      <c r="FX459">
        <v>0</v>
      </c>
      <c r="FY459">
        <v>0</v>
      </c>
      <c r="GA459" t="s">
        <v>353</v>
      </c>
      <c r="GD459">
        <v>0</v>
      </c>
      <c r="GF459">
        <v>-856292191</v>
      </c>
      <c r="GG459">
        <v>2</v>
      </c>
      <c r="GH459">
        <v>3</v>
      </c>
      <c r="GI459">
        <v>5</v>
      </c>
      <c r="GJ459">
        <v>0</v>
      </c>
      <c r="GK459">
        <f>ROUND(R459*(S12)/100,2)</f>
        <v>0</v>
      </c>
      <c r="GL459">
        <f t="shared" si="471"/>
        <v>0</v>
      </c>
      <c r="GM459">
        <f t="shared" si="472"/>
        <v>2853.33</v>
      </c>
      <c r="GN459">
        <f t="shared" si="473"/>
        <v>0</v>
      </c>
      <c r="GO459">
        <f t="shared" si="474"/>
        <v>2853.33</v>
      </c>
      <c r="GP459">
        <f t="shared" si="475"/>
        <v>0</v>
      </c>
      <c r="GR459">
        <v>1</v>
      </c>
      <c r="GS459">
        <v>1</v>
      </c>
      <c r="GT459">
        <v>0</v>
      </c>
      <c r="GU459" t="s">
        <v>3</v>
      </c>
      <c r="GV459">
        <f t="shared" si="476"/>
        <v>0</v>
      </c>
      <c r="GW459">
        <v>1</v>
      </c>
      <c r="GX459">
        <f t="shared" si="477"/>
        <v>0</v>
      </c>
      <c r="HA459">
        <v>0</v>
      </c>
      <c r="HB459">
        <v>0</v>
      </c>
      <c r="HC459">
        <f t="shared" si="478"/>
        <v>0</v>
      </c>
      <c r="HE459" t="s">
        <v>26</v>
      </c>
      <c r="HF459" t="s">
        <v>75</v>
      </c>
      <c r="HM459" t="s">
        <v>3</v>
      </c>
      <c r="HN459" t="s">
        <v>3</v>
      </c>
      <c r="HO459" t="s">
        <v>3</v>
      </c>
      <c r="HP459" t="s">
        <v>3</v>
      </c>
      <c r="HQ459" t="s">
        <v>3</v>
      </c>
      <c r="IK459">
        <v>0</v>
      </c>
    </row>
    <row r="460" spans="1:255" x14ac:dyDescent="0.2">
      <c r="A460" s="2">
        <v>17</v>
      </c>
      <c r="B460" s="2">
        <v>1</v>
      </c>
      <c r="C460" s="2">
        <f>ROW(SmtRes!A594)</f>
        <v>594</v>
      </c>
      <c r="D460" s="2">
        <f>ROW(EtalonRes!A706)</f>
        <v>706</v>
      </c>
      <c r="E460" s="2" t="s">
        <v>192</v>
      </c>
      <c r="F460" s="2" t="s">
        <v>137</v>
      </c>
      <c r="G460" s="2" t="s">
        <v>138</v>
      </c>
      <c r="H460" s="2" t="s">
        <v>123</v>
      </c>
      <c r="I460" s="2">
        <v>0.32</v>
      </c>
      <c r="J460" s="2">
        <v>0</v>
      </c>
      <c r="K460" s="2">
        <v>0.32</v>
      </c>
      <c r="L460" s="2"/>
      <c r="M460" s="2"/>
      <c r="N460" s="2"/>
      <c r="O460" s="2">
        <f t="shared" si="441"/>
        <v>779.15</v>
      </c>
      <c r="P460" s="2">
        <f t="shared" si="442"/>
        <v>521.78</v>
      </c>
      <c r="Q460" s="2">
        <f t="shared" si="443"/>
        <v>127.27</v>
      </c>
      <c r="R460" s="2">
        <f t="shared" si="444"/>
        <v>47.25</v>
      </c>
      <c r="S460" s="2">
        <f t="shared" si="445"/>
        <v>130.1</v>
      </c>
      <c r="T460" s="2">
        <f t="shared" si="446"/>
        <v>0</v>
      </c>
      <c r="U460" s="2">
        <f t="shared" si="447"/>
        <v>10.56</v>
      </c>
      <c r="V460" s="2">
        <f t="shared" si="448"/>
        <v>0</v>
      </c>
      <c r="W460" s="2">
        <f t="shared" si="449"/>
        <v>0</v>
      </c>
      <c r="X460" s="2">
        <f t="shared" si="450"/>
        <v>148.31</v>
      </c>
      <c r="Y460" s="2">
        <f t="shared" si="451"/>
        <v>87.17</v>
      </c>
      <c r="Z460" s="2"/>
      <c r="AA460" s="2">
        <v>151751237</v>
      </c>
      <c r="AB460" s="2">
        <f t="shared" si="452"/>
        <v>2434.84</v>
      </c>
      <c r="AC460" s="2">
        <f t="shared" si="453"/>
        <v>1630.56</v>
      </c>
      <c r="AD460" s="2">
        <f t="shared" si="454"/>
        <v>397.72</v>
      </c>
      <c r="AE460" s="2">
        <f t="shared" si="455"/>
        <v>147.65</v>
      </c>
      <c r="AF460" s="2">
        <f t="shared" si="456"/>
        <v>406.56</v>
      </c>
      <c r="AG460" s="2">
        <f t="shared" si="457"/>
        <v>0</v>
      </c>
      <c r="AH460" s="2">
        <f t="shared" si="458"/>
        <v>33</v>
      </c>
      <c r="AI460" s="2">
        <f t="shared" si="459"/>
        <v>0</v>
      </c>
      <c r="AJ460" s="2">
        <f t="shared" si="460"/>
        <v>0</v>
      </c>
      <c r="AK460" s="2">
        <v>2434.84</v>
      </c>
      <c r="AL460" s="2">
        <v>1630.56</v>
      </c>
      <c r="AM460" s="2">
        <v>397.72</v>
      </c>
      <c r="AN460" s="2">
        <v>147.65</v>
      </c>
      <c r="AO460" s="2">
        <v>406.56</v>
      </c>
      <c r="AP460" s="2">
        <v>0</v>
      </c>
      <c r="AQ460" s="2">
        <v>33</v>
      </c>
      <c r="AR460" s="2">
        <v>0</v>
      </c>
      <c r="AS460" s="2">
        <v>0</v>
      </c>
      <c r="AT460" s="2">
        <v>114</v>
      </c>
      <c r="AU460" s="2">
        <v>67</v>
      </c>
      <c r="AV460" s="2">
        <v>1</v>
      </c>
      <c r="AW460" s="2">
        <v>1</v>
      </c>
      <c r="AX460" s="2"/>
      <c r="AY460" s="2"/>
      <c r="AZ460" s="2">
        <v>1</v>
      </c>
      <c r="BA460" s="2">
        <v>1</v>
      </c>
      <c r="BB460" s="2">
        <v>1</v>
      </c>
      <c r="BC460" s="2">
        <v>1</v>
      </c>
      <c r="BD460" s="2" t="s">
        <v>3</v>
      </c>
      <c r="BE460" s="2" t="s">
        <v>3</v>
      </c>
      <c r="BF460" s="2" t="s">
        <v>3</v>
      </c>
      <c r="BG460" s="2" t="s">
        <v>3</v>
      </c>
      <c r="BH460" s="2">
        <v>0</v>
      </c>
      <c r="BI460" s="2">
        <v>2</v>
      </c>
      <c r="BJ460" s="2" t="s">
        <v>139</v>
      </c>
      <c r="BK460" s="2"/>
      <c r="BL460" s="2"/>
      <c r="BM460" s="2">
        <v>331</v>
      </c>
      <c r="BN460" s="2">
        <v>0</v>
      </c>
      <c r="BO460" s="2" t="s">
        <v>3</v>
      </c>
      <c r="BP460" s="2">
        <v>0</v>
      </c>
      <c r="BQ460" s="2">
        <v>40</v>
      </c>
      <c r="BR460" s="2">
        <v>0</v>
      </c>
      <c r="BS460" s="2">
        <v>1</v>
      </c>
      <c r="BT460" s="2">
        <v>1</v>
      </c>
      <c r="BU460" s="2">
        <v>1</v>
      </c>
      <c r="BV460" s="2">
        <v>1</v>
      </c>
      <c r="BW460" s="2">
        <v>1</v>
      </c>
      <c r="BX460" s="2">
        <v>1</v>
      </c>
      <c r="BY460" s="2" t="s">
        <v>3</v>
      </c>
      <c r="BZ460" s="2">
        <v>114</v>
      </c>
      <c r="CA460" s="2">
        <v>67</v>
      </c>
      <c r="CB460" s="2" t="s">
        <v>3</v>
      </c>
      <c r="CC460" s="2"/>
      <c r="CD460" s="2"/>
      <c r="CE460" s="2">
        <v>30</v>
      </c>
      <c r="CF460" s="2">
        <v>0</v>
      </c>
      <c r="CG460" s="2">
        <v>0</v>
      </c>
      <c r="CH460" s="2"/>
      <c r="CI460" s="2"/>
      <c r="CJ460" s="2"/>
      <c r="CK460" s="2"/>
      <c r="CL460" s="2"/>
      <c r="CM460" s="2">
        <v>0</v>
      </c>
      <c r="CN460" s="2" t="s">
        <v>3</v>
      </c>
      <c r="CO460" s="2">
        <v>0</v>
      </c>
      <c r="CP460" s="2">
        <f t="shared" si="461"/>
        <v>779.15</v>
      </c>
      <c r="CQ460" s="2">
        <f t="shared" si="462"/>
        <v>1630.56</v>
      </c>
      <c r="CR460" s="2">
        <f t="shared" si="463"/>
        <v>397.72</v>
      </c>
      <c r="CS460" s="2">
        <f t="shared" si="464"/>
        <v>147.65</v>
      </c>
      <c r="CT460" s="2">
        <f t="shared" si="465"/>
        <v>406.56</v>
      </c>
      <c r="CU460" s="2">
        <f t="shared" si="466"/>
        <v>0</v>
      </c>
      <c r="CV460" s="2">
        <f t="shared" si="467"/>
        <v>33</v>
      </c>
      <c r="CW460" s="2">
        <f t="shared" si="468"/>
        <v>0</v>
      </c>
      <c r="CX460" s="2">
        <f t="shared" si="469"/>
        <v>0</v>
      </c>
      <c r="CY460" s="2">
        <f>((S460*BZ460)/100)</f>
        <v>148.31399999999999</v>
      </c>
      <c r="CZ460" s="2">
        <f>((S460*CA460)/100)</f>
        <v>87.166999999999987</v>
      </c>
      <c r="DA460" s="2"/>
      <c r="DB460" s="2"/>
      <c r="DC460" s="2" t="s">
        <v>3</v>
      </c>
      <c r="DD460" s="2" t="s">
        <v>3</v>
      </c>
      <c r="DE460" s="2" t="s">
        <v>3</v>
      </c>
      <c r="DF460" s="2" t="s">
        <v>3</v>
      </c>
      <c r="DG460" s="2" t="s">
        <v>3</v>
      </c>
      <c r="DH460" s="2" t="s">
        <v>3</v>
      </c>
      <c r="DI460" s="2" t="s">
        <v>3</v>
      </c>
      <c r="DJ460" s="2" t="s">
        <v>3</v>
      </c>
      <c r="DK460" s="2" t="s">
        <v>3</v>
      </c>
      <c r="DL460" s="2" t="s">
        <v>3</v>
      </c>
      <c r="DM460" s="2" t="s">
        <v>3</v>
      </c>
      <c r="DN460" s="2">
        <v>0</v>
      </c>
      <c r="DO460" s="2">
        <v>0</v>
      </c>
      <c r="DP460" s="2">
        <v>1</v>
      </c>
      <c r="DQ460" s="2">
        <v>1</v>
      </c>
      <c r="DR460" s="2"/>
      <c r="DS460" s="2"/>
      <c r="DT460" s="2"/>
      <c r="DU460" s="2">
        <v>1003</v>
      </c>
      <c r="DV460" s="2" t="s">
        <v>123</v>
      </c>
      <c r="DW460" s="2" t="s">
        <v>123</v>
      </c>
      <c r="DX460" s="2">
        <v>100</v>
      </c>
      <c r="DY460" s="2"/>
      <c r="DZ460" s="2" t="s">
        <v>3</v>
      </c>
      <c r="EA460" s="2" t="s">
        <v>3</v>
      </c>
      <c r="EB460" s="2" t="s">
        <v>3</v>
      </c>
      <c r="EC460" s="2" t="s">
        <v>3</v>
      </c>
      <c r="ED460" s="2"/>
      <c r="EE460" s="2">
        <v>151030329</v>
      </c>
      <c r="EF460" s="2">
        <v>40</v>
      </c>
      <c r="EG460" s="2" t="s">
        <v>23</v>
      </c>
      <c r="EH460" s="2">
        <v>0</v>
      </c>
      <c r="EI460" s="2" t="s">
        <v>3</v>
      </c>
      <c r="EJ460" s="2">
        <v>2</v>
      </c>
      <c r="EK460" s="2">
        <v>331</v>
      </c>
      <c r="EL460" s="2" t="s">
        <v>125</v>
      </c>
      <c r="EM460" s="2" t="s">
        <v>126</v>
      </c>
      <c r="EN460" s="2"/>
      <c r="EO460" s="2" t="s">
        <v>3</v>
      </c>
      <c r="EP460" s="2"/>
      <c r="EQ460" s="2">
        <v>0</v>
      </c>
      <c r="ER460" s="2">
        <v>2434.84</v>
      </c>
      <c r="ES460" s="2">
        <v>1630.56</v>
      </c>
      <c r="ET460" s="2">
        <v>397.72</v>
      </c>
      <c r="EU460" s="2">
        <v>147.65</v>
      </c>
      <c r="EV460" s="2">
        <v>406.56</v>
      </c>
      <c r="EW460" s="2">
        <v>33</v>
      </c>
      <c r="EX460" s="2">
        <v>0</v>
      </c>
      <c r="EY460" s="2">
        <v>0</v>
      </c>
      <c r="EZ460" s="2"/>
      <c r="FA460" s="2"/>
      <c r="FB460" s="2"/>
      <c r="FC460" s="2"/>
      <c r="FD460" s="2"/>
      <c r="FE460" s="2"/>
      <c r="FF460" s="2"/>
      <c r="FG460" s="2"/>
      <c r="FH460" s="2"/>
      <c r="FI460" s="2"/>
      <c r="FJ460" s="2"/>
      <c r="FK460" s="2"/>
      <c r="FL460" s="2"/>
      <c r="FM460" s="2"/>
      <c r="FN460" s="2"/>
      <c r="FO460" s="2"/>
      <c r="FP460" s="2"/>
      <c r="FQ460" s="2">
        <v>0</v>
      </c>
      <c r="FR460" s="2">
        <f t="shared" si="470"/>
        <v>0</v>
      </c>
      <c r="FS460" s="2">
        <v>0</v>
      </c>
      <c r="FT460" s="2"/>
      <c r="FU460" s="2"/>
      <c r="FV460" s="2"/>
      <c r="FW460" s="2"/>
      <c r="FX460" s="2">
        <v>114</v>
      </c>
      <c r="FY460" s="2">
        <v>67</v>
      </c>
      <c r="FZ460" s="2"/>
      <c r="GA460" s="2" t="s">
        <v>3</v>
      </c>
      <c r="GB460" s="2"/>
      <c r="GC460" s="2"/>
      <c r="GD460" s="2">
        <v>0</v>
      </c>
      <c r="GE460" s="2"/>
      <c r="GF460" s="2">
        <v>156123164</v>
      </c>
      <c r="GG460" s="2">
        <v>2</v>
      </c>
      <c r="GH460" s="2">
        <v>1</v>
      </c>
      <c r="GI460" s="2">
        <v>-2</v>
      </c>
      <c r="GJ460" s="2">
        <v>0</v>
      </c>
      <c r="GK460" s="2">
        <f>ROUND(R460*(R12)/100,2)</f>
        <v>82.69</v>
      </c>
      <c r="GL460" s="2">
        <f t="shared" si="471"/>
        <v>0</v>
      </c>
      <c r="GM460" s="2">
        <f t="shared" si="472"/>
        <v>1097.32</v>
      </c>
      <c r="GN460" s="2">
        <f t="shared" si="473"/>
        <v>0</v>
      </c>
      <c r="GO460" s="2">
        <f t="shared" si="474"/>
        <v>1097.32</v>
      </c>
      <c r="GP460" s="2">
        <f t="shared" si="475"/>
        <v>0</v>
      </c>
      <c r="GQ460" s="2"/>
      <c r="GR460" s="2">
        <v>0</v>
      </c>
      <c r="GS460" s="2">
        <v>0</v>
      </c>
      <c r="GT460" s="2">
        <v>0</v>
      </c>
      <c r="GU460" s="2" t="s">
        <v>3</v>
      </c>
      <c r="GV460" s="2">
        <f t="shared" si="476"/>
        <v>0</v>
      </c>
      <c r="GW460" s="2">
        <v>1</v>
      </c>
      <c r="GX460" s="2">
        <f t="shared" si="477"/>
        <v>0</v>
      </c>
      <c r="GY460" s="2"/>
      <c r="GZ460" s="2"/>
      <c r="HA460" s="2">
        <v>0</v>
      </c>
      <c r="HB460" s="2">
        <v>0</v>
      </c>
      <c r="HC460" s="2">
        <f t="shared" si="478"/>
        <v>0</v>
      </c>
      <c r="HD460" s="2"/>
      <c r="HE460" s="2" t="s">
        <v>3</v>
      </c>
      <c r="HF460" s="2" t="s">
        <v>3</v>
      </c>
      <c r="HG460" s="2"/>
      <c r="HH460" s="2"/>
      <c r="HI460" s="2"/>
      <c r="HJ460" s="2"/>
      <c r="HK460" s="2"/>
      <c r="HL460" s="2"/>
      <c r="HM460" s="2" t="s">
        <v>3</v>
      </c>
      <c r="HN460" s="2" t="s">
        <v>3</v>
      </c>
      <c r="HO460" s="2" t="s">
        <v>3</v>
      </c>
      <c r="HP460" s="2" t="s">
        <v>3</v>
      </c>
      <c r="HQ460" s="2" t="s">
        <v>3</v>
      </c>
      <c r="HR460" s="2"/>
      <c r="HS460" s="2"/>
      <c r="HT460" s="2"/>
      <c r="HU460" s="2"/>
      <c r="HV460" s="2"/>
      <c r="HW460" s="2"/>
      <c r="HX460" s="2"/>
      <c r="HY460" s="2"/>
      <c r="HZ460" s="2"/>
      <c r="IA460" s="2"/>
      <c r="IB460" s="2"/>
      <c r="IC460" s="2"/>
      <c r="ID460" s="2"/>
      <c r="IE460" s="2"/>
      <c r="IF460" s="2"/>
      <c r="IG460" s="2"/>
      <c r="IH460" s="2"/>
      <c r="II460" s="2"/>
      <c r="IJ460" s="2"/>
      <c r="IK460" s="2">
        <v>0</v>
      </c>
      <c r="IL460" s="2"/>
      <c r="IM460" s="2"/>
      <c r="IN460" s="2"/>
      <c r="IO460" s="2"/>
      <c r="IP460" s="2"/>
      <c r="IQ460" s="2"/>
      <c r="IR460" s="2"/>
      <c r="IS460" s="2"/>
      <c r="IT460" s="2"/>
      <c r="IU460" s="2"/>
    </row>
    <row r="461" spans="1:255" x14ac:dyDescent="0.2">
      <c r="A461">
        <v>17</v>
      </c>
      <c r="B461">
        <v>1</v>
      </c>
      <c r="C461">
        <f>ROW(SmtRes!A604)</f>
        <v>604</v>
      </c>
      <c r="D461">
        <f>ROW(EtalonRes!A718)</f>
        <v>718</v>
      </c>
      <c r="E461" t="s">
        <v>192</v>
      </c>
      <c r="F461" t="s">
        <v>137</v>
      </c>
      <c r="G461" t="s">
        <v>138</v>
      </c>
      <c r="H461" t="s">
        <v>123</v>
      </c>
      <c r="I461">
        <v>0.32</v>
      </c>
      <c r="J461">
        <v>0</v>
      </c>
      <c r="K461">
        <v>0.32</v>
      </c>
      <c r="O461">
        <f t="shared" si="441"/>
        <v>12121.1</v>
      </c>
      <c r="P461">
        <f t="shared" si="442"/>
        <v>5290.85</v>
      </c>
      <c r="Q461">
        <f t="shared" si="443"/>
        <v>2340.5</v>
      </c>
      <c r="R461">
        <f t="shared" si="444"/>
        <v>1630.6</v>
      </c>
      <c r="S461">
        <f t="shared" si="445"/>
        <v>4489.75</v>
      </c>
      <c r="T461">
        <f t="shared" si="446"/>
        <v>0</v>
      </c>
      <c r="U461">
        <f t="shared" si="447"/>
        <v>10.56</v>
      </c>
      <c r="V461">
        <f t="shared" si="448"/>
        <v>0</v>
      </c>
      <c r="W461">
        <f t="shared" si="449"/>
        <v>0</v>
      </c>
      <c r="X461">
        <f t="shared" si="450"/>
        <v>3546.9</v>
      </c>
      <c r="Y461">
        <f t="shared" si="451"/>
        <v>1840.8</v>
      </c>
      <c r="AA461">
        <v>151751235</v>
      </c>
      <c r="AB461">
        <f t="shared" si="452"/>
        <v>2434.84</v>
      </c>
      <c r="AC461">
        <f t="shared" si="453"/>
        <v>1630.56</v>
      </c>
      <c r="AD461">
        <f t="shared" si="454"/>
        <v>397.72</v>
      </c>
      <c r="AE461">
        <f t="shared" si="455"/>
        <v>147.65</v>
      </c>
      <c r="AF461">
        <f t="shared" si="456"/>
        <v>406.56</v>
      </c>
      <c r="AG461">
        <f t="shared" si="457"/>
        <v>0</v>
      </c>
      <c r="AH461">
        <f t="shared" si="458"/>
        <v>33</v>
      </c>
      <c r="AI461">
        <f t="shared" si="459"/>
        <v>0</v>
      </c>
      <c r="AJ461">
        <f t="shared" si="460"/>
        <v>0</v>
      </c>
      <c r="AK461">
        <v>2434.84</v>
      </c>
      <c r="AL461">
        <v>1630.56</v>
      </c>
      <c r="AM461">
        <v>397.72</v>
      </c>
      <c r="AN461">
        <v>147.65</v>
      </c>
      <c r="AO461">
        <v>406.56</v>
      </c>
      <c r="AP461">
        <v>0</v>
      </c>
      <c r="AQ461">
        <v>33</v>
      </c>
      <c r="AR461">
        <v>0</v>
      </c>
      <c r="AS461">
        <v>0</v>
      </c>
      <c r="AT461">
        <v>79</v>
      </c>
      <c r="AU461">
        <v>41</v>
      </c>
      <c r="AV461">
        <v>1</v>
      </c>
      <c r="AW461">
        <v>1</v>
      </c>
      <c r="AZ461">
        <v>1</v>
      </c>
      <c r="BA461">
        <v>34.51</v>
      </c>
      <c r="BB461">
        <v>18.39</v>
      </c>
      <c r="BC461">
        <v>10.14</v>
      </c>
      <c r="BD461" t="s">
        <v>3</v>
      </c>
      <c r="BE461" t="s">
        <v>3</v>
      </c>
      <c r="BF461" t="s">
        <v>3</v>
      </c>
      <c r="BG461" t="s">
        <v>3</v>
      </c>
      <c r="BH461">
        <v>0</v>
      </c>
      <c r="BI461">
        <v>2</v>
      </c>
      <c r="BJ461" t="s">
        <v>139</v>
      </c>
      <c r="BM461">
        <v>331</v>
      </c>
      <c r="BN461">
        <v>0</v>
      </c>
      <c r="BO461" t="s">
        <v>137</v>
      </c>
      <c r="BP461">
        <v>1</v>
      </c>
      <c r="BQ461">
        <v>40</v>
      </c>
      <c r="BR461">
        <v>0</v>
      </c>
      <c r="BS461">
        <v>34.51</v>
      </c>
      <c r="BT461">
        <v>1</v>
      </c>
      <c r="BU461">
        <v>1</v>
      </c>
      <c r="BV461">
        <v>1</v>
      </c>
      <c r="BW461">
        <v>1</v>
      </c>
      <c r="BX461">
        <v>1</v>
      </c>
      <c r="BY461" t="s">
        <v>3</v>
      </c>
      <c r="BZ461">
        <v>79</v>
      </c>
      <c r="CA461">
        <v>41</v>
      </c>
      <c r="CB461" t="s">
        <v>3</v>
      </c>
      <c r="CE461">
        <v>30</v>
      </c>
      <c r="CF461">
        <v>0</v>
      </c>
      <c r="CG461">
        <v>0</v>
      </c>
      <c r="CM461">
        <v>0</v>
      </c>
      <c r="CN461" t="s">
        <v>3</v>
      </c>
      <c r="CO461">
        <v>0</v>
      </c>
      <c r="CP461">
        <f t="shared" si="461"/>
        <v>12121.1</v>
      </c>
      <c r="CQ461">
        <f t="shared" si="462"/>
        <v>16533.88</v>
      </c>
      <c r="CR461">
        <f t="shared" si="463"/>
        <v>7314.07</v>
      </c>
      <c r="CS461">
        <f t="shared" si="464"/>
        <v>5095.3999999999996</v>
      </c>
      <c r="CT461">
        <f t="shared" si="465"/>
        <v>14030.39</v>
      </c>
      <c r="CU461">
        <f t="shared" si="466"/>
        <v>0</v>
      </c>
      <c r="CV461">
        <f t="shared" si="467"/>
        <v>33</v>
      </c>
      <c r="CW461">
        <f t="shared" si="468"/>
        <v>0</v>
      </c>
      <c r="CX461">
        <f t="shared" si="469"/>
        <v>0</v>
      </c>
      <c r="CY461">
        <f>S461*(BZ461/100)</f>
        <v>3546.9025000000001</v>
      </c>
      <c r="CZ461">
        <f>S461*(CA461/100)</f>
        <v>1840.7974999999999</v>
      </c>
      <c r="DC461" t="s">
        <v>3</v>
      </c>
      <c r="DD461" t="s">
        <v>3</v>
      </c>
      <c r="DE461" t="s">
        <v>3</v>
      </c>
      <c r="DF461" t="s">
        <v>3</v>
      </c>
      <c r="DG461" t="s">
        <v>3</v>
      </c>
      <c r="DH461" t="s">
        <v>3</v>
      </c>
      <c r="DI461" t="s">
        <v>3</v>
      </c>
      <c r="DJ461" t="s">
        <v>3</v>
      </c>
      <c r="DK461" t="s">
        <v>3</v>
      </c>
      <c r="DL461" t="s">
        <v>3</v>
      </c>
      <c r="DM461" t="s">
        <v>3</v>
      </c>
      <c r="DN461">
        <v>114</v>
      </c>
      <c r="DO461">
        <v>67</v>
      </c>
      <c r="DP461">
        <v>1</v>
      </c>
      <c r="DQ461">
        <v>1</v>
      </c>
      <c r="DU461">
        <v>1003</v>
      </c>
      <c r="DV461" t="s">
        <v>123</v>
      </c>
      <c r="DW461" t="s">
        <v>123</v>
      </c>
      <c r="DX461">
        <v>100</v>
      </c>
      <c r="DZ461" t="s">
        <v>3</v>
      </c>
      <c r="EA461" t="s">
        <v>3</v>
      </c>
      <c r="EB461" t="s">
        <v>3</v>
      </c>
      <c r="EC461" t="s">
        <v>3</v>
      </c>
      <c r="EE461">
        <v>151030329</v>
      </c>
      <c r="EF461">
        <v>40</v>
      </c>
      <c r="EG461" t="s">
        <v>23</v>
      </c>
      <c r="EH461">
        <v>0</v>
      </c>
      <c r="EI461" t="s">
        <v>3</v>
      </c>
      <c r="EJ461">
        <v>2</v>
      </c>
      <c r="EK461">
        <v>331</v>
      </c>
      <c r="EL461" t="s">
        <v>125</v>
      </c>
      <c r="EM461" t="s">
        <v>126</v>
      </c>
      <c r="EO461" t="s">
        <v>3</v>
      </c>
      <c r="EQ461">
        <v>0</v>
      </c>
      <c r="ER461">
        <v>2434.84</v>
      </c>
      <c r="ES461">
        <v>1630.56</v>
      </c>
      <c r="ET461">
        <v>397.72</v>
      </c>
      <c r="EU461">
        <v>147.65</v>
      </c>
      <c r="EV461">
        <v>406.56</v>
      </c>
      <c r="EW461">
        <v>33</v>
      </c>
      <c r="EX461">
        <v>0</v>
      </c>
      <c r="EY461">
        <v>0</v>
      </c>
      <c r="FQ461">
        <v>0</v>
      </c>
      <c r="FR461">
        <f t="shared" si="470"/>
        <v>0</v>
      </c>
      <c r="FS461">
        <v>0</v>
      </c>
      <c r="FX461">
        <v>114</v>
      </c>
      <c r="FY461">
        <v>67</v>
      </c>
      <c r="GA461" t="s">
        <v>3</v>
      </c>
      <c r="GD461">
        <v>0</v>
      </c>
      <c r="GF461">
        <v>156123164</v>
      </c>
      <c r="GG461">
        <v>2</v>
      </c>
      <c r="GH461">
        <v>1</v>
      </c>
      <c r="GI461">
        <v>2</v>
      </c>
      <c r="GJ461">
        <v>0</v>
      </c>
      <c r="GK461">
        <f>ROUND(R461*(S12)/100,2)</f>
        <v>2608.96</v>
      </c>
      <c r="GL461">
        <f t="shared" si="471"/>
        <v>0</v>
      </c>
      <c r="GM461">
        <f t="shared" si="472"/>
        <v>20117.759999999998</v>
      </c>
      <c r="GN461">
        <f t="shared" si="473"/>
        <v>0</v>
      </c>
      <c r="GO461">
        <f t="shared" si="474"/>
        <v>20117.759999999998</v>
      </c>
      <c r="GP461">
        <f t="shared" si="475"/>
        <v>0</v>
      </c>
      <c r="GR461">
        <v>0</v>
      </c>
      <c r="GS461">
        <v>3</v>
      </c>
      <c r="GT461">
        <v>0</v>
      </c>
      <c r="GU461" t="s">
        <v>3</v>
      </c>
      <c r="GV461">
        <f t="shared" si="476"/>
        <v>0</v>
      </c>
      <c r="GW461">
        <v>1</v>
      </c>
      <c r="GX461">
        <f t="shared" si="477"/>
        <v>0</v>
      </c>
      <c r="HA461">
        <v>0</v>
      </c>
      <c r="HB461">
        <v>0</v>
      </c>
      <c r="HC461">
        <f t="shared" si="478"/>
        <v>0</v>
      </c>
      <c r="HE461" t="s">
        <v>3</v>
      </c>
      <c r="HF461" t="s">
        <v>3</v>
      </c>
      <c r="HM461" t="s">
        <v>3</v>
      </c>
      <c r="HN461" t="s">
        <v>3</v>
      </c>
      <c r="HO461" t="s">
        <v>3</v>
      </c>
      <c r="HP461" t="s">
        <v>3</v>
      </c>
      <c r="HQ461" t="s">
        <v>3</v>
      </c>
      <c r="IK461">
        <v>0</v>
      </c>
    </row>
    <row r="462" spans="1:255" x14ac:dyDescent="0.2">
      <c r="A462" s="2">
        <v>17</v>
      </c>
      <c r="B462" s="2">
        <v>1</v>
      </c>
      <c r="C462" s="2"/>
      <c r="D462" s="2"/>
      <c r="E462" s="2" t="s">
        <v>196</v>
      </c>
      <c r="F462" s="2" t="s">
        <v>27</v>
      </c>
      <c r="G462" s="2" t="s">
        <v>141</v>
      </c>
      <c r="H462" s="2" t="s">
        <v>134</v>
      </c>
      <c r="I462" s="2">
        <f>ROUND(I460*101,9)</f>
        <v>32.32</v>
      </c>
      <c r="J462" s="2">
        <v>0</v>
      </c>
      <c r="K462" s="2">
        <f>ROUND(I460*101,9)</f>
        <v>32.32</v>
      </c>
      <c r="L462" s="2"/>
      <c r="M462" s="2"/>
      <c r="N462" s="2"/>
      <c r="O462" s="2">
        <f t="shared" si="441"/>
        <v>450.22</v>
      </c>
      <c r="P462" s="2">
        <f t="shared" si="442"/>
        <v>450.22</v>
      </c>
      <c r="Q462" s="2">
        <f t="shared" si="443"/>
        <v>0</v>
      </c>
      <c r="R462" s="2">
        <f t="shared" si="444"/>
        <v>0</v>
      </c>
      <c r="S462" s="2">
        <f t="shared" si="445"/>
        <v>0</v>
      </c>
      <c r="T462" s="2">
        <f t="shared" si="446"/>
        <v>0</v>
      </c>
      <c r="U462" s="2">
        <f t="shared" si="447"/>
        <v>0</v>
      </c>
      <c r="V462" s="2">
        <f t="shared" si="448"/>
        <v>0</v>
      </c>
      <c r="W462" s="2">
        <f t="shared" si="449"/>
        <v>0</v>
      </c>
      <c r="X462" s="2">
        <f t="shared" si="450"/>
        <v>0</v>
      </c>
      <c r="Y462" s="2">
        <f t="shared" si="451"/>
        <v>0</v>
      </c>
      <c r="Z462" s="2"/>
      <c r="AA462" s="2">
        <v>151751237</v>
      </c>
      <c r="AB462" s="2">
        <f t="shared" si="452"/>
        <v>13.93</v>
      </c>
      <c r="AC462" s="2">
        <f t="shared" si="453"/>
        <v>13.93</v>
      </c>
      <c r="AD462" s="2">
        <f t="shared" si="454"/>
        <v>0</v>
      </c>
      <c r="AE462" s="2">
        <f t="shared" si="455"/>
        <v>0</v>
      </c>
      <c r="AF462" s="2">
        <f t="shared" si="456"/>
        <v>0</v>
      </c>
      <c r="AG462" s="2">
        <f t="shared" si="457"/>
        <v>0</v>
      </c>
      <c r="AH462" s="2">
        <f t="shared" si="458"/>
        <v>0</v>
      </c>
      <c r="AI462" s="2">
        <f t="shared" si="459"/>
        <v>0</v>
      </c>
      <c r="AJ462" s="2">
        <f t="shared" si="460"/>
        <v>0</v>
      </c>
      <c r="AK462" s="2">
        <v>13.93</v>
      </c>
      <c r="AL462" s="2">
        <v>13.93</v>
      </c>
      <c r="AM462" s="2">
        <v>0</v>
      </c>
      <c r="AN462" s="2">
        <v>0</v>
      </c>
      <c r="AO462" s="2">
        <v>0</v>
      </c>
      <c r="AP462" s="2">
        <v>0</v>
      </c>
      <c r="AQ462" s="2">
        <v>0</v>
      </c>
      <c r="AR462" s="2">
        <v>0</v>
      </c>
      <c r="AS462" s="2">
        <v>0</v>
      </c>
      <c r="AT462" s="2">
        <v>0</v>
      </c>
      <c r="AU462" s="2">
        <v>0</v>
      </c>
      <c r="AV462" s="2">
        <v>1</v>
      </c>
      <c r="AW462" s="2">
        <v>1</v>
      </c>
      <c r="AX462" s="2"/>
      <c r="AY462" s="2"/>
      <c r="AZ462" s="2">
        <v>1</v>
      </c>
      <c r="BA462" s="2">
        <v>1</v>
      </c>
      <c r="BB462" s="2">
        <v>1</v>
      </c>
      <c r="BC462" s="2">
        <v>1</v>
      </c>
      <c r="BD462" s="2" t="s">
        <v>3</v>
      </c>
      <c r="BE462" s="2" t="s">
        <v>3</v>
      </c>
      <c r="BF462" s="2" t="s">
        <v>3</v>
      </c>
      <c r="BG462" s="2" t="s">
        <v>3</v>
      </c>
      <c r="BH462" s="2">
        <v>3</v>
      </c>
      <c r="BI462" s="2">
        <v>2</v>
      </c>
      <c r="BJ462" s="2" t="s">
        <v>3</v>
      </c>
      <c r="BK462" s="2"/>
      <c r="BL462" s="2"/>
      <c r="BM462" s="2">
        <v>700010</v>
      </c>
      <c r="BN462" s="2">
        <v>0</v>
      </c>
      <c r="BO462" s="2" t="s">
        <v>3</v>
      </c>
      <c r="BP462" s="2">
        <v>0</v>
      </c>
      <c r="BQ462" s="2">
        <v>202</v>
      </c>
      <c r="BR462" s="2">
        <v>0</v>
      </c>
      <c r="BS462" s="2">
        <v>1</v>
      </c>
      <c r="BT462" s="2">
        <v>1</v>
      </c>
      <c r="BU462" s="2">
        <v>1</v>
      </c>
      <c r="BV462" s="2">
        <v>1</v>
      </c>
      <c r="BW462" s="2">
        <v>1</v>
      </c>
      <c r="BX462" s="2">
        <v>1</v>
      </c>
      <c r="BY462" s="2" t="s">
        <v>3</v>
      </c>
      <c r="BZ462" s="2">
        <v>0</v>
      </c>
      <c r="CA462" s="2">
        <v>0</v>
      </c>
      <c r="CB462" s="2" t="s">
        <v>3</v>
      </c>
      <c r="CC462" s="2"/>
      <c r="CD462" s="2"/>
      <c r="CE462" s="2">
        <v>30</v>
      </c>
      <c r="CF462" s="2">
        <v>0</v>
      </c>
      <c r="CG462" s="2">
        <v>0</v>
      </c>
      <c r="CH462" s="2"/>
      <c r="CI462" s="2"/>
      <c r="CJ462" s="2"/>
      <c r="CK462" s="2"/>
      <c r="CL462" s="2"/>
      <c r="CM462" s="2">
        <v>0</v>
      </c>
      <c r="CN462" s="2" t="s">
        <v>3</v>
      </c>
      <c r="CO462" s="2">
        <v>0</v>
      </c>
      <c r="CP462" s="2">
        <f t="shared" si="461"/>
        <v>450.22</v>
      </c>
      <c r="CQ462" s="2">
        <f t="shared" si="462"/>
        <v>13.93</v>
      </c>
      <c r="CR462" s="2">
        <f t="shared" si="463"/>
        <v>0</v>
      </c>
      <c r="CS462" s="2">
        <f t="shared" si="464"/>
        <v>0</v>
      </c>
      <c r="CT462" s="2">
        <f t="shared" si="465"/>
        <v>0</v>
      </c>
      <c r="CU462" s="2">
        <f t="shared" si="466"/>
        <v>0</v>
      </c>
      <c r="CV462" s="2">
        <f t="shared" si="467"/>
        <v>0</v>
      </c>
      <c r="CW462" s="2">
        <f t="shared" si="468"/>
        <v>0</v>
      </c>
      <c r="CX462" s="2">
        <f t="shared" si="469"/>
        <v>0</v>
      </c>
      <c r="CY462" s="2">
        <f>((S462*BZ462)/100)</f>
        <v>0</v>
      </c>
      <c r="CZ462" s="2">
        <f>((S462*CA462)/100)</f>
        <v>0</v>
      </c>
      <c r="DA462" s="2"/>
      <c r="DB462" s="2"/>
      <c r="DC462" s="2" t="s">
        <v>3</v>
      </c>
      <c r="DD462" s="2" t="s">
        <v>3</v>
      </c>
      <c r="DE462" s="2" t="s">
        <v>3</v>
      </c>
      <c r="DF462" s="2" t="s">
        <v>3</v>
      </c>
      <c r="DG462" s="2" t="s">
        <v>3</v>
      </c>
      <c r="DH462" s="2" t="s">
        <v>3</v>
      </c>
      <c r="DI462" s="2" t="s">
        <v>3</v>
      </c>
      <c r="DJ462" s="2" t="s">
        <v>3</v>
      </c>
      <c r="DK462" s="2" t="s">
        <v>3</v>
      </c>
      <c r="DL462" s="2" t="s">
        <v>3</v>
      </c>
      <c r="DM462" s="2" t="s">
        <v>3</v>
      </c>
      <c r="DN462" s="2">
        <v>0</v>
      </c>
      <c r="DO462" s="2">
        <v>0</v>
      </c>
      <c r="DP462" s="2">
        <v>1</v>
      </c>
      <c r="DQ462" s="2">
        <v>1</v>
      </c>
      <c r="DR462" s="2"/>
      <c r="DS462" s="2"/>
      <c r="DT462" s="2"/>
      <c r="DU462" s="2">
        <v>1003</v>
      </c>
      <c r="DV462" s="2" t="s">
        <v>134</v>
      </c>
      <c r="DW462" s="2" t="s">
        <v>134</v>
      </c>
      <c r="DX462" s="2">
        <v>1</v>
      </c>
      <c r="DY462" s="2"/>
      <c r="DZ462" s="2" t="s">
        <v>3</v>
      </c>
      <c r="EA462" s="2" t="s">
        <v>3</v>
      </c>
      <c r="EB462" s="2" t="s">
        <v>3</v>
      </c>
      <c r="EC462" s="2" t="s">
        <v>3</v>
      </c>
      <c r="ED462" s="2"/>
      <c r="EE462" s="2">
        <v>151748510</v>
      </c>
      <c r="EF462" s="2">
        <v>202</v>
      </c>
      <c r="EG462" s="2" t="s">
        <v>30</v>
      </c>
      <c r="EH462" s="2">
        <v>0</v>
      </c>
      <c r="EI462" s="2" t="s">
        <v>3</v>
      </c>
      <c r="EJ462" s="2">
        <v>1</v>
      </c>
      <c r="EK462" s="2">
        <v>700010</v>
      </c>
      <c r="EL462" s="2" t="s">
        <v>31</v>
      </c>
      <c r="EM462" s="2" t="s">
        <v>30</v>
      </c>
      <c r="EN462" s="2"/>
      <c r="EO462" s="2" t="s">
        <v>3</v>
      </c>
      <c r="EP462" s="2"/>
      <c r="EQ462" s="2">
        <v>0</v>
      </c>
      <c r="ER462" s="2">
        <v>14.84</v>
      </c>
      <c r="ES462" s="2">
        <v>13.93</v>
      </c>
      <c r="ET462" s="2">
        <v>0</v>
      </c>
      <c r="EU462" s="2">
        <v>0</v>
      </c>
      <c r="EV462" s="2">
        <v>0</v>
      </c>
      <c r="EW462" s="2">
        <v>0</v>
      </c>
      <c r="EX462" s="2">
        <v>0</v>
      </c>
      <c r="EY462" s="2">
        <v>0</v>
      </c>
      <c r="EZ462" s="2"/>
      <c r="FA462" s="2"/>
      <c r="FB462" s="2"/>
      <c r="FC462" s="2"/>
      <c r="FD462" s="2"/>
      <c r="FE462" s="2"/>
      <c r="FF462" s="2"/>
      <c r="FG462" s="2"/>
      <c r="FH462" s="2"/>
      <c r="FI462" s="2"/>
      <c r="FJ462" s="2"/>
      <c r="FK462" s="2"/>
      <c r="FL462" s="2"/>
      <c r="FM462" s="2"/>
      <c r="FN462" s="2"/>
      <c r="FO462" s="2"/>
      <c r="FP462" s="2"/>
      <c r="FQ462" s="2">
        <v>0</v>
      </c>
      <c r="FR462" s="2">
        <f t="shared" si="470"/>
        <v>0</v>
      </c>
      <c r="FS462" s="2">
        <v>0</v>
      </c>
      <c r="FT462" s="2"/>
      <c r="FU462" s="2"/>
      <c r="FV462" s="2"/>
      <c r="FW462" s="2"/>
      <c r="FX462" s="2">
        <v>0</v>
      </c>
      <c r="FY462" s="2">
        <v>0</v>
      </c>
      <c r="FZ462" s="2"/>
      <c r="GA462" s="2" t="s">
        <v>142</v>
      </c>
      <c r="GB462" s="2"/>
      <c r="GC462" s="2"/>
      <c r="GD462" s="2">
        <v>0</v>
      </c>
      <c r="GE462" s="2"/>
      <c r="GF462" s="2">
        <v>-1293258077</v>
      </c>
      <c r="GG462" s="2">
        <v>2</v>
      </c>
      <c r="GH462" s="2">
        <v>4</v>
      </c>
      <c r="GI462" s="2">
        <v>-2</v>
      </c>
      <c r="GJ462" s="2">
        <v>0</v>
      </c>
      <c r="GK462" s="2">
        <f>ROUND(R462*(R12)/100,2)</f>
        <v>0</v>
      </c>
      <c r="GL462" s="2">
        <f t="shared" si="471"/>
        <v>0</v>
      </c>
      <c r="GM462" s="2">
        <f t="shared" si="472"/>
        <v>450.22</v>
      </c>
      <c r="GN462" s="2">
        <f t="shared" si="473"/>
        <v>0</v>
      </c>
      <c r="GO462" s="2">
        <f t="shared" si="474"/>
        <v>450.22</v>
      </c>
      <c r="GP462" s="2">
        <f t="shared" si="475"/>
        <v>0</v>
      </c>
      <c r="GQ462" s="2"/>
      <c r="GR462" s="2">
        <v>0</v>
      </c>
      <c r="GS462" s="2">
        <v>2</v>
      </c>
      <c r="GT462" s="2">
        <v>0</v>
      </c>
      <c r="GU462" s="2" t="s">
        <v>3</v>
      </c>
      <c r="GV462" s="2">
        <f t="shared" si="476"/>
        <v>0</v>
      </c>
      <c r="GW462" s="2">
        <v>1</v>
      </c>
      <c r="GX462" s="2">
        <f t="shared" si="477"/>
        <v>0</v>
      </c>
      <c r="GY462" s="2"/>
      <c r="GZ462" s="2"/>
      <c r="HA462" s="2">
        <v>0</v>
      </c>
      <c r="HB462" s="2">
        <v>0</v>
      </c>
      <c r="HC462" s="2">
        <f t="shared" si="478"/>
        <v>0</v>
      </c>
      <c r="HD462" s="2"/>
      <c r="HE462" s="2" t="s">
        <v>26</v>
      </c>
      <c r="HF462" s="2" t="s">
        <v>75</v>
      </c>
      <c r="HG462" s="2"/>
      <c r="HH462" s="2"/>
      <c r="HI462" s="2"/>
      <c r="HJ462" s="2"/>
      <c r="HK462" s="2"/>
      <c r="HL462" s="2"/>
      <c r="HM462" s="2" t="s">
        <v>3</v>
      </c>
      <c r="HN462" s="2" t="s">
        <v>3</v>
      </c>
      <c r="HO462" s="2" t="s">
        <v>3</v>
      </c>
      <c r="HP462" s="2" t="s">
        <v>3</v>
      </c>
      <c r="HQ462" s="2" t="s">
        <v>3</v>
      </c>
      <c r="HR462" s="2"/>
      <c r="HS462" s="2"/>
      <c r="HT462" s="2"/>
      <c r="HU462" s="2"/>
      <c r="HV462" s="2"/>
      <c r="HW462" s="2"/>
      <c r="HX462" s="2"/>
      <c r="HY462" s="2"/>
      <c r="HZ462" s="2"/>
      <c r="IA462" s="2"/>
      <c r="IB462" s="2"/>
      <c r="IC462" s="2"/>
      <c r="ID462" s="2"/>
      <c r="IE462" s="2"/>
      <c r="IF462" s="2"/>
      <c r="IG462" s="2"/>
      <c r="IH462" s="2"/>
      <c r="II462" s="2"/>
      <c r="IJ462" s="2"/>
      <c r="IK462" s="2">
        <v>0</v>
      </c>
      <c r="IL462" s="2"/>
      <c r="IM462" s="2"/>
      <c r="IN462" s="2"/>
      <c r="IO462" s="2"/>
      <c r="IP462" s="2"/>
      <c r="IQ462" s="2"/>
      <c r="IR462" s="2"/>
      <c r="IS462" s="2"/>
      <c r="IT462" s="2"/>
      <c r="IU462" s="2"/>
    </row>
    <row r="463" spans="1:255" x14ac:dyDescent="0.2">
      <c r="A463">
        <v>17</v>
      </c>
      <c r="B463">
        <v>1</v>
      </c>
      <c r="E463" t="s">
        <v>196</v>
      </c>
      <c r="F463" t="s">
        <v>27</v>
      </c>
      <c r="G463" t="s">
        <v>141</v>
      </c>
      <c r="H463" t="s">
        <v>134</v>
      </c>
      <c r="I463">
        <f>ROUND(I461*101,9)</f>
        <v>32.32</v>
      </c>
      <c r="J463">
        <v>0</v>
      </c>
      <c r="K463">
        <f>ROUND(I461*101,9)</f>
        <v>32.32</v>
      </c>
      <c r="O463">
        <f t="shared" si="441"/>
        <v>4385.1400000000003</v>
      </c>
      <c r="P463">
        <f t="shared" si="442"/>
        <v>4385.1400000000003</v>
      </c>
      <c r="Q463">
        <f t="shared" si="443"/>
        <v>0</v>
      </c>
      <c r="R463">
        <f t="shared" si="444"/>
        <v>0</v>
      </c>
      <c r="S463">
        <f t="shared" si="445"/>
        <v>0</v>
      </c>
      <c r="T463">
        <f t="shared" si="446"/>
        <v>0</v>
      </c>
      <c r="U463">
        <f t="shared" si="447"/>
        <v>0</v>
      </c>
      <c r="V463">
        <f t="shared" si="448"/>
        <v>0</v>
      </c>
      <c r="W463">
        <f t="shared" si="449"/>
        <v>0</v>
      </c>
      <c r="X463">
        <f t="shared" si="450"/>
        <v>0</v>
      </c>
      <c r="Y463">
        <f t="shared" si="451"/>
        <v>0</v>
      </c>
      <c r="AA463">
        <v>151751235</v>
      </c>
      <c r="AB463">
        <f t="shared" si="452"/>
        <v>13.93</v>
      </c>
      <c r="AC463">
        <f t="shared" si="453"/>
        <v>13.93</v>
      </c>
      <c r="AD463">
        <f t="shared" si="454"/>
        <v>0</v>
      </c>
      <c r="AE463">
        <f t="shared" si="455"/>
        <v>0</v>
      </c>
      <c r="AF463">
        <f t="shared" si="456"/>
        <v>0</v>
      </c>
      <c r="AG463">
        <f t="shared" si="457"/>
        <v>0</v>
      </c>
      <c r="AH463">
        <f t="shared" si="458"/>
        <v>0</v>
      </c>
      <c r="AI463">
        <f t="shared" si="459"/>
        <v>0</v>
      </c>
      <c r="AJ463">
        <f t="shared" si="460"/>
        <v>0</v>
      </c>
      <c r="AK463">
        <v>13.93</v>
      </c>
      <c r="AL463">
        <v>13.93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1</v>
      </c>
      <c r="AW463">
        <v>1</v>
      </c>
      <c r="AZ463">
        <v>1</v>
      </c>
      <c r="BA463">
        <v>1</v>
      </c>
      <c r="BB463">
        <v>1</v>
      </c>
      <c r="BC463">
        <v>9.74</v>
      </c>
      <c r="BD463" t="s">
        <v>3</v>
      </c>
      <c r="BE463" t="s">
        <v>3</v>
      </c>
      <c r="BF463" t="s">
        <v>3</v>
      </c>
      <c r="BG463" t="s">
        <v>3</v>
      </c>
      <c r="BH463">
        <v>3</v>
      </c>
      <c r="BI463">
        <v>2</v>
      </c>
      <c r="BJ463" t="s">
        <v>3</v>
      </c>
      <c r="BM463">
        <v>700010</v>
      </c>
      <c r="BN463">
        <v>0</v>
      </c>
      <c r="BO463" t="s">
        <v>3</v>
      </c>
      <c r="BP463">
        <v>0</v>
      </c>
      <c r="BQ463">
        <v>202</v>
      </c>
      <c r="BR463">
        <v>0</v>
      </c>
      <c r="BS463">
        <v>1</v>
      </c>
      <c r="BT463">
        <v>1</v>
      </c>
      <c r="BU463">
        <v>1</v>
      </c>
      <c r="BV463">
        <v>1</v>
      </c>
      <c r="BW463">
        <v>1</v>
      </c>
      <c r="BX463">
        <v>1</v>
      </c>
      <c r="BY463" t="s">
        <v>3</v>
      </c>
      <c r="BZ463">
        <v>0</v>
      </c>
      <c r="CA463">
        <v>0</v>
      </c>
      <c r="CB463" t="s">
        <v>3</v>
      </c>
      <c r="CE463">
        <v>30</v>
      </c>
      <c r="CF463">
        <v>0</v>
      </c>
      <c r="CG463">
        <v>0</v>
      </c>
      <c r="CM463">
        <v>0</v>
      </c>
      <c r="CN463" t="s">
        <v>3</v>
      </c>
      <c r="CO463">
        <v>0</v>
      </c>
      <c r="CP463">
        <f t="shared" si="461"/>
        <v>4385.1400000000003</v>
      </c>
      <c r="CQ463">
        <f t="shared" si="462"/>
        <v>135.68</v>
      </c>
      <c r="CR463">
        <f t="shared" si="463"/>
        <v>0</v>
      </c>
      <c r="CS463">
        <f t="shared" si="464"/>
        <v>0</v>
      </c>
      <c r="CT463">
        <f t="shared" si="465"/>
        <v>0</v>
      </c>
      <c r="CU463">
        <f t="shared" si="466"/>
        <v>0</v>
      </c>
      <c r="CV463">
        <f t="shared" si="467"/>
        <v>0</v>
      </c>
      <c r="CW463">
        <f t="shared" si="468"/>
        <v>0</v>
      </c>
      <c r="CX463">
        <f t="shared" si="469"/>
        <v>0</v>
      </c>
      <c r="CY463">
        <f>S463*(BZ463/100)</f>
        <v>0</v>
      </c>
      <c r="CZ463">
        <f>S463*(CA463/100)</f>
        <v>0</v>
      </c>
      <c r="DC463" t="s">
        <v>3</v>
      </c>
      <c r="DD463" t="s">
        <v>3</v>
      </c>
      <c r="DE463" t="s">
        <v>3</v>
      </c>
      <c r="DF463" t="s">
        <v>3</v>
      </c>
      <c r="DG463" t="s">
        <v>3</v>
      </c>
      <c r="DH463" t="s">
        <v>3</v>
      </c>
      <c r="DI463" t="s">
        <v>3</v>
      </c>
      <c r="DJ463" t="s">
        <v>3</v>
      </c>
      <c r="DK463" t="s">
        <v>3</v>
      </c>
      <c r="DL463" t="s">
        <v>3</v>
      </c>
      <c r="DM463" t="s">
        <v>3</v>
      </c>
      <c r="DN463">
        <v>0</v>
      </c>
      <c r="DO463">
        <v>0</v>
      </c>
      <c r="DP463">
        <v>1</v>
      </c>
      <c r="DQ463">
        <v>1</v>
      </c>
      <c r="DU463">
        <v>1003</v>
      </c>
      <c r="DV463" t="s">
        <v>134</v>
      </c>
      <c r="DW463" t="s">
        <v>134</v>
      </c>
      <c r="DX463">
        <v>1</v>
      </c>
      <c r="DZ463" t="s">
        <v>3</v>
      </c>
      <c r="EA463" t="s">
        <v>3</v>
      </c>
      <c r="EB463" t="s">
        <v>3</v>
      </c>
      <c r="EC463" t="s">
        <v>3</v>
      </c>
      <c r="EE463">
        <v>151748510</v>
      </c>
      <c r="EF463">
        <v>202</v>
      </c>
      <c r="EG463" t="s">
        <v>30</v>
      </c>
      <c r="EH463">
        <v>0</v>
      </c>
      <c r="EI463" t="s">
        <v>3</v>
      </c>
      <c r="EJ463">
        <v>1</v>
      </c>
      <c r="EK463">
        <v>700010</v>
      </c>
      <c r="EL463" t="s">
        <v>31</v>
      </c>
      <c r="EM463" t="s">
        <v>30</v>
      </c>
      <c r="EO463" t="s">
        <v>3</v>
      </c>
      <c r="EQ463">
        <v>0</v>
      </c>
      <c r="ER463">
        <v>14.84</v>
      </c>
      <c r="ES463">
        <v>13.93</v>
      </c>
      <c r="ET463">
        <v>0</v>
      </c>
      <c r="EU463">
        <v>0</v>
      </c>
      <c r="EV463">
        <v>0</v>
      </c>
      <c r="EW463">
        <v>0</v>
      </c>
      <c r="EX463">
        <v>0</v>
      </c>
      <c r="EY463">
        <v>0</v>
      </c>
      <c r="EZ463">
        <v>5</v>
      </c>
      <c r="FC463">
        <v>1</v>
      </c>
      <c r="FD463">
        <v>18</v>
      </c>
      <c r="FF463">
        <v>159.6</v>
      </c>
      <c r="FQ463">
        <v>0</v>
      </c>
      <c r="FR463">
        <f t="shared" si="470"/>
        <v>0</v>
      </c>
      <c r="FS463">
        <v>0</v>
      </c>
      <c r="FX463">
        <v>0</v>
      </c>
      <c r="FY463">
        <v>0</v>
      </c>
      <c r="GA463" t="s">
        <v>142</v>
      </c>
      <c r="GD463">
        <v>0</v>
      </c>
      <c r="GF463">
        <v>-1293258077</v>
      </c>
      <c r="GG463">
        <v>2</v>
      </c>
      <c r="GH463">
        <v>3</v>
      </c>
      <c r="GI463">
        <v>5</v>
      </c>
      <c r="GJ463">
        <v>0</v>
      </c>
      <c r="GK463">
        <f>ROUND(R463*(S12)/100,2)</f>
        <v>0</v>
      </c>
      <c r="GL463">
        <f t="shared" si="471"/>
        <v>0</v>
      </c>
      <c r="GM463">
        <f t="shared" si="472"/>
        <v>4385.1400000000003</v>
      </c>
      <c r="GN463">
        <f t="shared" si="473"/>
        <v>0</v>
      </c>
      <c r="GO463">
        <f t="shared" si="474"/>
        <v>4385.1400000000003</v>
      </c>
      <c r="GP463">
        <f t="shared" si="475"/>
        <v>0</v>
      </c>
      <c r="GR463">
        <v>1</v>
      </c>
      <c r="GS463">
        <v>1</v>
      </c>
      <c r="GT463">
        <v>0</v>
      </c>
      <c r="GU463" t="s">
        <v>3</v>
      </c>
      <c r="GV463">
        <f t="shared" si="476"/>
        <v>0</v>
      </c>
      <c r="GW463">
        <v>1</v>
      </c>
      <c r="GX463">
        <f t="shared" si="477"/>
        <v>0</v>
      </c>
      <c r="HA463">
        <v>0</v>
      </c>
      <c r="HB463">
        <v>0</v>
      </c>
      <c r="HC463">
        <f t="shared" si="478"/>
        <v>0</v>
      </c>
      <c r="HE463" t="s">
        <v>26</v>
      </c>
      <c r="HF463" t="s">
        <v>75</v>
      </c>
      <c r="HM463" t="s">
        <v>3</v>
      </c>
      <c r="HN463" t="s">
        <v>3</v>
      </c>
      <c r="HO463" t="s">
        <v>3</v>
      </c>
      <c r="HP463" t="s">
        <v>3</v>
      </c>
      <c r="HQ463" t="s">
        <v>3</v>
      </c>
      <c r="IK463">
        <v>0</v>
      </c>
    </row>
    <row r="464" spans="1:255" x14ac:dyDescent="0.2">
      <c r="A464" s="2">
        <v>17</v>
      </c>
      <c r="B464" s="2">
        <v>1</v>
      </c>
      <c r="C464" s="2"/>
      <c r="D464" s="2"/>
      <c r="E464" s="2" t="s">
        <v>199</v>
      </c>
      <c r="F464" s="2" t="s">
        <v>27</v>
      </c>
      <c r="G464" s="2" t="s">
        <v>144</v>
      </c>
      <c r="H464" s="2" t="s">
        <v>29</v>
      </c>
      <c r="I464" s="2">
        <v>12</v>
      </c>
      <c r="J464" s="2">
        <v>0</v>
      </c>
      <c r="K464" s="2">
        <v>12</v>
      </c>
      <c r="L464" s="2"/>
      <c r="M464" s="2"/>
      <c r="N464" s="2"/>
      <c r="O464" s="2">
        <f t="shared" si="441"/>
        <v>186</v>
      </c>
      <c r="P464" s="2">
        <f t="shared" si="442"/>
        <v>186</v>
      </c>
      <c r="Q464" s="2">
        <f t="shared" si="443"/>
        <v>0</v>
      </c>
      <c r="R464" s="2">
        <f t="shared" si="444"/>
        <v>0</v>
      </c>
      <c r="S464" s="2">
        <f t="shared" si="445"/>
        <v>0</v>
      </c>
      <c r="T464" s="2">
        <f t="shared" si="446"/>
        <v>0</v>
      </c>
      <c r="U464" s="2">
        <f t="shared" si="447"/>
        <v>0</v>
      </c>
      <c r="V464" s="2">
        <f t="shared" si="448"/>
        <v>0</v>
      </c>
      <c r="W464" s="2">
        <f t="shared" si="449"/>
        <v>0</v>
      </c>
      <c r="X464" s="2">
        <f t="shared" si="450"/>
        <v>0</v>
      </c>
      <c r="Y464" s="2">
        <f t="shared" si="451"/>
        <v>0</v>
      </c>
      <c r="Z464" s="2"/>
      <c r="AA464" s="2">
        <v>151751237</v>
      </c>
      <c r="AB464" s="2">
        <f t="shared" si="452"/>
        <v>15.5</v>
      </c>
      <c r="AC464" s="2">
        <f t="shared" si="453"/>
        <v>15.5</v>
      </c>
      <c r="AD464" s="2">
        <f t="shared" si="454"/>
        <v>0</v>
      </c>
      <c r="AE464" s="2">
        <f t="shared" si="455"/>
        <v>0</v>
      </c>
      <c r="AF464" s="2">
        <f t="shared" si="456"/>
        <v>0</v>
      </c>
      <c r="AG464" s="2">
        <f t="shared" si="457"/>
        <v>0</v>
      </c>
      <c r="AH464" s="2">
        <f t="shared" si="458"/>
        <v>0</v>
      </c>
      <c r="AI464" s="2">
        <f t="shared" si="459"/>
        <v>0</v>
      </c>
      <c r="AJ464" s="2">
        <f t="shared" si="460"/>
        <v>0</v>
      </c>
      <c r="AK464" s="2">
        <v>15.5</v>
      </c>
      <c r="AL464" s="2">
        <v>15.5</v>
      </c>
      <c r="AM464" s="2">
        <v>0</v>
      </c>
      <c r="AN464" s="2">
        <v>0</v>
      </c>
      <c r="AO464" s="2">
        <v>0</v>
      </c>
      <c r="AP464" s="2">
        <v>0</v>
      </c>
      <c r="AQ464" s="2">
        <v>0</v>
      </c>
      <c r="AR464" s="2">
        <v>0</v>
      </c>
      <c r="AS464" s="2">
        <v>0</v>
      </c>
      <c r="AT464" s="2">
        <v>0</v>
      </c>
      <c r="AU464" s="2">
        <v>0</v>
      </c>
      <c r="AV464" s="2">
        <v>1</v>
      </c>
      <c r="AW464" s="2">
        <v>1</v>
      </c>
      <c r="AX464" s="2"/>
      <c r="AY464" s="2"/>
      <c r="AZ464" s="2">
        <v>1</v>
      </c>
      <c r="BA464" s="2">
        <v>1</v>
      </c>
      <c r="BB464" s="2">
        <v>1</v>
      </c>
      <c r="BC464" s="2">
        <v>1</v>
      </c>
      <c r="BD464" s="2" t="s">
        <v>3</v>
      </c>
      <c r="BE464" s="2" t="s">
        <v>3</v>
      </c>
      <c r="BF464" s="2" t="s">
        <v>3</v>
      </c>
      <c r="BG464" s="2" t="s">
        <v>3</v>
      </c>
      <c r="BH464" s="2">
        <v>3</v>
      </c>
      <c r="BI464" s="2">
        <v>1</v>
      </c>
      <c r="BJ464" s="2" t="s">
        <v>3</v>
      </c>
      <c r="BK464" s="2"/>
      <c r="BL464" s="2"/>
      <c r="BM464" s="2">
        <v>700010</v>
      </c>
      <c r="BN464" s="2">
        <v>0</v>
      </c>
      <c r="BO464" s="2" t="s">
        <v>3</v>
      </c>
      <c r="BP464" s="2">
        <v>0</v>
      </c>
      <c r="BQ464" s="2">
        <v>202</v>
      </c>
      <c r="BR464" s="2">
        <v>0</v>
      </c>
      <c r="BS464" s="2">
        <v>1</v>
      </c>
      <c r="BT464" s="2">
        <v>1</v>
      </c>
      <c r="BU464" s="2">
        <v>1</v>
      </c>
      <c r="BV464" s="2">
        <v>1</v>
      </c>
      <c r="BW464" s="2">
        <v>1</v>
      </c>
      <c r="BX464" s="2">
        <v>1</v>
      </c>
      <c r="BY464" s="2" t="s">
        <v>3</v>
      </c>
      <c r="BZ464" s="2">
        <v>0</v>
      </c>
      <c r="CA464" s="2">
        <v>0</v>
      </c>
      <c r="CB464" s="2" t="s">
        <v>3</v>
      </c>
      <c r="CC464" s="2"/>
      <c r="CD464" s="2"/>
      <c r="CE464" s="2">
        <v>30</v>
      </c>
      <c r="CF464" s="2">
        <v>0</v>
      </c>
      <c r="CG464" s="2">
        <v>0</v>
      </c>
      <c r="CH464" s="2"/>
      <c r="CI464" s="2"/>
      <c r="CJ464" s="2"/>
      <c r="CK464" s="2"/>
      <c r="CL464" s="2"/>
      <c r="CM464" s="2">
        <v>0</v>
      </c>
      <c r="CN464" s="2" t="s">
        <v>3</v>
      </c>
      <c r="CO464" s="2">
        <v>0</v>
      </c>
      <c r="CP464" s="2">
        <f t="shared" si="461"/>
        <v>186</v>
      </c>
      <c r="CQ464" s="2">
        <f t="shared" si="462"/>
        <v>15.5</v>
      </c>
      <c r="CR464" s="2">
        <f t="shared" si="463"/>
        <v>0</v>
      </c>
      <c r="CS464" s="2">
        <f t="shared" si="464"/>
        <v>0</v>
      </c>
      <c r="CT464" s="2">
        <f t="shared" si="465"/>
        <v>0</v>
      </c>
      <c r="CU464" s="2">
        <f t="shared" si="466"/>
        <v>0</v>
      </c>
      <c r="CV464" s="2">
        <f t="shared" si="467"/>
        <v>0</v>
      </c>
      <c r="CW464" s="2">
        <f t="shared" si="468"/>
        <v>0</v>
      </c>
      <c r="CX464" s="2">
        <f t="shared" si="469"/>
        <v>0</v>
      </c>
      <c r="CY464" s="2">
        <f>((S464*BZ464)/100)</f>
        <v>0</v>
      </c>
      <c r="CZ464" s="2">
        <f>((S464*CA464)/100)</f>
        <v>0</v>
      </c>
      <c r="DA464" s="2"/>
      <c r="DB464" s="2"/>
      <c r="DC464" s="2" t="s">
        <v>3</v>
      </c>
      <c r="DD464" s="2" t="s">
        <v>3</v>
      </c>
      <c r="DE464" s="2" t="s">
        <v>3</v>
      </c>
      <c r="DF464" s="2" t="s">
        <v>3</v>
      </c>
      <c r="DG464" s="2" t="s">
        <v>3</v>
      </c>
      <c r="DH464" s="2" t="s">
        <v>3</v>
      </c>
      <c r="DI464" s="2" t="s">
        <v>3</v>
      </c>
      <c r="DJ464" s="2" t="s">
        <v>3</v>
      </c>
      <c r="DK464" s="2" t="s">
        <v>3</v>
      </c>
      <c r="DL464" s="2" t="s">
        <v>3</v>
      </c>
      <c r="DM464" s="2" t="s">
        <v>3</v>
      </c>
      <c r="DN464" s="2">
        <v>0</v>
      </c>
      <c r="DO464" s="2">
        <v>0</v>
      </c>
      <c r="DP464" s="2">
        <v>1</v>
      </c>
      <c r="DQ464" s="2">
        <v>1</v>
      </c>
      <c r="DR464" s="2"/>
      <c r="DS464" s="2"/>
      <c r="DT464" s="2"/>
      <c r="DU464" s="2">
        <v>1010</v>
      </c>
      <c r="DV464" s="2" t="s">
        <v>29</v>
      </c>
      <c r="DW464" s="2" t="s">
        <v>29</v>
      </c>
      <c r="DX464" s="2">
        <v>1</v>
      </c>
      <c r="DY464" s="2"/>
      <c r="DZ464" s="2" t="s">
        <v>3</v>
      </c>
      <c r="EA464" s="2" t="s">
        <v>3</v>
      </c>
      <c r="EB464" s="2" t="s">
        <v>3</v>
      </c>
      <c r="EC464" s="2" t="s">
        <v>3</v>
      </c>
      <c r="ED464" s="2"/>
      <c r="EE464" s="2">
        <v>151748510</v>
      </c>
      <c r="EF464" s="2">
        <v>202</v>
      </c>
      <c r="EG464" s="2" t="s">
        <v>30</v>
      </c>
      <c r="EH464" s="2">
        <v>0</v>
      </c>
      <c r="EI464" s="2" t="s">
        <v>3</v>
      </c>
      <c r="EJ464" s="2">
        <v>1</v>
      </c>
      <c r="EK464" s="2">
        <v>700010</v>
      </c>
      <c r="EL464" s="2" t="s">
        <v>31</v>
      </c>
      <c r="EM464" s="2" t="s">
        <v>30</v>
      </c>
      <c r="EN464" s="2"/>
      <c r="EO464" s="2" t="s">
        <v>3</v>
      </c>
      <c r="EP464" s="2"/>
      <c r="EQ464" s="2">
        <v>0</v>
      </c>
      <c r="ER464" s="2">
        <v>16.510000000000002</v>
      </c>
      <c r="ES464" s="2">
        <v>15.5</v>
      </c>
      <c r="ET464" s="2">
        <v>0</v>
      </c>
      <c r="EU464" s="2">
        <v>0</v>
      </c>
      <c r="EV464" s="2">
        <v>0</v>
      </c>
      <c r="EW464" s="2">
        <v>0</v>
      </c>
      <c r="EX464" s="2">
        <v>0</v>
      </c>
      <c r="EY464" s="2">
        <v>0</v>
      </c>
      <c r="EZ464" s="2"/>
      <c r="FA464" s="2"/>
      <c r="FB464" s="2"/>
      <c r="FC464" s="2"/>
      <c r="FD464" s="2"/>
      <c r="FE464" s="2"/>
      <c r="FF464" s="2"/>
      <c r="FG464" s="2"/>
      <c r="FH464" s="2"/>
      <c r="FI464" s="2"/>
      <c r="FJ464" s="2"/>
      <c r="FK464" s="2"/>
      <c r="FL464" s="2"/>
      <c r="FM464" s="2"/>
      <c r="FN464" s="2"/>
      <c r="FO464" s="2"/>
      <c r="FP464" s="2"/>
      <c r="FQ464" s="2">
        <v>0</v>
      </c>
      <c r="FR464" s="2">
        <f t="shared" si="470"/>
        <v>0</v>
      </c>
      <c r="FS464" s="2">
        <v>0</v>
      </c>
      <c r="FT464" s="2"/>
      <c r="FU464" s="2"/>
      <c r="FV464" s="2"/>
      <c r="FW464" s="2"/>
      <c r="FX464" s="2">
        <v>0</v>
      </c>
      <c r="FY464" s="2">
        <v>0</v>
      </c>
      <c r="FZ464" s="2"/>
      <c r="GA464" s="2" t="s">
        <v>145</v>
      </c>
      <c r="GB464" s="2"/>
      <c r="GC464" s="2"/>
      <c r="GD464" s="2">
        <v>0</v>
      </c>
      <c r="GE464" s="2"/>
      <c r="GF464" s="2">
        <v>-1842591398</v>
      </c>
      <c r="GG464" s="2">
        <v>2</v>
      </c>
      <c r="GH464" s="2">
        <v>4</v>
      </c>
      <c r="GI464" s="2">
        <v>-2</v>
      </c>
      <c r="GJ464" s="2">
        <v>0</v>
      </c>
      <c r="GK464" s="2">
        <f>ROUND(R464*(R12)/100,2)</f>
        <v>0</v>
      </c>
      <c r="GL464" s="2">
        <f t="shared" si="471"/>
        <v>0</v>
      </c>
      <c r="GM464" s="2">
        <f t="shared" si="472"/>
        <v>186</v>
      </c>
      <c r="GN464" s="2">
        <f t="shared" si="473"/>
        <v>186</v>
      </c>
      <c r="GO464" s="2">
        <f t="shared" si="474"/>
        <v>0</v>
      </c>
      <c r="GP464" s="2">
        <f t="shared" si="475"/>
        <v>0</v>
      </c>
      <c r="GQ464" s="2"/>
      <c r="GR464" s="2">
        <v>0</v>
      </c>
      <c r="GS464" s="2">
        <v>2</v>
      </c>
      <c r="GT464" s="2">
        <v>0</v>
      </c>
      <c r="GU464" s="2" t="s">
        <v>3</v>
      </c>
      <c r="GV464" s="2">
        <f t="shared" si="476"/>
        <v>0</v>
      </c>
      <c r="GW464" s="2">
        <v>1</v>
      </c>
      <c r="GX464" s="2">
        <f t="shared" si="477"/>
        <v>0</v>
      </c>
      <c r="GY464" s="2"/>
      <c r="GZ464" s="2"/>
      <c r="HA464" s="2">
        <v>0</v>
      </c>
      <c r="HB464" s="2">
        <v>0</v>
      </c>
      <c r="HC464" s="2">
        <f t="shared" si="478"/>
        <v>0</v>
      </c>
      <c r="HD464" s="2"/>
      <c r="HE464" s="2" t="s">
        <v>26</v>
      </c>
      <c r="HF464" s="2" t="s">
        <v>75</v>
      </c>
      <c r="HG464" s="2"/>
      <c r="HH464" s="2"/>
      <c r="HI464" s="2"/>
      <c r="HJ464" s="2"/>
      <c r="HK464" s="2"/>
      <c r="HL464" s="2"/>
      <c r="HM464" s="2" t="s">
        <v>3</v>
      </c>
      <c r="HN464" s="2" t="s">
        <v>3</v>
      </c>
      <c r="HO464" s="2" t="s">
        <v>3</v>
      </c>
      <c r="HP464" s="2" t="s">
        <v>3</v>
      </c>
      <c r="HQ464" s="2" t="s">
        <v>3</v>
      </c>
      <c r="HR464" s="2"/>
      <c r="HS464" s="2"/>
      <c r="HT464" s="2"/>
      <c r="HU464" s="2"/>
      <c r="HV464" s="2"/>
      <c r="HW464" s="2"/>
      <c r="HX464" s="2"/>
      <c r="HY464" s="2"/>
      <c r="HZ464" s="2"/>
      <c r="IA464" s="2"/>
      <c r="IB464" s="2"/>
      <c r="IC464" s="2"/>
      <c r="ID464" s="2"/>
      <c r="IE464" s="2"/>
      <c r="IF464" s="2"/>
      <c r="IG464" s="2"/>
      <c r="IH464" s="2"/>
      <c r="II464" s="2"/>
      <c r="IJ464" s="2"/>
      <c r="IK464" s="2">
        <v>0</v>
      </c>
      <c r="IL464" s="2"/>
      <c r="IM464" s="2"/>
      <c r="IN464" s="2"/>
      <c r="IO464" s="2"/>
      <c r="IP464" s="2"/>
      <c r="IQ464" s="2"/>
      <c r="IR464" s="2"/>
      <c r="IS464" s="2"/>
      <c r="IT464" s="2"/>
      <c r="IU464" s="2"/>
    </row>
    <row r="465" spans="1:255" x14ac:dyDescent="0.2">
      <c r="A465">
        <v>17</v>
      </c>
      <c r="B465">
        <v>1</v>
      </c>
      <c r="E465" t="s">
        <v>199</v>
      </c>
      <c r="F465" t="s">
        <v>27</v>
      </c>
      <c r="G465" t="s">
        <v>144</v>
      </c>
      <c r="H465" t="s">
        <v>29</v>
      </c>
      <c r="I465">
        <v>12</v>
      </c>
      <c r="J465">
        <v>0</v>
      </c>
      <c r="K465">
        <v>12</v>
      </c>
      <c r="O465">
        <f t="shared" si="441"/>
        <v>1811.64</v>
      </c>
      <c r="P465">
        <f t="shared" si="442"/>
        <v>1811.64</v>
      </c>
      <c r="Q465">
        <f t="shared" si="443"/>
        <v>0</v>
      </c>
      <c r="R465">
        <f t="shared" si="444"/>
        <v>0</v>
      </c>
      <c r="S465">
        <f t="shared" si="445"/>
        <v>0</v>
      </c>
      <c r="T465">
        <f t="shared" si="446"/>
        <v>0</v>
      </c>
      <c r="U465">
        <f t="shared" si="447"/>
        <v>0</v>
      </c>
      <c r="V465">
        <f t="shared" si="448"/>
        <v>0</v>
      </c>
      <c r="W465">
        <f t="shared" si="449"/>
        <v>0</v>
      </c>
      <c r="X465">
        <f t="shared" si="450"/>
        <v>0</v>
      </c>
      <c r="Y465">
        <f t="shared" si="451"/>
        <v>0</v>
      </c>
      <c r="AA465">
        <v>151751235</v>
      </c>
      <c r="AB465">
        <f t="shared" si="452"/>
        <v>15.5</v>
      </c>
      <c r="AC465">
        <f t="shared" si="453"/>
        <v>15.5</v>
      </c>
      <c r="AD465">
        <f t="shared" si="454"/>
        <v>0</v>
      </c>
      <c r="AE465">
        <f t="shared" si="455"/>
        <v>0</v>
      </c>
      <c r="AF465">
        <f t="shared" si="456"/>
        <v>0</v>
      </c>
      <c r="AG465">
        <f t="shared" si="457"/>
        <v>0</v>
      </c>
      <c r="AH465">
        <f t="shared" si="458"/>
        <v>0</v>
      </c>
      <c r="AI465">
        <f t="shared" si="459"/>
        <v>0</v>
      </c>
      <c r="AJ465">
        <f t="shared" si="460"/>
        <v>0</v>
      </c>
      <c r="AK465">
        <v>15.5</v>
      </c>
      <c r="AL465">
        <v>15.5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1</v>
      </c>
      <c r="AW465">
        <v>1</v>
      </c>
      <c r="AZ465">
        <v>1</v>
      </c>
      <c r="BA465">
        <v>1</v>
      </c>
      <c r="BB465">
        <v>1</v>
      </c>
      <c r="BC465">
        <v>9.74</v>
      </c>
      <c r="BD465" t="s">
        <v>3</v>
      </c>
      <c r="BE465" t="s">
        <v>3</v>
      </c>
      <c r="BF465" t="s">
        <v>3</v>
      </c>
      <c r="BG465" t="s">
        <v>3</v>
      </c>
      <c r="BH465">
        <v>3</v>
      </c>
      <c r="BI465">
        <v>1</v>
      </c>
      <c r="BJ465" t="s">
        <v>3</v>
      </c>
      <c r="BM465">
        <v>700010</v>
      </c>
      <c r="BN465">
        <v>0</v>
      </c>
      <c r="BO465" t="s">
        <v>3</v>
      </c>
      <c r="BP465">
        <v>0</v>
      </c>
      <c r="BQ465">
        <v>202</v>
      </c>
      <c r="BR465">
        <v>0</v>
      </c>
      <c r="BS465">
        <v>1</v>
      </c>
      <c r="BT465">
        <v>1</v>
      </c>
      <c r="BU465">
        <v>1</v>
      </c>
      <c r="BV465">
        <v>1</v>
      </c>
      <c r="BW465">
        <v>1</v>
      </c>
      <c r="BX465">
        <v>1</v>
      </c>
      <c r="BY465" t="s">
        <v>3</v>
      </c>
      <c r="BZ465">
        <v>0</v>
      </c>
      <c r="CA465">
        <v>0</v>
      </c>
      <c r="CB465" t="s">
        <v>3</v>
      </c>
      <c r="CE465">
        <v>30</v>
      </c>
      <c r="CF465">
        <v>0</v>
      </c>
      <c r="CG465">
        <v>0</v>
      </c>
      <c r="CM465">
        <v>0</v>
      </c>
      <c r="CN465" t="s">
        <v>3</v>
      </c>
      <c r="CO465">
        <v>0</v>
      </c>
      <c r="CP465">
        <f t="shared" si="461"/>
        <v>1811.64</v>
      </c>
      <c r="CQ465">
        <f t="shared" si="462"/>
        <v>150.97</v>
      </c>
      <c r="CR465">
        <f t="shared" si="463"/>
        <v>0</v>
      </c>
      <c r="CS465">
        <f t="shared" si="464"/>
        <v>0</v>
      </c>
      <c r="CT465">
        <f t="shared" si="465"/>
        <v>0</v>
      </c>
      <c r="CU465">
        <f t="shared" si="466"/>
        <v>0</v>
      </c>
      <c r="CV465">
        <f t="shared" si="467"/>
        <v>0</v>
      </c>
      <c r="CW465">
        <f t="shared" si="468"/>
        <v>0</v>
      </c>
      <c r="CX465">
        <f t="shared" si="469"/>
        <v>0</v>
      </c>
      <c r="CY465">
        <f>S465*(BZ465/100)</f>
        <v>0</v>
      </c>
      <c r="CZ465">
        <f>S465*(CA465/100)</f>
        <v>0</v>
      </c>
      <c r="DC465" t="s">
        <v>3</v>
      </c>
      <c r="DD465" t="s">
        <v>3</v>
      </c>
      <c r="DE465" t="s">
        <v>3</v>
      </c>
      <c r="DF465" t="s">
        <v>3</v>
      </c>
      <c r="DG465" t="s">
        <v>3</v>
      </c>
      <c r="DH465" t="s">
        <v>3</v>
      </c>
      <c r="DI465" t="s">
        <v>3</v>
      </c>
      <c r="DJ465" t="s">
        <v>3</v>
      </c>
      <c r="DK465" t="s">
        <v>3</v>
      </c>
      <c r="DL465" t="s">
        <v>3</v>
      </c>
      <c r="DM465" t="s">
        <v>3</v>
      </c>
      <c r="DN465">
        <v>0</v>
      </c>
      <c r="DO465">
        <v>0</v>
      </c>
      <c r="DP465">
        <v>1</v>
      </c>
      <c r="DQ465">
        <v>1</v>
      </c>
      <c r="DU465">
        <v>1010</v>
      </c>
      <c r="DV465" t="s">
        <v>29</v>
      </c>
      <c r="DW465" t="s">
        <v>29</v>
      </c>
      <c r="DX465">
        <v>1</v>
      </c>
      <c r="DZ465" t="s">
        <v>3</v>
      </c>
      <c r="EA465" t="s">
        <v>3</v>
      </c>
      <c r="EB465" t="s">
        <v>3</v>
      </c>
      <c r="EC465" t="s">
        <v>3</v>
      </c>
      <c r="EE465">
        <v>151748510</v>
      </c>
      <c r="EF465">
        <v>202</v>
      </c>
      <c r="EG465" t="s">
        <v>30</v>
      </c>
      <c r="EH465">
        <v>0</v>
      </c>
      <c r="EI465" t="s">
        <v>3</v>
      </c>
      <c r="EJ465">
        <v>1</v>
      </c>
      <c r="EK465">
        <v>700010</v>
      </c>
      <c r="EL465" t="s">
        <v>31</v>
      </c>
      <c r="EM465" t="s">
        <v>30</v>
      </c>
      <c r="EO465" t="s">
        <v>3</v>
      </c>
      <c r="EQ465">
        <v>0</v>
      </c>
      <c r="ER465">
        <v>16.510000000000002</v>
      </c>
      <c r="ES465">
        <v>15.5</v>
      </c>
      <c r="ET465">
        <v>0</v>
      </c>
      <c r="EU465">
        <v>0</v>
      </c>
      <c r="EV465">
        <v>0</v>
      </c>
      <c r="EW465">
        <v>0</v>
      </c>
      <c r="EX465">
        <v>0</v>
      </c>
      <c r="EY465">
        <v>0</v>
      </c>
      <c r="EZ465">
        <v>5</v>
      </c>
      <c r="FC465">
        <v>1</v>
      </c>
      <c r="FD465">
        <v>18</v>
      </c>
      <c r="FF465">
        <v>177.6</v>
      </c>
      <c r="FQ465">
        <v>0</v>
      </c>
      <c r="FR465">
        <f t="shared" si="470"/>
        <v>0</v>
      </c>
      <c r="FS465">
        <v>0</v>
      </c>
      <c r="FX465">
        <v>0</v>
      </c>
      <c r="FY465">
        <v>0</v>
      </c>
      <c r="GA465" t="s">
        <v>145</v>
      </c>
      <c r="GD465">
        <v>0</v>
      </c>
      <c r="GF465">
        <v>-1842591398</v>
      </c>
      <c r="GG465">
        <v>2</v>
      </c>
      <c r="GH465">
        <v>3</v>
      </c>
      <c r="GI465">
        <v>5</v>
      </c>
      <c r="GJ465">
        <v>0</v>
      </c>
      <c r="GK465">
        <f>ROUND(R465*(S12)/100,2)</f>
        <v>0</v>
      </c>
      <c r="GL465">
        <f t="shared" si="471"/>
        <v>0</v>
      </c>
      <c r="GM465">
        <f t="shared" si="472"/>
        <v>1811.64</v>
      </c>
      <c r="GN465">
        <f t="shared" si="473"/>
        <v>1811.64</v>
      </c>
      <c r="GO465">
        <f t="shared" si="474"/>
        <v>0</v>
      </c>
      <c r="GP465">
        <f t="shared" si="475"/>
        <v>0</v>
      </c>
      <c r="GR465">
        <v>1</v>
      </c>
      <c r="GS465">
        <v>1</v>
      </c>
      <c r="GT465">
        <v>0</v>
      </c>
      <c r="GU465" t="s">
        <v>3</v>
      </c>
      <c r="GV465">
        <f t="shared" si="476"/>
        <v>0</v>
      </c>
      <c r="GW465">
        <v>1</v>
      </c>
      <c r="GX465">
        <f t="shared" si="477"/>
        <v>0</v>
      </c>
      <c r="HA465">
        <v>0</v>
      </c>
      <c r="HB465">
        <v>0</v>
      </c>
      <c r="HC465">
        <f t="shared" si="478"/>
        <v>0</v>
      </c>
      <c r="HE465" t="s">
        <v>26</v>
      </c>
      <c r="HF465" t="s">
        <v>75</v>
      </c>
      <c r="HM465" t="s">
        <v>3</v>
      </c>
      <c r="HN465" t="s">
        <v>3</v>
      </c>
      <c r="HO465" t="s">
        <v>3</v>
      </c>
      <c r="HP465" t="s">
        <v>3</v>
      </c>
      <c r="HQ465" t="s">
        <v>3</v>
      </c>
      <c r="IK465">
        <v>0</v>
      </c>
    </row>
    <row r="466" spans="1:255" x14ac:dyDescent="0.2">
      <c r="A466" s="2">
        <v>17</v>
      </c>
      <c r="B466" s="2">
        <v>1</v>
      </c>
      <c r="C466" s="2"/>
      <c r="D466" s="2"/>
      <c r="E466" s="2" t="s">
        <v>213</v>
      </c>
      <c r="F466" s="2" t="s">
        <v>27</v>
      </c>
      <c r="G466" s="2" t="s">
        <v>147</v>
      </c>
      <c r="H466" s="2" t="s">
        <v>29</v>
      </c>
      <c r="I466" s="2">
        <v>15</v>
      </c>
      <c r="J466" s="2">
        <v>0</v>
      </c>
      <c r="K466" s="2">
        <v>15</v>
      </c>
      <c r="L466" s="2"/>
      <c r="M466" s="2"/>
      <c r="N466" s="2"/>
      <c r="O466" s="2">
        <f t="shared" si="441"/>
        <v>232.5</v>
      </c>
      <c r="P466" s="2">
        <f t="shared" si="442"/>
        <v>232.5</v>
      </c>
      <c r="Q466" s="2">
        <f t="shared" si="443"/>
        <v>0</v>
      </c>
      <c r="R466" s="2">
        <f t="shared" si="444"/>
        <v>0</v>
      </c>
      <c r="S466" s="2">
        <f t="shared" si="445"/>
        <v>0</v>
      </c>
      <c r="T466" s="2">
        <f t="shared" si="446"/>
        <v>0</v>
      </c>
      <c r="U466" s="2">
        <f t="shared" si="447"/>
        <v>0</v>
      </c>
      <c r="V466" s="2">
        <f t="shared" si="448"/>
        <v>0</v>
      </c>
      <c r="W466" s="2">
        <f t="shared" si="449"/>
        <v>0</v>
      </c>
      <c r="X466" s="2">
        <f t="shared" si="450"/>
        <v>0</v>
      </c>
      <c r="Y466" s="2">
        <f t="shared" si="451"/>
        <v>0</v>
      </c>
      <c r="Z466" s="2"/>
      <c r="AA466" s="2">
        <v>151751237</v>
      </c>
      <c r="AB466" s="2">
        <f t="shared" si="452"/>
        <v>15.5</v>
      </c>
      <c r="AC466" s="2">
        <f t="shared" si="453"/>
        <v>15.5</v>
      </c>
      <c r="AD466" s="2">
        <f t="shared" si="454"/>
        <v>0</v>
      </c>
      <c r="AE466" s="2">
        <f t="shared" si="455"/>
        <v>0</v>
      </c>
      <c r="AF466" s="2">
        <f t="shared" si="456"/>
        <v>0</v>
      </c>
      <c r="AG466" s="2">
        <f t="shared" si="457"/>
        <v>0</v>
      </c>
      <c r="AH466" s="2">
        <f t="shared" si="458"/>
        <v>0</v>
      </c>
      <c r="AI466" s="2">
        <f t="shared" si="459"/>
        <v>0</v>
      </c>
      <c r="AJ466" s="2">
        <f t="shared" si="460"/>
        <v>0</v>
      </c>
      <c r="AK466" s="2">
        <v>15.5</v>
      </c>
      <c r="AL466" s="2">
        <v>15.5</v>
      </c>
      <c r="AM466" s="2">
        <v>0</v>
      </c>
      <c r="AN466" s="2">
        <v>0</v>
      </c>
      <c r="AO466" s="2">
        <v>0</v>
      </c>
      <c r="AP466" s="2">
        <v>0</v>
      </c>
      <c r="AQ466" s="2">
        <v>0</v>
      </c>
      <c r="AR466" s="2">
        <v>0</v>
      </c>
      <c r="AS466" s="2">
        <v>0</v>
      </c>
      <c r="AT466" s="2">
        <v>0</v>
      </c>
      <c r="AU466" s="2">
        <v>0</v>
      </c>
      <c r="AV466" s="2">
        <v>1</v>
      </c>
      <c r="AW466" s="2">
        <v>1</v>
      </c>
      <c r="AX466" s="2"/>
      <c r="AY466" s="2"/>
      <c r="AZ466" s="2">
        <v>1</v>
      </c>
      <c r="BA466" s="2">
        <v>1</v>
      </c>
      <c r="BB466" s="2">
        <v>1</v>
      </c>
      <c r="BC466" s="2">
        <v>1</v>
      </c>
      <c r="BD466" s="2" t="s">
        <v>3</v>
      </c>
      <c r="BE466" s="2" t="s">
        <v>3</v>
      </c>
      <c r="BF466" s="2" t="s">
        <v>3</v>
      </c>
      <c r="BG466" s="2" t="s">
        <v>3</v>
      </c>
      <c r="BH466" s="2">
        <v>3</v>
      </c>
      <c r="BI466" s="2">
        <v>1</v>
      </c>
      <c r="BJ466" s="2" t="s">
        <v>3</v>
      </c>
      <c r="BK466" s="2"/>
      <c r="BL466" s="2"/>
      <c r="BM466" s="2">
        <v>700010</v>
      </c>
      <c r="BN466" s="2">
        <v>0</v>
      </c>
      <c r="BO466" s="2" t="s">
        <v>3</v>
      </c>
      <c r="BP466" s="2">
        <v>0</v>
      </c>
      <c r="BQ466" s="2">
        <v>202</v>
      </c>
      <c r="BR466" s="2">
        <v>0</v>
      </c>
      <c r="BS466" s="2">
        <v>1</v>
      </c>
      <c r="BT466" s="2">
        <v>1</v>
      </c>
      <c r="BU466" s="2">
        <v>1</v>
      </c>
      <c r="BV466" s="2">
        <v>1</v>
      </c>
      <c r="BW466" s="2">
        <v>1</v>
      </c>
      <c r="BX466" s="2">
        <v>1</v>
      </c>
      <c r="BY466" s="2" t="s">
        <v>3</v>
      </c>
      <c r="BZ466" s="2">
        <v>0</v>
      </c>
      <c r="CA466" s="2">
        <v>0</v>
      </c>
      <c r="CB466" s="2" t="s">
        <v>3</v>
      </c>
      <c r="CC466" s="2"/>
      <c r="CD466" s="2"/>
      <c r="CE466" s="2">
        <v>30</v>
      </c>
      <c r="CF466" s="2">
        <v>0</v>
      </c>
      <c r="CG466" s="2">
        <v>0</v>
      </c>
      <c r="CH466" s="2"/>
      <c r="CI466" s="2"/>
      <c r="CJ466" s="2"/>
      <c r="CK466" s="2"/>
      <c r="CL466" s="2"/>
      <c r="CM466" s="2">
        <v>0</v>
      </c>
      <c r="CN466" s="2" t="s">
        <v>3</v>
      </c>
      <c r="CO466" s="2">
        <v>0</v>
      </c>
      <c r="CP466" s="2">
        <f t="shared" si="461"/>
        <v>232.5</v>
      </c>
      <c r="CQ466" s="2">
        <f t="shared" si="462"/>
        <v>15.5</v>
      </c>
      <c r="CR466" s="2">
        <f t="shared" si="463"/>
        <v>0</v>
      </c>
      <c r="CS466" s="2">
        <f t="shared" si="464"/>
        <v>0</v>
      </c>
      <c r="CT466" s="2">
        <f t="shared" si="465"/>
        <v>0</v>
      </c>
      <c r="CU466" s="2">
        <f t="shared" si="466"/>
        <v>0</v>
      </c>
      <c r="CV466" s="2">
        <f t="shared" si="467"/>
        <v>0</v>
      </c>
      <c r="CW466" s="2">
        <f t="shared" si="468"/>
        <v>0</v>
      </c>
      <c r="CX466" s="2">
        <f t="shared" si="469"/>
        <v>0</v>
      </c>
      <c r="CY466" s="2">
        <f>((S466*BZ466)/100)</f>
        <v>0</v>
      </c>
      <c r="CZ466" s="2">
        <f>((S466*CA466)/100)</f>
        <v>0</v>
      </c>
      <c r="DA466" s="2"/>
      <c r="DB466" s="2"/>
      <c r="DC466" s="2" t="s">
        <v>3</v>
      </c>
      <c r="DD466" s="2" t="s">
        <v>3</v>
      </c>
      <c r="DE466" s="2" t="s">
        <v>3</v>
      </c>
      <c r="DF466" s="2" t="s">
        <v>3</v>
      </c>
      <c r="DG466" s="2" t="s">
        <v>3</v>
      </c>
      <c r="DH466" s="2" t="s">
        <v>3</v>
      </c>
      <c r="DI466" s="2" t="s">
        <v>3</v>
      </c>
      <c r="DJ466" s="2" t="s">
        <v>3</v>
      </c>
      <c r="DK466" s="2" t="s">
        <v>3</v>
      </c>
      <c r="DL466" s="2" t="s">
        <v>3</v>
      </c>
      <c r="DM466" s="2" t="s">
        <v>3</v>
      </c>
      <c r="DN466" s="2">
        <v>0</v>
      </c>
      <c r="DO466" s="2">
        <v>0</v>
      </c>
      <c r="DP466" s="2">
        <v>1</v>
      </c>
      <c r="DQ466" s="2">
        <v>1</v>
      </c>
      <c r="DR466" s="2"/>
      <c r="DS466" s="2"/>
      <c r="DT466" s="2"/>
      <c r="DU466" s="2">
        <v>1010</v>
      </c>
      <c r="DV466" s="2" t="s">
        <v>29</v>
      </c>
      <c r="DW466" s="2" t="s">
        <v>29</v>
      </c>
      <c r="DX466" s="2">
        <v>1</v>
      </c>
      <c r="DY466" s="2"/>
      <c r="DZ466" s="2" t="s">
        <v>3</v>
      </c>
      <c r="EA466" s="2" t="s">
        <v>3</v>
      </c>
      <c r="EB466" s="2" t="s">
        <v>3</v>
      </c>
      <c r="EC466" s="2" t="s">
        <v>3</v>
      </c>
      <c r="ED466" s="2"/>
      <c r="EE466" s="2">
        <v>151748510</v>
      </c>
      <c r="EF466" s="2">
        <v>202</v>
      </c>
      <c r="EG466" s="2" t="s">
        <v>30</v>
      </c>
      <c r="EH466" s="2">
        <v>0</v>
      </c>
      <c r="EI466" s="2" t="s">
        <v>3</v>
      </c>
      <c r="EJ466" s="2">
        <v>1</v>
      </c>
      <c r="EK466" s="2">
        <v>700010</v>
      </c>
      <c r="EL466" s="2" t="s">
        <v>31</v>
      </c>
      <c r="EM466" s="2" t="s">
        <v>30</v>
      </c>
      <c r="EN466" s="2"/>
      <c r="EO466" s="2" t="s">
        <v>3</v>
      </c>
      <c r="EP466" s="2"/>
      <c r="EQ466" s="2">
        <v>0</v>
      </c>
      <c r="ER466" s="2">
        <v>16.510000000000002</v>
      </c>
      <c r="ES466" s="2">
        <v>15.5</v>
      </c>
      <c r="ET466" s="2">
        <v>0</v>
      </c>
      <c r="EU466" s="2">
        <v>0</v>
      </c>
      <c r="EV466" s="2">
        <v>0</v>
      </c>
      <c r="EW466" s="2">
        <v>0</v>
      </c>
      <c r="EX466" s="2">
        <v>0</v>
      </c>
      <c r="EY466" s="2">
        <v>0</v>
      </c>
      <c r="EZ466" s="2"/>
      <c r="FA466" s="2"/>
      <c r="FB466" s="2"/>
      <c r="FC466" s="2"/>
      <c r="FD466" s="2"/>
      <c r="FE466" s="2"/>
      <c r="FF466" s="2"/>
      <c r="FG466" s="2"/>
      <c r="FH466" s="2"/>
      <c r="FI466" s="2"/>
      <c r="FJ466" s="2"/>
      <c r="FK466" s="2"/>
      <c r="FL466" s="2"/>
      <c r="FM466" s="2"/>
      <c r="FN466" s="2"/>
      <c r="FO466" s="2"/>
      <c r="FP466" s="2"/>
      <c r="FQ466" s="2">
        <v>0</v>
      </c>
      <c r="FR466" s="2">
        <f t="shared" si="470"/>
        <v>0</v>
      </c>
      <c r="FS466" s="2">
        <v>0</v>
      </c>
      <c r="FT466" s="2"/>
      <c r="FU466" s="2"/>
      <c r="FV466" s="2"/>
      <c r="FW466" s="2"/>
      <c r="FX466" s="2">
        <v>0</v>
      </c>
      <c r="FY466" s="2">
        <v>0</v>
      </c>
      <c r="FZ466" s="2"/>
      <c r="GA466" s="2" t="s">
        <v>145</v>
      </c>
      <c r="GB466" s="2"/>
      <c r="GC466" s="2"/>
      <c r="GD466" s="2">
        <v>0</v>
      </c>
      <c r="GE466" s="2"/>
      <c r="GF466" s="2">
        <v>1397592155</v>
      </c>
      <c r="GG466" s="2">
        <v>2</v>
      </c>
      <c r="GH466" s="2">
        <v>4</v>
      </c>
      <c r="GI466" s="2">
        <v>-2</v>
      </c>
      <c r="GJ466" s="2">
        <v>0</v>
      </c>
      <c r="GK466" s="2">
        <f>ROUND(R466*(R12)/100,2)</f>
        <v>0</v>
      </c>
      <c r="GL466" s="2">
        <f t="shared" si="471"/>
        <v>0</v>
      </c>
      <c r="GM466" s="2">
        <f t="shared" si="472"/>
        <v>232.5</v>
      </c>
      <c r="GN466" s="2">
        <f t="shared" si="473"/>
        <v>232.5</v>
      </c>
      <c r="GO466" s="2">
        <f t="shared" si="474"/>
        <v>0</v>
      </c>
      <c r="GP466" s="2">
        <f t="shared" si="475"/>
        <v>0</v>
      </c>
      <c r="GQ466" s="2"/>
      <c r="GR466" s="2">
        <v>0</v>
      </c>
      <c r="GS466" s="2">
        <v>2</v>
      </c>
      <c r="GT466" s="2">
        <v>0</v>
      </c>
      <c r="GU466" s="2" t="s">
        <v>3</v>
      </c>
      <c r="GV466" s="2">
        <f t="shared" si="476"/>
        <v>0</v>
      </c>
      <c r="GW466" s="2">
        <v>1</v>
      </c>
      <c r="GX466" s="2">
        <f t="shared" si="477"/>
        <v>0</v>
      </c>
      <c r="GY466" s="2"/>
      <c r="GZ466" s="2"/>
      <c r="HA466" s="2">
        <v>0</v>
      </c>
      <c r="HB466" s="2">
        <v>0</v>
      </c>
      <c r="HC466" s="2">
        <f t="shared" si="478"/>
        <v>0</v>
      </c>
      <c r="HD466" s="2"/>
      <c r="HE466" s="2" t="s">
        <v>26</v>
      </c>
      <c r="HF466" s="2" t="s">
        <v>75</v>
      </c>
      <c r="HG466" s="2"/>
      <c r="HH466" s="2"/>
      <c r="HI466" s="2"/>
      <c r="HJ466" s="2"/>
      <c r="HK466" s="2"/>
      <c r="HL466" s="2"/>
      <c r="HM466" s="2" t="s">
        <v>3</v>
      </c>
      <c r="HN466" s="2" t="s">
        <v>3</v>
      </c>
      <c r="HO466" s="2" t="s">
        <v>3</v>
      </c>
      <c r="HP466" s="2" t="s">
        <v>3</v>
      </c>
      <c r="HQ466" s="2" t="s">
        <v>3</v>
      </c>
      <c r="HR466" s="2"/>
      <c r="HS466" s="2"/>
      <c r="HT466" s="2"/>
      <c r="HU466" s="2"/>
      <c r="HV466" s="2"/>
      <c r="HW466" s="2"/>
      <c r="HX466" s="2"/>
      <c r="HY466" s="2"/>
      <c r="HZ466" s="2"/>
      <c r="IA466" s="2"/>
      <c r="IB466" s="2"/>
      <c r="IC466" s="2"/>
      <c r="ID466" s="2"/>
      <c r="IE466" s="2"/>
      <c r="IF466" s="2"/>
      <c r="IG466" s="2"/>
      <c r="IH466" s="2"/>
      <c r="II466" s="2"/>
      <c r="IJ466" s="2"/>
      <c r="IK466" s="2">
        <v>0</v>
      </c>
      <c r="IL466" s="2"/>
      <c r="IM466" s="2"/>
      <c r="IN466" s="2"/>
      <c r="IO466" s="2"/>
      <c r="IP466" s="2"/>
      <c r="IQ466" s="2"/>
      <c r="IR466" s="2"/>
      <c r="IS466" s="2"/>
      <c r="IT466" s="2"/>
      <c r="IU466" s="2"/>
    </row>
    <row r="467" spans="1:255" x14ac:dyDescent="0.2">
      <c r="A467">
        <v>17</v>
      </c>
      <c r="B467">
        <v>1</v>
      </c>
      <c r="E467" t="s">
        <v>213</v>
      </c>
      <c r="F467" t="s">
        <v>27</v>
      </c>
      <c r="G467" t="s">
        <v>147</v>
      </c>
      <c r="H467" t="s">
        <v>29</v>
      </c>
      <c r="I467">
        <v>15</v>
      </c>
      <c r="J467">
        <v>0</v>
      </c>
      <c r="K467">
        <v>15</v>
      </c>
      <c r="O467">
        <f t="shared" si="441"/>
        <v>2264.5500000000002</v>
      </c>
      <c r="P467">
        <f t="shared" si="442"/>
        <v>2264.5500000000002</v>
      </c>
      <c r="Q467">
        <f t="shared" si="443"/>
        <v>0</v>
      </c>
      <c r="R467">
        <f t="shared" si="444"/>
        <v>0</v>
      </c>
      <c r="S467">
        <f t="shared" si="445"/>
        <v>0</v>
      </c>
      <c r="T467">
        <f t="shared" si="446"/>
        <v>0</v>
      </c>
      <c r="U467">
        <f t="shared" si="447"/>
        <v>0</v>
      </c>
      <c r="V467">
        <f t="shared" si="448"/>
        <v>0</v>
      </c>
      <c r="W467">
        <f t="shared" si="449"/>
        <v>0</v>
      </c>
      <c r="X467">
        <f t="shared" si="450"/>
        <v>0</v>
      </c>
      <c r="Y467">
        <f t="shared" si="451"/>
        <v>0</v>
      </c>
      <c r="AA467">
        <v>151751235</v>
      </c>
      <c r="AB467">
        <f t="shared" si="452"/>
        <v>15.5</v>
      </c>
      <c r="AC467">
        <f t="shared" si="453"/>
        <v>15.5</v>
      </c>
      <c r="AD467">
        <f t="shared" si="454"/>
        <v>0</v>
      </c>
      <c r="AE467">
        <f t="shared" si="455"/>
        <v>0</v>
      </c>
      <c r="AF467">
        <f t="shared" si="456"/>
        <v>0</v>
      </c>
      <c r="AG467">
        <f t="shared" si="457"/>
        <v>0</v>
      </c>
      <c r="AH467">
        <f t="shared" si="458"/>
        <v>0</v>
      </c>
      <c r="AI467">
        <f t="shared" si="459"/>
        <v>0</v>
      </c>
      <c r="AJ467">
        <f t="shared" si="460"/>
        <v>0</v>
      </c>
      <c r="AK467">
        <v>15.5</v>
      </c>
      <c r="AL467">
        <v>15.5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1</v>
      </c>
      <c r="AW467">
        <v>1</v>
      </c>
      <c r="AZ467">
        <v>1</v>
      </c>
      <c r="BA467">
        <v>1</v>
      </c>
      <c r="BB467">
        <v>1</v>
      </c>
      <c r="BC467">
        <v>9.74</v>
      </c>
      <c r="BD467" t="s">
        <v>3</v>
      </c>
      <c r="BE467" t="s">
        <v>3</v>
      </c>
      <c r="BF467" t="s">
        <v>3</v>
      </c>
      <c r="BG467" t="s">
        <v>3</v>
      </c>
      <c r="BH467">
        <v>3</v>
      </c>
      <c r="BI467">
        <v>1</v>
      </c>
      <c r="BJ467" t="s">
        <v>3</v>
      </c>
      <c r="BM467">
        <v>700010</v>
      </c>
      <c r="BN467">
        <v>0</v>
      </c>
      <c r="BO467" t="s">
        <v>3</v>
      </c>
      <c r="BP467">
        <v>0</v>
      </c>
      <c r="BQ467">
        <v>202</v>
      </c>
      <c r="BR467">
        <v>0</v>
      </c>
      <c r="BS467">
        <v>1</v>
      </c>
      <c r="BT467">
        <v>1</v>
      </c>
      <c r="BU467">
        <v>1</v>
      </c>
      <c r="BV467">
        <v>1</v>
      </c>
      <c r="BW467">
        <v>1</v>
      </c>
      <c r="BX467">
        <v>1</v>
      </c>
      <c r="BY467" t="s">
        <v>3</v>
      </c>
      <c r="BZ467">
        <v>0</v>
      </c>
      <c r="CA467">
        <v>0</v>
      </c>
      <c r="CB467" t="s">
        <v>3</v>
      </c>
      <c r="CE467">
        <v>30</v>
      </c>
      <c r="CF467">
        <v>0</v>
      </c>
      <c r="CG467">
        <v>0</v>
      </c>
      <c r="CM467">
        <v>0</v>
      </c>
      <c r="CN467" t="s">
        <v>3</v>
      </c>
      <c r="CO467">
        <v>0</v>
      </c>
      <c r="CP467">
        <f t="shared" si="461"/>
        <v>2264.5500000000002</v>
      </c>
      <c r="CQ467">
        <f t="shared" si="462"/>
        <v>150.97</v>
      </c>
      <c r="CR467">
        <f t="shared" si="463"/>
        <v>0</v>
      </c>
      <c r="CS467">
        <f t="shared" si="464"/>
        <v>0</v>
      </c>
      <c r="CT467">
        <f t="shared" si="465"/>
        <v>0</v>
      </c>
      <c r="CU467">
        <f t="shared" si="466"/>
        <v>0</v>
      </c>
      <c r="CV467">
        <f t="shared" si="467"/>
        <v>0</v>
      </c>
      <c r="CW467">
        <f t="shared" si="468"/>
        <v>0</v>
      </c>
      <c r="CX467">
        <f t="shared" si="469"/>
        <v>0</v>
      </c>
      <c r="CY467">
        <f>S467*(BZ467/100)</f>
        <v>0</v>
      </c>
      <c r="CZ467">
        <f>S467*(CA467/100)</f>
        <v>0</v>
      </c>
      <c r="DC467" t="s">
        <v>3</v>
      </c>
      <c r="DD467" t="s">
        <v>3</v>
      </c>
      <c r="DE467" t="s">
        <v>3</v>
      </c>
      <c r="DF467" t="s">
        <v>3</v>
      </c>
      <c r="DG467" t="s">
        <v>3</v>
      </c>
      <c r="DH467" t="s">
        <v>3</v>
      </c>
      <c r="DI467" t="s">
        <v>3</v>
      </c>
      <c r="DJ467" t="s">
        <v>3</v>
      </c>
      <c r="DK467" t="s">
        <v>3</v>
      </c>
      <c r="DL467" t="s">
        <v>3</v>
      </c>
      <c r="DM467" t="s">
        <v>3</v>
      </c>
      <c r="DN467">
        <v>0</v>
      </c>
      <c r="DO467">
        <v>0</v>
      </c>
      <c r="DP467">
        <v>1</v>
      </c>
      <c r="DQ467">
        <v>1</v>
      </c>
      <c r="DU467">
        <v>1010</v>
      </c>
      <c r="DV467" t="s">
        <v>29</v>
      </c>
      <c r="DW467" t="s">
        <v>29</v>
      </c>
      <c r="DX467">
        <v>1</v>
      </c>
      <c r="DZ467" t="s">
        <v>3</v>
      </c>
      <c r="EA467" t="s">
        <v>3</v>
      </c>
      <c r="EB467" t="s">
        <v>3</v>
      </c>
      <c r="EC467" t="s">
        <v>3</v>
      </c>
      <c r="EE467">
        <v>151748510</v>
      </c>
      <c r="EF467">
        <v>202</v>
      </c>
      <c r="EG467" t="s">
        <v>30</v>
      </c>
      <c r="EH467">
        <v>0</v>
      </c>
      <c r="EI467" t="s">
        <v>3</v>
      </c>
      <c r="EJ467">
        <v>1</v>
      </c>
      <c r="EK467">
        <v>700010</v>
      </c>
      <c r="EL467" t="s">
        <v>31</v>
      </c>
      <c r="EM467" t="s">
        <v>30</v>
      </c>
      <c r="EO467" t="s">
        <v>3</v>
      </c>
      <c r="EQ467">
        <v>0</v>
      </c>
      <c r="ER467">
        <v>16.510000000000002</v>
      </c>
      <c r="ES467">
        <v>15.5</v>
      </c>
      <c r="ET467">
        <v>0</v>
      </c>
      <c r="EU467">
        <v>0</v>
      </c>
      <c r="EV467">
        <v>0</v>
      </c>
      <c r="EW467">
        <v>0</v>
      </c>
      <c r="EX467">
        <v>0</v>
      </c>
      <c r="EY467">
        <v>0</v>
      </c>
      <c r="EZ467">
        <v>5</v>
      </c>
      <c r="FC467">
        <v>1</v>
      </c>
      <c r="FD467">
        <v>18</v>
      </c>
      <c r="FF467">
        <v>177.6</v>
      </c>
      <c r="FQ467">
        <v>0</v>
      </c>
      <c r="FR467">
        <f t="shared" si="470"/>
        <v>0</v>
      </c>
      <c r="FS467">
        <v>0</v>
      </c>
      <c r="FX467">
        <v>0</v>
      </c>
      <c r="FY467">
        <v>0</v>
      </c>
      <c r="GA467" t="s">
        <v>145</v>
      </c>
      <c r="GD467">
        <v>0</v>
      </c>
      <c r="GF467">
        <v>1397592155</v>
      </c>
      <c r="GG467">
        <v>2</v>
      </c>
      <c r="GH467">
        <v>3</v>
      </c>
      <c r="GI467">
        <v>5</v>
      </c>
      <c r="GJ467">
        <v>0</v>
      </c>
      <c r="GK467">
        <f>ROUND(R467*(S12)/100,2)</f>
        <v>0</v>
      </c>
      <c r="GL467">
        <f t="shared" si="471"/>
        <v>0</v>
      </c>
      <c r="GM467">
        <f t="shared" si="472"/>
        <v>2264.5500000000002</v>
      </c>
      <c r="GN467">
        <f t="shared" si="473"/>
        <v>2264.5500000000002</v>
      </c>
      <c r="GO467">
        <f t="shared" si="474"/>
        <v>0</v>
      </c>
      <c r="GP467">
        <f t="shared" si="475"/>
        <v>0</v>
      </c>
      <c r="GR467">
        <v>1</v>
      </c>
      <c r="GS467">
        <v>1</v>
      </c>
      <c r="GT467">
        <v>0</v>
      </c>
      <c r="GU467" t="s">
        <v>3</v>
      </c>
      <c r="GV467">
        <f t="shared" si="476"/>
        <v>0</v>
      </c>
      <c r="GW467">
        <v>1</v>
      </c>
      <c r="GX467">
        <f t="shared" si="477"/>
        <v>0</v>
      </c>
      <c r="HA467">
        <v>0</v>
      </c>
      <c r="HB467">
        <v>0</v>
      </c>
      <c r="HC467">
        <f t="shared" si="478"/>
        <v>0</v>
      </c>
      <c r="HE467" t="s">
        <v>26</v>
      </c>
      <c r="HF467" t="s">
        <v>75</v>
      </c>
      <c r="HM467" t="s">
        <v>3</v>
      </c>
      <c r="HN467" t="s">
        <v>3</v>
      </c>
      <c r="HO467" t="s">
        <v>3</v>
      </c>
      <c r="HP467" t="s">
        <v>3</v>
      </c>
      <c r="HQ467" t="s">
        <v>3</v>
      </c>
      <c r="IK467">
        <v>0</v>
      </c>
    </row>
    <row r="468" spans="1:255" x14ac:dyDescent="0.2">
      <c r="A468" s="2">
        <v>17</v>
      </c>
      <c r="B468" s="2">
        <v>1</v>
      </c>
      <c r="C468" s="2">
        <f>ROW(SmtRes!A608)</f>
        <v>608</v>
      </c>
      <c r="D468" s="2">
        <f>ROW(EtalonRes!A722)</f>
        <v>722</v>
      </c>
      <c r="E468" s="2" t="s">
        <v>226</v>
      </c>
      <c r="F468" s="2" t="s">
        <v>149</v>
      </c>
      <c r="G468" s="2" t="s">
        <v>150</v>
      </c>
      <c r="H468" s="2" t="s">
        <v>123</v>
      </c>
      <c r="I468" s="2">
        <v>0.28000000000000003</v>
      </c>
      <c r="J468" s="2">
        <v>0</v>
      </c>
      <c r="K468" s="2">
        <v>0.28000000000000003</v>
      </c>
      <c r="L468" s="2"/>
      <c r="M468" s="2"/>
      <c r="N468" s="2"/>
      <c r="O468" s="2">
        <f t="shared" si="441"/>
        <v>157.05000000000001</v>
      </c>
      <c r="P468" s="2">
        <f t="shared" si="442"/>
        <v>96.05</v>
      </c>
      <c r="Q468" s="2">
        <f t="shared" si="443"/>
        <v>9.17</v>
      </c>
      <c r="R468" s="2">
        <f t="shared" si="444"/>
        <v>1.53</v>
      </c>
      <c r="S468" s="2">
        <f t="shared" si="445"/>
        <v>51.83</v>
      </c>
      <c r="T468" s="2">
        <f t="shared" si="446"/>
        <v>0</v>
      </c>
      <c r="U468" s="2">
        <f t="shared" si="447"/>
        <v>4.0236000000000001</v>
      </c>
      <c r="V468" s="2">
        <f t="shared" si="448"/>
        <v>0</v>
      </c>
      <c r="W468" s="2">
        <f t="shared" si="449"/>
        <v>0</v>
      </c>
      <c r="X468" s="2">
        <f t="shared" si="450"/>
        <v>59.09</v>
      </c>
      <c r="Y468" s="2">
        <f t="shared" si="451"/>
        <v>34.729999999999997</v>
      </c>
      <c r="Z468" s="2"/>
      <c r="AA468" s="2">
        <v>151751237</v>
      </c>
      <c r="AB468" s="2">
        <f t="shared" si="452"/>
        <v>560.86</v>
      </c>
      <c r="AC468" s="2">
        <f t="shared" si="453"/>
        <v>343.03</v>
      </c>
      <c r="AD468" s="2">
        <f t="shared" si="454"/>
        <v>32.74</v>
      </c>
      <c r="AE468" s="2">
        <f t="shared" si="455"/>
        <v>5.46</v>
      </c>
      <c r="AF468" s="2">
        <f t="shared" si="456"/>
        <v>185.09</v>
      </c>
      <c r="AG468" s="2">
        <f t="shared" si="457"/>
        <v>0</v>
      </c>
      <c r="AH468" s="2">
        <f t="shared" si="458"/>
        <v>14.37</v>
      </c>
      <c r="AI468" s="2">
        <f t="shared" si="459"/>
        <v>0</v>
      </c>
      <c r="AJ468" s="2">
        <f t="shared" si="460"/>
        <v>0</v>
      </c>
      <c r="AK468" s="2">
        <v>560.86</v>
      </c>
      <c r="AL468" s="2">
        <v>343.03</v>
      </c>
      <c r="AM468" s="2">
        <v>32.74</v>
      </c>
      <c r="AN468" s="2">
        <v>5.46</v>
      </c>
      <c r="AO468" s="2">
        <v>185.09</v>
      </c>
      <c r="AP468" s="2">
        <v>0</v>
      </c>
      <c r="AQ468" s="2">
        <v>14.37</v>
      </c>
      <c r="AR468" s="2">
        <v>0</v>
      </c>
      <c r="AS468" s="2">
        <v>0</v>
      </c>
      <c r="AT468" s="2">
        <v>114</v>
      </c>
      <c r="AU468" s="2">
        <v>67</v>
      </c>
      <c r="AV468" s="2">
        <v>1</v>
      </c>
      <c r="AW468" s="2">
        <v>1</v>
      </c>
      <c r="AX468" s="2"/>
      <c r="AY468" s="2"/>
      <c r="AZ468" s="2">
        <v>1</v>
      </c>
      <c r="BA468" s="2">
        <v>1</v>
      </c>
      <c r="BB468" s="2">
        <v>1</v>
      </c>
      <c r="BC468" s="2">
        <v>1</v>
      </c>
      <c r="BD468" s="2" t="s">
        <v>3</v>
      </c>
      <c r="BE468" s="2" t="s">
        <v>3</v>
      </c>
      <c r="BF468" s="2" t="s">
        <v>3</v>
      </c>
      <c r="BG468" s="2" t="s">
        <v>3</v>
      </c>
      <c r="BH468" s="2">
        <v>0</v>
      </c>
      <c r="BI468" s="2">
        <v>2</v>
      </c>
      <c r="BJ468" s="2" t="s">
        <v>151</v>
      </c>
      <c r="BK468" s="2"/>
      <c r="BL468" s="2"/>
      <c r="BM468" s="2">
        <v>1518</v>
      </c>
      <c r="BN468" s="2">
        <v>0</v>
      </c>
      <c r="BO468" s="2" t="s">
        <v>3</v>
      </c>
      <c r="BP468" s="2">
        <v>0</v>
      </c>
      <c r="BQ468" s="2">
        <v>40</v>
      </c>
      <c r="BR468" s="2">
        <v>0</v>
      </c>
      <c r="BS468" s="2">
        <v>1</v>
      </c>
      <c r="BT468" s="2">
        <v>1</v>
      </c>
      <c r="BU468" s="2">
        <v>1</v>
      </c>
      <c r="BV468" s="2">
        <v>1</v>
      </c>
      <c r="BW468" s="2">
        <v>1</v>
      </c>
      <c r="BX468" s="2">
        <v>1</v>
      </c>
      <c r="BY468" s="2" t="s">
        <v>3</v>
      </c>
      <c r="BZ468" s="2">
        <v>114</v>
      </c>
      <c r="CA468" s="2">
        <v>67</v>
      </c>
      <c r="CB468" s="2" t="s">
        <v>3</v>
      </c>
      <c r="CC468" s="2"/>
      <c r="CD468" s="2"/>
      <c r="CE468" s="2">
        <v>30</v>
      </c>
      <c r="CF468" s="2">
        <v>0</v>
      </c>
      <c r="CG468" s="2">
        <v>0</v>
      </c>
      <c r="CH468" s="2"/>
      <c r="CI468" s="2"/>
      <c r="CJ468" s="2"/>
      <c r="CK468" s="2"/>
      <c r="CL468" s="2"/>
      <c r="CM468" s="2">
        <v>0</v>
      </c>
      <c r="CN468" s="2" t="s">
        <v>3</v>
      </c>
      <c r="CO468" s="2">
        <v>0</v>
      </c>
      <c r="CP468" s="2">
        <f t="shared" si="461"/>
        <v>157.05000000000001</v>
      </c>
      <c r="CQ468" s="2">
        <f t="shared" si="462"/>
        <v>343.03</v>
      </c>
      <c r="CR468" s="2">
        <f t="shared" si="463"/>
        <v>32.74</v>
      </c>
      <c r="CS468" s="2">
        <f t="shared" si="464"/>
        <v>5.46</v>
      </c>
      <c r="CT468" s="2">
        <f t="shared" si="465"/>
        <v>185.09</v>
      </c>
      <c r="CU468" s="2">
        <f t="shared" si="466"/>
        <v>0</v>
      </c>
      <c r="CV468" s="2">
        <f t="shared" si="467"/>
        <v>14.37</v>
      </c>
      <c r="CW468" s="2">
        <f t="shared" si="468"/>
        <v>0</v>
      </c>
      <c r="CX468" s="2">
        <f t="shared" si="469"/>
        <v>0</v>
      </c>
      <c r="CY468" s="2">
        <f>((S468*BZ468)/100)</f>
        <v>59.086199999999998</v>
      </c>
      <c r="CZ468" s="2">
        <f>((S468*CA468)/100)</f>
        <v>34.726099999999995</v>
      </c>
      <c r="DA468" s="2"/>
      <c r="DB468" s="2"/>
      <c r="DC468" s="2" t="s">
        <v>3</v>
      </c>
      <c r="DD468" s="2" t="s">
        <v>3</v>
      </c>
      <c r="DE468" s="2" t="s">
        <v>3</v>
      </c>
      <c r="DF468" s="2" t="s">
        <v>3</v>
      </c>
      <c r="DG468" s="2" t="s">
        <v>3</v>
      </c>
      <c r="DH468" s="2" t="s">
        <v>3</v>
      </c>
      <c r="DI468" s="2" t="s">
        <v>3</v>
      </c>
      <c r="DJ468" s="2" t="s">
        <v>3</v>
      </c>
      <c r="DK468" s="2" t="s">
        <v>3</v>
      </c>
      <c r="DL468" s="2" t="s">
        <v>3</v>
      </c>
      <c r="DM468" s="2" t="s">
        <v>3</v>
      </c>
      <c r="DN468" s="2">
        <v>0</v>
      </c>
      <c r="DO468" s="2">
        <v>0</v>
      </c>
      <c r="DP468" s="2">
        <v>1</v>
      </c>
      <c r="DQ468" s="2">
        <v>1</v>
      </c>
      <c r="DR468" s="2"/>
      <c r="DS468" s="2"/>
      <c r="DT468" s="2"/>
      <c r="DU468" s="2">
        <v>1003</v>
      </c>
      <c r="DV468" s="2" t="s">
        <v>123</v>
      </c>
      <c r="DW468" s="2" t="s">
        <v>123</v>
      </c>
      <c r="DX468" s="2">
        <v>100</v>
      </c>
      <c r="DY468" s="2"/>
      <c r="DZ468" s="2" t="s">
        <v>3</v>
      </c>
      <c r="EA468" s="2" t="s">
        <v>3</v>
      </c>
      <c r="EB468" s="2" t="s">
        <v>3</v>
      </c>
      <c r="EC468" s="2" t="s">
        <v>3</v>
      </c>
      <c r="ED468" s="2"/>
      <c r="EE468" s="2">
        <v>151031516</v>
      </c>
      <c r="EF468" s="2">
        <v>40</v>
      </c>
      <c r="EG468" s="2" t="s">
        <v>23</v>
      </c>
      <c r="EH468" s="2">
        <v>0</v>
      </c>
      <c r="EI468" s="2" t="s">
        <v>3</v>
      </c>
      <c r="EJ468" s="2">
        <v>2</v>
      </c>
      <c r="EK468" s="2">
        <v>1518</v>
      </c>
      <c r="EL468" s="2" t="s">
        <v>152</v>
      </c>
      <c r="EM468" s="2" t="s">
        <v>153</v>
      </c>
      <c r="EN468" s="2"/>
      <c r="EO468" s="2" t="s">
        <v>3</v>
      </c>
      <c r="EP468" s="2"/>
      <c r="EQ468" s="2">
        <v>0</v>
      </c>
      <c r="ER468" s="2">
        <v>560.86</v>
      </c>
      <c r="ES468" s="2">
        <v>343.03</v>
      </c>
      <c r="ET468" s="2">
        <v>32.74</v>
      </c>
      <c r="EU468" s="2">
        <v>5.46</v>
      </c>
      <c r="EV468" s="2">
        <v>185.09</v>
      </c>
      <c r="EW468" s="2">
        <v>14.37</v>
      </c>
      <c r="EX468" s="2">
        <v>0</v>
      </c>
      <c r="EY468" s="2">
        <v>0</v>
      </c>
      <c r="EZ468" s="2"/>
      <c r="FA468" s="2"/>
      <c r="FB468" s="2"/>
      <c r="FC468" s="2"/>
      <c r="FD468" s="2"/>
      <c r="FE468" s="2"/>
      <c r="FF468" s="2"/>
      <c r="FG468" s="2"/>
      <c r="FH468" s="2"/>
      <c r="FI468" s="2"/>
      <c r="FJ468" s="2"/>
      <c r="FK468" s="2"/>
      <c r="FL468" s="2"/>
      <c r="FM468" s="2"/>
      <c r="FN468" s="2"/>
      <c r="FO468" s="2"/>
      <c r="FP468" s="2"/>
      <c r="FQ468" s="2">
        <v>0</v>
      </c>
      <c r="FR468" s="2">
        <f t="shared" si="470"/>
        <v>0</v>
      </c>
      <c r="FS468" s="2">
        <v>0</v>
      </c>
      <c r="FT468" s="2"/>
      <c r="FU468" s="2"/>
      <c r="FV468" s="2"/>
      <c r="FW468" s="2"/>
      <c r="FX468" s="2">
        <v>114</v>
      </c>
      <c r="FY468" s="2">
        <v>67</v>
      </c>
      <c r="FZ468" s="2"/>
      <c r="GA468" s="2" t="s">
        <v>3</v>
      </c>
      <c r="GB468" s="2"/>
      <c r="GC468" s="2"/>
      <c r="GD468" s="2">
        <v>0</v>
      </c>
      <c r="GE468" s="2"/>
      <c r="GF468" s="2">
        <v>-650328178</v>
      </c>
      <c r="GG468" s="2">
        <v>2</v>
      </c>
      <c r="GH468" s="2">
        <v>1</v>
      </c>
      <c r="GI468" s="2">
        <v>-2</v>
      </c>
      <c r="GJ468" s="2">
        <v>0</v>
      </c>
      <c r="GK468" s="2">
        <f>ROUND(R468*(R12)/100,2)</f>
        <v>2.68</v>
      </c>
      <c r="GL468" s="2">
        <f t="shared" si="471"/>
        <v>0</v>
      </c>
      <c r="GM468" s="2">
        <f t="shared" si="472"/>
        <v>253.55</v>
      </c>
      <c r="GN468" s="2">
        <f t="shared" si="473"/>
        <v>0</v>
      </c>
      <c r="GO468" s="2">
        <f t="shared" si="474"/>
        <v>253.55</v>
      </c>
      <c r="GP468" s="2">
        <f t="shared" si="475"/>
        <v>0</v>
      </c>
      <c r="GQ468" s="2"/>
      <c r="GR468" s="2">
        <v>0</v>
      </c>
      <c r="GS468" s="2">
        <v>0</v>
      </c>
      <c r="GT468" s="2">
        <v>0</v>
      </c>
      <c r="GU468" s="2" t="s">
        <v>3</v>
      </c>
      <c r="GV468" s="2">
        <f t="shared" si="476"/>
        <v>0</v>
      </c>
      <c r="GW468" s="2">
        <v>1</v>
      </c>
      <c r="GX468" s="2">
        <f t="shared" si="477"/>
        <v>0</v>
      </c>
      <c r="GY468" s="2"/>
      <c r="GZ468" s="2"/>
      <c r="HA468" s="2">
        <v>0</v>
      </c>
      <c r="HB468" s="2">
        <v>0</v>
      </c>
      <c r="HC468" s="2">
        <f t="shared" si="478"/>
        <v>0</v>
      </c>
      <c r="HD468" s="2"/>
      <c r="HE468" s="2" t="s">
        <v>3</v>
      </c>
      <c r="HF468" s="2" t="s">
        <v>3</v>
      </c>
      <c r="HG468" s="2"/>
      <c r="HH468" s="2"/>
      <c r="HI468" s="2"/>
      <c r="HJ468" s="2"/>
      <c r="HK468" s="2"/>
      <c r="HL468" s="2"/>
      <c r="HM468" s="2" t="s">
        <v>3</v>
      </c>
      <c r="HN468" s="2" t="s">
        <v>3</v>
      </c>
      <c r="HO468" s="2" t="s">
        <v>3</v>
      </c>
      <c r="HP468" s="2" t="s">
        <v>3</v>
      </c>
      <c r="HQ468" s="2" t="s">
        <v>3</v>
      </c>
      <c r="HR468" s="2"/>
      <c r="HS468" s="2"/>
      <c r="HT468" s="2"/>
      <c r="HU468" s="2"/>
      <c r="HV468" s="2"/>
      <c r="HW468" s="2"/>
      <c r="HX468" s="2"/>
      <c r="HY468" s="2"/>
      <c r="HZ468" s="2"/>
      <c r="IA468" s="2"/>
      <c r="IB468" s="2"/>
      <c r="IC468" s="2"/>
      <c r="ID468" s="2"/>
      <c r="IE468" s="2"/>
      <c r="IF468" s="2"/>
      <c r="IG468" s="2"/>
      <c r="IH468" s="2"/>
      <c r="II468" s="2"/>
      <c r="IJ468" s="2"/>
      <c r="IK468" s="2">
        <v>0</v>
      </c>
      <c r="IL468" s="2"/>
      <c r="IM468" s="2"/>
      <c r="IN468" s="2"/>
      <c r="IO468" s="2"/>
      <c r="IP468" s="2"/>
      <c r="IQ468" s="2"/>
      <c r="IR468" s="2"/>
      <c r="IS468" s="2"/>
      <c r="IT468" s="2"/>
      <c r="IU468" s="2"/>
    </row>
    <row r="469" spans="1:255" x14ac:dyDescent="0.2">
      <c r="A469">
        <v>17</v>
      </c>
      <c r="B469">
        <v>1</v>
      </c>
      <c r="C469">
        <f>ROW(SmtRes!A612)</f>
        <v>612</v>
      </c>
      <c r="D469">
        <f>ROW(EtalonRes!A726)</f>
        <v>726</v>
      </c>
      <c r="E469" t="s">
        <v>226</v>
      </c>
      <c r="F469" t="s">
        <v>149</v>
      </c>
      <c r="G469" t="s">
        <v>150</v>
      </c>
      <c r="H469" t="s">
        <v>123</v>
      </c>
      <c r="I469">
        <v>0.28000000000000003</v>
      </c>
      <c r="J469">
        <v>0</v>
      </c>
      <c r="K469">
        <v>0.28000000000000003</v>
      </c>
      <c r="O469">
        <f t="shared" si="441"/>
        <v>2848.16</v>
      </c>
      <c r="P469">
        <f t="shared" si="442"/>
        <v>935.53</v>
      </c>
      <c r="Q469">
        <f t="shared" si="443"/>
        <v>123.98</v>
      </c>
      <c r="R469">
        <f t="shared" si="444"/>
        <v>52.8</v>
      </c>
      <c r="S469">
        <f t="shared" si="445"/>
        <v>1788.65</v>
      </c>
      <c r="T469">
        <f t="shared" si="446"/>
        <v>0</v>
      </c>
      <c r="U469">
        <f t="shared" si="447"/>
        <v>4.0236000000000001</v>
      </c>
      <c r="V469">
        <f t="shared" si="448"/>
        <v>0</v>
      </c>
      <c r="W469">
        <f t="shared" si="449"/>
        <v>0</v>
      </c>
      <c r="X469">
        <f t="shared" si="450"/>
        <v>1413.03</v>
      </c>
      <c r="Y469">
        <f t="shared" si="451"/>
        <v>733.35</v>
      </c>
      <c r="AA469">
        <v>151751235</v>
      </c>
      <c r="AB469">
        <f t="shared" si="452"/>
        <v>560.86</v>
      </c>
      <c r="AC469">
        <f t="shared" si="453"/>
        <v>343.03</v>
      </c>
      <c r="AD469">
        <f t="shared" si="454"/>
        <v>32.74</v>
      </c>
      <c r="AE469">
        <f t="shared" si="455"/>
        <v>5.46</v>
      </c>
      <c r="AF469">
        <f t="shared" si="456"/>
        <v>185.09</v>
      </c>
      <c r="AG469">
        <f t="shared" si="457"/>
        <v>0</v>
      </c>
      <c r="AH469">
        <f t="shared" si="458"/>
        <v>14.37</v>
      </c>
      <c r="AI469">
        <f t="shared" si="459"/>
        <v>0</v>
      </c>
      <c r="AJ469">
        <f t="shared" si="460"/>
        <v>0</v>
      </c>
      <c r="AK469">
        <v>560.86</v>
      </c>
      <c r="AL469">
        <v>343.03</v>
      </c>
      <c r="AM469">
        <v>32.74</v>
      </c>
      <c r="AN469">
        <v>5.46</v>
      </c>
      <c r="AO469">
        <v>185.09</v>
      </c>
      <c r="AP469">
        <v>0</v>
      </c>
      <c r="AQ469">
        <v>14.37</v>
      </c>
      <c r="AR469">
        <v>0</v>
      </c>
      <c r="AS469">
        <v>0</v>
      </c>
      <c r="AT469">
        <v>79</v>
      </c>
      <c r="AU469">
        <v>41</v>
      </c>
      <c r="AV469">
        <v>1</v>
      </c>
      <c r="AW469">
        <v>1</v>
      </c>
      <c r="AZ469">
        <v>1</v>
      </c>
      <c r="BA469">
        <v>34.51</v>
      </c>
      <c r="BB469">
        <v>13.52</v>
      </c>
      <c r="BC469">
        <v>9.74</v>
      </c>
      <c r="BD469" t="s">
        <v>3</v>
      </c>
      <c r="BE469" t="s">
        <v>3</v>
      </c>
      <c r="BF469" t="s">
        <v>3</v>
      </c>
      <c r="BG469" t="s">
        <v>3</v>
      </c>
      <c r="BH469">
        <v>0</v>
      </c>
      <c r="BI469">
        <v>2</v>
      </c>
      <c r="BJ469" t="s">
        <v>151</v>
      </c>
      <c r="BM469">
        <v>1518</v>
      </c>
      <c r="BN469">
        <v>0</v>
      </c>
      <c r="BO469" t="s">
        <v>149</v>
      </c>
      <c r="BP469">
        <v>1</v>
      </c>
      <c r="BQ469">
        <v>40</v>
      </c>
      <c r="BR469">
        <v>0</v>
      </c>
      <c r="BS469">
        <v>34.51</v>
      </c>
      <c r="BT469">
        <v>1</v>
      </c>
      <c r="BU469">
        <v>1</v>
      </c>
      <c r="BV469">
        <v>1</v>
      </c>
      <c r="BW469">
        <v>1</v>
      </c>
      <c r="BX469">
        <v>1</v>
      </c>
      <c r="BY469" t="s">
        <v>3</v>
      </c>
      <c r="BZ469">
        <v>79</v>
      </c>
      <c r="CA469">
        <v>41</v>
      </c>
      <c r="CB469" t="s">
        <v>3</v>
      </c>
      <c r="CE469">
        <v>30</v>
      </c>
      <c r="CF469">
        <v>0</v>
      </c>
      <c r="CG469">
        <v>0</v>
      </c>
      <c r="CM469">
        <v>0</v>
      </c>
      <c r="CN469" t="s">
        <v>3</v>
      </c>
      <c r="CO469">
        <v>0</v>
      </c>
      <c r="CP469">
        <f t="shared" si="461"/>
        <v>2848.16</v>
      </c>
      <c r="CQ469">
        <f t="shared" si="462"/>
        <v>3341.11</v>
      </c>
      <c r="CR469">
        <f t="shared" si="463"/>
        <v>442.64</v>
      </c>
      <c r="CS469">
        <f t="shared" si="464"/>
        <v>188.42</v>
      </c>
      <c r="CT469">
        <f t="shared" si="465"/>
        <v>6387.46</v>
      </c>
      <c r="CU469">
        <f t="shared" si="466"/>
        <v>0</v>
      </c>
      <c r="CV469">
        <f t="shared" si="467"/>
        <v>14.37</v>
      </c>
      <c r="CW469">
        <f t="shared" si="468"/>
        <v>0</v>
      </c>
      <c r="CX469">
        <f t="shared" si="469"/>
        <v>0</v>
      </c>
      <c r="CY469">
        <f>S469*(BZ469/100)</f>
        <v>1413.0335000000002</v>
      </c>
      <c r="CZ469">
        <f>S469*(CA469/100)</f>
        <v>733.34649999999999</v>
      </c>
      <c r="DC469" t="s">
        <v>3</v>
      </c>
      <c r="DD469" t="s">
        <v>3</v>
      </c>
      <c r="DE469" t="s">
        <v>3</v>
      </c>
      <c r="DF469" t="s">
        <v>3</v>
      </c>
      <c r="DG469" t="s">
        <v>3</v>
      </c>
      <c r="DH469" t="s">
        <v>3</v>
      </c>
      <c r="DI469" t="s">
        <v>3</v>
      </c>
      <c r="DJ469" t="s">
        <v>3</v>
      </c>
      <c r="DK469" t="s">
        <v>3</v>
      </c>
      <c r="DL469" t="s">
        <v>3</v>
      </c>
      <c r="DM469" t="s">
        <v>3</v>
      </c>
      <c r="DN469">
        <v>114</v>
      </c>
      <c r="DO469">
        <v>67</v>
      </c>
      <c r="DP469">
        <v>1</v>
      </c>
      <c r="DQ469">
        <v>1</v>
      </c>
      <c r="DU469">
        <v>1003</v>
      </c>
      <c r="DV469" t="s">
        <v>123</v>
      </c>
      <c r="DW469" t="s">
        <v>123</v>
      </c>
      <c r="DX469">
        <v>100</v>
      </c>
      <c r="DZ469" t="s">
        <v>3</v>
      </c>
      <c r="EA469" t="s">
        <v>3</v>
      </c>
      <c r="EB469" t="s">
        <v>3</v>
      </c>
      <c r="EC469" t="s">
        <v>3</v>
      </c>
      <c r="EE469">
        <v>151031516</v>
      </c>
      <c r="EF469">
        <v>40</v>
      </c>
      <c r="EG469" t="s">
        <v>23</v>
      </c>
      <c r="EH469">
        <v>0</v>
      </c>
      <c r="EI469" t="s">
        <v>3</v>
      </c>
      <c r="EJ469">
        <v>2</v>
      </c>
      <c r="EK469">
        <v>1518</v>
      </c>
      <c r="EL469" t="s">
        <v>152</v>
      </c>
      <c r="EM469" t="s">
        <v>153</v>
      </c>
      <c r="EO469" t="s">
        <v>3</v>
      </c>
      <c r="EQ469">
        <v>0</v>
      </c>
      <c r="ER469">
        <v>560.86</v>
      </c>
      <c r="ES469">
        <v>343.03</v>
      </c>
      <c r="ET469">
        <v>32.74</v>
      </c>
      <c r="EU469">
        <v>5.46</v>
      </c>
      <c r="EV469">
        <v>185.09</v>
      </c>
      <c r="EW469">
        <v>14.37</v>
      </c>
      <c r="EX469">
        <v>0</v>
      </c>
      <c r="EY469">
        <v>0</v>
      </c>
      <c r="FQ469">
        <v>0</v>
      </c>
      <c r="FR469">
        <f t="shared" si="470"/>
        <v>0</v>
      </c>
      <c r="FS469">
        <v>0</v>
      </c>
      <c r="FX469">
        <v>114</v>
      </c>
      <c r="FY469">
        <v>67</v>
      </c>
      <c r="GA469" t="s">
        <v>3</v>
      </c>
      <c r="GD469">
        <v>0</v>
      </c>
      <c r="GF469">
        <v>-650328178</v>
      </c>
      <c r="GG469">
        <v>2</v>
      </c>
      <c r="GH469">
        <v>1</v>
      </c>
      <c r="GI469">
        <v>2</v>
      </c>
      <c r="GJ469">
        <v>0</v>
      </c>
      <c r="GK469">
        <f>ROUND(R469*(S12)/100,2)</f>
        <v>84.48</v>
      </c>
      <c r="GL469">
        <f t="shared" si="471"/>
        <v>0</v>
      </c>
      <c r="GM469">
        <f t="shared" si="472"/>
        <v>5079.0200000000004</v>
      </c>
      <c r="GN469">
        <f t="shared" si="473"/>
        <v>0</v>
      </c>
      <c r="GO469">
        <f t="shared" si="474"/>
        <v>5079.0200000000004</v>
      </c>
      <c r="GP469">
        <f t="shared" si="475"/>
        <v>0</v>
      </c>
      <c r="GR469">
        <v>0</v>
      </c>
      <c r="GS469">
        <v>3</v>
      </c>
      <c r="GT469">
        <v>0</v>
      </c>
      <c r="GU469" t="s">
        <v>3</v>
      </c>
      <c r="GV469">
        <f t="shared" si="476"/>
        <v>0</v>
      </c>
      <c r="GW469">
        <v>1</v>
      </c>
      <c r="GX469">
        <f t="shared" si="477"/>
        <v>0</v>
      </c>
      <c r="HA469">
        <v>0</v>
      </c>
      <c r="HB469">
        <v>0</v>
      </c>
      <c r="HC469">
        <f t="shared" si="478"/>
        <v>0</v>
      </c>
      <c r="HE469" t="s">
        <v>3</v>
      </c>
      <c r="HF469" t="s">
        <v>3</v>
      </c>
      <c r="HM469" t="s">
        <v>3</v>
      </c>
      <c r="HN469" t="s">
        <v>3</v>
      </c>
      <c r="HO469" t="s">
        <v>3</v>
      </c>
      <c r="HP469" t="s">
        <v>3</v>
      </c>
      <c r="HQ469" t="s">
        <v>3</v>
      </c>
      <c r="IK469">
        <v>0</v>
      </c>
    </row>
    <row r="470" spans="1:255" x14ac:dyDescent="0.2">
      <c r="A470" s="2">
        <v>18</v>
      </c>
      <c r="B470" s="2">
        <v>1</v>
      </c>
      <c r="C470" s="2">
        <v>606</v>
      </c>
      <c r="D470" s="2"/>
      <c r="E470" s="2" t="s">
        <v>425</v>
      </c>
      <c r="F470" s="2" t="s">
        <v>426</v>
      </c>
      <c r="G470" s="2" t="s">
        <v>427</v>
      </c>
      <c r="H470" s="2" t="s">
        <v>134</v>
      </c>
      <c r="I470" s="2">
        <f>I468*J470</f>
        <v>28.56</v>
      </c>
      <c r="J470" s="2">
        <v>101.99999999999999</v>
      </c>
      <c r="K470" s="2">
        <v>102</v>
      </c>
      <c r="L470" s="2"/>
      <c r="M470" s="2"/>
      <c r="N470" s="2"/>
      <c r="O470" s="2">
        <f t="shared" si="441"/>
        <v>0</v>
      </c>
      <c r="P470" s="2">
        <f t="shared" si="442"/>
        <v>0</v>
      </c>
      <c r="Q470" s="2">
        <f t="shared" si="443"/>
        <v>0</v>
      </c>
      <c r="R470" s="2">
        <f t="shared" si="444"/>
        <v>0</v>
      </c>
      <c r="S470" s="2">
        <f t="shared" si="445"/>
        <v>0</v>
      </c>
      <c r="T470" s="2">
        <f t="shared" si="446"/>
        <v>0</v>
      </c>
      <c r="U470" s="2">
        <f t="shared" si="447"/>
        <v>0</v>
      </c>
      <c r="V470" s="2">
        <f t="shared" si="448"/>
        <v>0</v>
      </c>
      <c r="W470" s="2">
        <f t="shared" si="449"/>
        <v>0</v>
      </c>
      <c r="X470" s="2">
        <f t="shared" si="450"/>
        <v>0</v>
      </c>
      <c r="Y470" s="2">
        <f t="shared" si="451"/>
        <v>0</v>
      </c>
      <c r="Z470" s="2"/>
      <c r="AA470" s="2">
        <v>151751237</v>
      </c>
      <c r="AB470" s="2">
        <f t="shared" si="452"/>
        <v>0</v>
      </c>
      <c r="AC470" s="2">
        <f t="shared" si="453"/>
        <v>0</v>
      </c>
      <c r="AD470" s="2">
        <f t="shared" si="454"/>
        <v>0</v>
      </c>
      <c r="AE470" s="2">
        <f t="shared" si="455"/>
        <v>0</v>
      </c>
      <c r="AF470" s="2">
        <f t="shared" si="456"/>
        <v>0</v>
      </c>
      <c r="AG470" s="2">
        <f t="shared" si="457"/>
        <v>0</v>
      </c>
      <c r="AH470" s="2">
        <f t="shared" si="458"/>
        <v>0</v>
      </c>
      <c r="AI470" s="2">
        <f t="shared" si="459"/>
        <v>0</v>
      </c>
      <c r="AJ470" s="2">
        <f t="shared" si="460"/>
        <v>0</v>
      </c>
      <c r="AK470" s="2">
        <v>0</v>
      </c>
      <c r="AL470" s="2">
        <v>0</v>
      </c>
      <c r="AM470" s="2">
        <v>0</v>
      </c>
      <c r="AN470" s="2">
        <v>0</v>
      </c>
      <c r="AO470" s="2">
        <v>0</v>
      </c>
      <c r="AP470" s="2">
        <v>0</v>
      </c>
      <c r="AQ470" s="2">
        <v>0</v>
      </c>
      <c r="AR470" s="2">
        <v>0</v>
      </c>
      <c r="AS470" s="2">
        <v>0</v>
      </c>
      <c r="AT470" s="2">
        <v>114</v>
      </c>
      <c r="AU470" s="2">
        <v>67</v>
      </c>
      <c r="AV470" s="2">
        <v>1</v>
      </c>
      <c r="AW470" s="2">
        <v>1</v>
      </c>
      <c r="AX470" s="2"/>
      <c r="AY470" s="2"/>
      <c r="AZ470" s="2">
        <v>1</v>
      </c>
      <c r="BA470" s="2">
        <v>1</v>
      </c>
      <c r="BB470" s="2">
        <v>1</v>
      </c>
      <c r="BC470" s="2">
        <v>1</v>
      </c>
      <c r="BD470" s="2" t="s">
        <v>3</v>
      </c>
      <c r="BE470" s="2" t="s">
        <v>3</v>
      </c>
      <c r="BF470" s="2" t="s">
        <v>3</v>
      </c>
      <c r="BG470" s="2" t="s">
        <v>3</v>
      </c>
      <c r="BH470" s="2">
        <v>3</v>
      </c>
      <c r="BI470" s="2">
        <v>2</v>
      </c>
      <c r="BJ470" s="2" t="s">
        <v>3</v>
      </c>
      <c r="BK470" s="2"/>
      <c r="BL470" s="2"/>
      <c r="BM470" s="2">
        <v>1518</v>
      </c>
      <c r="BN470" s="2">
        <v>0</v>
      </c>
      <c r="BO470" s="2" t="s">
        <v>3</v>
      </c>
      <c r="BP470" s="2">
        <v>0</v>
      </c>
      <c r="BQ470" s="2">
        <v>40</v>
      </c>
      <c r="BR470" s="2">
        <v>0</v>
      </c>
      <c r="BS470" s="2">
        <v>1</v>
      </c>
      <c r="BT470" s="2">
        <v>1</v>
      </c>
      <c r="BU470" s="2">
        <v>1</v>
      </c>
      <c r="BV470" s="2">
        <v>1</v>
      </c>
      <c r="BW470" s="2">
        <v>1</v>
      </c>
      <c r="BX470" s="2">
        <v>1</v>
      </c>
      <c r="BY470" s="2" t="s">
        <v>3</v>
      </c>
      <c r="BZ470" s="2">
        <v>114</v>
      </c>
      <c r="CA470" s="2">
        <v>67</v>
      </c>
      <c r="CB470" s="2" t="s">
        <v>3</v>
      </c>
      <c r="CC470" s="2"/>
      <c r="CD470" s="2"/>
      <c r="CE470" s="2">
        <v>30</v>
      </c>
      <c r="CF470" s="2">
        <v>0</v>
      </c>
      <c r="CG470" s="2">
        <v>0</v>
      </c>
      <c r="CH470" s="2"/>
      <c r="CI470" s="2"/>
      <c r="CJ470" s="2"/>
      <c r="CK470" s="2"/>
      <c r="CL470" s="2"/>
      <c r="CM470" s="2">
        <v>0</v>
      </c>
      <c r="CN470" s="2" t="s">
        <v>3</v>
      </c>
      <c r="CO470" s="2">
        <v>0</v>
      </c>
      <c r="CP470" s="2">
        <f t="shared" si="461"/>
        <v>0</v>
      </c>
      <c r="CQ470" s="2">
        <f t="shared" si="462"/>
        <v>0</v>
      </c>
      <c r="CR470" s="2">
        <f t="shared" si="463"/>
        <v>0</v>
      </c>
      <c r="CS470" s="2">
        <f t="shared" si="464"/>
        <v>0</v>
      </c>
      <c r="CT470" s="2">
        <f t="shared" si="465"/>
        <v>0</v>
      </c>
      <c r="CU470" s="2">
        <f t="shared" si="466"/>
        <v>0</v>
      </c>
      <c r="CV470" s="2">
        <f t="shared" si="467"/>
        <v>0</v>
      </c>
      <c r="CW470" s="2">
        <f t="shared" si="468"/>
        <v>0</v>
      </c>
      <c r="CX470" s="2">
        <f t="shared" si="469"/>
        <v>0</v>
      </c>
      <c r="CY470" s="2">
        <f>((S470*BZ470)/100)</f>
        <v>0</v>
      </c>
      <c r="CZ470" s="2">
        <f>((S470*CA470)/100)</f>
        <v>0</v>
      </c>
      <c r="DA470" s="2"/>
      <c r="DB470" s="2"/>
      <c r="DC470" s="2" t="s">
        <v>3</v>
      </c>
      <c r="DD470" s="2" t="s">
        <v>3</v>
      </c>
      <c r="DE470" s="2" t="s">
        <v>3</v>
      </c>
      <c r="DF470" s="2" t="s">
        <v>3</v>
      </c>
      <c r="DG470" s="2" t="s">
        <v>3</v>
      </c>
      <c r="DH470" s="2" t="s">
        <v>3</v>
      </c>
      <c r="DI470" s="2" t="s">
        <v>3</v>
      </c>
      <c r="DJ470" s="2" t="s">
        <v>3</v>
      </c>
      <c r="DK470" s="2" t="s">
        <v>3</v>
      </c>
      <c r="DL470" s="2" t="s">
        <v>3</v>
      </c>
      <c r="DM470" s="2" t="s">
        <v>3</v>
      </c>
      <c r="DN470" s="2">
        <v>0</v>
      </c>
      <c r="DO470" s="2">
        <v>0</v>
      </c>
      <c r="DP470" s="2">
        <v>1</v>
      </c>
      <c r="DQ470" s="2">
        <v>1</v>
      </c>
      <c r="DR470" s="2"/>
      <c r="DS470" s="2"/>
      <c r="DT470" s="2"/>
      <c r="DU470" s="2">
        <v>1003</v>
      </c>
      <c r="DV470" s="2" t="s">
        <v>134</v>
      </c>
      <c r="DW470" s="2" t="s">
        <v>134</v>
      </c>
      <c r="DX470" s="2">
        <v>1</v>
      </c>
      <c r="DY470" s="2"/>
      <c r="DZ470" s="2" t="s">
        <v>3</v>
      </c>
      <c r="EA470" s="2" t="s">
        <v>3</v>
      </c>
      <c r="EB470" s="2" t="s">
        <v>3</v>
      </c>
      <c r="EC470" s="2" t="s">
        <v>3</v>
      </c>
      <c r="ED470" s="2"/>
      <c r="EE470" s="2">
        <v>151031516</v>
      </c>
      <c r="EF470" s="2">
        <v>40</v>
      </c>
      <c r="EG470" s="2" t="s">
        <v>23</v>
      </c>
      <c r="EH470" s="2">
        <v>0</v>
      </c>
      <c r="EI470" s="2" t="s">
        <v>3</v>
      </c>
      <c r="EJ470" s="2">
        <v>2</v>
      </c>
      <c r="EK470" s="2">
        <v>1518</v>
      </c>
      <c r="EL470" s="2" t="s">
        <v>152</v>
      </c>
      <c r="EM470" s="2" t="s">
        <v>153</v>
      </c>
      <c r="EN470" s="2"/>
      <c r="EO470" s="2" t="s">
        <v>3</v>
      </c>
      <c r="EP470" s="2"/>
      <c r="EQ470" s="2">
        <v>0</v>
      </c>
      <c r="ER470" s="2">
        <v>0</v>
      </c>
      <c r="ES470" s="2">
        <v>0</v>
      </c>
      <c r="ET470" s="2">
        <v>0</v>
      </c>
      <c r="EU470" s="2">
        <v>0</v>
      </c>
      <c r="EV470" s="2">
        <v>0</v>
      </c>
      <c r="EW470" s="2">
        <v>0</v>
      </c>
      <c r="EX470" s="2">
        <v>0</v>
      </c>
      <c r="EY470" s="2"/>
      <c r="EZ470" s="2"/>
      <c r="FA470" s="2"/>
      <c r="FB470" s="2"/>
      <c r="FC470" s="2"/>
      <c r="FD470" s="2"/>
      <c r="FE470" s="2"/>
      <c r="FF470" s="2"/>
      <c r="FG470" s="2"/>
      <c r="FH470" s="2"/>
      <c r="FI470" s="2"/>
      <c r="FJ470" s="2"/>
      <c r="FK470" s="2"/>
      <c r="FL470" s="2"/>
      <c r="FM470" s="2"/>
      <c r="FN470" s="2"/>
      <c r="FO470" s="2"/>
      <c r="FP470" s="2"/>
      <c r="FQ470" s="2">
        <v>0</v>
      </c>
      <c r="FR470" s="2">
        <f t="shared" si="470"/>
        <v>0</v>
      </c>
      <c r="FS470" s="2">
        <v>0</v>
      </c>
      <c r="FT470" s="2"/>
      <c r="FU470" s="2"/>
      <c r="FV470" s="2"/>
      <c r="FW470" s="2"/>
      <c r="FX470" s="2">
        <v>114</v>
      </c>
      <c r="FY470" s="2">
        <v>67</v>
      </c>
      <c r="FZ470" s="2"/>
      <c r="GA470" s="2" t="s">
        <v>3</v>
      </c>
      <c r="GB470" s="2"/>
      <c r="GC470" s="2"/>
      <c r="GD470" s="2">
        <v>0</v>
      </c>
      <c r="GE470" s="2"/>
      <c r="GF470" s="2">
        <v>-629419867</v>
      </c>
      <c r="GG470" s="2">
        <v>2</v>
      </c>
      <c r="GH470" s="2">
        <v>1</v>
      </c>
      <c r="GI470" s="2">
        <v>-2</v>
      </c>
      <c r="GJ470" s="2">
        <v>0</v>
      </c>
      <c r="GK470" s="2">
        <f>ROUND(R470*(R12)/100,2)</f>
        <v>0</v>
      </c>
      <c r="GL470" s="2">
        <f t="shared" si="471"/>
        <v>0</v>
      </c>
      <c r="GM470" s="2">
        <f t="shared" si="472"/>
        <v>0</v>
      </c>
      <c r="GN470" s="2">
        <f t="shared" si="473"/>
        <v>0</v>
      </c>
      <c r="GO470" s="2">
        <f t="shared" si="474"/>
        <v>0</v>
      </c>
      <c r="GP470" s="2">
        <f t="shared" si="475"/>
        <v>0</v>
      </c>
      <c r="GQ470" s="2"/>
      <c r="GR470" s="2">
        <v>0</v>
      </c>
      <c r="GS470" s="2">
        <v>0</v>
      </c>
      <c r="GT470" s="2">
        <v>0</v>
      </c>
      <c r="GU470" s="2" t="s">
        <v>3</v>
      </c>
      <c r="GV470" s="2">
        <f t="shared" si="476"/>
        <v>0</v>
      </c>
      <c r="GW470" s="2">
        <v>1</v>
      </c>
      <c r="GX470" s="2">
        <f t="shared" si="477"/>
        <v>0</v>
      </c>
      <c r="GY470" s="2"/>
      <c r="GZ470" s="2"/>
      <c r="HA470" s="2">
        <v>0</v>
      </c>
      <c r="HB470" s="2">
        <v>0</v>
      </c>
      <c r="HC470" s="2">
        <f t="shared" si="478"/>
        <v>0</v>
      </c>
      <c r="HD470" s="2"/>
      <c r="HE470" s="2" t="s">
        <v>3</v>
      </c>
      <c r="HF470" s="2" t="s">
        <v>3</v>
      </c>
      <c r="HG470" s="2"/>
      <c r="HH470" s="2"/>
      <c r="HI470" s="2"/>
      <c r="HJ470" s="2"/>
      <c r="HK470" s="2"/>
      <c r="HL470" s="2"/>
      <c r="HM470" s="2" t="s">
        <v>3</v>
      </c>
      <c r="HN470" s="2" t="s">
        <v>3</v>
      </c>
      <c r="HO470" s="2" t="s">
        <v>3</v>
      </c>
      <c r="HP470" s="2" t="s">
        <v>3</v>
      </c>
      <c r="HQ470" s="2" t="s">
        <v>3</v>
      </c>
      <c r="HR470" s="2"/>
      <c r="HS470" s="2"/>
      <c r="HT470" s="2"/>
      <c r="HU470" s="2"/>
      <c r="HV470" s="2"/>
      <c r="HW470" s="2"/>
      <c r="HX470" s="2"/>
      <c r="HY470" s="2"/>
      <c r="HZ470" s="2"/>
      <c r="IA470" s="2"/>
      <c r="IB470" s="2"/>
      <c r="IC470" s="2"/>
      <c r="ID470" s="2"/>
      <c r="IE470" s="2"/>
      <c r="IF470" s="2"/>
      <c r="IG470" s="2"/>
      <c r="IH470" s="2"/>
      <c r="II470" s="2"/>
      <c r="IJ470" s="2"/>
      <c r="IK470" s="2">
        <v>0</v>
      </c>
      <c r="IL470" s="2"/>
      <c r="IM470" s="2"/>
      <c r="IN470" s="2"/>
      <c r="IO470" s="2"/>
      <c r="IP470" s="2"/>
      <c r="IQ470" s="2"/>
      <c r="IR470" s="2"/>
      <c r="IS470" s="2"/>
      <c r="IT470" s="2"/>
      <c r="IU470" s="2"/>
    </row>
    <row r="471" spans="1:255" x14ac:dyDescent="0.2">
      <c r="A471">
        <v>18</v>
      </c>
      <c r="B471">
        <v>1</v>
      </c>
      <c r="C471">
        <v>610</v>
      </c>
      <c r="E471" t="s">
        <v>425</v>
      </c>
      <c r="F471" t="s">
        <v>426</v>
      </c>
      <c r="G471" t="s">
        <v>427</v>
      </c>
      <c r="H471" t="s">
        <v>134</v>
      </c>
      <c r="I471">
        <f>I469*J471</f>
        <v>28.56</v>
      </c>
      <c r="J471">
        <v>101.99999999999999</v>
      </c>
      <c r="K471">
        <v>102</v>
      </c>
      <c r="O471">
        <f t="shared" si="441"/>
        <v>0</v>
      </c>
      <c r="P471">
        <f t="shared" si="442"/>
        <v>0</v>
      </c>
      <c r="Q471">
        <f t="shared" si="443"/>
        <v>0</v>
      </c>
      <c r="R471">
        <f t="shared" si="444"/>
        <v>0</v>
      </c>
      <c r="S471">
        <f t="shared" si="445"/>
        <v>0</v>
      </c>
      <c r="T471">
        <f t="shared" si="446"/>
        <v>0</v>
      </c>
      <c r="U471">
        <f t="shared" si="447"/>
        <v>0</v>
      </c>
      <c r="V471">
        <f t="shared" si="448"/>
        <v>0</v>
      </c>
      <c r="W471">
        <f t="shared" si="449"/>
        <v>0</v>
      </c>
      <c r="X471">
        <f t="shared" si="450"/>
        <v>0</v>
      </c>
      <c r="Y471">
        <f t="shared" si="451"/>
        <v>0</v>
      </c>
      <c r="AA471">
        <v>151751235</v>
      </c>
      <c r="AB471">
        <f t="shared" si="452"/>
        <v>0</v>
      </c>
      <c r="AC471">
        <f t="shared" si="453"/>
        <v>0</v>
      </c>
      <c r="AD471">
        <f t="shared" si="454"/>
        <v>0</v>
      </c>
      <c r="AE471">
        <f t="shared" si="455"/>
        <v>0</v>
      </c>
      <c r="AF471">
        <f t="shared" si="456"/>
        <v>0</v>
      </c>
      <c r="AG471">
        <f t="shared" si="457"/>
        <v>0</v>
      </c>
      <c r="AH471">
        <f t="shared" si="458"/>
        <v>0</v>
      </c>
      <c r="AI471">
        <f t="shared" si="459"/>
        <v>0</v>
      </c>
      <c r="AJ471">
        <f t="shared" si="460"/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1</v>
      </c>
      <c r="AW471">
        <v>1</v>
      </c>
      <c r="AZ471">
        <v>1</v>
      </c>
      <c r="BA471">
        <v>1</v>
      </c>
      <c r="BB471">
        <v>1</v>
      </c>
      <c r="BC471">
        <v>9.74</v>
      </c>
      <c r="BD471" t="s">
        <v>3</v>
      </c>
      <c r="BE471" t="s">
        <v>3</v>
      </c>
      <c r="BF471" t="s">
        <v>3</v>
      </c>
      <c r="BG471" t="s">
        <v>3</v>
      </c>
      <c r="BH471">
        <v>3</v>
      </c>
      <c r="BI471">
        <v>2</v>
      </c>
      <c r="BJ471" t="s">
        <v>3</v>
      </c>
      <c r="BM471">
        <v>1518</v>
      </c>
      <c r="BN471">
        <v>0</v>
      </c>
      <c r="BO471" t="s">
        <v>3</v>
      </c>
      <c r="BP471">
        <v>0</v>
      </c>
      <c r="BQ471">
        <v>40</v>
      </c>
      <c r="BR471">
        <v>0</v>
      </c>
      <c r="BS471">
        <v>1</v>
      </c>
      <c r="BT471">
        <v>1</v>
      </c>
      <c r="BU471">
        <v>1</v>
      </c>
      <c r="BV471">
        <v>1</v>
      </c>
      <c r="BW471">
        <v>1</v>
      </c>
      <c r="BX471">
        <v>1</v>
      </c>
      <c r="BY471" t="s">
        <v>3</v>
      </c>
      <c r="BZ471">
        <v>0</v>
      </c>
      <c r="CA471">
        <v>0</v>
      </c>
      <c r="CB471" t="s">
        <v>3</v>
      </c>
      <c r="CE471">
        <v>30</v>
      </c>
      <c r="CF471">
        <v>0</v>
      </c>
      <c r="CG471">
        <v>0</v>
      </c>
      <c r="CM471">
        <v>0</v>
      </c>
      <c r="CN471" t="s">
        <v>3</v>
      </c>
      <c r="CO471">
        <v>0</v>
      </c>
      <c r="CP471">
        <f t="shared" si="461"/>
        <v>0</v>
      </c>
      <c r="CQ471">
        <f t="shared" si="462"/>
        <v>0</v>
      </c>
      <c r="CR471">
        <f t="shared" si="463"/>
        <v>0</v>
      </c>
      <c r="CS471">
        <f t="shared" si="464"/>
        <v>0</v>
      </c>
      <c r="CT471">
        <f t="shared" si="465"/>
        <v>0</v>
      </c>
      <c r="CU471">
        <f t="shared" si="466"/>
        <v>0</v>
      </c>
      <c r="CV471">
        <f t="shared" si="467"/>
        <v>0</v>
      </c>
      <c r="CW471">
        <f t="shared" si="468"/>
        <v>0</v>
      </c>
      <c r="CX471">
        <f t="shared" si="469"/>
        <v>0</v>
      </c>
      <c r="CY471">
        <f>S471*(BZ471/100)</f>
        <v>0</v>
      </c>
      <c r="CZ471">
        <f>S471*(CA471/100)</f>
        <v>0</v>
      </c>
      <c r="DC471" t="s">
        <v>3</v>
      </c>
      <c r="DD471" t="s">
        <v>3</v>
      </c>
      <c r="DE471" t="s">
        <v>3</v>
      </c>
      <c r="DF471" t="s">
        <v>3</v>
      </c>
      <c r="DG471" t="s">
        <v>3</v>
      </c>
      <c r="DH471" t="s">
        <v>3</v>
      </c>
      <c r="DI471" t="s">
        <v>3</v>
      </c>
      <c r="DJ471" t="s">
        <v>3</v>
      </c>
      <c r="DK471" t="s">
        <v>3</v>
      </c>
      <c r="DL471" t="s">
        <v>3</v>
      </c>
      <c r="DM471" t="s">
        <v>3</v>
      </c>
      <c r="DN471">
        <v>114</v>
      </c>
      <c r="DO471">
        <v>67</v>
      </c>
      <c r="DP471">
        <v>1</v>
      </c>
      <c r="DQ471">
        <v>1</v>
      </c>
      <c r="DU471">
        <v>1003</v>
      </c>
      <c r="DV471" t="s">
        <v>134</v>
      </c>
      <c r="DW471" t="s">
        <v>134</v>
      </c>
      <c r="DX471">
        <v>1</v>
      </c>
      <c r="DZ471" t="s">
        <v>3</v>
      </c>
      <c r="EA471" t="s">
        <v>3</v>
      </c>
      <c r="EB471" t="s">
        <v>3</v>
      </c>
      <c r="EC471" t="s">
        <v>3</v>
      </c>
      <c r="EE471">
        <v>151031516</v>
      </c>
      <c r="EF471">
        <v>40</v>
      </c>
      <c r="EG471" t="s">
        <v>23</v>
      </c>
      <c r="EH471">
        <v>0</v>
      </c>
      <c r="EI471" t="s">
        <v>3</v>
      </c>
      <c r="EJ471">
        <v>2</v>
      </c>
      <c r="EK471">
        <v>1518</v>
      </c>
      <c r="EL471" t="s">
        <v>152</v>
      </c>
      <c r="EM471" t="s">
        <v>153</v>
      </c>
      <c r="EO471" t="s">
        <v>3</v>
      </c>
      <c r="EQ471">
        <v>0</v>
      </c>
      <c r="ER471">
        <v>0</v>
      </c>
      <c r="ES471">
        <v>0</v>
      </c>
      <c r="ET471">
        <v>0</v>
      </c>
      <c r="EU471">
        <v>0</v>
      </c>
      <c r="EV471">
        <v>0</v>
      </c>
      <c r="EW471">
        <v>0</v>
      </c>
      <c r="EX471">
        <v>0</v>
      </c>
      <c r="FQ471">
        <v>0</v>
      </c>
      <c r="FR471">
        <f t="shared" si="470"/>
        <v>0</v>
      </c>
      <c r="FS471">
        <v>0</v>
      </c>
      <c r="FX471">
        <v>114</v>
      </c>
      <c r="FY471">
        <v>67</v>
      </c>
      <c r="GA471" t="s">
        <v>3</v>
      </c>
      <c r="GD471">
        <v>0</v>
      </c>
      <c r="GF471">
        <v>-629419867</v>
      </c>
      <c r="GG471">
        <v>2</v>
      </c>
      <c r="GH471">
        <v>1</v>
      </c>
      <c r="GI471">
        <v>5</v>
      </c>
      <c r="GJ471">
        <v>0</v>
      </c>
      <c r="GK471">
        <f>ROUND(R471*(S12)/100,2)</f>
        <v>0</v>
      </c>
      <c r="GL471">
        <f t="shared" si="471"/>
        <v>0</v>
      </c>
      <c r="GM471">
        <f t="shared" si="472"/>
        <v>0</v>
      </c>
      <c r="GN471">
        <f t="shared" si="473"/>
        <v>0</v>
      </c>
      <c r="GO471">
        <f t="shared" si="474"/>
        <v>0</v>
      </c>
      <c r="GP471">
        <f t="shared" si="475"/>
        <v>0</v>
      </c>
      <c r="GR471">
        <v>0</v>
      </c>
      <c r="GS471">
        <v>3</v>
      </c>
      <c r="GT471">
        <v>0</v>
      </c>
      <c r="GU471" t="s">
        <v>3</v>
      </c>
      <c r="GV471">
        <f t="shared" si="476"/>
        <v>0</v>
      </c>
      <c r="GW471">
        <v>1</v>
      </c>
      <c r="GX471">
        <f t="shared" si="477"/>
        <v>0</v>
      </c>
      <c r="HA471">
        <v>0</v>
      </c>
      <c r="HB471">
        <v>0</v>
      </c>
      <c r="HC471">
        <f t="shared" si="478"/>
        <v>0</v>
      </c>
      <c r="HE471" t="s">
        <v>3</v>
      </c>
      <c r="HF471" t="s">
        <v>3</v>
      </c>
      <c r="HM471" t="s">
        <v>3</v>
      </c>
      <c r="HN471" t="s">
        <v>3</v>
      </c>
      <c r="HO471" t="s">
        <v>3</v>
      </c>
      <c r="HP471" t="s">
        <v>3</v>
      </c>
      <c r="HQ471" t="s">
        <v>3</v>
      </c>
      <c r="IK471">
        <v>0</v>
      </c>
    </row>
    <row r="472" spans="1:255" x14ac:dyDescent="0.2">
      <c r="A472" s="2">
        <v>18</v>
      </c>
      <c r="B472" s="2">
        <v>1</v>
      </c>
      <c r="C472" s="2">
        <v>607</v>
      </c>
      <c r="D472" s="2"/>
      <c r="E472" s="2" t="s">
        <v>428</v>
      </c>
      <c r="F472" s="2" t="s">
        <v>429</v>
      </c>
      <c r="G472" s="2" t="s">
        <v>430</v>
      </c>
      <c r="H472" s="2" t="s">
        <v>29</v>
      </c>
      <c r="I472" s="2">
        <f>I468*J472</f>
        <v>0</v>
      </c>
      <c r="J472" s="2">
        <v>0</v>
      </c>
      <c r="K472" s="2">
        <v>0</v>
      </c>
      <c r="L472" s="2"/>
      <c r="M472" s="2"/>
      <c r="N472" s="2"/>
      <c r="O472" s="2">
        <f t="shared" si="441"/>
        <v>0</v>
      </c>
      <c r="P472" s="2">
        <f t="shared" si="442"/>
        <v>0</v>
      </c>
      <c r="Q472" s="2">
        <f t="shared" si="443"/>
        <v>0</v>
      </c>
      <c r="R472" s="2">
        <f t="shared" si="444"/>
        <v>0</v>
      </c>
      <c r="S472" s="2">
        <f t="shared" si="445"/>
        <v>0</v>
      </c>
      <c r="T472" s="2">
        <f t="shared" si="446"/>
        <v>0</v>
      </c>
      <c r="U472" s="2">
        <f t="shared" si="447"/>
        <v>0</v>
      </c>
      <c r="V472" s="2">
        <f t="shared" si="448"/>
        <v>0</v>
      </c>
      <c r="W472" s="2">
        <f t="shared" si="449"/>
        <v>0</v>
      </c>
      <c r="X472" s="2">
        <f t="shared" si="450"/>
        <v>0</v>
      </c>
      <c r="Y472" s="2">
        <f t="shared" si="451"/>
        <v>0</v>
      </c>
      <c r="Z472" s="2"/>
      <c r="AA472" s="2">
        <v>151751237</v>
      </c>
      <c r="AB472" s="2">
        <f t="shared" si="452"/>
        <v>0</v>
      </c>
      <c r="AC472" s="2">
        <f t="shared" si="453"/>
        <v>0</v>
      </c>
      <c r="AD472" s="2">
        <f t="shared" si="454"/>
        <v>0</v>
      </c>
      <c r="AE472" s="2">
        <f t="shared" si="455"/>
        <v>0</v>
      </c>
      <c r="AF472" s="2">
        <f t="shared" si="456"/>
        <v>0</v>
      </c>
      <c r="AG472" s="2">
        <f t="shared" si="457"/>
        <v>0</v>
      </c>
      <c r="AH472" s="2">
        <f t="shared" si="458"/>
        <v>0</v>
      </c>
      <c r="AI472" s="2">
        <f t="shared" si="459"/>
        <v>0</v>
      </c>
      <c r="AJ472" s="2">
        <f t="shared" si="460"/>
        <v>0</v>
      </c>
      <c r="AK472" s="2">
        <v>0</v>
      </c>
      <c r="AL472" s="2">
        <v>0</v>
      </c>
      <c r="AM472" s="2">
        <v>0</v>
      </c>
      <c r="AN472" s="2">
        <v>0</v>
      </c>
      <c r="AO472" s="2">
        <v>0</v>
      </c>
      <c r="AP472" s="2">
        <v>0</v>
      </c>
      <c r="AQ472" s="2">
        <v>0</v>
      </c>
      <c r="AR472" s="2">
        <v>0</v>
      </c>
      <c r="AS472" s="2">
        <v>0</v>
      </c>
      <c r="AT472" s="2">
        <v>114</v>
      </c>
      <c r="AU472" s="2">
        <v>67</v>
      </c>
      <c r="AV472" s="2">
        <v>1</v>
      </c>
      <c r="AW472" s="2">
        <v>1</v>
      </c>
      <c r="AX472" s="2"/>
      <c r="AY472" s="2"/>
      <c r="AZ472" s="2">
        <v>1</v>
      </c>
      <c r="BA472" s="2">
        <v>1</v>
      </c>
      <c r="BB472" s="2">
        <v>1</v>
      </c>
      <c r="BC472" s="2">
        <v>1</v>
      </c>
      <c r="BD472" s="2" t="s">
        <v>3</v>
      </c>
      <c r="BE472" s="2" t="s">
        <v>3</v>
      </c>
      <c r="BF472" s="2" t="s">
        <v>3</v>
      </c>
      <c r="BG472" s="2" t="s">
        <v>3</v>
      </c>
      <c r="BH472" s="2">
        <v>3</v>
      </c>
      <c r="BI472" s="2">
        <v>2</v>
      </c>
      <c r="BJ472" s="2" t="s">
        <v>3</v>
      </c>
      <c r="BK472" s="2"/>
      <c r="BL472" s="2"/>
      <c r="BM472" s="2">
        <v>1518</v>
      </c>
      <c r="BN472" s="2">
        <v>0</v>
      </c>
      <c r="BO472" s="2" t="s">
        <v>3</v>
      </c>
      <c r="BP472" s="2">
        <v>0</v>
      </c>
      <c r="BQ472" s="2">
        <v>40</v>
      </c>
      <c r="BR472" s="2">
        <v>0</v>
      </c>
      <c r="BS472" s="2">
        <v>1</v>
      </c>
      <c r="BT472" s="2">
        <v>1</v>
      </c>
      <c r="BU472" s="2">
        <v>1</v>
      </c>
      <c r="BV472" s="2">
        <v>1</v>
      </c>
      <c r="BW472" s="2">
        <v>1</v>
      </c>
      <c r="BX472" s="2">
        <v>1</v>
      </c>
      <c r="BY472" s="2" t="s">
        <v>3</v>
      </c>
      <c r="BZ472" s="2">
        <v>114</v>
      </c>
      <c r="CA472" s="2">
        <v>67</v>
      </c>
      <c r="CB472" s="2" t="s">
        <v>3</v>
      </c>
      <c r="CC472" s="2"/>
      <c r="CD472" s="2"/>
      <c r="CE472" s="2">
        <v>30</v>
      </c>
      <c r="CF472" s="2">
        <v>0</v>
      </c>
      <c r="CG472" s="2">
        <v>0</v>
      </c>
      <c r="CH472" s="2"/>
      <c r="CI472" s="2"/>
      <c r="CJ472" s="2"/>
      <c r="CK472" s="2"/>
      <c r="CL472" s="2"/>
      <c r="CM472" s="2">
        <v>0</v>
      </c>
      <c r="CN472" s="2" t="s">
        <v>3</v>
      </c>
      <c r="CO472" s="2">
        <v>0</v>
      </c>
      <c r="CP472" s="2">
        <f t="shared" si="461"/>
        <v>0</v>
      </c>
      <c r="CQ472" s="2">
        <f t="shared" si="462"/>
        <v>0</v>
      </c>
      <c r="CR472" s="2">
        <f t="shared" si="463"/>
        <v>0</v>
      </c>
      <c r="CS472" s="2">
        <f t="shared" si="464"/>
        <v>0</v>
      </c>
      <c r="CT472" s="2">
        <f t="shared" si="465"/>
        <v>0</v>
      </c>
      <c r="CU472" s="2">
        <f t="shared" si="466"/>
        <v>0</v>
      </c>
      <c r="CV472" s="2">
        <f t="shared" si="467"/>
        <v>0</v>
      </c>
      <c r="CW472" s="2">
        <f t="shared" si="468"/>
        <v>0</v>
      </c>
      <c r="CX472" s="2">
        <f t="shared" si="469"/>
        <v>0</v>
      </c>
      <c r="CY472" s="2">
        <f>((S472*BZ472)/100)</f>
        <v>0</v>
      </c>
      <c r="CZ472" s="2">
        <f>((S472*CA472)/100)</f>
        <v>0</v>
      </c>
      <c r="DA472" s="2"/>
      <c r="DB472" s="2"/>
      <c r="DC472" s="2" t="s">
        <v>3</v>
      </c>
      <c r="DD472" s="2" t="s">
        <v>3</v>
      </c>
      <c r="DE472" s="2" t="s">
        <v>3</v>
      </c>
      <c r="DF472" s="2" t="s">
        <v>3</v>
      </c>
      <c r="DG472" s="2" t="s">
        <v>3</v>
      </c>
      <c r="DH472" s="2" t="s">
        <v>3</v>
      </c>
      <c r="DI472" s="2" t="s">
        <v>3</v>
      </c>
      <c r="DJ472" s="2" t="s">
        <v>3</v>
      </c>
      <c r="DK472" s="2" t="s">
        <v>3</v>
      </c>
      <c r="DL472" s="2" t="s">
        <v>3</v>
      </c>
      <c r="DM472" s="2" t="s">
        <v>3</v>
      </c>
      <c r="DN472" s="2">
        <v>0</v>
      </c>
      <c r="DO472" s="2">
        <v>0</v>
      </c>
      <c r="DP472" s="2">
        <v>1</v>
      </c>
      <c r="DQ472" s="2">
        <v>1</v>
      </c>
      <c r="DR472" s="2"/>
      <c r="DS472" s="2"/>
      <c r="DT472" s="2"/>
      <c r="DU472" s="2">
        <v>1010</v>
      </c>
      <c r="DV472" s="2" t="s">
        <v>29</v>
      </c>
      <c r="DW472" s="2" t="s">
        <v>29</v>
      </c>
      <c r="DX472" s="2">
        <v>1</v>
      </c>
      <c r="DY472" s="2"/>
      <c r="DZ472" s="2" t="s">
        <v>3</v>
      </c>
      <c r="EA472" s="2" t="s">
        <v>3</v>
      </c>
      <c r="EB472" s="2" t="s">
        <v>3</v>
      </c>
      <c r="EC472" s="2" t="s">
        <v>3</v>
      </c>
      <c r="ED472" s="2"/>
      <c r="EE472" s="2">
        <v>151031516</v>
      </c>
      <c r="EF472" s="2">
        <v>40</v>
      </c>
      <c r="EG472" s="2" t="s">
        <v>23</v>
      </c>
      <c r="EH472" s="2">
        <v>0</v>
      </c>
      <c r="EI472" s="2" t="s">
        <v>3</v>
      </c>
      <c r="EJ472" s="2">
        <v>2</v>
      </c>
      <c r="EK472" s="2">
        <v>1518</v>
      </c>
      <c r="EL472" s="2" t="s">
        <v>152</v>
      </c>
      <c r="EM472" s="2" t="s">
        <v>153</v>
      </c>
      <c r="EN472" s="2"/>
      <c r="EO472" s="2" t="s">
        <v>3</v>
      </c>
      <c r="EP472" s="2"/>
      <c r="EQ472" s="2">
        <v>0</v>
      </c>
      <c r="ER472" s="2">
        <v>0</v>
      </c>
      <c r="ES472" s="2">
        <v>0</v>
      </c>
      <c r="ET472" s="2">
        <v>0</v>
      </c>
      <c r="EU472" s="2">
        <v>0</v>
      </c>
      <c r="EV472" s="2">
        <v>0</v>
      </c>
      <c r="EW472" s="2">
        <v>0</v>
      </c>
      <c r="EX472" s="2">
        <v>0</v>
      </c>
      <c r="EY472" s="2"/>
      <c r="EZ472" s="2"/>
      <c r="FA472" s="2"/>
      <c r="FB472" s="2"/>
      <c r="FC472" s="2"/>
      <c r="FD472" s="2"/>
      <c r="FE472" s="2"/>
      <c r="FF472" s="2"/>
      <c r="FG472" s="2"/>
      <c r="FH472" s="2"/>
      <c r="FI472" s="2"/>
      <c r="FJ472" s="2"/>
      <c r="FK472" s="2"/>
      <c r="FL472" s="2"/>
      <c r="FM472" s="2"/>
      <c r="FN472" s="2"/>
      <c r="FO472" s="2"/>
      <c r="FP472" s="2"/>
      <c r="FQ472" s="2">
        <v>0</v>
      </c>
      <c r="FR472" s="2">
        <f t="shared" si="470"/>
        <v>0</v>
      </c>
      <c r="FS472" s="2">
        <v>0</v>
      </c>
      <c r="FT472" s="2"/>
      <c r="FU472" s="2"/>
      <c r="FV472" s="2"/>
      <c r="FW472" s="2"/>
      <c r="FX472" s="2">
        <v>114</v>
      </c>
      <c r="FY472" s="2">
        <v>67</v>
      </c>
      <c r="FZ472" s="2"/>
      <c r="GA472" s="2" t="s">
        <v>3</v>
      </c>
      <c r="GB472" s="2"/>
      <c r="GC472" s="2"/>
      <c r="GD472" s="2">
        <v>0</v>
      </c>
      <c r="GE472" s="2"/>
      <c r="GF472" s="2">
        <v>-637820911</v>
      </c>
      <c r="GG472" s="2">
        <v>2</v>
      </c>
      <c r="GH472" s="2">
        <v>1</v>
      </c>
      <c r="GI472" s="2">
        <v>-2</v>
      </c>
      <c r="GJ472" s="2">
        <v>0</v>
      </c>
      <c r="GK472" s="2">
        <f>ROUND(R472*(R12)/100,2)</f>
        <v>0</v>
      </c>
      <c r="GL472" s="2">
        <f t="shared" si="471"/>
        <v>0</v>
      </c>
      <c r="GM472" s="2">
        <f t="shared" si="472"/>
        <v>0</v>
      </c>
      <c r="GN472" s="2">
        <f t="shared" si="473"/>
        <v>0</v>
      </c>
      <c r="GO472" s="2">
        <f t="shared" si="474"/>
        <v>0</v>
      </c>
      <c r="GP472" s="2">
        <f t="shared" si="475"/>
        <v>0</v>
      </c>
      <c r="GQ472" s="2"/>
      <c r="GR472" s="2">
        <v>0</v>
      </c>
      <c r="GS472" s="2">
        <v>0</v>
      </c>
      <c r="GT472" s="2">
        <v>0</v>
      </c>
      <c r="GU472" s="2" t="s">
        <v>3</v>
      </c>
      <c r="GV472" s="2">
        <f t="shared" si="476"/>
        <v>0</v>
      </c>
      <c r="GW472" s="2">
        <v>1</v>
      </c>
      <c r="GX472" s="2">
        <f t="shared" si="477"/>
        <v>0</v>
      </c>
      <c r="GY472" s="2"/>
      <c r="GZ472" s="2"/>
      <c r="HA472" s="2">
        <v>0</v>
      </c>
      <c r="HB472" s="2">
        <v>0</v>
      </c>
      <c r="HC472" s="2">
        <f t="shared" si="478"/>
        <v>0</v>
      </c>
      <c r="HD472" s="2"/>
      <c r="HE472" s="2" t="s">
        <v>3</v>
      </c>
      <c r="HF472" s="2" t="s">
        <v>3</v>
      </c>
      <c r="HG472" s="2"/>
      <c r="HH472" s="2"/>
      <c r="HI472" s="2"/>
      <c r="HJ472" s="2"/>
      <c r="HK472" s="2"/>
      <c r="HL472" s="2"/>
      <c r="HM472" s="2" t="s">
        <v>3</v>
      </c>
      <c r="HN472" s="2" t="s">
        <v>3</v>
      </c>
      <c r="HO472" s="2" t="s">
        <v>3</v>
      </c>
      <c r="HP472" s="2" t="s">
        <v>3</v>
      </c>
      <c r="HQ472" s="2" t="s">
        <v>3</v>
      </c>
      <c r="HR472" s="2"/>
      <c r="HS472" s="2"/>
      <c r="HT472" s="2"/>
      <c r="HU472" s="2"/>
      <c r="HV472" s="2"/>
      <c r="HW472" s="2"/>
      <c r="HX472" s="2"/>
      <c r="HY472" s="2"/>
      <c r="HZ472" s="2"/>
      <c r="IA472" s="2"/>
      <c r="IB472" s="2"/>
      <c r="IC472" s="2"/>
      <c r="ID472" s="2"/>
      <c r="IE472" s="2"/>
      <c r="IF472" s="2"/>
      <c r="IG472" s="2"/>
      <c r="IH472" s="2"/>
      <c r="II472" s="2"/>
      <c r="IJ472" s="2"/>
      <c r="IK472" s="2">
        <v>0</v>
      </c>
      <c r="IL472" s="2"/>
      <c r="IM472" s="2"/>
      <c r="IN472" s="2"/>
      <c r="IO472" s="2"/>
      <c r="IP472" s="2"/>
      <c r="IQ472" s="2"/>
      <c r="IR472" s="2"/>
      <c r="IS472" s="2"/>
      <c r="IT472" s="2"/>
      <c r="IU472" s="2"/>
    </row>
    <row r="473" spans="1:255" x14ac:dyDescent="0.2">
      <c r="A473">
        <v>18</v>
      </c>
      <c r="B473">
        <v>1</v>
      </c>
      <c r="C473">
        <v>611</v>
      </c>
      <c r="E473" t="s">
        <v>428</v>
      </c>
      <c r="F473" t="s">
        <v>429</v>
      </c>
      <c r="G473" t="s">
        <v>430</v>
      </c>
      <c r="H473" t="s">
        <v>29</v>
      </c>
      <c r="I473">
        <f>I469*J473</f>
        <v>0</v>
      </c>
      <c r="J473">
        <v>0</v>
      </c>
      <c r="K473">
        <v>0</v>
      </c>
      <c r="O473">
        <f t="shared" si="441"/>
        <v>0</v>
      </c>
      <c r="P473">
        <f t="shared" si="442"/>
        <v>0</v>
      </c>
      <c r="Q473">
        <f t="shared" si="443"/>
        <v>0</v>
      </c>
      <c r="R473">
        <f t="shared" si="444"/>
        <v>0</v>
      </c>
      <c r="S473">
        <f t="shared" si="445"/>
        <v>0</v>
      </c>
      <c r="T473">
        <f t="shared" si="446"/>
        <v>0</v>
      </c>
      <c r="U473">
        <f t="shared" si="447"/>
        <v>0</v>
      </c>
      <c r="V473">
        <f t="shared" si="448"/>
        <v>0</v>
      </c>
      <c r="W473">
        <f t="shared" si="449"/>
        <v>0</v>
      </c>
      <c r="X473">
        <f t="shared" si="450"/>
        <v>0</v>
      </c>
      <c r="Y473">
        <f t="shared" si="451"/>
        <v>0</v>
      </c>
      <c r="AA473">
        <v>151751235</v>
      </c>
      <c r="AB473">
        <f t="shared" si="452"/>
        <v>0</v>
      </c>
      <c r="AC473">
        <f t="shared" si="453"/>
        <v>0</v>
      </c>
      <c r="AD473">
        <f t="shared" si="454"/>
        <v>0</v>
      </c>
      <c r="AE473">
        <f t="shared" si="455"/>
        <v>0</v>
      </c>
      <c r="AF473">
        <f t="shared" si="456"/>
        <v>0</v>
      </c>
      <c r="AG473">
        <f t="shared" si="457"/>
        <v>0</v>
      </c>
      <c r="AH473">
        <f t="shared" si="458"/>
        <v>0</v>
      </c>
      <c r="AI473">
        <f t="shared" si="459"/>
        <v>0</v>
      </c>
      <c r="AJ473">
        <f t="shared" si="460"/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1</v>
      </c>
      <c r="AW473">
        <v>1</v>
      </c>
      <c r="AZ473">
        <v>1</v>
      </c>
      <c r="BA473">
        <v>1</v>
      </c>
      <c r="BB473">
        <v>1</v>
      </c>
      <c r="BC473">
        <v>9.74</v>
      </c>
      <c r="BD473" t="s">
        <v>3</v>
      </c>
      <c r="BE473" t="s">
        <v>3</v>
      </c>
      <c r="BF473" t="s">
        <v>3</v>
      </c>
      <c r="BG473" t="s">
        <v>3</v>
      </c>
      <c r="BH473">
        <v>3</v>
      </c>
      <c r="BI473">
        <v>2</v>
      </c>
      <c r="BJ473" t="s">
        <v>3</v>
      </c>
      <c r="BM473">
        <v>1518</v>
      </c>
      <c r="BN473">
        <v>0</v>
      </c>
      <c r="BO473" t="s">
        <v>3</v>
      </c>
      <c r="BP473">
        <v>0</v>
      </c>
      <c r="BQ473">
        <v>40</v>
      </c>
      <c r="BR473">
        <v>0</v>
      </c>
      <c r="BS473">
        <v>1</v>
      </c>
      <c r="BT473">
        <v>1</v>
      </c>
      <c r="BU473">
        <v>1</v>
      </c>
      <c r="BV473">
        <v>1</v>
      </c>
      <c r="BW473">
        <v>1</v>
      </c>
      <c r="BX473">
        <v>1</v>
      </c>
      <c r="BY473" t="s">
        <v>3</v>
      </c>
      <c r="BZ473">
        <v>0</v>
      </c>
      <c r="CA473">
        <v>0</v>
      </c>
      <c r="CB473" t="s">
        <v>3</v>
      </c>
      <c r="CE473">
        <v>30</v>
      </c>
      <c r="CF473">
        <v>0</v>
      </c>
      <c r="CG473">
        <v>0</v>
      </c>
      <c r="CM473">
        <v>0</v>
      </c>
      <c r="CN473" t="s">
        <v>3</v>
      </c>
      <c r="CO473">
        <v>0</v>
      </c>
      <c r="CP473">
        <f t="shared" si="461"/>
        <v>0</v>
      </c>
      <c r="CQ473">
        <f t="shared" si="462"/>
        <v>0</v>
      </c>
      <c r="CR473">
        <f t="shared" si="463"/>
        <v>0</v>
      </c>
      <c r="CS473">
        <f t="shared" si="464"/>
        <v>0</v>
      </c>
      <c r="CT473">
        <f t="shared" si="465"/>
        <v>0</v>
      </c>
      <c r="CU473">
        <f t="shared" si="466"/>
        <v>0</v>
      </c>
      <c r="CV473">
        <f t="shared" si="467"/>
        <v>0</v>
      </c>
      <c r="CW473">
        <f t="shared" si="468"/>
        <v>0</v>
      </c>
      <c r="CX473">
        <f t="shared" si="469"/>
        <v>0</v>
      </c>
      <c r="CY473">
        <f>S473*(BZ473/100)</f>
        <v>0</v>
      </c>
      <c r="CZ473">
        <f>S473*(CA473/100)</f>
        <v>0</v>
      </c>
      <c r="DC473" t="s">
        <v>3</v>
      </c>
      <c r="DD473" t="s">
        <v>3</v>
      </c>
      <c r="DE473" t="s">
        <v>3</v>
      </c>
      <c r="DF473" t="s">
        <v>3</v>
      </c>
      <c r="DG473" t="s">
        <v>3</v>
      </c>
      <c r="DH473" t="s">
        <v>3</v>
      </c>
      <c r="DI473" t="s">
        <v>3</v>
      </c>
      <c r="DJ473" t="s">
        <v>3</v>
      </c>
      <c r="DK473" t="s">
        <v>3</v>
      </c>
      <c r="DL473" t="s">
        <v>3</v>
      </c>
      <c r="DM473" t="s">
        <v>3</v>
      </c>
      <c r="DN473">
        <v>114</v>
      </c>
      <c r="DO473">
        <v>67</v>
      </c>
      <c r="DP473">
        <v>1</v>
      </c>
      <c r="DQ473">
        <v>1</v>
      </c>
      <c r="DU473">
        <v>1010</v>
      </c>
      <c r="DV473" t="s">
        <v>29</v>
      </c>
      <c r="DW473" t="s">
        <v>29</v>
      </c>
      <c r="DX473">
        <v>1</v>
      </c>
      <c r="DZ473" t="s">
        <v>3</v>
      </c>
      <c r="EA473" t="s">
        <v>3</v>
      </c>
      <c r="EB473" t="s">
        <v>3</v>
      </c>
      <c r="EC473" t="s">
        <v>3</v>
      </c>
      <c r="EE473">
        <v>151031516</v>
      </c>
      <c r="EF473">
        <v>40</v>
      </c>
      <c r="EG473" t="s">
        <v>23</v>
      </c>
      <c r="EH473">
        <v>0</v>
      </c>
      <c r="EI473" t="s">
        <v>3</v>
      </c>
      <c r="EJ473">
        <v>2</v>
      </c>
      <c r="EK473">
        <v>1518</v>
      </c>
      <c r="EL473" t="s">
        <v>152</v>
      </c>
      <c r="EM473" t="s">
        <v>153</v>
      </c>
      <c r="EO473" t="s">
        <v>3</v>
      </c>
      <c r="EQ473">
        <v>0</v>
      </c>
      <c r="ER473">
        <v>0</v>
      </c>
      <c r="ES473">
        <v>0</v>
      </c>
      <c r="ET473">
        <v>0</v>
      </c>
      <c r="EU473">
        <v>0</v>
      </c>
      <c r="EV473">
        <v>0</v>
      </c>
      <c r="EW473">
        <v>0</v>
      </c>
      <c r="EX473">
        <v>0</v>
      </c>
      <c r="FQ473">
        <v>0</v>
      </c>
      <c r="FR473">
        <f t="shared" si="470"/>
        <v>0</v>
      </c>
      <c r="FS473">
        <v>0</v>
      </c>
      <c r="FX473">
        <v>114</v>
      </c>
      <c r="FY473">
        <v>67</v>
      </c>
      <c r="GA473" t="s">
        <v>3</v>
      </c>
      <c r="GD473">
        <v>0</v>
      </c>
      <c r="GF473">
        <v>-637820911</v>
      </c>
      <c r="GG473">
        <v>2</v>
      </c>
      <c r="GH473">
        <v>1</v>
      </c>
      <c r="GI473">
        <v>5</v>
      </c>
      <c r="GJ473">
        <v>0</v>
      </c>
      <c r="GK473">
        <f>ROUND(R473*(S12)/100,2)</f>
        <v>0</v>
      </c>
      <c r="GL473">
        <f t="shared" si="471"/>
        <v>0</v>
      </c>
      <c r="GM473">
        <f t="shared" si="472"/>
        <v>0</v>
      </c>
      <c r="GN473">
        <f t="shared" si="473"/>
        <v>0</v>
      </c>
      <c r="GO473">
        <f t="shared" si="474"/>
        <v>0</v>
      </c>
      <c r="GP473">
        <f t="shared" si="475"/>
        <v>0</v>
      </c>
      <c r="GR473">
        <v>0</v>
      </c>
      <c r="GS473">
        <v>3</v>
      </c>
      <c r="GT473">
        <v>0</v>
      </c>
      <c r="GU473" t="s">
        <v>3</v>
      </c>
      <c r="GV473">
        <f t="shared" si="476"/>
        <v>0</v>
      </c>
      <c r="GW473">
        <v>1</v>
      </c>
      <c r="GX473">
        <f t="shared" si="477"/>
        <v>0</v>
      </c>
      <c r="HA473">
        <v>0</v>
      </c>
      <c r="HB473">
        <v>0</v>
      </c>
      <c r="HC473">
        <f t="shared" si="478"/>
        <v>0</v>
      </c>
      <c r="HE473" t="s">
        <v>3</v>
      </c>
      <c r="HF473" t="s">
        <v>3</v>
      </c>
      <c r="HM473" t="s">
        <v>3</v>
      </c>
      <c r="HN473" t="s">
        <v>3</v>
      </c>
      <c r="HO473" t="s">
        <v>3</v>
      </c>
      <c r="HP473" t="s">
        <v>3</v>
      </c>
      <c r="HQ473" t="s">
        <v>3</v>
      </c>
      <c r="IK473">
        <v>0</v>
      </c>
    </row>
    <row r="474" spans="1:255" x14ac:dyDescent="0.2">
      <c r="A474" s="2">
        <v>18</v>
      </c>
      <c r="B474" s="2">
        <v>1</v>
      </c>
      <c r="C474" s="2">
        <v>608</v>
      </c>
      <c r="D474" s="2"/>
      <c r="E474" s="2" t="s">
        <v>431</v>
      </c>
      <c r="F474" s="2" t="s">
        <v>432</v>
      </c>
      <c r="G474" s="2" t="s">
        <v>433</v>
      </c>
      <c r="H474" s="2" t="s">
        <v>29</v>
      </c>
      <c r="I474" s="2">
        <f>I468*J474</f>
        <v>0</v>
      </c>
      <c r="J474" s="2">
        <v>0</v>
      </c>
      <c r="K474" s="2">
        <v>0</v>
      </c>
      <c r="L474" s="2"/>
      <c r="M474" s="2"/>
      <c r="N474" s="2"/>
      <c r="O474" s="2">
        <f t="shared" ref="O474:O505" si="479">ROUND(CP474,2)</f>
        <v>0</v>
      </c>
      <c r="P474" s="2">
        <f t="shared" ref="P474:P505" si="480">ROUND((ROUND((AC474*AW474*I474),2)*BC474),2)</f>
        <v>0</v>
      </c>
      <c r="Q474" s="2">
        <f t="shared" ref="Q474:Q505" si="481">(ROUND((ROUND(((ET474)*AV474*I474),2)*BB474),2)+ROUND((ROUND(((AE474-(EU474))*AV474*I474),2)*BS474),2))</f>
        <v>0</v>
      </c>
      <c r="R474" s="2">
        <f t="shared" ref="R474:R505" si="482">ROUND((ROUND((AE474*AV474*I474),2)*BS474),2)</f>
        <v>0</v>
      </c>
      <c r="S474" s="2">
        <f t="shared" ref="S474:S505" si="483">ROUND((ROUND((AF474*AV474*I474),2)*BA474),2)</f>
        <v>0</v>
      </c>
      <c r="T474" s="2">
        <f t="shared" ref="T474:T505" si="484">ROUND(CU474*I474,2)</f>
        <v>0</v>
      </c>
      <c r="U474" s="2">
        <f t="shared" ref="U474:U505" si="485">CV474*I474</f>
        <v>0</v>
      </c>
      <c r="V474" s="2">
        <f t="shared" ref="V474:V505" si="486">CW474*I474</f>
        <v>0</v>
      </c>
      <c r="W474" s="2">
        <f t="shared" ref="W474:W505" si="487">ROUND(CX474*I474,2)</f>
        <v>0</v>
      </c>
      <c r="X474" s="2">
        <f t="shared" ref="X474:X505" si="488">ROUND(CY474,2)</f>
        <v>0</v>
      </c>
      <c r="Y474" s="2">
        <f t="shared" ref="Y474:Y505" si="489">ROUND(CZ474,2)</f>
        <v>0</v>
      </c>
      <c r="Z474" s="2"/>
      <c r="AA474" s="2">
        <v>151751237</v>
      </c>
      <c r="AB474" s="2">
        <f t="shared" ref="AB474:AB505" si="490">ROUND((AC474+AD474+AF474),6)</f>
        <v>0</v>
      </c>
      <c r="AC474" s="2">
        <f t="shared" ref="AC474:AC505" si="491">ROUND((ES474),6)</f>
        <v>0</v>
      </c>
      <c r="AD474" s="2">
        <f t="shared" ref="AD474:AD505" si="492">ROUND((((ET474)-(EU474))+AE474),6)</f>
        <v>0</v>
      </c>
      <c r="AE474" s="2">
        <f t="shared" ref="AE474:AE505" si="493">ROUND((EU474),6)</f>
        <v>0</v>
      </c>
      <c r="AF474" s="2">
        <f t="shared" ref="AF474:AF505" si="494">ROUND((EV474),6)</f>
        <v>0</v>
      </c>
      <c r="AG474" s="2">
        <f t="shared" ref="AG474:AG505" si="495">ROUND((AP474),6)</f>
        <v>0</v>
      </c>
      <c r="AH474" s="2">
        <f t="shared" ref="AH474:AH505" si="496">(EW474)</f>
        <v>0</v>
      </c>
      <c r="AI474" s="2">
        <f t="shared" ref="AI474:AI505" si="497">(EX474)</f>
        <v>0</v>
      </c>
      <c r="AJ474" s="2">
        <f t="shared" ref="AJ474:AJ505" si="498">(AS474)</f>
        <v>0</v>
      </c>
      <c r="AK474" s="2">
        <v>0</v>
      </c>
      <c r="AL474" s="2">
        <v>0</v>
      </c>
      <c r="AM474" s="2">
        <v>0</v>
      </c>
      <c r="AN474" s="2">
        <v>0</v>
      </c>
      <c r="AO474" s="2">
        <v>0</v>
      </c>
      <c r="AP474" s="2">
        <v>0</v>
      </c>
      <c r="AQ474" s="2">
        <v>0</v>
      </c>
      <c r="AR474" s="2">
        <v>0</v>
      </c>
      <c r="AS474" s="2">
        <v>0</v>
      </c>
      <c r="AT474" s="2">
        <v>114</v>
      </c>
      <c r="AU474" s="2">
        <v>67</v>
      </c>
      <c r="AV474" s="2">
        <v>1</v>
      </c>
      <c r="AW474" s="2">
        <v>1</v>
      </c>
      <c r="AX474" s="2"/>
      <c r="AY474" s="2"/>
      <c r="AZ474" s="2">
        <v>1</v>
      </c>
      <c r="BA474" s="2">
        <v>1</v>
      </c>
      <c r="BB474" s="2">
        <v>1</v>
      </c>
      <c r="BC474" s="2">
        <v>1</v>
      </c>
      <c r="BD474" s="2" t="s">
        <v>3</v>
      </c>
      <c r="BE474" s="2" t="s">
        <v>3</v>
      </c>
      <c r="BF474" s="2" t="s">
        <v>3</v>
      </c>
      <c r="BG474" s="2" t="s">
        <v>3</v>
      </c>
      <c r="BH474" s="2">
        <v>3</v>
      </c>
      <c r="BI474" s="2">
        <v>2</v>
      </c>
      <c r="BJ474" s="2" t="s">
        <v>3</v>
      </c>
      <c r="BK474" s="2"/>
      <c r="BL474" s="2"/>
      <c r="BM474" s="2">
        <v>1518</v>
      </c>
      <c r="BN474" s="2">
        <v>0</v>
      </c>
      <c r="BO474" s="2" t="s">
        <v>3</v>
      </c>
      <c r="BP474" s="2">
        <v>0</v>
      </c>
      <c r="BQ474" s="2">
        <v>40</v>
      </c>
      <c r="BR474" s="2">
        <v>0</v>
      </c>
      <c r="BS474" s="2">
        <v>1</v>
      </c>
      <c r="BT474" s="2">
        <v>1</v>
      </c>
      <c r="BU474" s="2">
        <v>1</v>
      </c>
      <c r="BV474" s="2">
        <v>1</v>
      </c>
      <c r="BW474" s="2">
        <v>1</v>
      </c>
      <c r="BX474" s="2">
        <v>1</v>
      </c>
      <c r="BY474" s="2" t="s">
        <v>3</v>
      </c>
      <c r="BZ474" s="2">
        <v>114</v>
      </c>
      <c r="CA474" s="2">
        <v>67</v>
      </c>
      <c r="CB474" s="2" t="s">
        <v>3</v>
      </c>
      <c r="CC474" s="2"/>
      <c r="CD474" s="2"/>
      <c r="CE474" s="2">
        <v>30</v>
      </c>
      <c r="CF474" s="2">
        <v>0</v>
      </c>
      <c r="CG474" s="2">
        <v>0</v>
      </c>
      <c r="CH474" s="2"/>
      <c r="CI474" s="2"/>
      <c r="CJ474" s="2"/>
      <c r="CK474" s="2"/>
      <c r="CL474" s="2"/>
      <c r="CM474" s="2">
        <v>0</v>
      </c>
      <c r="CN474" s="2" t="s">
        <v>3</v>
      </c>
      <c r="CO474" s="2">
        <v>0</v>
      </c>
      <c r="CP474" s="2">
        <f t="shared" ref="CP474:CP505" si="499">(P474+Q474+S474)</f>
        <v>0</v>
      </c>
      <c r="CQ474" s="2">
        <f t="shared" ref="CQ474:CQ505" si="500">ROUND((ROUND((AC474*AW474*1),2)*BC474),2)</f>
        <v>0</v>
      </c>
      <c r="CR474" s="2">
        <f t="shared" ref="CR474:CR505" si="501">(ROUND((ROUND(((ET474)*AV474*1),2)*BB474),2)+ROUND((ROUND(((AE474-(EU474))*AV474*1),2)*BS474),2))</f>
        <v>0</v>
      </c>
      <c r="CS474" s="2">
        <f t="shared" ref="CS474:CS505" si="502">ROUND((ROUND((AE474*AV474*1),2)*BS474),2)</f>
        <v>0</v>
      </c>
      <c r="CT474" s="2">
        <f t="shared" ref="CT474:CT505" si="503">ROUND((ROUND((AF474*AV474*1),2)*BA474),2)</f>
        <v>0</v>
      </c>
      <c r="CU474" s="2">
        <f t="shared" ref="CU474:CU505" si="504">AG474</f>
        <v>0</v>
      </c>
      <c r="CV474" s="2">
        <f t="shared" ref="CV474:CV505" si="505">(AH474*AV474)</f>
        <v>0</v>
      </c>
      <c r="CW474" s="2">
        <f t="shared" ref="CW474:CW505" si="506">AI474</f>
        <v>0</v>
      </c>
      <c r="CX474" s="2">
        <f t="shared" ref="CX474:CX505" si="507">AJ474</f>
        <v>0</v>
      </c>
      <c r="CY474" s="2">
        <f>((S474*BZ474)/100)</f>
        <v>0</v>
      </c>
      <c r="CZ474" s="2">
        <f>((S474*CA474)/100)</f>
        <v>0</v>
      </c>
      <c r="DA474" s="2"/>
      <c r="DB474" s="2"/>
      <c r="DC474" s="2" t="s">
        <v>3</v>
      </c>
      <c r="DD474" s="2" t="s">
        <v>3</v>
      </c>
      <c r="DE474" s="2" t="s">
        <v>3</v>
      </c>
      <c r="DF474" s="2" t="s">
        <v>3</v>
      </c>
      <c r="DG474" s="2" t="s">
        <v>3</v>
      </c>
      <c r="DH474" s="2" t="s">
        <v>3</v>
      </c>
      <c r="DI474" s="2" t="s">
        <v>3</v>
      </c>
      <c r="DJ474" s="2" t="s">
        <v>3</v>
      </c>
      <c r="DK474" s="2" t="s">
        <v>3</v>
      </c>
      <c r="DL474" s="2" t="s">
        <v>3</v>
      </c>
      <c r="DM474" s="2" t="s">
        <v>3</v>
      </c>
      <c r="DN474" s="2">
        <v>0</v>
      </c>
      <c r="DO474" s="2">
        <v>0</v>
      </c>
      <c r="DP474" s="2">
        <v>1</v>
      </c>
      <c r="DQ474" s="2">
        <v>1</v>
      </c>
      <c r="DR474" s="2"/>
      <c r="DS474" s="2"/>
      <c r="DT474" s="2"/>
      <c r="DU474" s="2">
        <v>1010</v>
      </c>
      <c r="DV474" s="2" t="s">
        <v>29</v>
      </c>
      <c r="DW474" s="2" t="s">
        <v>29</v>
      </c>
      <c r="DX474" s="2">
        <v>1</v>
      </c>
      <c r="DY474" s="2"/>
      <c r="DZ474" s="2" t="s">
        <v>3</v>
      </c>
      <c r="EA474" s="2" t="s">
        <v>3</v>
      </c>
      <c r="EB474" s="2" t="s">
        <v>3</v>
      </c>
      <c r="EC474" s="2" t="s">
        <v>3</v>
      </c>
      <c r="ED474" s="2"/>
      <c r="EE474" s="2">
        <v>151031516</v>
      </c>
      <c r="EF474" s="2">
        <v>40</v>
      </c>
      <c r="EG474" s="2" t="s">
        <v>23</v>
      </c>
      <c r="EH474" s="2">
        <v>0</v>
      </c>
      <c r="EI474" s="2" t="s">
        <v>3</v>
      </c>
      <c r="EJ474" s="2">
        <v>2</v>
      </c>
      <c r="EK474" s="2">
        <v>1518</v>
      </c>
      <c r="EL474" s="2" t="s">
        <v>152</v>
      </c>
      <c r="EM474" s="2" t="s">
        <v>153</v>
      </c>
      <c r="EN474" s="2"/>
      <c r="EO474" s="2" t="s">
        <v>3</v>
      </c>
      <c r="EP474" s="2"/>
      <c r="EQ474" s="2">
        <v>0</v>
      </c>
      <c r="ER474" s="2">
        <v>0</v>
      </c>
      <c r="ES474" s="2">
        <v>0</v>
      </c>
      <c r="ET474" s="2">
        <v>0</v>
      </c>
      <c r="EU474" s="2">
        <v>0</v>
      </c>
      <c r="EV474" s="2">
        <v>0</v>
      </c>
      <c r="EW474" s="2">
        <v>0</v>
      </c>
      <c r="EX474" s="2">
        <v>0</v>
      </c>
      <c r="EY474" s="2"/>
      <c r="EZ474" s="2"/>
      <c r="FA474" s="2"/>
      <c r="FB474" s="2"/>
      <c r="FC474" s="2"/>
      <c r="FD474" s="2"/>
      <c r="FE474" s="2"/>
      <c r="FF474" s="2"/>
      <c r="FG474" s="2"/>
      <c r="FH474" s="2"/>
      <c r="FI474" s="2"/>
      <c r="FJ474" s="2"/>
      <c r="FK474" s="2"/>
      <c r="FL474" s="2"/>
      <c r="FM474" s="2"/>
      <c r="FN474" s="2"/>
      <c r="FO474" s="2"/>
      <c r="FP474" s="2"/>
      <c r="FQ474" s="2">
        <v>0</v>
      </c>
      <c r="FR474" s="2">
        <f t="shared" ref="FR474:FR505" si="508">ROUND(IF(BI474=3,GM474,0),2)</f>
        <v>0</v>
      </c>
      <c r="FS474" s="2">
        <v>0</v>
      </c>
      <c r="FT474" s="2"/>
      <c r="FU474" s="2"/>
      <c r="FV474" s="2"/>
      <c r="FW474" s="2"/>
      <c r="FX474" s="2">
        <v>114</v>
      </c>
      <c r="FY474" s="2">
        <v>67</v>
      </c>
      <c r="FZ474" s="2"/>
      <c r="GA474" s="2" t="s">
        <v>3</v>
      </c>
      <c r="GB474" s="2"/>
      <c r="GC474" s="2"/>
      <c r="GD474" s="2">
        <v>0</v>
      </c>
      <c r="GE474" s="2"/>
      <c r="GF474" s="2">
        <v>-580090100</v>
      </c>
      <c r="GG474" s="2">
        <v>2</v>
      </c>
      <c r="GH474" s="2">
        <v>1</v>
      </c>
      <c r="GI474" s="2">
        <v>-2</v>
      </c>
      <c r="GJ474" s="2">
        <v>0</v>
      </c>
      <c r="GK474" s="2">
        <f>ROUND(R474*(R12)/100,2)</f>
        <v>0</v>
      </c>
      <c r="GL474" s="2">
        <f t="shared" ref="GL474:GL505" si="509">ROUND(IF(AND(BH474=3,BI474=3,FS474&lt;&gt;0),P474,0),2)</f>
        <v>0</v>
      </c>
      <c r="GM474" s="2">
        <f t="shared" ref="GM474:GM505" si="510">ROUND(O474+X474+Y474+GK474,2)+GX474</f>
        <v>0</v>
      </c>
      <c r="GN474" s="2">
        <f t="shared" ref="GN474:GN505" si="511">IF(OR(BI474=0,BI474=1),GM474,0)</f>
        <v>0</v>
      </c>
      <c r="GO474" s="2">
        <f t="shared" ref="GO474:GO505" si="512">IF(BI474=2,GM474,0)</f>
        <v>0</v>
      </c>
      <c r="GP474" s="2">
        <f t="shared" ref="GP474:GP505" si="513">IF(BI474=4,GM474+GX474,0)</f>
        <v>0</v>
      </c>
      <c r="GQ474" s="2"/>
      <c r="GR474" s="2">
        <v>0</v>
      </c>
      <c r="GS474" s="2">
        <v>0</v>
      </c>
      <c r="GT474" s="2">
        <v>0</v>
      </c>
      <c r="GU474" s="2" t="s">
        <v>3</v>
      </c>
      <c r="GV474" s="2">
        <f t="shared" ref="GV474:GV505" si="514">ROUND((GT474),6)</f>
        <v>0</v>
      </c>
      <c r="GW474" s="2">
        <v>1</v>
      </c>
      <c r="GX474" s="2">
        <f t="shared" ref="GX474:GX505" si="515">ROUND(HC474*I474,2)</f>
        <v>0</v>
      </c>
      <c r="GY474" s="2"/>
      <c r="GZ474" s="2"/>
      <c r="HA474" s="2">
        <v>0</v>
      </c>
      <c r="HB474" s="2">
        <v>0</v>
      </c>
      <c r="HC474" s="2">
        <f t="shared" ref="HC474:HC505" si="516">GV474*GW474</f>
        <v>0</v>
      </c>
      <c r="HD474" s="2"/>
      <c r="HE474" s="2" t="s">
        <v>3</v>
      </c>
      <c r="HF474" s="2" t="s">
        <v>3</v>
      </c>
      <c r="HG474" s="2"/>
      <c r="HH474" s="2"/>
      <c r="HI474" s="2"/>
      <c r="HJ474" s="2"/>
      <c r="HK474" s="2"/>
      <c r="HL474" s="2"/>
      <c r="HM474" s="2" t="s">
        <v>3</v>
      </c>
      <c r="HN474" s="2" t="s">
        <v>3</v>
      </c>
      <c r="HO474" s="2" t="s">
        <v>3</v>
      </c>
      <c r="HP474" s="2" t="s">
        <v>3</v>
      </c>
      <c r="HQ474" s="2" t="s">
        <v>3</v>
      </c>
      <c r="HR474" s="2"/>
      <c r="HS474" s="2"/>
      <c r="HT474" s="2"/>
      <c r="HU474" s="2"/>
      <c r="HV474" s="2"/>
      <c r="HW474" s="2"/>
      <c r="HX474" s="2"/>
      <c r="HY474" s="2"/>
      <c r="HZ474" s="2"/>
      <c r="IA474" s="2"/>
      <c r="IB474" s="2"/>
      <c r="IC474" s="2"/>
      <c r="ID474" s="2"/>
      <c r="IE474" s="2"/>
      <c r="IF474" s="2"/>
      <c r="IG474" s="2"/>
      <c r="IH474" s="2"/>
      <c r="II474" s="2"/>
      <c r="IJ474" s="2"/>
      <c r="IK474" s="2">
        <v>0</v>
      </c>
      <c r="IL474" s="2"/>
      <c r="IM474" s="2"/>
      <c r="IN474" s="2"/>
      <c r="IO474" s="2"/>
      <c r="IP474" s="2"/>
      <c r="IQ474" s="2"/>
      <c r="IR474" s="2"/>
      <c r="IS474" s="2"/>
      <c r="IT474" s="2"/>
      <c r="IU474" s="2"/>
    </row>
    <row r="475" spans="1:255" x14ac:dyDescent="0.2">
      <c r="A475">
        <v>18</v>
      </c>
      <c r="B475">
        <v>1</v>
      </c>
      <c r="C475">
        <v>612</v>
      </c>
      <c r="E475" t="s">
        <v>431</v>
      </c>
      <c r="F475" t="s">
        <v>432</v>
      </c>
      <c r="G475" t="s">
        <v>433</v>
      </c>
      <c r="H475" t="s">
        <v>29</v>
      </c>
      <c r="I475">
        <f>I469*J475</f>
        <v>0</v>
      </c>
      <c r="J475">
        <v>0</v>
      </c>
      <c r="K475">
        <v>0</v>
      </c>
      <c r="O475">
        <f t="shared" si="479"/>
        <v>0</v>
      </c>
      <c r="P475">
        <f t="shared" si="480"/>
        <v>0</v>
      </c>
      <c r="Q475">
        <f t="shared" si="481"/>
        <v>0</v>
      </c>
      <c r="R475">
        <f t="shared" si="482"/>
        <v>0</v>
      </c>
      <c r="S475">
        <f t="shared" si="483"/>
        <v>0</v>
      </c>
      <c r="T475">
        <f t="shared" si="484"/>
        <v>0</v>
      </c>
      <c r="U475">
        <f t="shared" si="485"/>
        <v>0</v>
      </c>
      <c r="V475">
        <f t="shared" si="486"/>
        <v>0</v>
      </c>
      <c r="W475">
        <f t="shared" si="487"/>
        <v>0</v>
      </c>
      <c r="X475">
        <f t="shared" si="488"/>
        <v>0</v>
      </c>
      <c r="Y475">
        <f t="shared" si="489"/>
        <v>0</v>
      </c>
      <c r="AA475">
        <v>151751235</v>
      </c>
      <c r="AB475">
        <f t="shared" si="490"/>
        <v>0</v>
      </c>
      <c r="AC475">
        <f t="shared" si="491"/>
        <v>0</v>
      </c>
      <c r="AD475">
        <f t="shared" si="492"/>
        <v>0</v>
      </c>
      <c r="AE475">
        <f t="shared" si="493"/>
        <v>0</v>
      </c>
      <c r="AF475">
        <f t="shared" si="494"/>
        <v>0</v>
      </c>
      <c r="AG475">
        <f t="shared" si="495"/>
        <v>0</v>
      </c>
      <c r="AH475">
        <f t="shared" si="496"/>
        <v>0</v>
      </c>
      <c r="AI475">
        <f t="shared" si="497"/>
        <v>0</v>
      </c>
      <c r="AJ475">
        <f t="shared" si="498"/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1</v>
      </c>
      <c r="AW475">
        <v>1</v>
      </c>
      <c r="AZ475">
        <v>1</v>
      </c>
      <c r="BA475">
        <v>1</v>
      </c>
      <c r="BB475">
        <v>1</v>
      </c>
      <c r="BC475">
        <v>9.74</v>
      </c>
      <c r="BD475" t="s">
        <v>3</v>
      </c>
      <c r="BE475" t="s">
        <v>3</v>
      </c>
      <c r="BF475" t="s">
        <v>3</v>
      </c>
      <c r="BG475" t="s">
        <v>3</v>
      </c>
      <c r="BH475">
        <v>3</v>
      </c>
      <c r="BI475">
        <v>2</v>
      </c>
      <c r="BJ475" t="s">
        <v>3</v>
      </c>
      <c r="BM475">
        <v>1518</v>
      </c>
      <c r="BN475">
        <v>0</v>
      </c>
      <c r="BO475" t="s">
        <v>3</v>
      </c>
      <c r="BP475">
        <v>0</v>
      </c>
      <c r="BQ475">
        <v>40</v>
      </c>
      <c r="BR475">
        <v>0</v>
      </c>
      <c r="BS475">
        <v>1</v>
      </c>
      <c r="BT475">
        <v>1</v>
      </c>
      <c r="BU475">
        <v>1</v>
      </c>
      <c r="BV475">
        <v>1</v>
      </c>
      <c r="BW475">
        <v>1</v>
      </c>
      <c r="BX475">
        <v>1</v>
      </c>
      <c r="BY475" t="s">
        <v>3</v>
      </c>
      <c r="BZ475">
        <v>0</v>
      </c>
      <c r="CA475">
        <v>0</v>
      </c>
      <c r="CB475" t="s">
        <v>3</v>
      </c>
      <c r="CE475">
        <v>30</v>
      </c>
      <c r="CF475">
        <v>0</v>
      </c>
      <c r="CG475">
        <v>0</v>
      </c>
      <c r="CM475">
        <v>0</v>
      </c>
      <c r="CN475" t="s">
        <v>3</v>
      </c>
      <c r="CO475">
        <v>0</v>
      </c>
      <c r="CP475">
        <f t="shared" si="499"/>
        <v>0</v>
      </c>
      <c r="CQ475">
        <f t="shared" si="500"/>
        <v>0</v>
      </c>
      <c r="CR475">
        <f t="shared" si="501"/>
        <v>0</v>
      </c>
      <c r="CS475">
        <f t="shared" si="502"/>
        <v>0</v>
      </c>
      <c r="CT475">
        <f t="shared" si="503"/>
        <v>0</v>
      </c>
      <c r="CU475">
        <f t="shared" si="504"/>
        <v>0</v>
      </c>
      <c r="CV475">
        <f t="shared" si="505"/>
        <v>0</v>
      </c>
      <c r="CW475">
        <f t="shared" si="506"/>
        <v>0</v>
      </c>
      <c r="CX475">
        <f t="shared" si="507"/>
        <v>0</v>
      </c>
      <c r="CY475">
        <f>S475*(BZ475/100)</f>
        <v>0</v>
      </c>
      <c r="CZ475">
        <f>S475*(CA475/100)</f>
        <v>0</v>
      </c>
      <c r="DC475" t="s">
        <v>3</v>
      </c>
      <c r="DD475" t="s">
        <v>3</v>
      </c>
      <c r="DE475" t="s">
        <v>3</v>
      </c>
      <c r="DF475" t="s">
        <v>3</v>
      </c>
      <c r="DG475" t="s">
        <v>3</v>
      </c>
      <c r="DH475" t="s">
        <v>3</v>
      </c>
      <c r="DI475" t="s">
        <v>3</v>
      </c>
      <c r="DJ475" t="s">
        <v>3</v>
      </c>
      <c r="DK475" t="s">
        <v>3</v>
      </c>
      <c r="DL475" t="s">
        <v>3</v>
      </c>
      <c r="DM475" t="s">
        <v>3</v>
      </c>
      <c r="DN475">
        <v>114</v>
      </c>
      <c r="DO475">
        <v>67</v>
      </c>
      <c r="DP475">
        <v>1</v>
      </c>
      <c r="DQ475">
        <v>1</v>
      </c>
      <c r="DU475">
        <v>1010</v>
      </c>
      <c r="DV475" t="s">
        <v>29</v>
      </c>
      <c r="DW475" t="s">
        <v>29</v>
      </c>
      <c r="DX475">
        <v>1</v>
      </c>
      <c r="DZ475" t="s">
        <v>3</v>
      </c>
      <c r="EA475" t="s">
        <v>3</v>
      </c>
      <c r="EB475" t="s">
        <v>3</v>
      </c>
      <c r="EC475" t="s">
        <v>3</v>
      </c>
      <c r="EE475">
        <v>151031516</v>
      </c>
      <c r="EF475">
        <v>40</v>
      </c>
      <c r="EG475" t="s">
        <v>23</v>
      </c>
      <c r="EH475">
        <v>0</v>
      </c>
      <c r="EI475" t="s">
        <v>3</v>
      </c>
      <c r="EJ475">
        <v>2</v>
      </c>
      <c r="EK475">
        <v>1518</v>
      </c>
      <c r="EL475" t="s">
        <v>152</v>
      </c>
      <c r="EM475" t="s">
        <v>153</v>
      </c>
      <c r="EO475" t="s">
        <v>3</v>
      </c>
      <c r="EQ475">
        <v>0</v>
      </c>
      <c r="ER475">
        <v>0</v>
      </c>
      <c r="ES475">
        <v>0</v>
      </c>
      <c r="ET475">
        <v>0</v>
      </c>
      <c r="EU475">
        <v>0</v>
      </c>
      <c r="EV475">
        <v>0</v>
      </c>
      <c r="EW475">
        <v>0</v>
      </c>
      <c r="EX475">
        <v>0</v>
      </c>
      <c r="FQ475">
        <v>0</v>
      </c>
      <c r="FR475">
        <f t="shared" si="508"/>
        <v>0</v>
      </c>
      <c r="FS475">
        <v>0</v>
      </c>
      <c r="FX475">
        <v>114</v>
      </c>
      <c r="FY475">
        <v>67</v>
      </c>
      <c r="GA475" t="s">
        <v>3</v>
      </c>
      <c r="GD475">
        <v>0</v>
      </c>
      <c r="GF475">
        <v>-580090100</v>
      </c>
      <c r="GG475">
        <v>2</v>
      </c>
      <c r="GH475">
        <v>1</v>
      </c>
      <c r="GI475">
        <v>5</v>
      </c>
      <c r="GJ475">
        <v>0</v>
      </c>
      <c r="GK475">
        <f>ROUND(R475*(S12)/100,2)</f>
        <v>0</v>
      </c>
      <c r="GL475">
        <f t="shared" si="509"/>
        <v>0</v>
      </c>
      <c r="GM475">
        <f t="shared" si="510"/>
        <v>0</v>
      </c>
      <c r="GN475">
        <f t="shared" si="511"/>
        <v>0</v>
      </c>
      <c r="GO475">
        <f t="shared" si="512"/>
        <v>0</v>
      </c>
      <c r="GP475">
        <f t="shared" si="513"/>
        <v>0</v>
      </c>
      <c r="GR475">
        <v>0</v>
      </c>
      <c r="GS475">
        <v>3</v>
      </c>
      <c r="GT475">
        <v>0</v>
      </c>
      <c r="GU475" t="s">
        <v>3</v>
      </c>
      <c r="GV475">
        <f t="shared" si="514"/>
        <v>0</v>
      </c>
      <c r="GW475">
        <v>1</v>
      </c>
      <c r="GX475">
        <f t="shared" si="515"/>
        <v>0</v>
      </c>
      <c r="HA475">
        <v>0</v>
      </c>
      <c r="HB475">
        <v>0</v>
      </c>
      <c r="HC475">
        <f t="shared" si="516"/>
        <v>0</v>
      </c>
      <c r="HE475" t="s">
        <v>3</v>
      </c>
      <c r="HF475" t="s">
        <v>3</v>
      </c>
      <c r="HM475" t="s">
        <v>3</v>
      </c>
      <c r="HN475" t="s">
        <v>3</v>
      </c>
      <c r="HO475" t="s">
        <v>3</v>
      </c>
      <c r="HP475" t="s">
        <v>3</v>
      </c>
      <c r="HQ475" t="s">
        <v>3</v>
      </c>
      <c r="IK475">
        <v>0</v>
      </c>
    </row>
    <row r="476" spans="1:255" x14ac:dyDescent="0.2">
      <c r="A476" s="2">
        <v>17</v>
      </c>
      <c r="B476" s="2">
        <v>1</v>
      </c>
      <c r="C476" s="2"/>
      <c r="D476" s="2"/>
      <c r="E476" s="2" t="s">
        <v>434</v>
      </c>
      <c r="F476" s="2" t="s">
        <v>27</v>
      </c>
      <c r="G476" s="2" t="s">
        <v>155</v>
      </c>
      <c r="H476" s="2" t="s">
        <v>134</v>
      </c>
      <c r="I476" s="2">
        <f>ROUND(I468*102,9)</f>
        <v>28.56</v>
      </c>
      <c r="J476" s="2">
        <v>0</v>
      </c>
      <c r="K476" s="2">
        <f>ROUND(I468*102,9)</f>
        <v>28.56</v>
      </c>
      <c r="L476" s="2"/>
      <c r="M476" s="2"/>
      <c r="N476" s="2"/>
      <c r="O476" s="2">
        <f t="shared" si="479"/>
        <v>203.63</v>
      </c>
      <c r="P476" s="2">
        <f t="shared" si="480"/>
        <v>203.63</v>
      </c>
      <c r="Q476" s="2">
        <f t="shared" si="481"/>
        <v>0</v>
      </c>
      <c r="R476" s="2">
        <f t="shared" si="482"/>
        <v>0</v>
      </c>
      <c r="S476" s="2">
        <f t="shared" si="483"/>
        <v>0</v>
      </c>
      <c r="T476" s="2">
        <f t="shared" si="484"/>
        <v>0</v>
      </c>
      <c r="U476" s="2">
        <f t="shared" si="485"/>
        <v>0</v>
      </c>
      <c r="V476" s="2">
        <f t="shared" si="486"/>
        <v>0</v>
      </c>
      <c r="W476" s="2">
        <f t="shared" si="487"/>
        <v>0</v>
      </c>
      <c r="X476" s="2">
        <f t="shared" si="488"/>
        <v>0</v>
      </c>
      <c r="Y476" s="2">
        <f t="shared" si="489"/>
        <v>0</v>
      </c>
      <c r="Z476" s="2"/>
      <c r="AA476" s="2">
        <v>151751237</v>
      </c>
      <c r="AB476" s="2">
        <f t="shared" si="490"/>
        <v>7.13</v>
      </c>
      <c r="AC476" s="2">
        <f t="shared" si="491"/>
        <v>7.13</v>
      </c>
      <c r="AD476" s="2">
        <f t="shared" si="492"/>
        <v>0</v>
      </c>
      <c r="AE476" s="2">
        <f t="shared" si="493"/>
        <v>0</v>
      </c>
      <c r="AF476" s="2">
        <f t="shared" si="494"/>
        <v>0</v>
      </c>
      <c r="AG476" s="2">
        <f t="shared" si="495"/>
        <v>0</v>
      </c>
      <c r="AH476" s="2">
        <f t="shared" si="496"/>
        <v>0</v>
      </c>
      <c r="AI476" s="2">
        <f t="shared" si="497"/>
        <v>0</v>
      </c>
      <c r="AJ476" s="2">
        <f t="shared" si="498"/>
        <v>0</v>
      </c>
      <c r="AK476" s="2">
        <v>7.13</v>
      </c>
      <c r="AL476" s="2">
        <v>7.13</v>
      </c>
      <c r="AM476" s="2">
        <v>0</v>
      </c>
      <c r="AN476" s="2">
        <v>0</v>
      </c>
      <c r="AO476" s="2">
        <v>0</v>
      </c>
      <c r="AP476" s="2">
        <v>0</v>
      </c>
      <c r="AQ476" s="2">
        <v>0</v>
      </c>
      <c r="AR476" s="2">
        <v>0</v>
      </c>
      <c r="AS476" s="2">
        <v>0</v>
      </c>
      <c r="AT476" s="2">
        <v>0</v>
      </c>
      <c r="AU476" s="2">
        <v>0</v>
      </c>
      <c r="AV476" s="2">
        <v>1</v>
      </c>
      <c r="AW476" s="2">
        <v>1</v>
      </c>
      <c r="AX476" s="2"/>
      <c r="AY476" s="2"/>
      <c r="AZ476" s="2">
        <v>1</v>
      </c>
      <c r="BA476" s="2">
        <v>1</v>
      </c>
      <c r="BB476" s="2">
        <v>1</v>
      </c>
      <c r="BC476" s="2">
        <v>1</v>
      </c>
      <c r="BD476" s="2" t="s">
        <v>3</v>
      </c>
      <c r="BE476" s="2" t="s">
        <v>3</v>
      </c>
      <c r="BF476" s="2" t="s">
        <v>3</v>
      </c>
      <c r="BG476" s="2" t="s">
        <v>3</v>
      </c>
      <c r="BH476" s="2">
        <v>3</v>
      </c>
      <c r="BI476" s="2">
        <v>2</v>
      </c>
      <c r="BJ476" s="2" t="s">
        <v>3</v>
      </c>
      <c r="BK476" s="2"/>
      <c r="BL476" s="2"/>
      <c r="BM476" s="2">
        <v>700010</v>
      </c>
      <c r="BN476" s="2">
        <v>0</v>
      </c>
      <c r="BO476" s="2" t="s">
        <v>3</v>
      </c>
      <c r="BP476" s="2">
        <v>0</v>
      </c>
      <c r="BQ476" s="2">
        <v>202</v>
      </c>
      <c r="BR476" s="2">
        <v>0</v>
      </c>
      <c r="BS476" s="2">
        <v>1</v>
      </c>
      <c r="BT476" s="2">
        <v>1</v>
      </c>
      <c r="BU476" s="2">
        <v>1</v>
      </c>
      <c r="BV476" s="2">
        <v>1</v>
      </c>
      <c r="BW476" s="2">
        <v>1</v>
      </c>
      <c r="BX476" s="2">
        <v>1</v>
      </c>
      <c r="BY476" s="2" t="s">
        <v>3</v>
      </c>
      <c r="BZ476" s="2">
        <v>0</v>
      </c>
      <c r="CA476" s="2">
        <v>0</v>
      </c>
      <c r="CB476" s="2" t="s">
        <v>3</v>
      </c>
      <c r="CC476" s="2"/>
      <c r="CD476" s="2"/>
      <c r="CE476" s="2">
        <v>30</v>
      </c>
      <c r="CF476" s="2">
        <v>0</v>
      </c>
      <c r="CG476" s="2">
        <v>0</v>
      </c>
      <c r="CH476" s="2"/>
      <c r="CI476" s="2"/>
      <c r="CJ476" s="2"/>
      <c r="CK476" s="2"/>
      <c r="CL476" s="2"/>
      <c r="CM476" s="2">
        <v>0</v>
      </c>
      <c r="CN476" s="2" t="s">
        <v>3</v>
      </c>
      <c r="CO476" s="2">
        <v>0</v>
      </c>
      <c r="CP476" s="2">
        <f t="shared" si="499"/>
        <v>203.63</v>
      </c>
      <c r="CQ476" s="2">
        <f t="shared" si="500"/>
        <v>7.13</v>
      </c>
      <c r="CR476" s="2">
        <f t="shared" si="501"/>
        <v>0</v>
      </c>
      <c r="CS476" s="2">
        <f t="shared" si="502"/>
        <v>0</v>
      </c>
      <c r="CT476" s="2">
        <f t="shared" si="503"/>
        <v>0</v>
      </c>
      <c r="CU476" s="2">
        <f t="shared" si="504"/>
        <v>0</v>
      </c>
      <c r="CV476" s="2">
        <f t="shared" si="505"/>
        <v>0</v>
      </c>
      <c r="CW476" s="2">
        <f t="shared" si="506"/>
        <v>0</v>
      </c>
      <c r="CX476" s="2">
        <f t="shared" si="507"/>
        <v>0</v>
      </c>
      <c r="CY476" s="2">
        <f>((S476*BZ476)/100)</f>
        <v>0</v>
      </c>
      <c r="CZ476" s="2">
        <f>((S476*CA476)/100)</f>
        <v>0</v>
      </c>
      <c r="DA476" s="2"/>
      <c r="DB476" s="2"/>
      <c r="DC476" s="2" t="s">
        <v>3</v>
      </c>
      <c r="DD476" s="2" t="s">
        <v>3</v>
      </c>
      <c r="DE476" s="2" t="s">
        <v>3</v>
      </c>
      <c r="DF476" s="2" t="s">
        <v>3</v>
      </c>
      <c r="DG476" s="2" t="s">
        <v>3</v>
      </c>
      <c r="DH476" s="2" t="s">
        <v>3</v>
      </c>
      <c r="DI476" s="2" t="s">
        <v>3</v>
      </c>
      <c r="DJ476" s="2" t="s">
        <v>3</v>
      </c>
      <c r="DK476" s="2" t="s">
        <v>3</v>
      </c>
      <c r="DL476" s="2" t="s">
        <v>3</v>
      </c>
      <c r="DM476" s="2" t="s">
        <v>3</v>
      </c>
      <c r="DN476" s="2">
        <v>0</v>
      </c>
      <c r="DO476" s="2">
        <v>0</v>
      </c>
      <c r="DP476" s="2">
        <v>1</v>
      </c>
      <c r="DQ476" s="2">
        <v>1</v>
      </c>
      <c r="DR476" s="2"/>
      <c r="DS476" s="2"/>
      <c r="DT476" s="2"/>
      <c r="DU476" s="2">
        <v>1003</v>
      </c>
      <c r="DV476" s="2" t="s">
        <v>134</v>
      </c>
      <c r="DW476" s="2" t="s">
        <v>134</v>
      </c>
      <c r="DX476" s="2">
        <v>1</v>
      </c>
      <c r="DY476" s="2"/>
      <c r="DZ476" s="2" t="s">
        <v>3</v>
      </c>
      <c r="EA476" s="2" t="s">
        <v>3</v>
      </c>
      <c r="EB476" s="2" t="s">
        <v>3</v>
      </c>
      <c r="EC476" s="2" t="s">
        <v>3</v>
      </c>
      <c r="ED476" s="2"/>
      <c r="EE476" s="2">
        <v>151748510</v>
      </c>
      <c r="EF476" s="2">
        <v>202</v>
      </c>
      <c r="EG476" s="2" t="s">
        <v>30</v>
      </c>
      <c r="EH476" s="2">
        <v>0</v>
      </c>
      <c r="EI476" s="2" t="s">
        <v>3</v>
      </c>
      <c r="EJ476" s="2">
        <v>1</v>
      </c>
      <c r="EK476" s="2">
        <v>700010</v>
      </c>
      <c r="EL476" s="2" t="s">
        <v>31</v>
      </c>
      <c r="EM476" s="2" t="s">
        <v>30</v>
      </c>
      <c r="EN476" s="2"/>
      <c r="EO476" s="2" t="s">
        <v>3</v>
      </c>
      <c r="EP476" s="2"/>
      <c r="EQ476" s="2">
        <v>0</v>
      </c>
      <c r="ER476" s="2">
        <v>7.6000000000000005</v>
      </c>
      <c r="ES476" s="2">
        <v>7.13</v>
      </c>
      <c r="ET476" s="2">
        <v>0</v>
      </c>
      <c r="EU476" s="2">
        <v>0</v>
      </c>
      <c r="EV476" s="2">
        <v>0</v>
      </c>
      <c r="EW476" s="2">
        <v>0</v>
      </c>
      <c r="EX476" s="2">
        <v>0</v>
      </c>
      <c r="EY476" s="2">
        <v>0</v>
      </c>
      <c r="EZ476" s="2"/>
      <c r="FA476" s="2"/>
      <c r="FB476" s="2"/>
      <c r="FC476" s="2"/>
      <c r="FD476" s="2"/>
      <c r="FE476" s="2"/>
      <c r="FF476" s="2"/>
      <c r="FG476" s="2"/>
      <c r="FH476" s="2"/>
      <c r="FI476" s="2"/>
      <c r="FJ476" s="2"/>
      <c r="FK476" s="2"/>
      <c r="FL476" s="2"/>
      <c r="FM476" s="2"/>
      <c r="FN476" s="2"/>
      <c r="FO476" s="2"/>
      <c r="FP476" s="2"/>
      <c r="FQ476" s="2">
        <v>0</v>
      </c>
      <c r="FR476" s="2">
        <f t="shared" si="508"/>
        <v>0</v>
      </c>
      <c r="FS476" s="2">
        <v>0</v>
      </c>
      <c r="FT476" s="2"/>
      <c r="FU476" s="2"/>
      <c r="FV476" s="2"/>
      <c r="FW476" s="2"/>
      <c r="FX476" s="2">
        <v>0</v>
      </c>
      <c r="FY476" s="2">
        <v>0</v>
      </c>
      <c r="FZ476" s="2"/>
      <c r="GA476" s="2" t="s">
        <v>156</v>
      </c>
      <c r="GB476" s="2"/>
      <c r="GC476" s="2"/>
      <c r="GD476" s="2">
        <v>0</v>
      </c>
      <c r="GE476" s="2"/>
      <c r="GF476" s="2">
        <v>-397864848</v>
      </c>
      <c r="GG476" s="2">
        <v>2</v>
      </c>
      <c r="GH476" s="2">
        <v>4</v>
      </c>
      <c r="GI476" s="2">
        <v>-2</v>
      </c>
      <c r="GJ476" s="2">
        <v>0</v>
      </c>
      <c r="GK476" s="2">
        <f>ROUND(R476*(R12)/100,2)</f>
        <v>0</v>
      </c>
      <c r="GL476" s="2">
        <f t="shared" si="509"/>
        <v>0</v>
      </c>
      <c r="GM476" s="2">
        <f t="shared" si="510"/>
        <v>203.63</v>
      </c>
      <c r="GN476" s="2">
        <f t="shared" si="511"/>
        <v>0</v>
      </c>
      <c r="GO476" s="2">
        <f t="shared" si="512"/>
        <v>203.63</v>
      </c>
      <c r="GP476" s="2">
        <f t="shared" si="513"/>
        <v>0</v>
      </c>
      <c r="GQ476" s="2"/>
      <c r="GR476" s="2">
        <v>0</v>
      </c>
      <c r="GS476" s="2">
        <v>2</v>
      </c>
      <c r="GT476" s="2">
        <v>0</v>
      </c>
      <c r="GU476" s="2" t="s">
        <v>3</v>
      </c>
      <c r="GV476" s="2">
        <f t="shared" si="514"/>
        <v>0</v>
      </c>
      <c r="GW476" s="2">
        <v>1</v>
      </c>
      <c r="GX476" s="2">
        <f t="shared" si="515"/>
        <v>0</v>
      </c>
      <c r="GY476" s="2"/>
      <c r="GZ476" s="2"/>
      <c r="HA476" s="2">
        <v>0</v>
      </c>
      <c r="HB476" s="2">
        <v>0</v>
      </c>
      <c r="HC476" s="2">
        <f t="shared" si="516"/>
        <v>0</v>
      </c>
      <c r="HD476" s="2"/>
      <c r="HE476" s="2" t="s">
        <v>26</v>
      </c>
      <c r="HF476" s="2" t="s">
        <v>75</v>
      </c>
      <c r="HG476" s="2"/>
      <c r="HH476" s="2"/>
      <c r="HI476" s="2"/>
      <c r="HJ476" s="2"/>
      <c r="HK476" s="2"/>
      <c r="HL476" s="2"/>
      <c r="HM476" s="2" t="s">
        <v>3</v>
      </c>
      <c r="HN476" s="2" t="s">
        <v>3</v>
      </c>
      <c r="HO476" s="2" t="s">
        <v>3</v>
      </c>
      <c r="HP476" s="2" t="s">
        <v>3</v>
      </c>
      <c r="HQ476" s="2" t="s">
        <v>3</v>
      </c>
      <c r="HR476" s="2"/>
      <c r="HS476" s="2"/>
      <c r="HT476" s="2"/>
      <c r="HU476" s="2"/>
      <c r="HV476" s="2"/>
      <c r="HW476" s="2"/>
      <c r="HX476" s="2"/>
      <c r="HY476" s="2"/>
      <c r="HZ476" s="2"/>
      <c r="IA476" s="2"/>
      <c r="IB476" s="2"/>
      <c r="IC476" s="2"/>
      <c r="ID476" s="2"/>
      <c r="IE476" s="2"/>
      <c r="IF476" s="2"/>
      <c r="IG476" s="2"/>
      <c r="IH476" s="2"/>
      <c r="II476" s="2"/>
      <c r="IJ476" s="2"/>
      <c r="IK476" s="2">
        <v>0</v>
      </c>
      <c r="IL476" s="2"/>
      <c r="IM476" s="2"/>
      <c r="IN476" s="2"/>
      <c r="IO476" s="2"/>
      <c r="IP476" s="2"/>
      <c r="IQ476" s="2"/>
      <c r="IR476" s="2"/>
      <c r="IS476" s="2"/>
      <c r="IT476" s="2"/>
      <c r="IU476" s="2"/>
    </row>
    <row r="477" spans="1:255" x14ac:dyDescent="0.2">
      <c r="A477">
        <v>17</v>
      </c>
      <c r="B477">
        <v>1</v>
      </c>
      <c r="E477" t="s">
        <v>434</v>
      </c>
      <c r="F477" t="s">
        <v>27</v>
      </c>
      <c r="G477" t="s">
        <v>155</v>
      </c>
      <c r="H477" t="s">
        <v>134</v>
      </c>
      <c r="I477">
        <f>ROUND(I469*102,9)</f>
        <v>28.56</v>
      </c>
      <c r="J477">
        <v>0</v>
      </c>
      <c r="K477">
        <f>ROUND(I469*102,9)</f>
        <v>28.56</v>
      </c>
      <c r="O477">
        <f t="shared" si="479"/>
        <v>1983.36</v>
      </c>
      <c r="P477">
        <f t="shared" si="480"/>
        <v>1983.36</v>
      </c>
      <c r="Q477">
        <f t="shared" si="481"/>
        <v>0</v>
      </c>
      <c r="R477">
        <f t="shared" si="482"/>
        <v>0</v>
      </c>
      <c r="S477">
        <f t="shared" si="483"/>
        <v>0</v>
      </c>
      <c r="T477">
        <f t="shared" si="484"/>
        <v>0</v>
      </c>
      <c r="U477">
        <f t="shared" si="485"/>
        <v>0</v>
      </c>
      <c r="V477">
        <f t="shared" si="486"/>
        <v>0</v>
      </c>
      <c r="W477">
        <f t="shared" si="487"/>
        <v>0</v>
      </c>
      <c r="X477">
        <f t="shared" si="488"/>
        <v>0</v>
      </c>
      <c r="Y477">
        <f t="shared" si="489"/>
        <v>0</v>
      </c>
      <c r="AA477">
        <v>151751235</v>
      </c>
      <c r="AB477">
        <f t="shared" si="490"/>
        <v>7.13</v>
      </c>
      <c r="AC477">
        <f t="shared" si="491"/>
        <v>7.13</v>
      </c>
      <c r="AD477">
        <f t="shared" si="492"/>
        <v>0</v>
      </c>
      <c r="AE477">
        <f t="shared" si="493"/>
        <v>0</v>
      </c>
      <c r="AF477">
        <f t="shared" si="494"/>
        <v>0</v>
      </c>
      <c r="AG477">
        <f t="shared" si="495"/>
        <v>0</v>
      </c>
      <c r="AH477">
        <f t="shared" si="496"/>
        <v>0</v>
      </c>
      <c r="AI477">
        <f t="shared" si="497"/>
        <v>0</v>
      </c>
      <c r="AJ477">
        <f t="shared" si="498"/>
        <v>0</v>
      </c>
      <c r="AK477">
        <v>7.13</v>
      </c>
      <c r="AL477">
        <v>7.13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1</v>
      </c>
      <c r="AW477">
        <v>1</v>
      </c>
      <c r="AZ477">
        <v>1</v>
      </c>
      <c r="BA477">
        <v>1</v>
      </c>
      <c r="BB477">
        <v>1</v>
      </c>
      <c r="BC477">
        <v>9.74</v>
      </c>
      <c r="BD477" t="s">
        <v>3</v>
      </c>
      <c r="BE477" t="s">
        <v>3</v>
      </c>
      <c r="BF477" t="s">
        <v>3</v>
      </c>
      <c r="BG477" t="s">
        <v>3</v>
      </c>
      <c r="BH477">
        <v>3</v>
      </c>
      <c r="BI477">
        <v>2</v>
      </c>
      <c r="BJ477" t="s">
        <v>3</v>
      </c>
      <c r="BM477">
        <v>700010</v>
      </c>
      <c r="BN477">
        <v>0</v>
      </c>
      <c r="BO477" t="s">
        <v>3</v>
      </c>
      <c r="BP477">
        <v>0</v>
      </c>
      <c r="BQ477">
        <v>202</v>
      </c>
      <c r="BR477">
        <v>0</v>
      </c>
      <c r="BS477">
        <v>1</v>
      </c>
      <c r="BT477">
        <v>1</v>
      </c>
      <c r="BU477">
        <v>1</v>
      </c>
      <c r="BV477">
        <v>1</v>
      </c>
      <c r="BW477">
        <v>1</v>
      </c>
      <c r="BX477">
        <v>1</v>
      </c>
      <c r="BY477" t="s">
        <v>3</v>
      </c>
      <c r="BZ477">
        <v>0</v>
      </c>
      <c r="CA477">
        <v>0</v>
      </c>
      <c r="CB477" t="s">
        <v>3</v>
      </c>
      <c r="CE477">
        <v>30</v>
      </c>
      <c r="CF477">
        <v>0</v>
      </c>
      <c r="CG477">
        <v>0</v>
      </c>
      <c r="CM477">
        <v>0</v>
      </c>
      <c r="CN477" t="s">
        <v>3</v>
      </c>
      <c r="CO477">
        <v>0</v>
      </c>
      <c r="CP477">
        <f t="shared" si="499"/>
        <v>1983.36</v>
      </c>
      <c r="CQ477">
        <f t="shared" si="500"/>
        <v>69.45</v>
      </c>
      <c r="CR477">
        <f t="shared" si="501"/>
        <v>0</v>
      </c>
      <c r="CS477">
        <f t="shared" si="502"/>
        <v>0</v>
      </c>
      <c r="CT477">
        <f t="shared" si="503"/>
        <v>0</v>
      </c>
      <c r="CU477">
        <f t="shared" si="504"/>
        <v>0</v>
      </c>
      <c r="CV477">
        <f t="shared" si="505"/>
        <v>0</v>
      </c>
      <c r="CW477">
        <f t="shared" si="506"/>
        <v>0</v>
      </c>
      <c r="CX477">
        <f t="shared" si="507"/>
        <v>0</v>
      </c>
      <c r="CY477">
        <f>S477*(BZ477/100)</f>
        <v>0</v>
      </c>
      <c r="CZ477">
        <f>S477*(CA477/100)</f>
        <v>0</v>
      </c>
      <c r="DC477" t="s">
        <v>3</v>
      </c>
      <c r="DD477" t="s">
        <v>3</v>
      </c>
      <c r="DE477" t="s">
        <v>3</v>
      </c>
      <c r="DF477" t="s">
        <v>3</v>
      </c>
      <c r="DG477" t="s">
        <v>3</v>
      </c>
      <c r="DH477" t="s">
        <v>3</v>
      </c>
      <c r="DI477" t="s">
        <v>3</v>
      </c>
      <c r="DJ477" t="s">
        <v>3</v>
      </c>
      <c r="DK477" t="s">
        <v>3</v>
      </c>
      <c r="DL477" t="s">
        <v>3</v>
      </c>
      <c r="DM477" t="s">
        <v>3</v>
      </c>
      <c r="DN477">
        <v>0</v>
      </c>
      <c r="DO477">
        <v>0</v>
      </c>
      <c r="DP477">
        <v>1</v>
      </c>
      <c r="DQ477">
        <v>1</v>
      </c>
      <c r="DU477">
        <v>1003</v>
      </c>
      <c r="DV477" t="s">
        <v>134</v>
      </c>
      <c r="DW477" t="s">
        <v>134</v>
      </c>
      <c r="DX477">
        <v>1</v>
      </c>
      <c r="DZ477" t="s">
        <v>3</v>
      </c>
      <c r="EA477" t="s">
        <v>3</v>
      </c>
      <c r="EB477" t="s">
        <v>3</v>
      </c>
      <c r="EC477" t="s">
        <v>3</v>
      </c>
      <c r="EE477">
        <v>151748510</v>
      </c>
      <c r="EF477">
        <v>202</v>
      </c>
      <c r="EG477" t="s">
        <v>30</v>
      </c>
      <c r="EH477">
        <v>0</v>
      </c>
      <c r="EI477" t="s">
        <v>3</v>
      </c>
      <c r="EJ477">
        <v>1</v>
      </c>
      <c r="EK477">
        <v>700010</v>
      </c>
      <c r="EL477" t="s">
        <v>31</v>
      </c>
      <c r="EM477" t="s">
        <v>30</v>
      </c>
      <c r="EO477" t="s">
        <v>3</v>
      </c>
      <c r="EQ477">
        <v>0</v>
      </c>
      <c r="ER477">
        <v>7.6000000000000005</v>
      </c>
      <c r="ES477">
        <v>7.13</v>
      </c>
      <c r="ET477">
        <v>0</v>
      </c>
      <c r="EU477">
        <v>0</v>
      </c>
      <c r="EV477">
        <v>0</v>
      </c>
      <c r="EW477">
        <v>0</v>
      </c>
      <c r="EX477">
        <v>0</v>
      </c>
      <c r="EY477">
        <v>0</v>
      </c>
      <c r="EZ477">
        <v>5</v>
      </c>
      <c r="FC477">
        <v>1</v>
      </c>
      <c r="FD477">
        <v>18</v>
      </c>
      <c r="FF477">
        <v>81.72</v>
      </c>
      <c r="FQ477">
        <v>0</v>
      </c>
      <c r="FR477">
        <f t="shared" si="508"/>
        <v>0</v>
      </c>
      <c r="FS477">
        <v>0</v>
      </c>
      <c r="FX477">
        <v>0</v>
      </c>
      <c r="FY477">
        <v>0</v>
      </c>
      <c r="GA477" t="s">
        <v>156</v>
      </c>
      <c r="GD477">
        <v>0</v>
      </c>
      <c r="GF477">
        <v>-397864848</v>
      </c>
      <c r="GG477">
        <v>2</v>
      </c>
      <c r="GH477">
        <v>3</v>
      </c>
      <c r="GI477">
        <v>5</v>
      </c>
      <c r="GJ477">
        <v>0</v>
      </c>
      <c r="GK477">
        <f>ROUND(R477*(S12)/100,2)</f>
        <v>0</v>
      </c>
      <c r="GL477">
        <f t="shared" si="509"/>
        <v>0</v>
      </c>
      <c r="GM477">
        <f t="shared" si="510"/>
        <v>1983.36</v>
      </c>
      <c r="GN477">
        <f t="shared" si="511"/>
        <v>0</v>
      </c>
      <c r="GO477">
        <f t="shared" si="512"/>
        <v>1983.36</v>
      </c>
      <c r="GP477">
        <f t="shared" si="513"/>
        <v>0</v>
      </c>
      <c r="GR477">
        <v>1</v>
      </c>
      <c r="GS477">
        <v>1</v>
      </c>
      <c r="GT477">
        <v>0</v>
      </c>
      <c r="GU477" t="s">
        <v>3</v>
      </c>
      <c r="GV477">
        <f t="shared" si="514"/>
        <v>0</v>
      </c>
      <c r="GW477">
        <v>1</v>
      </c>
      <c r="GX477">
        <f t="shared" si="515"/>
        <v>0</v>
      </c>
      <c r="HA477">
        <v>0</v>
      </c>
      <c r="HB477">
        <v>0</v>
      </c>
      <c r="HC477">
        <f t="shared" si="516"/>
        <v>0</v>
      </c>
      <c r="HE477" t="s">
        <v>26</v>
      </c>
      <c r="HF477" t="s">
        <v>75</v>
      </c>
      <c r="HM477" t="s">
        <v>3</v>
      </c>
      <c r="HN477" t="s">
        <v>3</v>
      </c>
      <c r="HO477" t="s">
        <v>3</v>
      </c>
      <c r="HP477" t="s">
        <v>3</v>
      </c>
      <c r="HQ477" t="s">
        <v>3</v>
      </c>
      <c r="IK477">
        <v>0</v>
      </c>
    </row>
    <row r="478" spans="1:255" x14ac:dyDescent="0.2">
      <c r="A478" s="2">
        <v>17</v>
      </c>
      <c r="B478" s="2">
        <v>1</v>
      </c>
      <c r="C478" s="2"/>
      <c r="D478" s="2"/>
      <c r="E478" s="2" t="s">
        <v>435</v>
      </c>
      <c r="F478" s="2" t="s">
        <v>27</v>
      </c>
      <c r="G478" s="2" t="s">
        <v>436</v>
      </c>
      <c r="H478" s="2" t="s">
        <v>29</v>
      </c>
      <c r="I478" s="2">
        <v>70</v>
      </c>
      <c r="J478" s="2">
        <v>0</v>
      </c>
      <c r="K478" s="2">
        <v>70</v>
      </c>
      <c r="L478" s="2"/>
      <c r="M478" s="2"/>
      <c r="N478" s="2"/>
      <c r="O478" s="2">
        <f t="shared" si="479"/>
        <v>13.3</v>
      </c>
      <c r="P478" s="2">
        <f t="shared" si="480"/>
        <v>13.3</v>
      </c>
      <c r="Q478" s="2">
        <f t="shared" si="481"/>
        <v>0</v>
      </c>
      <c r="R478" s="2">
        <f t="shared" si="482"/>
        <v>0</v>
      </c>
      <c r="S478" s="2">
        <f t="shared" si="483"/>
        <v>0</v>
      </c>
      <c r="T478" s="2">
        <f t="shared" si="484"/>
        <v>0</v>
      </c>
      <c r="U478" s="2">
        <f t="shared" si="485"/>
        <v>0</v>
      </c>
      <c r="V478" s="2">
        <f t="shared" si="486"/>
        <v>0</v>
      </c>
      <c r="W478" s="2">
        <f t="shared" si="487"/>
        <v>0</v>
      </c>
      <c r="X478" s="2">
        <f t="shared" si="488"/>
        <v>0</v>
      </c>
      <c r="Y478" s="2">
        <f t="shared" si="489"/>
        <v>0</v>
      </c>
      <c r="Z478" s="2"/>
      <c r="AA478" s="2">
        <v>151751237</v>
      </c>
      <c r="AB478" s="2">
        <f t="shared" si="490"/>
        <v>0.19</v>
      </c>
      <c r="AC478" s="2">
        <f t="shared" si="491"/>
        <v>0.19</v>
      </c>
      <c r="AD478" s="2">
        <f t="shared" si="492"/>
        <v>0</v>
      </c>
      <c r="AE478" s="2">
        <f t="shared" si="493"/>
        <v>0</v>
      </c>
      <c r="AF478" s="2">
        <f t="shared" si="494"/>
        <v>0</v>
      </c>
      <c r="AG478" s="2">
        <f t="shared" si="495"/>
        <v>0</v>
      </c>
      <c r="AH478" s="2">
        <f t="shared" si="496"/>
        <v>0</v>
      </c>
      <c r="AI478" s="2">
        <f t="shared" si="497"/>
        <v>0</v>
      </c>
      <c r="AJ478" s="2">
        <f t="shared" si="498"/>
        <v>0</v>
      </c>
      <c r="AK478" s="2">
        <v>0.19</v>
      </c>
      <c r="AL478" s="2">
        <v>0.19</v>
      </c>
      <c r="AM478" s="2">
        <v>0</v>
      </c>
      <c r="AN478" s="2">
        <v>0</v>
      </c>
      <c r="AO478" s="2">
        <v>0</v>
      </c>
      <c r="AP478" s="2">
        <v>0</v>
      </c>
      <c r="AQ478" s="2">
        <v>0</v>
      </c>
      <c r="AR478" s="2">
        <v>0</v>
      </c>
      <c r="AS478" s="2">
        <v>0</v>
      </c>
      <c r="AT478" s="2">
        <v>0</v>
      </c>
      <c r="AU478" s="2">
        <v>0</v>
      </c>
      <c r="AV478" s="2">
        <v>1</v>
      </c>
      <c r="AW478" s="2">
        <v>1</v>
      </c>
      <c r="AX478" s="2"/>
      <c r="AY478" s="2"/>
      <c r="AZ478" s="2">
        <v>1</v>
      </c>
      <c r="BA478" s="2">
        <v>1</v>
      </c>
      <c r="BB478" s="2">
        <v>1</v>
      </c>
      <c r="BC478" s="2">
        <v>1</v>
      </c>
      <c r="BD478" s="2" t="s">
        <v>3</v>
      </c>
      <c r="BE478" s="2" t="s">
        <v>3</v>
      </c>
      <c r="BF478" s="2" t="s">
        <v>3</v>
      </c>
      <c r="BG478" s="2" t="s">
        <v>3</v>
      </c>
      <c r="BH478" s="2">
        <v>3</v>
      </c>
      <c r="BI478" s="2">
        <v>2</v>
      </c>
      <c r="BJ478" s="2" t="s">
        <v>3</v>
      </c>
      <c r="BK478" s="2"/>
      <c r="BL478" s="2"/>
      <c r="BM478" s="2">
        <v>700010</v>
      </c>
      <c r="BN478" s="2">
        <v>0</v>
      </c>
      <c r="BO478" s="2" t="s">
        <v>3</v>
      </c>
      <c r="BP478" s="2">
        <v>0</v>
      </c>
      <c r="BQ478" s="2">
        <v>202</v>
      </c>
      <c r="BR478" s="2">
        <v>0</v>
      </c>
      <c r="BS478" s="2">
        <v>1</v>
      </c>
      <c r="BT478" s="2">
        <v>1</v>
      </c>
      <c r="BU478" s="2">
        <v>1</v>
      </c>
      <c r="BV478" s="2">
        <v>1</v>
      </c>
      <c r="BW478" s="2">
        <v>1</v>
      </c>
      <c r="BX478" s="2">
        <v>1</v>
      </c>
      <c r="BY478" s="2" t="s">
        <v>3</v>
      </c>
      <c r="BZ478" s="2">
        <v>0</v>
      </c>
      <c r="CA478" s="2">
        <v>0</v>
      </c>
      <c r="CB478" s="2" t="s">
        <v>3</v>
      </c>
      <c r="CC478" s="2"/>
      <c r="CD478" s="2"/>
      <c r="CE478" s="2">
        <v>30</v>
      </c>
      <c r="CF478" s="2">
        <v>0</v>
      </c>
      <c r="CG478" s="2">
        <v>0</v>
      </c>
      <c r="CH478" s="2"/>
      <c r="CI478" s="2"/>
      <c r="CJ478" s="2"/>
      <c r="CK478" s="2"/>
      <c r="CL478" s="2"/>
      <c r="CM478" s="2">
        <v>0</v>
      </c>
      <c r="CN478" s="2" t="s">
        <v>3</v>
      </c>
      <c r="CO478" s="2">
        <v>0</v>
      </c>
      <c r="CP478" s="2">
        <f t="shared" si="499"/>
        <v>13.3</v>
      </c>
      <c r="CQ478" s="2">
        <f t="shared" si="500"/>
        <v>0.19</v>
      </c>
      <c r="CR478" s="2">
        <f t="shared" si="501"/>
        <v>0</v>
      </c>
      <c r="CS478" s="2">
        <f t="shared" si="502"/>
        <v>0</v>
      </c>
      <c r="CT478" s="2">
        <f t="shared" si="503"/>
        <v>0</v>
      </c>
      <c r="CU478" s="2">
        <f t="shared" si="504"/>
        <v>0</v>
      </c>
      <c r="CV478" s="2">
        <f t="shared" si="505"/>
        <v>0</v>
      </c>
      <c r="CW478" s="2">
        <f t="shared" si="506"/>
        <v>0</v>
      </c>
      <c r="CX478" s="2">
        <f t="shared" si="507"/>
        <v>0</v>
      </c>
      <c r="CY478" s="2">
        <f>((S478*BZ478)/100)</f>
        <v>0</v>
      </c>
      <c r="CZ478" s="2">
        <f>((S478*CA478)/100)</f>
        <v>0</v>
      </c>
      <c r="DA478" s="2"/>
      <c r="DB478" s="2"/>
      <c r="DC478" s="2" t="s">
        <v>3</v>
      </c>
      <c r="DD478" s="2" t="s">
        <v>3</v>
      </c>
      <c r="DE478" s="2" t="s">
        <v>3</v>
      </c>
      <c r="DF478" s="2" t="s">
        <v>3</v>
      </c>
      <c r="DG478" s="2" t="s">
        <v>3</v>
      </c>
      <c r="DH478" s="2" t="s">
        <v>3</v>
      </c>
      <c r="DI478" s="2" t="s">
        <v>3</v>
      </c>
      <c r="DJ478" s="2" t="s">
        <v>3</v>
      </c>
      <c r="DK478" s="2" t="s">
        <v>3</v>
      </c>
      <c r="DL478" s="2" t="s">
        <v>3</v>
      </c>
      <c r="DM478" s="2" t="s">
        <v>3</v>
      </c>
      <c r="DN478" s="2">
        <v>0</v>
      </c>
      <c r="DO478" s="2">
        <v>0</v>
      </c>
      <c r="DP478" s="2">
        <v>1</v>
      </c>
      <c r="DQ478" s="2">
        <v>1</v>
      </c>
      <c r="DR478" s="2"/>
      <c r="DS478" s="2"/>
      <c r="DT478" s="2"/>
      <c r="DU478" s="2">
        <v>1010</v>
      </c>
      <c r="DV478" s="2" t="s">
        <v>29</v>
      </c>
      <c r="DW478" s="2" t="s">
        <v>29</v>
      </c>
      <c r="DX478" s="2">
        <v>1</v>
      </c>
      <c r="DY478" s="2"/>
      <c r="DZ478" s="2" t="s">
        <v>3</v>
      </c>
      <c r="EA478" s="2" t="s">
        <v>3</v>
      </c>
      <c r="EB478" s="2" t="s">
        <v>3</v>
      </c>
      <c r="EC478" s="2" t="s">
        <v>3</v>
      </c>
      <c r="ED478" s="2"/>
      <c r="EE478" s="2">
        <v>151748510</v>
      </c>
      <c r="EF478" s="2">
        <v>202</v>
      </c>
      <c r="EG478" s="2" t="s">
        <v>30</v>
      </c>
      <c r="EH478" s="2">
        <v>0</v>
      </c>
      <c r="EI478" s="2" t="s">
        <v>3</v>
      </c>
      <c r="EJ478" s="2">
        <v>1</v>
      </c>
      <c r="EK478" s="2">
        <v>700010</v>
      </c>
      <c r="EL478" s="2" t="s">
        <v>31</v>
      </c>
      <c r="EM478" s="2" t="s">
        <v>30</v>
      </c>
      <c r="EN478" s="2"/>
      <c r="EO478" s="2" t="s">
        <v>3</v>
      </c>
      <c r="EP478" s="2"/>
      <c r="EQ478" s="2">
        <v>0</v>
      </c>
      <c r="ER478" s="2">
        <v>0.2</v>
      </c>
      <c r="ES478" s="2">
        <v>0.19</v>
      </c>
      <c r="ET478" s="2">
        <v>0</v>
      </c>
      <c r="EU478" s="2">
        <v>0</v>
      </c>
      <c r="EV478" s="2">
        <v>0</v>
      </c>
      <c r="EW478" s="2">
        <v>0</v>
      </c>
      <c r="EX478" s="2">
        <v>0</v>
      </c>
      <c r="EY478" s="2">
        <v>0</v>
      </c>
      <c r="EZ478" s="2"/>
      <c r="FA478" s="2"/>
      <c r="FB478" s="2"/>
      <c r="FC478" s="2"/>
      <c r="FD478" s="2"/>
      <c r="FE478" s="2"/>
      <c r="FF478" s="2"/>
      <c r="FG478" s="2"/>
      <c r="FH478" s="2"/>
      <c r="FI478" s="2"/>
      <c r="FJ478" s="2"/>
      <c r="FK478" s="2"/>
      <c r="FL478" s="2"/>
      <c r="FM478" s="2"/>
      <c r="FN478" s="2"/>
      <c r="FO478" s="2"/>
      <c r="FP478" s="2"/>
      <c r="FQ478" s="2">
        <v>0</v>
      </c>
      <c r="FR478" s="2">
        <f t="shared" si="508"/>
        <v>0</v>
      </c>
      <c r="FS478" s="2">
        <v>0</v>
      </c>
      <c r="FT478" s="2"/>
      <c r="FU478" s="2"/>
      <c r="FV478" s="2"/>
      <c r="FW478" s="2"/>
      <c r="FX478" s="2">
        <v>0</v>
      </c>
      <c r="FY478" s="2">
        <v>0</v>
      </c>
      <c r="FZ478" s="2"/>
      <c r="GA478" s="2" t="s">
        <v>437</v>
      </c>
      <c r="GB478" s="2"/>
      <c r="GC478" s="2"/>
      <c r="GD478" s="2">
        <v>0</v>
      </c>
      <c r="GE478" s="2"/>
      <c r="GF478" s="2">
        <v>-109498449</v>
      </c>
      <c r="GG478" s="2">
        <v>2</v>
      </c>
      <c r="GH478" s="2">
        <v>4</v>
      </c>
      <c r="GI478" s="2">
        <v>-2</v>
      </c>
      <c r="GJ478" s="2">
        <v>0</v>
      </c>
      <c r="GK478" s="2">
        <f>ROUND(R478*(R12)/100,2)</f>
        <v>0</v>
      </c>
      <c r="GL478" s="2">
        <f t="shared" si="509"/>
        <v>0</v>
      </c>
      <c r="GM478" s="2">
        <f t="shared" si="510"/>
        <v>13.3</v>
      </c>
      <c r="GN478" s="2">
        <f t="shared" si="511"/>
        <v>0</v>
      </c>
      <c r="GO478" s="2">
        <f t="shared" si="512"/>
        <v>13.3</v>
      </c>
      <c r="GP478" s="2">
        <f t="shared" si="513"/>
        <v>0</v>
      </c>
      <c r="GQ478" s="2"/>
      <c r="GR478" s="2">
        <v>0</v>
      </c>
      <c r="GS478" s="2">
        <v>2</v>
      </c>
      <c r="GT478" s="2">
        <v>0</v>
      </c>
      <c r="GU478" s="2" t="s">
        <v>3</v>
      </c>
      <c r="GV478" s="2">
        <f t="shared" si="514"/>
        <v>0</v>
      </c>
      <c r="GW478" s="2">
        <v>1</v>
      </c>
      <c r="GX478" s="2">
        <f t="shared" si="515"/>
        <v>0</v>
      </c>
      <c r="GY478" s="2"/>
      <c r="GZ478" s="2"/>
      <c r="HA478" s="2">
        <v>0</v>
      </c>
      <c r="HB478" s="2">
        <v>0</v>
      </c>
      <c r="HC478" s="2">
        <f t="shared" si="516"/>
        <v>0</v>
      </c>
      <c r="HD478" s="2"/>
      <c r="HE478" s="2" t="s">
        <v>26</v>
      </c>
      <c r="HF478" s="2" t="s">
        <v>75</v>
      </c>
      <c r="HG478" s="2"/>
      <c r="HH478" s="2"/>
      <c r="HI478" s="2"/>
      <c r="HJ478" s="2"/>
      <c r="HK478" s="2"/>
      <c r="HL478" s="2"/>
      <c r="HM478" s="2" t="s">
        <v>3</v>
      </c>
      <c r="HN478" s="2" t="s">
        <v>3</v>
      </c>
      <c r="HO478" s="2" t="s">
        <v>3</v>
      </c>
      <c r="HP478" s="2" t="s">
        <v>3</v>
      </c>
      <c r="HQ478" s="2" t="s">
        <v>3</v>
      </c>
      <c r="HR478" s="2"/>
      <c r="HS478" s="2"/>
      <c r="HT478" s="2"/>
      <c r="HU478" s="2"/>
      <c r="HV478" s="2"/>
      <c r="HW478" s="2"/>
      <c r="HX478" s="2"/>
      <c r="HY478" s="2"/>
      <c r="HZ478" s="2"/>
      <c r="IA478" s="2"/>
      <c r="IB478" s="2"/>
      <c r="IC478" s="2"/>
      <c r="ID478" s="2"/>
      <c r="IE478" s="2"/>
      <c r="IF478" s="2"/>
      <c r="IG478" s="2"/>
      <c r="IH478" s="2"/>
      <c r="II478" s="2"/>
      <c r="IJ478" s="2"/>
      <c r="IK478" s="2">
        <v>0</v>
      </c>
      <c r="IL478" s="2"/>
      <c r="IM478" s="2"/>
      <c r="IN478" s="2"/>
      <c r="IO478" s="2"/>
      <c r="IP478" s="2"/>
      <c r="IQ478" s="2"/>
      <c r="IR478" s="2"/>
      <c r="IS478" s="2"/>
      <c r="IT478" s="2"/>
      <c r="IU478" s="2"/>
    </row>
    <row r="479" spans="1:255" x14ac:dyDescent="0.2">
      <c r="A479">
        <v>17</v>
      </c>
      <c r="B479">
        <v>1</v>
      </c>
      <c r="E479" t="s">
        <v>435</v>
      </c>
      <c r="F479" t="s">
        <v>27</v>
      </c>
      <c r="G479" t="s">
        <v>436</v>
      </c>
      <c r="H479" t="s">
        <v>29</v>
      </c>
      <c r="I479">
        <v>70</v>
      </c>
      <c r="J479">
        <v>0</v>
      </c>
      <c r="K479">
        <v>70</v>
      </c>
      <c r="O479">
        <f t="shared" si="479"/>
        <v>129.54</v>
      </c>
      <c r="P479">
        <f t="shared" si="480"/>
        <v>129.54</v>
      </c>
      <c r="Q479">
        <f t="shared" si="481"/>
        <v>0</v>
      </c>
      <c r="R479">
        <f t="shared" si="482"/>
        <v>0</v>
      </c>
      <c r="S479">
        <f t="shared" si="483"/>
        <v>0</v>
      </c>
      <c r="T479">
        <f t="shared" si="484"/>
        <v>0</v>
      </c>
      <c r="U479">
        <f t="shared" si="485"/>
        <v>0</v>
      </c>
      <c r="V479">
        <f t="shared" si="486"/>
        <v>0</v>
      </c>
      <c r="W479">
        <f t="shared" si="487"/>
        <v>0</v>
      </c>
      <c r="X479">
        <f t="shared" si="488"/>
        <v>0</v>
      </c>
      <c r="Y479">
        <f t="shared" si="489"/>
        <v>0</v>
      </c>
      <c r="AA479">
        <v>151751235</v>
      </c>
      <c r="AB479">
        <f t="shared" si="490"/>
        <v>0.19</v>
      </c>
      <c r="AC479">
        <f t="shared" si="491"/>
        <v>0.19</v>
      </c>
      <c r="AD479">
        <f t="shared" si="492"/>
        <v>0</v>
      </c>
      <c r="AE479">
        <f t="shared" si="493"/>
        <v>0</v>
      </c>
      <c r="AF479">
        <f t="shared" si="494"/>
        <v>0</v>
      </c>
      <c r="AG479">
        <f t="shared" si="495"/>
        <v>0</v>
      </c>
      <c r="AH479">
        <f t="shared" si="496"/>
        <v>0</v>
      </c>
      <c r="AI479">
        <f t="shared" si="497"/>
        <v>0</v>
      </c>
      <c r="AJ479">
        <f t="shared" si="498"/>
        <v>0</v>
      </c>
      <c r="AK479">
        <v>0.19</v>
      </c>
      <c r="AL479">
        <v>0.19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1</v>
      </c>
      <c r="AW479">
        <v>1</v>
      </c>
      <c r="AZ479">
        <v>1</v>
      </c>
      <c r="BA479">
        <v>1</v>
      </c>
      <c r="BB479">
        <v>1</v>
      </c>
      <c r="BC479">
        <v>9.74</v>
      </c>
      <c r="BD479" t="s">
        <v>3</v>
      </c>
      <c r="BE479" t="s">
        <v>3</v>
      </c>
      <c r="BF479" t="s">
        <v>3</v>
      </c>
      <c r="BG479" t="s">
        <v>3</v>
      </c>
      <c r="BH479">
        <v>3</v>
      </c>
      <c r="BI479">
        <v>2</v>
      </c>
      <c r="BJ479" t="s">
        <v>3</v>
      </c>
      <c r="BM479">
        <v>700010</v>
      </c>
      <c r="BN479">
        <v>0</v>
      </c>
      <c r="BO479" t="s">
        <v>3</v>
      </c>
      <c r="BP479">
        <v>0</v>
      </c>
      <c r="BQ479">
        <v>202</v>
      </c>
      <c r="BR479">
        <v>0</v>
      </c>
      <c r="BS479">
        <v>1</v>
      </c>
      <c r="BT479">
        <v>1</v>
      </c>
      <c r="BU479">
        <v>1</v>
      </c>
      <c r="BV479">
        <v>1</v>
      </c>
      <c r="BW479">
        <v>1</v>
      </c>
      <c r="BX479">
        <v>1</v>
      </c>
      <c r="BY479" t="s">
        <v>3</v>
      </c>
      <c r="BZ479">
        <v>0</v>
      </c>
      <c r="CA479">
        <v>0</v>
      </c>
      <c r="CB479" t="s">
        <v>3</v>
      </c>
      <c r="CE479">
        <v>30</v>
      </c>
      <c r="CF479">
        <v>0</v>
      </c>
      <c r="CG479">
        <v>0</v>
      </c>
      <c r="CM479">
        <v>0</v>
      </c>
      <c r="CN479" t="s">
        <v>3</v>
      </c>
      <c r="CO479">
        <v>0</v>
      </c>
      <c r="CP479">
        <f t="shared" si="499"/>
        <v>129.54</v>
      </c>
      <c r="CQ479">
        <f t="shared" si="500"/>
        <v>1.85</v>
      </c>
      <c r="CR479">
        <f t="shared" si="501"/>
        <v>0</v>
      </c>
      <c r="CS479">
        <f t="shared" si="502"/>
        <v>0</v>
      </c>
      <c r="CT479">
        <f t="shared" si="503"/>
        <v>0</v>
      </c>
      <c r="CU479">
        <f t="shared" si="504"/>
        <v>0</v>
      </c>
      <c r="CV479">
        <f t="shared" si="505"/>
        <v>0</v>
      </c>
      <c r="CW479">
        <f t="shared" si="506"/>
        <v>0</v>
      </c>
      <c r="CX479">
        <f t="shared" si="507"/>
        <v>0</v>
      </c>
      <c r="CY479">
        <f>S479*(BZ479/100)</f>
        <v>0</v>
      </c>
      <c r="CZ479">
        <f>S479*(CA479/100)</f>
        <v>0</v>
      </c>
      <c r="DC479" t="s">
        <v>3</v>
      </c>
      <c r="DD479" t="s">
        <v>3</v>
      </c>
      <c r="DE479" t="s">
        <v>3</v>
      </c>
      <c r="DF479" t="s">
        <v>3</v>
      </c>
      <c r="DG479" t="s">
        <v>3</v>
      </c>
      <c r="DH479" t="s">
        <v>3</v>
      </c>
      <c r="DI479" t="s">
        <v>3</v>
      </c>
      <c r="DJ479" t="s">
        <v>3</v>
      </c>
      <c r="DK479" t="s">
        <v>3</v>
      </c>
      <c r="DL479" t="s">
        <v>3</v>
      </c>
      <c r="DM479" t="s">
        <v>3</v>
      </c>
      <c r="DN479">
        <v>0</v>
      </c>
      <c r="DO479">
        <v>0</v>
      </c>
      <c r="DP479">
        <v>1</v>
      </c>
      <c r="DQ479">
        <v>1</v>
      </c>
      <c r="DU479">
        <v>1010</v>
      </c>
      <c r="DV479" t="s">
        <v>29</v>
      </c>
      <c r="DW479" t="s">
        <v>29</v>
      </c>
      <c r="DX479">
        <v>1</v>
      </c>
      <c r="DZ479" t="s">
        <v>3</v>
      </c>
      <c r="EA479" t="s">
        <v>3</v>
      </c>
      <c r="EB479" t="s">
        <v>3</v>
      </c>
      <c r="EC479" t="s">
        <v>3</v>
      </c>
      <c r="EE479">
        <v>151748510</v>
      </c>
      <c r="EF479">
        <v>202</v>
      </c>
      <c r="EG479" t="s">
        <v>30</v>
      </c>
      <c r="EH479">
        <v>0</v>
      </c>
      <c r="EI479" t="s">
        <v>3</v>
      </c>
      <c r="EJ479">
        <v>1</v>
      </c>
      <c r="EK479">
        <v>700010</v>
      </c>
      <c r="EL479" t="s">
        <v>31</v>
      </c>
      <c r="EM479" t="s">
        <v>30</v>
      </c>
      <c r="EO479" t="s">
        <v>3</v>
      </c>
      <c r="EQ479">
        <v>0</v>
      </c>
      <c r="ER479">
        <v>0.2</v>
      </c>
      <c r="ES479">
        <v>0.19</v>
      </c>
      <c r="ET479">
        <v>0</v>
      </c>
      <c r="EU479">
        <v>0</v>
      </c>
      <c r="EV479">
        <v>0</v>
      </c>
      <c r="EW479">
        <v>0</v>
      </c>
      <c r="EX479">
        <v>0</v>
      </c>
      <c r="EY479">
        <v>0</v>
      </c>
      <c r="EZ479">
        <v>5</v>
      </c>
      <c r="FC479">
        <v>1</v>
      </c>
      <c r="FD479">
        <v>18</v>
      </c>
      <c r="FF479">
        <v>2.2200000000000002</v>
      </c>
      <c r="FQ479">
        <v>0</v>
      </c>
      <c r="FR479">
        <f t="shared" si="508"/>
        <v>0</v>
      </c>
      <c r="FS479">
        <v>0</v>
      </c>
      <c r="FX479">
        <v>0</v>
      </c>
      <c r="FY479">
        <v>0</v>
      </c>
      <c r="GA479" t="s">
        <v>437</v>
      </c>
      <c r="GD479">
        <v>0</v>
      </c>
      <c r="GF479">
        <v>-109498449</v>
      </c>
      <c r="GG479">
        <v>2</v>
      </c>
      <c r="GH479">
        <v>3</v>
      </c>
      <c r="GI479">
        <v>5</v>
      </c>
      <c r="GJ479">
        <v>0</v>
      </c>
      <c r="GK479">
        <f>ROUND(R479*(S12)/100,2)</f>
        <v>0</v>
      </c>
      <c r="GL479">
        <f t="shared" si="509"/>
        <v>0</v>
      </c>
      <c r="GM479">
        <f t="shared" si="510"/>
        <v>129.54</v>
      </c>
      <c r="GN479">
        <f t="shared" si="511"/>
        <v>0</v>
      </c>
      <c r="GO479">
        <f t="shared" si="512"/>
        <v>129.54</v>
      </c>
      <c r="GP479">
        <f t="shared" si="513"/>
        <v>0</v>
      </c>
      <c r="GR479">
        <v>1</v>
      </c>
      <c r="GS479">
        <v>1</v>
      </c>
      <c r="GT479">
        <v>0</v>
      </c>
      <c r="GU479" t="s">
        <v>3</v>
      </c>
      <c r="GV479">
        <f t="shared" si="514"/>
        <v>0</v>
      </c>
      <c r="GW479">
        <v>1</v>
      </c>
      <c r="GX479">
        <f t="shared" si="515"/>
        <v>0</v>
      </c>
      <c r="HA479">
        <v>0</v>
      </c>
      <c r="HB479">
        <v>0</v>
      </c>
      <c r="HC479">
        <f t="shared" si="516"/>
        <v>0</v>
      </c>
      <c r="HE479" t="s">
        <v>26</v>
      </c>
      <c r="HF479" t="s">
        <v>75</v>
      </c>
      <c r="HM479" t="s">
        <v>3</v>
      </c>
      <c r="HN479" t="s">
        <v>3</v>
      </c>
      <c r="HO479" t="s">
        <v>3</v>
      </c>
      <c r="HP479" t="s">
        <v>3</v>
      </c>
      <c r="HQ479" t="s">
        <v>3</v>
      </c>
      <c r="IK479">
        <v>0</v>
      </c>
    </row>
    <row r="480" spans="1:255" x14ac:dyDescent="0.2">
      <c r="A480" s="2">
        <v>17</v>
      </c>
      <c r="B480" s="2">
        <v>1</v>
      </c>
      <c r="C480" s="2"/>
      <c r="D480" s="2"/>
      <c r="E480" s="2" t="s">
        <v>438</v>
      </c>
      <c r="F480" s="2" t="s">
        <v>27</v>
      </c>
      <c r="G480" s="2" t="s">
        <v>158</v>
      </c>
      <c r="H480" s="2" t="s">
        <v>29</v>
      </c>
      <c r="I480" s="2">
        <v>70</v>
      </c>
      <c r="J480" s="2">
        <v>0</v>
      </c>
      <c r="K480" s="2">
        <v>70</v>
      </c>
      <c r="L480" s="2"/>
      <c r="M480" s="2"/>
      <c r="N480" s="2"/>
      <c r="O480" s="2">
        <f t="shared" si="479"/>
        <v>31.5</v>
      </c>
      <c r="P480" s="2">
        <f t="shared" si="480"/>
        <v>31.5</v>
      </c>
      <c r="Q480" s="2">
        <f t="shared" si="481"/>
        <v>0</v>
      </c>
      <c r="R480" s="2">
        <f t="shared" si="482"/>
        <v>0</v>
      </c>
      <c r="S480" s="2">
        <f t="shared" si="483"/>
        <v>0</v>
      </c>
      <c r="T480" s="2">
        <f t="shared" si="484"/>
        <v>0</v>
      </c>
      <c r="U480" s="2">
        <f t="shared" si="485"/>
        <v>0</v>
      </c>
      <c r="V480" s="2">
        <f t="shared" si="486"/>
        <v>0</v>
      </c>
      <c r="W480" s="2">
        <f t="shared" si="487"/>
        <v>0</v>
      </c>
      <c r="X480" s="2">
        <f t="shared" si="488"/>
        <v>0</v>
      </c>
      <c r="Y480" s="2">
        <f t="shared" si="489"/>
        <v>0</v>
      </c>
      <c r="Z480" s="2"/>
      <c r="AA480" s="2">
        <v>151751237</v>
      </c>
      <c r="AB480" s="2">
        <f t="shared" si="490"/>
        <v>0.45</v>
      </c>
      <c r="AC480" s="2">
        <f t="shared" si="491"/>
        <v>0.45</v>
      </c>
      <c r="AD480" s="2">
        <f t="shared" si="492"/>
        <v>0</v>
      </c>
      <c r="AE480" s="2">
        <f t="shared" si="493"/>
        <v>0</v>
      </c>
      <c r="AF480" s="2">
        <f t="shared" si="494"/>
        <v>0</v>
      </c>
      <c r="AG480" s="2">
        <f t="shared" si="495"/>
        <v>0</v>
      </c>
      <c r="AH480" s="2">
        <f t="shared" si="496"/>
        <v>0</v>
      </c>
      <c r="AI480" s="2">
        <f t="shared" si="497"/>
        <v>0</v>
      </c>
      <c r="AJ480" s="2">
        <f t="shared" si="498"/>
        <v>0</v>
      </c>
      <c r="AK480" s="2">
        <v>0.45</v>
      </c>
      <c r="AL480" s="2">
        <v>0.45</v>
      </c>
      <c r="AM480" s="2">
        <v>0</v>
      </c>
      <c r="AN480" s="2">
        <v>0</v>
      </c>
      <c r="AO480" s="2">
        <v>0</v>
      </c>
      <c r="AP480" s="2">
        <v>0</v>
      </c>
      <c r="AQ480" s="2">
        <v>0</v>
      </c>
      <c r="AR480" s="2">
        <v>0</v>
      </c>
      <c r="AS480" s="2">
        <v>0</v>
      </c>
      <c r="AT480" s="2">
        <v>0</v>
      </c>
      <c r="AU480" s="2">
        <v>0</v>
      </c>
      <c r="AV480" s="2">
        <v>1</v>
      </c>
      <c r="AW480" s="2">
        <v>1</v>
      </c>
      <c r="AX480" s="2"/>
      <c r="AY480" s="2"/>
      <c r="AZ480" s="2">
        <v>1</v>
      </c>
      <c r="BA480" s="2">
        <v>1</v>
      </c>
      <c r="BB480" s="2">
        <v>1</v>
      </c>
      <c r="BC480" s="2">
        <v>1</v>
      </c>
      <c r="BD480" s="2" t="s">
        <v>3</v>
      </c>
      <c r="BE480" s="2" t="s">
        <v>3</v>
      </c>
      <c r="BF480" s="2" t="s">
        <v>3</v>
      </c>
      <c r="BG480" s="2" t="s">
        <v>3</v>
      </c>
      <c r="BH480" s="2">
        <v>3</v>
      </c>
      <c r="BI480" s="2">
        <v>1</v>
      </c>
      <c r="BJ480" s="2" t="s">
        <v>3</v>
      </c>
      <c r="BK480" s="2"/>
      <c r="BL480" s="2"/>
      <c r="BM480" s="2">
        <v>700010</v>
      </c>
      <c r="BN480" s="2">
        <v>0</v>
      </c>
      <c r="BO480" s="2" t="s">
        <v>3</v>
      </c>
      <c r="BP480" s="2">
        <v>0</v>
      </c>
      <c r="BQ480" s="2">
        <v>202</v>
      </c>
      <c r="BR480" s="2">
        <v>0</v>
      </c>
      <c r="BS480" s="2">
        <v>1</v>
      </c>
      <c r="BT480" s="2">
        <v>1</v>
      </c>
      <c r="BU480" s="2">
        <v>1</v>
      </c>
      <c r="BV480" s="2">
        <v>1</v>
      </c>
      <c r="BW480" s="2">
        <v>1</v>
      </c>
      <c r="BX480" s="2">
        <v>1</v>
      </c>
      <c r="BY480" s="2" t="s">
        <v>3</v>
      </c>
      <c r="BZ480" s="2">
        <v>0</v>
      </c>
      <c r="CA480" s="2">
        <v>0</v>
      </c>
      <c r="CB480" s="2" t="s">
        <v>3</v>
      </c>
      <c r="CC480" s="2"/>
      <c r="CD480" s="2"/>
      <c r="CE480" s="2">
        <v>30</v>
      </c>
      <c r="CF480" s="2">
        <v>0</v>
      </c>
      <c r="CG480" s="2">
        <v>0</v>
      </c>
      <c r="CH480" s="2"/>
      <c r="CI480" s="2"/>
      <c r="CJ480" s="2"/>
      <c r="CK480" s="2"/>
      <c r="CL480" s="2"/>
      <c r="CM480" s="2">
        <v>0</v>
      </c>
      <c r="CN480" s="2" t="s">
        <v>3</v>
      </c>
      <c r="CO480" s="2">
        <v>0</v>
      </c>
      <c r="CP480" s="2">
        <f t="shared" si="499"/>
        <v>31.5</v>
      </c>
      <c r="CQ480" s="2">
        <f t="shared" si="500"/>
        <v>0.45</v>
      </c>
      <c r="CR480" s="2">
        <f t="shared" si="501"/>
        <v>0</v>
      </c>
      <c r="CS480" s="2">
        <f t="shared" si="502"/>
        <v>0</v>
      </c>
      <c r="CT480" s="2">
        <f t="shared" si="503"/>
        <v>0</v>
      </c>
      <c r="CU480" s="2">
        <f t="shared" si="504"/>
        <v>0</v>
      </c>
      <c r="CV480" s="2">
        <f t="shared" si="505"/>
        <v>0</v>
      </c>
      <c r="CW480" s="2">
        <f t="shared" si="506"/>
        <v>0</v>
      </c>
      <c r="CX480" s="2">
        <f t="shared" si="507"/>
        <v>0</v>
      </c>
      <c r="CY480" s="2">
        <f>((S480*BZ480)/100)</f>
        <v>0</v>
      </c>
      <c r="CZ480" s="2">
        <f>((S480*CA480)/100)</f>
        <v>0</v>
      </c>
      <c r="DA480" s="2"/>
      <c r="DB480" s="2"/>
      <c r="DC480" s="2" t="s">
        <v>3</v>
      </c>
      <c r="DD480" s="2" t="s">
        <v>3</v>
      </c>
      <c r="DE480" s="2" t="s">
        <v>3</v>
      </c>
      <c r="DF480" s="2" t="s">
        <v>3</v>
      </c>
      <c r="DG480" s="2" t="s">
        <v>3</v>
      </c>
      <c r="DH480" s="2" t="s">
        <v>3</v>
      </c>
      <c r="DI480" s="2" t="s">
        <v>3</v>
      </c>
      <c r="DJ480" s="2" t="s">
        <v>3</v>
      </c>
      <c r="DK480" s="2" t="s">
        <v>3</v>
      </c>
      <c r="DL480" s="2" t="s">
        <v>3</v>
      </c>
      <c r="DM480" s="2" t="s">
        <v>3</v>
      </c>
      <c r="DN480" s="2">
        <v>0</v>
      </c>
      <c r="DO480" s="2">
        <v>0</v>
      </c>
      <c r="DP480" s="2">
        <v>1</v>
      </c>
      <c r="DQ480" s="2">
        <v>1</v>
      </c>
      <c r="DR480" s="2"/>
      <c r="DS480" s="2"/>
      <c r="DT480" s="2"/>
      <c r="DU480" s="2">
        <v>1010</v>
      </c>
      <c r="DV480" s="2" t="s">
        <v>29</v>
      </c>
      <c r="DW480" s="2" t="s">
        <v>29</v>
      </c>
      <c r="DX480" s="2">
        <v>1</v>
      </c>
      <c r="DY480" s="2"/>
      <c r="DZ480" s="2" t="s">
        <v>3</v>
      </c>
      <c r="EA480" s="2" t="s">
        <v>3</v>
      </c>
      <c r="EB480" s="2" t="s">
        <v>3</v>
      </c>
      <c r="EC480" s="2" t="s">
        <v>3</v>
      </c>
      <c r="ED480" s="2"/>
      <c r="EE480" s="2">
        <v>151748510</v>
      </c>
      <c r="EF480" s="2">
        <v>202</v>
      </c>
      <c r="EG480" s="2" t="s">
        <v>30</v>
      </c>
      <c r="EH480" s="2">
        <v>0</v>
      </c>
      <c r="EI480" s="2" t="s">
        <v>3</v>
      </c>
      <c r="EJ480" s="2">
        <v>1</v>
      </c>
      <c r="EK480" s="2">
        <v>700010</v>
      </c>
      <c r="EL480" s="2" t="s">
        <v>31</v>
      </c>
      <c r="EM480" s="2" t="s">
        <v>30</v>
      </c>
      <c r="EN480" s="2"/>
      <c r="EO480" s="2" t="s">
        <v>3</v>
      </c>
      <c r="EP480" s="2"/>
      <c r="EQ480" s="2">
        <v>0</v>
      </c>
      <c r="ER480" s="2">
        <v>0.48</v>
      </c>
      <c r="ES480" s="2">
        <v>0.45</v>
      </c>
      <c r="ET480" s="2">
        <v>0</v>
      </c>
      <c r="EU480" s="2">
        <v>0</v>
      </c>
      <c r="EV480" s="2">
        <v>0</v>
      </c>
      <c r="EW480" s="2">
        <v>0</v>
      </c>
      <c r="EX480" s="2">
        <v>0</v>
      </c>
      <c r="EY480" s="2">
        <v>0</v>
      </c>
      <c r="EZ480" s="2"/>
      <c r="FA480" s="2"/>
      <c r="FB480" s="2"/>
      <c r="FC480" s="2"/>
      <c r="FD480" s="2"/>
      <c r="FE480" s="2"/>
      <c r="FF480" s="2"/>
      <c r="FG480" s="2"/>
      <c r="FH480" s="2"/>
      <c r="FI480" s="2"/>
      <c r="FJ480" s="2"/>
      <c r="FK480" s="2"/>
      <c r="FL480" s="2"/>
      <c r="FM480" s="2"/>
      <c r="FN480" s="2"/>
      <c r="FO480" s="2"/>
      <c r="FP480" s="2"/>
      <c r="FQ480" s="2">
        <v>0</v>
      </c>
      <c r="FR480" s="2">
        <f t="shared" si="508"/>
        <v>0</v>
      </c>
      <c r="FS480" s="2">
        <v>0</v>
      </c>
      <c r="FT480" s="2"/>
      <c r="FU480" s="2"/>
      <c r="FV480" s="2"/>
      <c r="FW480" s="2"/>
      <c r="FX480" s="2">
        <v>0</v>
      </c>
      <c r="FY480" s="2">
        <v>0</v>
      </c>
      <c r="FZ480" s="2"/>
      <c r="GA480" s="2" t="s">
        <v>159</v>
      </c>
      <c r="GB480" s="2"/>
      <c r="GC480" s="2"/>
      <c r="GD480" s="2">
        <v>0</v>
      </c>
      <c r="GE480" s="2"/>
      <c r="GF480" s="2">
        <v>-1744385024</v>
      </c>
      <c r="GG480" s="2">
        <v>2</v>
      </c>
      <c r="GH480" s="2">
        <v>4</v>
      </c>
      <c r="GI480" s="2">
        <v>-2</v>
      </c>
      <c r="GJ480" s="2">
        <v>0</v>
      </c>
      <c r="GK480" s="2">
        <f>ROUND(R480*(R12)/100,2)</f>
        <v>0</v>
      </c>
      <c r="GL480" s="2">
        <f t="shared" si="509"/>
        <v>0</v>
      </c>
      <c r="GM480" s="2">
        <f t="shared" si="510"/>
        <v>31.5</v>
      </c>
      <c r="GN480" s="2">
        <f t="shared" si="511"/>
        <v>31.5</v>
      </c>
      <c r="GO480" s="2">
        <f t="shared" si="512"/>
        <v>0</v>
      </c>
      <c r="GP480" s="2">
        <f t="shared" si="513"/>
        <v>0</v>
      </c>
      <c r="GQ480" s="2"/>
      <c r="GR480" s="2">
        <v>0</v>
      </c>
      <c r="GS480" s="2">
        <v>2</v>
      </c>
      <c r="GT480" s="2">
        <v>0</v>
      </c>
      <c r="GU480" s="2" t="s">
        <v>3</v>
      </c>
      <c r="GV480" s="2">
        <f t="shared" si="514"/>
        <v>0</v>
      </c>
      <c r="GW480" s="2">
        <v>1</v>
      </c>
      <c r="GX480" s="2">
        <f t="shared" si="515"/>
        <v>0</v>
      </c>
      <c r="GY480" s="2"/>
      <c r="GZ480" s="2"/>
      <c r="HA480" s="2">
        <v>0</v>
      </c>
      <c r="HB480" s="2">
        <v>0</v>
      </c>
      <c r="HC480" s="2">
        <f t="shared" si="516"/>
        <v>0</v>
      </c>
      <c r="HD480" s="2"/>
      <c r="HE480" s="2" t="s">
        <v>26</v>
      </c>
      <c r="HF480" s="2" t="s">
        <v>75</v>
      </c>
      <c r="HG480" s="2"/>
      <c r="HH480" s="2"/>
      <c r="HI480" s="2"/>
      <c r="HJ480" s="2"/>
      <c r="HK480" s="2"/>
      <c r="HL480" s="2"/>
      <c r="HM480" s="2" t="s">
        <v>3</v>
      </c>
      <c r="HN480" s="2" t="s">
        <v>3</v>
      </c>
      <c r="HO480" s="2" t="s">
        <v>3</v>
      </c>
      <c r="HP480" s="2" t="s">
        <v>3</v>
      </c>
      <c r="HQ480" s="2" t="s">
        <v>3</v>
      </c>
      <c r="HR480" s="2"/>
      <c r="HS480" s="2"/>
      <c r="HT480" s="2"/>
      <c r="HU480" s="2"/>
      <c r="HV480" s="2"/>
      <c r="HW480" s="2"/>
      <c r="HX480" s="2"/>
      <c r="HY480" s="2"/>
      <c r="HZ480" s="2"/>
      <c r="IA480" s="2"/>
      <c r="IB480" s="2"/>
      <c r="IC480" s="2"/>
      <c r="ID480" s="2"/>
      <c r="IE480" s="2"/>
      <c r="IF480" s="2"/>
      <c r="IG480" s="2"/>
      <c r="IH480" s="2"/>
      <c r="II480" s="2"/>
      <c r="IJ480" s="2"/>
      <c r="IK480" s="2">
        <v>0</v>
      </c>
      <c r="IL480" s="2"/>
      <c r="IM480" s="2"/>
      <c r="IN480" s="2"/>
      <c r="IO480" s="2"/>
      <c r="IP480" s="2"/>
      <c r="IQ480" s="2"/>
      <c r="IR480" s="2"/>
      <c r="IS480" s="2"/>
      <c r="IT480" s="2"/>
      <c r="IU480" s="2"/>
    </row>
    <row r="481" spans="1:255" x14ac:dyDescent="0.2">
      <c r="A481">
        <v>17</v>
      </c>
      <c r="B481">
        <v>1</v>
      </c>
      <c r="E481" t="s">
        <v>438</v>
      </c>
      <c r="F481" t="s">
        <v>27</v>
      </c>
      <c r="G481" t="s">
        <v>158</v>
      </c>
      <c r="H481" t="s">
        <v>29</v>
      </c>
      <c r="I481">
        <v>70</v>
      </c>
      <c r="J481">
        <v>0</v>
      </c>
      <c r="K481">
        <v>70</v>
      </c>
      <c r="O481">
        <f t="shared" si="479"/>
        <v>306.81</v>
      </c>
      <c r="P481">
        <f t="shared" si="480"/>
        <v>306.81</v>
      </c>
      <c r="Q481">
        <f t="shared" si="481"/>
        <v>0</v>
      </c>
      <c r="R481">
        <f t="shared" si="482"/>
        <v>0</v>
      </c>
      <c r="S481">
        <f t="shared" si="483"/>
        <v>0</v>
      </c>
      <c r="T481">
        <f t="shared" si="484"/>
        <v>0</v>
      </c>
      <c r="U481">
        <f t="shared" si="485"/>
        <v>0</v>
      </c>
      <c r="V481">
        <f t="shared" si="486"/>
        <v>0</v>
      </c>
      <c r="W481">
        <f t="shared" si="487"/>
        <v>0</v>
      </c>
      <c r="X481">
        <f t="shared" si="488"/>
        <v>0</v>
      </c>
      <c r="Y481">
        <f t="shared" si="489"/>
        <v>0</v>
      </c>
      <c r="AA481">
        <v>151751235</v>
      </c>
      <c r="AB481">
        <f t="shared" si="490"/>
        <v>0.45</v>
      </c>
      <c r="AC481">
        <f t="shared" si="491"/>
        <v>0.45</v>
      </c>
      <c r="AD481">
        <f t="shared" si="492"/>
        <v>0</v>
      </c>
      <c r="AE481">
        <f t="shared" si="493"/>
        <v>0</v>
      </c>
      <c r="AF481">
        <f t="shared" si="494"/>
        <v>0</v>
      </c>
      <c r="AG481">
        <f t="shared" si="495"/>
        <v>0</v>
      </c>
      <c r="AH481">
        <f t="shared" si="496"/>
        <v>0</v>
      </c>
      <c r="AI481">
        <f t="shared" si="497"/>
        <v>0</v>
      </c>
      <c r="AJ481">
        <f t="shared" si="498"/>
        <v>0</v>
      </c>
      <c r="AK481">
        <v>0.45</v>
      </c>
      <c r="AL481">
        <v>0.45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1</v>
      </c>
      <c r="AW481">
        <v>1</v>
      </c>
      <c r="AZ481">
        <v>1</v>
      </c>
      <c r="BA481">
        <v>1</v>
      </c>
      <c r="BB481">
        <v>1</v>
      </c>
      <c r="BC481">
        <v>9.74</v>
      </c>
      <c r="BD481" t="s">
        <v>3</v>
      </c>
      <c r="BE481" t="s">
        <v>3</v>
      </c>
      <c r="BF481" t="s">
        <v>3</v>
      </c>
      <c r="BG481" t="s">
        <v>3</v>
      </c>
      <c r="BH481">
        <v>3</v>
      </c>
      <c r="BI481">
        <v>1</v>
      </c>
      <c r="BJ481" t="s">
        <v>3</v>
      </c>
      <c r="BM481">
        <v>700010</v>
      </c>
      <c r="BN481">
        <v>0</v>
      </c>
      <c r="BO481" t="s">
        <v>3</v>
      </c>
      <c r="BP481">
        <v>0</v>
      </c>
      <c r="BQ481">
        <v>202</v>
      </c>
      <c r="BR481">
        <v>0</v>
      </c>
      <c r="BS481">
        <v>1</v>
      </c>
      <c r="BT481">
        <v>1</v>
      </c>
      <c r="BU481">
        <v>1</v>
      </c>
      <c r="BV481">
        <v>1</v>
      </c>
      <c r="BW481">
        <v>1</v>
      </c>
      <c r="BX481">
        <v>1</v>
      </c>
      <c r="BY481" t="s">
        <v>3</v>
      </c>
      <c r="BZ481">
        <v>0</v>
      </c>
      <c r="CA481">
        <v>0</v>
      </c>
      <c r="CB481" t="s">
        <v>3</v>
      </c>
      <c r="CE481">
        <v>30</v>
      </c>
      <c r="CF481">
        <v>0</v>
      </c>
      <c r="CG481">
        <v>0</v>
      </c>
      <c r="CM481">
        <v>0</v>
      </c>
      <c r="CN481" t="s">
        <v>3</v>
      </c>
      <c r="CO481">
        <v>0</v>
      </c>
      <c r="CP481">
        <f t="shared" si="499"/>
        <v>306.81</v>
      </c>
      <c r="CQ481">
        <f t="shared" si="500"/>
        <v>4.38</v>
      </c>
      <c r="CR481">
        <f t="shared" si="501"/>
        <v>0</v>
      </c>
      <c r="CS481">
        <f t="shared" si="502"/>
        <v>0</v>
      </c>
      <c r="CT481">
        <f t="shared" si="503"/>
        <v>0</v>
      </c>
      <c r="CU481">
        <f t="shared" si="504"/>
        <v>0</v>
      </c>
      <c r="CV481">
        <f t="shared" si="505"/>
        <v>0</v>
      </c>
      <c r="CW481">
        <f t="shared" si="506"/>
        <v>0</v>
      </c>
      <c r="CX481">
        <f t="shared" si="507"/>
        <v>0</v>
      </c>
      <c r="CY481">
        <f>S481*(BZ481/100)</f>
        <v>0</v>
      </c>
      <c r="CZ481">
        <f>S481*(CA481/100)</f>
        <v>0</v>
      </c>
      <c r="DC481" t="s">
        <v>3</v>
      </c>
      <c r="DD481" t="s">
        <v>3</v>
      </c>
      <c r="DE481" t="s">
        <v>3</v>
      </c>
      <c r="DF481" t="s">
        <v>3</v>
      </c>
      <c r="DG481" t="s">
        <v>3</v>
      </c>
      <c r="DH481" t="s">
        <v>3</v>
      </c>
      <c r="DI481" t="s">
        <v>3</v>
      </c>
      <c r="DJ481" t="s">
        <v>3</v>
      </c>
      <c r="DK481" t="s">
        <v>3</v>
      </c>
      <c r="DL481" t="s">
        <v>3</v>
      </c>
      <c r="DM481" t="s">
        <v>3</v>
      </c>
      <c r="DN481">
        <v>0</v>
      </c>
      <c r="DO481">
        <v>0</v>
      </c>
      <c r="DP481">
        <v>1</v>
      </c>
      <c r="DQ481">
        <v>1</v>
      </c>
      <c r="DU481">
        <v>1010</v>
      </c>
      <c r="DV481" t="s">
        <v>29</v>
      </c>
      <c r="DW481" t="s">
        <v>29</v>
      </c>
      <c r="DX481">
        <v>1</v>
      </c>
      <c r="DZ481" t="s">
        <v>3</v>
      </c>
      <c r="EA481" t="s">
        <v>3</v>
      </c>
      <c r="EB481" t="s">
        <v>3</v>
      </c>
      <c r="EC481" t="s">
        <v>3</v>
      </c>
      <c r="EE481">
        <v>151748510</v>
      </c>
      <c r="EF481">
        <v>202</v>
      </c>
      <c r="EG481" t="s">
        <v>30</v>
      </c>
      <c r="EH481">
        <v>0</v>
      </c>
      <c r="EI481" t="s">
        <v>3</v>
      </c>
      <c r="EJ481">
        <v>1</v>
      </c>
      <c r="EK481">
        <v>700010</v>
      </c>
      <c r="EL481" t="s">
        <v>31</v>
      </c>
      <c r="EM481" t="s">
        <v>30</v>
      </c>
      <c r="EO481" t="s">
        <v>3</v>
      </c>
      <c r="EQ481">
        <v>0</v>
      </c>
      <c r="ER481">
        <v>0.48</v>
      </c>
      <c r="ES481">
        <v>0.45</v>
      </c>
      <c r="ET481">
        <v>0</v>
      </c>
      <c r="EU481">
        <v>0</v>
      </c>
      <c r="EV481">
        <v>0</v>
      </c>
      <c r="EW481">
        <v>0</v>
      </c>
      <c r="EX481">
        <v>0</v>
      </c>
      <c r="EY481">
        <v>0</v>
      </c>
      <c r="EZ481">
        <v>5</v>
      </c>
      <c r="FC481">
        <v>1</v>
      </c>
      <c r="FD481">
        <v>18</v>
      </c>
      <c r="FF481">
        <v>5.14</v>
      </c>
      <c r="FQ481">
        <v>0</v>
      </c>
      <c r="FR481">
        <f t="shared" si="508"/>
        <v>0</v>
      </c>
      <c r="FS481">
        <v>0</v>
      </c>
      <c r="FX481">
        <v>0</v>
      </c>
      <c r="FY481">
        <v>0</v>
      </c>
      <c r="GA481" t="s">
        <v>159</v>
      </c>
      <c r="GD481">
        <v>0</v>
      </c>
      <c r="GF481">
        <v>-1744385024</v>
      </c>
      <c r="GG481">
        <v>2</v>
      </c>
      <c r="GH481">
        <v>3</v>
      </c>
      <c r="GI481">
        <v>5</v>
      </c>
      <c r="GJ481">
        <v>0</v>
      </c>
      <c r="GK481">
        <f>ROUND(R481*(S12)/100,2)</f>
        <v>0</v>
      </c>
      <c r="GL481">
        <f t="shared" si="509"/>
        <v>0</v>
      </c>
      <c r="GM481">
        <f t="shared" si="510"/>
        <v>306.81</v>
      </c>
      <c r="GN481">
        <f t="shared" si="511"/>
        <v>306.81</v>
      </c>
      <c r="GO481">
        <f t="shared" si="512"/>
        <v>0</v>
      </c>
      <c r="GP481">
        <f t="shared" si="513"/>
        <v>0</v>
      </c>
      <c r="GR481">
        <v>1</v>
      </c>
      <c r="GS481">
        <v>1</v>
      </c>
      <c r="GT481">
        <v>0</v>
      </c>
      <c r="GU481" t="s">
        <v>3</v>
      </c>
      <c r="GV481">
        <f t="shared" si="514"/>
        <v>0</v>
      </c>
      <c r="GW481">
        <v>1</v>
      </c>
      <c r="GX481">
        <f t="shared" si="515"/>
        <v>0</v>
      </c>
      <c r="HA481">
        <v>0</v>
      </c>
      <c r="HB481">
        <v>0</v>
      </c>
      <c r="HC481">
        <f t="shared" si="516"/>
        <v>0</v>
      </c>
      <c r="HE481" t="s">
        <v>26</v>
      </c>
      <c r="HF481" t="s">
        <v>75</v>
      </c>
      <c r="HM481" t="s">
        <v>3</v>
      </c>
      <c r="HN481" t="s">
        <v>3</v>
      </c>
      <c r="HO481" t="s">
        <v>3</v>
      </c>
      <c r="HP481" t="s">
        <v>3</v>
      </c>
      <c r="HQ481" t="s">
        <v>3</v>
      </c>
      <c r="IK481">
        <v>0</v>
      </c>
    </row>
    <row r="482" spans="1:255" x14ac:dyDescent="0.2">
      <c r="A482" s="2">
        <v>17</v>
      </c>
      <c r="B482" s="2">
        <v>1</v>
      </c>
      <c r="C482" s="2"/>
      <c r="D482" s="2"/>
      <c r="E482" s="2" t="s">
        <v>3</v>
      </c>
      <c r="F482" s="2" t="s">
        <v>27</v>
      </c>
      <c r="G482" s="2" t="s">
        <v>160</v>
      </c>
      <c r="H482" s="2" t="s">
        <v>29</v>
      </c>
      <c r="I482" s="2">
        <v>100</v>
      </c>
      <c r="J482" s="2">
        <v>0</v>
      </c>
      <c r="K482" s="2">
        <v>100</v>
      </c>
      <c r="L482" s="2"/>
      <c r="M482" s="2"/>
      <c r="N482" s="2"/>
      <c r="O482" s="2">
        <f t="shared" si="479"/>
        <v>10</v>
      </c>
      <c r="P482" s="2">
        <f t="shared" si="480"/>
        <v>10</v>
      </c>
      <c r="Q482" s="2">
        <f t="shared" si="481"/>
        <v>0</v>
      </c>
      <c r="R482" s="2">
        <f t="shared" si="482"/>
        <v>0</v>
      </c>
      <c r="S482" s="2">
        <f t="shared" si="483"/>
        <v>0</v>
      </c>
      <c r="T482" s="2">
        <f t="shared" si="484"/>
        <v>0</v>
      </c>
      <c r="U482" s="2">
        <f t="shared" si="485"/>
        <v>0</v>
      </c>
      <c r="V482" s="2">
        <f t="shared" si="486"/>
        <v>0</v>
      </c>
      <c r="W482" s="2">
        <f t="shared" si="487"/>
        <v>0</v>
      </c>
      <c r="X482" s="2">
        <f t="shared" si="488"/>
        <v>0</v>
      </c>
      <c r="Y482" s="2">
        <f t="shared" si="489"/>
        <v>0</v>
      </c>
      <c r="Z482" s="2"/>
      <c r="AA482" s="2">
        <v>-1</v>
      </c>
      <c r="AB482" s="2">
        <f t="shared" si="490"/>
        <v>0.1</v>
      </c>
      <c r="AC482" s="2">
        <f t="shared" si="491"/>
        <v>0.1</v>
      </c>
      <c r="AD482" s="2">
        <f t="shared" si="492"/>
        <v>0</v>
      </c>
      <c r="AE482" s="2">
        <f t="shared" si="493"/>
        <v>0</v>
      </c>
      <c r="AF482" s="2">
        <f t="shared" si="494"/>
        <v>0</v>
      </c>
      <c r="AG482" s="2">
        <f t="shared" si="495"/>
        <v>0</v>
      </c>
      <c r="AH482" s="2">
        <f t="shared" si="496"/>
        <v>0</v>
      </c>
      <c r="AI482" s="2">
        <f t="shared" si="497"/>
        <v>0</v>
      </c>
      <c r="AJ482" s="2">
        <f t="shared" si="498"/>
        <v>0</v>
      </c>
      <c r="AK482" s="2">
        <v>0.1</v>
      </c>
      <c r="AL482" s="2">
        <v>0.1</v>
      </c>
      <c r="AM482" s="2">
        <v>0</v>
      </c>
      <c r="AN482" s="2">
        <v>0</v>
      </c>
      <c r="AO482" s="2">
        <v>0</v>
      </c>
      <c r="AP482" s="2">
        <v>0</v>
      </c>
      <c r="AQ482" s="2">
        <v>0</v>
      </c>
      <c r="AR482" s="2">
        <v>0</v>
      </c>
      <c r="AS482" s="2">
        <v>0</v>
      </c>
      <c r="AT482" s="2">
        <v>0</v>
      </c>
      <c r="AU482" s="2">
        <v>0</v>
      </c>
      <c r="AV482" s="2">
        <v>1</v>
      </c>
      <c r="AW482" s="2">
        <v>1</v>
      </c>
      <c r="AX482" s="2"/>
      <c r="AY482" s="2"/>
      <c r="AZ482" s="2">
        <v>1</v>
      </c>
      <c r="BA482" s="2">
        <v>1</v>
      </c>
      <c r="BB482" s="2">
        <v>1</v>
      </c>
      <c r="BC482" s="2">
        <v>1</v>
      </c>
      <c r="BD482" s="2" t="s">
        <v>3</v>
      </c>
      <c r="BE482" s="2" t="s">
        <v>3</v>
      </c>
      <c r="BF482" s="2" t="s">
        <v>3</v>
      </c>
      <c r="BG482" s="2" t="s">
        <v>3</v>
      </c>
      <c r="BH482" s="2">
        <v>3</v>
      </c>
      <c r="BI482" s="2">
        <v>2</v>
      </c>
      <c r="BJ482" s="2" t="s">
        <v>3</v>
      </c>
      <c r="BK482" s="2"/>
      <c r="BL482" s="2"/>
      <c r="BM482" s="2">
        <v>700010</v>
      </c>
      <c r="BN482" s="2">
        <v>0</v>
      </c>
      <c r="BO482" s="2" t="s">
        <v>3</v>
      </c>
      <c r="BP482" s="2">
        <v>0</v>
      </c>
      <c r="BQ482" s="2">
        <v>202</v>
      </c>
      <c r="BR482" s="2">
        <v>0</v>
      </c>
      <c r="BS482" s="2">
        <v>1</v>
      </c>
      <c r="BT482" s="2">
        <v>1</v>
      </c>
      <c r="BU482" s="2">
        <v>1</v>
      </c>
      <c r="BV482" s="2">
        <v>1</v>
      </c>
      <c r="BW482" s="2">
        <v>1</v>
      </c>
      <c r="BX482" s="2">
        <v>1</v>
      </c>
      <c r="BY482" s="2" t="s">
        <v>3</v>
      </c>
      <c r="BZ482" s="2">
        <v>0</v>
      </c>
      <c r="CA482" s="2">
        <v>0</v>
      </c>
      <c r="CB482" s="2" t="s">
        <v>3</v>
      </c>
      <c r="CC482" s="2"/>
      <c r="CD482" s="2"/>
      <c r="CE482" s="2">
        <v>30</v>
      </c>
      <c r="CF482" s="2">
        <v>0</v>
      </c>
      <c r="CG482" s="2">
        <v>0</v>
      </c>
      <c r="CH482" s="2"/>
      <c r="CI482" s="2"/>
      <c r="CJ482" s="2"/>
      <c r="CK482" s="2"/>
      <c r="CL482" s="2"/>
      <c r="CM482" s="2">
        <v>0</v>
      </c>
      <c r="CN482" s="2" t="s">
        <v>3</v>
      </c>
      <c r="CO482" s="2">
        <v>0</v>
      </c>
      <c r="CP482" s="2">
        <f t="shared" si="499"/>
        <v>10</v>
      </c>
      <c r="CQ482" s="2">
        <f t="shared" si="500"/>
        <v>0.1</v>
      </c>
      <c r="CR482" s="2">
        <f t="shared" si="501"/>
        <v>0</v>
      </c>
      <c r="CS482" s="2">
        <f t="shared" si="502"/>
        <v>0</v>
      </c>
      <c r="CT482" s="2">
        <f t="shared" si="503"/>
        <v>0</v>
      </c>
      <c r="CU482" s="2">
        <f t="shared" si="504"/>
        <v>0</v>
      </c>
      <c r="CV482" s="2">
        <f t="shared" si="505"/>
        <v>0</v>
      </c>
      <c r="CW482" s="2">
        <f t="shared" si="506"/>
        <v>0</v>
      </c>
      <c r="CX482" s="2">
        <f t="shared" si="507"/>
        <v>0</v>
      </c>
      <c r="CY482" s="2">
        <f>((S482*BZ482)/100)</f>
        <v>0</v>
      </c>
      <c r="CZ482" s="2">
        <f>((S482*CA482)/100)</f>
        <v>0</v>
      </c>
      <c r="DA482" s="2"/>
      <c r="DB482" s="2"/>
      <c r="DC482" s="2" t="s">
        <v>3</v>
      </c>
      <c r="DD482" s="2" t="s">
        <v>3</v>
      </c>
      <c r="DE482" s="2" t="s">
        <v>3</v>
      </c>
      <c r="DF482" s="2" t="s">
        <v>3</v>
      </c>
      <c r="DG482" s="2" t="s">
        <v>3</v>
      </c>
      <c r="DH482" s="2" t="s">
        <v>3</v>
      </c>
      <c r="DI482" s="2" t="s">
        <v>3</v>
      </c>
      <c r="DJ482" s="2" t="s">
        <v>3</v>
      </c>
      <c r="DK482" s="2" t="s">
        <v>3</v>
      </c>
      <c r="DL482" s="2" t="s">
        <v>3</v>
      </c>
      <c r="DM482" s="2" t="s">
        <v>3</v>
      </c>
      <c r="DN482" s="2">
        <v>0</v>
      </c>
      <c r="DO482" s="2">
        <v>0</v>
      </c>
      <c r="DP482" s="2">
        <v>1</v>
      </c>
      <c r="DQ482" s="2">
        <v>1</v>
      </c>
      <c r="DR482" s="2"/>
      <c r="DS482" s="2"/>
      <c r="DT482" s="2"/>
      <c r="DU482" s="2">
        <v>1010</v>
      </c>
      <c r="DV482" s="2" t="s">
        <v>29</v>
      </c>
      <c r="DW482" s="2" t="s">
        <v>29</v>
      </c>
      <c r="DX482" s="2">
        <v>1</v>
      </c>
      <c r="DY482" s="2"/>
      <c r="DZ482" s="2" t="s">
        <v>3</v>
      </c>
      <c r="EA482" s="2" t="s">
        <v>3</v>
      </c>
      <c r="EB482" s="2" t="s">
        <v>3</v>
      </c>
      <c r="EC482" s="2" t="s">
        <v>3</v>
      </c>
      <c r="ED482" s="2"/>
      <c r="EE482" s="2">
        <v>151748510</v>
      </c>
      <c r="EF482" s="2">
        <v>202</v>
      </c>
      <c r="EG482" s="2" t="s">
        <v>30</v>
      </c>
      <c r="EH482" s="2">
        <v>0</v>
      </c>
      <c r="EI482" s="2" t="s">
        <v>3</v>
      </c>
      <c r="EJ482" s="2">
        <v>1</v>
      </c>
      <c r="EK482" s="2">
        <v>700010</v>
      </c>
      <c r="EL482" s="2" t="s">
        <v>31</v>
      </c>
      <c r="EM482" s="2" t="s">
        <v>30</v>
      </c>
      <c r="EN482" s="2"/>
      <c r="EO482" s="2" t="s">
        <v>3</v>
      </c>
      <c r="EP482" s="2"/>
      <c r="EQ482" s="2">
        <v>1024</v>
      </c>
      <c r="ER482" s="2">
        <v>0.11</v>
      </c>
      <c r="ES482" s="2">
        <v>0.1</v>
      </c>
      <c r="ET482" s="2">
        <v>0</v>
      </c>
      <c r="EU482" s="2">
        <v>0</v>
      </c>
      <c r="EV482" s="2">
        <v>0</v>
      </c>
      <c r="EW482" s="2">
        <v>0</v>
      </c>
      <c r="EX482" s="2">
        <v>0</v>
      </c>
      <c r="EY482" s="2">
        <v>0</v>
      </c>
      <c r="EZ482" s="2"/>
      <c r="FA482" s="2"/>
      <c r="FB482" s="2"/>
      <c r="FC482" s="2"/>
      <c r="FD482" s="2"/>
      <c r="FE482" s="2"/>
      <c r="FF482" s="2"/>
      <c r="FG482" s="2"/>
      <c r="FH482" s="2"/>
      <c r="FI482" s="2"/>
      <c r="FJ482" s="2"/>
      <c r="FK482" s="2"/>
      <c r="FL482" s="2"/>
      <c r="FM482" s="2"/>
      <c r="FN482" s="2"/>
      <c r="FO482" s="2"/>
      <c r="FP482" s="2"/>
      <c r="FQ482" s="2">
        <v>0</v>
      </c>
      <c r="FR482" s="2">
        <f t="shared" si="508"/>
        <v>0</v>
      </c>
      <c r="FS482" s="2">
        <v>0</v>
      </c>
      <c r="FT482" s="2"/>
      <c r="FU482" s="2"/>
      <c r="FV482" s="2"/>
      <c r="FW482" s="2"/>
      <c r="FX482" s="2">
        <v>0</v>
      </c>
      <c r="FY482" s="2">
        <v>0</v>
      </c>
      <c r="FZ482" s="2"/>
      <c r="GA482" s="2" t="s">
        <v>161</v>
      </c>
      <c r="GB482" s="2"/>
      <c r="GC482" s="2"/>
      <c r="GD482" s="2">
        <v>0</v>
      </c>
      <c r="GE482" s="2"/>
      <c r="GF482" s="2">
        <v>1910578424</v>
      </c>
      <c r="GG482" s="2">
        <v>2</v>
      </c>
      <c r="GH482" s="2">
        <v>4</v>
      </c>
      <c r="GI482" s="2">
        <v>-2</v>
      </c>
      <c r="GJ482" s="2">
        <v>0</v>
      </c>
      <c r="GK482" s="2">
        <f>ROUND(R482*(R12)/100,2)</f>
        <v>0</v>
      </c>
      <c r="GL482" s="2">
        <f t="shared" si="509"/>
        <v>0</v>
      </c>
      <c r="GM482" s="2">
        <f t="shared" si="510"/>
        <v>10</v>
      </c>
      <c r="GN482" s="2">
        <f t="shared" si="511"/>
        <v>0</v>
      </c>
      <c r="GO482" s="2">
        <f t="shared" si="512"/>
        <v>10</v>
      </c>
      <c r="GP482" s="2">
        <f t="shared" si="513"/>
        <v>0</v>
      </c>
      <c r="GQ482" s="2"/>
      <c r="GR482" s="2">
        <v>0</v>
      </c>
      <c r="GS482" s="2">
        <v>2</v>
      </c>
      <c r="GT482" s="2">
        <v>0</v>
      </c>
      <c r="GU482" s="2" t="s">
        <v>3</v>
      </c>
      <c r="GV482" s="2">
        <f t="shared" si="514"/>
        <v>0</v>
      </c>
      <c r="GW482" s="2">
        <v>1</v>
      </c>
      <c r="GX482" s="2">
        <f t="shared" si="515"/>
        <v>0</v>
      </c>
      <c r="GY482" s="2"/>
      <c r="GZ482" s="2"/>
      <c r="HA482" s="2">
        <v>0</v>
      </c>
      <c r="HB482" s="2">
        <v>0</v>
      </c>
      <c r="HC482" s="2">
        <f t="shared" si="516"/>
        <v>0</v>
      </c>
      <c r="HD482" s="2"/>
      <c r="HE482" s="2" t="s">
        <v>26</v>
      </c>
      <c r="HF482" s="2" t="s">
        <v>75</v>
      </c>
      <c r="HG482" s="2"/>
      <c r="HH482" s="2"/>
      <c r="HI482" s="2"/>
      <c r="HJ482" s="2"/>
      <c r="HK482" s="2"/>
      <c r="HL482" s="2"/>
      <c r="HM482" s="2" t="s">
        <v>3</v>
      </c>
      <c r="HN482" s="2" t="s">
        <v>3</v>
      </c>
      <c r="HO482" s="2" t="s">
        <v>3</v>
      </c>
      <c r="HP482" s="2" t="s">
        <v>3</v>
      </c>
      <c r="HQ482" s="2" t="s">
        <v>3</v>
      </c>
      <c r="HR482" s="2"/>
      <c r="HS482" s="2"/>
      <c r="HT482" s="2"/>
      <c r="HU482" s="2"/>
      <c r="HV482" s="2"/>
      <c r="HW482" s="2"/>
      <c r="HX482" s="2"/>
      <c r="HY482" s="2"/>
      <c r="HZ482" s="2"/>
      <c r="IA482" s="2"/>
      <c r="IB482" s="2"/>
      <c r="IC482" s="2"/>
      <c r="ID482" s="2"/>
      <c r="IE482" s="2"/>
      <c r="IF482" s="2"/>
      <c r="IG482" s="2"/>
      <c r="IH482" s="2"/>
      <c r="II482" s="2"/>
      <c r="IJ482" s="2"/>
      <c r="IK482" s="2">
        <v>0</v>
      </c>
      <c r="IL482" s="2"/>
      <c r="IM482" s="2"/>
      <c r="IN482" s="2"/>
      <c r="IO482" s="2"/>
      <c r="IP482" s="2"/>
      <c r="IQ482" s="2"/>
      <c r="IR482" s="2"/>
      <c r="IS482" s="2"/>
      <c r="IT482" s="2"/>
      <c r="IU482" s="2"/>
    </row>
    <row r="483" spans="1:255" x14ac:dyDescent="0.2">
      <c r="A483">
        <v>17</v>
      </c>
      <c r="B483">
        <v>1</v>
      </c>
      <c r="E483" t="s">
        <v>3</v>
      </c>
      <c r="F483" t="s">
        <v>27</v>
      </c>
      <c r="G483" t="s">
        <v>160</v>
      </c>
      <c r="H483" t="s">
        <v>29</v>
      </c>
      <c r="I483">
        <v>100</v>
      </c>
      <c r="J483">
        <v>0</v>
      </c>
      <c r="K483">
        <v>100</v>
      </c>
      <c r="O483">
        <f t="shared" si="479"/>
        <v>97.4</v>
      </c>
      <c r="P483">
        <f t="shared" si="480"/>
        <v>97.4</v>
      </c>
      <c r="Q483">
        <f t="shared" si="481"/>
        <v>0</v>
      </c>
      <c r="R483">
        <f t="shared" si="482"/>
        <v>0</v>
      </c>
      <c r="S483">
        <f t="shared" si="483"/>
        <v>0</v>
      </c>
      <c r="T483">
        <f t="shared" si="484"/>
        <v>0</v>
      </c>
      <c r="U483">
        <f t="shared" si="485"/>
        <v>0</v>
      </c>
      <c r="V483">
        <f t="shared" si="486"/>
        <v>0</v>
      </c>
      <c r="W483">
        <f t="shared" si="487"/>
        <v>0</v>
      </c>
      <c r="X483">
        <f t="shared" si="488"/>
        <v>0</v>
      </c>
      <c r="Y483">
        <f t="shared" si="489"/>
        <v>0</v>
      </c>
      <c r="AA483">
        <v>-1</v>
      </c>
      <c r="AB483">
        <f t="shared" si="490"/>
        <v>0.1</v>
      </c>
      <c r="AC483">
        <f t="shared" si="491"/>
        <v>0.1</v>
      </c>
      <c r="AD483">
        <f t="shared" si="492"/>
        <v>0</v>
      </c>
      <c r="AE483">
        <f t="shared" si="493"/>
        <v>0</v>
      </c>
      <c r="AF483">
        <f t="shared" si="494"/>
        <v>0</v>
      </c>
      <c r="AG483">
        <f t="shared" si="495"/>
        <v>0</v>
      </c>
      <c r="AH483">
        <f t="shared" si="496"/>
        <v>0</v>
      </c>
      <c r="AI483">
        <f t="shared" si="497"/>
        <v>0</v>
      </c>
      <c r="AJ483">
        <f t="shared" si="498"/>
        <v>0</v>
      </c>
      <c r="AK483">
        <v>0.1</v>
      </c>
      <c r="AL483">
        <v>0.1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1</v>
      </c>
      <c r="AW483">
        <v>1</v>
      </c>
      <c r="AZ483">
        <v>1</v>
      </c>
      <c r="BA483">
        <v>1</v>
      </c>
      <c r="BB483">
        <v>1</v>
      </c>
      <c r="BC483">
        <v>9.74</v>
      </c>
      <c r="BD483" t="s">
        <v>3</v>
      </c>
      <c r="BE483" t="s">
        <v>3</v>
      </c>
      <c r="BF483" t="s">
        <v>3</v>
      </c>
      <c r="BG483" t="s">
        <v>3</v>
      </c>
      <c r="BH483">
        <v>3</v>
      </c>
      <c r="BI483">
        <v>2</v>
      </c>
      <c r="BJ483" t="s">
        <v>3</v>
      </c>
      <c r="BM483">
        <v>700010</v>
      </c>
      <c r="BN483">
        <v>0</v>
      </c>
      <c r="BO483" t="s">
        <v>3</v>
      </c>
      <c r="BP483">
        <v>0</v>
      </c>
      <c r="BQ483">
        <v>202</v>
      </c>
      <c r="BR483">
        <v>0</v>
      </c>
      <c r="BS483">
        <v>1</v>
      </c>
      <c r="BT483">
        <v>1</v>
      </c>
      <c r="BU483">
        <v>1</v>
      </c>
      <c r="BV483">
        <v>1</v>
      </c>
      <c r="BW483">
        <v>1</v>
      </c>
      <c r="BX483">
        <v>1</v>
      </c>
      <c r="BY483" t="s">
        <v>3</v>
      </c>
      <c r="BZ483">
        <v>0</v>
      </c>
      <c r="CA483">
        <v>0</v>
      </c>
      <c r="CB483" t="s">
        <v>3</v>
      </c>
      <c r="CE483">
        <v>30</v>
      </c>
      <c r="CF483">
        <v>0</v>
      </c>
      <c r="CG483">
        <v>0</v>
      </c>
      <c r="CM483">
        <v>0</v>
      </c>
      <c r="CN483" t="s">
        <v>3</v>
      </c>
      <c r="CO483">
        <v>0</v>
      </c>
      <c r="CP483">
        <f t="shared" si="499"/>
        <v>97.4</v>
      </c>
      <c r="CQ483">
        <f t="shared" si="500"/>
        <v>0.97</v>
      </c>
      <c r="CR483">
        <f t="shared" si="501"/>
        <v>0</v>
      </c>
      <c r="CS483">
        <f t="shared" si="502"/>
        <v>0</v>
      </c>
      <c r="CT483">
        <f t="shared" si="503"/>
        <v>0</v>
      </c>
      <c r="CU483">
        <f t="shared" si="504"/>
        <v>0</v>
      </c>
      <c r="CV483">
        <f t="shared" si="505"/>
        <v>0</v>
      </c>
      <c r="CW483">
        <f t="shared" si="506"/>
        <v>0</v>
      </c>
      <c r="CX483">
        <f t="shared" si="507"/>
        <v>0</v>
      </c>
      <c r="CY483">
        <f>S483*(BZ483/100)</f>
        <v>0</v>
      </c>
      <c r="CZ483">
        <f>S483*(CA483/100)</f>
        <v>0</v>
      </c>
      <c r="DC483" t="s">
        <v>3</v>
      </c>
      <c r="DD483" t="s">
        <v>3</v>
      </c>
      <c r="DE483" t="s">
        <v>3</v>
      </c>
      <c r="DF483" t="s">
        <v>3</v>
      </c>
      <c r="DG483" t="s">
        <v>3</v>
      </c>
      <c r="DH483" t="s">
        <v>3</v>
      </c>
      <c r="DI483" t="s">
        <v>3</v>
      </c>
      <c r="DJ483" t="s">
        <v>3</v>
      </c>
      <c r="DK483" t="s">
        <v>3</v>
      </c>
      <c r="DL483" t="s">
        <v>3</v>
      </c>
      <c r="DM483" t="s">
        <v>3</v>
      </c>
      <c r="DN483">
        <v>0</v>
      </c>
      <c r="DO483">
        <v>0</v>
      </c>
      <c r="DP483">
        <v>1</v>
      </c>
      <c r="DQ483">
        <v>1</v>
      </c>
      <c r="DU483">
        <v>1010</v>
      </c>
      <c r="DV483" t="s">
        <v>29</v>
      </c>
      <c r="DW483" t="s">
        <v>29</v>
      </c>
      <c r="DX483">
        <v>1</v>
      </c>
      <c r="DZ483" t="s">
        <v>3</v>
      </c>
      <c r="EA483" t="s">
        <v>3</v>
      </c>
      <c r="EB483" t="s">
        <v>3</v>
      </c>
      <c r="EC483" t="s">
        <v>3</v>
      </c>
      <c r="EE483">
        <v>151748510</v>
      </c>
      <c r="EF483">
        <v>202</v>
      </c>
      <c r="EG483" t="s">
        <v>30</v>
      </c>
      <c r="EH483">
        <v>0</v>
      </c>
      <c r="EI483" t="s">
        <v>3</v>
      </c>
      <c r="EJ483">
        <v>1</v>
      </c>
      <c r="EK483">
        <v>700010</v>
      </c>
      <c r="EL483" t="s">
        <v>31</v>
      </c>
      <c r="EM483" t="s">
        <v>30</v>
      </c>
      <c r="EO483" t="s">
        <v>3</v>
      </c>
      <c r="EQ483">
        <v>1024</v>
      </c>
      <c r="ER483">
        <v>0.11</v>
      </c>
      <c r="ES483">
        <v>0.1</v>
      </c>
      <c r="ET483">
        <v>0</v>
      </c>
      <c r="EU483">
        <v>0</v>
      </c>
      <c r="EV483">
        <v>0</v>
      </c>
      <c r="EW483">
        <v>0</v>
      </c>
      <c r="EX483">
        <v>0</v>
      </c>
      <c r="EY483">
        <v>0</v>
      </c>
      <c r="EZ483">
        <v>5</v>
      </c>
      <c r="FC483">
        <v>1</v>
      </c>
      <c r="FD483">
        <v>18</v>
      </c>
      <c r="FF483">
        <v>1.2</v>
      </c>
      <c r="FQ483">
        <v>0</v>
      </c>
      <c r="FR483">
        <f t="shared" si="508"/>
        <v>0</v>
      </c>
      <c r="FS483">
        <v>0</v>
      </c>
      <c r="FX483">
        <v>0</v>
      </c>
      <c r="FY483">
        <v>0</v>
      </c>
      <c r="GA483" t="s">
        <v>161</v>
      </c>
      <c r="GD483">
        <v>0</v>
      </c>
      <c r="GF483">
        <v>1910578424</v>
      </c>
      <c r="GG483">
        <v>2</v>
      </c>
      <c r="GH483">
        <v>3</v>
      </c>
      <c r="GI483">
        <v>5</v>
      </c>
      <c r="GJ483">
        <v>0</v>
      </c>
      <c r="GK483">
        <f>ROUND(R483*(S12)/100,2)</f>
        <v>0</v>
      </c>
      <c r="GL483">
        <f t="shared" si="509"/>
        <v>0</v>
      </c>
      <c r="GM483">
        <f t="shared" si="510"/>
        <v>97.4</v>
      </c>
      <c r="GN483">
        <f t="shared" si="511"/>
        <v>0</v>
      </c>
      <c r="GO483">
        <f t="shared" si="512"/>
        <v>97.4</v>
      </c>
      <c r="GP483">
        <f t="shared" si="513"/>
        <v>0</v>
      </c>
      <c r="GR483">
        <v>1</v>
      </c>
      <c r="GS483">
        <v>1</v>
      </c>
      <c r="GT483">
        <v>0</v>
      </c>
      <c r="GU483" t="s">
        <v>3</v>
      </c>
      <c r="GV483">
        <f t="shared" si="514"/>
        <v>0</v>
      </c>
      <c r="GW483">
        <v>1</v>
      </c>
      <c r="GX483">
        <f t="shared" si="515"/>
        <v>0</v>
      </c>
      <c r="HA483">
        <v>0</v>
      </c>
      <c r="HB483">
        <v>0</v>
      </c>
      <c r="HC483">
        <f t="shared" si="516"/>
        <v>0</v>
      </c>
      <c r="HE483" t="s">
        <v>26</v>
      </c>
      <c r="HF483" t="s">
        <v>75</v>
      </c>
      <c r="HM483" t="s">
        <v>3</v>
      </c>
      <c r="HN483" t="s">
        <v>3</v>
      </c>
      <c r="HO483" t="s">
        <v>3</v>
      </c>
      <c r="HP483" t="s">
        <v>3</v>
      </c>
      <c r="HQ483" t="s">
        <v>3</v>
      </c>
      <c r="IK483">
        <v>0</v>
      </c>
    </row>
    <row r="484" spans="1:255" x14ac:dyDescent="0.2">
      <c r="A484" s="2">
        <v>17</v>
      </c>
      <c r="B484" s="2">
        <v>1</v>
      </c>
      <c r="C484" s="2"/>
      <c r="D484" s="2"/>
      <c r="E484" s="2" t="s">
        <v>3</v>
      </c>
      <c r="F484" s="2" t="s">
        <v>27</v>
      </c>
      <c r="G484" s="2" t="s">
        <v>162</v>
      </c>
      <c r="H484" s="2" t="s">
        <v>29</v>
      </c>
      <c r="I484" s="2">
        <v>100</v>
      </c>
      <c r="J484" s="2">
        <v>0</v>
      </c>
      <c r="K484" s="2">
        <v>100</v>
      </c>
      <c r="L484" s="2"/>
      <c r="M484" s="2"/>
      <c r="N484" s="2"/>
      <c r="O484" s="2">
        <f t="shared" si="479"/>
        <v>37</v>
      </c>
      <c r="P484" s="2">
        <f t="shared" si="480"/>
        <v>37</v>
      </c>
      <c r="Q484" s="2">
        <f t="shared" si="481"/>
        <v>0</v>
      </c>
      <c r="R484" s="2">
        <f t="shared" si="482"/>
        <v>0</v>
      </c>
      <c r="S484" s="2">
        <f t="shared" si="483"/>
        <v>0</v>
      </c>
      <c r="T484" s="2">
        <f t="shared" si="484"/>
        <v>0</v>
      </c>
      <c r="U484" s="2">
        <f t="shared" si="485"/>
        <v>0</v>
      </c>
      <c r="V484" s="2">
        <f t="shared" si="486"/>
        <v>0</v>
      </c>
      <c r="W484" s="2">
        <f t="shared" si="487"/>
        <v>0</v>
      </c>
      <c r="X484" s="2">
        <f t="shared" si="488"/>
        <v>0</v>
      </c>
      <c r="Y484" s="2">
        <f t="shared" si="489"/>
        <v>0</v>
      </c>
      <c r="Z484" s="2"/>
      <c r="AA484" s="2">
        <v>-1</v>
      </c>
      <c r="AB484" s="2">
        <f t="shared" si="490"/>
        <v>0.37</v>
      </c>
      <c r="AC484" s="2">
        <f t="shared" si="491"/>
        <v>0.37</v>
      </c>
      <c r="AD484" s="2">
        <f t="shared" si="492"/>
        <v>0</v>
      </c>
      <c r="AE484" s="2">
        <f t="shared" si="493"/>
        <v>0</v>
      </c>
      <c r="AF484" s="2">
        <f t="shared" si="494"/>
        <v>0</v>
      </c>
      <c r="AG484" s="2">
        <f t="shared" si="495"/>
        <v>0</v>
      </c>
      <c r="AH484" s="2">
        <f t="shared" si="496"/>
        <v>0</v>
      </c>
      <c r="AI484" s="2">
        <f t="shared" si="497"/>
        <v>0</v>
      </c>
      <c r="AJ484" s="2">
        <f t="shared" si="498"/>
        <v>0</v>
      </c>
      <c r="AK484" s="2">
        <v>0.37</v>
      </c>
      <c r="AL484" s="2">
        <v>0.37</v>
      </c>
      <c r="AM484" s="2">
        <v>0</v>
      </c>
      <c r="AN484" s="2">
        <v>0</v>
      </c>
      <c r="AO484" s="2">
        <v>0</v>
      </c>
      <c r="AP484" s="2">
        <v>0</v>
      </c>
      <c r="AQ484" s="2">
        <v>0</v>
      </c>
      <c r="AR484" s="2">
        <v>0</v>
      </c>
      <c r="AS484" s="2">
        <v>0</v>
      </c>
      <c r="AT484" s="2">
        <v>0</v>
      </c>
      <c r="AU484" s="2">
        <v>0</v>
      </c>
      <c r="AV484" s="2">
        <v>1</v>
      </c>
      <c r="AW484" s="2">
        <v>1</v>
      </c>
      <c r="AX484" s="2"/>
      <c r="AY484" s="2"/>
      <c r="AZ484" s="2">
        <v>1</v>
      </c>
      <c r="BA484" s="2">
        <v>1</v>
      </c>
      <c r="BB484" s="2">
        <v>1</v>
      </c>
      <c r="BC484" s="2">
        <v>1</v>
      </c>
      <c r="BD484" s="2" t="s">
        <v>3</v>
      </c>
      <c r="BE484" s="2" t="s">
        <v>3</v>
      </c>
      <c r="BF484" s="2" t="s">
        <v>3</v>
      </c>
      <c r="BG484" s="2" t="s">
        <v>3</v>
      </c>
      <c r="BH484" s="2">
        <v>3</v>
      </c>
      <c r="BI484" s="2">
        <v>2</v>
      </c>
      <c r="BJ484" s="2" t="s">
        <v>3</v>
      </c>
      <c r="BK484" s="2"/>
      <c r="BL484" s="2"/>
      <c r="BM484" s="2">
        <v>700010</v>
      </c>
      <c r="BN484" s="2">
        <v>0</v>
      </c>
      <c r="BO484" s="2" t="s">
        <v>3</v>
      </c>
      <c r="BP484" s="2">
        <v>0</v>
      </c>
      <c r="BQ484" s="2">
        <v>202</v>
      </c>
      <c r="BR484" s="2">
        <v>0</v>
      </c>
      <c r="BS484" s="2">
        <v>1</v>
      </c>
      <c r="BT484" s="2">
        <v>1</v>
      </c>
      <c r="BU484" s="2">
        <v>1</v>
      </c>
      <c r="BV484" s="2">
        <v>1</v>
      </c>
      <c r="BW484" s="2">
        <v>1</v>
      </c>
      <c r="BX484" s="2">
        <v>1</v>
      </c>
      <c r="BY484" s="2" t="s">
        <v>3</v>
      </c>
      <c r="BZ484" s="2">
        <v>0</v>
      </c>
      <c r="CA484" s="2">
        <v>0</v>
      </c>
      <c r="CB484" s="2" t="s">
        <v>3</v>
      </c>
      <c r="CC484" s="2"/>
      <c r="CD484" s="2"/>
      <c r="CE484" s="2">
        <v>30</v>
      </c>
      <c r="CF484" s="2">
        <v>0</v>
      </c>
      <c r="CG484" s="2">
        <v>0</v>
      </c>
      <c r="CH484" s="2"/>
      <c r="CI484" s="2"/>
      <c r="CJ484" s="2"/>
      <c r="CK484" s="2"/>
      <c r="CL484" s="2"/>
      <c r="CM484" s="2">
        <v>0</v>
      </c>
      <c r="CN484" s="2" t="s">
        <v>3</v>
      </c>
      <c r="CO484" s="2">
        <v>0</v>
      </c>
      <c r="CP484" s="2">
        <f t="shared" si="499"/>
        <v>37</v>
      </c>
      <c r="CQ484" s="2">
        <f t="shared" si="500"/>
        <v>0.37</v>
      </c>
      <c r="CR484" s="2">
        <f t="shared" si="501"/>
        <v>0</v>
      </c>
      <c r="CS484" s="2">
        <f t="shared" si="502"/>
        <v>0</v>
      </c>
      <c r="CT484" s="2">
        <f t="shared" si="503"/>
        <v>0</v>
      </c>
      <c r="CU484" s="2">
        <f t="shared" si="504"/>
        <v>0</v>
      </c>
      <c r="CV484" s="2">
        <f t="shared" si="505"/>
        <v>0</v>
      </c>
      <c r="CW484" s="2">
        <f t="shared" si="506"/>
        <v>0</v>
      </c>
      <c r="CX484" s="2">
        <f t="shared" si="507"/>
        <v>0</v>
      </c>
      <c r="CY484" s="2">
        <f>((S484*BZ484)/100)</f>
        <v>0</v>
      </c>
      <c r="CZ484" s="2">
        <f>((S484*CA484)/100)</f>
        <v>0</v>
      </c>
      <c r="DA484" s="2"/>
      <c r="DB484" s="2"/>
      <c r="DC484" s="2" t="s">
        <v>3</v>
      </c>
      <c r="DD484" s="2" t="s">
        <v>3</v>
      </c>
      <c r="DE484" s="2" t="s">
        <v>3</v>
      </c>
      <c r="DF484" s="2" t="s">
        <v>3</v>
      </c>
      <c r="DG484" s="2" t="s">
        <v>3</v>
      </c>
      <c r="DH484" s="2" t="s">
        <v>3</v>
      </c>
      <c r="DI484" s="2" t="s">
        <v>3</v>
      </c>
      <c r="DJ484" s="2" t="s">
        <v>3</v>
      </c>
      <c r="DK484" s="2" t="s">
        <v>3</v>
      </c>
      <c r="DL484" s="2" t="s">
        <v>3</v>
      </c>
      <c r="DM484" s="2" t="s">
        <v>3</v>
      </c>
      <c r="DN484" s="2">
        <v>0</v>
      </c>
      <c r="DO484" s="2">
        <v>0</v>
      </c>
      <c r="DP484" s="2">
        <v>1</v>
      </c>
      <c r="DQ484" s="2">
        <v>1</v>
      </c>
      <c r="DR484" s="2"/>
      <c r="DS484" s="2"/>
      <c r="DT484" s="2"/>
      <c r="DU484" s="2">
        <v>1010</v>
      </c>
      <c r="DV484" s="2" t="s">
        <v>29</v>
      </c>
      <c r="DW484" s="2" t="s">
        <v>29</v>
      </c>
      <c r="DX484" s="2">
        <v>1</v>
      </c>
      <c r="DY484" s="2"/>
      <c r="DZ484" s="2" t="s">
        <v>3</v>
      </c>
      <c r="EA484" s="2" t="s">
        <v>3</v>
      </c>
      <c r="EB484" s="2" t="s">
        <v>3</v>
      </c>
      <c r="EC484" s="2" t="s">
        <v>3</v>
      </c>
      <c r="ED484" s="2"/>
      <c r="EE484" s="2">
        <v>151748510</v>
      </c>
      <c r="EF484" s="2">
        <v>202</v>
      </c>
      <c r="EG484" s="2" t="s">
        <v>30</v>
      </c>
      <c r="EH484" s="2">
        <v>0</v>
      </c>
      <c r="EI484" s="2" t="s">
        <v>3</v>
      </c>
      <c r="EJ484" s="2">
        <v>1</v>
      </c>
      <c r="EK484" s="2">
        <v>700010</v>
      </c>
      <c r="EL484" s="2" t="s">
        <v>31</v>
      </c>
      <c r="EM484" s="2" t="s">
        <v>30</v>
      </c>
      <c r="EN484" s="2"/>
      <c r="EO484" s="2" t="s">
        <v>3</v>
      </c>
      <c r="EP484" s="2"/>
      <c r="EQ484" s="2">
        <v>1024</v>
      </c>
      <c r="ER484" s="2">
        <v>0.39</v>
      </c>
      <c r="ES484" s="2">
        <v>0.37</v>
      </c>
      <c r="ET484" s="2">
        <v>0</v>
      </c>
      <c r="EU484" s="2">
        <v>0</v>
      </c>
      <c r="EV484" s="2">
        <v>0</v>
      </c>
      <c r="EW484" s="2">
        <v>0</v>
      </c>
      <c r="EX484" s="2">
        <v>0</v>
      </c>
      <c r="EY484" s="2">
        <v>0</v>
      </c>
      <c r="EZ484" s="2"/>
      <c r="FA484" s="2"/>
      <c r="FB484" s="2"/>
      <c r="FC484" s="2"/>
      <c r="FD484" s="2"/>
      <c r="FE484" s="2"/>
      <c r="FF484" s="2"/>
      <c r="FG484" s="2"/>
      <c r="FH484" s="2"/>
      <c r="FI484" s="2"/>
      <c r="FJ484" s="2"/>
      <c r="FK484" s="2"/>
      <c r="FL484" s="2"/>
      <c r="FM484" s="2"/>
      <c r="FN484" s="2"/>
      <c r="FO484" s="2"/>
      <c r="FP484" s="2"/>
      <c r="FQ484" s="2">
        <v>0</v>
      </c>
      <c r="FR484" s="2">
        <f t="shared" si="508"/>
        <v>0</v>
      </c>
      <c r="FS484" s="2">
        <v>0</v>
      </c>
      <c r="FT484" s="2"/>
      <c r="FU484" s="2"/>
      <c r="FV484" s="2"/>
      <c r="FW484" s="2"/>
      <c r="FX484" s="2">
        <v>0</v>
      </c>
      <c r="FY484" s="2">
        <v>0</v>
      </c>
      <c r="FZ484" s="2"/>
      <c r="GA484" s="2" t="s">
        <v>163</v>
      </c>
      <c r="GB484" s="2"/>
      <c r="GC484" s="2"/>
      <c r="GD484" s="2">
        <v>0</v>
      </c>
      <c r="GE484" s="2"/>
      <c r="GF484" s="2">
        <v>-1285090850</v>
      </c>
      <c r="GG484" s="2">
        <v>2</v>
      </c>
      <c r="GH484" s="2">
        <v>4</v>
      </c>
      <c r="GI484" s="2">
        <v>-2</v>
      </c>
      <c r="GJ484" s="2">
        <v>0</v>
      </c>
      <c r="GK484" s="2">
        <f>ROUND(R484*(R12)/100,2)</f>
        <v>0</v>
      </c>
      <c r="GL484" s="2">
        <f t="shared" si="509"/>
        <v>0</v>
      </c>
      <c r="GM484" s="2">
        <f t="shared" si="510"/>
        <v>37</v>
      </c>
      <c r="GN484" s="2">
        <f t="shared" si="511"/>
        <v>0</v>
      </c>
      <c r="GO484" s="2">
        <f t="shared" si="512"/>
        <v>37</v>
      </c>
      <c r="GP484" s="2">
        <f t="shared" si="513"/>
        <v>0</v>
      </c>
      <c r="GQ484" s="2"/>
      <c r="GR484" s="2">
        <v>0</v>
      </c>
      <c r="GS484" s="2">
        <v>2</v>
      </c>
      <c r="GT484" s="2">
        <v>0</v>
      </c>
      <c r="GU484" s="2" t="s">
        <v>3</v>
      </c>
      <c r="GV484" s="2">
        <f t="shared" si="514"/>
        <v>0</v>
      </c>
      <c r="GW484" s="2">
        <v>1</v>
      </c>
      <c r="GX484" s="2">
        <f t="shared" si="515"/>
        <v>0</v>
      </c>
      <c r="GY484" s="2"/>
      <c r="GZ484" s="2"/>
      <c r="HA484" s="2">
        <v>0</v>
      </c>
      <c r="HB484" s="2">
        <v>0</v>
      </c>
      <c r="HC484" s="2">
        <f t="shared" si="516"/>
        <v>0</v>
      </c>
      <c r="HD484" s="2"/>
      <c r="HE484" s="2" t="s">
        <v>26</v>
      </c>
      <c r="HF484" s="2" t="s">
        <v>75</v>
      </c>
      <c r="HG484" s="2"/>
      <c r="HH484" s="2"/>
      <c r="HI484" s="2"/>
      <c r="HJ484" s="2"/>
      <c r="HK484" s="2"/>
      <c r="HL484" s="2"/>
      <c r="HM484" s="2" t="s">
        <v>3</v>
      </c>
      <c r="HN484" s="2" t="s">
        <v>3</v>
      </c>
      <c r="HO484" s="2" t="s">
        <v>3</v>
      </c>
      <c r="HP484" s="2" t="s">
        <v>3</v>
      </c>
      <c r="HQ484" s="2" t="s">
        <v>3</v>
      </c>
      <c r="HR484" s="2"/>
      <c r="HS484" s="2"/>
      <c r="HT484" s="2"/>
      <c r="HU484" s="2"/>
      <c r="HV484" s="2"/>
      <c r="HW484" s="2"/>
      <c r="HX484" s="2"/>
      <c r="HY484" s="2"/>
      <c r="HZ484" s="2"/>
      <c r="IA484" s="2"/>
      <c r="IB484" s="2"/>
      <c r="IC484" s="2"/>
      <c r="ID484" s="2"/>
      <c r="IE484" s="2"/>
      <c r="IF484" s="2"/>
      <c r="IG484" s="2"/>
      <c r="IH484" s="2"/>
      <c r="II484" s="2"/>
      <c r="IJ484" s="2"/>
      <c r="IK484" s="2">
        <v>0</v>
      </c>
      <c r="IL484" s="2"/>
      <c r="IM484" s="2"/>
      <c r="IN484" s="2"/>
      <c r="IO484" s="2"/>
      <c r="IP484" s="2"/>
      <c r="IQ484" s="2"/>
      <c r="IR484" s="2"/>
      <c r="IS484" s="2"/>
      <c r="IT484" s="2"/>
      <c r="IU484" s="2"/>
    </row>
    <row r="485" spans="1:255" x14ac:dyDescent="0.2">
      <c r="A485">
        <v>17</v>
      </c>
      <c r="B485">
        <v>1</v>
      </c>
      <c r="E485" t="s">
        <v>3</v>
      </c>
      <c r="F485" t="s">
        <v>27</v>
      </c>
      <c r="G485" t="s">
        <v>162</v>
      </c>
      <c r="H485" t="s">
        <v>29</v>
      </c>
      <c r="I485">
        <v>100</v>
      </c>
      <c r="J485">
        <v>0</v>
      </c>
      <c r="K485">
        <v>100</v>
      </c>
      <c r="O485">
        <f t="shared" si="479"/>
        <v>360.38</v>
      </c>
      <c r="P485">
        <f t="shared" si="480"/>
        <v>360.38</v>
      </c>
      <c r="Q485">
        <f t="shared" si="481"/>
        <v>0</v>
      </c>
      <c r="R485">
        <f t="shared" si="482"/>
        <v>0</v>
      </c>
      <c r="S485">
        <f t="shared" si="483"/>
        <v>0</v>
      </c>
      <c r="T485">
        <f t="shared" si="484"/>
        <v>0</v>
      </c>
      <c r="U485">
        <f t="shared" si="485"/>
        <v>0</v>
      </c>
      <c r="V485">
        <f t="shared" si="486"/>
        <v>0</v>
      </c>
      <c r="W485">
        <f t="shared" si="487"/>
        <v>0</v>
      </c>
      <c r="X485">
        <f t="shared" si="488"/>
        <v>0</v>
      </c>
      <c r="Y485">
        <f t="shared" si="489"/>
        <v>0</v>
      </c>
      <c r="AA485">
        <v>-1</v>
      </c>
      <c r="AB485">
        <f t="shared" si="490"/>
        <v>0.37</v>
      </c>
      <c r="AC485">
        <f t="shared" si="491"/>
        <v>0.37</v>
      </c>
      <c r="AD485">
        <f t="shared" si="492"/>
        <v>0</v>
      </c>
      <c r="AE485">
        <f t="shared" si="493"/>
        <v>0</v>
      </c>
      <c r="AF485">
        <f t="shared" si="494"/>
        <v>0</v>
      </c>
      <c r="AG485">
        <f t="shared" si="495"/>
        <v>0</v>
      </c>
      <c r="AH485">
        <f t="shared" si="496"/>
        <v>0</v>
      </c>
      <c r="AI485">
        <f t="shared" si="497"/>
        <v>0</v>
      </c>
      <c r="AJ485">
        <f t="shared" si="498"/>
        <v>0</v>
      </c>
      <c r="AK485">
        <v>0.37</v>
      </c>
      <c r="AL485">
        <v>0.37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1</v>
      </c>
      <c r="AW485">
        <v>1</v>
      </c>
      <c r="AZ485">
        <v>1</v>
      </c>
      <c r="BA485">
        <v>1</v>
      </c>
      <c r="BB485">
        <v>1</v>
      </c>
      <c r="BC485">
        <v>9.74</v>
      </c>
      <c r="BD485" t="s">
        <v>3</v>
      </c>
      <c r="BE485" t="s">
        <v>3</v>
      </c>
      <c r="BF485" t="s">
        <v>3</v>
      </c>
      <c r="BG485" t="s">
        <v>3</v>
      </c>
      <c r="BH485">
        <v>3</v>
      </c>
      <c r="BI485">
        <v>2</v>
      </c>
      <c r="BJ485" t="s">
        <v>3</v>
      </c>
      <c r="BM485">
        <v>700010</v>
      </c>
      <c r="BN485">
        <v>0</v>
      </c>
      <c r="BO485" t="s">
        <v>3</v>
      </c>
      <c r="BP485">
        <v>0</v>
      </c>
      <c r="BQ485">
        <v>202</v>
      </c>
      <c r="BR485">
        <v>0</v>
      </c>
      <c r="BS485">
        <v>1</v>
      </c>
      <c r="BT485">
        <v>1</v>
      </c>
      <c r="BU485">
        <v>1</v>
      </c>
      <c r="BV485">
        <v>1</v>
      </c>
      <c r="BW485">
        <v>1</v>
      </c>
      <c r="BX485">
        <v>1</v>
      </c>
      <c r="BY485" t="s">
        <v>3</v>
      </c>
      <c r="BZ485">
        <v>0</v>
      </c>
      <c r="CA485">
        <v>0</v>
      </c>
      <c r="CB485" t="s">
        <v>3</v>
      </c>
      <c r="CE485">
        <v>30</v>
      </c>
      <c r="CF485">
        <v>0</v>
      </c>
      <c r="CG485">
        <v>0</v>
      </c>
      <c r="CM485">
        <v>0</v>
      </c>
      <c r="CN485" t="s">
        <v>3</v>
      </c>
      <c r="CO485">
        <v>0</v>
      </c>
      <c r="CP485">
        <f t="shared" si="499"/>
        <v>360.38</v>
      </c>
      <c r="CQ485">
        <f t="shared" si="500"/>
        <v>3.6</v>
      </c>
      <c r="CR485">
        <f t="shared" si="501"/>
        <v>0</v>
      </c>
      <c r="CS485">
        <f t="shared" si="502"/>
        <v>0</v>
      </c>
      <c r="CT485">
        <f t="shared" si="503"/>
        <v>0</v>
      </c>
      <c r="CU485">
        <f t="shared" si="504"/>
        <v>0</v>
      </c>
      <c r="CV485">
        <f t="shared" si="505"/>
        <v>0</v>
      </c>
      <c r="CW485">
        <f t="shared" si="506"/>
        <v>0</v>
      </c>
      <c r="CX485">
        <f t="shared" si="507"/>
        <v>0</v>
      </c>
      <c r="CY485">
        <f>S485*(BZ485/100)</f>
        <v>0</v>
      </c>
      <c r="CZ485">
        <f>S485*(CA485/100)</f>
        <v>0</v>
      </c>
      <c r="DC485" t="s">
        <v>3</v>
      </c>
      <c r="DD485" t="s">
        <v>3</v>
      </c>
      <c r="DE485" t="s">
        <v>3</v>
      </c>
      <c r="DF485" t="s">
        <v>3</v>
      </c>
      <c r="DG485" t="s">
        <v>3</v>
      </c>
      <c r="DH485" t="s">
        <v>3</v>
      </c>
      <c r="DI485" t="s">
        <v>3</v>
      </c>
      <c r="DJ485" t="s">
        <v>3</v>
      </c>
      <c r="DK485" t="s">
        <v>3</v>
      </c>
      <c r="DL485" t="s">
        <v>3</v>
      </c>
      <c r="DM485" t="s">
        <v>3</v>
      </c>
      <c r="DN485">
        <v>0</v>
      </c>
      <c r="DO485">
        <v>0</v>
      </c>
      <c r="DP485">
        <v>1</v>
      </c>
      <c r="DQ485">
        <v>1</v>
      </c>
      <c r="DU485">
        <v>1010</v>
      </c>
      <c r="DV485" t="s">
        <v>29</v>
      </c>
      <c r="DW485" t="s">
        <v>29</v>
      </c>
      <c r="DX485">
        <v>1</v>
      </c>
      <c r="DZ485" t="s">
        <v>3</v>
      </c>
      <c r="EA485" t="s">
        <v>3</v>
      </c>
      <c r="EB485" t="s">
        <v>3</v>
      </c>
      <c r="EC485" t="s">
        <v>3</v>
      </c>
      <c r="EE485">
        <v>151748510</v>
      </c>
      <c r="EF485">
        <v>202</v>
      </c>
      <c r="EG485" t="s">
        <v>30</v>
      </c>
      <c r="EH485">
        <v>0</v>
      </c>
      <c r="EI485" t="s">
        <v>3</v>
      </c>
      <c r="EJ485">
        <v>1</v>
      </c>
      <c r="EK485">
        <v>700010</v>
      </c>
      <c r="EL485" t="s">
        <v>31</v>
      </c>
      <c r="EM485" t="s">
        <v>30</v>
      </c>
      <c r="EO485" t="s">
        <v>3</v>
      </c>
      <c r="EQ485">
        <v>1024</v>
      </c>
      <c r="ER485">
        <v>0.39</v>
      </c>
      <c r="ES485">
        <v>0.37</v>
      </c>
      <c r="ET485">
        <v>0</v>
      </c>
      <c r="EU485">
        <v>0</v>
      </c>
      <c r="EV485">
        <v>0</v>
      </c>
      <c r="EW485">
        <v>0</v>
      </c>
      <c r="EX485">
        <v>0</v>
      </c>
      <c r="EY485">
        <v>0</v>
      </c>
      <c r="EZ485">
        <v>5</v>
      </c>
      <c r="FC485">
        <v>1</v>
      </c>
      <c r="FD485">
        <v>18</v>
      </c>
      <c r="FF485">
        <v>4.16</v>
      </c>
      <c r="FQ485">
        <v>0</v>
      </c>
      <c r="FR485">
        <f t="shared" si="508"/>
        <v>0</v>
      </c>
      <c r="FS485">
        <v>0</v>
      </c>
      <c r="FX485">
        <v>0</v>
      </c>
      <c r="FY485">
        <v>0</v>
      </c>
      <c r="GA485" t="s">
        <v>163</v>
      </c>
      <c r="GD485">
        <v>0</v>
      </c>
      <c r="GF485">
        <v>-1285090850</v>
      </c>
      <c r="GG485">
        <v>2</v>
      </c>
      <c r="GH485">
        <v>3</v>
      </c>
      <c r="GI485">
        <v>5</v>
      </c>
      <c r="GJ485">
        <v>0</v>
      </c>
      <c r="GK485">
        <f>ROUND(R485*(S12)/100,2)</f>
        <v>0</v>
      </c>
      <c r="GL485">
        <f t="shared" si="509"/>
        <v>0</v>
      </c>
      <c r="GM485">
        <f t="shared" si="510"/>
        <v>360.38</v>
      </c>
      <c r="GN485">
        <f t="shared" si="511"/>
        <v>0</v>
      </c>
      <c r="GO485">
        <f t="shared" si="512"/>
        <v>360.38</v>
      </c>
      <c r="GP485">
        <f t="shared" si="513"/>
        <v>0</v>
      </c>
      <c r="GR485">
        <v>1</v>
      </c>
      <c r="GS485">
        <v>1</v>
      </c>
      <c r="GT485">
        <v>0</v>
      </c>
      <c r="GU485" t="s">
        <v>3</v>
      </c>
      <c r="GV485">
        <f t="shared" si="514"/>
        <v>0</v>
      </c>
      <c r="GW485">
        <v>1</v>
      </c>
      <c r="GX485">
        <f t="shared" si="515"/>
        <v>0</v>
      </c>
      <c r="HA485">
        <v>0</v>
      </c>
      <c r="HB485">
        <v>0</v>
      </c>
      <c r="HC485">
        <f t="shared" si="516"/>
        <v>0</v>
      </c>
      <c r="HE485" t="s">
        <v>26</v>
      </c>
      <c r="HF485" t="s">
        <v>75</v>
      </c>
      <c r="HM485" t="s">
        <v>3</v>
      </c>
      <c r="HN485" t="s">
        <v>3</v>
      </c>
      <c r="HO485" t="s">
        <v>3</v>
      </c>
      <c r="HP485" t="s">
        <v>3</v>
      </c>
      <c r="HQ485" t="s">
        <v>3</v>
      </c>
      <c r="IK485">
        <v>0</v>
      </c>
    </row>
    <row r="486" spans="1:255" x14ac:dyDescent="0.2">
      <c r="A486" s="2">
        <v>17</v>
      </c>
      <c r="B486" s="2">
        <v>1</v>
      </c>
      <c r="C486" s="2">
        <f>ROW(SmtRes!A622)</f>
        <v>622</v>
      </c>
      <c r="D486" s="2">
        <f>ROW(EtalonRes!A736)</f>
        <v>736</v>
      </c>
      <c r="E486" s="2" t="s">
        <v>3</v>
      </c>
      <c r="F486" s="2" t="s">
        <v>164</v>
      </c>
      <c r="G486" s="2" t="s">
        <v>165</v>
      </c>
      <c r="H486" s="2" t="s">
        <v>166</v>
      </c>
      <c r="I486" s="2">
        <v>6</v>
      </c>
      <c r="J486" s="2">
        <v>0</v>
      </c>
      <c r="K486" s="2">
        <v>6</v>
      </c>
      <c r="L486" s="2"/>
      <c r="M486" s="2"/>
      <c r="N486" s="2"/>
      <c r="O486" s="2">
        <f t="shared" si="479"/>
        <v>644.88</v>
      </c>
      <c r="P486" s="2">
        <f t="shared" si="480"/>
        <v>247.8</v>
      </c>
      <c r="Q486" s="2">
        <f t="shared" si="481"/>
        <v>245.64</v>
      </c>
      <c r="R486" s="2">
        <f t="shared" si="482"/>
        <v>25.32</v>
      </c>
      <c r="S486" s="2">
        <f t="shared" si="483"/>
        <v>151.44</v>
      </c>
      <c r="T486" s="2">
        <f t="shared" si="484"/>
        <v>0</v>
      </c>
      <c r="U486" s="2">
        <f t="shared" si="485"/>
        <v>12</v>
      </c>
      <c r="V486" s="2">
        <f t="shared" si="486"/>
        <v>0</v>
      </c>
      <c r="W486" s="2">
        <f t="shared" si="487"/>
        <v>0</v>
      </c>
      <c r="X486" s="2">
        <f t="shared" si="488"/>
        <v>172.64</v>
      </c>
      <c r="Y486" s="2">
        <f t="shared" si="489"/>
        <v>101.46</v>
      </c>
      <c r="Z486" s="2"/>
      <c r="AA486" s="2">
        <v>-1</v>
      </c>
      <c r="AB486" s="2">
        <f t="shared" si="490"/>
        <v>107.48</v>
      </c>
      <c r="AC486" s="2">
        <f t="shared" si="491"/>
        <v>41.3</v>
      </c>
      <c r="AD486" s="2">
        <f t="shared" si="492"/>
        <v>40.94</v>
      </c>
      <c r="AE486" s="2">
        <f t="shared" si="493"/>
        <v>4.22</v>
      </c>
      <c r="AF486" s="2">
        <f t="shared" si="494"/>
        <v>25.24</v>
      </c>
      <c r="AG486" s="2">
        <f t="shared" si="495"/>
        <v>0</v>
      </c>
      <c r="AH486" s="2">
        <f t="shared" si="496"/>
        <v>2</v>
      </c>
      <c r="AI486" s="2">
        <f t="shared" si="497"/>
        <v>0</v>
      </c>
      <c r="AJ486" s="2">
        <f t="shared" si="498"/>
        <v>0</v>
      </c>
      <c r="AK486" s="2">
        <v>107.48</v>
      </c>
      <c r="AL486" s="2">
        <v>41.3</v>
      </c>
      <c r="AM486" s="2">
        <v>40.94</v>
      </c>
      <c r="AN486" s="2">
        <v>4.22</v>
      </c>
      <c r="AO486" s="2">
        <v>25.24</v>
      </c>
      <c r="AP486" s="2">
        <v>0</v>
      </c>
      <c r="AQ486" s="2">
        <v>2</v>
      </c>
      <c r="AR486" s="2">
        <v>0</v>
      </c>
      <c r="AS486" s="2">
        <v>0</v>
      </c>
      <c r="AT486" s="2">
        <v>114</v>
      </c>
      <c r="AU486" s="2">
        <v>67</v>
      </c>
      <c r="AV486" s="2">
        <v>1</v>
      </c>
      <c r="AW486" s="2">
        <v>1</v>
      </c>
      <c r="AX486" s="2"/>
      <c r="AY486" s="2"/>
      <c r="AZ486" s="2">
        <v>1</v>
      </c>
      <c r="BA486" s="2">
        <v>1</v>
      </c>
      <c r="BB486" s="2">
        <v>1</v>
      </c>
      <c r="BC486" s="2">
        <v>1</v>
      </c>
      <c r="BD486" s="2" t="s">
        <v>3</v>
      </c>
      <c r="BE486" s="2" t="s">
        <v>3</v>
      </c>
      <c r="BF486" s="2" t="s">
        <v>3</v>
      </c>
      <c r="BG486" s="2" t="s">
        <v>3</v>
      </c>
      <c r="BH486" s="2">
        <v>0</v>
      </c>
      <c r="BI486" s="2">
        <v>2</v>
      </c>
      <c r="BJ486" s="2" t="s">
        <v>167</v>
      </c>
      <c r="BK486" s="2"/>
      <c r="BL486" s="2"/>
      <c r="BM486" s="2">
        <v>337</v>
      </c>
      <c r="BN486" s="2">
        <v>0</v>
      </c>
      <c r="BO486" s="2" t="s">
        <v>3</v>
      </c>
      <c r="BP486" s="2">
        <v>0</v>
      </c>
      <c r="BQ486" s="2">
        <v>40</v>
      </c>
      <c r="BR486" s="2">
        <v>0</v>
      </c>
      <c r="BS486" s="2">
        <v>1</v>
      </c>
      <c r="BT486" s="2">
        <v>1</v>
      </c>
      <c r="BU486" s="2">
        <v>1</v>
      </c>
      <c r="BV486" s="2">
        <v>1</v>
      </c>
      <c r="BW486" s="2">
        <v>1</v>
      </c>
      <c r="BX486" s="2">
        <v>1</v>
      </c>
      <c r="BY486" s="2" t="s">
        <v>3</v>
      </c>
      <c r="BZ486" s="2">
        <v>114</v>
      </c>
      <c r="CA486" s="2">
        <v>67</v>
      </c>
      <c r="CB486" s="2" t="s">
        <v>3</v>
      </c>
      <c r="CC486" s="2"/>
      <c r="CD486" s="2"/>
      <c r="CE486" s="2">
        <v>30</v>
      </c>
      <c r="CF486" s="2">
        <v>0</v>
      </c>
      <c r="CG486" s="2">
        <v>0</v>
      </c>
      <c r="CH486" s="2"/>
      <c r="CI486" s="2"/>
      <c r="CJ486" s="2"/>
      <c r="CK486" s="2"/>
      <c r="CL486" s="2"/>
      <c r="CM486" s="2">
        <v>0</v>
      </c>
      <c r="CN486" s="2" t="s">
        <v>3</v>
      </c>
      <c r="CO486" s="2">
        <v>0</v>
      </c>
      <c r="CP486" s="2">
        <f t="shared" si="499"/>
        <v>644.88</v>
      </c>
      <c r="CQ486" s="2">
        <f t="shared" si="500"/>
        <v>41.3</v>
      </c>
      <c r="CR486" s="2">
        <f t="shared" si="501"/>
        <v>40.94</v>
      </c>
      <c r="CS486" s="2">
        <f t="shared" si="502"/>
        <v>4.22</v>
      </c>
      <c r="CT486" s="2">
        <f t="shared" si="503"/>
        <v>25.24</v>
      </c>
      <c r="CU486" s="2">
        <f t="shared" si="504"/>
        <v>0</v>
      </c>
      <c r="CV486" s="2">
        <f t="shared" si="505"/>
        <v>2</v>
      </c>
      <c r="CW486" s="2">
        <f t="shared" si="506"/>
        <v>0</v>
      </c>
      <c r="CX486" s="2">
        <f t="shared" si="507"/>
        <v>0</v>
      </c>
      <c r="CY486" s="2">
        <f>((S486*BZ486)/100)</f>
        <v>172.64160000000001</v>
      </c>
      <c r="CZ486" s="2">
        <f>((S486*CA486)/100)</f>
        <v>101.4648</v>
      </c>
      <c r="DA486" s="2"/>
      <c r="DB486" s="2"/>
      <c r="DC486" s="2" t="s">
        <v>3</v>
      </c>
      <c r="DD486" s="2" t="s">
        <v>3</v>
      </c>
      <c r="DE486" s="2" t="s">
        <v>3</v>
      </c>
      <c r="DF486" s="2" t="s">
        <v>3</v>
      </c>
      <c r="DG486" s="2" t="s">
        <v>3</v>
      </c>
      <c r="DH486" s="2" t="s">
        <v>3</v>
      </c>
      <c r="DI486" s="2" t="s">
        <v>3</v>
      </c>
      <c r="DJ486" s="2" t="s">
        <v>3</v>
      </c>
      <c r="DK486" s="2" t="s">
        <v>3</v>
      </c>
      <c r="DL486" s="2" t="s">
        <v>3</v>
      </c>
      <c r="DM486" s="2" t="s">
        <v>3</v>
      </c>
      <c r="DN486" s="2">
        <v>0</v>
      </c>
      <c r="DO486" s="2">
        <v>0</v>
      </c>
      <c r="DP486" s="2">
        <v>1</v>
      </c>
      <c r="DQ486" s="2">
        <v>1</v>
      </c>
      <c r="DR486" s="2"/>
      <c r="DS486" s="2"/>
      <c r="DT486" s="2"/>
      <c r="DU486" s="2">
        <v>1013</v>
      </c>
      <c r="DV486" s="2" t="s">
        <v>166</v>
      </c>
      <c r="DW486" s="2" t="s">
        <v>166</v>
      </c>
      <c r="DX486" s="2">
        <v>1</v>
      </c>
      <c r="DY486" s="2"/>
      <c r="DZ486" s="2" t="s">
        <v>3</v>
      </c>
      <c r="EA486" s="2" t="s">
        <v>3</v>
      </c>
      <c r="EB486" s="2" t="s">
        <v>3</v>
      </c>
      <c r="EC486" s="2" t="s">
        <v>3</v>
      </c>
      <c r="ED486" s="2"/>
      <c r="EE486" s="2">
        <v>151030335</v>
      </c>
      <c r="EF486" s="2">
        <v>40</v>
      </c>
      <c r="EG486" s="2" t="s">
        <v>23</v>
      </c>
      <c r="EH486" s="2">
        <v>0</v>
      </c>
      <c r="EI486" s="2" t="s">
        <v>3</v>
      </c>
      <c r="EJ486" s="2">
        <v>2</v>
      </c>
      <c r="EK486" s="2">
        <v>337</v>
      </c>
      <c r="EL486" s="2" t="s">
        <v>168</v>
      </c>
      <c r="EM486" s="2" t="s">
        <v>169</v>
      </c>
      <c r="EN486" s="2"/>
      <c r="EO486" s="2" t="s">
        <v>3</v>
      </c>
      <c r="EP486" s="2"/>
      <c r="EQ486" s="2">
        <v>1024</v>
      </c>
      <c r="ER486" s="2">
        <v>107.48</v>
      </c>
      <c r="ES486" s="2">
        <v>41.3</v>
      </c>
      <c r="ET486" s="2">
        <v>40.94</v>
      </c>
      <c r="EU486" s="2">
        <v>4.22</v>
      </c>
      <c r="EV486" s="2">
        <v>25.24</v>
      </c>
      <c r="EW486" s="2">
        <v>2</v>
      </c>
      <c r="EX486" s="2">
        <v>0</v>
      </c>
      <c r="EY486" s="2">
        <v>0</v>
      </c>
      <c r="EZ486" s="2"/>
      <c r="FA486" s="2"/>
      <c r="FB486" s="2"/>
      <c r="FC486" s="2"/>
      <c r="FD486" s="2"/>
      <c r="FE486" s="2"/>
      <c r="FF486" s="2"/>
      <c r="FG486" s="2"/>
      <c r="FH486" s="2"/>
      <c r="FI486" s="2"/>
      <c r="FJ486" s="2"/>
      <c r="FK486" s="2"/>
      <c r="FL486" s="2"/>
      <c r="FM486" s="2"/>
      <c r="FN486" s="2"/>
      <c r="FO486" s="2"/>
      <c r="FP486" s="2"/>
      <c r="FQ486" s="2">
        <v>0</v>
      </c>
      <c r="FR486" s="2">
        <f t="shared" si="508"/>
        <v>0</v>
      </c>
      <c r="FS486" s="2">
        <v>2</v>
      </c>
      <c r="FT486" s="2"/>
      <c r="FU486" s="2"/>
      <c r="FV486" s="2"/>
      <c r="FW486" s="2"/>
      <c r="FX486" s="2">
        <v>114</v>
      </c>
      <c r="FY486" s="2">
        <v>67</v>
      </c>
      <c r="FZ486" s="2"/>
      <c r="GA486" s="2" t="s">
        <v>3</v>
      </c>
      <c r="GB486" s="2"/>
      <c r="GC486" s="2"/>
      <c r="GD486" s="2">
        <v>0</v>
      </c>
      <c r="GE486" s="2"/>
      <c r="GF486" s="2">
        <v>1414356629</v>
      </c>
      <c r="GG486" s="2">
        <v>2</v>
      </c>
      <c r="GH486" s="2">
        <v>1</v>
      </c>
      <c r="GI486" s="2">
        <v>-2</v>
      </c>
      <c r="GJ486" s="2">
        <v>0</v>
      </c>
      <c r="GK486" s="2">
        <f>ROUND(R486*(R12)/100,2)</f>
        <v>44.31</v>
      </c>
      <c r="GL486" s="2">
        <f t="shared" si="509"/>
        <v>0</v>
      </c>
      <c r="GM486" s="2">
        <f t="shared" si="510"/>
        <v>963.29</v>
      </c>
      <c r="GN486" s="2">
        <f t="shared" si="511"/>
        <v>0</v>
      </c>
      <c r="GO486" s="2">
        <f t="shared" si="512"/>
        <v>963.29</v>
      </c>
      <c r="GP486" s="2">
        <f t="shared" si="513"/>
        <v>0</v>
      </c>
      <c r="GQ486" s="2"/>
      <c r="GR486" s="2">
        <v>0</v>
      </c>
      <c r="GS486" s="2">
        <v>0</v>
      </c>
      <c r="GT486" s="2">
        <v>0</v>
      </c>
      <c r="GU486" s="2" t="s">
        <v>3</v>
      </c>
      <c r="GV486" s="2">
        <f t="shared" si="514"/>
        <v>0</v>
      </c>
      <c r="GW486" s="2">
        <v>1</v>
      </c>
      <c r="GX486" s="2">
        <f t="shared" si="515"/>
        <v>0</v>
      </c>
      <c r="GY486" s="2"/>
      <c r="GZ486" s="2"/>
      <c r="HA486" s="2">
        <v>0</v>
      </c>
      <c r="HB486" s="2">
        <v>0</v>
      </c>
      <c r="HC486" s="2">
        <f t="shared" si="516"/>
        <v>0</v>
      </c>
      <c r="HD486" s="2"/>
      <c r="HE486" s="2" t="s">
        <v>3</v>
      </c>
      <c r="HF486" s="2" t="s">
        <v>3</v>
      </c>
      <c r="HG486" s="2"/>
      <c r="HH486" s="2"/>
      <c r="HI486" s="2"/>
      <c r="HJ486" s="2"/>
      <c r="HK486" s="2"/>
      <c r="HL486" s="2"/>
      <c r="HM486" s="2" t="s">
        <v>3</v>
      </c>
      <c r="HN486" s="2" t="s">
        <v>3</v>
      </c>
      <c r="HO486" s="2" t="s">
        <v>3</v>
      </c>
      <c r="HP486" s="2" t="s">
        <v>3</v>
      </c>
      <c r="HQ486" s="2" t="s">
        <v>3</v>
      </c>
      <c r="HR486" s="2"/>
      <c r="HS486" s="2"/>
      <c r="HT486" s="2"/>
      <c r="HU486" s="2"/>
      <c r="HV486" s="2"/>
      <c r="HW486" s="2"/>
      <c r="HX486" s="2"/>
      <c r="HY486" s="2"/>
      <c r="HZ486" s="2"/>
      <c r="IA486" s="2"/>
      <c r="IB486" s="2"/>
      <c r="IC486" s="2"/>
      <c r="ID486" s="2"/>
      <c r="IE486" s="2"/>
      <c r="IF486" s="2"/>
      <c r="IG486" s="2"/>
      <c r="IH486" s="2"/>
      <c r="II486" s="2"/>
      <c r="IJ486" s="2"/>
      <c r="IK486" s="2">
        <v>0</v>
      </c>
      <c r="IL486" s="2"/>
      <c r="IM486" s="2"/>
      <c r="IN486" s="2"/>
      <c r="IO486" s="2"/>
      <c r="IP486" s="2"/>
      <c r="IQ486" s="2"/>
      <c r="IR486" s="2"/>
      <c r="IS486" s="2"/>
      <c r="IT486" s="2"/>
      <c r="IU486" s="2"/>
    </row>
    <row r="487" spans="1:255" x14ac:dyDescent="0.2">
      <c r="A487">
        <v>17</v>
      </c>
      <c r="B487">
        <v>1</v>
      </c>
      <c r="C487">
        <f>ROW(SmtRes!A632)</f>
        <v>632</v>
      </c>
      <c r="D487">
        <f>ROW(EtalonRes!A746)</f>
        <v>746</v>
      </c>
      <c r="E487" t="s">
        <v>3</v>
      </c>
      <c r="F487" t="s">
        <v>164</v>
      </c>
      <c r="G487" t="s">
        <v>165</v>
      </c>
      <c r="H487" t="s">
        <v>166</v>
      </c>
      <c r="I487">
        <v>6</v>
      </c>
      <c r="J487">
        <v>0</v>
      </c>
      <c r="K487">
        <v>6</v>
      </c>
      <c r="O487">
        <f t="shared" si="479"/>
        <v>9938.36</v>
      </c>
      <c r="P487">
        <f t="shared" si="480"/>
        <v>1781.68</v>
      </c>
      <c r="Q487">
        <f t="shared" si="481"/>
        <v>2930.49</v>
      </c>
      <c r="R487">
        <f t="shared" si="482"/>
        <v>873.79</v>
      </c>
      <c r="S487">
        <f t="shared" si="483"/>
        <v>5226.1899999999996</v>
      </c>
      <c r="T487">
        <f t="shared" si="484"/>
        <v>0</v>
      </c>
      <c r="U487">
        <f t="shared" si="485"/>
        <v>12</v>
      </c>
      <c r="V487">
        <f t="shared" si="486"/>
        <v>0</v>
      </c>
      <c r="W487">
        <f t="shared" si="487"/>
        <v>0</v>
      </c>
      <c r="X487">
        <f t="shared" si="488"/>
        <v>4128.6899999999996</v>
      </c>
      <c r="Y487">
        <f t="shared" si="489"/>
        <v>2142.7399999999998</v>
      </c>
      <c r="AA487">
        <v>-1</v>
      </c>
      <c r="AB487">
        <f t="shared" si="490"/>
        <v>107.48</v>
      </c>
      <c r="AC487">
        <f t="shared" si="491"/>
        <v>41.3</v>
      </c>
      <c r="AD487">
        <f t="shared" si="492"/>
        <v>40.94</v>
      </c>
      <c r="AE487">
        <f t="shared" si="493"/>
        <v>4.22</v>
      </c>
      <c r="AF487">
        <f t="shared" si="494"/>
        <v>25.24</v>
      </c>
      <c r="AG487">
        <f t="shared" si="495"/>
        <v>0</v>
      </c>
      <c r="AH487">
        <f t="shared" si="496"/>
        <v>2</v>
      </c>
      <c r="AI487">
        <f t="shared" si="497"/>
        <v>0</v>
      </c>
      <c r="AJ487">
        <f t="shared" si="498"/>
        <v>0</v>
      </c>
      <c r="AK487">
        <v>107.48</v>
      </c>
      <c r="AL487">
        <v>41.3</v>
      </c>
      <c r="AM487">
        <v>40.94</v>
      </c>
      <c r="AN487">
        <v>4.22</v>
      </c>
      <c r="AO487">
        <v>25.24</v>
      </c>
      <c r="AP487">
        <v>0</v>
      </c>
      <c r="AQ487">
        <v>2</v>
      </c>
      <c r="AR487">
        <v>0</v>
      </c>
      <c r="AS487">
        <v>0</v>
      </c>
      <c r="AT487">
        <v>79</v>
      </c>
      <c r="AU487">
        <v>41</v>
      </c>
      <c r="AV487">
        <v>1</v>
      </c>
      <c r="AW487">
        <v>1</v>
      </c>
      <c r="AZ487">
        <v>1</v>
      </c>
      <c r="BA487">
        <v>34.51</v>
      </c>
      <c r="BB487">
        <v>11.93</v>
      </c>
      <c r="BC487">
        <v>7.19</v>
      </c>
      <c r="BD487" t="s">
        <v>3</v>
      </c>
      <c r="BE487" t="s">
        <v>3</v>
      </c>
      <c r="BF487" t="s">
        <v>3</v>
      </c>
      <c r="BG487" t="s">
        <v>3</v>
      </c>
      <c r="BH487">
        <v>0</v>
      </c>
      <c r="BI487">
        <v>2</v>
      </c>
      <c r="BJ487" t="s">
        <v>167</v>
      </c>
      <c r="BM487">
        <v>337</v>
      </c>
      <c r="BN487">
        <v>0</v>
      </c>
      <c r="BO487" t="s">
        <v>164</v>
      </c>
      <c r="BP487">
        <v>1</v>
      </c>
      <c r="BQ487">
        <v>40</v>
      </c>
      <c r="BR487">
        <v>0</v>
      </c>
      <c r="BS487">
        <v>34.51</v>
      </c>
      <c r="BT487">
        <v>1</v>
      </c>
      <c r="BU487">
        <v>1</v>
      </c>
      <c r="BV487">
        <v>1</v>
      </c>
      <c r="BW487">
        <v>1</v>
      </c>
      <c r="BX487">
        <v>1</v>
      </c>
      <c r="BY487" t="s">
        <v>3</v>
      </c>
      <c r="BZ487">
        <v>79</v>
      </c>
      <c r="CA487">
        <v>41</v>
      </c>
      <c r="CB487" t="s">
        <v>3</v>
      </c>
      <c r="CE487">
        <v>30</v>
      </c>
      <c r="CF487">
        <v>0</v>
      </c>
      <c r="CG487">
        <v>0</v>
      </c>
      <c r="CM487">
        <v>0</v>
      </c>
      <c r="CN487" t="s">
        <v>3</v>
      </c>
      <c r="CO487">
        <v>0</v>
      </c>
      <c r="CP487">
        <f t="shared" si="499"/>
        <v>9938.36</v>
      </c>
      <c r="CQ487">
        <f t="shared" si="500"/>
        <v>296.95</v>
      </c>
      <c r="CR487">
        <f t="shared" si="501"/>
        <v>488.41</v>
      </c>
      <c r="CS487">
        <f t="shared" si="502"/>
        <v>145.63</v>
      </c>
      <c r="CT487">
        <f t="shared" si="503"/>
        <v>871.03</v>
      </c>
      <c r="CU487">
        <f t="shared" si="504"/>
        <v>0</v>
      </c>
      <c r="CV487">
        <f t="shared" si="505"/>
        <v>2</v>
      </c>
      <c r="CW487">
        <f t="shared" si="506"/>
        <v>0</v>
      </c>
      <c r="CX487">
        <f t="shared" si="507"/>
        <v>0</v>
      </c>
      <c r="CY487">
        <f>S487*(BZ487/100)</f>
        <v>4128.6900999999998</v>
      </c>
      <c r="CZ487">
        <f>S487*(CA487/100)</f>
        <v>2142.7378999999996</v>
      </c>
      <c r="DC487" t="s">
        <v>3</v>
      </c>
      <c r="DD487" t="s">
        <v>3</v>
      </c>
      <c r="DE487" t="s">
        <v>3</v>
      </c>
      <c r="DF487" t="s">
        <v>3</v>
      </c>
      <c r="DG487" t="s">
        <v>3</v>
      </c>
      <c r="DH487" t="s">
        <v>3</v>
      </c>
      <c r="DI487" t="s">
        <v>3</v>
      </c>
      <c r="DJ487" t="s">
        <v>3</v>
      </c>
      <c r="DK487" t="s">
        <v>3</v>
      </c>
      <c r="DL487" t="s">
        <v>3</v>
      </c>
      <c r="DM487" t="s">
        <v>3</v>
      </c>
      <c r="DN487">
        <v>114</v>
      </c>
      <c r="DO487">
        <v>67</v>
      </c>
      <c r="DP487">
        <v>1</v>
      </c>
      <c r="DQ487">
        <v>1</v>
      </c>
      <c r="DU487">
        <v>1013</v>
      </c>
      <c r="DV487" t="s">
        <v>166</v>
      </c>
      <c r="DW487" t="s">
        <v>166</v>
      </c>
      <c r="DX487">
        <v>1</v>
      </c>
      <c r="DZ487" t="s">
        <v>3</v>
      </c>
      <c r="EA487" t="s">
        <v>3</v>
      </c>
      <c r="EB487" t="s">
        <v>3</v>
      </c>
      <c r="EC487" t="s">
        <v>3</v>
      </c>
      <c r="EE487">
        <v>151030335</v>
      </c>
      <c r="EF487">
        <v>40</v>
      </c>
      <c r="EG487" t="s">
        <v>23</v>
      </c>
      <c r="EH487">
        <v>0</v>
      </c>
      <c r="EI487" t="s">
        <v>3</v>
      </c>
      <c r="EJ487">
        <v>2</v>
      </c>
      <c r="EK487">
        <v>337</v>
      </c>
      <c r="EL487" t="s">
        <v>168</v>
      </c>
      <c r="EM487" t="s">
        <v>169</v>
      </c>
      <c r="EO487" t="s">
        <v>3</v>
      </c>
      <c r="EQ487">
        <v>1024</v>
      </c>
      <c r="ER487">
        <v>107.48</v>
      </c>
      <c r="ES487">
        <v>41.3</v>
      </c>
      <c r="ET487">
        <v>40.94</v>
      </c>
      <c r="EU487">
        <v>4.22</v>
      </c>
      <c r="EV487">
        <v>25.24</v>
      </c>
      <c r="EW487">
        <v>2</v>
      </c>
      <c r="EX487">
        <v>0</v>
      </c>
      <c r="EY487">
        <v>0</v>
      </c>
      <c r="FQ487">
        <v>0</v>
      </c>
      <c r="FR487">
        <f t="shared" si="508"/>
        <v>0</v>
      </c>
      <c r="FS487">
        <v>2</v>
      </c>
      <c r="FX487">
        <v>114</v>
      </c>
      <c r="FY487">
        <v>67</v>
      </c>
      <c r="GA487" t="s">
        <v>3</v>
      </c>
      <c r="GD487">
        <v>0</v>
      </c>
      <c r="GF487">
        <v>1414356629</v>
      </c>
      <c r="GG487">
        <v>2</v>
      </c>
      <c r="GH487">
        <v>1</v>
      </c>
      <c r="GI487">
        <v>2</v>
      </c>
      <c r="GJ487">
        <v>0</v>
      </c>
      <c r="GK487">
        <f>ROUND(R487*(S12)/100,2)</f>
        <v>1398.06</v>
      </c>
      <c r="GL487">
        <f t="shared" si="509"/>
        <v>0</v>
      </c>
      <c r="GM487">
        <f t="shared" si="510"/>
        <v>17607.849999999999</v>
      </c>
      <c r="GN487">
        <f t="shared" si="511"/>
        <v>0</v>
      </c>
      <c r="GO487">
        <f t="shared" si="512"/>
        <v>17607.849999999999</v>
      </c>
      <c r="GP487">
        <f t="shared" si="513"/>
        <v>0</v>
      </c>
      <c r="GR487">
        <v>0</v>
      </c>
      <c r="GS487">
        <v>3</v>
      </c>
      <c r="GT487">
        <v>0</v>
      </c>
      <c r="GU487" t="s">
        <v>3</v>
      </c>
      <c r="GV487">
        <f t="shared" si="514"/>
        <v>0</v>
      </c>
      <c r="GW487">
        <v>1</v>
      </c>
      <c r="GX487">
        <f t="shared" si="515"/>
        <v>0</v>
      </c>
      <c r="HA487">
        <v>0</v>
      </c>
      <c r="HB487">
        <v>0</v>
      </c>
      <c r="HC487">
        <f t="shared" si="516"/>
        <v>0</v>
      </c>
      <c r="HE487" t="s">
        <v>3</v>
      </c>
      <c r="HF487" t="s">
        <v>3</v>
      </c>
      <c r="HM487" t="s">
        <v>3</v>
      </c>
      <c r="HN487" t="s">
        <v>3</v>
      </c>
      <c r="HO487" t="s">
        <v>3</v>
      </c>
      <c r="HP487" t="s">
        <v>3</v>
      </c>
      <c r="HQ487" t="s">
        <v>3</v>
      </c>
      <c r="IK487">
        <v>0</v>
      </c>
    </row>
    <row r="488" spans="1:255" x14ac:dyDescent="0.2">
      <c r="A488" s="2">
        <v>18</v>
      </c>
      <c r="B488" s="2">
        <v>1</v>
      </c>
      <c r="C488" s="2">
        <v>622</v>
      </c>
      <c r="D488" s="2"/>
      <c r="E488" s="2" t="s">
        <v>3</v>
      </c>
      <c r="F488" s="2" t="s">
        <v>360</v>
      </c>
      <c r="G488" s="2" t="s">
        <v>361</v>
      </c>
      <c r="H488" s="2" t="s">
        <v>29</v>
      </c>
      <c r="I488" s="2">
        <f>I486*J488</f>
        <v>6</v>
      </c>
      <c r="J488" s="2">
        <v>1</v>
      </c>
      <c r="K488" s="2">
        <v>1</v>
      </c>
      <c r="L488" s="2"/>
      <c r="M488" s="2"/>
      <c r="N488" s="2"/>
      <c r="O488" s="2">
        <f t="shared" si="479"/>
        <v>0</v>
      </c>
      <c r="P488" s="2">
        <f t="shared" si="480"/>
        <v>0</v>
      </c>
      <c r="Q488" s="2">
        <f t="shared" si="481"/>
        <v>0</v>
      </c>
      <c r="R488" s="2">
        <f t="shared" si="482"/>
        <v>0</v>
      </c>
      <c r="S488" s="2">
        <f t="shared" si="483"/>
        <v>0</v>
      </c>
      <c r="T488" s="2">
        <f t="shared" si="484"/>
        <v>0</v>
      </c>
      <c r="U488" s="2">
        <f t="shared" si="485"/>
        <v>0</v>
      </c>
      <c r="V488" s="2">
        <f t="shared" si="486"/>
        <v>0</v>
      </c>
      <c r="W488" s="2">
        <f t="shared" si="487"/>
        <v>0</v>
      </c>
      <c r="X488" s="2">
        <f t="shared" si="488"/>
        <v>0</v>
      </c>
      <c r="Y488" s="2">
        <f t="shared" si="489"/>
        <v>0</v>
      </c>
      <c r="Z488" s="2"/>
      <c r="AA488" s="2">
        <v>-1</v>
      </c>
      <c r="AB488" s="2">
        <f t="shared" si="490"/>
        <v>0</v>
      </c>
      <c r="AC488" s="2">
        <f t="shared" si="491"/>
        <v>0</v>
      </c>
      <c r="AD488" s="2">
        <f t="shared" si="492"/>
        <v>0</v>
      </c>
      <c r="AE488" s="2">
        <f t="shared" si="493"/>
        <v>0</v>
      </c>
      <c r="AF488" s="2">
        <f t="shared" si="494"/>
        <v>0</v>
      </c>
      <c r="AG488" s="2">
        <f t="shared" si="495"/>
        <v>0</v>
      </c>
      <c r="AH488" s="2">
        <f t="shared" si="496"/>
        <v>0</v>
      </c>
      <c r="AI488" s="2">
        <f t="shared" si="497"/>
        <v>0</v>
      </c>
      <c r="AJ488" s="2">
        <f t="shared" si="498"/>
        <v>0</v>
      </c>
      <c r="AK488" s="2">
        <v>0</v>
      </c>
      <c r="AL488" s="2">
        <v>0</v>
      </c>
      <c r="AM488" s="2">
        <v>0</v>
      </c>
      <c r="AN488" s="2">
        <v>0</v>
      </c>
      <c r="AO488" s="2">
        <v>0</v>
      </c>
      <c r="AP488" s="2">
        <v>0</v>
      </c>
      <c r="AQ488" s="2">
        <v>0</v>
      </c>
      <c r="AR488" s="2">
        <v>0</v>
      </c>
      <c r="AS488" s="2">
        <v>0</v>
      </c>
      <c r="AT488" s="2">
        <v>114</v>
      </c>
      <c r="AU488" s="2">
        <v>67</v>
      </c>
      <c r="AV488" s="2">
        <v>1</v>
      </c>
      <c r="AW488" s="2">
        <v>1</v>
      </c>
      <c r="AX488" s="2"/>
      <c r="AY488" s="2"/>
      <c r="AZ488" s="2">
        <v>1</v>
      </c>
      <c r="BA488" s="2">
        <v>1</v>
      </c>
      <c r="BB488" s="2">
        <v>1</v>
      </c>
      <c r="BC488" s="2">
        <v>1</v>
      </c>
      <c r="BD488" s="2" t="s">
        <v>3</v>
      </c>
      <c r="BE488" s="2" t="s">
        <v>3</v>
      </c>
      <c r="BF488" s="2" t="s">
        <v>3</v>
      </c>
      <c r="BG488" s="2" t="s">
        <v>3</v>
      </c>
      <c r="BH488" s="2">
        <v>3</v>
      </c>
      <c r="BI488" s="2">
        <v>2</v>
      </c>
      <c r="BJ488" s="2" t="s">
        <v>3</v>
      </c>
      <c r="BK488" s="2"/>
      <c r="BL488" s="2"/>
      <c r="BM488" s="2">
        <v>337</v>
      </c>
      <c r="BN488" s="2">
        <v>0</v>
      </c>
      <c r="BO488" s="2" t="s">
        <v>3</v>
      </c>
      <c r="BP488" s="2">
        <v>0</v>
      </c>
      <c r="BQ488" s="2">
        <v>40</v>
      </c>
      <c r="BR488" s="2">
        <v>0</v>
      </c>
      <c r="BS488" s="2">
        <v>1</v>
      </c>
      <c r="BT488" s="2">
        <v>1</v>
      </c>
      <c r="BU488" s="2">
        <v>1</v>
      </c>
      <c r="BV488" s="2">
        <v>1</v>
      </c>
      <c r="BW488" s="2">
        <v>1</v>
      </c>
      <c r="BX488" s="2">
        <v>1</v>
      </c>
      <c r="BY488" s="2" t="s">
        <v>3</v>
      </c>
      <c r="BZ488" s="2">
        <v>114</v>
      </c>
      <c r="CA488" s="2">
        <v>67</v>
      </c>
      <c r="CB488" s="2" t="s">
        <v>3</v>
      </c>
      <c r="CC488" s="2"/>
      <c r="CD488" s="2"/>
      <c r="CE488" s="2">
        <v>30</v>
      </c>
      <c r="CF488" s="2">
        <v>0</v>
      </c>
      <c r="CG488" s="2">
        <v>0</v>
      </c>
      <c r="CH488" s="2"/>
      <c r="CI488" s="2"/>
      <c r="CJ488" s="2"/>
      <c r="CK488" s="2"/>
      <c r="CL488" s="2"/>
      <c r="CM488" s="2">
        <v>0</v>
      </c>
      <c r="CN488" s="2" t="s">
        <v>3</v>
      </c>
      <c r="CO488" s="2">
        <v>0</v>
      </c>
      <c r="CP488" s="2">
        <f t="shared" si="499"/>
        <v>0</v>
      </c>
      <c r="CQ488" s="2">
        <f t="shared" si="500"/>
        <v>0</v>
      </c>
      <c r="CR488" s="2">
        <f t="shared" si="501"/>
        <v>0</v>
      </c>
      <c r="CS488" s="2">
        <f t="shared" si="502"/>
        <v>0</v>
      </c>
      <c r="CT488" s="2">
        <f t="shared" si="503"/>
        <v>0</v>
      </c>
      <c r="CU488" s="2">
        <f t="shared" si="504"/>
        <v>0</v>
      </c>
      <c r="CV488" s="2">
        <f t="shared" si="505"/>
        <v>0</v>
      </c>
      <c r="CW488" s="2">
        <f t="shared" si="506"/>
        <v>0</v>
      </c>
      <c r="CX488" s="2">
        <f t="shared" si="507"/>
        <v>0</v>
      </c>
      <c r="CY488" s="2">
        <f>((S488*BZ488)/100)</f>
        <v>0</v>
      </c>
      <c r="CZ488" s="2">
        <f>((S488*CA488)/100)</f>
        <v>0</v>
      </c>
      <c r="DA488" s="2"/>
      <c r="DB488" s="2"/>
      <c r="DC488" s="2" t="s">
        <v>3</v>
      </c>
      <c r="DD488" s="2" t="s">
        <v>3</v>
      </c>
      <c r="DE488" s="2" t="s">
        <v>3</v>
      </c>
      <c r="DF488" s="2" t="s">
        <v>3</v>
      </c>
      <c r="DG488" s="2" t="s">
        <v>3</v>
      </c>
      <c r="DH488" s="2" t="s">
        <v>3</v>
      </c>
      <c r="DI488" s="2" t="s">
        <v>3</v>
      </c>
      <c r="DJ488" s="2" t="s">
        <v>3</v>
      </c>
      <c r="DK488" s="2" t="s">
        <v>3</v>
      </c>
      <c r="DL488" s="2" t="s">
        <v>3</v>
      </c>
      <c r="DM488" s="2" t="s">
        <v>3</v>
      </c>
      <c r="DN488" s="2">
        <v>0</v>
      </c>
      <c r="DO488" s="2">
        <v>0</v>
      </c>
      <c r="DP488" s="2">
        <v>1</v>
      </c>
      <c r="DQ488" s="2">
        <v>1</v>
      </c>
      <c r="DR488" s="2"/>
      <c r="DS488" s="2"/>
      <c r="DT488" s="2"/>
      <c r="DU488" s="2">
        <v>1010</v>
      </c>
      <c r="DV488" s="2" t="s">
        <v>29</v>
      </c>
      <c r="DW488" s="2" t="s">
        <v>29</v>
      </c>
      <c r="DX488" s="2">
        <v>1</v>
      </c>
      <c r="DY488" s="2"/>
      <c r="DZ488" s="2" t="s">
        <v>3</v>
      </c>
      <c r="EA488" s="2" t="s">
        <v>3</v>
      </c>
      <c r="EB488" s="2" t="s">
        <v>3</v>
      </c>
      <c r="EC488" s="2" t="s">
        <v>3</v>
      </c>
      <c r="ED488" s="2"/>
      <c r="EE488" s="2">
        <v>151030335</v>
      </c>
      <c r="EF488" s="2">
        <v>40</v>
      </c>
      <c r="EG488" s="2" t="s">
        <v>23</v>
      </c>
      <c r="EH488" s="2">
        <v>0</v>
      </c>
      <c r="EI488" s="2" t="s">
        <v>3</v>
      </c>
      <c r="EJ488" s="2">
        <v>2</v>
      </c>
      <c r="EK488" s="2">
        <v>337</v>
      </c>
      <c r="EL488" s="2" t="s">
        <v>168</v>
      </c>
      <c r="EM488" s="2" t="s">
        <v>169</v>
      </c>
      <c r="EN488" s="2"/>
      <c r="EO488" s="2" t="s">
        <v>3</v>
      </c>
      <c r="EP488" s="2"/>
      <c r="EQ488" s="2">
        <v>1024</v>
      </c>
      <c r="ER488" s="2">
        <v>0</v>
      </c>
      <c r="ES488" s="2">
        <v>0</v>
      </c>
      <c r="ET488" s="2">
        <v>0</v>
      </c>
      <c r="EU488" s="2">
        <v>0</v>
      </c>
      <c r="EV488" s="2">
        <v>0</v>
      </c>
      <c r="EW488" s="2">
        <v>0</v>
      </c>
      <c r="EX488" s="2">
        <v>0</v>
      </c>
      <c r="EY488" s="2"/>
      <c r="EZ488" s="2"/>
      <c r="FA488" s="2"/>
      <c r="FB488" s="2"/>
      <c r="FC488" s="2"/>
      <c r="FD488" s="2"/>
      <c r="FE488" s="2"/>
      <c r="FF488" s="2"/>
      <c r="FG488" s="2"/>
      <c r="FH488" s="2"/>
      <c r="FI488" s="2"/>
      <c r="FJ488" s="2"/>
      <c r="FK488" s="2"/>
      <c r="FL488" s="2"/>
      <c r="FM488" s="2"/>
      <c r="FN488" s="2"/>
      <c r="FO488" s="2"/>
      <c r="FP488" s="2"/>
      <c r="FQ488" s="2">
        <v>0</v>
      </c>
      <c r="FR488" s="2">
        <f t="shared" si="508"/>
        <v>0</v>
      </c>
      <c r="FS488" s="2">
        <v>0</v>
      </c>
      <c r="FT488" s="2"/>
      <c r="FU488" s="2"/>
      <c r="FV488" s="2"/>
      <c r="FW488" s="2"/>
      <c r="FX488" s="2">
        <v>114</v>
      </c>
      <c r="FY488" s="2">
        <v>67</v>
      </c>
      <c r="FZ488" s="2"/>
      <c r="GA488" s="2" t="s">
        <v>3</v>
      </c>
      <c r="GB488" s="2"/>
      <c r="GC488" s="2"/>
      <c r="GD488" s="2">
        <v>0</v>
      </c>
      <c r="GE488" s="2"/>
      <c r="GF488" s="2">
        <v>-195034610</v>
      </c>
      <c r="GG488" s="2">
        <v>2</v>
      </c>
      <c r="GH488" s="2">
        <v>1</v>
      </c>
      <c r="GI488" s="2">
        <v>-2</v>
      </c>
      <c r="GJ488" s="2">
        <v>0</v>
      </c>
      <c r="GK488" s="2">
        <f>ROUND(R488*(R12)/100,2)</f>
        <v>0</v>
      </c>
      <c r="GL488" s="2">
        <f t="shared" si="509"/>
        <v>0</v>
      </c>
      <c r="GM488" s="2">
        <f t="shared" si="510"/>
        <v>0</v>
      </c>
      <c r="GN488" s="2">
        <f t="shared" si="511"/>
        <v>0</v>
      </c>
      <c r="GO488" s="2">
        <f t="shared" si="512"/>
        <v>0</v>
      </c>
      <c r="GP488" s="2">
        <f t="shared" si="513"/>
        <v>0</v>
      </c>
      <c r="GQ488" s="2"/>
      <c r="GR488" s="2">
        <v>0</v>
      </c>
      <c r="GS488" s="2">
        <v>0</v>
      </c>
      <c r="GT488" s="2">
        <v>0</v>
      </c>
      <c r="GU488" s="2" t="s">
        <v>3</v>
      </c>
      <c r="GV488" s="2">
        <f t="shared" si="514"/>
        <v>0</v>
      </c>
      <c r="GW488" s="2">
        <v>1</v>
      </c>
      <c r="GX488" s="2">
        <f t="shared" si="515"/>
        <v>0</v>
      </c>
      <c r="GY488" s="2"/>
      <c r="GZ488" s="2"/>
      <c r="HA488" s="2">
        <v>0</v>
      </c>
      <c r="HB488" s="2">
        <v>0</v>
      </c>
      <c r="HC488" s="2">
        <f t="shared" si="516"/>
        <v>0</v>
      </c>
      <c r="HD488" s="2"/>
      <c r="HE488" s="2" t="s">
        <v>3</v>
      </c>
      <c r="HF488" s="2" t="s">
        <v>3</v>
      </c>
      <c r="HG488" s="2"/>
      <c r="HH488" s="2"/>
      <c r="HI488" s="2"/>
      <c r="HJ488" s="2"/>
      <c r="HK488" s="2"/>
      <c r="HL488" s="2"/>
      <c r="HM488" s="2" t="s">
        <v>3</v>
      </c>
      <c r="HN488" s="2" t="s">
        <v>3</v>
      </c>
      <c r="HO488" s="2" t="s">
        <v>3</v>
      </c>
      <c r="HP488" s="2" t="s">
        <v>3</v>
      </c>
      <c r="HQ488" s="2" t="s">
        <v>3</v>
      </c>
      <c r="HR488" s="2"/>
      <c r="HS488" s="2"/>
      <c r="HT488" s="2"/>
      <c r="HU488" s="2"/>
      <c r="HV488" s="2"/>
      <c r="HW488" s="2"/>
      <c r="HX488" s="2"/>
      <c r="HY488" s="2"/>
      <c r="HZ488" s="2"/>
      <c r="IA488" s="2"/>
      <c r="IB488" s="2"/>
      <c r="IC488" s="2"/>
      <c r="ID488" s="2"/>
      <c r="IE488" s="2"/>
      <c r="IF488" s="2"/>
      <c r="IG488" s="2"/>
      <c r="IH488" s="2"/>
      <c r="II488" s="2"/>
      <c r="IJ488" s="2"/>
      <c r="IK488" s="2">
        <v>0</v>
      </c>
      <c r="IL488" s="2"/>
      <c r="IM488" s="2"/>
      <c r="IN488" s="2"/>
      <c r="IO488" s="2"/>
      <c r="IP488" s="2"/>
      <c r="IQ488" s="2"/>
      <c r="IR488" s="2"/>
      <c r="IS488" s="2"/>
      <c r="IT488" s="2"/>
      <c r="IU488" s="2"/>
    </row>
    <row r="489" spans="1:255" x14ac:dyDescent="0.2">
      <c r="A489">
        <v>18</v>
      </c>
      <c r="B489">
        <v>1</v>
      </c>
      <c r="C489">
        <v>632</v>
      </c>
      <c r="E489" t="s">
        <v>3</v>
      </c>
      <c r="F489" t="s">
        <v>360</v>
      </c>
      <c r="G489" t="s">
        <v>361</v>
      </c>
      <c r="H489" t="s">
        <v>29</v>
      </c>
      <c r="I489">
        <f>I487*J489</f>
        <v>6</v>
      </c>
      <c r="J489">
        <v>1</v>
      </c>
      <c r="K489">
        <v>1</v>
      </c>
      <c r="O489">
        <f t="shared" si="479"/>
        <v>0</v>
      </c>
      <c r="P489">
        <f t="shared" si="480"/>
        <v>0</v>
      </c>
      <c r="Q489">
        <f t="shared" si="481"/>
        <v>0</v>
      </c>
      <c r="R489">
        <f t="shared" si="482"/>
        <v>0</v>
      </c>
      <c r="S489">
        <f t="shared" si="483"/>
        <v>0</v>
      </c>
      <c r="T489">
        <f t="shared" si="484"/>
        <v>0</v>
      </c>
      <c r="U489">
        <f t="shared" si="485"/>
        <v>0</v>
      </c>
      <c r="V489">
        <f t="shared" si="486"/>
        <v>0</v>
      </c>
      <c r="W489">
        <f t="shared" si="487"/>
        <v>0</v>
      </c>
      <c r="X489">
        <f t="shared" si="488"/>
        <v>0</v>
      </c>
      <c r="Y489">
        <f t="shared" si="489"/>
        <v>0</v>
      </c>
      <c r="AA489">
        <v>-1</v>
      </c>
      <c r="AB489">
        <f t="shared" si="490"/>
        <v>0</v>
      </c>
      <c r="AC489">
        <f t="shared" si="491"/>
        <v>0</v>
      </c>
      <c r="AD489">
        <f t="shared" si="492"/>
        <v>0</v>
      </c>
      <c r="AE489">
        <f t="shared" si="493"/>
        <v>0</v>
      </c>
      <c r="AF489">
        <f t="shared" si="494"/>
        <v>0</v>
      </c>
      <c r="AG489">
        <f t="shared" si="495"/>
        <v>0</v>
      </c>
      <c r="AH489">
        <f t="shared" si="496"/>
        <v>0</v>
      </c>
      <c r="AI489">
        <f t="shared" si="497"/>
        <v>0</v>
      </c>
      <c r="AJ489">
        <f t="shared" si="498"/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1</v>
      </c>
      <c r="AW489">
        <v>1</v>
      </c>
      <c r="AZ489">
        <v>1</v>
      </c>
      <c r="BA489">
        <v>1</v>
      </c>
      <c r="BB489">
        <v>1</v>
      </c>
      <c r="BC489">
        <v>9.74</v>
      </c>
      <c r="BD489" t="s">
        <v>3</v>
      </c>
      <c r="BE489" t="s">
        <v>3</v>
      </c>
      <c r="BF489" t="s">
        <v>3</v>
      </c>
      <c r="BG489" t="s">
        <v>3</v>
      </c>
      <c r="BH489">
        <v>3</v>
      </c>
      <c r="BI489">
        <v>2</v>
      </c>
      <c r="BJ489" t="s">
        <v>3</v>
      </c>
      <c r="BM489">
        <v>337</v>
      </c>
      <c r="BN489">
        <v>0</v>
      </c>
      <c r="BO489" t="s">
        <v>3</v>
      </c>
      <c r="BP489">
        <v>0</v>
      </c>
      <c r="BQ489">
        <v>40</v>
      </c>
      <c r="BR489">
        <v>0</v>
      </c>
      <c r="BS489">
        <v>1</v>
      </c>
      <c r="BT489">
        <v>1</v>
      </c>
      <c r="BU489">
        <v>1</v>
      </c>
      <c r="BV489">
        <v>1</v>
      </c>
      <c r="BW489">
        <v>1</v>
      </c>
      <c r="BX489">
        <v>1</v>
      </c>
      <c r="BY489" t="s">
        <v>3</v>
      </c>
      <c r="BZ489">
        <v>0</v>
      </c>
      <c r="CA489">
        <v>0</v>
      </c>
      <c r="CB489" t="s">
        <v>3</v>
      </c>
      <c r="CE489">
        <v>30</v>
      </c>
      <c r="CF489">
        <v>0</v>
      </c>
      <c r="CG489">
        <v>0</v>
      </c>
      <c r="CM489">
        <v>0</v>
      </c>
      <c r="CN489" t="s">
        <v>3</v>
      </c>
      <c r="CO489">
        <v>0</v>
      </c>
      <c r="CP489">
        <f t="shared" si="499"/>
        <v>0</v>
      </c>
      <c r="CQ489">
        <f t="shared" si="500"/>
        <v>0</v>
      </c>
      <c r="CR489">
        <f t="shared" si="501"/>
        <v>0</v>
      </c>
      <c r="CS489">
        <f t="shared" si="502"/>
        <v>0</v>
      </c>
      <c r="CT489">
        <f t="shared" si="503"/>
        <v>0</v>
      </c>
      <c r="CU489">
        <f t="shared" si="504"/>
        <v>0</v>
      </c>
      <c r="CV489">
        <f t="shared" si="505"/>
        <v>0</v>
      </c>
      <c r="CW489">
        <f t="shared" si="506"/>
        <v>0</v>
      </c>
      <c r="CX489">
        <f t="shared" si="507"/>
        <v>0</v>
      </c>
      <c r="CY489">
        <f>S489*(BZ489/100)</f>
        <v>0</v>
      </c>
      <c r="CZ489">
        <f>S489*(CA489/100)</f>
        <v>0</v>
      </c>
      <c r="DC489" t="s">
        <v>3</v>
      </c>
      <c r="DD489" t="s">
        <v>3</v>
      </c>
      <c r="DE489" t="s">
        <v>3</v>
      </c>
      <c r="DF489" t="s">
        <v>3</v>
      </c>
      <c r="DG489" t="s">
        <v>3</v>
      </c>
      <c r="DH489" t="s">
        <v>3</v>
      </c>
      <c r="DI489" t="s">
        <v>3</v>
      </c>
      <c r="DJ489" t="s">
        <v>3</v>
      </c>
      <c r="DK489" t="s">
        <v>3</v>
      </c>
      <c r="DL489" t="s">
        <v>3</v>
      </c>
      <c r="DM489" t="s">
        <v>3</v>
      </c>
      <c r="DN489">
        <v>114</v>
      </c>
      <c r="DO489">
        <v>67</v>
      </c>
      <c r="DP489">
        <v>1</v>
      </c>
      <c r="DQ489">
        <v>1</v>
      </c>
      <c r="DU489">
        <v>1010</v>
      </c>
      <c r="DV489" t="s">
        <v>29</v>
      </c>
      <c r="DW489" t="s">
        <v>29</v>
      </c>
      <c r="DX489">
        <v>1</v>
      </c>
      <c r="DZ489" t="s">
        <v>3</v>
      </c>
      <c r="EA489" t="s">
        <v>3</v>
      </c>
      <c r="EB489" t="s">
        <v>3</v>
      </c>
      <c r="EC489" t="s">
        <v>3</v>
      </c>
      <c r="EE489">
        <v>151030335</v>
      </c>
      <c r="EF489">
        <v>40</v>
      </c>
      <c r="EG489" t="s">
        <v>23</v>
      </c>
      <c r="EH489">
        <v>0</v>
      </c>
      <c r="EI489" t="s">
        <v>3</v>
      </c>
      <c r="EJ489">
        <v>2</v>
      </c>
      <c r="EK489">
        <v>337</v>
      </c>
      <c r="EL489" t="s">
        <v>168</v>
      </c>
      <c r="EM489" t="s">
        <v>169</v>
      </c>
      <c r="EO489" t="s">
        <v>3</v>
      </c>
      <c r="EQ489">
        <v>1024</v>
      </c>
      <c r="ER489">
        <v>0</v>
      </c>
      <c r="ES489">
        <v>0</v>
      </c>
      <c r="ET489">
        <v>0</v>
      </c>
      <c r="EU489">
        <v>0</v>
      </c>
      <c r="EV489">
        <v>0</v>
      </c>
      <c r="EW489">
        <v>0</v>
      </c>
      <c r="EX489">
        <v>0</v>
      </c>
      <c r="FQ489">
        <v>0</v>
      </c>
      <c r="FR489">
        <f t="shared" si="508"/>
        <v>0</v>
      </c>
      <c r="FS489">
        <v>0</v>
      </c>
      <c r="FX489">
        <v>114</v>
      </c>
      <c r="FY489">
        <v>67</v>
      </c>
      <c r="GA489" t="s">
        <v>3</v>
      </c>
      <c r="GD489">
        <v>0</v>
      </c>
      <c r="GF489">
        <v>-195034610</v>
      </c>
      <c r="GG489">
        <v>2</v>
      </c>
      <c r="GH489">
        <v>1</v>
      </c>
      <c r="GI489">
        <v>5</v>
      </c>
      <c r="GJ489">
        <v>0</v>
      </c>
      <c r="GK489">
        <f>ROUND(R489*(S12)/100,2)</f>
        <v>0</v>
      </c>
      <c r="GL489">
        <f t="shared" si="509"/>
        <v>0</v>
      </c>
      <c r="GM489">
        <f t="shared" si="510"/>
        <v>0</v>
      </c>
      <c r="GN489">
        <f t="shared" si="511"/>
        <v>0</v>
      </c>
      <c r="GO489">
        <f t="shared" si="512"/>
        <v>0</v>
      </c>
      <c r="GP489">
        <f t="shared" si="513"/>
        <v>0</v>
      </c>
      <c r="GR489">
        <v>0</v>
      </c>
      <c r="GS489">
        <v>3</v>
      </c>
      <c r="GT489">
        <v>0</v>
      </c>
      <c r="GU489" t="s">
        <v>3</v>
      </c>
      <c r="GV489">
        <f t="shared" si="514"/>
        <v>0</v>
      </c>
      <c r="GW489">
        <v>1</v>
      </c>
      <c r="GX489">
        <f t="shared" si="515"/>
        <v>0</v>
      </c>
      <c r="HA489">
        <v>0</v>
      </c>
      <c r="HB489">
        <v>0</v>
      </c>
      <c r="HC489">
        <f t="shared" si="516"/>
        <v>0</v>
      </c>
      <c r="HE489" t="s">
        <v>3</v>
      </c>
      <c r="HF489" t="s">
        <v>3</v>
      </c>
      <c r="HM489" t="s">
        <v>3</v>
      </c>
      <c r="HN489" t="s">
        <v>3</v>
      </c>
      <c r="HO489" t="s">
        <v>3</v>
      </c>
      <c r="HP489" t="s">
        <v>3</v>
      </c>
      <c r="HQ489" t="s">
        <v>3</v>
      </c>
      <c r="IK489">
        <v>0</v>
      </c>
    </row>
    <row r="490" spans="1:255" x14ac:dyDescent="0.2">
      <c r="A490" s="2">
        <v>17</v>
      </c>
      <c r="B490" s="2">
        <v>1</v>
      </c>
      <c r="C490" s="2"/>
      <c r="D490" s="2"/>
      <c r="E490" s="2" t="s">
        <v>439</v>
      </c>
      <c r="F490" s="2" t="s">
        <v>27</v>
      </c>
      <c r="G490" s="2" t="s">
        <v>171</v>
      </c>
      <c r="H490" s="2" t="s">
        <v>29</v>
      </c>
      <c r="I490" s="2">
        <v>6</v>
      </c>
      <c r="J490" s="2">
        <v>0</v>
      </c>
      <c r="K490" s="2">
        <v>6</v>
      </c>
      <c r="L490" s="2"/>
      <c r="M490" s="2"/>
      <c r="N490" s="2"/>
      <c r="O490" s="2">
        <f t="shared" si="479"/>
        <v>194.88</v>
      </c>
      <c r="P490" s="2">
        <f t="shared" si="480"/>
        <v>194.88</v>
      </c>
      <c r="Q490" s="2">
        <f t="shared" si="481"/>
        <v>0</v>
      </c>
      <c r="R490" s="2">
        <f t="shared" si="482"/>
        <v>0</v>
      </c>
      <c r="S490" s="2">
        <f t="shared" si="483"/>
        <v>0</v>
      </c>
      <c r="T490" s="2">
        <f t="shared" si="484"/>
        <v>0</v>
      </c>
      <c r="U490" s="2">
        <f t="shared" si="485"/>
        <v>0</v>
      </c>
      <c r="V490" s="2">
        <f t="shared" si="486"/>
        <v>0</v>
      </c>
      <c r="W490" s="2">
        <f t="shared" si="487"/>
        <v>0</v>
      </c>
      <c r="X490" s="2">
        <f t="shared" si="488"/>
        <v>0</v>
      </c>
      <c r="Y490" s="2">
        <f t="shared" si="489"/>
        <v>0</v>
      </c>
      <c r="Z490" s="2"/>
      <c r="AA490" s="2">
        <v>151751237</v>
      </c>
      <c r="AB490" s="2">
        <f t="shared" si="490"/>
        <v>32.479999999999997</v>
      </c>
      <c r="AC490" s="2">
        <f t="shared" si="491"/>
        <v>32.479999999999997</v>
      </c>
      <c r="AD490" s="2">
        <f t="shared" si="492"/>
        <v>0</v>
      </c>
      <c r="AE490" s="2">
        <f t="shared" si="493"/>
        <v>0</v>
      </c>
      <c r="AF490" s="2">
        <f t="shared" si="494"/>
        <v>0</v>
      </c>
      <c r="AG490" s="2">
        <f t="shared" si="495"/>
        <v>0</v>
      </c>
      <c r="AH490" s="2">
        <f t="shared" si="496"/>
        <v>0</v>
      </c>
      <c r="AI490" s="2">
        <f t="shared" si="497"/>
        <v>0</v>
      </c>
      <c r="AJ490" s="2">
        <f t="shared" si="498"/>
        <v>0</v>
      </c>
      <c r="AK490" s="2">
        <v>32.479999999999997</v>
      </c>
      <c r="AL490" s="2">
        <v>32.479999999999997</v>
      </c>
      <c r="AM490" s="2">
        <v>0</v>
      </c>
      <c r="AN490" s="2">
        <v>0</v>
      </c>
      <c r="AO490" s="2">
        <v>0</v>
      </c>
      <c r="AP490" s="2">
        <v>0</v>
      </c>
      <c r="AQ490" s="2">
        <v>0</v>
      </c>
      <c r="AR490" s="2">
        <v>0</v>
      </c>
      <c r="AS490" s="2">
        <v>0</v>
      </c>
      <c r="AT490" s="2">
        <v>0</v>
      </c>
      <c r="AU490" s="2">
        <v>0</v>
      </c>
      <c r="AV490" s="2">
        <v>1</v>
      </c>
      <c r="AW490" s="2">
        <v>1</v>
      </c>
      <c r="AX490" s="2"/>
      <c r="AY490" s="2"/>
      <c r="AZ490" s="2">
        <v>1</v>
      </c>
      <c r="BA490" s="2">
        <v>1</v>
      </c>
      <c r="BB490" s="2">
        <v>1</v>
      </c>
      <c r="BC490" s="2">
        <v>1</v>
      </c>
      <c r="BD490" s="2" t="s">
        <v>3</v>
      </c>
      <c r="BE490" s="2" t="s">
        <v>3</v>
      </c>
      <c r="BF490" s="2" t="s">
        <v>3</v>
      </c>
      <c r="BG490" s="2" t="s">
        <v>3</v>
      </c>
      <c r="BH490" s="2">
        <v>3</v>
      </c>
      <c r="BI490" s="2">
        <v>2</v>
      </c>
      <c r="BJ490" s="2" t="s">
        <v>3</v>
      </c>
      <c r="BK490" s="2"/>
      <c r="BL490" s="2"/>
      <c r="BM490" s="2">
        <v>700010</v>
      </c>
      <c r="BN490" s="2">
        <v>0</v>
      </c>
      <c r="BO490" s="2" t="s">
        <v>3</v>
      </c>
      <c r="BP490" s="2">
        <v>0</v>
      </c>
      <c r="BQ490" s="2">
        <v>202</v>
      </c>
      <c r="BR490" s="2">
        <v>0</v>
      </c>
      <c r="BS490" s="2">
        <v>1</v>
      </c>
      <c r="BT490" s="2">
        <v>1</v>
      </c>
      <c r="BU490" s="2">
        <v>1</v>
      </c>
      <c r="BV490" s="2">
        <v>1</v>
      </c>
      <c r="BW490" s="2">
        <v>1</v>
      </c>
      <c r="BX490" s="2">
        <v>1</v>
      </c>
      <c r="BY490" s="2" t="s">
        <v>3</v>
      </c>
      <c r="BZ490" s="2">
        <v>0</v>
      </c>
      <c r="CA490" s="2">
        <v>0</v>
      </c>
      <c r="CB490" s="2" t="s">
        <v>3</v>
      </c>
      <c r="CC490" s="2"/>
      <c r="CD490" s="2"/>
      <c r="CE490" s="2">
        <v>30</v>
      </c>
      <c r="CF490" s="2">
        <v>0</v>
      </c>
      <c r="CG490" s="2">
        <v>0</v>
      </c>
      <c r="CH490" s="2"/>
      <c r="CI490" s="2"/>
      <c r="CJ490" s="2"/>
      <c r="CK490" s="2"/>
      <c r="CL490" s="2"/>
      <c r="CM490" s="2">
        <v>0</v>
      </c>
      <c r="CN490" s="2" t="s">
        <v>3</v>
      </c>
      <c r="CO490" s="2">
        <v>0</v>
      </c>
      <c r="CP490" s="2">
        <f t="shared" si="499"/>
        <v>194.88</v>
      </c>
      <c r="CQ490" s="2">
        <f t="shared" si="500"/>
        <v>32.479999999999997</v>
      </c>
      <c r="CR490" s="2">
        <f t="shared" si="501"/>
        <v>0</v>
      </c>
      <c r="CS490" s="2">
        <f t="shared" si="502"/>
        <v>0</v>
      </c>
      <c r="CT490" s="2">
        <f t="shared" si="503"/>
        <v>0</v>
      </c>
      <c r="CU490" s="2">
        <f t="shared" si="504"/>
        <v>0</v>
      </c>
      <c r="CV490" s="2">
        <f t="shared" si="505"/>
        <v>0</v>
      </c>
      <c r="CW490" s="2">
        <f t="shared" si="506"/>
        <v>0</v>
      </c>
      <c r="CX490" s="2">
        <f t="shared" si="507"/>
        <v>0</v>
      </c>
      <c r="CY490" s="2">
        <f>((S490*BZ490)/100)</f>
        <v>0</v>
      </c>
      <c r="CZ490" s="2">
        <f>((S490*CA490)/100)</f>
        <v>0</v>
      </c>
      <c r="DA490" s="2"/>
      <c r="DB490" s="2"/>
      <c r="DC490" s="2" t="s">
        <v>3</v>
      </c>
      <c r="DD490" s="2" t="s">
        <v>3</v>
      </c>
      <c r="DE490" s="2" t="s">
        <v>3</v>
      </c>
      <c r="DF490" s="2" t="s">
        <v>3</v>
      </c>
      <c r="DG490" s="2" t="s">
        <v>3</v>
      </c>
      <c r="DH490" s="2" t="s">
        <v>3</v>
      </c>
      <c r="DI490" s="2" t="s">
        <v>3</v>
      </c>
      <c r="DJ490" s="2" t="s">
        <v>3</v>
      </c>
      <c r="DK490" s="2" t="s">
        <v>3</v>
      </c>
      <c r="DL490" s="2" t="s">
        <v>3</v>
      </c>
      <c r="DM490" s="2" t="s">
        <v>3</v>
      </c>
      <c r="DN490" s="2">
        <v>0</v>
      </c>
      <c r="DO490" s="2">
        <v>0</v>
      </c>
      <c r="DP490" s="2">
        <v>1</v>
      </c>
      <c r="DQ490" s="2">
        <v>1</v>
      </c>
      <c r="DR490" s="2"/>
      <c r="DS490" s="2"/>
      <c r="DT490" s="2"/>
      <c r="DU490" s="2">
        <v>1010</v>
      </c>
      <c r="DV490" s="2" t="s">
        <v>29</v>
      </c>
      <c r="DW490" s="2" t="s">
        <v>29</v>
      </c>
      <c r="DX490" s="2">
        <v>1</v>
      </c>
      <c r="DY490" s="2"/>
      <c r="DZ490" s="2" t="s">
        <v>3</v>
      </c>
      <c r="EA490" s="2" t="s">
        <v>3</v>
      </c>
      <c r="EB490" s="2" t="s">
        <v>3</v>
      </c>
      <c r="EC490" s="2" t="s">
        <v>3</v>
      </c>
      <c r="ED490" s="2"/>
      <c r="EE490" s="2">
        <v>151748510</v>
      </c>
      <c r="EF490" s="2">
        <v>202</v>
      </c>
      <c r="EG490" s="2" t="s">
        <v>30</v>
      </c>
      <c r="EH490" s="2">
        <v>0</v>
      </c>
      <c r="EI490" s="2" t="s">
        <v>3</v>
      </c>
      <c r="EJ490" s="2">
        <v>1</v>
      </c>
      <c r="EK490" s="2">
        <v>700010</v>
      </c>
      <c r="EL490" s="2" t="s">
        <v>31</v>
      </c>
      <c r="EM490" s="2" t="s">
        <v>30</v>
      </c>
      <c r="EN490" s="2"/>
      <c r="EO490" s="2" t="s">
        <v>3</v>
      </c>
      <c r="EP490" s="2"/>
      <c r="EQ490" s="2">
        <v>0</v>
      </c>
      <c r="ER490" s="2">
        <v>34.61</v>
      </c>
      <c r="ES490" s="2">
        <v>32.479999999999997</v>
      </c>
      <c r="ET490" s="2">
        <v>0</v>
      </c>
      <c r="EU490" s="2">
        <v>0</v>
      </c>
      <c r="EV490" s="2">
        <v>0</v>
      </c>
      <c r="EW490" s="2">
        <v>0</v>
      </c>
      <c r="EX490" s="2">
        <v>0</v>
      </c>
      <c r="EY490" s="2">
        <v>0</v>
      </c>
      <c r="EZ490" s="2"/>
      <c r="FA490" s="2"/>
      <c r="FB490" s="2"/>
      <c r="FC490" s="2"/>
      <c r="FD490" s="2"/>
      <c r="FE490" s="2"/>
      <c r="FF490" s="2"/>
      <c r="FG490" s="2"/>
      <c r="FH490" s="2"/>
      <c r="FI490" s="2"/>
      <c r="FJ490" s="2"/>
      <c r="FK490" s="2"/>
      <c r="FL490" s="2"/>
      <c r="FM490" s="2"/>
      <c r="FN490" s="2"/>
      <c r="FO490" s="2"/>
      <c r="FP490" s="2"/>
      <c r="FQ490" s="2">
        <v>0</v>
      </c>
      <c r="FR490" s="2">
        <f t="shared" si="508"/>
        <v>0</v>
      </c>
      <c r="FS490" s="2">
        <v>0</v>
      </c>
      <c r="FT490" s="2"/>
      <c r="FU490" s="2"/>
      <c r="FV490" s="2"/>
      <c r="FW490" s="2"/>
      <c r="FX490" s="2">
        <v>0</v>
      </c>
      <c r="FY490" s="2">
        <v>0</v>
      </c>
      <c r="FZ490" s="2"/>
      <c r="GA490" s="2" t="s">
        <v>440</v>
      </c>
      <c r="GB490" s="2"/>
      <c r="GC490" s="2"/>
      <c r="GD490" s="2">
        <v>0</v>
      </c>
      <c r="GE490" s="2"/>
      <c r="GF490" s="2">
        <v>1294754647</v>
      </c>
      <c r="GG490" s="2">
        <v>2</v>
      </c>
      <c r="GH490" s="2">
        <v>4</v>
      </c>
      <c r="GI490" s="2">
        <v>-2</v>
      </c>
      <c r="GJ490" s="2">
        <v>0</v>
      </c>
      <c r="GK490" s="2">
        <f>ROUND(R490*(R12)/100,2)</f>
        <v>0</v>
      </c>
      <c r="GL490" s="2">
        <f t="shared" si="509"/>
        <v>0</v>
      </c>
      <c r="GM490" s="2">
        <f t="shared" si="510"/>
        <v>194.88</v>
      </c>
      <c r="GN490" s="2">
        <f t="shared" si="511"/>
        <v>0</v>
      </c>
      <c r="GO490" s="2">
        <f t="shared" si="512"/>
        <v>194.88</v>
      </c>
      <c r="GP490" s="2">
        <f t="shared" si="513"/>
        <v>0</v>
      </c>
      <c r="GQ490" s="2"/>
      <c r="GR490" s="2">
        <v>0</v>
      </c>
      <c r="GS490" s="2">
        <v>2</v>
      </c>
      <c r="GT490" s="2">
        <v>0</v>
      </c>
      <c r="GU490" s="2" t="s">
        <v>3</v>
      </c>
      <c r="GV490" s="2">
        <f t="shared" si="514"/>
        <v>0</v>
      </c>
      <c r="GW490" s="2">
        <v>1</v>
      </c>
      <c r="GX490" s="2">
        <f t="shared" si="515"/>
        <v>0</v>
      </c>
      <c r="GY490" s="2"/>
      <c r="GZ490" s="2"/>
      <c r="HA490" s="2">
        <v>0</v>
      </c>
      <c r="HB490" s="2">
        <v>0</v>
      </c>
      <c r="HC490" s="2">
        <f t="shared" si="516"/>
        <v>0</v>
      </c>
      <c r="HD490" s="2"/>
      <c r="HE490" s="2" t="s">
        <v>26</v>
      </c>
      <c r="HF490" s="2" t="s">
        <v>75</v>
      </c>
      <c r="HG490" s="2"/>
      <c r="HH490" s="2"/>
      <c r="HI490" s="2"/>
      <c r="HJ490" s="2"/>
      <c r="HK490" s="2"/>
      <c r="HL490" s="2"/>
      <c r="HM490" s="2" t="s">
        <v>3</v>
      </c>
      <c r="HN490" s="2" t="s">
        <v>3</v>
      </c>
      <c r="HO490" s="2" t="s">
        <v>3</v>
      </c>
      <c r="HP490" s="2" t="s">
        <v>3</v>
      </c>
      <c r="HQ490" s="2" t="s">
        <v>3</v>
      </c>
      <c r="HR490" s="2"/>
      <c r="HS490" s="2"/>
      <c r="HT490" s="2"/>
      <c r="HU490" s="2"/>
      <c r="HV490" s="2"/>
      <c r="HW490" s="2"/>
      <c r="HX490" s="2"/>
      <c r="HY490" s="2"/>
      <c r="HZ490" s="2"/>
      <c r="IA490" s="2"/>
      <c r="IB490" s="2"/>
      <c r="IC490" s="2"/>
      <c r="ID490" s="2"/>
      <c r="IE490" s="2"/>
      <c r="IF490" s="2"/>
      <c r="IG490" s="2"/>
      <c r="IH490" s="2"/>
      <c r="II490" s="2"/>
      <c r="IJ490" s="2"/>
      <c r="IK490" s="2">
        <v>0</v>
      </c>
      <c r="IL490" s="2"/>
      <c r="IM490" s="2"/>
      <c r="IN490" s="2"/>
      <c r="IO490" s="2"/>
      <c r="IP490" s="2"/>
      <c r="IQ490" s="2"/>
      <c r="IR490" s="2"/>
      <c r="IS490" s="2"/>
      <c r="IT490" s="2"/>
      <c r="IU490" s="2"/>
    </row>
    <row r="491" spans="1:255" x14ac:dyDescent="0.2">
      <c r="A491">
        <v>17</v>
      </c>
      <c r="B491">
        <v>1</v>
      </c>
      <c r="E491" t="s">
        <v>439</v>
      </c>
      <c r="F491" t="s">
        <v>27</v>
      </c>
      <c r="G491" t="s">
        <v>171</v>
      </c>
      <c r="H491" t="s">
        <v>29</v>
      </c>
      <c r="I491">
        <v>6</v>
      </c>
      <c r="J491">
        <v>0</v>
      </c>
      <c r="K491">
        <v>6</v>
      </c>
      <c r="O491">
        <f t="shared" si="479"/>
        <v>1898.13</v>
      </c>
      <c r="P491">
        <f t="shared" si="480"/>
        <v>1898.13</v>
      </c>
      <c r="Q491">
        <f t="shared" si="481"/>
        <v>0</v>
      </c>
      <c r="R491">
        <f t="shared" si="482"/>
        <v>0</v>
      </c>
      <c r="S491">
        <f t="shared" si="483"/>
        <v>0</v>
      </c>
      <c r="T491">
        <f t="shared" si="484"/>
        <v>0</v>
      </c>
      <c r="U491">
        <f t="shared" si="485"/>
        <v>0</v>
      </c>
      <c r="V491">
        <f t="shared" si="486"/>
        <v>0</v>
      </c>
      <c r="W491">
        <f t="shared" si="487"/>
        <v>0</v>
      </c>
      <c r="X491">
        <f t="shared" si="488"/>
        <v>0</v>
      </c>
      <c r="Y491">
        <f t="shared" si="489"/>
        <v>0</v>
      </c>
      <c r="AA491">
        <v>151751235</v>
      </c>
      <c r="AB491">
        <f t="shared" si="490"/>
        <v>32.479999999999997</v>
      </c>
      <c r="AC491">
        <f t="shared" si="491"/>
        <v>32.479999999999997</v>
      </c>
      <c r="AD491">
        <f t="shared" si="492"/>
        <v>0</v>
      </c>
      <c r="AE491">
        <f t="shared" si="493"/>
        <v>0</v>
      </c>
      <c r="AF491">
        <f t="shared" si="494"/>
        <v>0</v>
      </c>
      <c r="AG491">
        <f t="shared" si="495"/>
        <v>0</v>
      </c>
      <c r="AH491">
        <f t="shared" si="496"/>
        <v>0</v>
      </c>
      <c r="AI491">
        <f t="shared" si="497"/>
        <v>0</v>
      </c>
      <c r="AJ491">
        <f t="shared" si="498"/>
        <v>0</v>
      </c>
      <c r="AK491">
        <v>32.479999999999997</v>
      </c>
      <c r="AL491">
        <v>32.479999999999997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1</v>
      </c>
      <c r="AW491">
        <v>1</v>
      </c>
      <c r="AZ491">
        <v>1</v>
      </c>
      <c r="BA491">
        <v>1</v>
      </c>
      <c r="BB491">
        <v>1</v>
      </c>
      <c r="BC491">
        <v>9.74</v>
      </c>
      <c r="BD491" t="s">
        <v>3</v>
      </c>
      <c r="BE491" t="s">
        <v>3</v>
      </c>
      <c r="BF491" t="s">
        <v>3</v>
      </c>
      <c r="BG491" t="s">
        <v>3</v>
      </c>
      <c r="BH491">
        <v>3</v>
      </c>
      <c r="BI491">
        <v>2</v>
      </c>
      <c r="BJ491" t="s">
        <v>3</v>
      </c>
      <c r="BM491">
        <v>700010</v>
      </c>
      <c r="BN491">
        <v>0</v>
      </c>
      <c r="BO491" t="s">
        <v>3</v>
      </c>
      <c r="BP491">
        <v>0</v>
      </c>
      <c r="BQ491">
        <v>202</v>
      </c>
      <c r="BR491">
        <v>0</v>
      </c>
      <c r="BS491">
        <v>1</v>
      </c>
      <c r="BT491">
        <v>1</v>
      </c>
      <c r="BU491">
        <v>1</v>
      </c>
      <c r="BV491">
        <v>1</v>
      </c>
      <c r="BW491">
        <v>1</v>
      </c>
      <c r="BX491">
        <v>1</v>
      </c>
      <c r="BY491" t="s">
        <v>3</v>
      </c>
      <c r="BZ491">
        <v>0</v>
      </c>
      <c r="CA491">
        <v>0</v>
      </c>
      <c r="CB491" t="s">
        <v>3</v>
      </c>
      <c r="CE491">
        <v>30</v>
      </c>
      <c r="CF491">
        <v>0</v>
      </c>
      <c r="CG491">
        <v>0</v>
      </c>
      <c r="CM491">
        <v>0</v>
      </c>
      <c r="CN491" t="s">
        <v>3</v>
      </c>
      <c r="CO491">
        <v>0</v>
      </c>
      <c r="CP491">
        <f t="shared" si="499"/>
        <v>1898.13</v>
      </c>
      <c r="CQ491">
        <f t="shared" si="500"/>
        <v>316.36</v>
      </c>
      <c r="CR491">
        <f t="shared" si="501"/>
        <v>0</v>
      </c>
      <c r="CS491">
        <f t="shared" si="502"/>
        <v>0</v>
      </c>
      <c r="CT491">
        <f t="shared" si="503"/>
        <v>0</v>
      </c>
      <c r="CU491">
        <f t="shared" si="504"/>
        <v>0</v>
      </c>
      <c r="CV491">
        <f t="shared" si="505"/>
        <v>0</v>
      </c>
      <c r="CW491">
        <f t="shared" si="506"/>
        <v>0</v>
      </c>
      <c r="CX491">
        <f t="shared" si="507"/>
        <v>0</v>
      </c>
      <c r="CY491">
        <f>S491*(BZ491/100)</f>
        <v>0</v>
      </c>
      <c r="CZ491">
        <f>S491*(CA491/100)</f>
        <v>0</v>
      </c>
      <c r="DC491" t="s">
        <v>3</v>
      </c>
      <c r="DD491" t="s">
        <v>3</v>
      </c>
      <c r="DE491" t="s">
        <v>3</v>
      </c>
      <c r="DF491" t="s">
        <v>3</v>
      </c>
      <c r="DG491" t="s">
        <v>3</v>
      </c>
      <c r="DH491" t="s">
        <v>3</v>
      </c>
      <c r="DI491" t="s">
        <v>3</v>
      </c>
      <c r="DJ491" t="s">
        <v>3</v>
      </c>
      <c r="DK491" t="s">
        <v>3</v>
      </c>
      <c r="DL491" t="s">
        <v>3</v>
      </c>
      <c r="DM491" t="s">
        <v>3</v>
      </c>
      <c r="DN491">
        <v>0</v>
      </c>
      <c r="DO491">
        <v>0</v>
      </c>
      <c r="DP491">
        <v>1</v>
      </c>
      <c r="DQ491">
        <v>1</v>
      </c>
      <c r="DU491">
        <v>1010</v>
      </c>
      <c r="DV491" t="s">
        <v>29</v>
      </c>
      <c r="DW491" t="s">
        <v>29</v>
      </c>
      <c r="DX491">
        <v>1</v>
      </c>
      <c r="DZ491" t="s">
        <v>3</v>
      </c>
      <c r="EA491" t="s">
        <v>3</v>
      </c>
      <c r="EB491" t="s">
        <v>3</v>
      </c>
      <c r="EC491" t="s">
        <v>3</v>
      </c>
      <c r="EE491">
        <v>151748510</v>
      </c>
      <c r="EF491">
        <v>202</v>
      </c>
      <c r="EG491" t="s">
        <v>30</v>
      </c>
      <c r="EH491">
        <v>0</v>
      </c>
      <c r="EI491" t="s">
        <v>3</v>
      </c>
      <c r="EJ491">
        <v>1</v>
      </c>
      <c r="EK491">
        <v>700010</v>
      </c>
      <c r="EL491" t="s">
        <v>31</v>
      </c>
      <c r="EM491" t="s">
        <v>30</v>
      </c>
      <c r="EO491" t="s">
        <v>3</v>
      </c>
      <c r="EQ491">
        <v>0</v>
      </c>
      <c r="ER491">
        <v>34.61</v>
      </c>
      <c r="ES491">
        <v>32.479999999999997</v>
      </c>
      <c r="ET491">
        <v>0</v>
      </c>
      <c r="EU491">
        <v>0</v>
      </c>
      <c r="EV491">
        <v>0</v>
      </c>
      <c r="EW491">
        <v>0</v>
      </c>
      <c r="EX491">
        <v>0</v>
      </c>
      <c r="EY491">
        <v>0</v>
      </c>
      <c r="EZ491">
        <v>5</v>
      </c>
      <c r="FC491">
        <v>1</v>
      </c>
      <c r="FD491">
        <v>18</v>
      </c>
      <c r="FF491">
        <v>372.12</v>
      </c>
      <c r="FQ491">
        <v>0</v>
      </c>
      <c r="FR491">
        <f t="shared" si="508"/>
        <v>0</v>
      </c>
      <c r="FS491">
        <v>0</v>
      </c>
      <c r="FX491">
        <v>0</v>
      </c>
      <c r="FY491">
        <v>0</v>
      </c>
      <c r="GA491" t="s">
        <v>440</v>
      </c>
      <c r="GD491">
        <v>0</v>
      </c>
      <c r="GF491">
        <v>1294754647</v>
      </c>
      <c r="GG491">
        <v>2</v>
      </c>
      <c r="GH491">
        <v>3</v>
      </c>
      <c r="GI491">
        <v>5</v>
      </c>
      <c r="GJ491">
        <v>0</v>
      </c>
      <c r="GK491">
        <f>ROUND(R491*(S12)/100,2)</f>
        <v>0</v>
      </c>
      <c r="GL491">
        <f t="shared" si="509"/>
        <v>0</v>
      </c>
      <c r="GM491">
        <f t="shared" si="510"/>
        <v>1898.13</v>
      </c>
      <c r="GN491">
        <f t="shared" si="511"/>
        <v>0</v>
      </c>
      <c r="GO491">
        <f t="shared" si="512"/>
        <v>1898.13</v>
      </c>
      <c r="GP491">
        <f t="shared" si="513"/>
        <v>0</v>
      </c>
      <c r="GR491">
        <v>1</v>
      </c>
      <c r="GS491">
        <v>1</v>
      </c>
      <c r="GT491">
        <v>0</v>
      </c>
      <c r="GU491" t="s">
        <v>3</v>
      </c>
      <c r="GV491">
        <f t="shared" si="514"/>
        <v>0</v>
      </c>
      <c r="GW491">
        <v>1</v>
      </c>
      <c r="GX491">
        <f t="shared" si="515"/>
        <v>0</v>
      </c>
      <c r="HA491">
        <v>0</v>
      </c>
      <c r="HB491">
        <v>0</v>
      </c>
      <c r="HC491">
        <f t="shared" si="516"/>
        <v>0</v>
      </c>
      <c r="HE491" t="s">
        <v>26</v>
      </c>
      <c r="HF491" t="s">
        <v>75</v>
      </c>
      <c r="HM491" t="s">
        <v>3</v>
      </c>
      <c r="HN491" t="s">
        <v>3</v>
      </c>
      <c r="HO491" t="s">
        <v>3</v>
      </c>
      <c r="HP491" t="s">
        <v>3</v>
      </c>
      <c r="HQ491" t="s">
        <v>3</v>
      </c>
      <c r="IK491">
        <v>0</v>
      </c>
    </row>
    <row r="492" spans="1:255" x14ac:dyDescent="0.2">
      <c r="A492" s="2">
        <v>17</v>
      </c>
      <c r="B492" s="2">
        <v>1</v>
      </c>
      <c r="C492" s="2"/>
      <c r="D492" s="2"/>
      <c r="E492" s="2" t="s">
        <v>441</v>
      </c>
      <c r="F492" s="2" t="s">
        <v>187</v>
      </c>
      <c r="G492" s="2" t="s">
        <v>760</v>
      </c>
      <c r="H492" s="2" t="s">
        <v>29</v>
      </c>
      <c r="I492" s="2">
        <v>5</v>
      </c>
      <c r="J492" s="2">
        <v>0</v>
      </c>
      <c r="K492" s="2">
        <v>5</v>
      </c>
      <c r="L492" s="2"/>
      <c r="M492" s="2"/>
      <c r="N492" s="2"/>
      <c r="O492" s="2">
        <f t="shared" si="479"/>
        <v>3663.9</v>
      </c>
      <c r="P492" s="2">
        <f t="shared" si="480"/>
        <v>3663.9</v>
      </c>
      <c r="Q492" s="2">
        <f t="shared" si="481"/>
        <v>0</v>
      </c>
      <c r="R492" s="2">
        <f t="shared" si="482"/>
        <v>0</v>
      </c>
      <c r="S492" s="2">
        <f t="shared" si="483"/>
        <v>0</v>
      </c>
      <c r="T492" s="2">
        <f t="shared" si="484"/>
        <v>0</v>
      </c>
      <c r="U492" s="2">
        <f t="shared" si="485"/>
        <v>0</v>
      </c>
      <c r="V492" s="2">
        <f t="shared" si="486"/>
        <v>0</v>
      </c>
      <c r="W492" s="2">
        <f t="shared" si="487"/>
        <v>0</v>
      </c>
      <c r="X492" s="2">
        <f t="shared" si="488"/>
        <v>0</v>
      </c>
      <c r="Y492" s="2">
        <f t="shared" si="489"/>
        <v>0</v>
      </c>
      <c r="Z492" s="2"/>
      <c r="AA492" s="2">
        <v>151751237</v>
      </c>
      <c r="AB492" s="2">
        <f t="shared" si="490"/>
        <v>732.78</v>
      </c>
      <c r="AC492" s="2">
        <f t="shared" si="491"/>
        <v>732.78</v>
      </c>
      <c r="AD492" s="2">
        <f t="shared" si="492"/>
        <v>0</v>
      </c>
      <c r="AE492" s="2">
        <f t="shared" si="493"/>
        <v>0</v>
      </c>
      <c r="AF492" s="2">
        <f t="shared" si="494"/>
        <v>0</v>
      </c>
      <c r="AG492" s="2">
        <f t="shared" si="495"/>
        <v>0</v>
      </c>
      <c r="AH492" s="2">
        <f t="shared" si="496"/>
        <v>0</v>
      </c>
      <c r="AI492" s="2">
        <f t="shared" si="497"/>
        <v>0</v>
      </c>
      <c r="AJ492" s="2">
        <f t="shared" si="498"/>
        <v>0</v>
      </c>
      <c r="AK492" s="2">
        <v>732.78</v>
      </c>
      <c r="AL492" s="2">
        <v>732.78</v>
      </c>
      <c r="AM492" s="2">
        <v>0</v>
      </c>
      <c r="AN492" s="2">
        <v>0</v>
      </c>
      <c r="AO492" s="2">
        <v>0</v>
      </c>
      <c r="AP492" s="2">
        <v>0</v>
      </c>
      <c r="AQ492" s="2">
        <v>0</v>
      </c>
      <c r="AR492" s="2">
        <v>0</v>
      </c>
      <c r="AS492" s="2">
        <v>0</v>
      </c>
      <c r="AT492" s="2">
        <v>0</v>
      </c>
      <c r="AU492" s="2">
        <v>0</v>
      </c>
      <c r="AV492" s="2">
        <v>1</v>
      </c>
      <c r="AW492" s="2">
        <v>1</v>
      </c>
      <c r="AX492" s="2"/>
      <c r="AY492" s="2"/>
      <c r="AZ492" s="2">
        <v>1</v>
      </c>
      <c r="BA492" s="2">
        <v>1</v>
      </c>
      <c r="BB492" s="2">
        <v>1</v>
      </c>
      <c r="BC492" s="2">
        <v>1</v>
      </c>
      <c r="BD492" s="2" t="s">
        <v>3</v>
      </c>
      <c r="BE492" s="2" t="s">
        <v>3</v>
      </c>
      <c r="BF492" s="2" t="s">
        <v>3</v>
      </c>
      <c r="BG492" s="2" t="s">
        <v>3</v>
      </c>
      <c r="BH492" s="2">
        <v>3</v>
      </c>
      <c r="BI492" s="2">
        <v>1</v>
      </c>
      <c r="BJ492" s="2" t="s">
        <v>188</v>
      </c>
      <c r="BK492" s="2"/>
      <c r="BL492" s="2"/>
      <c r="BM492" s="2">
        <v>1617</v>
      </c>
      <c r="BN492" s="2">
        <v>0</v>
      </c>
      <c r="BO492" s="2" t="s">
        <v>3</v>
      </c>
      <c r="BP492" s="2">
        <v>0</v>
      </c>
      <c r="BQ492" s="2">
        <v>200</v>
      </c>
      <c r="BR492" s="2">
        <v>0</v>
      </c>
      <c r="BS492" s="2">
        <v>1</v>
      </c>
      <c r="BT492" s="2">
        <v>1</v>
      </c>
      <c r="BU492" s="2">
        <v>1</v>
      </c>
      <c r="BV492" s="2">
        <v>1</v>
      </c>
      <c r="BW492" s="2">
        <v>1</v>
      </c>
      <c r="BX492" s="2">
        <v>1</v>
      </c>
      <c r="BY492" s="2" t="s">
        <v>3</v>
      </c>
      <c r="BZ492" s="2">
        <v>0</v>
      </c>
      <c r="CA492" s="2">
        <v>0</v>
      </c>
      <c r="CB492" s="2" t="s">
        <v>3</v>
      </c>
      <c r="CC492" s="2"/>
      <c r="CD492" s="2"/>
      <c r="CE492" s="2">
        <v>30</v>
      </c>
      <c r="CF492" s="2">
        <v>0</v>
      </c>
      <c r="CG492" s="2">
        <v>0</v>
      </c>
      <c r="CH492" s="2"/>
      <c r="CI492" s="2"/>
      <c r="CJ492" s="2"/>
      <c r="CK492" s="2"/>
      <c r="CL492" s="2"/>
      <c r="CM492" s="2">
        <v>0</v>
      </c>
      <c r="CN492" s="2" t="s">
        <v>3</v>
      </c>
      <c r="CO492" s="2">
        <v>0</v>
      </c>
      <c r="CP492" s="2">
        <f t="shared" si="499"/>
        <v>3663.9</v>
      </c>
      <c r="CQ492" s="2">
        <f t="shared" si="500"/>
        <v>732.78</v>
      </c>
      <c r="CR492" s="2">
        <f t="shared" si="501"/>
        <v>0</v>
      </c>
      <c r="CS492" s="2">
        <f t="shared" si="502"/>
        <v>0</v>
      </c>
      <c r="CT492" s="2">
        <f t="shared" si="503"/>
        <v>0</v>
      </c>
      <c r="CU492" s="2">
        <f t="shared" si="504"/>
        <v>0</v>
      </c>
      <c r="CV492" s="2">
        <f t="shared" si="505"/>
        <v>0</v>
      </c>
      <c r="CW492" s="2">
        <f t="shared" si="506"/>
        <v>0</v>
      </c>
      <c r="CX492" s="2">
        <f t="shared" si="507"/>
        <v>0</v>
      </c>
      <c r="CY492" s="2">
        <f>((S492*BZ492)/100)</f>
        <v>0</v>
      </c>
      <c r="CZ492" s="2">
        <f>((S492*CA492)/100)</f>
        <v>0</v>
      </c>
      <c r="DA492" s="2"/>
      <c r="DB492" s="2"/>
      <c r="DC492" s="2" t="s">
        <v>3</v>
      </c>
      <c r="DD492" s="2" t="s">
        <v>3</v>
      </c>
      <c r="DE492" s="2" t="s">
        <v>3</v>
      </c>
      <c r="DF492" s="2" t="s">
        <v>3</v>
      </c>
      <c r="DG492" s="2" t="s">
        <v>3</v>
      </c>
      <c r="DH492" s="2" t="s">
        <v>3</v>
      </c>
      <c r="DI492" s="2" t="s">
        <v>3</v>
      </c>
      <c r="DJ492" s="2" t="s">
        <v>3</v>
      </c>
      <c r="DK492" s="2" t="s">
        <v>3</v>
      </c>
      <c r="DL492" s="2" t="s">
        <v>3</v>
      </c>
      <c r="DM492" s="2" t="s">
        <v>3</v>
      </c>
      <c r="DN492" s="2">
        <v>0</v>
      </c>
      <c r="DO492" s="2">
        <v>0</v>
      </c>
      <c r="DP492" s="2">
        <v>1</v>
      </c>
      <c r="DQ492" s="2">
        <v>1</v>
      </c>
      <c r="DR492" s="2"/>
      <c r="DS492" s="2"/>
      <c r="DT492" s="2"/>
      <c r="DU492" s="2">
        <v>1010</v>
      </c>
      <c r="DV492" s="2" t="s">
        <v>29</v>
      </c>
      <c r="DW492" s="2" t="s">
        <v>29</v>
      </c>
      <c r="DX492" s="2">
        <v>1</v>
      </c>
      <c r="DY492" s="2"/>
      <c r="DZ492" s="2" t="s">
        <v>3</v>
      </c>
      <c r="EA492" s="2" t="s">
        <v>3</v>
      </c>
      <c r="EB492" s="2" t="s">
        <v>3</v>
      </c>
      <c r="EC492" s="2" t="s">
        <v>3</v>
      </c>
      <c r="ED492" s="2"/>
      <c r="EE492" s="2">
        <v>151031615</v>
      </c>
      <c r="EF492" s="2">
        <v>200</v>
      </c>
      <c r="EG492" s="2" t="s">
        <v>189</v>
      </c>
      <c r="EH492" s="2">
        <v>0</v>
      </c>
      <c r="EI492" s="2" t="s">
        <v>3</v>
      </c>
      <c r="EJ492" s="2">
        <v>1</v>
      </c>
      <c r="EK492" s="2">
        <v>1617</v>
      </c>
      <c r="EL492" s="2" t="s">
        <v>190</v>
      </c>
      <c r="EM492" s="2" t="s">
        <v>191</v>
      </c>
      <c r="EN492" s="2"/>
      <c r="EO492" s="2" t="s">
        <v>3</v>
      </c>
      <c r="EP492" s="2"/>
      <c r="EQ492" s="2">
        <v>0</v>
      </c>
      <c r="ER492" s="2">
        <v>732.78</v>
      </c>
      <c r="ES492" s="2">
        <v>732.78</v>
      </c>
      <c r="ET492" s="2">
        <v>0</v>
      </c>
      <c r="EU492" s="2">
        <v>0</v>
      </c>
      <c r="EV492" s="2">
        <v>0</v>
      </c>
      <c r="EW492" s="2">
        <v>0</v>
      </c>
      <c r="EX492" s="2">
        <v>0</v>
      </c>
      <c r="EY492" s="2">
        <v>0</v>
      </c>
      <c r="EZ492" s="2"/>
      <c r="FA492" s="2"/>
      <c r="FB492" s="2"/>
      <c r="FC492" s="2"/>
      <c r="FD492" s="2"/>
      <c r="FE492" s="2"/>
      <c r="FF492" s="2"/>
      <c r="FG492" s="2"/>
      <c r="FH492" s="2"/>
      <c r="FI492" s="2"/>
      <c r="FJ492" s="2"/>
      <c r="FK492" s="2"/>
      <c r="FL492" s="2"/>
      <c r="FM492" s="2"/>
      <c r="FN492" s="2"/>
      <c r="FO492" s="2"/>
      <c r="FP492" s="2"/>
      <c r="FQ492" s="2">
        <v>0</v>
      </c>
      <c r="FR492" s="2">
        <f t="shared" si="508"/>
        <v>0</v>
      </c>
      <c r="FS492" s="2">
        <v>0</v>
      </c>
      <c r="FT492" s="2"/>
      <c r="FU492" s="2"/>
      <c r="FV492" s="2"/>
      <c r="FW492" s="2"/>
      <c r="FX492" s="2">
        <v>0</v>
      </c>
      <c r="FY492" s="2">
        <v>0</v>
      </c>
      <c r="FZ492" s="2"/>
      <c r="GA492" s="2" t="s">
        <v>3</v>
      </c>
      <c r="GB492" s="2"/>
      <c r="GC492" s="2"/>
      <c r="GD492" s="2">
        <v>0</v>
      </c>
      <c r="GE492" s="2"/>
      <c r="GF492" s="2">
        <v>-1547390769</v>
      </c>
      <c r="GG492" s="2">
        <v>2</v>
      </c>
      <c r="GH492" s="2">
        <v>1</v>
      </c>
      <c r="GI492" s="2">
        <v>-2</v>
      </c>
      <c r="GJ492" s="2">
        <v>0</v>
      </c>
      <c r="GK492" s="2">
        <f>ROUND(R492*(R12)/100,2)</f>
        <v>0</v>
      </c>
      <c r="GL492" s="2">
        <f t="shared" si="509"/>
        <v>0</v>
      </c>
      <c r="GM492" s="2">
        <f t="shared" si="510"/>
        <v>3663.9</v>
      </c>
      <c r="GN492" s="2">
        <f t="shared" si="511"/>
        <v>3663.9</v>
      </c>
      <c r="GO492" s="2">
        <f t="shared" si="512"/>
        <v>0</v>
      </c>
      <c r="GP492" s="2">
        <f t="shared" si="513"/>
        <v>0</v>
      </c>
      <c r="GQ492" s="2"/>
      <c r="GR492" s="2">
        <v>0</v>
      </c>
      <c r="GS492" s="2">
        <v>0</v>
      </c>
      <c r="GT492" s="2">
        <v>0</v>
      </c>
      <c r="GU492" s="2" t="s">
        <v>3</v>
      </c>
      <c r="GV492" s="2">
        <f t="shared" si="514"/>
        <v>0</v>
      </c>
      <c r="GW492" s="2">
        <v>1</v>
      </c>
      <c r="GX492" s="2">
        <f t="shared" si="515"/>
        <v>0</v>
      </c>
      <c r="GY492" s="2"/>
      <c r="GZ492" s="2"/>
      <c r="HA492" s="2">
        <v>0</v>
      </c>
      <c r="HB492" s="2">
        <v>0</v>
      </c>
      <c r="HC492" s="2">
        <f t="shared" si="516"/>
        <v>0</v>
      </c>
      <c r="HD492" s="2"/>
      <c r="HE492" s="2" t="s">
        <v>3</v>
      </c>
      <c r="HF492" s="2" t="s">
        <v>3</v>
      </c>
      <c r="HG492" s="2"/>
      <c r="HH492" s="2"/>
      <c r="HI492" s="2"/>
      <c r="HJ492" s="2"/>
      <c r="HK492" s="2"/>
      <c r="HL492" s="2"/>
      <c r="HM492" s="2" t="s">
        <v>3</v>
      </c>
      <c r="HN492" s="2" t="s">
        <v>3</v>
      </c>
      <c r="HO492" s="2" t="s">
        <v>3</v>
      </c>
      <c r="HP492" s="2" t="s">
        <v>3</v>
      </c>
      <c r="HQ492" s="2" t="s">
        <v>3</v>
      </c>
      <c r="HR492" s="2"/>
      <c r="HS492" s="2"/>
      <c r="HT492" s="2"/>
      <c r="HU492" s="2"/>
      <c r="HV492" s="2"/>
      <c r="HW492" s="2"/>
      <c r="HX492" s="2"/>
      <c r="HY492" s="2"/>
      <c r="HZ492" s="2"/>
      <c r="IA492" s="2"/>
      <c r="IB492" s="2"/>
      <c r="IC492" s="2"/>
      <c r="ID492" s="2"/>
      <c r="IE492" s="2"/>
      <c r="IF492" s="2"/>
      <c r="IG492" s="2"/>
      <c r="IH492" s="2"/>
      <c r="II492" s="2"/>
      <c r="IJ492" s="2"/>
      <c r="IK492" s="2">
        <v>0</v>
      </c>
      <c r="IL492" s="2"/>
      <c r="IM492" s="2"/>
      <c r="IN492" s="2"/>
      <c r="IO492" s="2"/>
      <c r="IP492" s="2"/>
      <c r="IQ492" s="2"/>
      <c r="IR492" s="2"/>
      <c r="IS492" s="2"/>
      <c r="IT492" s="2"/>
      <c r="IU492" s="2"/>
    </row>
    <row r="493" spans="1:255" x14ac:dyDescent="0.2">
      <c r="A493">
        <v>17</v>
      </c>
      <c r="B493">
        <v>1</v>
      </c>
      <c r="E493" t="s">
        <v>441</v>
      </c>
      <c r="F493" t="s">
        <v>187</v>
      </c>
      <c r="G493" t="s">
        <v>760</v>
      </c>
      <c r="H493" t="s">
        <v>29</v>
      </c>
      <c r="I493">
        <v>5</v>
      </c>
      <c r="J493">
        <v>0</v>
      </c>
      <c r="K493">
        <v>5</v>
      </c>
      <c r="O493">
        <f t="shared" si="479"/>
        <v>26636.55</v>
      </c>
      <c r="P493">
        <f t="shared" si="480"/>
        <v>26636.55</v>
      </c>
      <c r="Q493">
        <f t="shared" si="481"/>
        <v>0</v>
      </c>
      <c r="R493">
        <f t="shared" si="482"/>
        <v>0</v>
      </c>
      <c r="S493">
        <f t="shared" si="483"/>
        <v>0</v>
      </c>
      <c r="T493">
        <f t="shared" si="484"/>
        <v>0</v>
      </c>
      <c r="U493">
        <f t="shared" si="485"/>
        <v>0</v>
      </c>
      <c r="V493">
        <f t="shared" si="486"/>
        <v>0</v>
      </c>
      <c r="W493">
        <f t="shared" si="487"/>
        <v>0</v>
      </c>
      <c r="X493">
        <f t="shared" si="488"/>
        <v>0</v>
      </c>
      <c r="Y493">
        <f t="shared" si="489"/>
        <v>0</v>
      </c>
      <c r="AA493">
        <v>151751235</v>
      </c>
      <c r="AB493">
        <f t="shared" si="490"/>
        <v>732.78</v>
      </c>
      <c r="AC493">
        <f t="shared" si="491"/>
        <v>732.78</v>
      </c>
      <c r="AD493">
        <f t="shared" si="492"/>
        <v>0</v>
      </c>
      <c r="AE493">
        <f t="shared" si="493"/>
        <v>0</v>
      </c>
      <c r="AF493">
        <f t="shared" si="494"/>
        <v>0</v>
      </c>
      <c r="AG493">
        <f t="shared" si="495"/>
        <v>0</v>
      </c>
      <c r="AH493">
        <f t="shared" si="496"/>
        <v>0</v>
      </c>
      <c r="AI493">
        <f t="shared" si="497"/>
        <v>0</v>
      </c>
      <c r="AJ493">
        <f t="shared" si="498"/>
        <v>0</v>
      </c>
      <c r="AK493">
        <v>732.78</v>
      </c>
      <c r="AL493">
        <v>732.78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1</v>
      </c>
      <c r="AW493">
        <v>1</v>
      </c>
      <c r="AZ493">
        <v>1</v>
      </c>
      <c r="BA493">
        <v>1</v>
      </c>
      <c r="BB493">
        <v>1</v>
      </c>
      <c r="BC493">
        <v>7.27</v>
      </c>
      <c r="BD493" t="s">
        <v>3</v>
      </c>
      <c r="BE493" t="s">
        <v>3</v>
      </c>
      <c r="BF493" t="s">
        <v>3</v>
      </c>
      <c r="BG493" t="s">
        <v>3</v>
      </c>
      <c r="BH493">
        <v>3</v>
      </c>
      <c r="BI493">
        <v>1</v>
      </c>
      <c r="BJ493" t="s">
        <v>188</v>
      </c>
      <c r="BM493">
        <v>1617</v>
      </c>
      <c r="BN493">
        <v>0</v>
      </c>
      <c r="BO493" t="s">
        <v>187</v>
      </c>
      <c r="BP493">
        <v>1</v>
      </c>
      <c r="BQ493">
        <v>200</v>
      </c>
      <c r="BR493">
        <v>0</v>
      </c>
      <c r="BS493">
        <v>1</v>
      </c>
      <c r="BT493">
        <v>1</v>
      </c>
      <c r="BU493">
        <v>1</v>
      </c>
      <c r="BV493">
        <v>1</v>
      </c>
      <c r="BW493">
        <v>1</v>
      </c>
      <c r="BX493">
        <v>1</v>
      </c>
      <c r="BY493" t="s">
        <v>3</v>
      </c>
      <c r="BZ493">
        <v>0</v>
      </c>
      <c r="CA493">
        <v>0</v>
      </c>
      <c r="CB493" t="s">
        <v>3</v>
      </c>
      <c r="CE493">
        <v>30</v>
      </c>
      <c r="CF493">
        <v>0</v>
      </c>
      <c r="CG493">
        <v>0</v>
      </c>
      <c r="CM493">
        <v>0</v>
      </c>
      <c r="CN493" t="s">
        <v>3</v>
      </c>
      <c r="CO493">
        <v>0</v>
      </c>
      <c r="CP493">
        <f t="shared" si="499"/>
        <v>26636.55</v>
      </c>
      <c r="CQ493">
        <f t="shared" si="500"/>
        <v>5327.31</v>
      </c>
      <c r="CR493">
        <f t="shared" si="501"/>
        <v>0</v>
      </c>
      <c r="CS493">
        <f t="shared" si="502"/>
        <v>0</v>
      </c>
      <c r="CT493">
        <f t="shared" si="503"/>
        <v>0</v>
      </c>
      <c r="CU493">
        <f t="shared" si="504"/>
        <v>0</v>
      </c>
      <c r="CV493">
        <f t="shared" si="505"/>
        <v>0</v>
      </c>
      <c r="CW493">
        <f t="shared" si="506"/>
        <v>0</v>
      </c>
      <c r="CX493">
        <f t="shared" si="507"/>
        <v>0</v>
      </c>
      <c r="CY493">
        <f>S493*(BZ493/100)</f>
        <v>0</v>
      </c>
      <c r="CZ493">
        <f>S493*(CA493/100)</f>
        <v>0</v>
      </c>
      <c r="DC493" t="s">
        <v>3</v>
      </c>
      <c r="DD493" t="s">
        <v>3</v>
      </c>
      <c r="DE493" t="s">
        <v>3</v>
      </c>
      <c r="DF493" t="s">
        <v>3</v>
      </c>
      <c r="DG493" t="s">
        <v>3</v>
      </c>
      <c r="DH493" t="s">
        <v>3</v>
      </c>
      <c r="DI493" t="s">
        <v>3</v>
      </c>
      <c r="DJ493" t="s">
        <v>3</v>
      </c>
      <c r="DK493" t="s">
        <v>3</v>
      </c>
      <c r="DL493" t="s">
        <v>3</v>
      </c>
      <c r="DM493" t="s">
        <v>3</v>
      </c>
      <c r="DN493">
        <v>0</v>
      </c>
      <c r="DO493">
        <v>0</v>
      </c>
      <c r="DP493">
        <v>1</v>
      </c>
      <c r="DQ493">
        <v>1</v>
      </c>
      <c r="DU493">
        <v>1010</v>
      </c>
      <c r="DV493" t="s">
        <v>29</v>
      </c>
      <c r="DW493" t="s">
        <v>29</v>
      </c>
      <c r="DX493">
        <v>1</v>
      </c>
      <c r="DZ493" t="s">
        <v>3</v>
      </c>
      <c r="EA493" t="s">
        <v>3</v>
      </c>
      <c r="EB493" t="s">
        <v>3</v>
      </c>
      <c r="EC493" t="s">
        <v>3</v>
      </c>
      <c r="EE493">
        <v>151031615</v>
      </c>
      <c r="EF493">
        <v>200</v>
      </c>
      <c r="EG493" t="s">
        <v>189</v>
      </c>
      <c r="EH493">
        <v>0</v>
      </c>
      <c r="EI493" t="s">
        <v>3</v>
      </c>
      <c r="EJ493">
        <v>1</v>
      </c>
      <c r="EK493">
        <v>1617</v>
      </c>
      <c r="EL493" t="s">
        <v>190</v>
      </c>
      <c r="EM493" t="s">
        <v>191</v>
      </c>
      <c r="EO493" t="s">
        <v>3</v>
      </c>
      <c r="EQ493">
        <v>0</v>
      </c>
      <c r="ER493">
        <v>732.78</v>
      </c>
      <c r="ES493">
        <v>732.78</v>
      </c>
      <c r="ET493">
        <v>0</v>
      </c>
      <c r="EU493">
        <v>0</v>
      </c>
      <c r="EV493">
        <v>0</v>
      </c>
      <c r="EW493">
        <v>0</v>
      </c>
      <c r="EX493">
        <v>0</v>
      </c>
      <c r="EY493">
        <v>0</v>
      </c>
      <c r="FQ493">
        <v>0</v>
      </c>
      <c r="FR493">
        <f t="shared" si="508"/>
        <v>0</v>
      </c>
      <c r="FS493">
        <v>0</v>
      </c>
      <c r="FX493">
        <v>0</v>
      </c>
      <c r="FY493">
        <v>0</v>
      </c>
      <c r="GA493" t="s">
        <v>3</v>
      </c>
      <c r="GD493">
        <v>0</v>
      </c>
      <c r="GF493">
        <v>-1547390769</v>
      </c>
      <c r="GG493">
        <v>2</v>
      </c>
      <c r="GH493">
        <v>1</v>
      </c>
      <c r="GI493">
        <v>2</v>
      </c>
      <c r="GJ493">
        <v>0</v>
      </c>
      <c r="GK493">
        <f>ROUND(R493*(S12)/100,2)</f>
        <v>0</v>
      </c>
      <c r="GL493">
        <f t="shared" si="509"/>
        <v>0</v>
      </c>
      <c r="GM493">
        <f t="shared" si="510"/>
        <v>26636.55</v>
      </c>
      <c r="GN493">
        <f t="shared" si="511"/>
        <v>26636.55</v>
      </c>
      <c r="GO493">
        <f t="shared" si="512"/>
        <v>0</v>
      </c>
      <c r="GP493">
        <f t="shared" si="513"/>
        <v>0</v>
      </c>
      <c r="GR493">
        <v>0</v>
      </c>
      <c r="GS493">
        <v>3</v>
      </c>
      <c r="GT493">
        <v>0</v>
      </c>
      <c r="GU493" t="s">
        <v>3</v>
      </c>
      <c r="GV493">
        <f t="shared" si="514"/>
        <v>0</v>
      </c>
      <c r="GW493">
        <v>1</v>
      </c>
      <c r="GX493">
        <f t="shared" si="515"/>
        <v>0</v>
      </c>
      <c r="HA493">
        <v>0</v>
      </c>
      <c r="HB493">
        <v>0</v>
      </c>
      <c r="HC493">
        <f t="shared" si="516"/>
        <v>0</v>
      </c>
      <c r="HE493" t="s">
        <v>3</v>
      </c>
      <c r="HF493" t="s">
        <v>3</v>
      </c>
      <c r="HM493" t="s">
        <v>3</v>
      </c>
      <c r="HN493" t="s">
        <v>3</v>
      </c>
      <c r="HO493" t="s">
        <v>3</v>
      </c>
      <c r="HP493" t="s">
        <v>3</v>
      </c>
      <c r="HQ493" t="s">
        <v>3</v>
      </c>
      <c r="IK493">
        <v>0</v>
      </c>
    </row>
    <row r="494" spans="1:255" x14ac:dyDescent="0.2">
      <c r="A494" s="2">
        <v>17</v>
      </c>
      <c r="B494" s="2">
        <v>1</v>
      </c>
      <c r="C494" s="2">
        <f>ROW(SmtRes!A650)</f>
        <v>650</v>
      </c>
      <c r="D494" s="2">
        <f>ROW(EtalonRes!A764)</f>
        <v>764</v>
      </c>
      <c r="E494" s="2" t="s">
        <v>442</v>
      </c>
      <c r="F494" s="2" t="s">
        <v>193</v>
      </c>
      <c r="G494" s="2" t="s">
        <v>194</v>
      </c>
      <c r="H494" s="2" t="s">
        <v>123</v>
      </c>
      <c r="I494" s="2">
        <v>0.04</v>
      </c>
      <c r="J494" s="2">
        <v>0</v>
      </c>
      <c r="K494" s="2">
        <v>0.04</v>
      </c>
      <c r="L494" s="2"/>
      <c r="M494" s="2"/>
      <c r="N494" s="2"/>
      <c r="O494" s="2">
        <f t="shared" si="479"/>
        <v>44.81</v>
      </c>
      <c r="P494" s="2">
        <f t="shared" si="480"/>
        <v>11.54</v>
      </c>
      <c r="Q494" s="2">
        <f t="shared" si="481"/>
        <v>20.059999999999999</v>
      </c>
      <c r="R494" s="2">
        <f t="shared" si="482"/>
        <v>9.0500000000000007</v>
      </c>
      <c r="S494" s="2">
        <f t="shared" si="483"/>
        <v>13.21</v>
      </c>
      <c r="T494" s="2">
        <f t="shared" si="484"/>
        <v>0</v>
      </c>
      <c r="U494" s="2">
        <f t="shared" si="485"/>
        <v>1.0720000000000001</v>
      </c>
      <c r="V494" s="2">
        <f t="shared" si="486"/>
        <v>0</v>
      </c>
      <c r="W494" s="2">
        <f t="shared" si="487"/>
        <v>0</v>
      </c>
      <c r="X494" s="2">
        <f t="shared" si="488"/>
        <v>15.06</v>
      </c>
      <c r="Y494" s="2">
        <f t="shared" si="489"/>
        <v>8.85</v>
      </c>
      <c r="Z494" s="2"/>
      <c r="AA494" s="2">
        <v>151751237</v>
      </c>
      <c r="AB494" s="2">
        <f t="shared" si="490"/>
        <v>1120.22</v>
      </c>
      <c r="AC494" s="2">
        <f t="shared" si="491"/>
        <v>288.61</v>
      </c>
      <c r="AD494" s="2">
        <f t="shared" si="492"/>
        <v>501.43</v>
      </c>
      <c r="AE494" s="2">
        <f t="shared" si="493"/>
        <v>226.31</v>
      </c>
      <c r="AF494" s="2">
        <f t="shared" si="494"/>
        <v>330.18</v>
      </c>
      <c r="AG494" s="2">
        <f t="shared" si="495"/>
        <v>0</v>
      </c>
      <c r="AH494" s="2">
        <f t="shared" si="496"/>
        <v>26.8</v>
      </c>
      <c r="AI494" s="2">
        <f t="shared" si="497"/>
        <v>0</v>
      </c>
      <c r="AJ494" s="2">
        <f t="shared" si="498"/>
        <v>0</v>
      </c>
      <c r="AK494" s="2">
        <v>1120.22</v>
      </c>
      <c r="AL494" s="2">
        <v>288.61</v>
      </c>
      <c r="AM494" s="2">
        <v>501.43</v>
      </c>
      <c r="AN494" s="2">
        <v>226.31</v>
      </c>
      <c r="AO494" s="2">
        <v>330.18</v>
      </c>
      <c r="AP494" s="2">
        <v>0</v>
      </c>
      <c r="AQ494" s="2">
        <v>26.8</v>
      </c>
      <c r="AR494" s="2">
        <v>0</v>
      </c>
      <c r="AS494" s="2">
        <v>0</v>
      </c>
      <c r="AT494" s="2">
        <v>114</v>
      </c>
      <c r="AU494" s="2">
        <v>67</v>
      </c>
      <c r="AV494" s="2">
        <v>1</v>
      </c>
      <c r="AW494" s="2">
        <v>1</v>
      </c>
      <c r="AX494" s="2"/>
      <c r="AY494" s="2"/>
      <c r="AZ494" s="2">
        <v>1</v>
      </c>
      <c r="BA494" s="2">
        <v>1</v>
      </c>
      <c r="BB494" s="2">
        <v>1</v>
      </c>
      <c r="BC494" s="2">
        <v>1</v>
      </c>
      <c r="BD494" s="2" t="s">
        <v>3</v>
      </c>
      <c r="BE494" s="2" t="s">
        <v>3</v>
      </c>
      <c r="BF494" s="2" t="s">
        <v>3</v>
      </c>
      <c r="BG494" s="2" t="s">
        <v>3</v>
      </c>
      <c r="BH494" s="2">
        <v>0</v>
      </c>
      <c r="BI494" s="2">
        <v>2</v>
      </c>
      <c r="BJ494" s="2" t="s">
        <v>195</v>
      </c>
      <c r="BK494" s="2"/>
      <c r="BL494" s="2"/>
      <c r="BM494" s="2">
        <v>331</v>
      </c>
      <c r="BN494" s="2">
        <v>0</v>
      </c>
      <c r="BO494" s="2" t="s">
        <v>3</v>
      </c>
      <c r="BP494" s="2">
        <v>0</v>
      </c>
      <c r="BQ494" s="2">
        <v>40</v>
      </c>
      <c r="BR494" s="2">
        <v>0</v>
      </c>
      <c r="BS494" s="2">
        <v>1</v>
      </c>
      <c r="BT494" s="2">
        <v>1</v>
      </c>
      <c r="BU494" s="2">
        <v>1</v>
      </c>
      <c r="BV494" s="2">
        <v>1</v>
      </c>
      <c r="BW494" s="2">
        <v>1</v>
      </c>
      <c r="BX494" s="2">
        <v>1</v>
      </c>
      <c r="BY494" s="2" t="s">
        <v>3</v>
      </c>
      <c r="BZ494" s="2">
        <v>114</v>
      </c>
      <c r="CA494" s="2">
        <v>67</v>
      </c>
      <c r="CB494" s="2" t="s">
        <v>3</v>
      </c>
      <c r="CC494" s="2"/>
      <c r="CD494" s="2"/>
      <c r="CE494" s="2">
        <v>30</v>
      </c>
      <c r="CF494" s="2">
        <v>0</v>
      </c>
      <c r="CG494" s="2">
        <v>0</v>
      </c>
      <c r="CH494" s="2"/>
      <c r="CI494" s="2"/>
      <c r="CJ494" s="2"/>
      <c r="CK494" s="2"/>
      <c r="CL494" s="2"/>
      <c r="CM494" s="2">
        <v>0</v>
      </c>
      <c r="CN494" s="2" t="s">
        <v>3</v>
      </c>
      <c r="CO494" s="2">
        <v>0</v>
      </c>
      <c r="CP494" s="2">
        <f t="shared" si="499"/>
        <v>44.81</v>
      </c>
      <c r="CQ494" s="2">
        <f t="shared" si="500"/>
        <v>288.61</v>
      </c>
      <c r="CR494" s="2">
        <f t="shared" si="501"/>
        <v>501.43</v>
      </c>
      <c r="CS494" s="2">
        <f t="shared" si="502"/>
        <v>226.31</v>
      </c>
      <c r="CT494" s="2">
        <f t="shared" si="503"/>
        <v>330.18</v>
      </c>
      <c r="CU494" s="2">
        <f t="shared" si="504"/>
        <v>0</v>
      </c>
      <c r="CV494" s="2">
        <f t="shared" si="505"/>
        <v>26.8</v>
      </c>
      <c r="CW494" s="2">
        <f t="shared" si="506"/>
        <v>0</v>
      </c>
      <c r="CX494" s="2">
        <f t="shared" si="507"/>
        <v>0</v>
      </c>
      <c r="CY494" s="2">
        <f>((S494*BZ494)/100)</f>
        <v>15.0594</v>
      </c>
      <c r="CZ494" s="2">
        <f>((S494*CA494)/100)</f>
        <v>8.8506999999999998</v>
      </c>
      <c r="DA494" s="2"/>
      <c r="DB494" s="2"/>
      <c r="DC494" s="2" t="s">
        <v>3</v>
      </c>
      <c r="DD494" s="2" t="s">
        <v>3</v>
      </c>
      <c r="DE494" s="2" t="s">
        <v>3</v>
      </c>
      <c r="DF494" s="2" t="s">
        <v>3</v>
      </c>
      <c r="DG494" s="2" t="s">
        <v>3</v>
      </c>
      <c r="DH494" s="2" t="s">
        <v>3</v>
      </c>
      <c r="DI494" s="2" t="s">
        <v>3</v>
      </c>
      <c r="DJ494" s="2" t="s">
        <v>3</v>
      </c>
      <c r="DK494" s="2" t="s">
        <v>3</v>
      </c>
      <c r="DL494" s="2" t="s">
        <v>3</v>
      </c>
      <c r="DM494" s="2" t="s">
        <v>3</v>
      </c>
      <c r="DN494" s="2">
        <v>0</v>
      </c>
      <c r="DO494" s="2">
        <v>0</v>
      </c>
      <c r="DP494" s="2">
        <v>1</v>
      </c>
      <c r="DQ494" s="2">
        <v>1</v>
      </c>
      <c r="DR494" s="2"/>
      <c r="DS494" s="2"/>
      <c r="DT494" s="2"/>
      <c r="DU494" s="2">
        <v>1003</v>
      </c>
      <c r="DV494" s="2" t="s">
        <v>123</v>
      </c>
      <c r="DW494" s="2" t="s">
        <v>123</v>
      </c>
      <c r="DX494" s="2">
        <v>100</v>
      </c>
      <c r="DY494" s="2"/>
      <c r="DZ494" s="2" t="s">
        <v>3</v>
      </c>
      <c r="EA494" s="2" t="s">
        <v>3</v>
      </c>
      <c r="EB494" s="2" t="s">
        <v>3</v>
      </c>
      <c r="EC494" s="2" t="s">
        <v>3</v>
      </c>
      <c r="ED494" s="2"/>
      <c r="EE494" s="2">
        <v>151030329</v>
      </c>
      <c r="EF494" s="2">
        <v>40</v>
      </c>
      <c r="EG494" s="2" t="s">
        <v>23</v>
      </c>
      <c r="EH494" s="2">
        <v>0</v>
      </c>
      <c r="EI494" s="2" t="s">
        <v>3</v>
      </c>
      <c r="EJ494" s="2">
        <v>2</v>
      </c>
      <c r="EK494" s="2">
        <v>331</v>
      </c>
      <c r="EL494" s="2" t="s">
        <v>125</v>
      </c>
      <c r="EM494" s="2" t="s">
        <v>126</v>
      </c>
      <c r="EN494" s="2"/>
      <c r="EO494" s="2" t="s">
        <v>3</v>
      </c>
      <c r="EP494" s="2"/>
      <c r="EQ494" s="2">
        <v>0</v>
      </c>
      <c r="ER494" s="2">
        <v>1120.22</v>
      </c>
      <c r="ES494" s="2">
        <v>288.61</v>
      </c>
      <c r="ET494" s="2">
        <v>501.43</v>
      </c>
      <c r="EU494" s="2">
        <v>226.31</v>
      </c>
      <c r="EV494" s="2">
        <v>330.18</v>
      </c>
      <c r="EW494" s="2">
        <v>26.8</v>
      </c>
      <c r="EX494" s="2">
        <v>0</v>
      </c>
      <c r="EY494" s="2">
        <v>0</v>
      </c>
      <c r="EZ494" s="2"/>
      <c r="FA494" s="2"/>
      <c r="FB494" s="2"/>
      <c r="FC494" s="2"/>
      <c r="FD494" s="2"/>
      <c r="FE494" s="2"/>
      <c r="FF494" s="2"/>
      <c r="FG494" s="2"/>
      <c r="FH494" s="2"/>
      <c r="FI494" s="2"/>
      <c r="FJ494" s="2"/>
      <c r="FK494" s="2"/>
      <c r="FL494" s="2"/>
      <c r="FM494" s="2"/>
      <c r="FN494" s="2"/>
      <c r="FO494" s="2"/>
      <c r="FP494" s="2"/>
      <c r="FQ494" s="2">
        <v>0</v>
      </c>
      <c r="FR494" s="2">
        <f t="shared" si="508"/>
        <v>0</v>
      </c>
      <c r="FS494" s="2">
        <v>0</v>
      </c>
      <c r="FT494" s="2"/>
      <c r="FU494" s="2"/>
      <c r="FV494" s="2"/>
      <c r="FW494" s="2"/>
      <c r="FX494" s="2">
        <v>114</v>
      </c>
      <c r="FY494" s="2">
        <v>67</v>
      </c>
      <c r="FZ494" s="2"/>
      <c r="GA494" s="2" t="s">
        <v>3</v>
      </c>
      <c r="GB494" s="2"/>
      <c r="GC494" s="2"/>
      <c r="GD494" s="2">
        <v>0</v>
      </c>
      <c r="GE494" s="2"/>
      <c r="GF494" s="2">
        <v>-1853467795</v>
      </c>
      <c r="GG494" s="2">
        <v>2</v>
      </c>
      <c r="GH494" s="2">
        <v>1</v>
      </c>
      <c r="GI494" s="2">
        <v>-2</v>
      </c>
      <c r="GJ494" s="2">
        <v>0</v>
      </c>
      <c r="GK494" s="2">
        <f>ROUND(R494*(R12)/100,2)</f>
        <v>15.84</v>
      </c>
      <c r="GL494" s="2">
        <f t="shared" si="509"/>
        <v>0</v>
      </c>
      <c r="GM494" s="2">
        <f t="shared" si="510"/>
        <v>84.56</v>
      </c>
      <c r="GN494" s="2">
        <f t="shared" si="511"/>
        <v>0</v>
      </c>
      <c r="GO494" s="2">
        <f t="shared" si="512"/>
        <v>84.56</v>
      </c>
      <c r="GP494" s="2">
        <f t="shared" si="513"/>
        <v>0</v>
      </c>
      <c r="GQ494" s="2"/>
      <c r="GR494" s="2">
        <v>0</v>
      </c>
      <c r="GS494" s="2">
        <v>0</v>
      </c>
      <c r="GT494" s="2">
        <v>0</v>
      </c>
      <c r="GU494" s="2" t="s">
        <v>3</v>
      </c>
      <c r="GV494" s="2">
        <f t="shared" si="514"/>
        <v>0</v>
      </c>
      <c r="GW494" s="2">
        <v>1</v>
      </c>
      <c r="GX494" s="2">
        <f t="shared" si="515"/>
        <v>0</v>
      </c>
      <c r="GY494" s="2"/>
      <c r="GZ494" s="2"/>
      <c r="HA494" s="2">
        <v>0</v>
      </c>
      <c r="HB494" s="2">
        <v>0</v>
      </c>
      <c r="HC494" s="2">
        <f t="shared" si="516"/>
        <v>0</v>
      </c>
      <c r="HD494" s="2"/>
      <c r="HE494" s="2" t="s">
        <v>3</v>
      </c>
      <c r="HF494" s="2" t="s">
        <v>3</v>
      </c>
      <c r="HG494" s="2"/>
      <c r="HH494" s="2"/>
      <c r="HI494" s="2"/>
      <c r="HJ494" s="2"/>
      <c r="HK494" s="2"/>
      <c r="HL494" s="2"/>
      <c r="HM494" s="2" t="s">
        <v>3</v>
      </c>
      <c r="HN494" s="2" t="s">
        <v>3</v>
      </c>
      <c r="HO494" s="2" t="s">
        <v>3</v>
      </c>
      <c r="HP494" s="2" t="s">
        <v>3</v>
      </c>
      <c r="HQ494" s="2" t="s">
        <v>3</v>
      </c>
      <c r="HR494" s="2"/>
      <c r="HS494" s="2"/>
      <c r="HT494" s="2"/>
      <c r="HU494" s="2"/>
      <c r="HV494" s="2"/>
      <c r="HW494" s="2"/>
      <c r="HX494" s="2"/>
      <c r="HY494" s="2"/>
      <c r="HZ494" s="2"/>
      <c r="IA494" s="2"/>
      <c r="IB494" s="2"/>
      <c r="IC494" s="2"/>
      <c r="ID494" s="2"/>
      <c r="IE494" s="2"/>
      <c r="IF494" s="2"/>
      <c r="IG494" s="2"/>
      <c r="IH494" s="2"/>
      <c r="II494" s="2"/>
      <c r="IJ494" s="2"/>
      <c r="IK494" s="2">
        <v>0</v>
      </c>
      <c r="IL494" s="2"/>
      <c r="IM494" s="2"/>
      <c r="IN494" s="2"/>
      <c r="IO494" s="2"/>
      <c r="IP494" s="2"/>
      <c r="IQ494" s="2"/>
      <c r="IR494" s="2"/>
      <c r="IS494" s="2"/>
      <c r="IT494" s="2"/>
      <c r="IU494" s="2"/>
    </row>
    <row r="495" spans="1:255" x14ac:dyDescent="0.2">
      <c r="A495">
        <v>17</v>
      </c>
      <c r="B495">
        <v>1</v>
      </c>
      <c r="C495">
        <f>ROW(SmtRes!A668)</f>
        <v>668</v>
      </c>
      <c r="D495">
        <f>ROW(EtalonRes!A782)</f>
        <v>782</v>
      </c>
      <c r="E495" t="s">
        <v>442</v>
      </c>
      <c r="F495" t="s">
        <v>193</v>
      </c>
      <c r="G495" t="s">
        <v>194</v>
      </c>
      <c r="H495" t="s">
        <v>123</v>
      </c>
      <c r="I495">
        <v>0.04</v>
      </c>
      <c r="J495">
        <v>0</v>
      </c>
      <c r="K495">
        <v>0.04</v>
      </c>
      <c r="O495">
        <f t="shared" si="479"/>
        <v>928.98</v>
      </c>
      <c r="P495">
        <f t="shared" si="480"/>
        <v>63.47</v>
      </c>
      <c r="Q495">
        <f t="shared" si="481"/>
        <v>409.63</v>
      </c>
      <c r="R495">
        <f t="shared" si="482"/>
        <v>312.32</v>
      </c>
      <c r="S495">
        <f t="shared" si="483"/>
        <v>455.88</v>
      </c>
      <c r="T495">
        <f t="shared" si="484"/>
        <v>0</v>
      </c>
      <c r="U495">
        <f t="shared" si="485"/>
        <v>1.0720000000000001</v>
      </c>
      <c r="V495">
        <f t="shared" si="486"/>
        <v>0</v>
      </c>
      <c r="W495">
        <f t="shared" si="487"/>
        <v>0</v>
      </c>
      <c r="X495">
        <f t="shared" si="488"/>
        <v>360.15</v>
      </c>
      <c r="Y495">
        <f t="shared" si="489"/>
        <v>186.91</v>
      </c>
      <c r="AA495">
        <v>151751235</v>
      </c>
      <c r="AB495">
        <f t="shared" si="490"/>
        <v>1120.22</v>
      </c>
      <c r="AC495">
        <f t="shared" si="491"/>
        <v>288.61</v>
      </c>
      <c r="AD495">
        <f t="shared" si="492"/>
        <v>501.43</v>
      </c>
      <c r="AE495">
        <f t="shared" si="493"/>
        <v>226.31</v>
      </c>
      <c r="AF495">
        <f t="shared" si="494"/>
        <v>330.18</v>
      </c>
      <c r="AG495">
        <f t="shared" si="495"/>
        <v>0</v>
      </c>
      <c r="AH495">
        <f t="shared" si="496"/>
        <v>26.8</v>
      </c>
      <c r="AI495">
        <f t="shared" si="497"/>
        <v>0</v>
      </c>
      <c r="AJ495">
        <f t="shared" si="498"/>
        <v>0</v>
      </c>
      <c r="AK495">
        <v>1120.22</v>
      </c>
      <c r="AL495">
        <v>288.61</v>
      </c>
      <c r="AM495">
        <v>501.43</v>
      </c>
      <c r="AN495">
        <v>226.31</v>
      </c>
      <c r="AO495">
        <v>330.18</v>
      </c>
      <c r="AP495">
        <v>0</v>
      </c>
      <c r="AQ495">
        <v>26.8</v>
      </c>
      <c r="AR495">
        <v>0</v>
      </c>
      <c r="AS495">
        <v>0</v>
      </c>
      <c r="AT495">
        <v>79</v>
      </c>
      <c r="AU495">
        <v>41</v>
      </c>
      <c r="AV495">
        <v>1</v>
      </c>
      <c r="AW495">
        <v>1</v>
      </c>
      <c r="AZ495">
        <v>1</v>
      </c>
      <c r="BA495">
        <v>34.51</v>
      </c>
      <c r="BB495">
        <v>20.420000000000002</v>
      </c>
      <c r="BC495">
        <v>5.5</v>
      </c>
      <c r="BD495" t="s">
        <v>3</v>
      </c>
      <c r="BE495" t="s">
        <v>3</v>
      </c>
      <c r="BF495" t="s">
        <v>3</v>
      </c>
      <c r="BG495" t="s">
        <v>3</v>
      </c>
      <c r="BH495">
        <v>0</v>
      </c>
      <c r="BI495">
        <v>2</v>
      </c>
      <c r="BJ495" t="s">
        <v>195</v>
      </c>
      <c r="BM495">
        <v>331</v>
      </c>
      <c r="BN495">
        <v>0</v>
      </c>
      <c r="BO495" t="s">
        <v>193</v>
      </c>
      <c r="BP495">
        <v>1</v>
      </c>
      <c r="BQ495">
        <v>40</v>
      </c>
      <c r="BR495">
        <v>0</v>
      </c>
      <c r="BS495">
        <v>34.51</v>
      </c>
      <c r="BT495">
        <v>1</v>
      </c>
      <c r="BU495">
        <v>1</v>
      </c>
      <c r="BV495">
        <v>1</v>
      </c>
      <c r="BW495">
        <v>1</v>
      </c>
      <c r="BX495">
        <v>1</v>
      </c>
      <c r="BY495" t="s">
        <v>3</v>
      </c>
      <c r="BZ495">
        <v>79</v>
      </c>
      <c r="CA495">
        <v>41</v>
      </c>
      <c r="CB495" t="s">
        <v>3</v>
      </c>
      <c r="CE495">
        <v>30</v>
      </c>
      <c r="CF495">
        <v>0</v>
      </c>
      <c r="CG495">
        <v>0</v>
      </c>
      <c r="CM495">
        <v>0</v>
      </c>
      <c r="CN495" t="s">
        <v>3</v>
      </c>
      <c r="CO495">
        <v>0</v>
      </c>
      <c r="CP495">
        <f t="shared" si="499"/>
        <v>928.98</v>
      </c>
      <c r="CQ495">
        <f t="shared" si="500"/>
        <v>1587.36</v>
      </c>
      <c r="CR495">
        <f t="shared" si="501"/>
        <v>10239.200000000001</v>
      </c>
      <c r="CS495">
        <f t="shared" si="502"/>
        <v>7809.96</v>
      </c>
      <c r="CT495">
        <f t="shared" si="503"/>
        <v>11394.51</v>
      </c>
      <c r="CU495">
        <f t="shared" si="504"/>
        <v>0</v>
      </c>
      <c r="CV495">
        <f t="shared" si="505"/>
        <v>26.8</v>
      </c>
      <c r="CW495">
        <f t="shared" si="506"/>
        <v>0</v>
      </c>
      <c r="CX495">
        <f t="shared" si="507"/>
        <v>0</v>
      </c>
      <c r="CY495">
        <f>S495*(BZ495/100)</f>
        <v>360.14519999999999</v>
      </c>
      <c r="CZ495">
        <f>S495*(CA495/100)</f>
        <v>186.91079999999999</v>
      </c>
      <c r="DC495" t="s">
        <v>3</v>
      </c>
      <c r="DD495" t="s">
        <v>3</v>
      </c>
      <c r="DE495" t="s">
        <v>3</v>
      </c>
      <c r="DF495" t="s">
        <v>3</v>
      </c>
      <c r="DG495" t="s">
        <v>3</v>
      </c>
      <c r="DH495" t="s">
        <v>3</v>
      </c>
      <c r="DI495" t="s">
        <v>3</v>
      </c>
      <c r="DJ495" t="s">
        <v>3</v>
      </c>
      <c r="DK495" t="s">
        <v>3</v>
      </c>
      <c r="DL495" t="s">
        <v>3</v>
      </c>
      <c r="DM495" t="s">
        <v>3</v>
      </c>
      <c r="DN495">
        <v>114</v>
      </c>
      <c r="DO495">
        <v>67</v>
      </c>
      <c r="DP495">
        <v>1</v>
      </c>
      <c r="DQ495">
        <v>1</v>
      </c>
      <c r="DU495">
        <v>1003</v>
      </c>
      <c r="DV495" t="s">
        <v>123</v>
      </c>
      <c r="DW495" t="s">
        <v>123</v>
      </c>
      <c r="DX495">
        <v>100</v>
      </c>
      <c r="DZ495" t="s">
        <v>3</v>
      </c>
      <c r="EA495" t="s">
        <v>3</v>
      </c>
      <c r="EB495" t="s">
        <v>3</v>
      </c>
      <c r="EC495" t="s">
        <v>3</v>
      </c>
      <c r="EE495">
        <v>151030329</v>
      </c>
      <c r="EF495">
        <v>40</v>
      </c>
      <c r="EG495" t="s">
        <v>23</v>
      </c>
      <c r="EH495">
        <v>0</v>
      </c>
      <c r="EI495" t="s">
        <v>3</v>
      </c>
      <c r="EJ495">
        <v>2</v>
      </c>
      <c r="EK495">
        <v>331</v>
      </c>
      <c r="EL495" t="s">
        <v>125</v>
      </c>
      <c r="EM495" t="s">
        <v>126</v>
      </c>
      <c r="EO495" t="s">
        <v>3</v>
      </c>
      <c r="EQ495">
        <v>0</v>
      </c>
      <c r="ER495">
        <v>1120.22</v>
      </c>
      <c r="ES495">
        <v>288.61</v>
      </c>
      <c r="ET495">
        <v>501.43</v>
      </c>
      <c r="EU495">
        <v>226.31</v>
      </c>
      <c r="EV495">
        <v>330.18</v>
      </c>
      <c r="EW495">
        <v>26.8</v>
      </c>
      <c r="EX495">
        <v>0</v>
      </c>
      <c r="EY495">
        <v>0</v>
      </c>
      <c r="FQ495">
        <v>0</v>
      </c>
      <c r="FR495">
        <f t="shared" si="508"/>
        <v>0</v>
      </c>
      <c r="FS495">
        <v>0</v>
      </c>
      <c r="FX495">
        <v>114</v>
      </c>
      <c r="FY495">
        <v>67</v>
      </c>
      <c r="GA495" t="s">
        <v>3</v>
      </c>
      <c r="GD495">
        <v>0</v>
      </c>
      <c r="GF495">
        <v>-1853467795</v>
      </c>
      <c r="GG495">
        <v>2</v>
      </c>
      <c r="GH495">
        <v>1</v>
      </c>
      <c r="GI495">
        <v>2</v>
      </c>
      <c r="GJ495">
        <v>0</v>
      </c>
      <c r="GK495">
        <f>ROUND(R495*(S12)/100,2)</f>
        <v>499.71</v>
      </c>
      <c r="GL495">
        <f t="shared" si="509"/>
        <v>0</v>
      </c>
      <c r="GM495">
        <f t="shared" si="510"/>
        <v>1975.75</v>
      </c>
      <c r="GN495">
        <f t="shared" si="511"/>
        <v>0</v>
      </c>
      <c r="GO495">
        <f t="shared" si="512"/>
        <v>1975.75</v>
      </c>
      <c r="GP495">
        <f t="shared" si="513"/>
        <v>0</v>
      </c>
      <c r="GR495">
        <v>0</v>
      </c>
      <c r="GS495">
        <v>3</v>
      </c>
      <c r="GT495">
        <v>0</v>
      </c>
      <c r="GU495" t="s">
        <v>3</v>
      </c>
      <c r="GV495">
        <f t="shared" si="514"/>
        <v>0</v>
      </c>
      <c r="GW495">
        <v>1</v>
      </c>
      <c r="GX495">
        <f t="shared" si="515"/>
        <v>0</v>
      </c>
      <c r="HA495">
        <v>0</v>
      </c>
      <c r="HB495">
        <v>0</v>
      </c>
      <c r="HC495">
        <f t="shared" si="516"/>
        <v>0</v>
      </c>
      <c r="HE495" t="s">
        <v>3</v>
      </c>
      <c r="HF495" t="s">
        <v>3</v>
      </c>
      <c r="HM495" t="s">
        <v>3</v>
      </c>
      <c r="HN495" t="s">
        <v>3</v>
      </c>
      <c r="HO495" t="s">
        <v>3</v>
      </c>
      <c r="HP495" t="s">
        <v>3</v>
      </c>
      <c r="HQ495" t="s">
        <v>3</v>
      </c>
      <c r="IK495">
        <v>0</v>
      </c>
    </row>
    <row r="496" spans="1:255" x14ac:dyDescent="0.2">
      <c r="A496" s="2">
        <v>18</v>
      </c>
      <c r="B496" s="2">
        <v>1</v>
      </c>
      <c r="C496" s="2">
        <v>646</v>
      </c>
      <c r="D496" s="2"/>
      <c r="E496" s="2" t="s">
        <v>443</v>
      </c>
      <c r="F496" s="2" t="s">
        <v>444</v>
      </c>
      <c r="G496" s="2" t="s">
        <v>445</v>
      </c>
      <c r="H496" s="2" t="s">
        <v>134</v>
      </c>
      <c r="I496" s="2">
        <f>I494*J496</f>
        <v>4.12</v>
      </c>
      <c r="J496" s="2">
        <v>103</v>
      </c>
      <c r="K496" s="2">
        <v>103</v>
      </c>
      <c r="L496" s="2"/>
      <c r="M496" s="2"/>
      <c r="N496" s="2"/>
      <c r="O496" s="2">
        <f t="shared" si="479"/>
        <v>0</v>
      </c>
      <c r="P496" s="2">
        <f t="shared" si="480"/>
        <v>0</v>
      </c>
      <c r="Q496" s="2">
        <f t="shared" si="481"/>
        <v>0</v>
      </c>
      <c r="R496" s="2">
        <f t="shared" si="482"/>
        <v>0</v>
      </c>
      <c r="S496" s="2">
        <f t="shared" si="483"/>
        <v>0</v>
      </c>
      <c r="T496" s="2">
        <f t="shared" si="484"/>
        <v>0</v>
      </c>
      <c r="U496" s="2">
        <f t="shared" si="485"/>
        <v>0</v>
      </c>
      <c r="V496" s="2">
        <f t="shared" si="486"/>
        <v>0</v>
      </c>
      <c r="W496" s="2">
        <f t="shared" si="487"/>
        <v>0</v>
      </c>
      <c r="X496" s="2">
        <f t="shared" si="488"/>
        <v>0</v>
      </c>
      <c r="Y496" s="2">
        <f t="shared" si="489"/>
        <v>0</v>
      </c>
      <c r="Z496" s="2"/>
      <c r="AA496" s="2">
        <v>151751237</v>
      </c>
      <c r="AB496" s="2">
        <f t="shared" si="490"/>
        <v>0</v>
      </c>
      <c r="AC496" s="2">
        <f t="shared" si="491"/>
        <v>0</v>
      </c>
      <c r="AD496" s="2">
        <f t="shared" si="492"/>
        <v>0</v>
      </c>
      <c r="AE496" s="2">
        <f t="shared" si="493"/>
        <v>0</v>
      </c>
      <c r="AF496" s="2">
        <f t="shared" si="494"/>
        <v>0</v>
      </c>
      <c r="AG496" s="2">
        <f t="shared" si="495"/>
        <v>0</v>
      </c>
      <c r="AH496" s="2">
        <f t="shared" si="496"/>
        <v>0</v>
      </c>
      <c r="AI496" s="2">
        <f t="shared" si="497"/>
        <v>0</v>
      </c>
      <c r="AJ496" s="2">
        <f t="shared" si="498"/>
        <v>0</v>
      </c>
      <c r="AK496" s="2">
        <v>0</v>
      </c>
      <c r="AL496" s="2">
        <v>0</v>
      </c>
      <c r="AM496" s="2">
        <v>0</v>
      </c>
      <c r="AN496" s="2">
        <v>0</v>
      </c>
      <c r="AO496" s="2">
        <v>0</v>
      </c>
      <c r="AP496" s="2">
        <v>0</v>
      </c>
      <c r="AQ496" s="2">
        <v>0</v>
      </c>
      <c r="AR496" s="2">
        <v>0</v>
      </c>
      <c r="AS496" s="2">
        <v>0</v>
      </c>
      <c r="AT496" s="2">
        <v>114</v>
      </c>
      <c r="AU496" s="2">
        <v>67</v>
      </c>
      <c r="AV496" s="2">
        <v>1</v>
      </c>
      <c r="AW496" s="2">
        <v>1</v>
      </c>
      <c r="AX496" s="2"/>
      <c r="AY496" s="2"/>
      <c r="AZ496" s="2">
        <v>1</v>
      </c>
      <c r="BA496" s="2">
        <v>1</v>
      </c>
      <c r="BB496" s="2">
        <v>1</v>
      </c>
      <c r="BC496" s="2">
        <v>1</v>
      </c>
      <c r="BD496" s="2" t="s">
        <v>3</v>
      </c>
      <c r="BE496" s="2" t="s">
        <v>3</v>
      </c>
      <c r="BF496" s="2" t="s">
        <v>3</v>
      </c>
      <c r="BG496" s="2" t="s">
        <v>3</v>
      </c>
      <c r="BH496" s="2">
        <v>3</v>
      </c>
      <c r="BI496" s="2">
        <v>2</v>
      </c>
      <c r="BJ496" s="2" t="s">
        <v>3</v>
      </c>
      <c r="BK496" s="2"/>
      <c r="BL496" s="2"/>
      <c r="BM496" s="2">
        <v>331</v>
      </c>
      <c r="BN496" s="2">
        <v>0</v>
      </c>
      <c r="BO496" s="2" t="s">
        <v>3</v>
      </c>
      <c r="BP496" s="2">
        <v>0</v>
      </c>
      <c r="BQ496" s="2">
        <v>40</v>
      </c>
      <c r="BR496" s="2">
        <v>0</v>
      </c>
      <c r="BS496" s="2">
        <v>1</v>
      </c>
      <c r="BT496" s="2">
        <v>1</v>
      </c>
      <c r="BU496" s="2">
        <v>1</v>
      </c>
      <c r="BV496" s="2">
        <v>1</v>
      </c>
      <c r="BW496" s="2">
        <v>1</v>
      </c>
      <c r="BX496" s="2">
        <v>1</v>
      </c>
      <c r="BY496" s="2" t="s">
        <v>3</v>
      </c>
      <c r="BZ496" s="2">
        <v>114</v>
      </c>
      <c r="CA496" s="2">
        <v>67</v>
      </c>
      <c r="CB496" s="2" t="s">
        <v>3</v>
      </c>
      <c r="CC496" s="2"/>
      <c r="CD496" s="2"/>
      <c r="CE496" s="2">
        <v>30</v>
      </c>
      <c r="CF496" s="2">
        <v>0</v>
      </c>
      <c r="CG496" s="2">
        <v>0</v>
      </c>
      <c r="CH496" s="2"/>
      <c r="CI496" s="2"/>
      <c r="CJ496" s="2"/>
      <c r="CK496" s="2"/>
      <c r="CL496" s="2"/>
      <c r="CM496" s="2">
        <v>0</v>
      </c>
      <c r="CN496" s="2" t="s">
        <v>3</v>
      </c>
      <c r="CO496" s="2">
        <v>0</v>
      </c>
      <c r="CP496" s="2">
        <f t="shared" si="499"/>
        <v>0</v>
      </c>
      <c r="CQ496" s="2">
        <f t="shared" si="500"/>
        <v>0</v>
      </c>
      <c r="CR496" s="2">
        <f t="shared" si="501"/>
        <v>0</v>
      </c>
      <c r="CS496" s="2">
        <f t="shared" si="502"/>
        <v>0</v>
      </c>
      <c r="CT496" s="2">
        <f t="shared" si="503"/>
        <v>0</v>
      </c>
      <c r="CU496" s="2">
        <f t="shared" si="504"/>
        <v>0</v>
      </c>
      <c r="CV496" s="2">
        <f t="shared" si="505"/>
        <v>0</v>
      </c>
      <c r="CW496" s="2">
        <f t="shared" si="506"/>
        <v>0</v>
      </c>
      <c r="CX496" s="2">
        <f t="shared" si="507"/>
        <v>0</v>
      </c>
      <c r="CY496" s="2">
        <f>((S496*BZ496)/100)</f>
        <v>0</v>
      </c>
      <c r="CZ496" s="2">
        <f>((S496*CA496)/100)</f>
        <v>0</v>
      </c>
      <c r="DA496" s="2"/>
      <c r="DB496" s="2"/>
      <c r="DC496" s="2" t="s">
        <v>3</v>
      </c>
      <c r="DD496" s="2" t="s">
        <v>3</v>
      </c>
      <c r="DE496" s="2" t="s">
        <v>3</v>
      </c>
      <c r="DF496" s="2" t="s">
        <v>3</v>
      </c>
      <c r="DG496" s="2" t="s">
        <v>3</v>
      </c>
      <c r="DH496" s="2" t="s">
        <v>3</v>
      </c>
      <c r="DI496" s="2" t="s">
        <v>3</v>
      </c>
      <c r="DJ496" s="2" t="s">
        <v>3</v>
      </c>
      <c r="DK496" s="2" t="s">
        <v>3</v>
      </c>
      <c r="DL496" s="2" t="s">
        <v>3</v>
      </c>
      <c r="DM496" s="2" t="s">
        <v>3</v>
      </c>
      <c r="DN496" s="2">
        <v>0</v>
      </c>
      <c r="DO496" s="2">
        <v>0</v>
      </c>
      <c r="DP496" s="2">
        <v>1</v>
      </c>
      <c r="DQ496" s="2">
        <v>1</v>
      </c>
      <c r="DR496" s="2"/>
      <c r="DS496" s="2"/>
      <c r="DT496" s="2"/>
      <c r="DU496" s="2">
        <v>1003</v>
      </c>
      <c r="DV496" s="2" t="s">
        <v>134</v>
      </c>
      <c r="DW496" s="2" t="s">
        <v>134</v>
      </c>
      <c r="DX496" s="2">
        <v>1</v>
      </c>
      <c r="DY496" s="2"/>
      <c r="DZ496" s="2" t="s">
        <v>3</v>
      </c>
      <c r="EA496" s="2" t="s">
        <v>3</v>
      </c>
      <c r="EB496" s="2" t="s">
        <v>3</v>
      </c>
      <c r="EC496" s="2" t="s">
        <v>3</v>
      </c>
      <c r="ED496" s="2"/>
      <c r="EE496" s="2">
        <v>151030329</v>
      </c>
      <c r="EF496" s="2">
        <v>40</v>
      </c>
      <c r="EG496" s="2" t="s">
        <v>23</v>
      </c>
      <c r="EH496" s="2">
        <v>0</v>
      </c>
      <c r="EI496" s="2" t="s">
        <v>3</v>
      </c>
      <c r="EJ496" s="2">
        <v>2</v>
      </c>
      <c r="EK496" s="2">
        <v>331</v>
      </c>
      <c r="EL496" s="2" t="s">
        <v>125</v>
      </c>
      <c r="EM496" s="2" t="s">
        <v>126</v>
      </c>
      <c r="EN496" s="2"/>
      <c r="EO496" s="2" t="s">
        <v>3</v>
      </c>
      <c r="EP496" s="2"/>
      <c r="EQ496" s="2">
        <v>0</v>
      </c>
      <c r="ER496" s="2">
        <v>0</v>
      </c>
      <c r="ES496" s="2">
        <v>0</v>
      </c>
      <c r="ET496" s="2">
        <v>0</v>
      </c>
      <c r="EU496" s="2">
        <v>0</v>
      </c>
      <c r="EV496" s="2">
        <v>0</v>
      </c>
      <c r="EW496" s="2">
        <v>0</v>
      </c>
      <c r="EX496" s="2">
        <v>0</v>
      </c>
      <c r="EY496" s="2"/>
      <c r="EZ496" s="2"/>
      <c r="FA496" s="2"/>
      <c r="FB496" s="2"/>
      <c r="FC496" s="2"/>
      <c r="FD496" s="2"/>
      <c r="FE496" s="2"/>
      <c r="FF496" s="2"/>
      <c r="FG496" s="2"/>
      <c r="FH496" s="2"/>
      <c r="FI496" s="2"/>
      <c r="FJ496" s="2"/>
      <c r="FK496" s="2"/>
      <c r="FL496" s="2"/>
      <c r="FM496" s="2"/>
      <c r="FN496" s="2"/>
      <c r="FO496" s="2"/>
      <c r="FP496" s="2"/>
      <c r="FQ496" s="2">
        <v>0</v>
      </c>
      <c r="FR496" s="2">
        <f t="shared" si="508"/>
        <v>0</v>
      </c>
      <c r="FS496" s="2">
        <v>0</v>
      </c>
      <c r="FT496" s="2"/>
      <c r="FU496" s="2"/>
      <c r="FV496" s="2"/>
      <c r="FW496" s="2"/>
      <c r="FX496" s="2">
        <v>114</v>
      </c>
      <c r="FY496" s="2">
        <v>67</v>
      </c>
      <c r="FZ496" s="2"/>
      <c r="GA496" s="2" t="s">
        <v>3</v>
      </c>
      <c r="GB496" s="2"/>
      <c r="GC496" s="2"/>
      <c r="GD496" s="2">
        <v>0</v>
      </c>
      <c r="GE496" s="2"/>
      <c r="GF496" s="2">
        <v>635170367</v>
      </c>
      <c r="GG496" s="2">
        <v>2</v>
      </c>
      <c r="GH496" s="2">
        <v>1</v>
      </c>
      <c r="GI496" s="2">
        <v>-2</v>
      </c>
      <c r="GJ496" s="2">
        <v>0</v>
      </c>
      <c r="GK496" s="2">
        <f>ROUND(R496*(R12)/100,2)</f>
        <v>0</v>
      </c>
      <c r="GL496" s="2">
        <f t="shared" si="509"/>
        <v>0</v>
      </c>
      <c r="GM496" s="2">
        <f t="shared" si="510"/>
        <v>0</v>
      </c>
      <c r="GN496" s="2">
        <f t="shared" si="511"/>
        <v>0</v>
      </c>
      <c r="GO496" s="2">
        <f t="shared" si="512"/>
        <v>0</v>
      </c>
      <c r="GP496" s="2">
        <f t="shared" si="513"/>
        <v>0</v>
      </c>
      <c r="GQ496" s="2"/>
      <c r="GR496" s="2">
        <v>0</v>
      </c>
      <c r="GS496" s="2">
        <v>0</v>
      </c>
      <c r="GT496" s="2">
        <v>0</v>
      </c>
      <c r="GU496" s="2" t="s">
        <v>3</v>
      </c>
      <c r="GV496" s="2">
        <f t="shared" si="514"/>
        <v>0</v>
      </c>
      <c r="GW496" s="2">
        <v>1</v>
      </c>
      <c r="GX496" s="2">
        <f t="shared" si="515"/>
        <v>0</v>
      </c>
      <c r="GY496" s="2"/>
      <c r="GZ496" s="2"/>
      <c r="HA496" s="2">
        <v>0</v>
      </c>
      <c r="HB496" s="2">
        <v>0</v>
      </c>
      <c r="HC496" s="2">
        <f t="shared" si="516"/>
        <v>0</v>
      </c>
      <c r="HD496" s="2"/>
      <c r="HE496" s="2" t="s">
        <v>3</v>
      </c>
      <c r="HF496" s="2" t="s">
        <v>3</v>
      </c>
      <c r="HG496" s="2"/>
      <c r="HH496" s="2"/>
      <c r="HI496" s="2"/>
      <c r="HJ496" s="2"/>
      <c r="HK496" s="2"/>
      <c r="HL496" s="2"/>
      <c r="HM496" s="2" t="s">
        <v>3</v>
      </c>
      <c r="HN496" s="2" t="s">
        <v>3</v>
      </c>
      <c r="HO496" s="2" t="s">
        <v>3</v>
      </c>
      <c r="HP496" s="2" t="s">
        <v>3</v>
      </c>
      <c r="HQ496" s="2" t="s">
        <v>3</v>
      </c>
      <c r="HR496" s="2"/>
      <c r="HS496" s="2"/>
      <c r="HT496" s="2"/>
      <c r="HU496" s="2"/>
      <c r="HV496" s="2"/>
      <c r="HW496" s="2"/>
      <c r="HX496" s="2"/>
      <c r="HY496" s="2"/>
      <c r="HZ496" s="2"/>
      <c r="IA496" s="2"/>
      <c r="IB496" s="2"/>
      <c r="IC496" s="2"/>
      <c r="ID496" s="2"/>
      <c r="IE496" s="2"/>
      <c r="IF496" s="2"/>
      <c r="IG496" s="2"/>
      <c r="IH496" s="2"/>
      <c r="II496" s="2"/>
      <c r="IJ496" s="2"/>
      <c r="IK496" s="2">
        <v>0</v>
      </c>
      <c r="IL496" s="2"/>
      <c r="IM496" s="2"/>
      <c r="IN496" s="2"/>
      <c r="IO496" s="2"/>
      <c r="IP496" s="2"/>
      <c r="IQ496" s="2"/>
      <c r="IR496" s="2"/>
      <c r="IS496" s="2"/>
      <c r="IT496" s="2"/>
      <c r="IU496" s="2"/>
    </row>
    <row r="497" spans="1:255" x14ac:dyDescent="0.2">
      <c r="A497">
        <v>18</v>
      </c>
      <c r="B497">
        <v>1</v>
      </c>
      <c r="C497">
        <v>664</v>
      </c>
      <c r="E497" t="s">
        <v>443</v>
      </c>
      <c r="F497" t="s">
        <v>444</v>
      </c>
      <c r="G497" t="s">
        <v>445</v>
      </c>
      <c r="H497" t="s">
        <v>134</v>
      </c>
      <c r="I497">
        <f>I495*J497</f>
        <v>4.12</v>
      </c>
      <c r="J497">
        <v>103</v>
      </c>
      <c r="K497">
        <v>103</v>
      </c>
      <c r="O497">
        <f t="shared" si="479"/>
        <v>0</v>
      </c>
      <c r="P497">
        <f t="shared" si="480"/>
        <v>0</v>
      </c>
      <c r="Q497">
        <f t="shared" si="481"/>
        <v>0</v>
      </c>
      <c r="R497">
        <f t="shared" si="482"/>
        <v>0</v>
      </c>
      <c r="S497">
        <f t="shared" si="483"/>
        <v>0</v>
      </c>
      <c r="T497">
        <f t="shared" si="484"/>
        <v>0</v>
      </c>
      <c r="U497">
        <f t="shared" si="485"/>
        <v>0</v>
      </c>
      <c r="V497">
        <f t="shared" si="486"/>
        <v>0</v>
      </c>
      <c r="W497">
        <f t="shared" si="487"/>
        <v>0</v>
      </c>
      <c r="X497">
        <f t="shared" si="488"/>
        <v>0</v>
      </c>
      <c r="Y497">
        <f t="shared" si="489"/>
        <v>0</v>
      </c>
      <c r="AA497">
        <v>151751235</v>
      </c>
      <c r="AB497">
        <f t="shared" si="490"/>
        <v>0</v>
      </c>
      <c r="AC497">
        <f t="shared" si="491"/>
        <v>0</v>
      </c>
      <c r="AD497">
        <f t="shared" si="492"/>
        <v>0</v>
      </c>
      <c r="AE497">
        <f t="shared" si="493"/>
        <v>0</v>
      </c>
      <c r="AF497">
        <f t="shared" si="494"/>
        <v>0</v>
      </c>
      <c r="AG497">
        <f t="shared" si="495"/>
        <v>0</v>
      </c>
      <c r="AH497">
        <f t="shared" si="496"/>
        <v>0</v>
      </c>
      <c r="AI497">
        <f t="shared" si="497"/>
        <v>0</v>
      </c>
      <c r="AJ497">
        <f t="shared" si="498"/>
        <v>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1</v>
      </c>
      <c r="AW497">
        <v>1</v>
      </c>
      <c r="AZ497">
        <v>1</v>
      </c>
      <c r="BA497">
        <v>1</v>
      </c>
      <c r="BB497">
        <v>1</v>
      </c>
      <c r="BC497">
        <v>9.74</v>
      </c>
      <c r="BD497" t="s">
        <v>3</v>
      </c>
      <c r="BE497" t="s">
        <v>3</v>
      </c>
      <c r="BF497" t="s">
        <v>3</v>
      </c>
      <c r="BG497" t="s">
        <v>3</v>
      </c>
      <c r="BH497">
        <v>3</v>
      </c>
      <c r="BI497">
        <v>2</v>
      </c>
      <c r="BJ497" t="s">
        <v>3</v>
      </c>
      <c r="BM497">
        <v>331</v>
      </c>
      <c r="BN497">
        <v>0</v>
      </c>
      <c r="BO497" t="s">
        <v>3</v>
      </c>
      <c r="BP497">
        <v>0</v>
      </c>
      <c r="BQ497">
        <v>40</v>
      </c>
      <c r="BR497">
        <v>0</v>
      </c>
      <c r="BS497">
        <v>1</v>
      </c>
      <c r="BT497">
        <v>1</v>
      </c>
      <c r="BU497">
        <v>1</v>
      </c>
      <c r="BV497">
        <v>1</v>
      </c>
      <c r="BW497">
        <v>1</v>
      </c>
      <c r="BX497">
        <v>1</v>
      </c>
      <c r="BY497" t="s">
        <v>3</v>
      </c>
      <c r="BZ497">
        <v>0</v>
      </c>
      <c r="CA497">
        <v>0</v>
      </c>
      <c r="CB497" t="s">
        <v>3</v>
      </c>
      <c r="CE497">
        <v>30</v>
      </c>
      <c r="CF497">
        <v>0</v>
      </c>
      <c r="CG497">
        <v>0</v>
      </c>
      <c r="CM497">
        <v>0</v>
      </c>
      <c r="CN497" t="s">
        <v>3</v>
      </c>
      <c r="CO497">
        <v>0</v>
      </c>
      <c r="CP497">
        <f t="shared" si="499"/>
        <v>0</v>
      </c>
      <c r="CQ497">
        <f t="shared" si="500"/>
        <v>0</v>
      </c>
      <c r="CR497">
        <f t="shared" si="501"/>
        <v>0</v>
      </c>
      <c r="CS497">
        <f t="shared" si="502"/>
        <v>0</v>
      </c>
      <c r="CT497">
        <f t="shared" si="503"/>
        <v>0</v>
      </c>
      <c r="CU497">
        <f t="shared" si="504"/>
        <v>0</v>
      </c>
      <c r="CV497">
        <f t="shared" si="505"/>
        <v>0</v>
      </c>
      <c r="CW497">
        <f t="shared" si="506"/>
        <v>0</v>
      </c>
      <c r="CX497">
        <f t="shared" si="507"/>
        <v>0</v>
      </c>
      <c r="CY497">
        <f>S497*(BZ497/100)</f>
        <v>0</v>
      </c>
      <c r="CZ497">
        <f>S497*(CA497/100)</f>
        <v>0</v>
      </c>
      <c r="DC497" t="s">
        <v>3</v>
      </c>
      <c r="DD497" t="s">
        <v>3</v>
      </c>
      <c r="DE497" t="s">
        <v>3</v>
      </c>
      <c r="DF497" t="s">
        <v>3</v>
      </c>
      <c r="DG497" t="s">
        <v>3</v>
      </c>
      <c r="DH497" t="s">
        <v>3</v>
      </c>
      <c r="DI497" t="s">
        <v>3</v>
      </c>
      <c r="DJ497" t="s">
        <v>3</v>
      </c>
      <c r="DK497" t="s">
        <v>3</v>
      </c>
      <c r="DL497" t="s">
        <v>3</v>
      </c>
      <c r="DM497" t="s">
        <v>3</v>
      </c>
      <c r="DN497">
        <v>114</v>
      </c>
      <c r="DO497">
        <v>67</v>
      </c>
      <c r="DP497">
        <v>1</v>
      </c>
      <c r="DQ497">
        <v>1</v>
      </c>
      <c r="DU497">
        <v>1003</v>
      </c>
      <c r="DV497" t="s">
        <v>134</v>
      </c>
      <c r="DW497" t="s">
        <v>134</v>
      </c>
      <c r="DX497">
        <v>1</v>
      </c>
      <c r="DZ497" t="s">
        <v>3</v>
      </c>
      <c r="EA497" t="s">
        <v>3</v>
      </c>
      <c r="EB497" t="s">
        <v>3</v>
      </c>
      <c r="EC497" t="s">
        <v>3</v>
      </c>
      <c r="EE497">
        <v>151030329</v>
      </c>
      <c r="EF497">
        <v>40</v>
      </c>
      <c r="EG497" t="s">
        <v>23</v>
      </c>
      <c r="EH497">
        <v>0</v>
      </c>
      <c r="EI497" t="s">
        <v>3</v>
      </c>
      <c r="EJ497">
        <v>2</v>
      </c>
      <c r="EK497">
        <v>331</v>
      </c>
      <c r="EL497" t="s">
        <v>125</v>
      </c>
      <c r="EM497" t="s">
        <v>126</v>
      </c>
      <c r="EO497" t="s">
        <v>3</v>
      </c>
      <c r="EQ497">
        <v>0</v>
      </c>
      <c r="ER497">
        <v>0</v>
      </c>
      <c r="ES497">
        <v>0</v>
      </c>
      <c r="ET497">
        <v>0</v>
      </c>
      <c r="EU497">
        <v>0</v>
      </c>
      <c r="EV497">
        <v>0</v>
      </c>
      <c r="EW497">
        <v>0</v>
      </c>
      <c r="EX497">
        <v>0</v>
      </c>
      <c r="FQ497">
        <v>0</v>
      </c>
      <c r="FR497">
        <f t="shared" si="508"/>
        <v>0</v>
      </c>
      <c r="FS497">
        <v>0</v>
      </c>
      <c r="FX497">
        <v>114</v>
      </c>
      <c r="FY497">
        <v>67</v>
      </c>
      <c r="GA497" t="s">
        <v>3</v>
      </c>
      <c r="GD497">
        <v>0</v>
      </c>
      <c r="GF497">
        <v>635170367</v>
      </c>
      <c r="GG497">
        <v>2</v>
      </c>
      <c r="GH497">
        <v>1</v>
      </c>
      <c r="GI497">
        <v>5</v>
      </c>
      <c r="GJ497">
        <v>0</v>
      </c>
      <c r="GK497">
        <f>ROUND(R497*(S12)/100,2)</f>
        <v>0</v>
      </c>
      <c r="GL497">
        <f t="shared" si="509"/>
        <v>0</v>
      </c>
      <c r="GM497">
        <f t="shared" si="510"/>
        <v>0</v>
      </c>
      <c r="GN497">
        <f t="shared" si="511"/>
        <v>0</v>
      </c>
      <c r="GO497">
        <f t="shared" si="512"/>
        <v>0</v>
      </c>
      <c r="GP497">
        <f t="shared" si="513"/>
        <v>0</v>
      </c>
      <c r="GR497">
        <v>0</v>
      </c>
      <c r="GS497">
        <v>3</v>
      </c>
      <c r="GT497">
        <v>0</v>
      </c>
      <c r="GU497" t="s">
        <v>3</v>
      </c>
      <c r="GV497">
        <f t="shared" si="514"/>
        <v>0</v>
      </c>
      <c r="GW497">
        <v>1</v>
      </c>
      <c r="GX497">
        <f t="shared" si="515"/>
        <v>0</v>
      </c>
      <c r="HA497">
        <v>0</v>
      </c>
      <c r="HB497">
        <v>0</v>
      </c>
      <c r="HC497">
        <f t="shared" si="516"/>
        <v>0</v>
      </c>
      <c r="HE497" t="s">
        <v>3</v>
      </c>
      <c r="HF497" t="s">
        <v>3</v>
      </c>
      <c r="HM497" t="s">
        <v>3</v>
      </c>
      <c r="HN497" t="s">
        <v>3</v>
      </c>
      <c r="HO497" t="s">
        <v>3</v>
      </c>
      <c r="HP497" t="s">
        <v>3</v>
      </c>
      <c r="HQ497" t="s">
        <v>3</v>
      </c>
      <c r="IK497">
        <v>0</v>
      </c>
    </row>
    <row r="498" spans="1:255" x14ac:dyDescent="0.2">
      <c r="A498" s="2">
        <v>18</v>
      </c>
      <c r="B498" s="2">
        <v>1</v>
      </c>
      <c r="C498" s="2">
        <v>647</v>
      </c>
      <c r="D498" s="2"/>
      <c r="E498" s="2" t="s">
        <v>446</v>
      </c>
      <c r="F498" s="2" t="s">
        <v>447</v>
      </c>
      <c r="G498" s="2" t="s">
        <v>448</v>
      </c>
      <c r="H498" s="2" t="s">
        <v>29</v>
      </c>
      <c r="I498" s="2">
        <f>I494*J498</f>
        <v>0.68</v>
      </c>
      <c r="J498" s="2">
        <v>17</v>
      </c>
      <c r="K498" s="2">
        <v>17</v>
      </c>
      <c r="L498" s="2"/>
      <c r="M498" s="2"/>
      <c r="N498" s="2"/>
      <c r="O498" s="2">
        <f t="shared" si="479"/>
        <v>0</v>
      </c>
      <c r="P498" s="2">
        <f t="shared" si="480"/>
        <v>0</v>
      </c>
      <c r="Q498" s="2">
        <f t="shared" si="481"/>
        <v>0</v>
      </c>
      <c r="R498" s="2">
        <f t="shared" si="482"/>
        <v>0</v>
      </c>
      <c r="S498" s="2">
        <f t="shared" si="483"/>
        <v>0</v>
      </c>
      <c r="T498" s="2">
        <f t="shared" si="484"/>
        <v>0</v>
      </c>
      <c r="U498" s="2">
        <f t="shared" si="485"/>
        <v>0</v>
      </c>
      <c r="V498" s="2">
        <f t="shared" si="486"/>
        <v>0</v>
      </c>
      <c r="W498" s="2">
        <f t="shared" si="487"/>
        <v>0</v>
      </c>
      <c r="X498" s="2">
        <f t="shared" si="488"/>
        <v>0</v>
      </c>
      <c r="Y498" s="2">
        <f t="shared" si="489"/>
        <v>0</v>
      </c>
      <c r="Z498" s="2"/>
      <c r="AA498" s="2">
        <v>151751237</v>
      </c>
      <c r="AB498" s="2">
        <f t="shared" si="490"/>
        <v>0</v>
      </c>
      <c r="AC498" s="2">
        <f t="shared" si="491"/>
        <v>0</v>
      </c>
      <c r="AD498" s="2">
        <f t="shared" si="492"/>
        <v>0</v>
      </c>
      <c r="AE498" s="2">
        <f t="shared" si="493"/>
        <v>0</v>
      </c>
      <c r="AF498" s="2">
        <f t="shared" si="494"/>
        <v>0</v>
      </c>
      <c r="AG498" s="2">
        <f t="shared" si="495"/>
        <v>0</v>
      </c>
      <c r="AH498" s="2">
        <f t="shared" si="496"/>
        <v>0</v>
      </c>
      <c r="AI498" s="2">
        <f t="shared" si="497"/>
        <v>0</v>
      </c>
      <c r="AJ498" s="2">
        <f t="shared" si="498"/>
        <v>0</v>
      </c>
      <c r="AK498" s="2">
        <v>0</v>
      </c>
      <c r="AL498" s="2">
        <v>0</v>
      </c>
      <c r="AM498" s="2">
        <v>0</v>
      </c>
      <c r="AN498" s="2">
        <v>0</v>
      </c>
      <c r="AO498" s="2">
        <v>0</v>
      </c>
      <c r="AP498" s="2">
        <v>0</v>
      </c>
      <c r="AQ498" s="2">
        <v>0</v>
      </c>
      <c r="AR498" s="2">
        <v>0</v>
      </c>
      <c r="AS498" s="2">
        <v>0</v>
      </c>
      <c r="AT498" s="2">
        <v>114</v>
      </c>
      <c r="AU498" s="2">
        <v>67</v>
      </c>
      <c r="AV498" s="2">
        <v>1</v>
      </c>
      <c r="AW498" s="2">
        <v>1</v>
      </c>
      <c r="AX498" s="2"/>
      <c r="AY498" s="2"/>
      <c r="AZ498" s="2">
        <v>1</v>
      </c>
      <c r="BA498" s="2">
        <v>1</v>
      </c>
      <c r="BB498" s="2">
        <v>1</v>
      </c>
      <c r="BC498" s="2">
        <v>1</v>
      </c>
      <c r="BD498" s="2" t="s">
        <v>3</v>
      </c>
      <c r="BE498" s="2" t="s">
        <v>3</v>
      </c>
      <c r="BF498" s="2" t="s">
        <v>3</v>
      </c>
      <c r="BG498" s="2" t="s">
        <v>3</v>
      </c>
      <c r="BH498" s="2">
        <v>3</v>
      </c>
      <c r="BI498" s="2">
        <v>2</v>
      </c>
      <c r="BJ498" s="2" t="s">
        <v>3</v>
      </c>
      <c r="BK498" s="2"/>
      <c r="BL498" s="2"/>
      <c r="BM498" s="2">
        <v>331</v>
      </c>
      <c r="BN498" s="2">
        <v>0</v>
      </c>
      <c r="BO498" s="2" t="s">
        <v>3</v>
      </c>
      <c r="BP498" s="2">
        <v>0</v>
      </c>
      <c r="BQ498" s="2">
        <v>40</v>
      </c>
      <c r="BR498" s="2">
        <v>0</v>
      </c>
      <c r="BS498" s="2">
        <v>1</v>
      </c>
      <c r="BT498" s="2">
        <v>1</v>
      </c>
      <c r="BU498" s="2">
        <v>1</v>
      </c>
      <c r="BV498" s="2">
        <v>1</v>
      </c>
      <c r="BW498" s="2">
        <v>1</v>
      </c>
      <c r="BX498" s="2">
        <v>1</v>
      </c>
      <c r="BY498" s="2" t="s">
        <v>3</v>
      </c>
      <c r="BZ498" s="2">
        <v>114</v>
      </c>
      <c r="CA498" s="2">
        <v>67</v>
      </c>
      <c r="CB498" s="2" t="s">
        <v>3</v>
      </c>
      <c r="CC498" s="2"/>
      <c r="CD498" s="2"/>
      <c r="CE498" s="2">
        <v>30</v>
      </c>
      <c r="CF498" s="2">
        <v>0</v>
      </c>
      <c r="CG498" s="2">
        <v>0</v>
      </c>
      <c r="CH498" s="2"/>
      <c r="CI498" s="2"/>
      <c r="CJ498" s="2"/>
      <c r="CK498" s="2"/>
      <c r="CL498" s="2"/>
      <c r="CM498" s="2">
        <v>0</v>
      </c>
      <c r="CN498" s="2" t="s">
        <v>3</v>
      </c>
      <c r="CO498" s="2">
        <v>0</v>
      </c>
      <c r="CP498" s="2">
        <f t="shared" si="499"/>
        <v>0</v>
      </c>
      <c r="CQ498" s="2">
        <f t="shared" si="500"/>
        <v>0</v>
      </c>
      <c r="CR498" s="2">
        <f t="shared" si="501"/>
        <v>0</v>
      </c>
      <c r="CS498" s="2">
        <f t="shared" si="502"/>
        <v>0</v>
      </c>
      <c r="CT498" s="2">
        <f t="shared" si="503"/>
        <v>0</v>
      </c>
      <c r="CU498" s="2">
        <f t="shared" si="504"/>
        <v>0</v>
      </c>
      <c r="CV498" s="2">
        <f t="shared" si="505"/>
        <v>0</v>
      </c>
      <c r="CW498" s="2">
        <f t="shared" si="506"/>
        <v>0</v>
      </c>
      <c r="CX498" s="2">
        <f t="shared" si="507"/>
        <v>0</v>
      </c>
      <c r="CY498" s="2">
        <f>((S498*BZ498)/100)</f>
        <v>0</v>
      </c>
      <c r="CZ498" s="2">
        <f>((S498*CA498)/100)</f>
        <v>0</v>
      </c>
      <c r="DA498" s="2"/>
      <c r="DB498" s="2"/>
      <c r="DC498" s="2" t="s">
        <v>3</v>
      </c>
      <c r="DD498" s="2" t="s">
        <v>3</v>
      </c>
      <c r="DE498" s="2" t="s">
        <v>3</v>
      </c>
      <c r="DF498" s="2" t="s">
        <v>3</v>
      </c>
      <c r="DG498" s="2" t="s">
        <v>3</v>
      </c>
      <c r="DH498" s="2" t="s">
        <v>3</v>
      </c>
      <c r="DI498" s="2" t="s">
        <v>3</v>
      </c>
      <c r="DJ498" s="2" t="s">
        <v>3</v>
      </c>
      <c r="DK498" s="2" t="s">
        <v>3</v>
      </c>
      <c r="DL498" s="2" t="s">
        <v>3</v>
      </c>
      <c r="DM498" s="2" t="s">
        <v>3</v>
      </c>
      <c r="DN498" s="2">
        <v>0</v>
      </c>
      <c r="DO498" s="2">
        <v>0</v>
      </c>
      <c r="DP498" s="2">
        <v>1</v>
      </c>
      <c r="DQ498" s="2">
        <v>1</v>
      </c>
      <c r="DR498" s="2"/>
      <c r="DS498" s="2"/>
      <c r="DT498" s="2"/>
      <c r="DU498" s="2">
        <v>1010</v>
      </c>
      <c r="DV498" s="2" t="s">
        <v>29</v>
      </c>
      <c r="DW498" s="2" t="s">
        <v>29</v>
      </c>
      <c r="DX498" s="2">
        <v>1</v>
      </c>
      <c r="DY498" s="2"/>
      <c r="DZ498" s="2" t="s">
        <v>3</v>
      </c>
      <c r="EA498" s="2" t="s">
        <v>3</v>
      </c>
      <c r="EB498" s="2" t="s">
        <v>3</v>
      </c>
      <c r="EC498" s="2" t="s">
        <v>3</v>
      </c>
      <c r="ED498" s="2"/>
      <c r="EE498" s="2">
        <v>151030329</v>
      </c>
      <c r="EF498" s="2">
        <v>40</v>
      </c>
      <c r="EG498" s="2" t="s">
        <v>23</v>
      </c>
      <c r="EH498" s="2">
        <v>0</v>
      </c>
      <c r="EI498" s="2" t="s">
        <v>3</v>
      </c>
      <c r="EJ498" s="2">
        <v>2</v>
      </c>
      <c r="EK498" s="2">
        <v>331</v>
      </c>
      <c r="EL498" s="2" t="s">
        <v>125</v>
      </c>
      <c r="EM498" s="2" t="s">
        <v>126</v>
      </c>
      <c r="EN498" s="2"/>
      <c r="EO498" s="2" t="s">
        <v>3</v>
      </c>
      <c r="EP498" s="2"/>
      <c r="EQ498" s="2">
        <v>0</v>
      </c>
      <c r="ER498" s="2">
        <v>0</v>
      </c>
      <c r="ES498" s="2">
        <v>0</v>
      </c>
      <c r="ET498" s="2">
        <v>0</v>
      </c>
      <c r="EU498" s="2">
        <v>0</v>
      </c>
      <c r="EV498" s="2">
        <v>0</v>
      </c>
      <c r="EW498" s="2">
        <v>0</v>
      </c>
      <c r="EX498" s="2">
        <v>0</v>
      </c>
      <c r="EY498" s="2"/>
      <c r="EZ498" s="2"/>
      <c r="FA498" s="2"/>
      <c r="FB498" s="2"/>
      <c r="FC498" s="2"/>
      <c r="FD498" s="2"/>
      <c r="FE498" s="2"/>
      <c r="FF498" s="2"/>
      <c r="FG498" s="2"/>
      <c r="FH498" s="2"/>
      <c r="FI498" s="2"/>
      <c r="FJ498" s="2"/>
      <c r="FK498" s="2"/>
      <c r="FL498" s="2"/>
      <c r="FM498" s="2"/>
      <c r="FN498" s="2"/>
      <c r="FO498" s="2"/>
      <c r="FP498" s="2"/>
      <c r="FQ498" s="2">
        <v>0</v>
      </c>
      <c r="FR498" s="2">
        <f t="shared" si="508"/>
        <v>0</v>
      </c>
      <c r="FS498" s="2">
        <v>0</v>
      </c>
      <c r="FT498" s="2"/>
      <c r="FU498" s="2"/>
      <c r="FV498" s="2"/>
      <c r="FW498" s="2"/>
      <c r="FX498" s="2">
        <v>114</v>
      </c>
      <c r="FY498" s="2">
        <v>67</v>
      </c>
      <c r="FZ498" s="2"/>
      <c r="GA498" s="2" t="s">
        <v>3</v>
      </c>
      <c r="GB498" s="2"/>
      <c r="GC498" s="2"/>
      <c r="GD498" s="2">
        <v>0</v>
      </c>
      <c r="GE498" s="2"/>
      <c r="GF498" s="2">
        <v>825121317</v>
      </c>
      <c r="GG498" s="2">
        <v>2</v>
      </c>
      <c r="GH498" s="2">
        <v>1</v>
      </c>
      <c r="GI498" s="2">
        <v>-2</v>
      </c>
      <c r="GJ498" s="2">
        <v>0</v>
      </c>
      <c r="GK498" s="2">
        <f>ROUND(R498*(R12)/100,2)</f>
        <v>0</v>
      </c>
      <c r="GL498" s="2">
        <f t="shared" si="509"/>
        <v>0</v>
      </c>
      <c r="GM498" s="2">
        <f t="shared" si="510"/>
        <v>0</v>
      </c>
      <c r="GN498" s="2">
        <f t="shared" si="511"/>
        <v>0</v>
      </c>
      <c r="GO498" s="2">
        <f t="shared" si="512"/>
        <v>0</v>
      </c>
      <c r="GP498" s="2">
        <f t="shared" si="513"/>
        <v>0</v>
      </c>
      <c r="GQ498" s="2"/>
      <c r="GR498" s="2">
        <v>0</v>
      </c>
      <c r="GS498" s="2">
        <v>0</v>
      </c>
      <c r="GT498" s="2">
        <v>0</v>
      </c>
      <c r="GU498" s="2" t="s">
        <v>3</v>
      </c>
      <c r="GV498" s="2">
        <f t="shared" si="514"/>
        <v>0</v>
      </c>
      <c r="GW498" s="2">
        <v>1</v>
      </c>
      <c r="GX498" s="2">
        <f t="shared" si="515"/>
        <v>0</v>
      </c>
      <c r="GY498" s="2"/>
      <c r="GZ498" s="2"/>
      <c r="HA498" s="2">
        <v>0</v>
      </c>
      <c r="HB498" s="2">
        <v>0</v>
      </c>
      <c r="HC498" s="2">
        <f t="shared" si="516"/>
        <v>0</v>
      </c>
      <c r="HD498" s="2"/>
      <c r="HE498" s="2" t="s">
        <v>3</v>
      </c>
      <c r="HF498" s="2" t="s">
        <v>3</v>
      </c>
      <c r="HG498" s="2"/>
      <c r="HH498" s="2"/>
      <c r="HI498" s="2"/>
      <c r="HJ498" s="2"/>
      <c r="HK498" s="2"/>
      <c r="HL498" s="2"/>
      <c r="HM498" s="2" t="s">
        <v>3</v>
      </c>
      <c r="HN498" s="2" t="s">
        <v>3</v>
      </c>
      <c r="HO498" s="2" t="s">
        <v>3</v>
      </c>
      <c r="HP498" s="2" t="s">
        <v>3</v>
      </c>
      <c r="HQ498" s="2" t="s">
        <v>3</v>
      </c>
      <c r="HR498" s="2"/>
      <c r="HS498" s="2"/>
      <c r="HT498" s="2"/>
      <c r="HU498" s="2"/>
      <c r="HV498" s="2"/>
      <c r="HW498" s="2"/>
      <c r="HX498" s="2"/>
      <c r="HY498" s="2"/>
      <c r="HZ498" s="2"/>
      <c r="IA498" s="2"/>
      <c r="IB498" s="2"/>
      <c r="IC498" s="2"/>
      <c r="ID498" s="2"/>
      <c r="IE498" s="2"/>
      <c r="IF498" s="2"/>
      <c r="IG498" s="2"/>
      <c r="IH498" s="2"/>
      <c r="II498" s="2"/>
      <c r="IJ498" s="2"/>
      <c r="IK498" s="2">
        <v>0</v>
      </c>
      <c r="IL498" s="2"/>
      <c r="IM498" s="2"/>
      <c r="IN498" s="2"/>
      <c r="IO498" s="2"/>
      <c r="IP498" s="2"/>
      <c r="IQ498" s="2"/>
      <c r="IR498" s="2"/>
      <c r="IS498" s="2"/>
      <c r="IT498" s="2"/>
      <c r="IU498" s="2"/>
    </row>
    <row r="499" spans="1:255" x14ac:dyDescent="0.2">
      <c r="A499">
        <v>18</v>
      </c>
      <c r="B499">
        <v>1</v>
      </c>
      <c r="C499">
        <v>665</v>
      </c>
      <c r="E499" t="s">
        <v>446</v>
      </c>
      <c r="F499" t="s">
        <v>447</v>
      </c>
      <c r="G499" t="s">
        <v>448</v>
      </c>
      <c r="H499" t="s">
        <v>29</v>
      </c>
      <c r="I499">
        <f>I495*J499</f>
        <v>0.68</v>
      </c>
      <c r="J499">
        <v>17</v>
      </c>
      <c r="K499">
        <v>17</v>
      </c>
      <c r="O499">
        <f t="shared" si="479"/>
        <v>0</v>
      </c>
      <c r="P499">
        <f t="shared" si="480"/>
        <v>0</v>
      </c>
      <c r="Q499">
        <f t="shared" si="481"/>
        <v>0</v>
      </c>
      <c r="R499">
        <f t="shared" si="482"/>
        <v>0</v>
      </c>
      <c r="S499">
        <f t="shared" si="483"/>
        <v>0</v>
      </c>
      <c r="T499">
        <f t="shared" si="484"/>
        <v>0</v>
      </c>
      <c r="U499">
        <f t="shared" si="485"/>
        <v>0</v>
      </c>
      <c r="V499">
        <f t="shared" si="486"/>
        <v>0</v>
      </c>
      <c r="W499">
        <f t="shared" si="487"/>
        <v>0</v>
      </c>
      <c r="X499">
        <f t="shared" si="488"/>
        <v>0</v>
      </c>
      <c r="Y499">
        <f t="shared" si="489"/>
        <v>0</v>
      </c>
      <c r="AA499">
        <v>151751235</v>
      </c>
      <c r="AB499">
        <f t="shared" si="490"/>
        <v>0</v>
      </c>
      <c r="AC499">
        <f t="shared" si="491"/>
        <v>0</v>
      </c>
      <c r="AD499">
        <f t="shared" si="492"/>
        <v>0</v>
      </c>
      <c r="AE499">
        <f t="shared" si="493"/>
        <v>0</v>
      </c>
      <c r="AF499">
        <f t="shared" si="494"/>
        <v>0</v>
      </c>
      <c r="AG499">
        <f t="shared" si="495"/>
        <v>0</v>
      </c>
      <c r="AH499">
        <f t="shared" si="496"/>
        <v>0</v>
      </c>
      <c r="AI499">
        <f t="shared" si="497"/>
        <v>0</v>
      </c>
      <c r="AJ499">
        <f t="shared" si="498"/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1</v>
      </c>
      <c r="AW499">
        <v>1</v>
      </c>
      <c r="AZ499">
        <v>1</v>
      </c>
      <c r="BA499">
        <v>1</v>
      </c>
      <c r="BB499">
        <v>1</v>
      </c>
      <c r="BC499">
        <v>9.74</v>
      </c>
      <c r="BD499" t="s">
        <v>3</v>
      </c>
      <c r="BE499" t="s">
        <v>3</v>
      </c>
      <c r="BF499" t="s">
        <v>3</v>
      </c>
      <c r="BG499" t="s">
        <v>3</v>
      </c>
      <c r="BH499">
        <v>3</v>
      </c>
      <c r="BI499">
        <v>2</v>
      </c>
      <c r="BJ499" t="s">
        <v>3</v>
      </c>
      <c r="BM499">
        <v>331</v>
      </c>
      <c r="BN499">
        <v>0</v>
      </c>
      <c r="BO499" t="s">
        <v>3</v>
      </c>
      <c r="BP499">
        <v>0</v>
      </c>
      <c r="BQ499">
        <v>40</v>
      </c>
      <c r="BR499">
        <v>0</v>
      </c>
      <c r="BS499">
        <v>1</v>
      </c>
      <c r="BT499">
        <v>1</v>
      </c>
      <c r="BU499">
        <v>1</v>
      </c>
      <c r="BV499">
        <v>1</v>
      </c>
      <c r="BW499">
        <v>1</v>
      </c>
      <c r="BX499">
        <v>1</v>
      </c>
      <c r="BY499" t="s">
        <v>3</v>
      </c>
      <c r="BZ499">
        <v>0</v>
      </c>
      <c r="CA499">
        <v>0</v>
      </c>
      <c r="CB499" t="s">
        <v>3</v>
      </c>
      <c r="CE499">
        <v>30</v>
      </c>
      <c r="CF499">
        <v>0</v>
      </c>
      <c r="CG499">
        <v>0</v>
      </c>
      <c r="CM499">
        <v>0</v>
      </c>
      <c r="CN499" t="s">
        <v>3</v>
      </c>
      <c r="CO499">
        <v>0</v>
      </c>
      <c r="CP499">
        <f t="shared" si="499"/>
        <v>0</v>
      </c>
      <c r="CQ499">
        <f t="shared" si="500"/>
        <v>0</v>
      </c>
      <c r="CR499">
        <f t="shared" si="501"/>
        <v>0</v>
      </c>
      <c r="CS499">
        <f t="shared" si="502"/>
        <v>0</v>
      </c>
      <c r="CT499">
        <f t="shared" si="503"/>
        <v>0</v>
      </c>
      <c r="CU499">
        <f t="shared" si="504"/>
        <v>0</v>
      </c>
      <c r="CV499">
        <f t="shared" si="505"/>
        <v>0</v>
      </c>
      <c r="CW499">
        <f t="shared" si="506"/>
        <v>0</v>
      </c>
      <c r="CX499">
        <f t="shared" si="507"/>
        <v>0</v>
      </c>
      <c r="CY499">
        <f>S499*(BZ499/100)</f>
        <v>0</v>
      </c>
      <c r="CZ499">
        <f>S499*(CA499/100)</f>
        <v>0</v>
      </c>
      <c r="DC499" t="s">
        <v>3</v>
      </c>
      <c r="DD499" t="s">
        <v>3</v>
      </c>
      <c r="DE499" t="s">
        <v>3</v>
      </c>
      <c r="DF499" t="s">
        <v>3</v>
      </c>
      <c r="DG499" t="s">
        <v>3</v>
      </c>
      <c r="DH499" t="s">
        <v>3</v>
      </c>
      <c r="DI499" t="s">
        <v>3</v>
      </c>
      <c r="DJ499" t="s">
        <v>3</v>
      </c>
      <c r="DK499" t="s">
        <v>3</v>
      </c>
      <c r="DL499" t="s">
        <v>3</v>
      </c>
      <c r="DM499" t="s">
        <v>3</v>
      </c>
      <c r="DN499">
        <v>114</v>
      </c>
      <c r="DO499">
        <v>67</v>
      </c>
      <c r="DP499">
        <v>1</v>
      </c>
      <c r="DQ499">
        <v>1</v>
      </c>
      <c r="DU499">
        <v>1010</v>
      </c>
      <c r="DV499" t="s">
        <v>29</v>
      </c>
      <c r="DW499" t="s">
        <v>29</v>
      </c>
      <c r="DX499">
        <v>1</v>
      </c>
      <c r="DZ499" t="s">
        <v>3</v>
      </c>
      <c r="EA499" t="s">
        <v>3</v>
      </c>
      <c r="EB499" t="s">
        <v>3</v>
      </c>
      <c r="EC499" t="s">
        <v>3</v>
      </c>
      <c r="EE499">
        <v>151030329</v>
      </c>
      <c r="EF499">
        <v>40</v>
      </c>
      <c r="EG499" t="s">
        <v>23</v>
      </c>
      <c r="EH499">
        <v>0</v>
      </c>
      <c r="EI499" t="s">
        <v>3</v>
      </c>
      <c r="EJ499">
        <v>2</v>
      </c>
      <c r="EK499">
        <v>331</v>
      </c>
      <c r="EL499" t="s">
        <v>125</v>
      </c>
      <c r="EM499" t="s">
        <v>126</v>
      </c>
      <c r="EO499" t="s">
        <v>3</v>
      </c>
      <c r="EQ499">
        <v>0</v>
      </c>
      <c r="ER499">
        <v>0</v>
      </c>
      <c r="ES499">
        <v>0</v>
      </c>
      <c r="ET499">
        <v>0</v>
      </c>
      <c r="EU499">
        <v>0</v>
      </c>
      <c r="EV499">
        <v>0</v>
      </c>
      <c r="EW499">
        <v>0</v>
      </c>
      <c r="EX499">
        <v>0</v>
      </c>
      <c r="FQ499">
        <v>0</v>
      </c>
      <c r="FR499">
        <f t="shared" si="508"/>
        <v>0</v>
      </c>
      <c r="FS499">
        <v>0</v>
      </c>
      <c r="FX499">
        <v>114</v>
      </c>
      <c r="FY499">
        <v>67</v>
      </c>
      <c r="GA499" t="s">
        <v>3</v>
      </c>
      <c r="GD499">
        <v>0</v>
      </c>
      <c r="GF499">
        <v>825121317</v>
      </c>
      <c r="GG499">
        <v>2</v>
      </c>
      <c r="GH499">
        <v>1</v>
      </c>
      <c r="GI499">
        <v>5</v>
      </c>
      <c r="GJ499">
        <v>0</v>
      </c>
      <c r="GK499">
        <f>ROUND(R499*(S12)/100,2)</f>
        <v>0</v>
      </c>
      <c r="GL499">
        <f t="shared" si="509"/>
        <v>0</v>
      </c>
      <c r="GM499">
        <f t="shared" si="510"/>
        <v>0</v>
      </c>
      <c r="GN499">
        <f t="shared" si="511"/>
        <v>0</v>
      </c>
      <c r="GO499">
        <f t="shared" si="512"/>
        <v>0</v>
      </c>
      <c r="GP499">
        <f t="shared" si="513"/>
        <v>0</v>
      </c>
      <c r="GR499">
        <v>0</v>
      </c>
      <c r="GS499">
        <v>3</v>
      </c>
      <c r="GT499">
        <v>0</v>
      </c>
      <c r="GU499" t="s">
        <v>3</v>
      </c>
      <c r="GV499">
        <f t="shared" si="514"/>
        <v>0</v>
      </c>
      <c r="GW499">
        <v>1</v>
      </c>
      <c r="GX499">
        <f t="shared" si="515"/>
        <v>0</v>
      </c>
      <c r="HA499">
        <v>0</v>
      </c>
      <c r="HB499">
        <v>0</v>
      </c>
      <c r="HC499">
        <f t="shared" si="516"/>
        <v>0</v>
      </c>
      <c r="HE499" t="s">
        <v>3</v>
      </c>
      <c r="HF499" t="s">
        <v>3</v>
      </c>
      <c r="HM499" t="s">
        <v>3</v>
      </c>
      <c r="HN499" t="s">
        <v>3</v>
      </c>
      <c r="HO499" t="s">
        <v>3</v>
      </c>
      <c r="HP499" t="s">
        <v>3</v>
      </c>
      <c r="HQ499" t="s">
        <v>3</v>
      </c>
      <c r="IK499">
        <v>0</v>
      </c>
    </row>
    <row r="500" spans="1:255" x14ac:dyDescent="0.2">
      <c r="A500" s="2">
        <v>18</v>
      </c>
      <c r="B500" s="2">
        <v>1</v>
      </c>
      <c r="C500" s="2">
        <v>648</v>
      </c>
      <c r="D500" s="2"/>
      <c r="E500" s="2" t="s">
        <v>449</v>
      </c>
      <c r="F500" s="2" t="s">
        <v>450</v>
      </c>
      <c r="G500" s="2" t="s">
        <v>451</v>
      </c>
      <c r="H500" s="2" t="s">
        <v>184</v>
      </c>
      <c r="I500" s="2">
        <f>I494*J500</f>
        <v>2.5999999999999995E-2</v>
      </c>
      <c r="J500" s="2">
        <v>0.64999999999999991</v>
      </c>
      <c r="K500" s="2">
        <v>0.65</v>
      </c>
      <c r="L500" s="2"/>
      <c r="M500" s="2"/>
      <c r="N500" s="2"/>
      <c r="O500" s="2">
        <f t="shared" si="479"/>
        <v>0</v>
      </c>
      <c r="P500" s="2">
        <f t="shared" si="480"/>
        <v>0</v>
      </c>
      <c r="Q500" s="2">
        <f t="shared" si="481"/>
        <v>0</v>
      </c>
      <c r="R500" s="2">
        <f t="shared" si="482"/>
        <v>0</v>
      </c>
      <c r="S500" s="2">
        <f t="shared" si="483"/>
        <v>0</v>
      </c>
      <c r="T500" s="2">
        <f t="shared" si="484"/>
        <v>0</v>
      </c>
      <c r="U500" s="2">
        <f t="shared" si="485"/>
        <v>0</v>
      </c>
      <c r="V500" s="2">
        <f t="shared" si="486"/>
        <v>0</v>
      </c>
      <c r="W500" s="2">
        <f t="shared" si="487"/>
        <v>0</v>
      </c>
      <c r="X500" s="2">
        <f t="shared" si="488"/>
        <v>0</v>
      </c>
      <c r="Y500" s="2">
        <f t="shared" si="489"/>
        <v>0</v>
      </c>
      <c r="Z500" s="2"/>
      <c r="AA500" s="2">
        <v>151751237</v>
      </c>
      <c r="AB500" s="2">
        <f t="shared" si="490"/>
        <v>0</v>
      </c>
      <c r="AC500" s="2">
        <f t="shared" si="491"/>
        <v>0</v>
      </c>
      <c r="AD500" s="2">
        <f t="shared" si="492"/>
        <v>0</v>
      </c>
      <c r="AE500" s="2">
        <f t="shared" si="493"/>
        <v>0</v>
      </c>
      <c r="AF500" s="2">
        <f t="shared" si="494"/>
        <v>0</v>
      </c>
      <c r="AG500" s="2">
        <f t="shared" si="495"/>
        <v>0</v>
      </c>
      <c r="AH500" s="2">
        <f t="shared" si="496"/>
        <v>0</v>
      </c>
      <c r="AI500" s="2">
        <f t="shared" si="497"/>
        <v>0</v>
      </c>
      <c r="AJ500" s="2">
        <f t="shared" si="498"/>
        <v>0</v>
      </c>
      <c r="AK500" s="2">
        <v>0</v>
      </c>
      <c r="AL500" s="2">
        <v>0</v>
      </c>
      <c r="AM500" s="2">
        <v>0</v>
      </c>
      <c r="AN500" s="2">
        <v>0</v>
      </c>
      <c r="AO500" s="2">
        <v>0</v>
      </c>
      <c r="AP500" s="2">
        <v>0</v>
      </c>
      <c r="AQ500" s="2">
        <v>0</v>
      </c>
      <c r="AR500" s="2">
        <v>0</v>
      </c>
      <c r="AS500" s="2">
        <v>0</v>
      </c>
      <c r="AT500" s="2">
        <v>114</v>
      </c>
      <c r="AU500" s="2">
        <v>67</v>
      </c>
      <c r="AV500" s="2">
        <v>1</v>
      </c>
      <c r="AW500" s="2">
        <v>1</v>
      </c>
      <c r="AX500" s="2"/>
      <c r="AY500" s="2"/>
      <c r="AZ500" s="2">
        <v>1</v>
      </c>
      <c r="BA500" s="2">
        <v>1</v>
      </c>
      <c r="BB500" s="2">
        <v>1</v>
      </c>
      <c r="BC500" s="2">
        <v>1</v>
      </c>
      <c r="BD500" s="2" t="s">
        <v>3</v>
      </c>
      <c r="BE500" s="2" t="s">
        <v>3</v>
      </c>
      <c r="BF500" s="2" t="s">
        <v>3</v>
      </c>
      <c r="BG500" s="2" t="s">
        <v>3</v>
      </c>
      <c r="BH500" s="2">
        <v>3</v>
      </c>
      <c r="BI500" s="2">
        <v>2</v>
      </c>
      <c r="BJ500" s="2" t="s">
        <v>3</v>
      </c>
      <c r="BK500" s="2"/>
      <c r="BL500" s="2"/>
      <c r="BM500" s="2">
        <v>331</v>
      </c>
      <c r="BN500" s="2">
        <v>0</v>
      </c>
      <c r="BO500" s="2" t="s">
        <v>3</v>
      </c>
      <c r="BP500" s="2">
        <v>0</v>
      </c>
      <c r="BQ500" s="2">
        <v>40</v>
      </c>
      <c r="BR500" s="2">
        <v>0</v>
      </c>
      <c r="BS500" s="2">
        <v>1</v>
      </c>
      <c r="BT500" s="2">
        <v>1</v>
      </c>
      <c r="BU500" s="2">
        <v>1</v>
      </c>
      <c r="BV500" s="2">
        <v>1</v>
      </c>
      <c r="BW500" s="2">
        <v>1</v>
      </c>
      <c r="BX500" s="2">
        <v>1</v>
      </c>
      <c r="BY500" s="2" t="s">
        <v>3</v>
      </c>
      <c r="BZ500" s="2">
        <v>114</v>
      </c>
      <c r="CA500" s="2">
        <v>67</v>
      </c>
      <c r="CB500" s="2" t="s">
        <v>3</v>
      </c>
      <c r="CC500" s="2"/>
      <c r="CD500" s="2"/>
      <c r="CE500" s="2">
        <v>30</v>
      </c>
      <c r="CF500" s="2">
        <v>0</v>
      </c>
      <c r="CG500" s="2">
        <v>0</v>
      </c>
      <c r="CH500" s="2"/>
      <c r="CI500" s="2"/>
      <c r="CJ500" s="2"/>
      <c r="CK500" s="2"/>
      <c r="CL500" s="2"/>
      <c r="CM500" s="2">
        <v>0</v>
      </c>
      <c r="CN500" s="2" t="s">
        <v>3</v>
      </c>
      <c r="CO500" s="2">
        <v>0</v>
      </c>
      <c r="CP500" s="2">
        <f t="shared" si="499"/>
        <v>0</v>
      </c>
      <c r="CQ500" s="2">
        <f t="shared" si="500"/>
        <v>0</v>
      </c>
      <c r="CR500" s="2">
        <f t="shared" si="501"/>
        <v>0</v>
      </c>
      <c r="CS500" s="2">
        <f t="shared" si="502"/>
        <v>0</v>
      </c>
      <c r="CT500" s="2">
        <f t="shared" si="503"/>
        <v>0</v>
      </c>
      <c r="CU500" s="2">
        <f t="shared" si="504"/>
        <v>0</v>
      </c>
      <c r="CV500" s="2">
        <f t="shared" si="505"/>
        <v>0</v>
      </c>
      <c r="CW500" s="2">
        <f t="shared" si="506"/>
        <v>0</v>
      </c>
      <c r="CX500" s="2">
        <f t="shared" si="507"/>
        <v>0</v>
      </c>
      <c r="CY500" s="2">
        <f>((S500*BZ500)/100)</f>
        <v>0</v>
      </c>
      <c r="CZ500" s="2">
        <f>((S500*CA500)/100)</f>
        <v>0</v>
      </c>
      <c r="DA500" s="2"/>
      <c r="DB500" s="2"/>
      <c r="DC500" s="2" t="s">
        <v>3</v>
      </c>
      <c r="DD500" s="2" t="s">
        <v>3</v>
      </c>
      <c r="DE500" s="2" t="s">
        <v>3</v>
      </c>
      <c r="DF500" s="2" t="s">
        <v>3</v>
      </c>
      <c r="DG500" s="2" t="s">
        <v>3</v>
      </c>
      <c r="DH500" s="2" t="s">
        <v>3</v>
      </c>
      <c r="DI500" s="2" t="s">
        <v>3</v>
      </c>
      <c r="DJ500" s="2" t="s">
        <v>3</v>
      </c>
      <c r="DK500" s="2" t="s">
        <v>3</v>
      </c>
      <c r="DL500" s="2" t="s">
        <v>3</v>
      </c>
      <c r="DM500" s="2" t="s">
        <v>3</v>
      </c>
      <c r="DN500" s="2">
        <v>0</v>
      </c>
      <c r="DO500" s="2">
        <v>0</v>
      </c>
      <c r="DP500" s="2">
        <v>1</v>
      </c>
      <c r="DQ500" s="2">
        <v>1</v>
      </c>
      <c r="DR500" s="2"/>
      <c r="DS500" s="2"/>
      <c r="DT500" s="2"/>
      <c r="DU500" s="2">
        <v>1010</v>
      </c>
      <c r="DV500" s="2" t="s">
        <v>184</v>
      </c>
      <c r="DW500" s="2" t="s">
        <v>184</v>
      </c>
      <c r="DX500" s="2">
        <v>100</v>
      </c>
      <c r="DY500" s="2"/>
      <c r="DZ500" s="2" t="s">
        <v>3</v>
      </c>
      <c r="EA500" s="2" t="s">
        <v>3</v>
      </c>
      <c r="EB500" s="2" t="s">
        <v>3</v>
      </c>
      <c r="EC500" s="2" t="s">
        <v>3</v>
      </c>
      <c r="ED500" s="2"/>
      <c r="EE500" s="2">
        <v>151030329</v>
      </c>
      <c r="EF500" s="2">
        <v>40</v>
      </c>
      <c r="EG500" s="2" t="s">
        <v>23</v>
      </c>
      <c r="EH500" s="2">
        <v>0</v>
      </c>
      <c r="EI500" s="2" t="s">
        <v>3</v>
      </c>
      <c r="EJ500" s="2">
        <v>2</v>
      </c>
      <c r="EK500" s="2">
        <v>331</v>
      </c>
      <c r="EL500" s="2" t="s">
        <v>125</v>
      </c>
      <c r="EM500" s="2" t="s">
        <v>126</v>
      </c>
      <c r="EN500" s="2"/>
      <c r="EO500" s="2" t="s">
        <v>3</v>
      </c>
      <c r="EP500" s="2"/>
      <c r="EQ500" s="2">
        <v>0</v>
      </c>
      <c r="ER500" s="2">
        <v>0</v>
      </c>
      <c r="ES500" s="2">
        <v>0</v>
      </c>
      <c r="ET500" s="2">
        <v>0</v>
      </c>
      <c r="EU500" s="2">
        <v>0</v>
      </c>
      <c r="EV500" s="2">
        <v>0</v>
      </c>
      <c r="EW500" s="2">
        <v>0</v>
      </c>
      <c r="EX500" s="2">
        <v>0</v>
      </c>
      <c r="EY500" s="2"/>
      <c r="EZ500" s="2"/>
      <c r="FA500" s="2"/>
      <c r="FB500" s="2"/>
      <c r="FC500" s="2"/>
      <c r="FD500" s="2"/>
      <c r="FE500" s="2"/>
      <c r="FF500" s="2"/>
      <c r="FG500" s="2"/>
      <c r="FH500" s="2"/>
      <c r="FI500" s="2"/>
      <c r="FJ500" s="2"/>
      <c r="FK500" s="2"/>
      <c r="FL500" s="2"/>
      <c r="FM500" s="2"/>
      <c r="FN500" s="2"/>
      <c r="FO500" s="2"/>
      <c r="FP500" s="2"/>
      <c r="FQ500" s="2">
        <v>0</v>
      </c>
      <c r="FR500" s="2">
        <f t="shared" si="508"/>
        <v>0</v>
      </c>
      <c r="FS500" s="2">
        <v>0</v>
      </c>
      <c r="FT500" s="2"/>
      <c r="FU500" s="2"/>
      <c r="FV500" s="2"/>
      <c r="FW500" s="2"/>
      <c r="FX500" s="2">
        <v>114</v>
      </c>
      <c r="FY500" s="2">
        <v>67</v>
      </c>
      <c r="FZ500" s="2"/>
      <c r="GA500" s="2" t="s">
        <v>3</v>
      </c>
      <c r="GB500" s="2"/>
      <c r="GC500" s="2"/>
      <c r="GD500" s="2">
        <v>0</v>
      </c>
      <c r="GE500" s="2"/>
      <c r="GF500" s="2">
        <v>-1262944909</v>
      </c>
      <c r="GG500" s="2">
        <v>2</v>
      </c>
      <c r="GH500" s="2">
        <v>1</v>
      </c>
      <c r="GI500" s="2">
        <v>-2</v>
      </c>
      <c r="GJ500" s="2">
        <v>0</v>
      </c>
      <c r="GK500" s="2">
        <f>ROUND(R500*(R12)/100,2)</f>
        <v>0</v>
      </c>
      <c r="GL500" s="2">
        <f t="shared" si="509"/>
        <v>0</v>
      </c>
      <c r="GM500" s="2">
        <f t="shared" si="510"/>
        <v>0</v>
      </c>
      <c r="GN500" s="2">
        <f t="shared" si="511"/>
        <v>0</v>
      </c>
      <c r="GO500" s="2">
        <f t="shared" si="512"/>
        <v>0</v>
      </c>
      <c r="GP500" s="2">
        <f t="shared" si="513"/>
        <v>0</v>
      </c>
      <c r="GQ500" s="2"/>
      <c r="GR500" s="2">
        <v>0</v>
      </c>
      <c r="GS500" s="2">
        <v>0</v>
      </c>
      <c r="GT500" s="2">
        <v>0</v>
      </c>
      <c r="GU500" s="2" t="s">
        <v>3</v>
      </c>
      <c r="GV500" s="2">
        <f t="shared" si="514"/>
        <v>0</v>
      </c>
      <c r="GW500" s="2">
        <v>1</v>
      </c>
      <c r="GX500" s="2">
        <f t="shared" si="515"/>
        <v>0</v>
      </c>
      <c r="GY500" s="2"/>
      <c r="GZ500" s="2"/>
      <c r="HA500" s="2">
        <v>0</v>
      </c>
      <c r="HB500" s="2">
        <v>0</v>
      </c>
      <c r="HC500" s="2">
        <f t="shared" si="516"/>
        <v>0</v>
      </c>
      <c r="HD500" s="2"/>
      <c r="HE500" s="2" t="s">
        <v>3</v>
      </c>
      <c r="HF500" s="2" t="s">
        <v>3</v>
      </c>
      <c r="HG500" s="2"/>
      <c r="HH500" s="2"/>
      <c r="HI500" s="2"/>
      <c r="HJ500" s="2"/>
      <c r="HK500" s="2"/>
      <c r="HL500" s="2"/>
      <c r="HM500" s="2" t="s">
        <v>3</v>
      </c>
      <c r="HN500" s="2" t="s">
        <v>3</v>
      </c>
      <c r="HO500" s="2" t="s">
        <v>3</v>
      </c>
      <c r="HP500" s="2" t="s">
        <v>3</v>
      </c>
      <c r="HQ500" s="2" t="s">
        <v>3</v>
      </c>
      <c r="HR500" s="2"/>
      <c r="HS500" s="2"/>
      <c r="HT500" s="2"/>
      <c r="HU500" s="2"/>
      <c r="HV500" s="2"/>
      <c r="HW500" s="2"/>
      <c r="HX500" s="2"/>
      <c r="HY500" s="2"/>
      <c r="HZ500" s="2"/>
      <c r="IA500" s="2"/>
      <c r="IB500" s="2"/>
      <c r="IC500" s="2"/>
      <c r="ID500" s="2"/>
      <c r="IE500" s="2"/>
      <c r="IF500" s="2"/>
      <c r="IG500" s="2"/>
      <c r="IH500" s="2"/>
      <c r="II500" s="2"/>
      <c r="IJ500" s="2"/>
      <c r="IK500" s="2">
        <v>0</v>
      </c>
      <c r="IL500" s="2"/>
      <c r="IM500" s="2"/>
      <c r="IN500" s="2"/>
      <c r="IO500" s="2"/>
      <c r="IP500" s="2"/>
      <c r="IQ500" s="2"/>
      <c r="IR500" s="2"/>
      <c r="IS500" s="2"/>
      <c r="IT500" s="2"/>
      <c r="IU500" s="2"/>
    </row>
    <row r="501" spans="1:255" x14ac:dyDescent="0.2">
      <c r="A501">
        <v>18</v>
      </c>
      <c r="B501">
        <v>1</v>
      </c>
      <c r="C501">
        <v>666</v>
      </c>
      <c r="E501" t="s">
        <v>449</v>
      </c>
      <c r="F501" t="s">
        <v>450</v>
      </c>
      <c r="G501" t="s">
        <v>451</v>
      </c>
      <c r="H501" t="s">
        <v>184</v>
      </c>
      <c r="I501">
        <f>I495*J501</f>
        <v>2.5999999999999995E-2</v>
      </c>
      <c r="J501">
        <v>0.64999999999999991</v>
      </c>
      <c r="K501">
        <v>0.65</v>
      </c>
      <c r="O501">
        <f t="shared" si="479"/>
        <v>0</v>
      </c>
      <c r="P501">
        <f t="shared" si="480"/>
        <v>0</v>
      </c>
      <c r="Q501">
        <f t="shared" si="481"/>
        <v>0</v>
      </c>
      <c r="R501">
        <f t="shared" si="482"/>
        <v>0</v>
      </c>
      <c r="S501">
        <f t="shared" si="483"/>
        <v>0</v>
      </c>
      <c r="T501">
        <f t="shared" si="484"/>
        <v>0</v>
      </c>
      <c r="U501">
        <f t="shared" si="485"/>
        <v>0</v>
      </c>
      <c r="V501">
        <f t="shared" si="486"/>
        <v>0</v>
      </c>
      <c r="W501">
        <f t="shared" si="487"/>
        <v>0</v>
      </c>
      <c r="X501">
        <f t="shared" si="488"/>
        <v>0</v>
      </c>
      <c r="Y501">
        <f t="shared" si="489"/>
        <v>0</v>
      </c>
      <c r="AA501">
        <v>151751235</v>
      </c>
      <c r="AB501">
        <f t="shared" si="490"/>
        <v>0</v>
      </c>
      <c r="AC501">
        <f t="shared" si="491"/>
        <v>0</v>
      </c>
      <c r="AD501">
        <f t="shared" si="492"/>
        <v>0</v>
      </c>
      <c r="AE501">
        <f t="shared" si="493"/>
        <v>0</v>
      </c>
      <c r="AF501">
        <f t="shared" si="494"/>
        <v>0</v>
      </c>
      <c r="AG501">
        <f t="shared" si="495"/>
        <v>0</v>
      </c>
      <c r="AH501">
        <f t="shared" si="496"/>
        <v>0</v>
      </c>
      <c r="AI501">
        <f t="shared" si="497"/>
        <v>0</v>
      </c>
      <c r="AJ501">
        <f t="shared" si="498"/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  <c r="AV501">
        <v>1</v>
      </c>
      <c r="AW501">
        <v>1</v>
      </c>
      <c r="AZ501">
        <v>1</v>
      </c>
      <c r="BA501">
        <v>1</v>
      </c>
      <c r="BB501">
        <v>1</v>
      </c>
      <c r="BC501">
        <v>9.74</v>
      </c>
      <c r="BD501" t="s">
        <v>3</v>
      </c>
      <c r="BE501" t="s">
        <v>3</v>
      </c>
      <c r="BF501" t="s">
        <v>3</v>
      </c>
      <c r="BG501" t="s">
        <v>3</v>
      </c>
      <c r="BH501">
        <v>3</v>
      </c>
      <c r="BI501">
        <v>2</v>
      </c>
      <c r="BJ501" t="s">
        <v>3</v>
      </c>
      <c r="BM501">
        <v>331</v>
      </c>
      <c r="BN501">
        <v>0</v>
      </c>
      <c r="BO501" t="s">
        <v>3</v>
      </c>
      <c r="BP501">
        <v>0</v>
      </c>
      <c r="BQ501">
        <v>40</v>
      </c>
      <c r="BR501">
        <v>0</v>
      </c>
      <c r="BS501">
        <v>1</v>
      </c>
      <c r="BT501">
        <v>1</v>
      </c>
      <c r="BU501">
        <v>1</v>
      </c>
      <c r="BV501">
        <v>1</v>
      </c>
      <c r="BW501">
        <v>1</v>
      </c>
      <c r="BX501">
        <v>1</v>
      </c>
      <c r="BY501" t="s">
        <v>3</v>
      </c>
      <c r="BZ501">
        <v>0</v>
      </c>
      <c r="CA501">
        <v>0</v>
      </c>
      <c r="CB501" t="s">
        <v>3</v>
      </c>
      <c r="CE501">
        <v>30</v>
      </c>
      <c r="CF501">
        <v>0</v>
      </c>
      <c r="CG501">
        <v>0</v>
      </c>
      <c r="CM501">
        <v>0</v>
      </c>
      <c r="CN501" t="s">
        <v>3</v>
      </c>
      <c r="CO501">
        <v>0</v>
      </c>
      <c r="CP501">
        <f t="shared" si="499"/>
        <v>0</v>
      </c>
      <c r="CQ501">
        <f t="shared" si="500"/>
        <v>0</v>
      </c>
      <c r="CR501">
        <f t="shared" si="501"/>
        <v>0</v>
      </c>
      <c r="CS501">
        <f t="shared" si="502"/>
        <v>0</v>
      </c>
      <c r="CT501">
        <f t="shared" si="503"/>
        <v>0</v>
      </c>
      <c r="CU501">
        <f t="shared" si="504"/>
        <v>0</v>
      </c>
      <c r="CV501">
        <f t="shared" si="505"/>
        <v>0</v>
      </c>
      <c r="CW501">
        <f t="shared" si="506"/>
        <v>0</v>
      </c>
      <c r="CX501">
        <f t="shared" si="507"/>
        <v>0</v>
      </c>
      <c r="CY501">
        <f>S501*(BZ501/100)</f>
        <v>0</v>
      </c>
      <c r="CZ501">
        <f>S501*(CA501/100)</f>
        <v>0</v>
      </c>
      <c r="DC501" t="s">
        <v>3</v>
      </c>
      <c r="DD501" t="s">
        <v>3</v>
      </c>
      <c r="DE501" t="s">
        <v>3</v>
      </c>
      <c r="DF501" t="s">
        <v>3</v>
      </c>
      <c r="DG501" t="s">
        <v>3</v>
      </c>
      <c r="DH501" t="s">
        <v>3</v>
      </c>
      <c r="DI501" t="s">
        <v>3</v>
      </c>
      <c r="DJ501" t="s">
        <v>3</v>
      </c>
      <c r="DK501" t="s">
        <v>3</v>
      </c>
      <c r="DL501" t="s">
        <v>3</v>
      </c>
      <c r="DM501" t="s">
        <v>3</v>
      </c>
      <c r="DN501">
        <v>114</v>
      </c>
      <c r="DO501">
        <v>67</v>
      </c>
      <c r="DP501">
        <v>1</v>
      </c>
      <c r="DQ501">
        <v>1</v>
      </c>
      <c r="DU501">
        <v>1010</v>
      </c>
      <c r="DV501" t="s">
        <v>184</v>
      </c>
      <c r="DW501" t="s">
        <v>184</v>
      </c>
      <c r="DX501">
        <v>100</v>
      </c>
      <c r="DZ501" t="s">
        <v>3</v>
      </c>
      <c r="EA501" t="s">
        <v>3</v>
      </c>
      <c r="EB501" t="s">
        <v>3</v>
      </c>
      <c r="EC501" t="s">
        <v>3</v>
      </c>
      <c r="EE501">
        <v>151030329</v>
      </c>
      <c r="EF501">
        <v>40</v>
      </c>
      <c r="EG501" t="s">
        <v>23</v>
      </c>
      <c r="EH501">
        <v>0</v>
      </c>
      <c r="EI501" t="s">
        <v>3</v>
      </c>
      <c r="EJ501">
        <v>2</v>
      </c>
      <c r="EK501">
        <v>331</v>
      </c>
      <c r="EL501" t="s">
        <v>125</v>
      </c>
      <c r="EM501" t="s">
        <v>126</v>
      </c>
      <c r="EO501" t="s">
        <v>3</v>
      </c>
      <c r="EQ501">
        <v>0</v>
      </c>
      <c r="ER501">
        <v>0</v>
      </c>
      <c r="ES501">
        <v>0</v>
      </c>
      <c r="ET501">
        <v>0</v>
      </c>
      <c r="EU501">
        <v>0</v>
      </c>
      <c r="EV501">
        <v>0</v>
      </c>
      <c r="EW501">
        <v>0</v>
      </c>
      <c r="EX501">
        <v>0</v>
      </c>
      <c r="FQ501">
        <v>0</v>
      </c>
      <c r="FR501">
        <f t="shared" si="508"/>
        <v>0</v>
      </c>
      <c r="FS501">
        <v>0</v>
      </c>
      <c r="FX501">
        <v>114</v>
      </c>
      <c r="FY501">
        <v>67</v>
      </c>
      <c r="GA501" t="s">
        <v>3</v>
      </c>
      <c r="GD501">
        <v>0</v>
      </c>
      <c r="GF501">
        <v>-1262944909</v>
      </c>
      <c r="GG501">
        <v>2</v>
      </c>
      <c r="GH501">
        <v>1</v>
      </c>
      <c r="GI501">
        <v>5</v>
      </c>
      <c r="GJ501">
        <v>0</v>
      </c>
      <c r="GK501">
        <f>ROUND(R501*(S12)/100,2)</f>
        <v>0</v>
      </c>
      <c r="GL501">
        <f t="shared" si="509"/>
        <v>0</v>
      </c>
      <c r="GM501">
        <f t="shared" si="510"/>
        <v>0</v>
      </c>
      <c r="GN501">
        <f t="shared" si="511"/>
        <v>0</v>
      </c>
      <c r="GO501">
        <f t="shared" si="512"/>
        <v>0</v>
      </c>
      <c r="GP501">
        <f t="shared" si="513"/>
        <v>0</v>
      </c>
      <c r="GR501">
        <v>0</v>
      </c>
      <c r="GS501">
        <v>3</v>
      </c>
      <c r="GT501">
        <v>0</v>
      </c>
      <c r="GU501" t="s">
        <v>3</v>
      </c>
      <c r="GV501">
        <f t="shared" si="514"/>
        <v>0</v>
      </c>
      <c r="GW501">
        <v>1</v>
      </c>
      <c r="GX501">
        <f t="shared" si="515"/>
        <v>0</v>
      </c>
      <c r="HA501">
        <v>0</v>
      </c>
      <c r="HB501">
        <v>0</v>
      </c>
      <c r="HC501">
        <f t="shared" si="516"/>
        <v>0</v>
      </c>
      <c r="HE501" t="s">
        <v>3</v>
      </c>
      <c r="HF501" t="s">
        <v>3</v>
      </c>
      <c r="HM501" t="s">
        <v>3</v>
      </c>
      <c r="HN501" t="s">
        <v>3</v>
      </c>
      <c r="HO501" t="s">
        <v>3</v>
      </c>
      <c r="HP501" t="s">
        <v>3</v>
      </c>
      <c r="HQ501" t="s">
        <v>3</v>
      </c>
      <c r="IK501">
        <v>0</v>
      </c>
    </row>
    <row r="502" spans="1:255" x14ac:dyDescent="0.2">
      <c r="A502" s="2">
        <v>18</v>
      </c>
      <c r="B502" s="2">
        <v>1</v>
      </c>
      <c r="C502" s="2">
        <v>649</v>
      </c>
      <c r="D502" s="2"/>
      <c r="E502" s="2" t="s">
        <v>452</v>
      </c>
      <c r="F502" s="2" t="s">
        <v>453</v>
      </c>
      <c r="G502" s="2" t="s">
        <v>454</v>
      </c>
      <c r="H502" s="2" t="s">
        <v>29</v>
      </c>
      <c r="I502" s="2">
        <f>I494*J502</f>
        <v>0.32</v>
      </c>
      <c r="J502" s="2">
        <v>8</v>
      </c>
      <c r="K502" s="2">
        <v>8</v>
      </c>
      <c r="L502" s="2"/>
      <c r="M502" s="2"/>
      <c r="N502" s="2"/>
      <c r="O502" s="2">
        <f t="shared" si="479"/>
        <v>0</v>
      </c>
      <c r="P502" s="2">
        <f t="shared" si="480"/>
        <v>0</v>
      </c>
      <c r="Q502" s="2">
        <f t="shared" si="481"/>
        <v>0</v>
      </c>
      <c r="R502" s="2">
        <f t="shared" si="482"/>
        <v>0</v>
      </c>
      <c r="S502" s="2">
        <f t="shared" si="483"/>
        <v>0</v>
      </c>
      <c r="T502" s="2">
        <f t="shared" si="484"/>
        <v>0</v>
      </c>
      <c r="U502" s="2">
        <f t="shared" si="485"/>
        <v>0</v>
      </c>
      <c r="V502" s="2">
        <f t="shared" si="486"/>
        <v>0</v>
      </c>
      <c r="W502" s="2">
        <f t="shared" si="487"/>
        <v>0</v>
      </c>
      <c r="X502" s="2">
        <f t="shared" si="488"/>
        <v>0</v>
      </c>
      <c r="Y502" s="2">
        <f t="shared" si="489"/>
        <v>0</v>
      </c>
      <c r="Z502" s="2"/>
      <c r="AA502" s="2">
        <v>151751237</v>
      </c>
      <c r="AB502" s="2">
        <f t="shared" si="490"/>
        <v>0</v>
      </c>
      <c r="AC502" s="2">
        <f t="shared" si="491"/>
        <v>0</v>
      </c>
      <c r="AD502" s="2">
        <f t="shared" si="492"/>
        <v>0</v>
      </c>
      <c r="AE502" s="2">
        <f t="shared" si="493"/>
        <v>0</v>
      </c>
      <c r="AF502" s="2">
        <f t="shared" si="494"/>
        <v>0</v>
      </c>
      <c r="AG502" s="2">
        <f t="shared" si="495"/>
        <v>0</v>
      </c>
      <c r="AH502" s="2">
        <f t="shared" si="496"/>
        <v>0</v>
      </c>
      <c r="AI502" s="2">
        <f t="shared" si="497"/>
        <v>0</v>
      </c>
      <c r="AJ502" s="2">
        <f t="shared" si="498"/>
        <v>0</v>
      </c>
      <c r="AK502" s="2">
        <v>0</v>
      </c>
      <c r="AL502" s="2">
        <v>0</v>
      </c>
      <c r="AM502" s="2">
        <v>0</v>
      </c>
      <c r="AN502" s="2">
        <v>0</v>
      </c>
      <c r="AO502" s="2">
        <v>0</v>
      </c>
      <c r="AP502" s="2">
        <v>0</v>
      </c>
      <c r="AQ502" s="2">
        <v>0</v>
      </c>
      <c r="AR502" s="2">
        <v>0</v>
      </c>
      <c r="AS502" s="2">
        <v>0</v>
      </c>
      <c r="AT502" s="2">
        <v>114</v>
      </c>
      <c r="AU502" s="2">
        <v>67</v>
      </c>
      <c r="AV502" s="2">
        <v>1</v>
      </c>
      <c r="AW502" s="2">
        <v>1</v>
      </c>
      <c r="AX502" s="2"/>
      <c r="AY502" s="2"/>
      <c r="AZ502" s="2">
        <v>1</v>
      </c>
      <c r="BA502" s="2">
        <v>1</v>
      </c>
      <c r="BB502" s="2">
        <v>1</v>
      </c>
      <c r="BC502" s="2">
        <v>1</v>
      </c>
      <c r="BD502" s="2" t="s">
        <v>3</v>
      </c>
      <c r="BE502" s="2" t="s">
        <v>3</v>
      </c>
      <c r="BF502" s="2" t="s">
        <v>3</v>
      </c>
      <c r="BG502" s="2" t="s">
        <v>3</v>
      </c>
      <c r="BH502" s="2">
        <v>3</v>
      </c>
      <c r="BI502" s="2">
        <v>2</v>
      </c>
      <c r="BJ502" s="2" t="s">
        <v>3</v>
      </c>
      <c r="BK502" s="2"/>
      <c r="BL502" s="2"/>
      <c r="BM502" s="2">
        <v>331</v>
      </c>
      <c r="BN502" s="2">
        <v>0</v>
      </c>
      <c r="BO502" s="2" t="s">
        <v>3</v>
      </c>
      <c r="BP502" s="2">
        <v>0</v>
      </c>
      <c r="BQ502" s="2">
        <v>40</v>
      </c>
      <c r="BR502" s="2">
        <v>0</v>
      </c>
      <c r="BS502" s="2">
        <v>1</v>
      </c>
      <c r="BT502" s="2">
        <v>1</v>
      </c>
      <c r="BU502" s="2">
        <v>1</v>
      </c>
      <c r="BV502" s="2">
        <v>1</v>
      </c>
      <c r="BW502" s="2">
        <v>1</v>
      </c>
      <c r="BX502" s="2">
        <v>1</v>
      </c>
      <c r="BY502" s="2" t="s">
        <v>3</v>
      </c>
      <c r="BZ502" s="2">
        <v>114</v>
      </c>
      <c r="CA502" s="2">
        <v>67</v>
      </c>
      <c r="CB502" s="2" t="s">
        <v>3</v>
      </c>
      <c r="CC502" s="2"/>
      <c r="CD502" s="2"/>
      <c r="CE502" s="2">
        <v>30</v>
      </c>
      <c r="CF502" s="2">
        <v>0</v>
      </c>
      <c r="CG502" s="2">
        <v>0</v>
      </c>
      <c r="CH502" s="2"/>
      <c r="CI502" s="2"/>
      <c r="CJ502" s="2"/>
      <c r="CK502" s="2"/>
      <c r="CL502" s="2"/>
      <c r="CM502" s="2">
        <v>0</v>
      </c>
      <c r="CN502" s="2" t="s">
        <v>3</v>
      </c>
      <c r="CO502" s="2">
        <v>0</v>
      </c>
      <c r="CP502" s="2">
        <f t="shared" si="499"/>
        <v>0</v>
      </c>
      <c r="CQ502" s="2">
        <f t="shared" si="500"/>
        <v>0</v>
      </c>
      <c r="CR502" s="2">
        <f t="shared" si="501"/>
        <v>0</v>
      </c>
      <c r="CS502" s="2">
        <f t="shared" si="502"/>
        <v>0</v>
      </c>
      <c r="CT502" s="2">
        <f t="shared" si="503"/>
        <v>0</v>
      </c>
      <c r="CU502" s="2">
        <f t="shared" si="504"/>
        <v>0</v>
      </c>
      <c r="CV502" s="2">
        <f t="shared" si="505"/>
        <v>0</v>
      </c>
      <c r="CW502" s="2">
        <f t="shared" si="506"/>
        <v>0</v>
      </c>
      <c r="CX502" s="2">
        <f t="shared" si="507"/>
        <v>0</v>
      </c>
      <c r="CY502" s="2">
        <f>((S502*BZ502)/100)</f>
        <v>0</v>
      </c>
      <c r="CZ502" s="2">
        <f>((S502*CA502)/100)</f>
        <v>0</v>
      </c>
      <c r="DA502" s="2"/>
      <c r="DB502" s="2"/>
      <c r="DC502" s="2" t="s">
        <v>3</v>
      </c>
      <c r="DD502" s="2" t="s">
        <v>3</v>
      </c>
      <c r="DE502" s="2" t="s">
        <v>3</v>
      </c>
      <c r="DF502" s="2" t="s">
        <v>3</v>
      </c>
      <c r="DG502" s="2" t="s">
        <v>3</v>
      </c>
      <c r="DH502" s="2" t="s">
        <v>3</v>
      </c>
      <c r="DI502" s="2" t="s">
        <v>3</v>
      </c>
      <c r="DJ502" s="2" t="s">
        <v>3</v>
      </c>
      <c r="DK502" s="2" t="s">
        <v>3</v>
      </c>
      <c r="DL502" s="2" t="s">
        <v>3</v>
      </c>
      <c r="DM502" s="2" t="s">
        <v>3</v>
      </c>
      <c r="DN502" s="2">
        <v>0</v>
      </c>
      <c r="DO502" s="2">
        <v>0</v>
      </c>
      <c r="DP502" s="2">
        <v>1</v>
      </c>
      <c r="DQ502" s="2">
        <v>1</v>
      </c>
      <c r="DR502" s="2"/>
      <c r="DS502" s="2"/>
      <c r="DT502" s="2"/>
      <c r="DU502" s="2">
        <v>1010</v>
      </c>
      <c r="DV502" s="2" t="s">
        <v>29</v>
      </c>
      <c r="DW502" s="2" t="s">
        <v>29</v>
      </c>
      <c r="DX502" s="2">
        <v>1</v>
      </c>
      <c r="DY502" s="2"/>
      <c r="DZ502" s="2" t="s">
        <v>3</v>
      </c>
      <c r="EA502" s="2" t="s">
        <v>3</v>
      </c>
      <c r="EB502" s="2" t="s">
        <v>3</v>
      </c>
      <c r="EC502" s="2" t="s">
        <v>3</v>
      </c>
      <c r="ED502" s="2"/>
      <c r="EE502" s="2">
        <v>151030329</v>
      </c>
      <c r="EF502" s="2">
        <v>40</v>
      </c>
      <c r="EG502" s="2" t="s">
        <v>23</v>
      </c>
      <c r="EH502" s="2">
        <v>0</v>
      </c>
      <c r="EI502" s="2" t="s">
        <v>3</v>
      </c>
      <c r="EJ502" s="2">
        <v>2</v>
      </c>
      <c r="EK502" s="2">
        <v>331</v>
      </c>
      <c r="EL502" s="2" t="s">
        <v>125</v>
      </c>
      <c r="EM502" s="2" t="s">
        <v>126</v>
      </c>
      <c r="EN502" s="2"/>
      <c r="EO502" s="2" t="s">
        <v>3</v>
      </c>
      <c r="EP502" s="2"/>
      <c r="EQ502" s="2">
        <v>0</v>
      </c>
      <c r="ER502" s="2">
        <v>0</v>
      </c>
      <c r="ES502" s="2">
        <v>0</v>
      </c>
      <c r="ET502" s="2">
        <v>0</v>
      </c>
      <c r="EU502" s="2">
        <v>0</v>
      </c>
      <c r="EV502" s="2">
        <v>0</v>
      </c>
      <c r="EW502" s="2">
        <v>0</v>
      </c>
      <c r="EX502" s="2">
        <v>0</v>
      </c>
      <c r="EY502" s="2"/>
      <c r="EZ502" s="2"/>
      <c r="FA502" s="2"/>
      <c r="FB502" s="2"/>
      <c r="FC502" s="2"/>
      <c r="FD502" s="2"/>
      <c r="FE502" s="2"/>
      <c r="FF502" s="2"/>
      <c r="FG502" s="2"/>
      <c r="FH502" s="2"/>
      <c r="FI502" s="2"/>
      <c r="FJ502" s="2"/>
      <c r="FK502" s="2"/>
      <c r="FL502" s="2"/>
      <c r="FM502" s="2"/>
      <c r="FN502" s="2"/>
      <c r="FO502" s="2"/>
      <c r="FP502" s="2"/>
      <c r="FQ502" s="2">
        <v>0</v>
      </c>
      <c r="FR502" s="2">
        <f t="shared" si="508"/>
        <v>0</v>
      </c>
      <c r="FS502" s="2">
        <v>0</v>
      </c>
      <c r="FT502" s="2"/>
      <c r="FU502" s="2"/>
      <c r="FV502" s="2"/>
      <c r="FW502" s="2"/>
      <c r="FX502" s="2">
        <v>114</v>
      </c>
      <c r="FY502" s="2">
        <v>67</v>
      </c>
      <c r="FZ502" s="2"/>
      <c r="GA502" s="2" t="s">
        <v>3</v>
      </c>
      <c r="GB502" s="2"/>
      <c r="GC502" s="2"/>
      <c r="GD502" s="2">
        <v>0</v>
      </c>
      <c r="GE502" s="2"/>
      <c r="GF502" s="2">
        <v>1422364980</v>
      </c>
      <c r="GG502" s="2">
        <v>2</v>
      </c>
      <c r="GH502" s="2">
        <v>1</v>
      </c>
      <c r="GI502" s="2">
        <v>-2</v>
      </c>
      <c r="GJ502" s="2">
        <v>0</v>
      </c>
      <c r="GK502" s="2">
        <f>ROUND(R502*(R12)/100,2)</f>
        <v>0</v>
      </c>
      <c r="GL502" s="2">
        <f t="shared" si="509"/>
        <v>0</v>
      </c>
      <c r="GM502" s="2">
        <f t="shared" si="510"/>
        <v>0</v>
      </c>
      <c r="GN502" s="2">
        <f t="shared" si="511"/>
        <v>0</v>
      </c>
      <c r="GO502" s="2">
        <f t="shared" si="512"/>
        <v>0</v>
      </c>
      <c r="GP502" s="2">
        <f t="shared" si="513"/>
        <v>0</v>
      </c>
      <c r="GQ502" s="2"/>
      <c r="GR502" s="2">
        <v>0</v>
      </c>
      <c r="GS502" s="2">
        <v>0</v>
      </c>
      <c r="GT502" s="2">
        <v>0</v>
      </c>
      <c r="GU502" s="2" t="s">
        <v>3</v>
      </c>
      <c r="GV502" s="2">
        <f t="shared" si="514"/>
        <v>0</v>
      </c>
      <c r="GW502" s="2">
        <v>1</v>
      </c>
      <c r="GX502" s="2">
        <f t="shared" si="515"/>
        <v>0</v>
      </c>
      <c r="GY502" s="2"/>
      <c r="GZ502" s="2"/>
      <c r="HA502" s="2">
        <v>0</v>
      </c>
      <c r="HB502" s="2">
        <v>0</v>
      </c>
      <c r="HC502" s="2">
        <f t="shared" si="516"/>
        <v>0</v>
      </c>
      <c r="HD502" s="2"/>
      <c r="HE502" s="2" t="s">
        <v>3</v>
      </c>
      <c r="HF502" s="2" t="s">
        <v>3</v>
      </c>
      <c r="HG502" s="2"/>
      <c r="HH502" s="2"/>
      <c r="HI502" s="2"/>
      <c r="HJ502" s="2"/>
      <c r="HK502" s="2"/>
      <c r="HL502" s="2"/>
      <c r="HM502" s="2" t="s">
        <v>3</v>
      </c>
      <c r="HN502" s="2" t="s">
        <v>3</v>
      </c>
      <c r="HO502" s="2" t="s">
        <v>3</v>
      </c>
      <c r="HP502" s="2" t="s">
        <v>3</v>
      </c>
      <c r="HQ502" s="2" t="s">
        <v>3</v>
      </c>
      <c r="HR502" s="2"/>
      <c r="HS502" s="2"/>
      <c r="HT502" s="2"/>
      <c r="HU502" s="2"/>
      <c r="HV502" s="2"/>
      <c r="HW502" s="2"/>
      <c r="HX502" s="2"/>
      <c r="HY502" s="2"/>
      <c r="HZ502" s="2"/>
      <c r="IA502" s="2"/>
      <c r="IB502" s="2"/>
      <c r="IC502" s="2"/>
      <c r="ID502" s="2"/>
      <c r="IE502" s="2"/>
      <c r="IF502" s="2"/>
      <c r="IG502" s="2"/>
      <c r="IH502" s="2"/>
      <c r="II502" s="2"/>
      <c r="IJ502" s="2"/>
      <c r="IK502" s="2">
        <v>0</v>
      </c>
      <c r="IL502" s="2"/>
      <c r="IM502" s="2"/>
      <c r="IN502" s="2"/>
      <c r="IO502" s="2"/>
      <c r="IP502" s="2"/>
      <c r="IQ502" s="2"/>
      <c r="IR502" s="2"/>
      <c r="IS502" s="2"/>
      <c r="IT502" s="2"/>
      <c r="IU502" s="2"/>
    </row>
    <row r="503" spans="1:255" x14ac:dyDescent="0.2">
      <c r="A503">
        <v>18</v>
      </c>
      <c r="B503">
        <v>1</v>
      </c>
      <c r="C503">
        <v>667</v>
      </c>
      <c r="E503" t="s">
        <v>452</v>
      </c>
      <c r="F503" t="s">
        <v>453</v>
      </c>
      <c r="G503" t="s">
        <v>454</v>
      </c>
      <c r="H503" t="s">
        <v>29</v>
      </c>
      <c r="I503">
        <f>I495*J503</f>
        <v>0.32</v>
      </c>
      <c r="J503">
        <v>8</v>
      </c>
      <c r="K503">
        <v>8</v>
      </c>
      <c r="O503">
        <f t="shared" si="479"/>
        <v>0</v>
      </c>
      <c r="P503">
        <f t="shared" si="480"/>
        <v>0</v>
      </c>
      <c r="Q503">
        <f t="shared" si="481"/>
        <v>0</v>
      </c>
      <c r="R503">
        <f t="shared" si="482"/>
        <v>0</v>
      </c>
      <c r="S503">
        <f t="shared" si="483"/>
        <v>0</v>
      </c>
      <c r="T503">
        <f t="shared" si="484"/>
        <v>0</v>
      </c>
      <c r="U503">
        <f t="shared" si="485"/>
        <v>0</v>
      </c>
      <c r="V503">
        <f t="shared" si="486"/>
        <v>0</v>
      </c>
      <c r="W503">
        <f t="shared" si="487"/>
        <v>0</v>
      </c>
      <c r="X503">
        <f t="shared" si="488"/>
        <v>0</v>
      </c>
      <c r="Y503">
        <f t="shared" si="489"/>
        <v>0</v>
      </c>
      <c r="AA503">
        <v>151751235</v>
      </c>
      <c r="AB503">
        <f t="shared" si="490"/>
        <v>0</v>
      </c>
      <c r="AC503">
        <f t="shared" si="491"/>
        <v>0</v>
      </c>
      <c r="AD503">
        <f t="shared" si="492"/>
        <v>0</v>
      </c>
      <c r="AE503">
        <f t="shared" si="493"/>
        <v>0</v>
      </c>
      <c r="AF503">
        <f t="shared" si="494"/>
        <v>0</v>
      </c>
      <c r="AG503">
        <f t="shared" si="495"/>
        <v>0</v>
      </c>
      <c r="AH503">
        <f t="shared" si="496"/>
        <v>0</v>
      </c>
      <c r="AI503">
        <f t="shared" si="497"/>
        <v>0</v>
      </c>
      <c r="AJ503">
        <f t="shared" si="498"/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1</v>
      </c>
      <c r="AW503">
        <v>1</v>
      </c>
      <c r="AZ503">
        <v>1</v>
      </c>
      <c r="BA503">
        <v>1</v>
      </c>
      <c r="BB503">
        <v>1</v>
      </c>
      <c r="BC503">
        <v>9.74</v>
      </c>
      <c r="BD503" t="s">
        <v>3</v>
      </c>
      <c r="BE503" t="s">
        <v>3</v>
      </c>
      <c r="BF503" t="s">
        <v>3</v>
      </c>
      <c r="BG503" t="s">
        <v>3</v>
      </c>
      <c r="BH503">
        <v>3</v>
      </c>
      <c r="BI503">
        <v>2</v>
      </c>
      <c r="BJ503" t="s">
        <v>3</v>
      </c>
      <c r="BM503">
        <v>331</v>
      </c>
      <c r="BN503">
        <v>0</v>
      </c>
      <c r="BO503" t="s">
        <v>3</v>
      </c>
      <c r="BP503">
        <v>0</v>
      </c>
      <c r="BQ503">
        <v>40</v>
      </c>
      <c r="BR503">
        <v>0</v>
      </c>
      <c r="BS503">
        <v>1</v>
      </c>
      <c r="BT503">
        <v>1</v>
      </c>
      <c r="BU503">
        <v>1</v>
      </c>
      <c r="BV503">
        <v>1</v>
      </c>
      <c r="BW503">
        <v>1</v>
      </c>
      <c r="BX503">
        <v>1</v>
      </c>
      <c r="BY503" t="s">
        <v>3</v>
      </c>
      <c r="BZ503">
        <v>0</v>
      </c>
      <c r="CA503">
        <v>0</v>
      </c>
      <c r="CB503" t="s">
        <v>3</v>
      </c>
      <c r="CE503">
        <v>30</v>
      </c>
      <c r="CF503">
        <v>0</v>
      </c>
      <c r="CG503">
        <v>0</v>
      </c>
      <c r="CM503">
        <v>0</v>
      </c>
      <c r="CN503" t="s">
        <v>3</v>
      </c>
      <c r="CO503">
        <v>0</v>
      </c>
      <c r="CP503">
        <f t="shared" si="499"/>
        <v>0</v>
      </c>
      <c r="CQ503">
        <f t="shared" si="500"/>
        <v>0</v>
      </c>
      <c r="CR503">
        <f t="shared" si="501"/>
        <v>0</v>
      </c>
      <c r="CS503">
        <f t="shared" si="502"/>
        <v>0</v>
      </c>
      <c r="CT503">
        <f t="shared" si="503"/>
        <v>0</v>
      </c>
      <c r="CU503">
        <f t="shared" si="504"/>
        <v>0</v>
      </c>
      <c r="CV503">
        <f t="shared" si="505"/>
        <v>0</v>
      </c>
      <c r="CW503">
        <f t="shared" si="506"/>
        <v>0</v>
      </c>
      <c r="CX503">
        <f t="shared" si="507"/>
        <v>0</v>
      </c>
      <c r="CY503">
        <f>S503*(BZ503/100)</f>
        <v>0</v>
      </c>
      <c r="CZ503">
        <f>S503*(CA503/100)</f>
        <v>0</v>
      </c>
      <c r="DC503" t="s">
        <v>3</v>
      </c>
      <c r="DD503" t="s">
        <v>3</v>
      </c>
      <c r="DE503" t="s">
        <v>3</v>
      </c>
      <c r="DF503" t="s">
        <v>3</v>
      </c>
      <c r="DG503" t="s">
        <v>3</v>
      </c>
      <c r="DH503" t="s">
        <v>3</v>
      </c>
      <c r="DI503" t="s">
        <v>3</v>
      </c>
      <c r="DJ503" t="s">
        <v>3</v>
      </c>
      <c r="DK503" t="s">
        <v>3</v>
      </c>
      <c r="DL503" t="s">
        <v>3</v>
      </c>
      <c r="DM503" t="s">
        <v>3</v>
      </c>
      <c r="DN503">
        <v>114</v>
      </c>
      <c r="DO503">
        <v>67</v>
      </c>
      <c r="DP503">
        <v>1</v>
      </c>
      <c r="DQ503">
        <v>1</v>
      </c>
      <c r="DU503">
        <v>1010</v>
      </c>
      <c r="DV503" t="s">
        <v>29</v>
      </c>
      <c r="DW503" t="s">
        <v>29</v>
      </c>
      <c r="DX503">
        <v>1</v>
      </c>
      <c r="DZ503" t="s">
        <v>3</v>
      </c>
      <c r="EA503" t="s">
        <v>3</v>
      </c>
      <c r="EB503" t="s">
        <v>3</v>
      </c>
      <c r="EC503" t="s">
        <v>3</v>
      </c>
      <c r="EE503">
        <v>151030329</v>
      </c>
      <c r="EF503">
        <v>40</v>
      </c>
      <c r="EG503" t="s">
        <v>23</v>
      </c>
      <c r="EH503">
        <v>0</v>
      </c>
      <c r="EI503" t="s">
        <v>3</v>
      </c>
      <c r="EJ503">
        <v>2</v>
      </c>
      <c r="EK503">
        <v>331</v>
      </c>
      <c r="EL503" t="s">
        <v>125</v>
      </c>
      <c r="EM503" t="s">
        <v>126</v>
      </c>
      <c r="EO503" t="s">
        <v>3</v>
      </c>
      <c r="EQ503">
        <v>0</v>
      </c>
      <c r="ER503">
        <v>0</v>
      </c>
      <c r="ES503">
        <v>0</v>
      </c>
      <c r="ET503">
        <v>0</v>
      </c>
      <c r="EU503">
        <v>0</v>
      </c>
      <c r="EV503">
        <v>0</v>
      </c>
      <c r="EW503">
        <v>0</v>
      </c>
      <c r="EX503">
        <v>0</v>
      </c>
      <c r="FQ503">
        <v>0</v>
      </c>
      <c r="FR503">
        <f t="shared" si="508"/>
        <v>0</v>
      </c>
      <c r="FS503">
        <v>0</v>
      </c>
      <c r="FX503">
        <v>114</v>
      </c>
      <c r="FY503">
        <v>67</v>
      </c>
      <c r="GA503" t="s">
        <v>3</v>
      </c>
      <c r="GD503">
        <v>0</v>
      </c>
      <c r="GF503">
        <v>1422364980</v>
      </c>
      <c r="GG503">
        <v>2</v>
      </c>
      <c r="GH503">
        <v>1</v>
      </c>
      <c r="GI503">
        <v>5</v>
      </c>
      <c r="GJ503">
        <v>0</v>
      </c>
      <c r="GK503">
        <f>ROUND(R503*(S12)/100,2)</f>
        <v>0</v>
      </c>
      <c r="GL503">
        <f t="shared" si="509"/>
        <v>0</v>
      </c>
      <c r="GM503">
        <f t="shared" si="510"/>
        <v>0</v>
      </c>
      <c r="GN503">
        <f t="shared" si="511"/>
        <v>0</v>
      </c>
      <c r="GO503">
        <f t="shared" si="512"/>
        <v>0</v>
      </c>
      <c r="GP503">
        <f t="shared" si="513"/>
        <v>0</v>
      </c>
      <c r="GR503">
        <v>0</v>
      </c>
      <c r="GS503">
        <v>3</v>
      </c>
      <c r="GT503">
        <v>0</v>
      </c>
      <c r="GU503" t="s">
        <v>3</v>
      </c>
      <c r="GV503">
        <f t="shared" si="514"/>
        <v>0</v>
      </c>
      <c r="GW503">
        <v>1</v>
      </c>
      <c r="GX503">
        <f t="shared" si="515"/>
        <v>0</v>
      </c>
      <c r="HA503">
        <v>0</v>
      </c>
      <c r="HB503">
        <v>0</v>
      </c>
      <c r="HC503">
        <f t="shared" si="516"/>
        <v>0</v>
      </c>
      <c r="HE503" t="s">
        <v>3</v>
      </c>
      <c r="HF503" t="s">
        <v>3</v>
      </c>
      <c r="HM503" t="s">
        <v>3</v>
      </c>
      <c r="HN503" t="s">
        <v>3</v>
      </c>
      <c r="HO503" t="s">
        <v>3</v>
      </c>
      <c r="HP503" t="s">
        <v>3</v>
      </c>
      <c r="HQ503" t="s">
        <v>3</v>
      </c>
      <c r="IK503">
        <v>0</v>
      </c>
    </row>
    <row r="504" spans="1:255" x14ac:dyDescent="0.2">
      <c r="A504" s="2">
        <v>18</v>
      </c>
      <c r="B504" s="2">
        <v>1</v>
      </c>
      <c r="C504" s="2">
        <v>650</v>
      </c>
      <c r="D504" s="2"/>
      <c r="E504" s="2" t="s">
        <v>455</v>
      </c>
      <c r="F504" s="2" t="s">
        <v>456</v>
      </c>
      <c r="G504" s="2" t="s">
        <v>457</v>
      </c>
      <c r="H504" s="2" t="s">
        <v>29</v>
      </c>
      <c r="I504" s="2">
        <f>I494*J504</f>
        <v>0</v>
      </c>
      <c r="J504" s="2">
        <v>0</v>
      </c>
      <c r="K504" s="2">
        <v>0</v>
      </c>
      <c r="L504" s="2"/>
      <c r="M504" s="2"/>
      <c r="N504" s="2"/>
      <c r="O504" s="2">
        <f t="shared" si="479"/>
        <v>0</v>
      </c>
      <c r="P504" s="2">
        <f t="shared" si="480"/>
        <v>0</v>
      </c>
      <c r="Q504" s="2">
        <f t="shared" si="481"/>
        <v>0</v>
      </c>
      <c r="R504" s="2">
        <f t="shared" si="482"/>
        <v>0</v>
      </c>
      <c r="S504" s="2">
        <f t="shared" si="483"/>
        <v>0</v>
      </c>
      <c r="T504" s="2">
        <f t="shared" si="484"/>
        <v>0</v>
      </c>
      <c r="U504" s="2">
        <f t="shared" si="485"/>
        <v>0</v>
      </c>
      <c r="V504" s="2">
        <f t="shared" si="486"/>
        <v>0</v>
      </c>
      <c r="W504" s="2">
        <f t="shared" si="487"/>
        <v>0</v>
      </c>
      <c r="X504" s="2">
        <f t="shared" si="488"/>
        <v>0</v>
      </c>
      <c r="Y504" s="2">
        <f t="shared" si="489"/>
        <v>0</v>
      </c>
      <c r="Z504" s="2"/>
      <c r="AA504" s="2">
        <v>151751237</v>
      </c>
      <c r="AB504" s="2">
        <f t="shared" si="490"/>
        <v>0</v>
      </c>
      <c r="AC504" s="2">
        <f t="shared" si="491"/>
        <v>0</v>
      </c>
      <c r="AD504" s="2">
        <f t="shared" si="492"/>
        <v>0</v>
      </c>
      <c r="AE504" s="2">
        <f t="shared" si="493"/>
        <v>0</v>
      </c>
      <c r="AF504" s="2">
        <f t="shared" si="494"/>
        <v>0</v>
      </c>
      <c r="AG504" s="2">
        <f t="shared" si="495"/>
        <v>0</v>
      </c>
      <c r="AH504" s="2">
        <f t="shared" si="496"/>
        <v>0</v>
      </c>
      <c r="AI504" s="2">
        <f t="shared" si="497"/>
        <v>0</v>
      </c>
      <c r="AJ504" s="2">
        <f t="shared" si="498"/>
        <v>0</v>
      </c>
      <c r="AK504" s="2">
        <v>0</v>
      </c>
      <c r="AL504" s="2">
        <v>0</v>
      </c>
      <c r="AM504" s="2">
        <v>0</v>
      </c>
      <c r="AN504" s="2">
        <v>0</v>
      </c>
      <c r="AO504" s="2">
        <v>0</v>
      </c>
      <c r="AP504" s="2">
        <v>0</v>
      </c>
      <c r="AQ504" s="2">
        <v>0</v>
      </c>
      <c r="AR504" s="2">
        <v>0</v>
      </c>
      <c r="AS504" s="2">
        <v>0</v>
      </c>
      <c r="AT504" s="2">
        <v>114</v>
      </c>
      <c r="AU504" s="2">
        <v>67</v>
      </c>
      <c r="AV504" s="2">
        <v>1</v>
      </c>
      <c r="AW504" s="2">
        <v>1</v>
      </c>
      <c r="AX504" s="2"/>
      <c r="AY504" s="2"/>
      <c r="AZ504" s="2">
        <v>1</v>
      </c>
      <c r="BA504" s="2">
        <v>1</v>
      </c>
      <c r="BB504" s="2">
        <v>1</v>
      </c>
      <c r="BC504" s="2">
        <v>1</v>
      </c>
      <c r="BD504" s="2" t="s">
        <v>3</v>
      </c>
      <c r="BE504" s="2" t="s">
        <v>3</v>
      </c>
      <c r="BF504" s="2" t="s">
        <v>3</v>
      </c>
      <c r="BG504" s="2" t="s">
        <v>3</v>
      </c>
      <c r="BH504" s="2">
        <v>3</v>
      </c>
      <c r="BI504" s="2">
        <v>2</v>
      </c>
      <c r="BJ504" s="2" t="s">
        <v>3</v>
      </c>
      <c r="BK504" s="2"/>
      <c r="BL504" s="2"/>
      <c r="BM504" s="2">
        <v>331</v>
      </c>
      <c r="BN504" s="2">
        <v>0</v>
      </c>
      <c r="BO504" s="2" t="s">
        <v>3</v>
      </c>
      <c r="BP504" s="2">
        <v>0</v>
      </c>
      <c r="BQ504" s="2">
        <v>40</v>
      </c>
      <c r="BR504" s="2">
        <v>0</v>
      </c>
      <c r="BS504" s="2">
        <v>1</v>
      </c>
      <c r="BT504" s="2">
        <v>1</v>
      </c>
      <c r="BU504" s="2">
        <v>1</v>
      </c>
      <c r="BV504" s="2">
        <v>1</v>
      </c>
      <c r="BW504" s="2">
        <v>1</v>
      </c>
      <c r="BX504" s="2">
        <v>1</v>
      </c>
      <c r="BY504" s="2" t="s">
        <v>3</v>
      </c>
      <c r="BZ504" s="2">
        <v>114</v>
      </c>
      <c r="CA504" s="2">
        <v>67</v>
      </c>
      <c r="CB504" s="2" t="s">
        <v>3</v>
      </c>
      <c r="CC504" s="2"/>
      <c r="CD504" s="2"/>
      <c r="CE504" s="2">
        <v>30</v>
      </c>
      <c r="CF504" s="2">
        <v>0</v>
      </c>
      <c r="CG504" s="2">
        <v>0</v>
      </c>
      <c r="CH504" s="2"/>
      <c r="CI504" s="2"/>
      <c r="CJ504" s="2"/>
      <c r="CK504" s="2"/>
      <c r="CL504" s="2"/>
      <c r="CM504" s="2">
        <v>0</v>
      </c>
      <c r="CN504" s="2" t="s">
        <v>3</v>
      </c>
      <c r="CO504" s="2">
        <v>0</v>
      </c>
      <c r="CP504" s="2">
        <f t="shared" si="499"/>
        <v>0</v>
      </c>
      <c r="CQ504" s="2">
        <f t="shared" si="500"/>
        <v>0</v>
      </c>
      <c r="CR504" s="2">
        <f t="shared" si="501"/>
        <v>0</v>
      </c>
      <c r="CS504" s="2">
        <f t="shared" si="502"/>
        <v>0</v>
      </c>
      <c r="CT504" s="2">
        <f t="shared" si="503"/>
        <v>0</v>
      </c>
      <c r="CU504" s="2">
        <f t="shared" si="504"/>
        <v>0</v>
      </c>
      <c r="CV504" s="2">
        <f t="shared" si="505"/>
        <v>0</v>
      </c>
      <c r="CW504" s="2">
        <f t="shared" si="506"/>
        <v>0</v>
      </c>
      <c r="CX504" s="2">
        <f t="shared" si="507"/>
        <v>0</v>
      </c>
      <c r="CY504" s="2">
        <f>((S504*BZ504)/100)</f>
        <v>0</v>
      </c>
      <c r="CZ504" s="2">
        <f>((S504*CA504)/100)</f>
        <v>0</v>
      </c>
      <c r="DA504" s="2"/>
      <c r="DB504" s="2"/>
      <c r="DC504" s="2" t="s">
        <v>3</v>
      </c>
      <c r="DD504" s="2" t="s">
        <v>3</v>
      </c>
      <c r="DE504" s="2" t="s">
        <v>3</v>
      </c>
      <c r="DF504" s="2" t="s">
        <v>3</v>
      </c>
      <c r="DG504" s="2" t="s">
        <v>3</v>
      </c>
      <c r="DH504" s="2" t="s">
        <v>3</v>
      </c>
      <c r="DI504" s="2" t="s">
        <v>3</v>
      </c>
      <c r="DJ504" s="2" t="s">
        <v>3</v>
      </c>
      <c r="DK504" s="2" t="s">
        <v>3</v>
      </c>
      <c r="DL504" s="2" t="s">
        <v>3</v>
      </c>
      <c r="DM504" s="2" t="s">
        <v>3</v>
      </c>
      <c r="DN504" s="2">
        <v>0</v>
      </c>
      <c r="DO504" s="2">
        <v>0</v>
      </c>
      <c r="DP504" s="2">
        <v>1</v>
      </c>
      <c r="DQ504" s="2">
        <v>1</v>
      </c>
      <c r="DR504" s="2"/>
      <c r="DS504" s="2"/>
      <c r="DT504" s="2"/>
      <c r="DU504" s="2">
        <v>1010</v>
      </c>
      <c r="DV504" s="2" t="s">
        <v>29</v>
      </c>
      <c r="DW504" s="2" t="s">
        <v>29</v>
      </c>
      <c r="DX504" s="2">
        <v>1</v>
      </c>
      <c r="DY504" s="2"/>
      <c r="DZ504" s="2" t="s">
        <v>3</v>
      </c>
      <c r="EA504" s="2" t="s">
        <v>3</v>
      </c>
      <c r="EB504" s="2" t="s">
        <v>3</v>
      </c>
      <c r="EC504" s="2" t="s">
        <v>3</v>
      </c>
      <c r="ED504" s="2"/>
      <c r="EE504" s="2">
        <v>151030329</v>
      </c>
      <c r="EF504" s="2">
        <v>40</v>
      </c>
      <c r="EG504" s="2" t="s">
        <v>23</v>
      </c>
      <c r="EH504" s="2">
        <v>0</v>
      </c>
      <c r="EI504" s="2" t="s">
        <v>3</v>
      </c>
      <c r="EJ504" s="2">
        <v>2</v>
      </c>
      <c r="EK504" s="2">
        <v>331</v>
      </c>
      <c r="EL504" s="2" t="s">
        <v>125</v>
      </c>
      <c r="EM504" s="2" t="s">
        <v>126</v>
      </c>
      <c r="EN504" s="2"/>
      <c r="EO504" s="2" t="s">
        <v>3</v>
      </c>
      <c r="EP504" s="2"/>
      <c r="EQ504" s="2">
        <v>0</v>
      </c>
      <c r="ER504" s="2">
        <v>0</v>
      </c>
      <c r="ES504" s="2">
        <v>0</v>
      </c>
      <c r="ET504" s="2">
        <v>0</v>
      </c>
      <c r="EU504" s="2">
        <v>0</v>
      </c>
      <c r="EV504" s="2">
        <v>0</v>
      </c>
      <c r="EW504" s="2">
        <v>0</v>
      </c>
      <c r="EX504" s="2">
        <v>0</v>
      </c>
      <c r="EY504" s="2"/>
      <c r="EZ504" s="2"/>
      <c r="FA504" s="2"/>
      <c r="FB504" s="2"/>
      <c r="FC504" s="2"/>
      <c r="FD504" s="2"/>
      <c r="FE504" s="2"/>
      <c r="FF504" s="2"/>
      <c r="FG504" s="2"/>
      <c r="FH504" s="2"/>
      <c r="FI504" s="2"/>
      <c r="FJ504" s="2"/>
      <c r="FK504" s="2"/>
      <c r="FL504" s="2"/>
      <c r="FM504" s="2"/>
      <c r="FN504" s="2"/>
      <c r="FO504" s="2"/>
      <c r="FP504" s="2"/>
      <c r="FQ504" s="2">
        <v>0</v>
      </c>
      <c r="FR504" s="2">
        <f t="shared" si="508"/>
        <v>0</v>
      </c>
      <c r="FS504" s="2">
        <v>0</v>
      </c>
      <c r="FT504" s="2"/>
      <c r="FU504" s="2"/>
      <c r="FV504" s="2"/>
      <c r="FW504" s="2"/>
      <c r="FX504" s="2">
        <v>114</v>
      </c>
      <c r="FY504" s="2">
        <v>67</v>
      </c>
      <c r="FZ504" s="2"/>
      <c r="GA504" s="2" t="s">
        <v>3</v>
      </c>
      <c r="GB504" s="2"/>
      <c r="GC504" s="2"/>
      <c r="GD504" s="2">
        <v>0</v>
      </c>
      <c r="GE504" s="2"/>
      <c r="GF504" s="2">
        <v>-343422954</v>
      </c>
      <c r="GG504" s="2">
        <v>2</v>
      </c>
      <c r="GH504" s="2">
        <v>1</v>
      </c>
      <c r="GI504" s="2">
        <v>-2</v>
      </c>
      <c r="GJ504" s="2">
        <v>0</v>
      </c>
      <c r="GK504" s="2">
        <f>ROUND(R504*(R12)/100,2)</f>
        <v>0</v>
      </c>
      <c r="GL504" s="2">
        <f t="shared" si="509"/>
        <v>0</v>
      </c>
      <c r="GM504" s="2">
        <f t="shared" si="510"/>
        <v>0</v>
      </c>
      <c r="GN504" s="2">
        <f t="shared" si="511"/>
        <v>0</v>
      </c>
      <c r="GO504" s="2">
        <f t="shared" si="512"/>
        <v>0</v>
      </c>
      <c r="GP504" s="2">
        <f t="shared" si="513"/>
        <v>0</v>
      </c>
      <c r="GQ504" s="2"/>
      <c r="GR504" s="2">
        <v>0</v>
      </c>
      <c r="GS504" s="2">
        <v>0</v>
      </c>
      <c r="GT504" s="2">
        <v>0</v>
      </c>
      <c r="GU504" s="2" t="s">
        <v>3</v>
      </c>
      <c r="GV504" s="2">
        <f t="shared" si="514"/>
        <v>0</v>
      </c>
      <c r="GW504" s="2">
        <v>1</v>
      </c>
      <c r="GX504" s="2">
        <f t="shared" si="515"/>
        <v>0</v>
      </c>
      <c r="GY504" s="2"/>
      <c r="GZ504" s="2"/>
      <c r="HA504" s="2">
        <v>0</v>
      </c>
      <c r="HB504" s="2">
        <v>0</v>
      </c>
      <c r="HC504" s="2">
        <f t="shared" si="516"/>
        <v>0</v>
      </c>
      <c r="HD504" s="2"/>
      <c r="HE504" s="2" t="s">
        <v>3</v>
      </c>
      <c r="HF504" s="2" t="s">
        <v>3</v>
      </c>
      <c r="HG504" s="2"/>
      <c r="HH504" s="2"/>
      <c r="HI504" s="2"/>
      <c r="HJ504" s="2"/>
      <c r="HK504" s="2"/>
      <c r="HL504" s="2"/>
      <c r="HM504" s="2" t="s">
        <v>3</v>
      </c>
      <c r="HN504" s="2" t="s">
        <v>3</v>
      </c>
      <c r="HO504" s="2" t="s">
        <v>3</v>
      </c>
      <c r="HP504" s="2" t="s">
        <v>3</v>
      </c>
      <c r="HQ504" s="2" t="s">
        <v>3</v>
      </c>
      <c r="HR504" s="2"/>
      <c r="HS504" s="2"/>
      <c r="HT504" s="2"/>
      <c r="HU504" s="2"/>
      <c r="HV504" s="2"/>
      <c r="HW504" s="2"/>
      <c r="HX504" s="2"/>
      <c r="HY504" s="2"/>
      <c r="HZ504" s="2"/>
      <c r="IA504" s="2"/>
      <c r="IB504" s="2"/>
      <c r="IC504" s="2"/>
      <c r="ID504" s="2"/>
      <c r="IE504" s="2"/>
      <c r="IF504" s="2"/>
      <c r="IG504" s="2"/>
      <c r="IH504" s="2"/>
      <c r="II504" s="2"/>
      <c r="IJ504" s="2"/>
      <c r="IK504" s="2">
        <v>0</v>
      </c>
      <c r="IL504" s="2"/>
      <c r="IM504" s="2"/>
      <c r="IN504" s="2"/>
      <c r="IO504" s="2"/>
      <c r="IP504" s="2"/>
      <c r="IQ504" s="2"/>
      <c r="IR504" s="2"/>
      <c r="IS504" s="2"/>
      <c r="IT504" s="2"/>
      <c r="IU504" s="2"/>
    </row>
    <row r="505" spans="1:255" x14ac:dyDescent="0.2">
      <c r="A505">
        <v>18</v>
      </c>
      <c r="B505">
        <v>1</v>
      </c>
      <c r="C505">
        <v>668</v>
      </c>
      <c r="E505" t="s">
        <v>455</v>
      </c>
      <c r="F505" t="s">
        <v>456</v>
      </c>
      <c r="G505" t="s">
        <v>457</v>
      </c>
      <c r="H505" t="s">
        <v>29</v>
      </c>
      <c r="I505">
        <f>I495*J505</f>
        <v>0</v>
      </c>
      <c r="J505">
        <v>0</v>
      </c>
      <c r="K505">
        <v>0</v>
      </c>
      <c r="O505">
        <f t="shared" si="479"/>
        <v>0</v>
      </c>
      <c r="P505">
        <f t="shared" si="480"/>
        <v>0</v>
      </c>
      <c r="Q505">
        <f t="shared" si="481"/>
        <v>0</v>
      </c>
      <c r="R505">
        <f t="shared" si="482"/>
        <v>0</v>
      </c>
      <c r="S505">
        <f t="shared" si="483"/>
        <v>0</v>
      </c>
      <c r="T505">
        <f t="shared" si="484"/>
        <v>0</v>
      </c>
      <c r="U505">
        <f t="shared" si="485"/>
        <v>0</v>
      </c>
      <c r="V505">
        <f t="shared" si="486"/>
        <v>0</v>
      </c>
      <c r="W505">
        <f t="shared" si="487"/>
        <v>0</v>
      </c>
      <c r="X505">
        <f t="shared" si="488"/>
        <v>0</v>
      </c>
      <c r="Y505">
        <f t="shared" si="489"/>
        <v>0</v>
      </c>
      <c r="AA505">
        <v>151751235</v>
      </c>
      <c r="AB505">
        <f t="shared" si="490"/>
        <v>0</v>
      </c>
      <c r="AC505">
        <f t="shared" si="491"/>
        <v>0</v>
      </c>
      <c r="AD505">
        <f t="shared" si="492"/>
        <v>0</v>
      </c>
      <c r="AE505">
        <f t="shared" si="493"/>
        <v>0</v>
      </c>
      <c r="AF505">
        <f t="shared" si="494"/>
        <v>0</v>
      </c>
      <c r="AG505">
        <f t="shared" si="495"/>
        <v>0</v>
      </c>
      <c r="AH505">
        <f t="shared" si="496"/>
        <v>0</v>
      </c>
      <c r="AI505">
        <f t="shared" si="497"/>
        <v>0</v>
      </c>
      <c r="AJ505">
        <f t="shared" si="498"/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1</v>
      </c>
      <c r="AW505">
        <v>1</v>
      </c>
      <c r="AZ505">
        <v>1</v>
      </c>
      <c r="BA505">
        <v>1</v>
      </c>
      <c r="BB505">
        <v>1</v>
      </c>
      <c r="BC505">
        <v>9.74</v>
      </c>
      <c r="BD505" t="s">
        <v>3</v>
      </c>
      <c r="BE505" t="s">
        <v>3</v>
      </c>
      <c r="BF505" t="s">
        <v>3</v>
      </c>
      <c r="BG505" t="s">
        <v>3</v>
      </c>
      <c r="BH505">
        <v>3</v>
      </c>
      <c r="BI505">
        <v>2</v>
      </c>
      <c r="BJ505" t="s">
        <v>3</v>
      </c>
      <c r="BM505">
        <v>331</v>
      </c>
      <c r="BN505">
        <v>0</v>
      </c>
      <c r="BO505" t="s">
        <v>3</v>
      </c>
      <c r="BP505">
        <v>0</v>
      </c>
      <c r="BQ505">
        <v>40</v>
      </c>
      <c r="BR505">
        <v>0</v>
      </c>
      <c r="BS505">
        <v>1</v>
      </c>
      <c r="BT505">
        <v>1</v>
      </c>
      <c r="BU505">
        <v>1</v>
      </c>
      <c r="BV505">
        <v>1</v>
      </c>
      <c r="BW505">
        <v>1</v>
      </c>
      <c r="BX505">
        <v>1</v>
      </c>
      <c r="BY505" t="s">
        <v>3</v>
      </c>
      <c r="BZ505">
        <v>0</v>
      </c>
      <c r="CA505">
        <v>0</v>
      </c>
      <c r="CB505" t="s">
        <v>3</v>
      </c>
      <c r="CE505">
        <v>30</v>
      </c>
      <c r="CF505">
        <v>0</v>
      </c>
      <c r="CG505">
        <v>0</v>
      </c>
      <c r="CM505">
        <v>0</v>
      </c>
      <c r="CN505" t="s">
        <v>3</v>
      </c>
      <c r="CO505">
        <v>0</v>
      </c>
      <c r="CP505">
        <f t="shared" si="499"/>
        <v>0</v>
      </c>
      <c r="CQ505">
        <f t="shared" si="500"/>
        <v>0</v>
      </c>
      <c r="CR505">
        <f t="shared" si="501"/>
        <v>0</v>
      </c>
      <c r="CS505">
        <f t="shared" si="502"/>
        <v>0</v>
      </c>
      <c r="CT505">
        <f t="shared" si="503"/>
        <v>0</v>
      </c>
      <c r="CU505">
        <f t="shared" si="504"/>
        <v>0</v>
      </c>
      <c r="CV505">
        <f t="shared" si="505"/>
        <v>0</v>
      </c>
      <c r="CW505">
        <f t="shared" si="506"/>
        <v>0</v>
      </c>
      <c r="CX505">
        <f t="shared" si="507"/>
        <v>0</v>
      </c>
      <c r="CY505">
        <f>S505*(BZ505/100)</f>
        <v>0</v>
      </c>
      <c r="CZ505">
        <f>S505*(CA505/100)</f>
        <v>0</v>
      </c>
      <c r="DC505" t="s">
        <v>3</v>
      </c>
      <c r="DD505" t="s">
        <v>3</v>
      </c>
      <c r="DE505" t="s">
        <v>3</v>
      </c>
      <c r="DF505" t="s">
        <v>3</v>
      </c>
      <c r="DG505" t="s">
        <v>3</v>
      </c>
      <c r="DH505" t="s">
        <v>3</v>
      </c>
      <c r="DI505" t="s">
        <v>3</v>
      </c>
      <c r="DJ505" t="s">
        <v>3</v>
      </c>
      <c r="DK505" t="s">
        <v>3</v>
      </c>
      <c r="DL505" t="s">
        <v>3</v>
      </c>
      <c r="DM505" t="s">
        <v>3</v>
      </c>
      <c r="DN505">
        <v>114</v>
      </c>
      <c r="DO505">
        <v>67</v>
      </c>
      <c r="DP505">
        <v>1</v>
      </c>
      <c r="DQ505">
        <v>1</v>
      </c>
      <c r="DU505">
        <v>1010</v>
      </c>
      <c r="DV505" t="s">
        <v>29</v>
      </c>
      <c r="DW505" t="s">
        <v>29</v>
      </c>
      <c r="DX505">
        <v>1</v>
      </c>
      <c r="DZ505" t="s">
        <v>3</v>
      </c>
      <c r="EA505" t="s">
        <v>3</v>
      </c>
      <c r="EB505" t="s">
        <v>3</v>
      </c>
      <c r="EC505" t="s">
        <v>3</v>
      </c>
      <c r="EE505">
        <v>151030329</v>
      </c>
      <c r="EF505">
        <v>40</v>
      </c>
      <c r="EG505" t="s">
        <v>23</v>
      </c>
      <c r="EH505">
        <v>0</v>
      </c>
      <c r="EI505" t="s">
        <v>3</v>
      </c>
      <c r="EJ505">
        <v>2</v>
      </c>
      <c r="EK505">
        <v>331</v>
      </c>
      <c r="EL505" t="s">
        <v>125</v>
      </c>
      <c r="EM505" t="s">
        <v>126</v>
      </c>
      <c r="EO505" t="s">
        <v>3</v>
      </c>
      <c r="EQ505">
        <v>0</v>
      </c>
      <c r="ER505">
        <v>0</v>
      </c>
      <c r="ES505">
        <v>0</v>
      </c>
      <c r="ET505">
        <v>0</v>
      </c>
      <c r="EU505">
        <v>0</v>
      </c>
      <c r="EV505">
        <v>0</v>
      </c>
      <c r="EW505">
        <v>0</v>
      </c>
      <c r="EX505">
        <v>0</v>
      </c>
      <c r="FQ505">
        <v>0</v>
      </c>
      <c r="FR505">
        <f t="shared" si="508"/>
        <v>0</v>
      </c>
      <c r="FS505">
        <v>0</v>
      </c>
      <c r="FX505">
        <v>114</v>
      </c>
      <c r="FY505">
        <v>67</v>
      </c>
      <c r="GA505" t="s">
        <v>3</v>
      </c>
      <c r="GD505">
        <v>0</v>
      </c>
      <c r="GF505">
        <v>-343422954</v>
      </c>
      <c r="GG505">
        <v>2</v>
      </c>
      <c r="GH505">
        <v>1</v>
      </c>
      <c r="GI505">
        <v>5</v>
      </c>
      <c r="GJ505">
        <v>0</v>
      </c>
      <c r="GK505">
        <f>ROUND(R505*(S12)/100,2)</f>
        <v>0</v>
      </c>
      <c r="GL505">
        <f t="shared" si="509"/>
        <v>0</v>
      </c>
      <c r="GM505">
        <f t="shared" si="510"/>
        <v>0</v>
      </c>
      <c r="GN505">
        <f t="shared" si="511"/>
        <v>0</v>
      </c>
      <c r="GO505">
        <f t="shared" si="512"/>
        <v>0</v>
      </c>
      <c r="GP505">
        <f t="shared" si="513"/>
        <v>0</v>
      </c>
      <c r="GR505">
        <v>0</v>
      </c>
      <c r="GS505">
        <v>3</v>
      </c>
      <c r="GT505">
        <v>0</v>
      </c>
      <c r="GU505" t="s">
        <v>3</v>
      </c>
      <c r="GV505">
        <f t="shared" si="514"/>
        <v>0</v>
      </c>
      <c r="GW505">
        <v>1</v>
      </c>
      <c r="GX505">
        <f t="shared" si="515"/>
        <v>0</v>
      </c>
      <c r="HA505">
        <v>0</v>
      </c>
      <c r="HB505">
        <v>0</v>
      </c>
      <c r="HC505">
        <f t="shared" si="516"/>
        <v>0</v>
      </c>
      <c r="HE505" t="s">
        <v>3</v>
      </c>
      <c r="HF505" t="s">
        <v>3</v>
      </c>
      <c r="HM505" t="s">
        <v>3</v>
      </c>
      <c r="HN505" t="s">
        <v>3</v>
      </c>
      <c r="HO505" t="s">
        <v>3</v>
      </c>
      <c r="HP505" t="s">
        <v>3</v>
      </c>
      <c r="HQ505" t="s">
        <v>3</v>
      </c>
      <c r="IK505">
        <v>0</v>
      </c>
    </row>
    <row r="506" spans="1:255" x14ac:dyDescent="0.2">
      <c r="A506" s="2">
        <v>17</v>
      </c>
      <c r="B506" s="2">
        <v>1</v>
      </c>
      <c r="C506" s="2"/>
      <c r="D506" s="2"/>
      <c r="E506" s="2" t="s">
        <v>458</v>
      </c>
      <c r="F506" s="2" t="s">
        <v>27</v>
      </c>
      <c r="G506" s="2" t="s">
        <v>197</v>
      </c>
      <c r="H506" s="2" t="s">
        <v>134</v>
      </c>
      <c r="I506" s="2">
        <f>ROUND(I494*103,9)</f>
        <v>4.12</v>
      </c>
      <c r="J506" s="2">
        <v>0</v>
      </c>
      <c r="K506" s="2">
        <f>ROUND(I494*103,9)</f>
        <v>4.12</v>
      </c>
      <c r="L506" s="2"/>
      <c r="M506" s="2"/>
      <c r="N506" s="2"/>
      <c r="O506" s="2">
        <f t="shared" ref="O506:O515" si="517">ROUND(CP506,2)</f>
        <v>35.799999999999997</v>
      </c>
      <c r="P506" s="2">
        <f t="shared" ref="P506:P515" si="518">ROUND((ROUND((AC506*AW506*I506),2)*BC506),2)</f>
        <v>35.799999999999997</v>
      </c>
      <c r="Q506" s="2">
        <f t="shared" ref="Q506:Q515" si="519">(ROUND((ROUND(((ET506)*AV506*I506),2)*BB506),2)+ROUND((ROUND(((AE506-(EU506))*AV506*I506),2)*BS506),2))</f>
        <v>0</v>
      </c>
      <c r="R506" s="2">
        <f t="shared" ref="R506:R515" si="520">ROUND((ROUND((AE506*AV506*I506),2)*BS506),2)</f>
        <v>0</v>
      </c>
      <c r="S506" s="2">
        <f t="shared" ref="S506:S515" si="521">ROUND((ROUND((AF506*AV506*I506),2)*BA506),2)</f>
        <v>0</v>
      </c>
      <c r="T506" s="2">
        <f t="shared" ref="T506:T515" si="522">ROUND(CU506*I506,2)</f>
        <v>0</v>
      </c>
      <c r="U506" s="2">
        <f t="shared" ref="U506:U515" si="523">CV506*I506</f>
        <v>0</v>
      </c>
      <c r="V506" s="2">
        <f t="shared" ref="V506:V515" si="524">CW506*I506</f>
        <v>0</v>
      </c>
      <c r="W506" s="2">
        <f t="shared" ref="W506:W515" si="525">ROUND(CX506*I506,2)</f>
        <v>0</v>
      </c>
      <c r="X506" s="2">
        <f t="shared" ref="X506:X515" si="526">ROUND(CY506,2)</f>
        <v>0</v>
      </c>
      <c r="Y506" s="2">
        <f t="shared" ref="Y506:Y515" si="527">ROUND(CZ506,2)</f>
        <v>0</v>
      </c>
      <c r="Z506" s="2"/>
      <c r="AA506" s="2">
        <v>151751237</v>
      </c>
      <c r="AB506" s="2">
        <f t="shared" ref="AB506:AB515" si="528">ROUND((AC506+AD506+AF506),6)</f>
        <v>8.69</v>
      </c>
      <c r="AC506" s="2">
        <f t="shared" ref="AC506:AC515" si="529">ROUND((ES506),6)</f>
        <v>8.69</v>
      </c>
      <c r="AD506" s="2">
        <f t="shared" ref="AD506:AD515" si="530">ROUND((((ET506)-(EU506))+AE506),6)</f>
        <v>0</v>
      </c>
      <c r="AE506" s="2">
        <f t="shared" ref="AE506:AE513" si="531">ROUND((EU506),6)</f>
        <v>0</v>
      </c>
      <c r="AF506" s="2">
        <f t="shared" ref="AF506:AF513" si="532">ROUND((EV506),6)</f>
        <v>0</v>
      </c>
      <c r="AG506" s="2">
        <f t="shared" ref="AG506:AG515" si="533">ROUND((AP506),6)</f>
        <v>0</v>
      </c>
      <c r="AH506" s="2">
        <f t="shared" ref="AH506:AH513" si="534">(EW506)</f>
        <v>0</v>
      </c>
      <c r="AI506" s="2">
        <f t="shared" ref="AI506:AI513" si="535">(EX506)</f>
        <v>0</v>
      </c>
      <c r="AJ506" s="2">
        <f t="shared" ref="AJ506:AJ515" si="536">(AS506)</f>
        <v>0</v>
      </c>
      <c r="AK506" s="2">
        <v>8.69</v>
      </c>
      <c r="AL506" s="2">
        <v>8.69</v>
      </c>
      <c r="AM506" s="2">
        <v>0</v>
      </c>
      <c r="AN506" s="2">
        <v>0</v>
      </c>
      <c r="AO506" s="2">
        <v>0</v>
      </c>
      <c r="AP506" s="2">
        <v>0</v>
      </c>
      <c r="AQ506" s="2">
        <v>0</v>
      </c>
      <c r="AR506" s="2">
        <v>0</v>
      </c>
      <c r="AS506" s="2">
        <v>0</v>
      </c>
      <c r="AT506" s="2">
        <v>0</v>
      </c>
      <c r="AU506" s="2">
        <v>0</v>
      </c>
      <c r="AV506" s="2">
        <v>1</v>
      </c>
      <c r="AW506" s="2">
        <v>1</v>
      </c>
      <c r="AX506" s="2"/>
      <c r="AY506" s="2"/>
      <c r="AZ506" s="2">
        <v>1</v>
      </c>
      <c r="BA506" s="2">
        <v>1</v>
      </c>
      <c r="BB506" s="2">
        <v>1</v>
      </c>
      <c r="BC506" s="2">
        <v>1</v>
      </c>
      <c r="BD506" s="2" t="s">
        <v>3</v>
      </c>
      <c r="BE506" s="2" t="s">
        <v>3</v>
      </c>
      <c r="BF506" s="2" t="s">
        <v>3</v>
      </c>
      <c r="BG506" s="2" t="s">
        <v>3</v>
      </c>
      <c r="BH506" s="2">
        <v>3</v>
      </c>
      <c r="BI506" s="2">
        <v>2</v>
      </c>
      <c r="BJ506" s="2" t="s">
        <v>3</v>
      </c>
      <c r="BK506" s="2"/>
      <c r="BL506" s="2"/>
      <c r="BM506" s="2">
        <v>700010</v>
      </c>
      <c r="BN506" s="2">
        <v>0</v>
      </c>
      <c r="BO506" s="2" t="s">
        <v>3</v>
      </c>
      <c r="BP506" s="2">
        <v>0</v>
      </c>
      <c r="BQ506" s="2">
        <v>202</v>
      </c>
      <c r="BR506" s="2">
        <v>0</v>
      </c>
      <c r="BS506" s="2">
        <v>1</v>
      </c>
      <c r="BT506" s="2">
        <v>1</v>
      </c>
      <c r="BU506" s="2">
        <v>1</v>
      </c>
      <c r="BV506" s="2">
        <v>1</v>
      </c>
      <c r="BW506" s="2">
        <v>1</v>
      </c>
      <c r="BX506" s="2">
        <v>1</v>
      </c>
      <c r="BY506" s="2" t="s">
        <v>3</v>
      </c>
      <c r="BZ506" s="2">
        <v>0</v>
      </c>
      <c r="CA506" s="2">
        <v>0</v>
      </c>
      <c r="CB506" s="2" t="s">
        <v>3</v>
      </c>
      <c r="CC506" s="2"/>
      <c r="CD506" s="2"/>
      <c r="CE506" s="2">
        <v>30</v>
      </c>
      <c r="CF506" s="2">
        <v>0</v>
      </c>
      <c r="CG506" s="2">
        <v>0</v>
      </c>
      <c r="CH506" s="2"/>
      <c r="CI506" s="2"/>
      <c r="CJ506" s="2"/>
      <c r="CK506" s="2"/>
      <c r="CL506" s="2"/>
      <c r="CM506" s="2">
        <v>0</v>
      </c>
      <c r="CN506" s="2" t="s">
        <v>3</v>
      </c>
      <c r="CO506" s="2">
        <v>0</v>
      </c>
      <c r="CP506" s="2">
        <f t="shared" ref="CP506:CP515" si="537">(P506+Q506+S506)</f>
        <v>35.799999999999997</v>
      </c>
      <c r="CQ506" s="2">
        <f t="shared" ref="CQ506:CQ515" si="538">ROUND((ROUND((AC506*AW506*1),2)*BC506),2)</f>
        <v>8.69</v>
      </c>
      <c r="CR506" s="2">
        <f t="shared" ref="CR506:CR515" si="539">(ROUND((ROUND(((ET506)*AV506*1),2)*BB506),2)+ROUND((ROUND(((AE506-(EU506))*AV506*1),2)*BS506),2))</f>
        <v>0</v>
      </c>
      <c r="CS506" s="2">
        <f t="shared" ref="CS506:CS515" si="540">ROUND((ROUND((AE506*AV506*1),2)*BS506),2)</f>
        <v>0</v>
      </c>
      <c r="CT506" s="2">
        <f t="shared" ref="CT506:CT515" si="541">ROUND((ROUND((AF506*AV506*1),2)*BA506),2)</f>
        <v>0</v>
      </c>
      <c r="CU506" s="2">
        <f t="shared" ref="CU506:CU515" si="542">AG506</f>
        <v>0</v>
      </c>
      <c r="CV506" s="2">
        <f t="shared" ref="CV506:CV515" si="543">(AH506*AV506)</f>
        <v>0</v>
      </c>
      <c r="CW506" s="2">
        <f t="shared" ref="CW506:CW515" si="544">AI506</f>
        <v>0</v>
      </c>
      <c r="CX506" s="2">
        <f t="shared" ref="CX506:CX515" si="545">AJ506</f>
        <v>0</v>
      </c>
      <c r="CY506" s="2">
        <f>((S506*BZ506)/100)</f>
        <v>0</v>
      </c>
      <c r="CZ506" s="2">
        <f>((S506*CA506)/100)</f>
        <v>0</v>
      </c>
      <c r="DA506" s="2"/>
      <c r="DB506" s="2"/>
      <c r="DC506" s="2" t="s">
        <v>3</v>
      </c>
      <c r="DD506" s="2" t="s">
        <v>3</v>
      </c>
      <c r="DE506" s="2" t="s">
        <v>3</v>
      </c>
      <c r="DF506" s="2" t="s">
        <v>3</v>
      </c>
      <c r="DG506" s="2" t="s">
        <v>3</v>
      </c>
      <c r="DH506" s="2" t="s">
        <v>3</v>
      </c>
      <c r="DI506" s="2" t="s">
        <v>3</v>
      </c>
      <c r="DJ506" s="2" t="s">
        <v>3</v>
      </c>
      <c r="DK506" s="2" t="s">
        <v>3</v>
      </c>
      <c r="DL506" s="2" t="s">
        <v>3</v>
      </c>
      <c r="DM506" s="2" t="s">
        <v>3</v>
      </c>
      <c r="DN506" s="2">
        <v>0</v>
      </c>
      <c r="DO506" s="2">
        <v>0</v>
      </c>
      <c r="DP506" s="2">
        <v>1</v>
      </c>
      <c r="DQ506" s="2">
        <v>1</v>
      </c>
      <c r="DR506" s="2"/>
      <c r="DS506" s="2"/>
      <c r="DT506" s="2"/>
      <c r="DU506" s="2">
        <v>1003</v>
      </c>
      <c r="DV506" s="2" t="s">
        <v>134</v>
      </c>
      <c r="DW506" s="2" t="s">
        <v>134</v>
      </c>
      <c r="DX506" s="2">
        <v>1</v>
      </c>
      <c r="DY506" s="2"/>
      <c r="DZ506" s="2" t="s">
        <v>3</v>
      </c>
      <c r="EA506" s="2" t="s">
        <v>3</v>
      </c>
      <c r="EB506" s="2" t="s">
        <v>3</v>
      </c>
      <c r="EC506" s="2" t="s">
        <v>3</v>
      </c>
      <c r="ED506" s="2"/>
      <c r="EE506" s="2">
        <v>151748510</v>
      </c>
      <c r="EF506" s="2">
        <v>202</v>
      </c>
      <c r="EG506" s="2" t="s">
        <v>30</v>
      </c>
      <c r="EH506" s="2">
        <v>0</v>
      </c>
      <c r="EI506" s="2" t="s">
        <v>3</v>
      </c>
      <c r="EJ506" s="2">
        <v>1</v>
      </c>
      <c r="EK506" s="2">
        <v>700010</v>
      </c>
      <c r="EL506" s="2" t="s">
        <v>31</v>
      </c>
      <c r="EM506" s="2" t="s">
        <v>30</v>
      </c>
      <c r="EN506" s="2"/>
      <c r="EO506" s="2" t="s">
        <v>3</v>
      </c>
      <c r="EP506" s="2"/>
      <c r="EQ506" s="2">
        <v>0</v>
      </c>
      <c r="ER506" s="2">
        <v>9.26</v>
      </c>
      <c r="ES506" s="2">
        <v>8.69</v>
      </c>
      <c r="ET506" s="2">
        <v>0</v>
      </c>
      <c r="EU506" s="2">
        <v>0</v>
      </c>
      <c r="EV506" s="2">
        <v>0</v>
      </c>
      <c r="EW506" s="2">
        <v>0</v>
      </c>
      <c r="EX506" s="2">
        <v>0</v>
      </c>
      <c r="EY506" s="2">
        <v>0</v>
      </c>
      <c r="EZ506" s="2"/>
      <c r="FA506" s="2"/>
      <c r="FB506" s="2"/>
      <c r="FC506" s="2"/>
      <c r="FD506" s="2"/>
      <c r="FE506" s="2"/>
      <c r="FF506" s="2"/>
      <c r="FG506" s="2"/>
      <c r="FH506" s="2"/>
      <c r="FI506" s="2"/>
      <c r="FJ506" s="2"/>
      <c r="FK506" s="2"/>
      <c r="FL506" s="2"/>
      <c r="FM506" s="2"/>
      <c r="FN506" s="2"/>
      <c r="FO506" s="2"/>
      <c r="FP506" s="2"/>
      <c r="FQ506" s="2">
        <v>0</v>
      </c>
      <c r="FR506" s="2">
        <f t="shared" ref="FR506:FR515" si="546">ROUND(IF(BI506=3,GM506,0),2)</f>
        <v>0</v>
      </c>
      <c r="FS506" s="2">
        <v>0</v>
      </c>
      <c r="FT506" s="2"/>
      <c r="FU506" s="2"/>
      <c r="FV506" s="2"/>
      <c r="FW506" s="2"/>
      <c r="FX506" s="2">
        <v>0</v>
      </c>
      <c r="FY506" s="2">
        <v>0</v>
      </c>
      <c r="FZ506" s="2"/>
      <c r="GA506" s="2" t="s">
        <v>198</v>
      </c>
      <c r="GB506" s="2"/>
      <c r="GC506" s="2"/>
      <c r="GD506" s="2">
        <v>0</v>
      </c>
      <c r="GE506" s="2"/>
      <c r="GF506" s="2">
        <v>-1578293488</v>
      </c>
      <c r="GG506" s="2">
        <v>2</v>
      </c>
      <c r="GH506" s="2">
        <v>4</v>
      </c>
      <c r="GI506" s="2">
        <v>-2</v>
      </c>
      <c r="GJ506" s="2">
        <v>0</v>
      </c>
      <c r="GK506" s="2">
        <f>ROUND(R506*(R12)/100,2)</f>
        <v>0</v>
      </c>
      <c r="GL506" s="2">
        <f t="shared" ref="GL506:GL515" si="547">ROUND(IF(AND(BH506=3,BI506=3,FS506&lt;&gt;0),P506,0),2)</f>
        <v>0</v>
      </c>
      <c r="GM506" s="2">
        <f t="shared" ref="GM506:GM515" si="548">ROUND(O506+X506+Y506+GK506,2)+GX506</f>
        <v>35.799999999999997</v>
      </c>
      <c r="GN506" s="2">
        <f t="shared" ref="GN506:GN515" si="549">IF(OR(BI506=0,BI506=1),GM506,0)</f>
        <v>0</v>
      </c>
      <c r="GO506" s="2">
        <f t="shared" ref="GO506:GO515" si="550">IF(BI506=2,GM506,0)</f>
        <v>35.799999999999997</v>
      </c>
      <c r="GP506" s="2">
        <f t="shared" ref="GP506:GP515" si="551">IF(BI506=4,GM506+GX506,0)</f>
        <v>0</v>
      </c>
      <c r="GQ506" s="2"/>
      <c r="GR506" s="2">
        <v>0</v>
      </c>
      <c r="GS506" s="2">
        <v>2</v>
      </c>
      <c r="GT506" s="2">
        <v>0</v>
      </c>
      <c r="GU506" s="2" t="s">
        <v>3</v>
      </c>
      <c r="GV506" s="2">
        <f t="shared" ref="GV506:GV515" si="552">ROUND((GT506),6)</f>
        <v>0</v>
      </c>
      <c r="GW506" s="2">
        <v>1</v>
      </c>
      <c r="GX506" s="2">
        <f t="shared" ref="GX506:GX515" si="553">ROUND(HC506*I506,2)</f>
        <v>0</v>
      </c>
      <c r="GY506" s="2"/>
      <c r="GZ506" s="2"/>
      <c r="HA506" s="2">
        <v>0</v>
      </c>
      <c r="HB506" s="2">
        <v>0</v>
      </c>
      <c r="HC506" s="2">
        <f t="shared" ref="HC506:HC515" si="554">GV506*GW506</f>
        <v>0</v>
      </c>
      <c r="HD506" s="2"/>
      <c r="HE506" s="2" t="s">
        <v>26</v>
      </c>
      <c r="HF506" s="2" t="s">
        <v>75</v>
      </c>
      <c r="HG506" s="2"/>
      <c r="HH506" s="2"/>
      <c r="HI506" s="2"/>
      <c r="HJ506" s="2"/>
      <c r="HK506" s="2"/>
      <c r="HL506" s="2"/>
      <c r="HM506" s="2" t="s">
        <v>3</v>
      </c>
      <c r="HN506" s="2" t="s">
        <v>3</v>
      </c>
      <c r="HO506" s="2" t="s">
        <v>3</v>
      </c>
      <c r="HP506" s="2" t="s">
        <v>3</v>
      </c>
      <c r="HQ506" s="2" t="s">
        <v>3</v>
      </c>
      <c r="HR506" s="2"/>
      <c r="HS506" s="2"/>
      <c r="HT506" s="2"/>
      <c r="HU506" s="2"/>
      <c r="HV506" s="2"/>
      <c r="HW506" s="2"/>
      <c r="HX506" s="2"/>
      <c r="HY506" s="2"/>
      <c r="HZ506" s="2"/>
      <c r="IA506" s="2"/>
      <c r="IB506" s="2"/>
      <c r="IC506" s="2"/>
      <c r="ID506" s="2"/>
      <c r="IE506" s="2"/>
      <c r="IF506" s="2"/>
      <c r="IG506" s="2"/>
      <c r="IH506" s="2"/>
      <c r="II506" s="2"/>
      <c r="IJ506" s="2"/>
      <c r="IK506" s="2">
        <v>0</v>
      </c>
      <c r="IL506" s="2"/>
      <c r="IM506" s="2"/>
      <c r="IN506" s="2"/>
      <c r="IO506" s="2"/>
      <c r="IP506" s="2"/>
      <c r="IQ506" s="2"/>
      <c r="IR506" s="2"/>
      <c r="IS506" s="2"/>
      <c r="IT506" s="2"/>
      <c r="IU506" s="2"/>
    </row>
    <row r="507" spans="1:255" x14ac:dyDescent="0.2">
      <c r="A507">
        <v>17</v>
      </c>
      <c r="B507">
        <v>1</v>
      </c>
      <c r="E507" t="s">
        <v>458</v>
      </c>
      <c r="F507" t="s">
        <v>27</v>
      </c>
      <c r="G507" t="s">
        <v>197</v>
      </c>
      <c r="H507" t="s">
        <v>134</v>
      </c>
      <c r="I507">
        <f>ROUND(I495*103,9)</f>
        <v>4.12</v>
      </c>
      <c r="J507">
        <v>0</v>
      </c>
      <c r="K507">
        <f>ROUND(I495*103,9)</f>
        <v>4.12</v>
      </c>
      <c r="O507">
        <f t="shared" si="517"/>
        <v>348.69</v>
      </c>
      <c r="P507">
        <f t="shared" si="518"/>
        <v>348.69</v>
      </c>
      <c r="Q507">
        <f t="shared" si="519"/>
        <v>0</v>
      </c>
      <c r="R507">
        <f t="shared" si="520"/>
        <v>0</v>
      </c>
      <c r="S507">
        <f t="shared" si="521"/>
        <v>0</v>
      </c>
      <c r="T507">
        <f t="shared" si="522"/>
        <v>0</v>
      </c>
      <c r="U507">
        <f t="shared" si="523"/>
        <v>0</v>
      </c>
      <c r="V507">
        <f t="shared" si="524"/>
        <v>0</v>
      </c>
      <c r="W507">
        <f t="shared" si="525"/>
        <v>0</v>
      </c>
      <c r="X507">
        <f t="shared" si="526"/>
        <v>0</v>
      </c>
      <c r="Y507">
        <f t="shared" si="527"/>
        <v>0</v>
      </c>
      <c r="AA507">
        <v>151751235</v>
      </c>
      <c r="AB507">
        <f t="shared" si="528"/>
        <v>8.69</v>
      </c>
      <c r="AC507">
        <f t="shared" si="529"/>
        <v>8.69</v>
      </c>
      <c r="AD507">
        <f t="shared" si="530"/>
        <v>0</v>
      </c>
      <c r="AE507">
        <f t="shared" si="531"/>
        <v>0</v>
      </c>
      <c r="AF507">
        <f t="shared" si="532"/>
        <v>0</v>
      </c>
      <c r="AG507">
        <f t="shared" si="533"/>
        <v>0</v>
      </c>
      <c r="AH507">
        <f t="shared" si="534"/>
        <v>0</v>
      </c>
      <c r="AI507">
        <f t="shared" si="535"/>
        <v>0</v>
      </c>
      <c r="AJ507">
        <f t="shared" si="536"/>
        <v>0</v>
      </c>
      <c r="AK507">
        <v>8.69</v>
      </c>
      <c r="AL507">
        <v>8.69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1</v>
      </c>
      <c r="AW507">
        <v>1</v>
      </c>
      <c r="AZ507">
        <v>1</v>
      </c>
      <c r="BA507">
        <v>1</v>
      </c>
      <c r="BB507">
        <v>1</v>
      </c>
      <c r="BC507">
        <v>9.74</v>
      </c>
      <c r="BD507" t="s">
        <v>3</v>
      </c>
      <c r="BE507" t="s">
        <v>3</v>
      </c>
      <c r="BF507" t="s">
        <v>3</v>
      </c>
      <c r="BG507" t="s">
        <v>3</v>
      </c>
      <c r="BH507">
        <v>3</v>
      </c>
      <c r="BI507">
        <v>2</v>
      </c>
      <c r="BJ507" t="s">
        <v>3</v>
      </c>
      <c r="BM507">
        <v>700010</v>
      </c>
      <c r="BN507">
        <v>0</v>
      </c>
      <c r="BO507" t="s">
        <v>3</v>
      </c>
      <c r="BP507">
        <v>0</v>
      </c>
      <c r="BQ507">
        <v>202</v>
      </c>
      <c r="BR507">
        <v>0</v>
      </c>
      <c r="BS507">
        <v>1</v>
      </c>
      <c r="BT507">
        <v>1</v>
      </c>
      <c r="BU507">
        <v>1</v>
      </c>
      <c r="BV507">
        <v>1</v>
      </c>
      <c r="BW507">
        <v>1</v>
      </c>
      <c r="BX507">
        <v>1</v>
      </c>
      <c r="BY507" t="s">
        <v>3</v>
      </c>
      <c r="BZ507">
        <v>0</v>
      </c>
      <c r="CA507">
        <v>0</v>
      </c>
      <c r="CB507" t="s">
        <v>3</v>
      </c>
      <c r="CE507">
        <v>30</v>
      </c>
      <c r="CF507">
        <v>0</v>
      </c>
      <c r="CG507">
        <v>0</v>
      </c>
      <c r="CM507">
        <v>0</v>
      </c>
      <c r="CN507" t="s">
        <v>3</v>
      </c>
      <c r="CO507">
        <v>0</v>
      </c>
      <c r="CP507">
        <f t="shared" si="537"/>
        <v>348.69</v>
      </c>
      <c r="CQ507">
        <f t="shared" si="538"/>
        <v>84.64</v>
      </c>
      <c r="CR507">
        <f t="shared" si="539"/>
        <v>0</v>
      </c>
      <c r="CS507">
        <f t="shared" si="540"/>
        <v>0</v>
      </c>
      <c r="CT507">
        <f t="shared" si="541"/>
        <v>0</v>
      </c>
      <c r="CU507">
        <f t="shared" si="542"/>
        <v>0</v>
      </c>
      <c r="CV507">
        <f t="shared" si="543"/>
        <v>0</v>
      </c>
      <c r="CW507">
        <f t="shared" si="544"/>
        <v>0</v>
      </c>
      <c r="CX507">
        <f t="shared" si="545"/>
        <v>0</v>
      </c>
      <c r="CY507">
        <f>S507*(BZ507/100)</f>
        <v>0</v>
      </c>
      <c r="CZ507">
        <f>S507*(CA507/100)</f>
        <v>0</v>
      </c>
      <c r="DC507" t="s">
        <v>3</v>
      </c>
      <c r="DD507" t="s">
        <v>3</v>
      </c>
      <c r="DE507" t="s">
        <v>3</v>
      </c>
      <c r="DF507" t="s">
        <v>3</v>
      </c>
      <c r="DG507" t="s">
        <v>3</v>
      </c>
      <c r="DH507" t="s">
        <v>3</v>
      </c>
      <c r="DI507" t="s">
        <v>3</v>
      </c>
      <c r="DJ507" t="s">
        <v>3</v>
      </c>
      <c r="DK507" t="s">
        <v>3</v>
      </c>
      <c r="DL507" t="s">
        <v>3</v>
      </c>
      <c r="DM507" t="s">
        <v>3</v>
      </c>
      <c r="DN507">
        <v>0</v>
      </c>
      <c r="DO507">
        <v>0</v>
      </c>
      <c r="DP507">
        <v>1</v>
      </c>
      <c r="DQ507">
        <v>1</v>
      </c>
      <c r="DU507">
        <v>1003</v>
      </c>
      <c r="DV507" t="s">
        <v>134</v>
      </c>
      <c r="DW507" t="s">
        <v>134</v>
      </c>
      <c r="DX507">
        <v>1</v>
      </c>
      <c r="DZ507" t="s">
        <v>3</v>
      </c>
      <c r="EA507" t="s">
        <v>3</v>
      </c>
      <c r="EB507" t="s">
        <v>3</v>
      </c>
      <c r="EC507" t="s">
        <v>3</v>
      </c>
      <c r="EE507">
        <v>151748510</v>
      </c>
      <c r="EF507">
        <v>202</v>
      </c>
      <c r="EG507" t="s">
        <v>30</v>
      </c>
      <c r="EH507">
        <v>0</v>
      </c>
      <c r="EI507" t="s">
        <v>3</v>
      </c>
      <c r="EJ507">
        <v>1</v>
      </c>
      <c r="EK507">
        <v>700010</v>
      </c>
      <c r="EL507" t="s">
        <v>31</v>
      </c>
      <c r="EM507" t="s">
        <v>30</v>
      </c>
      <c r="EO507" t="s">
        <v>3</v>
      </c>
      <c r="EQ507">
        <v>0</v>
      </c>
      <c r="ER507">
        <v>9.26</v>
      </c>
      <c r="ES507">
        <v>8.69</v>
      </c>
      <c r="ET507">
        <v>0</v>
      </c>
      <c r="EU507">
        <v>0</v>
      </c>
      <c r="EV507">
        <v>0</v>
      </c>
      <c r="EW507">
        <v>0</v>
      </c>
      <c r="EX507">
        <v>0</v>
      </c>
      <c r="EY507">
        <v>0</v>
      </c>
      <c r="EZ507">
        <v>5</v>
      </c>
      <c r="FC507">
        <v>1</v>
      </c>
      <c r="FD507">
        <v>18</v>
      </c>
      <c r="FF507">
        <v>99.6</v>
      </c>
      <c r="FQ507">
        <v>0</v>
      </c>
      <c r="FR507">
        <f t="shared" si="546"/>
        <v>0</v>
      </c>
      <c r="FS507">
        <v>0</v>
      </c>
      <c r="FX507">
        <v>0</v>
      </c>
      <c r="FY507">
        <v>0</v>
      </c>
      <c r="GA507" t="s">
        <v>198</v>
      </c>
      <c r="GD507">
        <v>0</v>
      </c>
      <c r="GF507">
        <v>-1578293488</v>
      </c>
      <c r="GG507">
        <v>2</v>
      </c>
      <c r="GH507">
        <v>3</v>
      </c>
      <c r="GI507">
        <v>5</v>
      </c>
      <c r="GJ507">
        <v>0</v>
      </c>
      <c r="GK507">
        <f>ROUND(R507*(S12)/100,2)</f>
        <v>0</v>
      </c>
      <c r="GL507">
        <f t="shared" si="547"/>
        <v>0</v>
      </c>
      <c r="GM507">
        <f t="shared" si="548"/>
        <v>348.69</v>
      </c>
      <c r="GN507">
        <f t="shared" si="549"/>
        <v>0</v>
      </c>
      <c r="GO507">
        <f t="shared" si="550"/>
        <v>348.69</v>
      </c>
      <c r="GP507">
        <f t="shared" si="551"/>
        <v>0</v>
      </c>
      <c r="GR507">
        <v>1</v>
      </c>
      <c r="GS507">
        <v>1</v>
      </c>
      <c r="GT507">
        <v>0</v>
      </c>
      <c r="GU507" t="s">
        <v>3</v>
      </c>
      <c r="GV507">
        <f t="shared" si="552"/>
        <v>0</v>
      </c>
      <c r="GW507">
        <v>1</v>
      </c>
      <c r="GX507">
        <f t="shared" si="553"/>
        <v>0</v>
      </c>
      <c r="HA507">
        <v>0</v>
      </c>
      <c r="HB507">
        <v>0</v>
      </c>
      <c r="HC507">
        <f t="shared" si="554"/>
        <v>0</v>
      </c>
      <c r="HE507" t="s">
        <v>26</v>
      </c>
      <c r="HF507" t="s">
        <v>75</v>
      </c>
      <c r="HM507" t="s">
        <v>3</v>
      </c>
      <c r="HN507" t="s">
        <v>3</v>
      </c>
      <c r="HO507" t="s">
        <v>3</v>
      </c>
      <c r="HP507" t="s">
        <v>3</v>
      </c>
      <c r="HQ507" t="s">
        <v>3</v>
      </c>
      <c r="IK507">
        <v>0</v>
      </c>
    </row>
    <row r="508" spans="1:255" x14ac:dyDescent="0.2">
      <c r="A508" s="2">
        <v>17</v>
      </c>
      <c r="B508" s="2">
        <v>1</v>
      </c>
      <c r="C508" s="2">
        <f>ROW(SmtRes!A670)</f>
        <v>670</v>
      </c>
      <c r="D508" s="2">
        <f>ROW(EtalonRes!A784)</f>
        <v>784</v>
      </c>
      <c r="E508" s="2" t="s">
        <v>459</v>
      </c>
      <c r="F508" s="2" t="s">
        <v>200</v>
      </c>
      <c r="G508" s="2" t="s">
        <v>201</v>
      </c>
      <c r="H508" s="2" t="s">
        <v>202</v>
      </c>
      <c r="I508" s="2">
        <v>0.45</v>
      </c>
      <c r="J508" s="2">
        <v>0</v>
      </c>
      <c r="K508" s="2">
        <v>0.45</v>
      </c>
      <c r="L508" s="2"/>
      <c r="M508" s="2"/>
      <c r="N508" s="2"/>
      <c r="O508" s="2">
        <f t="shared" si="517"/>
        <v>113.79</v>
      </c>
      <c r="P508" s="2">
        <f t="shared" si="518"/>
        <v>0</v>
      </c>
      <c r="Q508" s="2">
        <f t="shared" si="519"/>
        <v>6.41</v>
      </c>
      <c r="R508" s="2">
        <f t="shared" si="520"/>
        <v>0</v>
      </c>
      <c r="S508" s="2">
        <f t="shared" si="521"/>
        <v>107.38</v>
      </c>
      <c r="T508" s="2">
        <f t="shared" si="522"/>
        <v>0</v>
      </c>
      <c r="U508" s="2">
        <f t="shared" si="523"/>
        <v>8.577</v>
      </c>
      <c r="V508" s="2">
        <f t="shared" si="524"/>
        <v>0</v>
      </c>
      <c r="W508" s="2">
        <f t="shared" si="525"/>
        <v>0</v>
      </c>
      <c r="X508" s="2">
        <f t="shared" si="526"/>
        <v>97.72</v>
      </c>
      <c r="Y508" s="2">
        <f t="shared" si="527"/>
        <v>75.17</v>
      </c>
      <c r="Z508" s="2"/>
      <c r="AA508" s="2">
        <v>151751237</v>
      </c>
      <c r="AB508" s="2">
        <f t="shared" si="528"/>
        <v>252.88</v>
      </c>
      <c r="AC508" s="2">
        <f t="shared" si="529"/>
        <v>0</v>
      </c>
      <c r="AD508" s="2">
        <f t="shared" si="530"/>
        <v>14.25</v>
      </c>
      <c r="AE508" s="2">
        <f t="shared" si="531"/>
        <v>0</v>
      </c>
      <c r="AF508" s="2">
        <f t="shared" si="532"/>
        <v>238.63</v>
      </c>
      <c r="AG508" s="2">
        <f t="shared" si="533"/>
        <v>0</v>
      </c>
      <c r="AH508" s="2">
        <f t="shared" si="534"/>
        <v>19.059999999999999</v>
      </c>
      <c r="AI508" s="2">
        <f t="shared" si="535"/>
        <v>0</v>
      </c>
      <c r="AJ508" s="2">
        <f t="shared" si="536"/>
        <v>0</v>
      </c>
      <c r="AK508" s="2">
        <v>252.88</v>
      </c>
      <c r="AL508" s="2">
        <v>0</v>
      </c>
      <c r="AM508" s="2">
        <v>14.25</v>
      </c>
      <c r="AN508" s="2">
        <v>0</v>
      </c>
      <c r="AO508" s="2">
        <v>238.63</v>
      </c>
      <c r="AP508" s="2">
        <v>0</v>
      </c>
      <c r="AQ508" s="2">
        <v>19.059999999999999</v>
      </c>
      <c r="AR508" s="2">
        <v>0</v>
      </c>
      <c r="AS508" s="2">
        <v>0</v>
      </c>
      <c r="AT508" s="2">
        <v>91</v>
      </c>
      <c r="AU508" s="2">
        <v>70</v>
      </c>
      <c r="AV508" s="2">
        <v>1</v>
      </c>
      <c r="AW508" s="2">
        <v>1</v>
      </c>
      <c r="AX508" s="2"/>
      <c r="AY508" s="2"/>
      <c r="AZ508" s="2">
        <v>1</v>
      </c>
      <c r="BA508" s="2">
        <v>1</v>
      </c>
      <c r="BB508" s="2">
        <v>1</v>
      </c>
      <c r="BC508" s="2">
        <v>1</v>
      </c>
      <c r="BD508" s="2" t="s">
        <v>3</v>
      </c>
      <c r="BE508" s="2" t="s">
        <v>3</v>
      </c>
      <c r="BF508" s="2" t="s">
        <v>3</v>
      </c>
      <c r="BG508" s="2" t="s">
        <v>3</v>
      </c>
      <c r="BH508" s="2">
        <v>0</v>
      </c>
      <c r="BI508" s="2">
        <v>1</v>
      </c>
      <c r="BJ508" s="2" t="s">
        <v>203</v>
      </c>
      <c r="BK508" s="2"/>
      <c r="BL508" s="2"/>
      <c r="BM508" s="2">
        <v>682</v>
      </c>
      <c r="BN508" s="2">
        <v>0</v>
      </c>
      <c r="BO508" s="2" t="s">
        <v>3</v>
      </c>
      <c r="BP508" s="2">
        <v>0</v>
      </c>
      <c r="BQ508" s="2">
        <v>60</v>
      </c>
      <c r="BR508" s="2">
        <v>0</v>
      </c>
      <c r="BS508" s="2">
        <v>1</v>
      </c>
      <c r="BT508" s="2">
        <v>1</v>
      </c>
      <c r="BU508" s="2">
        <v>1</v>
      </c>
      <c r="BV508" s="2">
        <v>1</v>
      </c>
      <c r="BW508" s="2">
        <v>1</v>
      </c>
      <c r="BX508" s="2">
        <v>1</v>
      </c>
      <c r="BY508" s="2" t="s">
        <v>3</v>
      </c>
      <c r="BZ508" s="2">
        <v>91</v>
      </c>
      <c r="CA508" s="2">
        <v>70</v>
      </c>
      <c r="CB508" s="2" t="s">
        <v>3</v>
      </c>
      <c r="CC508" s="2"/>
      <c r="CD508" s="2"/>
      <c r="CE508" s="2">
        <v>30</v>
      </c>
      <c r="CF508" s="2">
        <v>0</v>
      </c>
      <c r="CG508" s="2">
        <v>0</v>
      </c>
      <c r="CH508" s="2"/>
      <c r="CI508" s="2"/>
      <c r="CJ508" s="2"/>
      <c r="CK508" s="2"/>
      <c r="CL508" s="2"/>
      <c r="CM508" s="2">
        <v>0</v>
      </c>
      <c r="CN508" s="2" t="s">
        <v>3</v>
      </c>
      <c r="CO508" s="2">
        <v>0</v>
      </c>
      <c r="CP508" s="2">
        <f t="shared" si="537"/>
        <v>113.78999999999999</v>
      </c>
      <c r="CQ508" s="2">
        <f t="shared" si="538"/>
        <v>0</v>
      </c>
      <c r="CR508" s="2">
        <f t="shared" si="539"/>
        <v>14.25</v>
      </c>
      <c r="CS508" s="2">
        <f t="shared" si="540"/>
        <v>0</v>
      </c>
      <c r="CT508" s="2">
        <f t="shared" si="541"/>
        <v>238.63</v>
      </c>
      <c r="CU508" s="2">
        <f t="shared" si="542"/>
        <v>0</v>
      </c>
      <c r="CV508" s="2">
        <f t="shared" si="543"/>
        <v>19.059999999999999</v>
      </c>
      <c r="CW508" s="2">
        <f t="shared" si="544"/>
        <v>0</v>
      </c>
      <c r="CX508" s="2">
        <f t="shared" si="545"/>
        <v>0</v>
      </c>
      <c r="CY508" s="2">
        <f>((S508*BZ508)/100)</f>
        <v>97.715800000000002</v>
      </c>
      <c r="CZ508" s="2">
        <f>((S508*CA508)/100)</f>
        <v>75.165999999999997</v>
      </c>
      <c r="DA508" s="2"/>
      <c r="DB508" s="2"/>
      <c r="DC508" s="2" t="s">
        <v>3</v>
      </c>
      <c r="DD508" s="2" t="s">
        <v>3</v>
      </c>
      <c r="DE508" s="2" t="s">
        <v>3</v>
      </c>
      <c r="DF508" s="2" t="s">
        <v>3</v>
      </c>
      <c r="DG508" s="2" t="s">
        <v>3</v>
      </c>
      <c r="DH508" s="2" t="s">
        <v>3</v>
      </c>
      <c r="DI508" s="2" t="s">
        <v>3</v>
      </c>
      <c r="DJ508" s="2" t="s">
        <v>3</v>
      </c>
      <c r="DK508" s="2" t="s">
        <v>3</v>
      </c>
      <c r="DL508" s="2" t="s">
        <v>3</v>
      </c>
      <c r="DM508" s="2" t="s">
        <v>3</v>
      </c>
      <c r="DN508" s="2">
        <v>0</v>
      </c>
      <c r="DO508" s="2">
        <v>0</v>
      </c>
      <c r="DP508" s="2">
        <v>1</v>
      </c>
      <c r="DQ508" s="2">
        <v>1</v>
      </c>
      <c r="DR508" s="2"/>
      <c r="DS508" s="2"/>
      <c r="DT508" s="2"/>
      <c r="DU508" s="2">
        <v>1013</v>
      </c>
      <c r="DV508" s="2" t="s">
        <v>202</v>
      </c>
      <c r="DW508" s="2" t="s">
        <v>202</v>
      </c>
      <c r="DX508" s="2">
        <v>1</v>
      </c>
      <c r="DY508" s="2"/>
      <c r="DZ508" s="2" t="s">
        <v>3</v>
      </c>
      <c r="EA508" s="2" t="s">
        <v>3</v>
      </c>
      <c r="EB508" s="2" t="s">
        <v>3</v>
      </c>
      <c r="EC508" s="2" t="s">
        <v>3</v>
      </c>
      <c r="ED508" s="2"/>
      <c r="EE508" s="2">
        <v>151030680</v>
      </c>
      <c r="EF508" s="2">
        <v>60</v>
      </c>
      <c r="EG508" s="2" t="s">
        <v>204</v>
      </c>
      <c r="EH508" s="2">
        <v>0</v>
      </c>
      <c r="EI508" s="2" t="s">
        <v>3</v>
      </c>
      <c r="EJ508" s="2">
        <v>1</v>
      </c>
      <c r="EK508" s="2">
        <v>682</v>
      </c>
      <c r="EL508" s="2" t="s">
        <v>205</v>
      </c>
      <c r="EM508" s="2" t="s">
        <v>206</v>
      </c>
      <c r="EN508" s="2"/>
      <c r="EO508" s="2" t="s">
        <v>3</v>
      </c>
      <c r="EP508" s="2"/>
      <c r="EQ508" s="2">
        <v>0</v>
      </c>
      <c r="ER508" s="2">
        <v>252.88</v>
      </c>
      <c r="ES508" s="2">
        <v>0</v>
      </c>
      <c r="ET508" s="2">
        <v>14.25</v>
      </c>
      <c r="EU508" s="2">
        <v>0</v>
      </c>
      <c r="EV508" s="2">
        <v>238.63</v>
      </c>
      <c r="EW508" s="2">
        <v>19.059999999999999</v>
      </c>
      <c r="EX508" s="2">
        <v>0</v>
      </c>
      <c r="EY508" s="2">
        <v>0</v>
      </c>
      <c r="EZ508" s="2"/>
      <c r="FA508" s="2"/>
      <c r="FB508" s="2"/>
      <c r="FC508" s="2"/>
      <c r="FD508" s="2"/>
      <c r="FE508" s="2"/>
      <c r="FF508" s="2"/>
      <c r="FG508" s="2"/>
      <c r="FH508" s="2"/>
      <c r="FI508" s="2"/>
      <c r="FJ508" s="2"/>
      <c r="FK508" s="2"/>
      <c r="FL508" s="2"/>
      <c r="FM508" s="2"/>
      <c r="FN508" s="2"/>
      <c r="FO508" s="2"/>
      <c r="FP508" s="2"/>
      <c r="FQ508" s="2">
        <v>0</v>
      </c>
      <c r="FR508" s="2">
        <f t="shared" si="546"/>
        <v>0</v>
      </c>
      <c r="FS508" s="2">
        <v>0</v>
      </c>
      <c r="FT508" s="2"/>
      <c r="FU508" s="2"/>
      <c r="FV508" s="2"/>
      <c r="FW508" s="2"/>
      <c r="FX508" s="2">
        <v>91</v>
      </c>
      <c r="FY508" s="2">
        <v>70</v>
      </c>
      <c r="FZ508" s="2"/>
      <c r="GA508" s="2" t="s">
        <v>3</v>
      </c>
      <c r="GB508" s="2"/>
      <c r="GC508" s="2"/>
      <c r="GD508" s="2">
        <v>0</v>
      </c>
      <c r="GE508" s="2"/>
      <c r="GF508" s="2">
        <v>454863498</v>
      </c>
      <c r="GG508" s="2">
        <v>2</v>
      </c>
      <c r="GH508" s="2">
        <v>1</v>
      </c>
      <c r="GI508" s="2">
        <v>-2</v>
      </c>
      <c r="GJ508" s="2">
        <v>0</v>
      </c>
      <c r="GK508" s="2">
        <f>ROUND(R508*(R12)/100,2)</f>
        <v>0</v>
      </c>
      <c r="GL508" s="2">
        <f t="shared" si="547"/>
        <v>0</v>
      </c>
      <c r="GM508" s="2">
        <f t="shared" si="548"/>
        <v>286.68</v>
      </c>
      <c r="GN508" s="2">
        <f t="shared" si="549"/>
        <v>286.68</v>
      </c>
      <c r="GO508" s="2">
        <f t="shared" si="550"/>
        <v>0</v>
      </c>
      <c r="GP508" s="2">
        <f t="shared" si="551"/>
        <v>0</v>
      </c>
      <c r="GQ508" s="2"/>
      <c r="GR508" s="2">
        <v>0</v>
      </c>
      <c r="GS508" s="2">
        <v>0</v>
      </c>
      <c r="GT508" s="2">
        <v>0</v>
      </c>
      <c r="GU508" s="2" t="s">
        <v>3</v>
      </c>
      <c r="GV508" s="2">
        <f t="shared" si="552"/>
        <v>0</v>
      </c>
      <c r="GW508" s="2">
        <v>1</v>
      </c>
      <c r="GX508" s="2">
        <f t="shared" si="553"/>
        <v>0</v>
      </c>
      <c r="GY508" s="2"/>
      <c r="GZ508" s="2"/>
      <c r="HA508" s="2">
        <v>0</v>
      </c>
      <c r="HB508" s="2">
        <v>0</v>
      </c>
      <c r="HC508" s="2">
        <f t="shared" si="554"/>
        <v>0</v>
      </c>
      <c r="HD508" s="2"/>
      <c r="HE508" s="2" t="s">
        <v>3</v>
      </c>
      <c r="HF508" s="2" t="s">
        <v>3</v>
      </c>
      <c r="HG508" s="2"/>
      <c r="HH508" s="2"/>
      <c r="HI508" s="2"/>
      <c r="HJ508" s="2"/>
      <c r="HK508" s="2"/>
      <c r="HL508" s="2"/>
      <c r="HM508" s="2" t="s">
        <v>3</v>
      </c>
      <c r="HN508" s="2" t="s">
        <v>3</v>
      </c>
      <c r="HO508" s="2" t="s">
        <v>3</v>
      </c>
      <c r="HP508" s="2" t="s">
        <v>3</v>
      </c>
      <c r="HQ508" s="2" t="s">
        <v>3</v>
      </c>
      <c r="HR508" s="2"/>
      <c r="HS508" s="2"/>
      <c r="HT508" s="2"/>
      <c r="HU508" s="2"/>
      <c r="HV508" s="2"/>
      <c r="HW508" s="2"/>
      <c r="HX508" s="2"/>
      <c r="HY508" s="2"/>
      <c r="HZ508" s="2"/>
      <c r="IA508" s="2"/>
      <c r="IB508" s="2"/>
      <c r="IC508" s="2"/>
      <c r="ID508" s="2"/>
      <c r="IE508" s="2"/>
      <c r="IF508" s="2"/>
      <c r="IG508" s="2"/>
      <c r="IH508" s="2"/>
      <c r="II508" s="2"/>
      <c r="IJ508" s="2"/>
      <c r="IK508" s="2">
        <v>0</v>
      </c>
      <c r="IL508" s="2"/>
      <c r="IM508" s="2"/>
      <c r="IN508" s="2"/>
      <c r="IO508" s="2"/>
      <c r="IP508" s="2"/>
      <c r="IQ508" s="2"/>
      <c r="IR508" s="2"/>
      <c r="IS508" s="2"/>
      <c r="IT508" s="2"/>
      <c r="IU508" s="2"/>
    </row>
    <row r="509" spans="1:255" x14ac:dyDescent="0.2">
      <c r="A509">
        <v>17</v>
      </c>
      <c r="B509">
        <v>1</v>
      </c>
      <c r="C509">
        <f>ROW(SmtRes!A672)</f>
        <v>672</v>
      </c>
      <c r="D509">
        <f>ROW(EtalonRes!A786)</f>
        <v>786</v>
      </c>
      <c r="E509" t="s">
        <v>459</v>
      </c>
      <c r="F509" t="s">
        <v>200</v>
      </c>
      <c r="G509" t="s">
        <v>201</v>
      </c>
      <c r="H509" t="s">
        <v>202</v>
      </c>
      <c r="I509">
        <v>0.45</v>
      </c>
      <c r="J509">
        <v>0</v>
      </c>
      <c r="K509">
        <v>0.45</v>
      </c>
      <c r="O509">
        <f t="shared" si="517"/>
        <v>3760.04</v>
      </c>
      <c r="P509">
        <f t="shared" si="518"/>
        <v>0</v>
      </c>
      <c r="Q509">
        <f t="shared" si="519"/>
        <v>54.36</v>
      </c>
      <c r="R509">
        <f t="shared" si="520"/>
        <v>0</v>
      </c>
      <c r="S509">
        <f t="shared" si="521"/>
        <v>3705.68</v>
      </c>
      <c r="T509">
        <f t="shared" si="522"/>
        <v>0</v>
      </c>
      <c r="U509">
        <f t="shared" si="523"/>
        <v>8.577</v>
      </c>
      <c r="V509">
        <f t="shared" si="524"/>
        <v>0</v>
      </c>
      <c r="W509">
        <f t="shared" si="525"/>
        <v>0</v>
      </c>
      <c r="X509">
        <f t="shared" si="526"/>
        <v>2779.26</v>
      </c>
      <c r="Y509">
        <f t="shared" si="527"/>
        <v>1519.33</v>
      </c>
      <c r="AA509">
        <v>151751235</v>
      </c>
      <c r="AB509">
        <f t="shared" si="528"/>
        <v>252.88</v>
      </c>
      <c r="AC509">
        <f t="shared" si="529"/>
        <v>0</v>
      </c>
      <c r="AD509">
        <f t="shared" si="530"/>
        <v>14.25</v>
      </c>
      <c r="AE509">
        <f t="shared" si="531"/>
        <v>0</v>
      </c>
      <c r="AF509">
        <f t="shared" si="532"/>
        <v>238.63</v>
      </c>
      <c r="AG509">
        <f t="shared" si="533"/>
        <v>0</v>
      </c>
      <c r="AH509">
        <f t="shared" si="534"/>
        <v>19.059999999999999</v>
      </c>
      <c r="AI509">
        <f t="shared" si="535"/>
        <v>0</v>
      </c>
      <c r="AJ509">
        <f t="shared" si="536"/>
        <v>0</v>
      </c>
      <c r="AK509">
        <v>252.88</v>
      </c>
      <c r="AL509">
        <v>0</v>
      </c>
      <c r="AM509">
        <v>14.25</v>
      </c>
      <c r="AN509">
        <v>0</v>
      </c>
      <c r="AO509">
        <v>238.63</v>
      </c>
      <c r="AP509">
        <v>0</v>
      </c>
      <c r="AQ509">
        <v>19.059999999999999</v>
      </c>
      <c r="AR509">
        <v>0</v>
      </c>
      <c r="AS509">
        <v>0</v>
      </c>
      <c r="AT509">
        <v>75</v>
      </c>
      <c r="AU509">
        <v>41</v>
      </c>
      <c r="AV509">
        <v>1</v>
      </c>
      <c r="AW509">
        <v>1</v>
      </c>
      <c r="AZ509">
        <v>1</v>
      </c>
      <c r="BA509">
        <v>34.51</v>
      </c>
      <c r="BB509">
        <v>8.48</v>
      </c>
      <c r="BC509">
        <v>1</v>
      </c>
      <c r="BD509" t="s">
        <v>3</v>
      </c>
      <c r="BE509" t="s">
        <v>3</v>
      </c>
      <c r="BF509" t="s">
        <v>3</v>
      </c>
      <c r="BG509" t="s">
        <v>3</v>
      </c>
      <c r="BH509">
        <v>0</v>
      </c>
      <c r="BI509">
        <v>1</v>
      </c>
      <c r="BJ509" t="s">
        <v>203</v>
      </c>
      <c r="BM509">
        <v>682</v>
      </c>
      <c r="BN509">
        <v>0</v>
      </c>
      <c r="BO509" t="s">
        <v>200</v>
      </c>
      <c r="BP509">
        <v>1</v>
      </c>
      <c r="BQ509">
        <v>60</v>
      </c>
      <c r="BR509">
        <v>0</v>
      </c>
      <c r="BS509">
        <v>34.51</v>
      </c>
      <c r="BT509">
        <v>1</v>
      </c>
      <c r="BU509">
        <v>1</v>
      </c>
      <c r="BV509">
        <v>1</v>
      </c>
      <c r="BW509">
        <v>1</v>
      </c>
      <c r="BX509">
        <v>1</v>
      </c>
      <c r="BY509" t="s">
        <v>3</v>
      </c>
      <c r="BZ509">
        <v>75</v>
      </c>
      <c r="CA509">
        <v>41</v>
      </c>
      <c r="CB509" t="s">
        <v>3</v>
      </c>
      <c r="CE509">
        <v>30</v>
      </c>
      <c r="CF509">
        <v>0</v>
      </c>
      <c r="CG509">
        <v>0</v>
      </c>
      <c r="CM509">
        <v>0</v>
      </c>
      <c r="CN509" t="s">
        <v>3</v>
      </c>
      <c r="CO509">
        <v>0</v>
      </c>
      <c r="CP509">
        <f t="shared" si="537"/>
        <v>3760.04</v>
      </c>
      <c r="CQ509">
        <f t="shared" si="538"/>
        <v>0</v>
      </c>
      <c r="CR509">
        <f t="shared" si="539"/>
        <v>120.84</v>
      </c>
      <c r="CS509">
        <f t="shared" si="540"/>
        <v>0</v>
      </c>
      <c r="CT509">
        <f t="shared" si="541"/>
        <v>8235.1200000000008</v>
      </c>
      <c r="CU509">
        <f t="shared" si="542"/>
        <v>0</v>
      </c>
      <c r="CV509">
        <f t="shared" si="543"/>
        <v>19.059999999999999</v>
      </c>
      <c r="CW509">
        <f t="shared" si="544"/>
        <v>0</v>
      </c>
      <c r="CX509">
        <f t="shared" si="545"/>
        <v>0</v>
      </c>
      <c r="CY509">
        <f>S509*(BZ509/100)</f>
        <v>2779.2599999999998</v>
      </c>
      <c r="CZ509">
        <f>S509*(CA509/100)</f>
        <v>1519.3287999999998</v>
      </c>
      <c r="DC509" t="s">
        <v>3</v>
      </c>
      <c r="DD509" t="s">
        <v>3</v>
      </c>
      <c r="DE509" t="s">
        <v>3</v>
      </c>
      <c r="DF509" t="s">
        <v>3</v>
      </c>
      <c r="DG509" t="s">
        <v>3</v>
      </c>
      <c r="DH509" t="s">
        <v>3</v>
      </c>
      <c r="DI509" t="s">
        <v>3</v>
      </c>
      <c r="DJ509" t="s">
        <v>3</v>
      </c>
      <c r="DK509" t="s">
        <v>3</v>
      </c>
      <c r="DL509" t="s">
        <v>3</v>
      </c>
      <c r="DM509" t="s">
        <v>3</v>
      </c>
      <c r="DN509">
        <v>91</v>
      </c>
      <c r="DO509">
        <v>70</v>
      </c>
      <c r="DP509">
        <v>1</v>
      </c>
      <c r="DQ509">
        <v>1</v>
      </c>
      <c r="DU509">
        <v>1013</v>
      </c>
      <c r="DV509" t="s">
        <v>202</v>
      </c>
      <c r="DW509" t="s">
        <v>202</v>
      </c>
      <c r="DX509">
        <v>1</v>
      </c>
      <c r="DZ509" t="s">
        <v>3</v>
      </c>
      <c r="EA509" t="s">
        <v>3</v>
      </c>
      <c r="EB509" t="s">
        <v>3</v>
      </c>
      <c r="EC509" t="s">
        <v>3</v>
      </c>
      <c r="EE509">
        <v>151030680</v>
      </c>
      <c r="EF509">
        <v>60</v>
      </c>
      <c r="EG509" t="s">
        <v>204</v>
      </c>
      <c r="EH509">
        <v>0</v>
      </c>
      <c r="EI509" t="s">
        <v>3</v>
      </c>
      <c r="EJ509">
        <v>1</v>
      </c>
      <c r="EK509">
        <v>682</v>
      </c>
      <c r="EL509" t="s">
        <v>205</v>
      </c>
      <c r="EM509" t="s">
        <v>206</v>
      </c>
      <c r="EO509" t="s">
        <v>3</v>
      </c>
      <c r="EQ509">
        <v>0</v>
      </c>
      <c r="ER509">
        <v>252.88</v>
      </c>
      <c r="ES509">
        <v>0</v>
      </c>
      <c r="ET509">
        <v>14.25</v>
      </c>
      <c r="EU509">
        <v>0</v>
      </c>
      <c r="EV509">
        <v>238.63</v>
      </c>
      <c r="EW509">
        <v>19.059999999999999</v>
      </c>
      <c r="EX509">
        <v>0</v>
      </c>
      <c r="EY509">
        <v>0</v>
      </c>
      <c r="FQ509">
        <v>0</v>
      </c>
      <c r="FR509">
        <f t="shared" si="546"/>
        <v>0</v>
      </c>
      <c r="FS509">
        <v>0</v>
      </c>
      <c r="FX509">
        <v>91</v>
      </c>
      <c r="FY509">
        <v>70</v>
      </c>
      <c r="GA509" t="s">
        <v>3</v>
      </c>
      <c r="GD509">
        <v>0</v>
      </c>
      <c r="GF509">
        <v>454863498</v>
      </c>
      <c r="GG509">
        <v>2</v>
      </c>
      <c r="GH509">
        <v>1</v>
      </c>
      <c r="GI509">
        <v>2</v>
      </c>
      <c r="GJ509">
        <v>0</v>
      </c>
      <c r="GK509">
        <f>ROUND(R509*(S12)/100,2)</f>
        <v>0</v>
      </c>
      <c r="GL509">
        <f t="shared" si="547"/>
        <v>0</v>
      </c>
      <c r="GM509">
        <f t="shared" si="548"/>
        <v>8058.63</v>
      </c>
      <c r="GN509">
        <f t="shared" si="549"/>
        <v>8058.63</v>
      </c>
      <c r="GO509">
        <f t="shared" si="550"/>
        <v>0</v>
      </c>
      <c r="GP509">
        <f t="shared" si="551"/>
        <v>0</v>
      </c>
      <c r="GR509">
        <v>0</v>
      </c>
      <c r="GS509">
        <v>3</v>
      </c>
      <c r="GT509">
        <v>0</v>
      </c>
      <c r="GU509" t="s">
        <v>3</v>
      </c>
      <c r="GV509">
        <f t="shared" si="552"/>
        <v>0</v>
      </c>
      <c r="GW509">
        <v>1</v>
      </c>
      <c r="GX509">
        <f t="shared" si="553"/>
        <v>0</v>
      </c>
      <c r="HA509">
        <v>0</v>
      </c>
      <c r="HB509">
        <v>0</v>
      </c>
      <c r="HC509">
        <f t="shared" si="554"/>
        <v>0</v>
      </c>
      <c r="HE509" t="s">
        <v>3</v>
      </c>
      <c r="HF509" t="s">
        <v>3</v>
      </c>
      <c r="HM509" t="s">
        <v>3</v>
      </c>
      <c r="HN509" t="s">
        <v>3</v>
      </c>
      <c r="HO509" t="s">
        <v>3</v>
      </c>
      <c r="HP509" t="s">
        <v>3</v>
      </c>
      <c r="HQ509" t="s">
        <v>3</v>
      </c>
      <c r="IK509">
        <v>0</v>
      </c>
    </row>
    <row r="510" spans="1:255" x14ac:dyDescent="0.2">
      <c r="A510" s="2">
        <v>17</v>
      </c>
      <c r="B510" s="2">
        <v>1</v>
      </c>
      <c r="C510" s="2">
        <f>ROW(SmtRes!A677)</f>
        <v>677</v>
      </c>
      <c r="D510" s="2">
        <f>ROW(EtalonRes!A791)</f>
        <v>791</v>
      </c>
      <c r="E510" s="2" t="s">
        <v>460</v>
      </c>
      <c r="F510" s="2" t="s">
        <v>214</v>
      </c>
      <c r="G510" s="2" t="s">
        <v>215</v>
      </c>
      <c r="H510" s="2" t="s">
        <v>202</v>
      </c>
      <c r="I510" s="2">
        <f>ROUND(45/100,9)</f>
        <v>0.45</v>
      </c>
      <c r="J510" s="2">
        <v>0</v>
      </c>
      <c r="K510" s="2">
        <f>ROUND(45/100,9)</f>
        <v>0.45</v>
      </c>
      <c r="L510" s="2"/>
      <c r="M510" s="2"/>
      <c r="N510" s="2"/>
      <c r="O510" s="2">
        <f t="shared" si="517"/>
        <v>649.67999999999995</v>
      </c>
      <c r="P510" s="2">
        <f t="shared" si="518"/>
        <v>124.84</v>
      </c>
      <c r="Q510" s="2">
        <f t="shared" si="519"/>
        <v>0</v>
      </c>
      <c r="R510" s="2">
        <f t="shared" si="520"/>
        <v>0</v>
      </c>
      <c r="S510" s="2">
        <f t="shared" si="521"/>
        <v>524.84</v>
      </c>
      <c r="T510" s="2">
        <f t="shared" si="522"/>
        <v>0</v>
      </c>
      <c r="U510" s="2">
        <f t="shared" si="523"/>
        <v>49.050000000000004</v>
      </c>
      <c r="V510" s="2">
        <f t="shared" si="524"/>
        <v>0</v>
      </c>
      <c r="W510" s="2">
        <f t="shared" si="525"/>
        <v>0</v>
      </c>
      <c r="X510" s="2">
        <f t="shared" si="526"/>
        <v>477.6</v>
      </c>
      <c r="Y510" s="2">
        <f t="shared" si="527"/>
        <v>367.39</v>
      </c>
      <c r="Z510" s="2"/>
      <c r="AA510" s="2">
        <v>151751237</v>
      </c>
      <c r="AB510" s="2">
        <f t="shared" si="528"/>
        <v>1443.72</v>
      </c>
      <c r="AC510" s="2">
        <f t="shared" si="529"/>
        <v>277.42</v>
      </c>
      <c r="AD510" s="2">
        <f t="shared" si="530"/>
        <v>0</v>
      </c>
      <c r="AE510" s="2">
        <f t="shared" si="531"/>
        <v>0</v>
      </c>
      <c r="AF510" s="2">
        <f t="shared" si="532"/>
        <v>1166.3</v>
      </c>
      <c r="AG510" s="2">
        <f t="shared" si="533"/>
        <v>0</v>
      </c>
      <c r="AH510" s="2">
        <f t="shared" si="534"/>
        <v>109</v>
      </c>
      <c r="AI510" s="2">
        <f t="shared" si="535"/>
        <v>0</v>
      </c>
      <c r="AJ510" s="2">
        <f t="shared" si="536"/>
        <v>0</v>
      </c>
      <c r="AK510" s="2">
        <v>1443.72</v>
      </c>
      <c r="AL510" s="2">
        <v>277.42</v>
      </c>
      <c r="AM510" s="2">
        <v>0</v>
      </c>
      <c r="AN510" s="2">
        <v>0</v>
      </c>
      <c r="AO510" s="2">
        <v>1166.3</v>
      </c>
      <c r="AP510" s="2">
        <v>0</v>
      </c>
      <c r="AQ510" s="2">
        <v>109</v>
      </c>
      <c r="AR510" s="2">
        <v>0</v>
      </c>
      <c r="AS510" s="2">
        <v>0</v>
      </c>
      <c r="AT510" s="2">
        <v>91</v>
      </c>
      <c r="AU510" s="2">
        <v>70</v>
      </c>
      <c r="AV510" s="2">
        <v>1</v>
      </c>
      <c r="AW510" s="2">
        <v>1</v>
      </c>
      <c r="AX510" s="2"/>
      <c r="AY510" s="2"/>
      <c r="AZ510" s="2">
        <v>1</v>
      </c>
      <c r="BA510" s="2">
        <v>1</v>
      </c>
      <c r="BB510" s="2">
        <v>1</v>
      </c>
      <c r="BC510" s="2">
        <v>1</v>
      </c>
      <c r="BD510" s="2" t="s">
        <v>3</v>
      </c>
      <c r="BE510" s="2" t="s">
        <v>3</v>
      </c>
      <c r="BF510" s="2" t="s">
        <v>3</v>
      </c>
      <c r="BG510" s="2" t="s">
        <v>3</v>
      </c>
      <c r="BH510" s="2">
        <v>0</v>
      </c>
      <c r="BI510" s="2">
        <v>1</v>
      </c>
      <c r="BJ510" s="2" t="s">
        <v>216</v>
      </c>
      <c r="BK510" s="2"/>
      <c r="BL510" s="2"/>
      <c r="BM510" s="2">
        <v>682</v>
      </c>
      <c r="BN510" s="2">
        <v>0</v>
      </c>
      <c r="BO510" s="2" t="s">
        <v>3</v>
      </c>
      <c r="BP510" s="2">
        <v>0</v>
      </c>
      <c r="BQ510" s="2">
        <v>60</v>
      </c>
      <c r="BR510" s="2">
        <v>0</v>
      </c>
      <c r="BS510" s="2">
        <v>1</v>
      </c>
      <c r="BT510" s="2">
        <v>1</v>
      </c>
      <c r="BU510" s="2">
        <v>1</v>
      </c>
      <c r="BV510" s="2">
        <v>1</v>
      </c>
      <c r="BW510" s="2">
        <v>1</v>
      </c>
      <c r="BX510" s="2">
        <v>1</v>
      </c>
      <c r="BY510" s="2" t="s">
        <v>3</v>
      </c>
      <c r="BZ510" s="2">
        <v>91</v>
      </c>
      <c r="CA510" s="2">
        <v>70</v>
      </c>
      <c r="CB510" s="2" t="s">
        <v>3</v>
      </c>
      <c r="CC510" s="2"/>
      <c r="CD510" s="2"/>
      <c r="CE510" s="2">
        <v>30</v>
      </c>
      <c r="CF510" s="2">
        <v>0</v>
      </c>
      <c r="CG510" s="2">
        <v>0</v>
      </c>
      <c r="CH510" s="2"/>
      <c r="CI510" s="2"/>
      <c r="CJ510" s="2"/>
      <c r="CK510" s="2"/>
      <c r="CL510" s="2"/>
      <c r="CM510" s="2">
        <v>0</v>
      </c>
      <c r="CN510" s="2" t="s">
        <v>3</v>
      </c>
      <c r="CO510" s="2">
        <v>0</v>
      </c>
      <c r="CP510" s="2">
        <f t="shared" si="537"/>
        <v>649.68000000000006</v>
      </c>
      <c r="CQ510" s="2">
        <f t="shared" si="538"/>
        <v>277.42</v>
      </c>
      <c r="CR510" s="2">
        <f t="shared" si="539"/>
        <v>0</v>
      </c>
      <c r="CS510" s="2">
        <f t="shared" si="540"/>
        <v>0</v>
      </c>
      <c r="CT510" s="2">
        <f t="shared" si="541"/>
        <v>1166.3</v>
      </c>
      <c r="CU510" s="2">
        <f t="shared" si="542"/>
        <v>0</v>
      </c>
      <c r="CV510" s="2">
        <f t="shared" si="543"/>
        <v>109</v>
      </c>
      <c r="CW510" s="2">
        <f t="shared" si="544"/>
        <v>0</v>
      </c>
      <c r="CX510" s="2">
        <f t="shared" si="545"/>
        <v>0</v>
      </c>
      <c r="CY510" s="2">
        <f>((S510*BZ510)/100)</f>
        <v>477.6044</v>
      </c>
      <c r="CZ510" s="2">
        <f>((S510*CA510)/100)</f>
        <v>367.38800000000003</v>
      </c>
      <c r="DA510" s="2"/>
      <c r="DB510" s="2"/>
      <c r="DC510" s="2" t="s">
        <v>3</v>
      </c>
      <c r="DD510" s="2" t="s">
        <v>3</v>
      </c>
      <c r="DE510" s="2" t="s">
        <v>3</v>
      </c>
      <c r="DF510" s="2" t="s">
        <v>3</v>
      </c>
      <c r="DG510" s="2" t="s">
        <v>3</v>
      </c>
      <c r="DH510" s="2" t="s">
        <v>3</v>
      </c>
      <c r="DI510" s="2" t="s">
        <v>3</v>
      </c>
      <c r="DJ510" s="2" t="s">
        <v>3</v>
      </c>
      <c r="DK510" s="2" t="s">
        <v>3</v>
      </c>
      <c r="DL510" s="2" t="s">
        <v>3</v>
      </c>
      <c r="DM510" s="2" t="s">
        <v>3</v>
      </c>
      <c r="DN510" s="2">
        <v>0</v>
      </c>
      <c r="DO510" s="2">
        <v>0</v>
      </c>
      <c r="DP510" s="2">
        <v>1</v>
      </c>
      <c r="DQ510" s="2">
        <v>1</v>
      </c>
      <c r="DR510" s="2"/>
      <c r="DS510" s="2"/>
      <c r="DT510" s="2"/>
      <c r="DU510" s="2">
        <v>1013</v>
      </c>
      <c r="DV510" s="2" t="s">
        <v>202</v>
      </c>
      <c r="DW510" s="2" t="s">
        <v>202</v>
      </c>
      <c r="DX510" s="2">
        <v>1</v>
      </c>
      <c r="DY510" s="2"/>
      <c r="DZ510" s="2" t="s">
        <v>3</v>
      </c>
      <c r="EA510" s="2" t="s">
        <v>3</v>
      </c>
      <c r="EB510" s="2" t="s">
        <v>3</v>
      </c>
      <c r="EC510" s="2" t="s">
        <v>3</v>
      </c>
      <c r="ED510" s="2"/>
      <c r="EE510" s="2">
        <v>151030680</v>
      </c>
      <c r="EF510" s="2">
        <v>60</v>
      </c>
      <c r="EG510" s="2" t="s">
        <v>204</v>
      </c>
      <c r="EH510" s="2">
        <v>0</v>
      </c>
      <c r="EI510" s="2" t="s">
        <v>3</v>
      </c>
      <c r="EJ510" s="2">
        <v>1</v>
      </c>
      <c r="EK510" s="2">
        <v>682</v>
      </c>
      <c r="EL510" s="2" t="s">
        <v>205</v>
      </c>
      <c r="EM510" s="2" t="s">
        <v>206</v>
      </c>
      <c r="EN510" s="2"/>
      <c r="EO510" s="2" t="s">
        <v>3</v>
      </c>
      <c r="EP510" s="2"/>
      <c r="EQ510" s="2">
        <v>0</v>
      </c>
      <c r="ER510" s="2">
        <v>1443.72</v>
      </c>
      <c r="ES510" s="2">
        <v>277.42</v>
      </c>
      <c r="ET510" s="2">
        <v>0</v>
      </c>
      <c r="EU510" s="2">
        <v>0</v>
      </c>
      <c r="EV510" s="2">
        <v>1166.3</v>
      </c>
      <c r="EW510" s="2">
        <v>109</v>
      </c>
      <c r="EX510" s="2">
        <v>0</v>
      </c>
      <c r="EY510" s="2">
        <v>0</v>
      </c>
      <c r="EZ510" s="2"/>
      <c r="FA510" s="2"/>
      <c r="FB510" s="2"/>
      <c r="FC510" s="2"/>
      <c r="FD510" s="2"/>
      <c r="FE510" s="2"/>
      <c r="FF510" s="2"/>
      <c r="FG510" s="2"/>
      <c r="FH510" s="2"/>
      <c r="FI510" s="2"/>
      <c r="FJ510" s="2"/>
      <c r="FK510" s="2"/>
      <c r="FL510" s="2"/>
      <c r="FM510" s="2"/>
      <c r="FN510" s="2"/>
      <c r="FO510" s="2"/>
      <c r="FP510" s="2"/>
      <c r="FQ510" s="2">
        <v>0</v>
      </c>
      <c r="FR510" s="2">
        <f t="shared" si="546"/>
        <v>0</v>
      </c>
      <c r="FS510" s="2">
        <v>0</v>
      </c>
      <c r="FT510" s="2"/>
      <c r="FU510" s="2"/>
      <c r="FV510" s="2"/>
      <c r="FW510" s="2"/>
      <c r="FX510" s="2">
        <v>91</v>
      </c>
      <c r="FY510" s="2">
        <v>70</v>
      </c>
      <c r="FZ510" s="2"/>
      <c r="GA510" s="2" t="s">
        <v>3</v>
      </c>
      <c r="GB510" s="2"/>
      <c r="GC510" s="2"/>
      <c r="GD510" s="2">
        <v>0</v>
      </c>
      <c r="GE510" s="2"/>
      <c r="GF510" s="2">
        <v>279344823</v>
      </c>
      <c r="GG510" s="2">
        <v>2</v>
      </c>
      <c r="GH510" s="2">
        <v>1</v>
      </c>
      <c r="GI510" s="2">
        <v>-2</v>
      </c>
      <c r="GJ510" s="2">
        <v>0</v>
      </c>
      <c r="GK510" s="2">
        <f>ROUND(R510*(R12)/100,2)</f>
        <v>0</v>
      </c>
      <c r="GL510" s="2">
        <f t="shared" si="547"/>
        <v>0</v>
      </c>
      <c r="GM510" s="2">
        <f t="shared" si="548"/>
        <v>1494.67</v>
      </c>
      <c r="GN510" s="2">
        <f t="shared" si="549"/>
        <v>1494.67</v>
      </c>
      <c r="GO510" s="2">
        <f t="shared" si="550"/>
        <v>0</v>
      </c>
      <c r="GP510" s="2">
        <f t="shared" si="551"/>
        <v>0</v>
      </c>
      <c r="GQ510" s="2"/>
      <c r="GR510" s="2">
        <v>0</v>
      </c>
      <c r="GS510" s="2">
        <v>0</v>
      </c>
      <c r="GT510" s="2">
        <v>0</v>
      </c>
      <c r="GU510" s="2" t="s">
        <v>3</v>
      </c>
      <c r="GV510" s="2">
        <f t="shared" si="552"/>
        <v>0</v>
      </c>
      <c r="GW510" s="2">
        <v>1</v>
      </c>
      <c r="GX510" s="2">
        <f t="shared" si="553"/>
        <v>0</v>
      </c>
      <c r="GY510" s="2"/>
      <c r="GZ510" s="2"/>
      <c r="HA510" s="2">
        <v>0</v>
      </c>
      <c r="HB510" s="2">
        <v>0</v>
      </c>
      <c r="HC510" s="2">
        <f t="shared" si="554"/>
        <v>0</v>
      </c>
      <c r="HD510" s="2"/>
      <c r="HE510" s="2" t="s">
        <v>3</v>
      </c>
      <c r="HF510" s="2" t="s">
        <v>3</v>
      </c>
      <c r="HG510" s="2"/>
      <c r="HH510" s="2"/>
      <c r="HI510" s="2"/>
      <c r="HJ510" s="2"/>
      <c r="HK510" s="2"/>
      <c r="HL510" s="2"/>
      <c r="HM510" s="2" t="s">
        <v>3</v>
      </c>
      <c r="HN510" s="2" t="s">
        <v>3</v>
      </c>
      <c r="HO510" s="2" t="s">
        <v>3</v>
      </c>
      <c r="HP510" s="2" t="s">
        <v>3</v>
      </c>
      <c r="HQ510" s="2" t="s">
        <v>3</v>
      </c>
      <c r="HR510" s="2"/>
      <c r="HS510" s="2"/>
      <c r="HT510" s="2"/>
      <c r="HU510" s="2"/>
      <c r="HV510" s="2"/>
      <c r="HW510" s="2"/>
      <c r="HX510" s="2"/>
      <c r="HY510" s="2"/>
      <c r="HZ510" s="2"/>
      <c r="IA510" s="2"/>
      <c r="IB510" s="2"/>
      <c r="IC510" s="2"/>
      <c r="ID510" s="2"/>
      <c r="IE510" s="2"/>
      <c r="IF510" s="2"/>
      <c r="IG510" s="2"/>
      <c r="IH510" s="2"/>
      <c r="II510" s="2"/>
      <c r="IJ510" s="2"/>
      <c r="IK510" s="2">
        <v>0</v>
      </c>
      <c r="IL510" s="2"/>
      <c r="IM510" s="2"/>
      <c r="IN510" s="2"/>
      <c r="IO510" s="2"/>
      <c r="IP510" s="2"/>
      <c r="IQ510" s="2"/>
      <c r="IR510" s="2"/>
      <c r="IS510" s="2"/>
      <c r="IT510" s="2"/>
      <c r="IU510" s="2"/>
    </row>
    <row r="511" spans="1:255" x14ac:dyDescent="0.2">
      <c r="A511">
        <v>17</v>
      </c>
      <c r="B511">
        <v>1</v>
      </c>
      <c r="C511">
        <f>ROW(SmtRes!A682)</f>
        <v>682</v>
      </c>
      <c r="D511">
        <f>ROW(EtalonRes!A796)</f>
        <v>796</v>
      </c>
      <c r="E511" t="s">
        <v>460</v>
      </c>
      <c r="F511" t="s">
        <v>214</v>
      </c>
      <c r="G511" t="s">
        <v>215</v>
      </c>
      <c r="H511" t="s">
        <v>202</v>
      </c>
      <c r="I511">
        <f>ROUND(45/100,9)</f>
        <v>0.45</v>
      </c>
      <c r="J511">
        <v>0</v>
      </c>
      <c r="K511">
        <f>ROUND(45/100,9)</f>
        <v>0.45</v>
      </c>
      <c r="O511">
        <f t="shared" si="517"/>
        <v>18675.259999999998</v>
      </c>
      <c r="P511">
        <f t="shared" si="518"/>
        <v>563.03</v>
      </c>
      <c r="Q511">
        <f t="shared" si="519"/>
        <v>0</v>
      </c>
      <c r="R511">
        <f t="shared" si="520"/>
        <v>0</v>
      </c>
      <c r="S511">
        <f t="shared" si="521"/>
        <v>18112.23</v>
      </c>
      <c r="T511">
        <f t="shared" si="522"/>
        <v>0</v>
      </c>
      <c r="U511">
        <f t="shared" si="523"/>
        <v>49.050000000000004</v>
      </c>
      <c r="V511">
        <f t="shared" si="524"/>
        <v>0</v>
      </c>
      <c r="W511">
        <f t="shared" si="525"/>
        <v>0</v>
      </c>
      <c r="X511">
        <f t="shared" si="526"/>
        <v>13584.17</v>
      </c>
      <c r="Y511">
        <f t="shared" si="527"/>
        <v>7426.01</v>
      </c>
      <c r="AA511">
        <v>151751235</v>
      </c>
      <c r="AB511">
        <f t="shared" si="528"/>
        <v>1443.72</v>
      </c>
      <c r="AC511">
        <f t="shared" si="529"/>
        <v>277.42</v>
      </c>
      <c r="AD511">
        <f t="shared" si="530"/>
        <v>0</v>
      </c>
      <c r="AE511">
        <f t="shared" si="531"/>
        <v>0</v>
      </c>
      <c r="AF511">
        <f t="shared" si="532"/>
        <v>1166.3</v>
      </c>
      <c r="AG511">
        <f t="shared" si="533"/>
        <v>0</v>
      </c>
      <c r="AH511">
        <f t="shared" si="534"/>
        <v>109</v>
      </c>
      <c r="AI511">
        <f t="shared" si="535"/>
        <v>0</v>
      </c>
      <c r="AJ511">
        <f t="shared" si="536"/>
        <v>0</v>
      </c>
      <c r="AK511">
        <v>1443.72</v>
      </c>
      <c r="AL511">
        <v>277.42</v>
      </c>
      <c r="AM511">
        <v>0</v>
      </c>
      <c r="AN511">
        <v>0</v>
      </c>
      <c r="AO511">
        <v>1166.3</v>
      </c>
      <c r="AP511">
        <v>0</v>
      </c>
      <c r="AQ511">
        <v>109</v>
      </c>
      <c r="AR511">
        <v>0</v>
      </c>
      <c r="AS511">
        <v>0</v>
      </c>
      <c r="AT511">
        <v>75</v>
      </c>
      <c r="AU511">
        <v>41</v>
      </c>
      <c r="AV511">
        <v>1</v>
      </c>
      <c r="AW511">
        <v>1</v>
      </c>
      <c r="AZ511">
        <v>1</v>
      </c>
      <c r="BA511">
        <v>34.51</v>
      </c>
      <c r="BB511">
        <v>1</v>
      </c>
      <c r="BC511">
        <v>4.51</v>
      </c>
      <c r="BD511" t="s">
        <v>3</v>
      </c>
      <c r="BE511" t="s">
        <v>3</v>
      </c>
      <c r="BF511" t="s">
        <v>3</v>
      </c>
      <c r="BG511" t="s">
        <v>3</v>
      </c>
      <c r="BH511">
        <v>0</v>
      </c>
      <c r="BI511">
        <v>1</v>
      </c>
      <c r="BJ511" t="s">
        <v>216</v>
      </c>
      <c r="BM511">
        <v>682</v>
      </c>
      <c r="BN511">
        <v>0</v>
      </c>
      <c r="BO511" t="s">
        <v>214</v>
      </c>
      <c r="BP511">
        <v>1</v>
      </c>
      <c r="BQ511">
        <v>60</v>
      </c>
      <c r="BR511">
        <v>0</v>
      </c>
      <c r="BS511">
        <v>34.51</v>
      </c>
      <c r="BT511">
        <v>1</v>
      </c>
      <c r="BU511">
        <v>1</v>
      </c>
      <c r="BV511">
        <v>1</v>
      </c>
      <c r="BW511">
        <v>1</v>
      </c>
      <c r="BX511">
        <v>1</v>
      </c>
      <c r="BY511" t="s">
        <v>3</v>
      </c>
      <c r="BZ511">
        <v>75</v>
      </c>
      <c r="CA511">
        <v>41</v>
      </c>
      <c r="CB511" t="s">
        <v>3</v>
      </c>
      <c r="CE511">
        <v>30</v>
      </c>
      <c r="CF511">
        <v>0</v>
      </c>
      <c r="CG511">
        <v>0</v>
      </c>
      <c r="CM511">
        <v>0</v>
      </c>
      <c r="CN511" t="s">
        <v>3</v>
      </c>
      <c r="CO511">
        <v>0</v>
      </c>
      <c r="CP511">
        <f t="shared" si="537"/>
        <v>18675.259999999998</v>
      </c>
      <c r="CQ511">
        <f t="shared" si="538"/>
        <v>1251.1600000000001</v>
      </c>
      <c r="CR511">
        <f t="shared" si="539"/>
        <v>0</v>
      </c>
      <c r="CS511">
        <f t="shared" si="540"/>
        <v>0</v>
      </c>
      <c r="CT511">
        <f t="shared" si="541"/>
        <v>40249.01</v>
      </c>
      <c r="CU511">
        <f t="shared" si="542"/>
        <v>0</v>
      </c>
      <c r="CV511">
        <f t="shared" si="543"/>
        <v>109</v>
      </c>
      <c r="CW511">
        <f t="shared" si="544"/>
        <v>0</v>
      </c>
      <c r="CX511">
        <f t="shared" si="545"/>
        <v>0</v>
      </c>
      <c r="CY511">
        <f>S511*(BZ511/100)</f>
        <v>13584.172500000001</v>
      </c>
      <c r="CZ511">
        <f>S511*(CA511/100)</f>
        <v>7426.0142999999998</v>
      </c>
      <c r="DC511" t="s">
        <v>3</v>
      </c>
      <c r="DD511" t="s">
        <v>3</v>
      </c>
      <c r="DE511" t="s">
        <v>3</v>
      </c>
      <c r="DF511" t="s">
        <v>3</v>
      </c>
      <c r="DG511" t="s">
        <v>3</v>
      </c>
      <c r="DH511" t="s">
        <v>3</v>
      </c>
      <c r="DI511" t="s">
        <v>3</v>
      </c>
      <c r="DJ511" t="s">
        <v>3</v>
      </c>
      <c r="DK511" t="s">
        <v>3</v>
      </c>
      <c r="DL511" t="s">
        <v>3</v>
      </c>
      <c r="DM511" t="s">
        <v>3</v>
      </c>
      <c r="DN511">
        <v>91</v>
      </c>
      <c r="DO511">
        <v>70</v>
      </c>
      <c r="DP511">
        <v>1</v>
      </c>
      <c r="DQ511">
        <v>1</v>
      </c>
      <c r="DU511">
        <v>1013</v>
      </c>
      <c r="DV511" t="s">
        <v>202</v>
      </c>
      <c r="DW511" t="s">
        <v>202</v>
      </c>
      <c r="DX511">
        <v>1</v>
      </c>
      <c r="DZ511" t="s">
        <v>3</v>
      </c>
      <c r="EA511" t="s">
        <v>3</v>
      </c>
      <c r="EB511" t="s">
        <v>3</v>
      </c>
      <c r="EC511" t="s">
        <v>3</v>
      </c>
      <c r="EE511">
        <v>151030680</v>
      </c>
      <c r="EF511">
        <v>60</v>
      </c>
      <c r="EG511" t="s">
        <v>204</v>
      </c>
      <c r="EH511">
        <v>0</v>
      </c>
      <c r="EI511" t="s">
        <v>3</v>
      </c>
      <c r="EJ511">
        <v>1</v>
      </c>
      <c r="EK511">
        <v>682</v>
      </c>
      <c r="EL511" t="s">
        <v>205</v>
      </c>
      <c r="EM511" t="s">
        <v>206</v>
      </c>
      <c r="EO511" t="s">
        <v>3</v>
      </c>
      <c r="EQ511">
        <v>0</v>
      </c>
      <c r="ER511">
        <v>1443.72</v>
      </c>
      <c r="ES511">
        <v>277.42</v>
      </c>
      <c r="ET511">
        <v>0</v>
      </c>
      <c r="EU511">
        <v>0</v>
      </c>
      <c r="EV511">
        <v>1166.3</v>
      </c>
      <c r="EW511">
        <v>109</v>
      </c>
      <c r="EX511">
        <v>0</v>
      </c>
      <c r="EY511">
        <v>0</v>
      </c>
      <c r="FQ511">
        <v>0</v>
      </c>
      <c r="FR511">
        <f t="shared" si="546"/>
        <v>0</v>
      </c>
      <c r="FS511">
        <v>0</v>
      </c>
      <c r="FX511">
        <v>91</v>
      </c>
      <c r="FY511">
        <v>70</v>
      </c>
      <c r="GA511" t="s">
        <v>3</v>
      </c>
      <c r="GD511">
        <v>0</v>
      </c>
      <c r="GF511">
        <v>279344823</v>
      </c>
      <c r="GG511">
        <v>2</v>
      </c>
      <c r="GH511">
        <v>1</v>
      </c>
      <c r="GI511">
        <v>2</v>
      </c>
      <c r="GJ511">
        <v>0</v>
      </c>
      <c r="GK511">
        <f>ROUND(R511*(S12)/100,2)</f>
        <v>0</v>
      </c>
      <c r="GL511">
        <f t="shared" si="547"/>
        <v>0</v>
      </c>
      <c r="GM511">
        <f t="shared" si="548"/>
        <v>39685.440000000002</v>
      </c>
      <c r="GN511">
        <f t="shared" si="549"/>
        <v>39685.440000000002</v>
      </c>
      <c r="GO511">
        <f t="shared" si="550"/>
        <v>0</v>
      </c>
      <c r="GP511">
        <f t="shared" si="551"/>
        <v>0</v>
      </c>
      <c r="GR511">
        <v>0</v>
      </c>
      <c r="GS511">
        <v>3</v>
      </c>
      <c r="GT511">
        <v>0</v>
      </c>
      <c r="GU511" t="s">
        <v>3</v>
      </c>
      <c r="GV511">
        <f t="shared" si="552"/>
        <v>0</v>
      </c>
      <c r="GW511">
        <v>1</v>
      </c>
      <c r="GX511">
        <f t="shared" si="553"/>
        <v>0</v>
      </c>
      <c r="HA511">
        <v>0</v>
      </c>
      <c r="HB511">
        <v>0</v>
      </c>
      <c r="HC511">
        <f t="shared" si="554"/>
        <v>0</v>
      </c>
      <c r="HE511" t="s">
        <v>3</v>
      </c>
      <c r="HF511" t="s">
        <v>3</v>
      </c>
      <c r="HM511" t="s">
        <v>3</v>
      </c>
      <c r="HN511" t="s">
        <v>3</v>
      </c>
      <c r="HO511" t="s">
        <v>3</v>
      </c>
      <c r="HP511" t="s">
        <v>3</v>
      </c>
      <c r="HQ511" t="s">
        <v>3</v>
      </c>
      <c r="IK511">
        <v>0</v>
      </c>
    </row>
    <row r="512" spans="1:255" x14ac:dyDescent="0.2">
      <c r="A512" s="2">
        <v>18</v>
      </c>
      <c r="B512" s="2">
        <v>1</v>
      </c>
      <c r="C512" s="2">
        <v>677</v>
      </c>
      <c r="D512" s="2"/>
      <c r="E512" s="2" t="s">
        <v>461</v>
      </c>
      <c r="F512" s="2" t="s">
        <v>218</v>
      </c>
      <c r="G512" s="2" t="s">
        <v>219</v>
      </c>
      <c r="H512" s="2" t="s">
        <v>220</v>
      </c>
      <c r="I512" s="2">
        <f>I510*J512</f>
        <v>0.1404</v>
      </c>
      <c r="J512" s="2">
        <v>0.312</v>
      </c>
      <c r="K512" s="2">
        <v>0.312</v>
      </c>
      <c r="L512" s="2"/>
      <c r="M512" s="2"/>
      <c r="N512" s="2"/>
      <c r="O512" s="2">
        <f t="shared" si="517"/>
        <v>104.63</v>
      </c>
      <c r="P512" s="2">
        <f t="shared" si="518"/>
        <v>104.63</v>
      </c>
      <c r="Q512" s="2">
        <f t="shared" si="519"/>
        <v>0</v>
      </c>
      <c r="R512" s="2">
        <f t="shared" si="520"/>
        <v>0</v>
      </c>
      <c r="S512" s="2">
        <f t="shared" si="521"/>
        <v>0</v>
      </c>
      <c r="T512" s="2">
        <f t="shared" si="522"/>
        <v>0</v>
      </c>
      <c r="U512" s="2">
        <f t="shared" si="523"/>
        <v>0</v>
      </c>
      <c r="V512" s="2">
        <f t="shared" si="524"/>
        <v>0</v>
      </c>
      <c r="W512" s="2">
        <f t="shared" si="525"/>
        <v>0</v>
      </c>
      <c r="X512" s="2">
        <f t="shared" si="526"/>
        <v>0</v>
      </c>
      <c r="Y512" s="2">
        <f t="shared" si="527"/>
        <v>0</v>
      </c>
      <c r="Z512" s="2"/>
      <c r="AA512" s="2">
        <v>151751237</v>
      </c>
      <c r="AB512" s="2">
        <f t="shared" si="528"/>
        <v>745.24</v>
      </c>
      <c r="AC512" s="2">
        <f t="shared" si="529"/>
        <v>745.24</v>
      </c>
      <c r="AD512" s="2">
        <f t="shared" si="530"/>
        <v>0</v>
      </c>
      <c r="AE512" s="2">
        <f t="shared" si="531"/>
        <v>0</v>
      </c>
      <c r="AF512" s="2">
        <f t="shared" si="532"/>
        <v>0</v>
      </c>
      <c r="AG512" s="2">
        <f t="shared" si="533"/>
        <v>0</v>
      </c>
      <c r="AH512" s="2">
        <f t="shared" si="534"/>
        <v>0</v>
      </c>
      <c r="AI512" s="2">
        <f t="shared" si="535"/>
        <v>0</v>
      </c>
      <c r="AJ512" s="2">
        <f t="shared" si="536"/>
        <v>0</v>
      </c>
      <c r="AK512" s="2">
        <v>745.24</v>
      </c>
      <c r="AL512" s="2">
        <v>745.24</v>
      </c>
      <c r="AM512" s="2">
        <v>0</v>
      </c>
      <c r="AN512" s="2">
        <v>0</v>
      </c>
      <c r="AO512" s="2">
        <v>0</v>
      </c>
      <c r="AP512" s="2">
        <v>0</v>
      </c>
      <c r="AQ512" s="2">
        <v>0</v>
      </c>
      <c r="AR512" s="2">
        <v>0</v>
      </c>
      <c r="AS512" s="2">
        <v>0</v>
      </c>
      <c r="AT512" s="2">
        <v>91</v>
      </c>
      <c r="AU512" s="2">
        <v>70</v>
      </c>
      <c r="AV512" s="2">
        <v>1</v>
      </c>
      <c r="AW512" s="2">
        <v>1</v>
      </c>
      <c r="AX512" s="2"/>
      <c r="AY512" s="2"/>
      <c r="AZ512" s="2">
        <v>1</v>
      </c>
      <c r="BA512" s="2">
        <v>1</v>
      </c>
      <c r="BB512" s="2">
        <v>1</v>
      </c>
      <c r="BC512" s="2">
        <v>1</v>
      </c>
      <c r="BD512" s="2" t="s">
        <v>3</v>
      </c>
      <c r="BE512" s="2" t="s">
        <v>3</v>
      </c>
      <c r="BF512" s="2" t="s">
        <v>3</v>
      </c>
      <c r="BG512" s="2" t="s">
        <v>3</v>
      </c>
      <c r="BH512" s="2">
        <v>3</v>
      </c>
      <c r="BI512" s="2">
        <v>1</v>
      </c>
      <c r="BJ512" s="2" t="s">
        <v>221</v>
      </c>
      <c r="BK512" s="2"/>
      <c r="BL512" s="2"/>
      <c r="BM512" s="2">
        <v>682</v>
      </c>
      <c r="BN512" s="2">
        <v>0</v>
      </c>
      <c r="BO512" s="2" t="s">
        <v>3</v>
      </c>
      <c r="BP512" s="2">
        <v>0</v>
      </c>
      <c r="BQ512" s="2">
        <v>60</v>
      </c>
      <c r="BR512" s="2">
        <v>0</v>
      </c>
      <c r="BS512" s="2">
        <v>1</v>
      </c>
      <c r="BT512" s="2">
        <v>1</v>
      </c>
      <c r="BU512" s="2">
        <v>1</v>
      </c>
      <c r="BV512" s="2">
        <v>1</v>
      </c>
      <c r="BW512" s="2">
        <v>1</v>
      </c>
      <c r="BX512" s="2">
        <v>1</v>
      </c>
      <c r="BY512" s="2" t="s">
        <v>3</v>
      </c>
      <c r="BZ512" s="2">
        <v>91</v>
      </c>
      <c r="CA512" s="2">
        <v>70</v>
      </c>
      <c r="CB512" s="2" t="s">
        <v>3</v>
      </c>
      <c r="CC512" s="2"/>
      <c r="CD512" s="2"/>
      <c r="CE512" s="2">
        <v>30</v>
      </c>
      <c r="CF512" s="2">
        <v>0</v>
      </c>
      <c r="CG512" s="2">
        <v>0</v>
      </c>
      <c r="CH512" s="2"/>
      <c r="CI512" s="2"/>
      <c r="CJ512" s="2"/>
      <c r="CK512" s="2"/>
      <c r="CL512" s="2"/>
      <c r="CM512" s="2">
        <v>0</v>
      </c>
      <c r="CN512" s="2" t="s">
        <v>3</v>
      </c>
      <c r="CO512" s="2">
        <v>0</v>
      </c>
      <c r="CP512" s="2">
        <f t="shared" si="537"/>
        <v>104.63</v>
      </c>
      <c r="CQ512" s="2">
        <f t="shared" si="538"/>
        <v>745.24</v>
      </c>
      <c r="CR512" s="2">
        <f t="shared" si="539"/>
        <v>0</v>
      </c>
      <c r="CS512" s="2">
        <f t="shared" si="540"/>
        <v>0</v>
      </c>
      <c r="CT512" s="2">
        <f t="shared" si="541"/>
        <v>0</v>
      </c>
      <c r="CU512" s="2">
        <f t="shared" si="542"/>
        <v>0</v>
      </c>
      <c r="CV512" s="2">
        <f t="shared" si="543"/>
        <v>0</v>
      </c>
      <c r="CW512" s="2">
        <f t="shared" si="544"/>
        <v>0</v>
      </c>
      <c r="CX512" s="2">
        <f t="shared" si="545"/>
        <v>0</v>
      </c>
      <c r="CY512" s="2">
        <f>((S512*BZ512)/100)</f>
        <v>0</v>
      </c>
      <c r="CZ512" s="2">
        <f>((S512*CA512)/100)</f>
        <v>0</v>
      </c>
      <c r="DA512" s="2"/>
      <c r="DB512" s="2"/>
      <c r="DC512" s="2" t="s">
        <v>3</v>
      </c>
      <c r="DD512" s="2" t="s">
        <v>3</v>
      </c>
      <c r="DE512" s="2" t="s">
        <v>3</v>
      </c>
      <c r="DF512" s="2" t="s">
        <v>3</v>
      </c>
      <c r="DG512" s="2" t="s">
        <v>3</v>
      </c>
      <c r="DH512" s="2" t="s">
        <v>3</v>
      </c>
      <c r="DI512" s="2" t="s">
        <v>3</v>
      </c>
      <c r="DJ512" s="2" t="s">
        <v>3</v>
      </c>
      <c r="DK512" s="2" t="s">
        <v>3</v>
      </c>
      <c r="DL512" s="2" t="s">
        <v>3</v>
      </c>
      <c r="DM512" s="2" t="s">
        <v>3</v>
      </c>
      <c r="DN512" s="2">
        <v>0</v>
      </c>
      <c r="DO512" s="2">
        <v>0</v>
      </c>
      <c r="DP512" s="2">
        <v>1</v>
      </c>
      <c r="DQ512" s="2">
        <v>1</v>
      </c>
      <c r="DR512" s="2"/>
      <c r="DS512" s="2"/>
      <c r="DT512" s="2"/>
      <c r="DU512" s="2">
        <v>1007</v>
      </c>
      <c r="DV512" s="2" t="s">
        <v>220</v>
      </c>
      <c r="DW512" s="2" t="s">
        <v>220</v>
      </c>
      <c r="DX512" s="2">
        <v>1</v>
      </c>
      <c r="DY512" s="2"/>
      <c r="DZ512" s="2" t="s">
        <v>3</v>
      </c>
      <c r="EA512" s="2" t="s">
        <v>3</v>
      </c>
      <c r="EB512" s="2" t="s">
        <v>3</v>
      </c>
      <c r="EC512" s="2" t="s">
        <v>3</v>
      </c>
      <c r="ED512" s="2"/>
      <c r="EE512" s="2">
        <v>151030680</v>
      </c>
      <c r="EF512" s="2">
        <v>60</v>
      </c>
      <c r="EG512" s="2" t="s">
        <v>204</v>
      </c>
      <c r="EH512" s="2">
        <v>0</v>
      </c>
      <c r="EI512" s="2" t="s">
        <v>3</v>
      </c>
      <c r="EJ512" s="2">
        <v>1</v>
      </c>
      <c r="EK512" s="2">
        <v>682</v>
      </c>
      <c r="EL512" s="2" t="s">
        <v>205</v>
      </c>
      <c r="EM512" s="2" t="s">
        <v>206</v>
      </c>
      <c r="EN512" s="2"/>
      <c r="EO512" s="2" t="s">
        <v>3</v>
      </c>
      <c r="EP512" s="2"/>
      <c r="EQ512" s="2">
        <v>0</v>
      </c>
      <c r="ER512" s="2">
        <v>745.24</v>
      </c>
      <c r="ES512" s="2">
        <v>745.24</v>
      </c>
      <c r="ET512" s="2">
        <v>0</v>
      </c>
      <c r="EU512" s="2">
        <v>0</v>
      </c>
      <c r="EV512" s="2">
        <v>0</v>
      </c>
      <c r="EW512" s="2">
        <v>0</v>
      </c>
      <c r="EX512" s="2">
        <v>0</v>
      </c>
      <c r="EY512" s="2"/>
      <c r="EZ512" s="2"/>
      <c r="FA512" s="2"/>
      <c r="FB512" s="2"/>
      <c r="FC512" s="2"/>
      <c r="FD512" s="2"/>
      <c r="FE512" s="2"/>
      <c r="FF512" s="2"/>
      <c r="FG512" s="2"/>
      <c r="FH512" s="2"/>
      <c r="FI512" s="2"/>
      <c r="FJ512" s="2"/>
      <c r="FK512" s="2"/>
      <c r="FL512" s="2"/>
      <c r="FM512" s="2"/>
      <c r="FN512" s="2"/>
      <c r="FO512" s="2"/>
      <c r="FP512" s="2"/>
      <c r="FQ512" s="2">
        <v>0</v>
      </c>
      <c r="FR512" s="2">
        <f t="shared" si="546"/>
        <v>0</v>
      </c>
      <c r="FS512" s="2">
        <v>0</v>
      </c>
      <c r="FT512" s="2"/>
      <c r="FU512" s="2"/>
      <c r="FV512" s="2"/>
      <c r="FW512" s="2"/>
      <c r="FX512" s="2">
        <v>91</v>
      </c>
      <c r="FY512" s="2">
        <v>70</v>
      </c>
      <c r="FZ512" s="2"/>
      <c r="GA512" s="2" t="s">
        <v>3</v>
      </c>
      <c r="GB512" s="2"/>
      <c r="GC512" s="2"/>
      <c r="GD512" s="2">
        <v>0</v>
      </c>
      <c r="GE512" s="2"/>
      <c r="GF512" s="2">
        <v>-1871369451</v>
      </c>
      <c r="GG512" s="2">
        <v>2</v>
      </c>
      <c r="GH512" s="2">
        <v>1</v>
      </c>
      <c r="GI512" s="2">
        <v>-2</v>
      </c>
      <c r="GJ512" s="2">
        <v>0</v>
      </c>
      <c r="GK512" s="2">
        <f>ROUND(R512*(R12)/100,2)</f>
        <v>0</v>
      </c>
      <c r="GL512" s="2">
        <f t="shared" si="547"/>
        <v>0</v>
      </c>
      <c r="GM512" s="2">
        <f t="shared" si="548"/>
        <v>104.63</v>
      </c>
      <c r="GN512" s="2">
        <f t="shared" si="549"/>
        <v>104.63</v>
      </c>
      <c r="GO512" s="2">
        <f t="shared" si="550"/>
        <v>0</v>
      </c>
      <c r="GP512" s="2">
        <f t="shared" si="551"/>
        <v>0</v>
      </c>
      <c r="GQ512" s="2"/>
      <c r="GR512" s="2">
        <v>0</v>
      </c>
      <c r="GS512" s="2">
        <v>0</v>
      </c>
      <c r="GT512" s="2">
        <v>0</v>
      </c>
      <c r="GU512" s="2" t="s">
        <v>3</v>
      </c>
      <c r="GV512" s="2">
        <f t="shared" si="552"/>
        <v>0</v>
      </c>
      <c r="GW512" s="2">
        <v>1</v>
      </c>
      <c r="GX512" s="2">
        <f t="shared" si="553"/>
        <v>0</v>
      </c>
      <c r="GY512" s="2"/>
      <c r="GZ512" s="2"/>
      <c r="HA512" s="2">
        <v>0</v>
      </c>
      <c r="HB512" s="2">
        <v>0</v>
      </c>
      <c r="HC512" s="2">
        <f t="shared" si="554"/>
        <v>0</v>
      </c>
      <c r="HD512" s="2"/>
      <c r="HE512" s="2" t="s">
        <v>3</v>
      </c>
      <c r="HF512" s="2" t="s">
        <v>3</v>
      </c>
      <c r="HG512" s="2"/>
      <c r="HH512" s="2"/>
      <c r="HI512" s="2"/>
      <c r="HJ512" s="2"/>
      <c r="HK512" s="2"/>
      <c r="HL512" s="2"/>
      <c r="HM512" s="2" t="s">
        <v>3</v>
      </c>
      <c r="HN512" s="2" t="s">
        <v>3</v>
      </c>
      <c r="HO512" s="2" t="s">
        <v>3</v>
      </c>
      <c r="HP512" s="2" t="s">
        <v>3</v>
      </c>
      <c r="HQ512" s="2" t="s">
        <v>3</v>
      </c>
      <c r="HR512" s="2"/>
      <c r="HS512" s="2"/>
      <c r="HT512" s="2"/>
      <c r="HU512" s="2"/>
      <c r="HV512" s="2"/>
      <c r="HW512" s="2"/>
      <c r="HX512" s="2"/>
      <c r="HY512" s="2"/>
      <c r="HZ512" s="2"/>
      <c r="IA512" s="2"/>
      <c r="IB512" s="2"/>
      <c r="IC512" s="2"/>
      <c r="ID512" s="2"/>
      <c r="IE512" s="2"/>
      <c r="IF512" s="2"/>
      <c r="IG512" s="2"/>
      <c r="IH512" s="2"/>
      <c r="II512" s="2"/>
      <c r="IJ512" s="2"/>
      <c r="IK512" s="2">
        <v>0</v>
      </c>
      <c r="IL512" s="2"/>
      <c r="IM512" s="2"/>
      <c r="IN512" s="2"/>
      <c r="IO512" s="2"/>
      <c r="IP512" s="2"/>
      <c r="IQ512" s="2"/>
      <c r="IR512" s="2"/>
      <c r="IS512" s="2"/>
      <c r="IT512" s="2"/>
      <c r="IU512" s="2"/>
    </row>
    <row r="513" spans="1:255" x14ac:dyDescent="0.2">
      <c r="A513">
        <v>18</v>
      </c>
      <c r="B513">
        <v>1</v>
      </c>
      <c r="C513">
        <v>682</v>
      </c>
      <c r="E513" t="s">
        <v>461</v>
      </c>
      <c r="F513" t="s">
        <v>218</v>
      </c>
      <c r="G513" t="s">
        <v>219</v>
      </c>
      <c r="H513" t="s">
        <v>220</v>
      </c>
      <c r="I513">
        <f>I511*J513</f>
        <v>0.1404</v>
      </c>
      <c r="J513">
        <v>0.312</v>
      </c>
      <c r="K513">
        <v>0.312</v>
      </c>
      <c r="O513">
        <f t="shared" si="517"/>
        <v>914.47</v>
      </c>
      <c r="P513">
        <f t="shared" si="518"/>
        <v>914.47</v>
      </c>
      <c r="Q513">
        <f t="shared" si="519"/>
        <v>0</v>
      </c>
      <c r="R513">
        <f t="shared" si="520"/>
        <v>0</v>
      </c>
      <c r="S513">
        <f t="shared" si="521"/>
        <v>0</v>
      </c>
      <c r="T513">
        <f t="shared" si="522"/>
        <v>0</v>
      </c>
      <c r="U513">
        <f t="shared" si="523"/>
        <v>0</v>
      </c>
      <c r="V513">
        <f t="shared" si="524"/>
        <v>0</v>
      </c>
      <c r="W513">
        <f t="shared" si="525"/>
        <v>0</v>
      </c>
      <c r="X513">
        <f t="shared" si="526"/>
        <v>0</v>
      </c>
      <c r="Y513">
        <f t="shared" si="527"/>
        <v>0</v>
      </c>
      <c r="AA513">
        <v>151751235</v>
      </c>
      <c r="AB513">
        <f t="shared" si="528"/>
        <v>745.24</v>
      </c>
      <c r="AC513">
        <f t="shared" si="529"/>
        <v>745.24</v>
      </c>
      <c r="AD513">
        <f t="shared" si="530"/>
        <v>0</v>
      </c>
      <c r="AE513">
        <f t="shared" si="531"/>
        <v>0</v>
      </c>
      <c r="AF513">
        <f t="shared" si="532"/>
        <v>0</v>
      </c>
      <c r="AG513">
        <f t="shared" si="533"/>
        <v>0</v>
      </c>
      <c r="AH513">
        <f t="shared" si="534"/>
        <v>0</v>
      </c>
      <c r="AI513">
        <f t="shared" si="535"/>
        <v>0</v>
      </c>
      <c r="AJ513">
        <f t="shared" si="536"/>
        <v>0</v>
      </c>
      <c r="AK513">
        <v>745.24</v>
      </c>
      <c r="AL513">
        <v>745.24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1</v>
      </c>
      <c r="AW513">
        <v>1</v>
      </c>
      <c r="AZ513">
        <v>1</v>
      </c>
      <c r="BA513">
        <v>1</v>
      </c>
      <c r="BB513">
        <v>1</v>
      </c>
      <c r="BC513">
        <v>8.74</v>
      </c>
      <c r="BD513" t="s">
        <v>3</v>
      </c>
      <c r="BE513" t="s">
        <v>3</v>
      </c>
      <c r="BF513" t="s">
        <v>3</v>
      </c>
      <c r="BG513" t="s">
        <v>3</v>
      </c>
      <c r="BH513">
        <v>3</v>
      </c>
      <c r="BI513">
        <v>1</v>
      </c>
      <c r="BJ513" t="s">
        <v>221</v>
      </c>
      <c r="BM513">
        <v>682</v>
      </c>
      <c r="BN513">
        <v>0</v>
      </c>
      <c r="BO513" t="s">
        <v>218</v>
      </c>
      <c r="BP513">
        <v>1</v>
      </c>
      <c r="BQ513">
        <v>60</v>
      </c>
      <c r="BR513">
        <v>0</v>
      </c>
      <c r="BS513">
        <v>1</v>
      </c>
      <c r="BT513">
        <v>1</v>
      </c>
      <c r="BU513">
        <v>1</v>
      </c>
      <c r="BV513">
        <v>1</v>
      </c>
      <c r="BW513">
        <v>1</v>
      </c>
      <c r="BX513">
        <v>1</v>
      </c>
      <c r="BY513" t="s">
        <v>3</v>
      </c>
      <c r="BZ513">
        <v>0</v>
      </c>
      <c r="CA513">
        <v>0</v>
      </c>
      <c r="CB513" t="s">
        <v>3</v>
      </c>
      <c r="CE513">
        <v>30</v>
      </c>
      <c r="CF513">
        <v>0</v>
      </c>
      <c r="CG513">
        <v>0</v>
      </c>
      <c r="CM513">
        <v>0</v>
      </c>
      <c r="CN513" t="s">
        <v>3</v>
      </c>
      <c r="CO513">
        <v>0</v>
      </c>
      <c r="CP513">
        <f t="shared" si="537"/>
        <v>914.47</v>
      </c>
      <c r="CQ513">
        <f t="shared" si="538"/>
        <v>6513.4</v>
      </c>
      <c r="CR513">
        <f t="shared" si="539"/>
        <v>0</v>
      </c>
      <c r="CS513">
        <f t="shared" si="540"/>
        <v>0</v>
      </c>
      <c r="CT513">
        <f t="shared" si="541"/>
        <v>0</v>
      </c>
      <c r="CU513">
        <f t="shared" si="542"/>
        <v>0</v>
      </c>
      <c r="CV513">
        <f t="shared" si="543"/>
        <v>0</v>
      </c>
      <c r="CW513">
        <f t="shared" si="544"/>
        <v>0</v>
      </c>
      <c r="CX513">
        <f t="shared" si="545"/>
        <v>0</v>
      </c>
      <c r="CY513">
        <f>S513*(BZ513/100)</f>
        <v>0</v>
      </c>
      <c r="CZ513">
        <f>S513*(CA513/100)</f>
        <v>0</v>
      </c>
      <c r="DC513" t="s">
        <v>3</v>
      </c>
      <c r="DD513" t="s">
        <v>3</v>
      </c>
      <c r="DE513" t="s">
        <v>3</v>
      </c>
      <c r="DF513" t="s">
        <v>3</v>
      </c>
      <c r="DG513" t="s">
        <v>3</v>
      </c>
      <c r="DH513" t="s">
        <v>3</v>
      </c>
      <c r="DI513" t="s">
        <v>3</v>
      </c>
      <c r="DJ513" t="s">
        <v>3</v>
      </c>
      <c r="DK513" t="s">
        <v>3</v>
      </c>
      <c r="DL513" t="s">
        <v>3</v>
      </c>
      <c r="DM513" t="s">
        <v>3</v>
      </c>
      <c r="DN513">
        <v>91</v>
      </c>
      <c r="DO513">
        <v>70</v>
      </c>
      <c r="DP513">
        <v>1</v>
      </c>
      <c r="DQ513">
        <v>1</v>
      </c>
      <c r="DU513">
        <v>1007</v>
      </c>
      <c r="DV513" t="s">
        <v>220</v>
      </c>
      <c r="DW513" t="s">
        <v>220</v>
      </c>
      <c r="DX513">
        <v>1</v>
      </c>
      <c r="DZ513" t="s">
        <v>3</v>
      </c>
      <c r="EA513" t="s">
        <v>3</v>
      </c>
      <c r="EB513" t="s">
        <v>3</v>
      </c>
      <c r="EC513" t="s">
        <v>3</v>
      </c>
      <c r="EE513">
        <v>151030680</v>
      </c>
      <c r="EF513">
        <v>60</v>
      </c>
      <c r="EG513" t="s">
        <v>204</v>
      </c>
      <c r="EH513">
        <v>0</v>
      </c>
      <c r="EI513" t="s">
        <v>3</v>
      </c>
      <c r="EJ513">
        <v>1</v>
      </c>
      <c r="EK513">
        <v>682</v>
      </c>
      <c r="EL513" t="s">
        <v>205</v>
      </c>
      <c r="EM513" t="s">
        <v>206</v>
      </c>
      <c r="EO513" t="s">
        <v>3</v>
      </c>
      <c r="EQ513">
        <v>0</v>
      </c>
      <c r="ER513">
        <v>745.24</v>
      </c>
      <c r="ES513">
        <v>745.24</v>
      </c>
      <c r="ET513">
        <v>0</v>
      </c>
      <c r="EU513">
        <v>0</v>
      </c>
      <c r="EV513">
        <v>0</v>
      </c>
      <c r="EW513">
        <v>0</v>
      </c>
      <c r="EX513">
        <v>0</v>
      </c>
      <c r="FQ513">
        <v>0</v>
      </c>
      <c r="FR513">
        <f t="shared" si="546"/>
        <v>0</v>
      </c>
      <c r="FS513">
        <v>0</v>
      </c>
      <c r="FX513">
        <v>91</v>
      </c>
      <c r="FY513">
        <v>70</v>
      </c>
      <c r="GA513" t="s">
        <v>3</v>
      </c>
      <c r="GD513">
        <v>0</v>
      </c>
      <c r="GF513">
        <v>-1871369451</v>
      </c>
      <c r="GG513">
        <v>2</v>
      </c>
      <c r="GH513">
        <v>1</v>
      </c>
      <c r="GI513">
        <v>2</v>
      </c>
      <c r="GJ513">
        <v>0</v>
      </c>
      <c r="GK513">
        <f>ROUND(R513*(S12)/100,2)</f>
        <v>0</v>
      </c>
      <c r="GL513">
        <f t="shared" si="547"/>
        <v>0</v>
      </c>
      <c r="GM513">
        <f t="shared" si="548"/>
        <v>914.47</v>
      </c>
      <c r="GN513">
        <f t="shared" si="549"/>
        <v>914.47</v>
      </c>
      <c r="GO513">
        <f t="shared" si="550"/>
        <v>0</v>
      </c>
      <c r="GP513">
        <f t="shared" si="551"/>
        <v>0</v>
      </c>
      <c r="GR513">
        <v>0</v>
      </c>
      <c r="GS513">
        <v>3</v>
      </c>
      <c r="GT513">
        <v>0</v>
      </c>
      <c r="GU513" t="s">
        <v>3</v>
      </c>
      <c r="GV513">
        <f t="shared" si="552"/>
        <v>0</v>
      </c>
      <c r="GW513">
        <v>1</v>
      </c>
      <c r="GX513">
        <f t="shared" si="553"/>
        <v>0</v>
      </c>
      <c r="HA513">
        <v>0</v>
      </c>
      <c r="HB513">
        <v>0</v>
      </c>
      <c r="HC513">
        <f t="shared" si="554"/>
        <v>0</v>
      </c>
      <c r="HE513" t="s">
        <v>3</v>
      </c>
      <c r="HF513" t="s">
        <v>3</v>
      </c>
      <c r="HM513" t="s">
        <v>3</v>
      </c>
      <c r="HN513" t="s">
        <v>3</v>
      </c>
      <c r="HO513" t="s">
        <v>3</v>
      </c>
      <c r="HP513" t="s">
        <v>3</v>
      </c>
      <c r="HQ513" t="s">
        <v>3</v>
      </c>
      <c r="IK513">
        <v>0</v>
      </c>
    </row>
    <row r="514" spans="1:255" x14ac:dyDescent="0.2">
      <c r="A514" s="2">
        <v>17</v>
      </c>
      <c r="B514" s="2">
        <v>1</v>
      </c>
      <c r="C514" s="2">
        <f>ROW(SmtRes!A683)</f>
        <v>683</v>
      </c>
      <c r="D514" s="2">
        <f>ROW(EtalonRes!A797)</f>
        <v>797</v>
      </c>
      <c r="E514" s="2" t="s">
        <v>462</v>
      </c>
      <c r="F514" s="2" t="s">
        <v>227</v>
      </c>
      <c r="G514" s="2" t="s">
        <v>228</v>
      </c>
      <c r="H514" s="2" t="s">
        <v>229</v>
      </c>
      <c r="I514" s="2">
        <v>1</v>
      </c>
      <c r="J514" s="2">
        <v>0</v>
      </c>
      <c r="K514" s="2">
        <v>1</v>
      </c>
      <c r="L514" s="2"/>
      <c r="M514" s="2"/>
      <c r="N514" s="2"/>
      <c r="O514" s="2">
        <f t="shared" si="517"/>
        <v>869.3</v>
      </c>
      <c r="P514" s="2">
        <f t="shared" si="518"/>
        <v>0</v>
      </c>
      <c r="Q514" s="2">
        <f t="shared" si="519"/>
        <v>0</v>
      </c>
      <c r="R514" s="2">
        <f t="shared" si="520"/>
        <v>0</v>
      </c>
      <c r="S514" s="2">
        <f t="shared" si="521"/>
        <v>869.3</v>
      </c>
      <c r="T514" s="2">
        <f t="shared" si="522"/>
        <v>0</v>
      </c>
      <c r="U514" s="2">
        <f t="shared" si="523"/>
        <v>44.800000000000004</v>
      </c>
      <c r="V514" s="2">
        <f t="shared" si="524"/>
        <v>0</v>
      </c>
      <c r="W514" s="2">
        <f t="shared" si="525"/>
        <v>0</v>
      </c>
      <c r="X514" s="2">
        <f t="shared" si="526"/>
        <v>651.98</v>
      </c>
      <c r="Y514" s="2">
        <f t="shared" si="527"/>
        <v>608.51</v>
      </c>
      <c r="Z514" s="2"/>
      <c r="AA514" s="2">
        <v>151751237</v>
      </c>
      <c r="AB514" s="2">
        <f t="shared" si="528"/>
        <v>869.29600000000005</v>
      </c>
      <c r="AC514" s="2">
        <f t="shared" si="529"/>
        <v>0</v>
      </c>
      <c r="AD514" s="2">
        <f t="shared" si="530"/>
        <v>0</v>
      </c>
      <c r="AE514" s="2">
        <f>ROUND((EU514),6)</f>
        <v>0</v>
      </c>
      <c r="AF514" s="2">
        <f>ROUND(((EV514*0.8)),6)</f>
        <v>869.29600000000005</v>
      </c>
      <c r="AG514" s="2">
        <f t="shared" si="533"/>
        <v>0</v>
      </c>
      <c r="AH514" s="2">
        <f>((EW514*0.8))</f>
        <v>44.800000000000004</v>
      </c>
      <c r="AI514" s="2">
        <f>(EX514)</f>
        <v>0</v>
      </c>
      <c r="AJ514" s="2">
        <f t="shared" si="536"/>
        <v>0</v>
      </c>
      <c r="AK514" s="2">
        <v>1086.6199999999999</v>
      </c>
      <c r="AL514" s="2">
        <v>0</v>
      </c>
      <c r="AM514" s="2">
        <v>0</v>
      </c>
      <c r="AN514" s="2">
        <v>0</v>
      </c>
      <c r="AO514" s="2">
        <v>1086.6199999999999</v>
      </c>
      <c r="AP514" s="2">
        <v>0</v>
      </c>
      <c r="AQ514" s="2">
        <v>56</v>
      </c>
      <c r="AR514" s="2">
        <v>0</v>
      </c>
      <c r="AS514" s="2">
        <v>0</v>
      </c>
      <c r="AT514" s="2">
        <v>75</v>
      </c>
      <c r="AU514" s="2">
        <v>70</v>
      </c>
      <c r="AV514" s="2">
        <v>1</v>
      </c>
      <c r="AW514" s="2">
        <v>1</v>
      </c>
      <c r="AX514" s="2"/>
      <c r="AY514" s="2"/>
      <c r="AZ514" s="2">
        <v>1</v>
      </c>
      <c r="BA514" s="2">
        <v>1</v>
      </c>
      <c r="BB514" s="2">
        <v>1</v>
      </c>
      <c r="BC514" s="2">
        <v>1</v>
      </c>
      <c r="BD514" s="2" t="s">
        <v>3</v>
      </c>
      <c r="BE514" s="2" t="s">
        <v>3</v>
      </c>
      <c r="BF514" s="2" t="s">
        <v>3</v>
      </c>
      <c r="BG514" s="2" t="s">
        <v>3</v>
      </c>
      <c r="BH514" s="2">
        <v>0</v>
      </c>
      <c r="BI514" s="2">
        <v>4</v>
      </c>
      <c r="BJ514" s="2" t="s">
        <v>230</v>
      </c>
      <c r="BK514" s="2"/>
      <c r="BL514" s="2"/>
      <c r="BM514" s="2">
        <v>382</v>
      </c>
      <c r="BN514" s="2">
        <v>0</v>
      </c>
      <c r="BO514" s="2" t="s">
        <v>3</v>
      </c>
      <c r="BP514" s="2">
        <v>0</v>
      </c>
      <c r="BQ514" s="2">
        <v>50</v>
      </c>
      <c r="BR514" s="2">
        <v>0</v>
      </c>
      <c r="BS514" s="2">
        <v>1</v>
      </c>
      <c r="BT514" s="2">
        <v>1</v>
      </c>
      <c r="BU514" s="2">
        <v>1</v>
      </c>
      <c r="BV514" s="2">
        <v>1</v>
      </c>
      <c r="BW514" s="2">
        <v>1</v>
      </c>
      <c r="BX514" s="2">
        <v>1</v>
      </c>
      <c r="BY514" s="2" t="s">
        <v>3</v>
      </c>
      <c r="BZ514" s="2">
        <v>75</v>
      </c>
      <c r="CA514" s="2">
        <v>70</v>
      </c>
      <c r="CB514" s="2" t="s">
        <v>3</v>
      </c>
      <c r="CC514" s="2"/>
      <c r="CD514" s="2"/>
      <c r="CE514" s="2">
        <v>30</v>
      </c>
      <c r="CF514" s="2">
        <v>0</v>
      </c>
      <c r="CG514" s="2">
        <v>0</v>
      </c>
      <c r="CH514" s="2"/>
      <c r="CI514" s="2"/>
      <c r="CJ514" s="2"/>
      <c r="CK514" s="2"/>
      <c r="CL514" s="2"/>
      <c r="CM514" s="2">
        <v>0</v>
      </c>
      <c r="CN514" s="2" t="s">
        <v>231</v>
      </c>
      <c r="CO514" s="2">
        <v>0</v>
      </c>
      <c r="CP514" s="2">
        <f t="shared" si="537"/>
        <v>869.3</v>
      </c>
      <c r="CQ514" s="2">
        <f t="shared" si="538"/>
        <v>0</v>
      </c>
      <c r="CR514" s="2">
        <f t="shared" si="539"/>
        <v>0</v>
      </c>
      <c r="CS514" s="2">
        <f t="shared" si="540"/>
        <v>0</v>
      </c>
      <c r="CT514" s="2">
        <f t="shared" si="541"/>
        <v>869.3</v>
      </c>
      <c r="CU514" s="2">
        <f t="shared" si="542"/>
        <v>0</v>
      </c>
      <c r="CV514" s="2">
        <f t="shared" si="543"/>
        <v>44.800000000000004</v>
      </c>
      <c r="CW514" s="2">
        <f t="shared" si="544"/>
        <v>0</v>
      </c>
      <c r="CX514" s="2">
        <f t="shared" si="545"/>
        <v>0</v>
      </c>
      <c r="CY514" s="2">
        <f>((S514*BZ514)/100)</f>
        <v>651.97500000000002</v>
      </c>
      <c r="CZ514" s="2">
        <f>((S514*CA514)/100)</f>
        <v>608.51</v>
      </c>
      <c r="DA514" s="2"/>
      <c r="DB514" s="2"/>
      <c r="DC514" s="2" t="s">
        <v>3</v>
      </c>
      <c r="DD514" s="2" t="s">
        <v>3</v>
      </c>
      <c r="DE514" s="2" t="s">
        <v>3</v>
      </c>
      <c r="DF514" s="2" t="s">
        <v>3</v>
      </c>
      <c r="DG514" s="2" t="s">
        <v>232</v>
      </c>
      <c r="DH514" s="2" t="s">
        <v>3</v>
      </c>
      <c r="DI514" s="2" t="s">
        <v>232</v>
      </c>
      <c r="DJ514" s="2" t="s">
        <v>3</v>
      </c>
      <c r="DK514" s="2" t="s">
        <v>3</v>
      </c>
      <c r="DL514" s="2" t="s">
        <v>3</v>
      </c>
      <c r="DM514" s="2" t="s">
        <v>3</v>
      </c>
      <c r="DN514" s="2">
        <v>0</v>
      </c>
      <c r="DO514" s="2">
        <v>0</v>
      </c>
      <c r="DP514" s="2">
        <v>1</v>
      </c>
      <c r="DQ514" s="2">
        <v>1</v>
      </c>
      <c r="DR514" s="2"/>
      <c r="DS514" s="2"/>
      <c r="DT514" s="2"/>
      <c r="DU514" s="2">
        <v>1013</v>
      </c>
      <c r="DV514" s="2" t="s">
        <v>229</v>
      </c>
      <c r="DW514" s="2" t="s">
        <v>229</v>
      </c>
      <c r="DX514" s="2">
        <v>1</v>
      </c>
      <c r="DY514" s="2"/>
      <c r="DZ514" s="2" t="s">
        <v>3</v>
      </c>
      <c r="EA514" s="2" t="s">
        <v>3</v>
      </c>
      <c r="EB514" s="2" t="s">
        <v>3</v>
      </c>
      <c r="EC514" s="2" t="s">
        <v>3</v>
      </c>
      <c r="ED514" s="2"/>
      <c r="EE514" s="2">
        <v>151030380</v>
      </c>
      <c r="EF514" s="2">
        <v>50</v>
      </c>
      <c r="EG514" s="2" t="s">
        <v>233</v>
      </c>
      <c r="EH514" s="2">
        <v>0</v>
      </c>
      <c r="EI514" s="2" t="s">
        <v>3</v>
      </c>
      <c r="EJ514" s="2">
        <v>4</v>
      </c>
      <c r="EK514" s="2">
        <v>382</v>
      </c>
      <c r="EL514" s="2" t="s">
        <v>234</v>
      </c>
      <c r="EM514" s="2" t="s">
        <v>235</v>
      </c>
      <c r="EN514" s="2"/>
      <c r="EO514" s="2" t="s">
        <v>236</v>
      </c>
      <c r="EP514" s="2"/>
      <c r="EQ514" s="2">
        <v>0</v>
      </c>
      <c r="ER514" s="2">
        <v>1086.6199999999999</v>
      </c>
      <c r="ES514" s="2">
        <v>0</v>
      </c>
      <c r="ET514" s="2">
        <v>0</v>
      </c>
      <c r="EU514" s="2">
        <v>0</v>
      </c>
      <c r="EV514" s="2">
        <v>1086.6199999999999</v>
      </c>
      <c r="EW514" s="2">
        <v>56</v>
      </c>
      <c r="EX514" s="2">
        <v>0</v>
      </c>
      <c r="EY514" s="2">
        <v>0</v>
      </c>
      <c r="EZ514" s="2"/>
      <c r="FA514" s="2"/>
      <c r="FB514" s="2"/>
      <c r="FC514" s="2"/>
      <c r="FD514" s="2"/>
      <c r="FE514" s="2"/>
      <c r="FF514" s="2"/>
      <c r="FG514" s="2"/>
      <c r="FH514" s="2"/>
      <c r="FI514" s="2"/>
      <c r="FJ514" s="2"/>
      <c r="FK514" s="2"/>
      <c r="FL514" s="2"/>
      <c r="FM514" s="2"/>
      <c r="FN514" s="2"/>
      <c r="FO514" s="2"/>
      <c r="FP514" s="2"/>
      <c r="FQ514" s="2">
        <v>0</v>
      </c>
      <c r="FR514" s="2">
        <f t="shared" si="546"/>
        <v>0</v>
      </c>
      <c r="FS514" s="2">
        <v>0</v>
      </c>
      <c r="FT514" s="2"/>
      <c r="FU514" s="2"/>
      <c r="FV514" s="2"/>
      <c r="FW514" s="2"/>
      <c r="FX514" s="2">
        <v>75</v>
      </c>
      <c r="FY514" s="2">
        <v>70</v>
      </c>
      <c r="FZ514" s="2"/>
      <c r="GA514" s="2" t="s">
        <v>3</v>
      </c>
      <c r="GB514" s="2"/>
      <c r="GC514" s="2"/>
      <c r="GD514" s="2">
        <v>0</v>
      </c>
      <c r="GE514" s="2"/>
      <c r="GF514" s="2">
        <v>-1711702085</v>
      </c>
      <c r="GG514" s="2">
        <v>2</v>
      </c>
      <c r="GH514" s="2">
        <v>1</v>
      </c>
      <c r="GI514" s="2">
        <v>-2</v>
      </c>
      <c r="GJ514" s="2">
        <v>0</v>
      </c>
      <c r="GK514" s="2">
        <f>ROUND(R514*(R12)/100,2)</f>
        <v>0</v>
      </c>
      <c r="GL514" s="2">
        <f t="shared" si="547"/>
        <v>0</v>
      </c>
      <c r="GM514" s="2">
        <f t="shared" si="548"/>
        <v>2129.79</v>
      </c>
      <c r="GN514" s="2">
        <f t="shared" si="549"/>
        <v>0</v>
      </c>
      <c r="GO514" s="2">
        <f t="shared" si="550"/>
        <v>0</v>
      </c>
      <c r="GP514" s="2">
        <f t="shared" si="551"/>
        <v>2129.79</v>
      </c>
      <c r="GQ514" s="2"/>
      <c r="GR514" s="2">
        <v>0</v>
      </c>
      <c r="GS514" s="2">
        <v>0</v>
      </c>
      <c r="GT514" s="2">
        <v>0</v>
      </c>
      <c r="GU514" s="2" t="s">
        <v>3</v>
      </c>
      <c r="GV514" s="2">
        <f t="shared" si="552"/>
        <v>0</v>
      </c>
      <c r="GW514" s="2">
        <v>1</v>
      </c>
      <c r="GX514" s="2">
        <f t="shared" si="553"/>
        <v>0</v>
      </c>
      <c r="GY514" s="2"/>
      <c r="GZ514" s="2"/>
      <c r="HA514" s="2">
        <v>0</v>
      </c>
      <c r="HB514" s="2">
        <v>0</v>
      </c>
      <c r="HC514" s="2">
        <f t="shared" si="554"/>
        <v>0</v>
      </c>
      <c r="HD514" s="2"/>
      <c r="HE514" s="2" t="s">
        <v>3</v>
      </c>
      <c r="HF514" s="2" t="s">
        <v>3</v>
      </c>
      <c r="HG514" s="2"/>
      <c r="HH514" s="2"/>
      <c r="HI514" s="2"/>
      <c r="HJ514" s="2"/>
      <c r="HK514" s="2"/>
      <c r="HL514" s="2"/>
      <c r="HM514" s="2" t="s">
        <v>3</v>
      </c>
      <c r="HN514" s="2" t="s">
        <v>3</v>
      </c>
      <c r="HO514" s="2" t="s">
        <v>3</v>
      </c>
      <c r="HP514" s="2" t="s">
        <v>3</v>
      </c>
      <c r="HQ514" s="2" t="s">
        <v>3</v>
      </c>
      <c r="HR514" s="2"/>
      <c r="HS514" s="2"/>
      <c r="HT514" s="2"/>
      <c r="HU514" s="2"/>
      <c r="HV514" s="2"/>
      <c r="HW514" s="2"/>
      <c r="HX514" s="2"/>
      <c r="HY514" s="2"/>
      <c r="HZ514" s="2"/>
      <c r="IA514" s="2"/>
      <c r="IB514" s="2"/>
      <c r="IC514" s="2"/>
      <c r="ID514" s="2"/>
      <c r="IE514" s="2"/>
      <c r="IF514" s="2"/>
      <c r="IG514" s="2"/>
      <c r="IH514" s="2"/>
      <c r="II514" s="2"/>
      <c r="IJ514" s="2"/>
      <c r="IK514" s="2">
        <v>0</v>
      </c>
      <c r="IL514" s="2"/>
      <c r="IM514" s="2"/>
      <c r="IN514" s="2"/>
      <c r="IO514" s="2"/>
      <c r="IP514" s="2"/>
      <c r="IQ514" s="2"/>
      <c r="IR514" s="2"/>
      <c r="IS514" s="2"/>
      <c r="IT514" s="2"/>
      <c r="IU514" s="2"/>
    </row>
    <row r="515" spans="1:255" x14ac:dyDescent="0.2">
      <c r="A515">
        <v>17</v>
      </c>
      <c r="B515">
        <v>1</v>
      </c>
      <c r="C515">
        <f>ROW(SmtRes!A684)</f>
        <v>684</v>
      </c>
      <c r="D515">
        <f>ROW(EtalonRes!A798)</f>
        <v>798</v>
      </c>
      <c r="E515" t="s">
        <v>462</v>
      </c>
      <c r="F515" t="s">
        <v>227</v>
      </c>
      <c r="G515" t="s">
        <v>228</v>
      </c>
      <c r="H515" t="s">
        <v>229</v>
      </c>
      <c r="I515">
        <v>1</v>
      </c>
      <c r="J515">
        <v>0</v>
      </c>
      <c r="K515">
        <v>1</v>
      </c>
      <c r="O515">
        <f t="shared" si="517"/>
        <v>29999.54</v>
      </c>
      <c r="P515">
        <f t="shared" si="518"/>
        <v>0</v>
      </c>
      <c r="Q515">
        <f t="shared" si="519"/>
        <v>0</v>
      </c>
      <c r="R515">
        <f t="shared" si="520"/>
        <v>0</v>
      </c>
      <c r="S515">
        <f t="shared" si="521"/>
        <v>29999.54</v>
      </c>
      <c r="T515">
        <f t="shared" si="522"/>
        <v>0</v>
      </c>
      <c r="U515">
        <f t="shared" si="523"/>
        <v>44.800000000000004</v>
      </c>
      <c r="V515">
        <f t="shared" si="524"/>
        <v>0</v>
      </c>
      <c r="W515">
        <f t="shared" si="525"/>
        <v>0</v>
      </c>
      <c r="X515">
        <f t="shared" si="526"/>
        <v>20999.68</v>
      </c>
      <c r="Y515">
        <f t="shared" si="527"/>
        <v>12299.81</v>
      </c>
      <c r="AA515">
        <v>151751235</v>
      </c>
      <c r="AB515">
        <f t="shared" si="528"/>
        <v>869.29600000000005</v>
      </c>
      <c r="AC515">
        <f t="shared" si="529"/>
        <v>0</v>
      </c>
      <c r="AD515">
        <f t="shared" si="530"/>
        <v>0</v>
      </c>
      <c r="AE515">
        <f>ROUND((EU515),6)</f>
        <v>0</v>
      </c>
      <c r="AF515">
        <f>ROUND(((EV515*0.8)),6)</f>
        <v>869.29600000000005</v>
      </c>
      <c r="AG515">
        <f t="shared" si="533"/>
        <v>0</v>
      </c>
      <c r="AH515">
        <f>((EW515*0.8))</f>
        <v>44.800000000000004</v>
      </c>
      <c r="AI515">
        <f>(EX515)</f>
        <v>0</v>
      </c>
      <c r="AJ515">
        <f t="shared" si="536"/>
        <v>0</v>
      </c>
      <c r="AK515">
        <v>1086.6199999999999</v>
      </c>
      <c r="AL515">
        <v>0</v>
      </c>
      <c r="AM515">
        <v>0</v>
      </c>
      <c r="AN515">
        <v>0</v>
      </c>
      <c r="AO515">
        <v>1086.6199999999999</v>
      </c>
      <c r="AP515">
        <v>0</v>
      </c>
      <c r="AQ515">
        <v>56</v>
      </c>
      <c r="AR515">
        <v>0</v>
      </c>
      <c r="AS515">
        <v>0</v>
      </c>
      <c r="AT515">
        <v>70</v>
      </c>
      <c r="AU515">
        <v>41</v>
      </c>
      <c r="AV515">
        <v>1</v>
      </c>
      <c r="AW515">
        <v>1</v>
      </c>
      <c r="AZ515">
        <v>1</v>
      </c>
      <c r="BA515">
        <v>34.51</v>
      </c>
      <c r="BB515">
        <v>1</v>
      </c>
      <c r="BC515">
        <v>1</v>
      </c>
      <c r="BD515" t="s">
        <v>3</v>
      </c>
      <c r="BE515" t="s">
        <v>3</v>
      </c>
      <c r="BF515" t="s">
        <v>3</v>
      </c>
      <c r="BG515" t="s">
        <v>3</v>
      </c>
      <c r="BH515">
        <v>0</v>
      </c>
      <c r="BI515">
        <v>4</v>
      </c>
      <c r="BJ515" t="s">
        <v>230</v>
      </c>
      <c r="BM515">
        <v>382</v>
      </c>
      <c r="BN515">
        <v>0</v>
      </c>
      <c r="BO515" t="s">
        <v>3</v>
      </c>
      <c r="BP515">
        <v>0</v>
      </c>
      <c r="BQ515">
        <v>50</v>
      </c>
      <c r="BR515">
        <v>0</v>
      </c>
      <c r="BS515">
        <v>34.51</v>
      </c>
      <c r="BT515">
        <v>1</v>
      </c>
      <c r="BU515">
        <v>1</v>
      </c>
      <c r="BV515">
        <v>1</v>
      </c>
      <c r="BW515">
        <v>1</v>
      </c>
      <c r="BX515">
        <v>1</v>
      </c>
      <c r="BY515" t="s">
        <v>3</v>
      </c>
      <c r="BZ515">
        <v>70</v>
      </c>
      <c r="CA515">
        <v>41</v>
      </c>
      <c r="CB515" t="s">
        <v>3</v>
      </c>
      <c r="CE515">
        <v>30</v>
      </c>
      <c r="CF515">
        <v>0</v>
      </c>
      <c r="CG515">
        <v>0</v>
      </c>
      <c r="CM515">
        <v>0</v>
      </c>
      <c r="CN515" t="s">
        <v>231</v>
      </c>
      <c r="CO515">
        <v>0</v>
      </c>
      <c r="CP515">
        <f t="shared" si="537"/>
        <v>29999.54</v>
      </c>
      <c r="CQ515">
        <f t="shared" si="538"/>
        <v>0</v>
      </c>
      <c r="CR515">
        <f t="shared" si="539"/>
        <v>0</v>
      </c>
      <c r="CS515">
        <f t="shared" si="540"/>
        <v>0</v>
      </c>
      <c r="CT515">
        <f t="shared" si="541"/>
        <v>29999.54</v>
      </c>
      <c r="CU515">
        <f t="shared" si="542"/>
        <v>0</v>
      </c>
      <c r="CV515">
        <f t="shared" si="543"/>
        <v>44.800000000000004</v>
      </c>
      <c r="CW515">
        <f t="shared" si="544"/>
        <v>0</v>
      </c>
      <c r="CX515">
        <f t="shared" si="545"/>
        <v>0</v>
      </c>
      <c r="CY515">
        <f>S515*(BZ515/100)</f>
        <v>20999.678</v>
      </c>
      <c r="CZ515">
        <f>S515*(CA515/100)</f>
        <v>12299.811400000001</v>
      </c>
      <c r="DC515" t="s">
        <v>3</v>
      </c>
      <c r="DD515" t="s">
        <v>3</v>
      </c>
      <c r="DE515" t="s">
        <v>3</v>
      </c>
      <c r="DF515" t="s">
        <v>3</v>
      </c>
      <c r="DG515" t="s">
        <v>232</v>
      </c>
      <c r="DH515" t="s">
        <v>3</v>
      </c>
      <c r="DI515" t="s">
        <v>232</v>
      </c>
      <c r="DJ515" t="s">
        <v>3</v>
      </c>
      <c r="DK515" t="s">
        <v>3</v>
      </c>
      <c r="DL515" t="s">
        <v>3</v>
      </c>
      <c r="DM515" t="s">
        <v>3</v>
      </c>
      <c r="DN515">
        <v>75</v>
      </c>
      <c r="DO515">
        <v>70</v>
      </c>
      <c r="DP515">
        <v>1</v>
      </c>
      <c r="DQ515">
        <v>1</v>
      </c>
      <c r="DU515">
        <v>1013</v>
      </c>
      <c r="DV515" t="s">
        <v>229</v>
      </c>
      <c r="DW515" t="s">
        <v>229</v>
      </c>
      <c r="DX515">
        <v>1</v>
      </c>
      <c r="DZ515" t="s">
        <v>3</v>
      </c>
      <c r="EA515" t="s">
        <v>3</v>
      </c>
      <c r="EB515" t="s">
        <v>3</v>
      </c>
      <c r="EC515" t="s">
        <v>3</v>
      </c>
      <c r="EE515">
        <v>151030380</v>
      </c>
      <c r="EF515">
        <v>50</v>
      </c>
      <c r="EG515" t="s">
        <v>233</v>
      </c>
      <c r="EH515">
        <v>0</v>
      </c>
      <c r="EI515" t="s">
        <v>3</v>
      </c>
      <c r="EJ515">
        <v>4</v>
      </c>
      <c r="EK515">
        <v>382</v>
      </c>
      <c r="EL515" t="s">
        <v>234</v>
      </c>
      <c r="EM515" t="s">
        <v>235</v>
      </c>
      <c r="EO515" t="s">
        <v>236</v>
      </c>
      <c r="EQ515">
        <v>0</v>
      </c>
      <c r="ER515">
        <v>1086.6199999999999</v>
      </c>
      <c r="ES515">
        <v>0</v>
      </c>
      <c r="ET515">
        <v>0</v>
      </c>
      <c r="EU515">
        <v>0</v>
      </c>
      <c r="EV515">
        <v>1086.6199999999999</v>
      </c>
      <c r="EW515">
        <v>56</v>
      </c>
      <c r="EX515">
        <v>0</v>
      </c>
      <c r="EY515">
        <v>0</v>
      </c>
      <c r="FQ515">
        <v>0</v>
      </c>
      <c r="FR515">
        <f t="shared" si="546"/>
        <v>0</v>
      </c>
      <c r="FS515">
        <v>0</v>
      </c>
      <c r="FX515">
        <v>75</v>
      </c>
      <c r="FY515">
        <v>70</v>
      </c>
      <c r="GA515" t="s">
        <v>3</v>
      </c>
      <c r="GD515">
        <v>0</v>
      </c>
      <c r="GF515">
        <v>-1711702085</v>
      </c>
      <c r="GG515">
        <v>2</v>
      </c>
      <c r="GH515">
        <v>1</v>
      </c>
      <c r="GI515">
        <v>2</v>
      </c>
      <c r="GJ515">
        <v>0</v>
      </c>
      <c r="GK515">
        <f>ROUND(R515*(S12)/100,2)</f>
        <v>0</v>
      </c>
      <c r="GL515">
        <f t="shared" si="547"/>
        <v>0</v>
      </c>
      <c r="GM515">
        <f t="shared" si="548"/>
        <v>63299.03</v>
      </c>
      <c r="GN515">
        <f t="shared" si="549"/>
        <v>0</v>
      </c>
      <c r="GO515">
        <f t="shared" si="550"/>
        <v>0</v>
      </c>
      <c r="GP515">
        <f t="shared" si="551"/>
        <v>63299.03</v>
      </c>
      <c r="GR515">
        <v>0</v>
      </c>
      <c r="GS515">
        <v>3</v>
      </c>
      <c r="GT515">
        <v>0</v>
      </c>
      <c r="GU515" t="s">
        <v>3</v>
      </c>
      <c r="GV515">
        <f t="shared" si="552"/>
        <v>0</v>
      </c>
      <c r="GW515">
        <v>1</v>
      </c>
      <c r="GX515">
        <f t="shared" si="553"/>
        <v>0</v>
      </c>
      <c r="HA515">
        <v>0</v>
      </c>
      <c r="HB515">
        <v>0</v>
      </c>
      <c r="HC515">
        <f t="shared" si="554"/>
        <v>0</v>
      </c>
      <c r="HE515" t="s">
        <v>3</v>
      </c>
      <c r="HF515" t="s">
        <v>3</v>
      </c>
      <c r="HM515" t="s">
        <v>3</v>
      </c>
      <c r="HN515" t="s">
        <v>3</v>
      </c>
      <c r="HO515" t="s">
        <v>3</v>
      </c>
      <c r="HP515" t="s">
        <v>3</v>
      </c>
      <c r="HQ515" t="s">
        <v>3</v>
      </c>
      <c r="IK515">
        <v>0</v>
      </c>
    </row>
    <row r="517" spans="1:255" x14ac:dyDescent="0.2">
      <c r="A517" s="3">
        <v>51</v>
      </c>
      <c r="B517" s="3">
        <f>B374</f>
        <v>1</v>
      </c>
      <c r="C517" s="3">
        <f>A374</f>
        <v>4</v>
      </c>
      <c r="D517" s="3">
        <f>ROW(A374)</f>
        <v>374</v>
      </c>
      <c r="E517" s="3"/>
      <c r="F517" s="3" t="str">
        <f>IF(F374&lt;&gt;"",F374,"")</f>
        <v>Новый раздел</v>
      </c>
      <c r="G517" s="3" t="str">
        <f>IF(G374&lt;&gt;"",G374,"")</f>
        <v>1. АПТ</v>
      </c>
      <c r="H517" s="3">
        <v>0</v>
      </c>
      <c r="I517" s="3"/>
      <c r="J517" s="3"/>
      <c r="K517" s="3"/>
      <c r="L517" s="3"/>
      <c r="M517" s="3"/>
      <c r="N517" s="3"/>
      <c r="O517" s="3">
        <f t="shared" ref="O517:T517" si="555">ROUND(AB517,2)</f>
        <v>106623.71</v>
      </c>
      <c r="P517" s="3">
        <f t="shared" si="555"/>
        <v>100673.28</v>
      </c>
      <c r="Q517" s="3">
        <f t="shared" si="555"/>
        <v>331.63</v>
      </c>
      <c r="R517" s="3">
        <f t="shared" si="555"/>
        <v>73.86</v>
      </c>
      <c r="S517" s="3">
        <f t="shared" si="555"/>
        <v>5618.8</v>
      </c>
      <c r="T517" s="3">
        <f t="shared" si="555"/>
        <v>0</v>
      </c>
      <c r="U517" s="3">
        <f>AH517</f>
        <v>344.42589999999996</v>
      </c>
      <c r="V517" s="3">
        <f>AI517</f>
        <v>0</v>
      </c>
      <c r="W517" s="3">
        <f>ROUND(AJ517,2)</f>
        <v>0</v>
      </c>
      <c r="X517" s="3">
        <f>ROUND(AK517,2)</f>
        <v>5777.92</v>
      </c>
      <c r="Y517" s="3">
        <f>ROUND(AL517,2)</f>
        <v>3809.64</v>
      </c>
      <c r="Z517" s="3"/>
      <c r="AA517" s="3"/>
      <c r="AB517" s="3">
        <f>ROUND(SUMIF(AA378:AA515,"=151751237",O378:O515),2)</f>
        <v>106623.71</v>
      </c>
      <c r="AC517" s="3">
        <f>ROUND(SUMIF(AA378:AA515,"=151751237",P378:P515),2)</f>
        <v>100673.28</v>
      </c>
      <c r="AD517" s="3">
        <f>ROUND(SUMIF(AA378:AA515,"=151751237",Q378:Q515),2)</f>
        <v>331.63</v>
      </c>
      <c r="AE517" s="3">
        <f>ROUND(SUMIF(AA378:AA515,"=151751237",R378:R515),2)</f>
        <v>73.86</v>
      </c>
      <c r="AF517" s="3">
        <f>ROUND(SUMIF(AA378:AA515,"=151751237",S378:S515),2)</f>
        <v>5618.8</v>
      </c>
      <c r="AG517" s="3">
        <f>ROUND(SUMIF(AA378:AA515,"=151751237",T378:T515),2)</f>
        <v>0</v>
      </c>
      <c r="AH517" s="3">
        <f>SUMIF(AA378:AA515,"=151751237",U378:U515)</f>
        <v>344.42589999999996</v>
      </c>
      <c r="AI517" s="3">
        <f>SUMIF(AA378:AA515,"=151751237",V378:V515)</f>
        <v>0</v>
      </c>
      <c r="AJ517" s="3">
        <f>ROUND(SUMIF(AA378:AA515,"=151751237",W378:W515),2)</f>
        <v>0</v>
      </c>
      <c r="AK517" s="3">
        <f>ROUND(SUMIF(AA378:AA515,"=151751237",X378:X515),2)</f>
        <v>5777.92</v>
      </c>
      <c r="AL517" s="3">
        <f>ROUND(SUMIF(AA378:AA515,"=151751237",Y378:Y515),2)</f>
        <v>3809.64</v>
      </c>
      <c r="AM517" s="3"/>
      <c r="AN517" s="3"/>
      <c r="AO517" s="3">
        <f t="shared" ref="AO517:BD517" si="556">ROUND(BX517,2)</f>
        <v>0</v>
      </c>
      <c r="AP517" s="3">
        <f t="shared" si="556"/>
        <v>87794.559999999998</v>
      </c>
      <c r="AQ517" s="3">
        <f t="shared" si="556"/>
        <v>0</v>
      </c>
      <c r="AR517" s="3">
        <f t="shared" si="556"/>
        <v>116340.55</v>
      </c>
      <c r="AS517" s="3">
        <f t="shared" si="556"/>
        <v>7501.6</v>
      </c>
      <c r="AT517" s="3">
        <f t="shared" si="556"/>
        <v>18914.599999999999</v>
      </c>
      <c r="AU517" s="3">
        <f t="shared" si="556"/>
        <v>2129.79</v>
      </c>
      <c r="AV517" s="3">
        <f t="shared" si="556"/>
        <v>100673.28</v>
      </c>
      <c r="AW517" s="3">
        <f t="shared" si="556"/>
        <v>12878.72</v>
      </c>
      <c r="AX517" s="3">
        <f t="shared" si="556"/>
        <v>0</v>
      </c>
      <c r="AY517" s="3">
        <f t="shared" si="556"/>
        <v>12878.72</v>
      </c>
      <c r="AZ517" s="3">
        <f t="shared" si="556"/>
        <v>87794.559999999998</v>
      </c>
      <c r="BA517" s="3">
        <f t="shared" si="556"/>
        <v>0</v>
      </c>
      <c r="BB517" s="3">
        <f t="shared" si="556"/>
        <v>0</v>
      </c>
      <c r="BC517" s="3">
        <f t="shared" si="556"/>
        <v>0</v>
      </c>
      <c r="BD517" s="3">
        <f t="shared" si="556"/>
        <v>0</v>
      </c>
      <c r="BE517" s="3"/>
      <c r="BF517" s="3"/>
      <c r="BG517" s="3"/>
      <c r="BH517" s="3"/>
      <c r="BI517" s="3"/>
      <c r="BJ517" s="3"/>
      <c r="BK517" s="3"/>
      <c r="BL517" s="3"/>
      <c r="BM517" s="3"/>
      <c r="BN517" s="3"/>
      <c r="BO517" s="3"/>
      <c r="BP517" s="3"/>
      <c r="BQ517" s="3"/>
      <c r="BR517" s="3"/>
      <c r="BS517" s="3"/>
      <c r="BT517" s="3"/>
      <c r="BU517" s="3"/>
      <c r="BV517" s="3"/>
      <c r="BW517" s="3"/>
      <c r="BX517" s="3">
        <f>ROUND(SUMIF(AA378:AA515,"=151751237",FQ378:FQ515),2)</f>
        <v>0</v>
      </c>
      <c r="BY517" s="3">
        <f>ROUND(SUMIF(AA378:AA515,"=151751237",FR378:FR515),2)</f>
        <v>87794.559999999998</v>
      </c>
      <c r="BZ517" s="3">
        <f>ROUND(SUMIF(AA378:AA515,"=151751237",GL378:GL515),2)</f>
        <v>0</v>
      </c>
      <c r="CA517" s="3">
        <f>ROUND(SUMIF(AA378:AA515,"=151751237",GM378:GM515),2)</f>
        <v>116340.55</v>
      </c>
      <c r="CB517" s="3">
        <f>ROUND(SUMIF(AA378:AA515,"=151751237",GN378:GN515),2)</f>
        <v>7501.6</v>
      </c>
      <c r="CC517" s="3">
        <f>ROUND(SUMIF(AA378:AA515,"=151751237",GO378:GO515),2)</f>
        <v>18914.599999999999</v>
      </c>
      <c r="CD517" s="3">
        <f>ROUND(SUMIF(AA378:AA515,"=151751237",GP378:GP515),2)</f>
        <v>2129.79</v>
      </c>
      <c r="CE517" s="3">
        <f>AC517-BX517</f>
        <v>100673.28</v>
      </c>
      <c r="CF517" s="3">
        <f>AC517-BY517</f>
        <v>12878.720000000001</v>
      </c>
      <c r="CG517" s="3">
        <f>BX517-BZ517</f>
        <v>0</v>
      </c>
      <c r="CH517" s="3">
        <f>AC517-BX517-BY517+BZ517</f>
        <v>12878.720000000001</v>
      </c>
      <c r="CI517" s="3">
        <f>BY517-BZ517</f>
        <v>87794.559999999998</v>
      </c>
      <c r="CJ517" s="3">
        <f>ROUND(SUMIF(AA378:AA515,"=151751237",GX378:GX515),2)</f>
        <v>0</v>
      </c>
      <c r="CK517" s="3">
        <f>ROUND(SUMIF(AA378:AA515,"=151751237",GY378:GY515),2)</f>
        <v>0</v>
      </c>
      <c r="CL517" s="3">
        <f>ROUND(SUMIF(AA378:AA515,"=151751237",GZ378:GZ515),2)</f>
        <v>0</v>
      </c>
      <c r="CM517" s="3">
        <f>ROUND(SUMIF(AA378:AA515,"=151751237",HD378:HD515),2)</f>
        <v>0</v>
      </c>
      <c r="CN517" s="3"/>
      <c r="CO517" s="3"/>
      <c r="CP517" s="3"/>
      <c r="CQ517" s="3"/>
      <c r="CR517" s="3"/>
      <c r="CS517" s="3"/>
      <c r="CT517" s="3"/>
      <c r="CU517" s="3"/>
      <c r="CV517" s="3"/>
      <c r="CW517" s="3"/>
      <c r="CX517" s="3"/>
      <c r="CY517" s="3"/>
      <c r="CZ517" s="3"/>
      <c r="DA517" s="3"/>
      <c r="DB517" s="3"/>
      <c r="DC517" s="3"/>
      <c r="DD517" s="3"/>
      <c r="DE517" s="3"/>
      <c r="DF517" s="3"/>
      <c r="DG517" s="4">
        <f t="shared" ref="DG517:DL517" si="557">ROUND(DT517,2)</f>
        <v>938789.16</v>
      </c>
      <c r="DH517" s="4">
        <f t="shared" si="557"/>
        <v>739896.21</v>
      </c>
      <c r="DI517" s="4">
        <f t="shared" si="557"/>
        <v>4988.17</v>
      </c>
      <c r="DJ517" s="4">
        <f t="shared" si="557"/>
        <v>2548.9299999999998</v>
      </c>
      <c r="DK517" s="4">
        <f t="shared" si="557"/>
        <v>193904.78</v>
      </c>
      <c r="DL517" s="4">
        <f t="shared" si="557"/>
        <v>0</v>
      </c>
      <c r="DM517" s="4">
        <f>DZ517</f>
        <v>344.42589999999996</v>
      </c>
      <c r="DN517" s="4">
        <f>EA517</f>
        <v>0</v>
      </c>
      <c r="DO517" s="4">
        <f>ROUND(EB517,2)</f>
        <v>0</v>
      </c>
      <c r="DP517" s="4">
        <f>ROUND(EC517,2)</f>
        <v>148666.69</v>
      </c>
      <c r="DQ517" s="4">
        <f>ROUND(ED517,2)</f>
        <v>79500.95</v>
      </c>
      <c r="DR517" s="4"/>
      <c r="DS517" s="4"/>
      <c r="DT517" s="4">
        <f>ROUND(SUMIF(AA378:AA515,"=151751235",O378:O515),2)</f>
        <v>938789.16</v>
      </c>
      <c r="DU517" s="4">
        <f>ROUND(SUMIF(AA378:AA515,"=151751235",P378:P515),2)</f>
        <v>739896.21</v>
      </c>
      <c r="DV517" s="4">
        <f>ROUND(SUMIF(AA378:AA515,"=151751235",Q378:Q515),2)</f>
        <v>4988.17</v>
      </c>
      <c r="DW517" s="4">
        <f>ROUND(SUMIF(AA378:AA515,"=151751235",R378:R515),2)</f>
        <v>2548.9299999999998</v>
      </c>
      <c r="DX517" s="4">
        <f>ROUND(SUMIF(AA378:AA515,"=151751235",S378:S515),2)</f>
        <v>193904.78</v>
      </c>
      <c r="DY517" s="4">
        <f>ROUND(SUMIF(AA378:AA515,"=151751235",T378:T515),2)</f>
        <v>0</v>
      </c>
      <c r="DZ517" s="4">
        <f>SUMIF(AA378:AA515,"=151751235",U378:U515)</f>
        <v>344.42589999999996</v>
      </c>
      <c r="EA517" s="4">
        <f>SUMIF(AA378:AA515,"=151751235",V378:V515)</f>
        <v>0</v>
      </c>
      <c r="EB517" s="4">
        <f>ROUND(SUMIF(AA378:AA515,"=151751235",W378:W515),2)</f>
        <v>0</v>
      </c>
      <c r="EC517" s="4">
        <f>ROUND(SUMIF(AA378:AA515,"=151751235",X378:X515),2)</f>
        <v>148666.69</v>
      </c>
      <c r="ED517" s="4">
        <f>ROUND(SUMIF(AA378:AA515,"=151751235",Y378:Y515),2)</f>
        <v>79500.95</v>
      </c>
      <c r="EE517" s="4"/>
      <c r="EF517" s="4"/>
      <c r="EG517" s="4">
        <f t="shared" ref="EG517:EV517" si="558">ROUND(FP517,2)</f>
        <v>0</v>
      </c>
      <c r="EH517" s="4">
        <f t="shared" si="558"/>
        <v>624219.31999999995</v>
      </c>
      <c r="EI517" s="4">
        <f t="shared" si="558"/>
        <v>0</v>
      </c>
      <c r="EJ517" s="4">
        <f t="shared" si="558"/>
        <v>1171035.07</v>
      </c>
      <c r="EK517" s="4">
        <f t="shared" si="558"/>
        <v>94304.84</v>
      </c>
      <c r="EL517" s="4">
        <f t="shared" si="558"/>
        <v>389211.88</v>
      </c>
      <c r="EM517" s="4">
        <f t="shared" si="558"/>
        <v>63299.03</v>
      </c>
      <c r="EN517" s="4">
        <f t="shared" si="558"/>
        <v>739896.21</v>
      </c>
      <c r="EO517" s="4">
        <f t="shared" si="558"/>
        <v>115676.89</v>
      </c>
      <c r="EP517" s="4">
        <f t="shared" si="558"/>
        <v>0</v>
      </c>
      <c r="EQ517" s="4">
        <f t="shared" si="558"/>
        <v>115676.89</v>
      </c>
      <c r="ER517" s="4">
        <f t="shared" si="558"/>
        <v>624219.31999999995</v>
      </c>
      <c r="ES517" s="4">
        <f t="shared" si="558"/>
        <v>0</v>
      </c>
      <c r="ET517" s="4">
        <f t="shared" si="558"/>
        <v>0</v>
      </c>
      <c r="EU517" s="4">
        <f t="shared" si="558"/>
        <v>0</v>
      </c>
      <c r="EV517" s="4">
        <f t="shared" si="558"/>
        <v>0</v>
      </c>
      <c r="EW517" s="4"/>
      <c r="EX517" s="4"/>
      <c r="EY517" s="4"/>
      <c r="EZ517" s="4"/>
      <c r="FA517" s="4"/>
      <c r="FB517" s="4"/>
      <c r="FC517" s="4"/>
      <c r="FD517" s="4"/>
      <c r="FE517" s="4"/>
      <c r="FF517" s="4"/>
      <c r="FG517" s="4"/>
      <c r="FH517" s="4"/>
      <c r="FI517" s="4"/>
      <c r="FJ517" s="4"/>
      <c r="FK517" s="4"/>
      <c r="FL517" s="4"/>
      <c r="FM517" s="4"/>
      <c r="FN517" s="4"/>
      <c r="FO517" s="4"/>
      <c r="FP517" s="4">
        <f>ROUND(SUMIF(AA378:AA515,"=151751235",FQ378:FQ515),2)</f>
        <v>0</v>
      </c>
      <c r="FQ517" s="4">
        <f>ROUND(SUMIF(AA378:AA515,"=151751235",FR378:FR515),2)</f>
        <v>624219.31999999995</v>
      </c>
      <c r="FR517" s="4">
        <f>ROUND(SUMIF(AA378:AA515,"=151751235",GL378:GL515),2)</f>
        <v>0</v>
      </c>
      <c r="FS517" s="4">
        <f>ROUND(SUMIF(AA378:AA515,"=151751235",GM378:GM515),2)</f>
        <v>1171035.07</v>
      </c>
      <c r="FT517" s="4">
        <f>ROUND(SUMIF(AA378:AA515,"=151751235",GN378:GN515),2)</f>
        <v>94304.84</v>
      </c>
      <c r="FU517" s="4">
        <f>ROUND(SUMIF(AA378:AA515,"=151751235",GO378:GO515),2)</f>
        <v>389211.88</v>
      </c>
      <c r="FV517" s="4">
        <f>ROUND(SUMIF(AA378:AA515,"=151751235",GP378:GP515),2)</f>
        <v>63299.03</v>
      </c>
      <c r="FW517" s="4">
        <f>DU517-FP517</f>
        <v>739896.21</v>
      </c>
      <c r="FX517" s="4">
        <f>DU517-FQ517</f>
        <v>115676.89000000001</v>
      </c>
      <c r="FY517" s="4">
        <f>FP517-FR517</f>
        <v>0</v>
      </c>
      <c r="FZ517" s="4">
        <f>DU517-FP517-FQ517+FR517</f>
        <v>115676.89000000001</v>
      </c>
      <c r="GA517" s="4">
        <f>FQ517-FR517</f>
        <v>624219.31999999995</v>
      </c>
      <c r="GB517" s="4">
        <f>ROUND(SUMIF(AA378:AA515,"=151751235",GX378:GX515),2)</f>
        <v>0</v>
      </c>
      <c r="GC517" s="4">
        <f>ROUND(SUMIF(AA378:AA515,"=151751235",GY378:GY515),2)</f>
        <v>0</v>
      </c>
      <c r="GD517" s="4">
        <f>ROUND(SUMIF(AA378:AA515,"=151751235",GZ378:GZ515),2)</f>
        <v>0</v>
      </c>
      <c r="GE517" s="4">
        <f>ROUND(SUMIF(AA378:AA515,"=151751235",HD378:HD515),2)</f>
        <v>0</v>
      </c>
      <c r="GF517" s="4"/>
      <c r="GG517" s="4"/>
      <c r="GH517" s="4"/>
      <c r="GI517" s="4"/>
      <c r="GJ517" s="4"/>
      <c r="GK517" s="4"/>
      <c r="GL517" s="4"/>
      <c r="GM517" s="4"/>
      <c r="GN517" s="4"/>
      <c r="GO517" s="4"/>
      <c r="GP517" s="4"/>
      <c r="GQ517" s="4"/>
      <c r="GR517" s="4"/>
      <c r="GS517" s="4"/>
      <c r="GT517" s="4"/>
      <c r="GU517" s="4"/>
      <c r="GV517" s="4"/>
      <c r="GW517" s="4"/>
      <c r="GX517" s="4">
        <v>0</v>
      </c>
    </row>
    <row r="519" spans="1:255" x14ac:dyDescent="0.2">
      <c r="A519" s="5">
        <v>50</v>
      </c>
      <c r="B519" s="5">
        <v>0</v>
      </c>
      <c r="C519" s="5">
        <v>0</v>
      </c>
      <c r="D519" s="5">
        <v>1</v>
      </c>
      <c r="E519" s="5">
        <v>201</v>
      </c>
      <c r="F519" s="5">
        <f>ROUND(Source!O517,O519)</f>
        <v>106623.71</v>
      </c>
      <c r="G519" s="5" t="s">
        <v>237</v>
      </c>
      <c r="H519" s="5" t="s">
        <v>238</v>
      </c>
      <c r="I519" s="5"/>
      <c r="J519" s="5"/>
      <c r="K519" s="5">
        <v>201</v>
      </c>
      <c r="L519" s="5">
        <v>1</v>
      </c>
      <c r="M519" s="5">
        <v>3</v>
      </c>
      <c r="N519" s="5" t="s">
        <v>3</v>
      </c>
      <c r="O519" s="5">
        <v>2</v>
      </c>
      <c r="P519" s="5">
        <f>ROUND(Source!DG517,O519)</f>
        <v>938789.16</v>
      </c>
      <c r="Q519" s="5"/>
      <c r="R519" s="5"/>
      <c r="S519" s="5"/>
      <c r="T519" s="5"/>
      <c r="U519" s="5"/>
      <c r="V519" s="5"/>
      <c r="W519" s="5">
        <v>106623.71</v>
      </c>
      <c r="X519" s="5">
        <v>1</v>
      </c>
      <c r="Y519" s="5">
        <v>106623.71</v>
      </c>
      <c r="Z519" s="5">
        <v>938789.16</v>
      </c>
      <c r="AA519" s="5">
        <v>1</v>
      </c>
      <c r="AB519" s="5">
        <v>938789.16</v>
      </c>
    </row>
    <row r="520" spans="1:255" x14ac:dyDescent="0.2">
      <c r="A520" s="5">
        <v>50</v>
      </c>
      <c r="B520" s="5">
        <v>0</v>
      </c>
      <c r="C520" s="5">
        <v>0</v>
      </c>
      <c r="D520" s="5">
        <v>1</v>
      </c>
      <c r="E520" s="5">
        <v>202</v>
      </c>
      <c r="F520" s="5">
        <f>ROUND(Source!P517,O520)</f>
        <v>100673.28</v>
      </c>
      <c r="G520" s="5" t="s">
        <v>239</v>
      </c>
      <c r="H520" s="5" t="s">
        <v>240</v>
      </c>
      <c r="I520" s="5"/>
      <c r="J520" s="5"/>
      <c r="K520" s="5">
        <v>202</v>
      </c>
      <c r="L520" s="5">
        <v>2</v>
      </c>
      <c r="M520" s="5">
        <v>3</v>
      </c>
      <c r="N520" s="5" t="s">
        <v>3</v>
      </c>
      <c r="O520" s="5">
        <v>2</v>
      </c>
      <c r="P520" s="5">
        <f>ROUND(Source!DH517,O520)</f>
        <v>739896.21</v>
      </c>
      <c r="Q520" s="5"/>
      <c r="R520" s="5"/>
      <c r="S520" s="5"/>
      <c r="T520" s="5"/>
      <c r="U520" s="5"/>
      <c r="V520" s="5"/>
      <c r="W520" s="5">
        <v>100673.28</v>
      </c>
      <c r="X520" s="5">
        <v>1</v>
      </c>
      <c r="Y520" s="5">
        <v>100673.28</v>
      </c>
      <c r="Z520" s="5">
        <v>739896.21</v>
      </c>
      <c r="AA520" s="5">
        <v>1</v>
      </c>
      <c r="AB520" s="5">
        <v>739896.21</v>
      </c>
    </row>
    <row r="521" spans="1:255" x14ac:dyDescent="0.2">
      <c r="A521" s="5">
        <v>50</v>
      </c>
      <c r="B521" s="5">
        <v>0</v>
      </c>
      <c r="C521" s="5">
        <v>0</v>
      </c>
      <c r="D521" s="5">
        <v>1</v>
      </c>
      <c r="E521" s="5">
        <v>222</v>
      </c>
      <c r="F521" s="5">
        <f>ROUND(Source!AO517,O521)</f>
        <v>0</v>
      </c>
      <c r="G521" s="5" t="s">
        <v>241</v>
      </c>
      <c r="H521" s="5" t="s">
        <v>242</v>
      </c>
      <c r="I521" s="5"/>
      <c r="J521" s="5"/>
      <c r="K521" s="5">
        <v>222</v>
      </c>
      <c r="L521" s="5">
        <v>3</v>
      </c>
      <c r="M521" s="5">
        <v>3</v>
      </c>
      <c r="N521" s="5" t="s">
        <v>3</v>
      </c>
      <c r="O521" s="5">
        <v>2</v>
      </c>
      <c r="P521" s="5">
        <f>ROUND(Source!EG517,O521)</f>
        <v>0</v>
      </c>
      <c r="Q521" s="5"/>
      <c r="R521" s="5"/>
      <c r="S521" s="5"/>
      <c r="T521" s="5"/>
      <c r="U521" s="5"/>
      <c r="V521" s="5"/>
      <c r="W521" s="5">
        <v>0</v>
      </c>
      <c r="X521" s="5">
        <v>1</v>
      </c>
      <c r="Y521" s="5">
        <v>0</v>
      </c>
      <c r="Z521" s="5">
        <v>0</v>
      </c>
      <c r="AA521" s="5">
        <v>1</v>
      </c>
      <c r="AB521" s="5">
        <v>0</v>
      </c>
    </row>
    <row r="522" spans="1:255" x14ac:dyDescent="0.2">
      <c r="A522" s="5">
        <v>50</v>
      </c>
      <c r="B522" s="5">
        <v>0</v>
      </c>
      <c r="C522" s="5">
        <v>0</v>
      </c>
      <c r="D522" s="5">
        <v>1</v>
      </c>
      <c r="E522" s="5">
        <v>225</v>
      </c>
      <c r="F522" s="5">
        <f>ROUND(Source!AV517,O522)</f>
        <v>100673.28</v>
      </c>
      <c r="G522" s="5" t="s">
        <v>243</v>
      </c>
      <c r="H522" s="5" t="s">
        <v>244</v>
      </c>
      <c r="I522" s="5"/>
      <c r="J522" s="5"/>
      <c r="K522" s="5">
        <v>225</v>
      </c>
      <c r="L522" s="5">
        <v>4</v>
      </c>
      <c r="M522" s="5">
        <v>3</v>
      </c>
      <c r="N522" s="5" t="s">
        <v>3</v>
      </c>
      <c r="O522" s="5">
        <v>2</v>
      </c>
      <c r="P522" s="5">
        <f>ROUND(Source!EN517,O522)</f>
        <v>739896.21</v>
      </c>
      <c r="Q522" s="5"/>
      <c r="R522" s="5"/>
      <c r="S522" s="5"/>
      <c r="T522" s="5"/>
      <c r="U522" s="5"/>
      <c r="V522" s="5"/>
      <c r="W522" s="5">
        <v>100673.28</v>
      </c>
      <c r="X522" s="5">
        <v>1</v>
      </c>
      <c r="Y522" s="5">
        <v>100673.28</v>
      </c>
      <c r="Z522" s="5">
        <v>739896.21</v>
      </c>
      <c r="AA522" s="5">
        <v>1</v>
      </c>
      <c r="AB522" s="5">
        <v>739896.21</v>
      </c>
    </row>
    <row r="523" spans="1:255" x14ac:dyDescent="0.2">
      <c r="A523" s="5">
        <v>50</v>
      </c>
      <c r="B523" s="5">
        <v>0</v>
      </c>
      <c r="C523" s="5">
        <v>0</v>
      </c>
      <c r="D523" s="5">
        <v>1</v>
      </c>
      <c r="E523" s="5">
        <v>226</v>
      </c>
      <c r="F523" s="5">
        <f>ROUND(Source!AW517,O523)</f>
        <v>12878.72</v>
      </c>
      <c r="G523" s="5" t="s">
        <v>245</v>
      </c>
      <c r="H523" s="5" t="s">
        <v>246</v>
      </c>
      <c r="I523" s="5"/>
      <c r="J523" s="5"/>
      <c r="K523" s="5">
        <v>226</v>
      </c>
      <c r="L523" s="5">
        <v>5</v>
      </c>
      <c r="M523" s="5">
        <v>3</v>
      </c>
      <c r="N523" s="5" t="s">
        <v>3</v>
      </c>
      <c r="O523" s="5">
        <v>2</v>
      </c>
      <c r="P523" s="5">
        <f>ROUND(Source!EO517,O523)</f>
        <v>115676.89</v>
      </c>
      <c r="Q523" s="5"/>
      <c r="R523" s="5"/>
      <c r="S523" s="5"/>
      <c r="T523" s="5"/>
      <c r="U523" s="5"/>
      <c r="V523" s="5"/>
      <c r="W523" s="5">
        <v>12878.72</v>
      </c>
      <c r="X523" s="5">
        <v>1</v>
      </c>
      <c r="Y523" s="5">
        <v>12878.72</v>
      </c>
      <c r="Z523" s="5">
        <v>115676.89</v>
      </c>
      <c r="AA523" s="5">
        <v>1</v>
      </c>
      <c r="AB523" s="5">
        <v>115676.89</v>
      </c>
    </row>
    <row r="524" spans="1:255" x14ac:dyDescent="0.2">
      <c r="A524" s="5">
        <v>50</v>
      </c>
      <c r="B524" s="5">
        <v>0</v>
      </c>
      <c r="C524" s="5">
        <v>0</v>
      </c>
      <c r="D524" s="5">
        <v>1</v>
      </c>
      <c r="E524" s="5">
        <v>227</v>
      </c>
      <c r="F524" s="5">
        <f>ROUND(Source!AX517,O524)</f>
        <v>0</v>
      </c>
      <c r="G524" s="5" t="s">
        <v>247</v>
      </c>
      <c r="H524" s="5" t="s">
        <v>248</v>
      </c>
      <c r="I524" s="5"/>
      <c r="J524" s="5"/>
      <c r="K524" s="5">
        <v>227</v>
      </c>
      <c r="L524" s="5">
        <v>6</v>
      </c>
      <c r="M524" s="5">
        <v>3</v>
      </c>
      <c r="N524" s="5" t="s">
        <v>3</v>
      </c>
      <c r="O524" s="5">
        <v>2</v>
      </c>
      <c r="P524" s="5">
        <f>ROUND(Source!EP517,O524)</f>
        <v>0</v>
      </c>
      <c r="Q524" s="5"/>
      <c r="R524" s="5"/>
      <c r="S524" s="5"/>
      <c r="T524" s="5"/>
      <c r="U524" s="5"/>
      <c r="V524" s="5"/>
      <c r="W524" s="5">
        <v>0</v>
      </c>
      <c r="X524" s="5">
        <v>1</v>
      </c>
      <c r="Y524" s="5">
        <v>0</v>
      </c>
      <c r="Z524" s="5">
        <v>0</v>
      </c>
      <c r="AA524" s="5">
        <v>1</v>
      </c>
      <c r="AB524" s="5">
        <v>0</v>
      </c>
    </row>
    <row r="525" spans="1:255" x14ac:dyDescent="0.2">
      <c r="A525" s="5">
        <v>50</v>
      </c>
      <c r="B525" s="5">
        <v>0</v>
      </c>
      <c r="C525" s="5">
        <v>0</v>
      </c>
      <c r="D525" s="5">
        <v>1</v>
      </c>
      <c r="E525" s="5">
        <v>228</v>
      </c>
      <c r="F525" s="5">
        <f>ROUND(Source!AY517,O525)</f>
        <v>12878.72</v>
      </c>
      <c r="G525" s="5" t="s">
        <v>249</v>
      </c>
      <c r="H525" s="5" t="s">
        <v>250</v>
      </c>
      <c r="I525" s="5"/>
      <c r="J525" s="5"/>
      <c r="K525" s="5">
        <v>228</v>
      </c>
      <c r="L525" s="5">
        <v>7</v>
      </c>
      <c r="M525" s="5">
        <v>3</v>
      </c>
      <c r="N525" s="5" t="s">
        <v>3</v>
      </c>
      <c r="O525" s="5">
        <v>2</v>
      </c>
      <c r="P525" s="5">
        <f>ROUND(Source!EQ517,O525)</f>
        <v>115676.89</v>
      </c>
      <c r="Q525" s="5"/>
      <c r="R525" s="5"/>
      <c r="S525" s="5"/>
      <c r="T525" s="5"/>
      <c r="U525" s="5"/>
      <c r="V525" s="5"/>
      <c r="W525" s="5">
        <v>12878.72</v>
      </c>
      <c r="X525" s="5">
        <v>1</v>
      </c>
      <c r="Y525" s="5">
        <v>12878.72</v>
      </c>
      <c r="Z525" s="5">
        <v>115676.89</v>
      </c>
      <c r="AA525" s="5">
        <v>1</v>
      </c>
      <c r="AB525" s="5">
        <v>115676.89</v>
      </c>
    </row>
    <row r="526" spans="1:255" x14ac:dyDescent="0.2">
      <c r="A526" s="5">
        <v>50</v>
      </c>
      <c r="B526" s="5">
        <v>0</v>
      </c>
      <c r="C526" s="5">
        <v>0</v>
      </c>
      <c r="D526" s="5">
        <v>1</v>
      </c>
      <c r="E526" s="5">
        <v>216</v>
      </c>
      <c r="F526" s="5">
        <f>ROUND(Source!AP517,O526)</f>
        <v>87794.559999999998</v>
      </c>
      <c r="G526" s="5" t="s">
        <v>251</v>
      </c>
      <c r="H526" s="5" t="s">
        <v>252</v>
      </c>
      <c r="I526" s="5"/>
      <c r="J526" s="5"/>
      <c r="K526" s="5">
        <v>216</v>
      </c>
      <c r="L526" s="5">
        <v>8</v>
      </c>
      <c r="M526" s="5">
        <v>3</v>
      </c>
      <c r="N526" s="5" t="s">
        <v>3</v>
      </c>
      <c r="O526" s="5">
        <v>2</v>
      </c>
      <c r="P526" s="5">
        <f>ROUND(Source!EH517,O526)</f>
        <v>624219.31999999995</v>
      </c>
      <c r="Q526" s="5"/>
      <c r="R526" s="5"/>
      <c r="S526" s="5"/>
      <c r="T526" s="5"/>
      <c r="U526" s="5"/>
      <c r="V526" s="5"/>
      <c r="W526" s="5">
        <v>87794.559999999998</v>
      </c>
      <c r="X526" s="5">
        <v>1</v>
      </c>
      <c r="Y526" s="5">
        <v>87794.559999999998</v>
      </c>
      <c r="Z526" s="5">
        <v>624219.31999999995</v>
      </c>
      <c r="AA526" s="5">
        <v>1</v>
      </c>
      <c r="AB526" s="5">
        <v>624219.31999999995</v>
      </c>
    </row>
    <row r="527" spans="1:255" x14ac:dyDescent="0.2">
      <c r="A527" s="5">
        <v>50</v>
      </c>
      <c r="B527" s="5">
        <v>0</v>
      </c>
      <c r="C527" s="5">
        <v>0</v>
      </c>
      <c r="D527" s="5">
        <v>1</v>
      </c>
      <c r="E527" s="5">
        <v>223</v>
      </c>
      <c r="F527" s="5">
        <f>ROUND(Source!AQ517,O527)</f>
        <v>0</v>
      </c>
      <c r="G527" s="5" t="s">
        <v>253</v>
      </c>
      <c r="H527" s="5" t="s">
        <v>254</v>
      </c>
      <c r="I527" s="5"/>
      <c r="J527" s="5"/>
      <c r="K527" s="5">
        <v>223</v>
      </c>
      <c r="L527" s="5">
        <v>9</v>
      </c>
      <c r="M527" s="5">
        <v>3</v>
      </c>
      <c r="N527" s="5" t="s">
        <v>3</v>
      </c>
      <c r="O527" s="5">
        <v>2</v>
      </c>
      <c r="P527" s="5">
        <f>ROUND(Source!EI517,O527)</f>
        <v>0</v>
      </c>
      <c r="Q527" s="5"/>
      <c r="R527" s="5"/>
      <c r="S527" s="5"/>
      <c r="T527" s="5"/>
      <c r="U527" s="5"/>
      <c r="V527" s="5"/>
      <c r="W527" s="5">
        <v>0</v>
      </c>
      <c r="X527" s="5">
        <v>1</v>
      </c>
      <c r="Y527" s="5">
        <v>0</v>
      </c>
      <c r="Z527" s="5">
        <v>0</v>
      </c>
      <c r="AA527" s="5">
        <v>1</v>
      </c>
      <c r="AB527" s="5">
        <v>0</v>
      </c>
    </row>
    <row r="528" spans="1:255" x14ac:dyDescent="0.2">
      <c r="A528" s="5">
        <v>50</v>
      </c>
      <c r="B528" s="5">
        <v>0</v>
      </c>
      <c r="C528" s="5">
        <v>0</v>
      </c>
      <c r="D528" s="5">
        <v>1</v>
      </c>
      <c r="E528" s="5">
        <v>229</v>
      </c>
      <c r="F528" s="5">
        <f>ROUND(Source!AZ517,O528)</f>
        <v>87794.559999999998</v>
      </c>
      <c r="G528" s="5" t="s">
        <v>255</v>
      </c>
      <c r="H528" s="5" t="s">
        <v>256</v>
      </c>
      <c r="I528" s="5"/>
      <c r="J528" s="5"/>
      <c r="K528" s="5">
        <v>229</v>
      </c>
      <c r="L528" s="5">
        <v>10</v>
      </c>
      <c r="M528" s="5">
        <v>3</v>
      </c>
      <c r="N528" s="5" t="s">
        <v>3</v>
      </c>
      <c r="O528" s="5">
        <v>2</v>
      </c>
      <c r="P528" s="5">
        <f>ROUND(Source!ER517,O528)</f>
        <v>624219.31999999995</v>
      </c>
      <c r="Q528" s="5"/>
      <c r="R528" s="5"/>
      <c r="S528" s="5"/>
      <c r="T528" s="5"/>
      <c r="U528" s="5"/>
      <c r="V528" s="5"/>
      <c r="W528" s="5">
        <v>87794.559999999998</v>
      </c>
      <c r="X528" s="5">
        <v>1</v>
      </c>
      <c r="Y528" s="5">
        <v>87794.559999999998</v>
      </c>
      <c r="Z528" s="5">
        <v>624219.31999999995</v>
      </c>
      <c r="AA528" s="5">
        <v>1</v>
      </c>
      <c r="AB528" s="5">
        <v>624219.31999999995</v>
      </c>
    </row>
    <row r="529" spans="1:28" x14ac:dyDescent="0.2">
      <c r="A529" s="5">
        <v>50</v>
      </c>
      <c r="B529" s="5">
        <v>0</v>
      </c>
      <c r="C529" s="5">
        <v>0</v>
      </c>
      <c r="D529" s="5">
        <v>1</v>
      </c>
      <c r="E529" s="5">
        <v>203</v>
      </c>
      <c r="F529" s="5">
        <f>ROUND(Source!Q517,O529)</f>
        <v>331.63</v>
      </c>
      <c r="G529" s="5" t="s">
        <v>257</v>
      </c>
      <c r="H529" s="5" t="s">
        <v>258</v>
      </c>
      <c r="I529" s="5"/>
      <c r="J529" s="5"/>
      <c r="K529" s="5">
        <v>203</v>
      </c>
      <c r="L529" s="5">
        <v>11</v>
      </c>
      <c r="M529" s="5">
        <v>3</v>
      </c>
      <c r="N529" s="5" t="s">
        <v>3</v>
      </c>
      <c r="O529" s="5">
        <v>2</v>
      </c>
      <c r="P529" s="5">
        <f>ROUND(Source!DI517,O529)</f>
        <v>4988.17</v>
      </c>
      <c r="Q529" s="5"/>
      <c r="R529" s="5"/>
      <c r="S529" s="5"/>
      <c r="T529" s="5"/>
      <c r="U529" s="5"/>
      <c r="V529" s="5"/>
      <c r="W529" s="5">
        <v>331.63</v>
      </c>
      <c r="X529" s="5">
        <v>1</v>
      </c>
      <c r="Y529" s="5">
        <v>331.63</v>
      </c>
      <c r="Z529" s="5">
        <v>4988.17</v>
      </c>
      <c r="AA529" s="5">
        <v>1</v>
      </c>
      <c r="AB529" s="5">
        <v>4988.17</v>
      </c>
    </row>
    <row r="530" spans="1:28" x14ac:dyDescent="0.2">
      <c r="A530" s="5">
        <v>50</v>
      </c>
      <c r="B530" s="5">
        <v>0</v>
      </c>
      <c r="C530" s="5">
        <v>0</v>
      </c>
      <c r="D530" s="5">
        <v>1</v>
      </c>
      <c r="E530" s="5">
        <v>231</v>
      </c>
      <c r="F530" s="5">
        <f>ROUND(Source!BB517,O530)</f>
        <v>0</v>
      </c>
      <c r="G530" s="5" t="s">
        <v>259</v>
      </c>
      <c r="H530" s="5" t="s">
        <v>260</v>
      </c>
      <c r="I530" s="5"/>
      <c r="J530" s="5"/>
      <c r="K530" s="5">
        <v>231</v>
      </c>
      <c r="L530" s="5">
        <v>12</v>
      </c>
      <c r="M530" s="5">
        <v>3</v>
      </c>
      <c r="N530" s="5" t="s">
        <v>3</v>
      </c>
      <c r="O530" s="5">
        <v>2</v>
      </c>
      <c r="P530" s="5">
        <f>ROUND(Source!ET517,O530)</f>
        <v>0</v>
      </c>
      <c r="Q530" s="5"/>
      <c r="R530" s="5"/>
      <c r="S530" s="5"/>
      <c r="T530" s="5"/>
      <c r="U530" s="5"/>
      <c r="V530" s="5"/>
      <c r="W530" s="5">
        <v>0</v>
      </c>
      <c r="X530" s="5">
        <v>1</v>
      </c>
      <c r="Y530" s="5">
        <v>0</v>
      </c>
      <c r="Z530" s="5">
        <v>0</v>
      </c>
      <c r="AA530" s="5">
        <v>1</v>
      </c>
      <c r="AB530" s="5">
        <v>0</v>
      </c>
    </row>
    <row r="531" spans="1:28" x14ac:dyDescent="0.2">
      <c r="A531" s="5">
        <v>50</v>
      </c>
      <c r="B531" s="5">
        <v>0</v>
      </c>
      <c r="C531" s="5">
        <v>0</v>
      </c>
      <c r="D531" s="5">
        <v>1</v>
      </c>
      <c r="E531" s="5">
        <v>204</v>
      </c>
      <c r="F531" s="5">
        <f>ROUND(Source!R517,O531)</f>
        <v>73.86</v>
      </c>
      <c r="G531" s="5" t="s">
        <v>261</v>
      </c>
      <c r="H531" s="5" t="s">
        <v>262</v>
      </c>
      <c r="I531" s="5"/>
      <c r="J531" s="5"/>
      <c r="K531" s="5">
        <v>204</v>
      </c>
      <c r="L531" s="5">
        <v>13</v>
      </c>
      <c r="M531" s="5">
        <v>3</v>
      </c>
      <c r="N531" s="5" t="s">
        <v>3</v>
      </c>
      <c r="O531" s="5">
        <v>2</v>
      </c>
      <c r="P531" s="5">
        <f>ROUND(Source!DJ517,O531)</f>
        <v>2548.9299999999998</v>
      </c>
      <c r="Q531" s="5"/>
      <c r="R531" s="5"/>
      <c r="S531" s="5"/>
      <c r="T531" s="5"/>
      <c r="U531" s="5"/>
      <c r="V531" s="5"/>
      <c r="W531" s="5">
        <v>73.86</v>
      </c>
      <c r="X531" s="5">
        <v>1</v>
      </c>
      <c r="Y531" s="5">
        <v>73.86</v>
      </c>
      <c r="Z531" s="5">
        <v>2548.9299999999998</v>
      </c>
      <c r="AA531" s="5">
        <v>1</v>
      </c>
      <c r="AB531" s="5">
        <v>2548.9299999999998</v>
      </c>
    </row>
    <row r="532" spans="1:28" x14ac:dyDescent="0.2">
      <c r="A532" s="5">
        <v>50</v>
      </c>
      <c r="B532" s="5">
        <v>0</v>
      </c>
      <c r="C532" s="5">
        <v>0</v>
      </c>
      <c r="D532" s="5">
        <v>1</v>
      </c>
      <c r="E532" s="5">
        <v>205</v>
      </c>
      <c r="F532" s="5">
        <f>ROUND(Source!S517,O532)</f>
        <v>5618.8</v>
      </c>
      <c r="G532" s="5" t="s">
        <v>263</v>
      </c>
      <c r="H532" s="5" t="s">
        <v>264</v>
      </c>
      <c r="I532" s="5"/>
      <c r="J532" s="5"/>
      <c r="K532" s="5">
        <v>205</v>
      </c>
      <c r="L532" s="5">
        <v>14</v>
      </c>
      <c r="M532" s="5">
        <v>3</v>
      </c>
      <c r="N532" s="5" t="s">
        <v>3</v>
      </c>
      <c r="O532" s="5">
        <v>2</v>
      </c>
      <c r="P532" s="5">
        <f>ROUND(Source!DK517,O532)</f>
        <v>193904.78</v>
      </c>
      <c r="Q532" s="5"/>
      <c r="R532" s="5"/>
      <c r="S532" s="5"/>
      <c r="T532" s="5"/>
      <c r="U532" s="5"/>
      <c r="V532" s="5"/>
      <c r="W532" s="5">
        <v>5618.8</v>
      </c>
      <c r="X532" s="5">
        <v>1</v>
      </c>
      <c r="Y532" s="5">
        <v>5618.8</v>
      </c>
      <c r="Z532" s="5">
        <v>193904.78</v>
      </c>
      <c r="AA532" s="5">
        <v>1</v>
      </c>
      <c r="AB532" s="5">
        <v>193904.78</v>
      </c>
    </row>
    <row r="533" spans="1:28" x14ac:dyDescent="0.2">
      <c r="A533" s="5">
        <v>50</v>
      </c>
      <c r="B533" s="5">
        <v>0</v>
      </c>
      <c r="C533" s="5">
        <v>0</v>
      </c>
      <c r="D533" s="5">
        <v>1</v>
      </c>
      <c r="E533" s="5">
        <v>232</v>
      </c>
      <c r="F533" s="5">
        <f>ROUND(Source!BC517,O533)</f>
        <v>0</v>
      </c>
      <c r="G533" s="5" t="s">
        <v>265</v>
      </c>
      <c r="H533" s="5" t="s">
        <v>266</v>
      </c>
      <c r="I533" s="5"/>
      <c r="J533" s="5"/>
      <c r="K533" s="5">
        <v>232</v>
      </c>
      <c r="L533" s="5">
        <v>15</v>
      </c>
      <c r="M533" s="5">
        <v>3</v>
      </c>
      <c r="N533" s="5" t="s">
        <v>3</v>
      </c>
      <c r="O533" s="5">
        <v>2</v>
      </c>
      <c r="P533" s="5">
        <f>ROUND(Source!EU517,O533)</f>
        <v>0</v>
      </c>
      <c r="Q533" s="5"/>
      <c r="R533" s="5"/>
      <c r="S533" s="5"/>
      <c r="T533" s="5"/>
      <c r="U533" s="5"/>
      <c r="V533" s="5"/>
      <c r="W533" s="5">
        <v>0</v>
      </c>
      <c r="X533" s="5">
        <v>1</v>
      </c>
      <c r="Y533" s="5">
        <v>0</v>
      </c>
      <c r="Z533" s="5">
        <v>0</v>
      </c>
      <c r="AA533" s="5">
        <v>1</v>
      </c>
      <c r="AB533" s="5">
        <v>0</v>
      </c>
    </row>
    <row r="534" spans="1:28" x14ac:dyDescent="0.2">
      <c r="A534" s="5">
        <v>50</v>
      </c>
      <c r="B534" s="5">
        <v>0</v>
      </c>
      <c r="C534" s="5">
        <v>0</v>
      </c>
      <c r="D534" s="5">
        <v>1</v>
      </c>
      <c r="E534" s="5">
        <v>214</v>
      </c>
      <c r="F534" s="5">
        <f>ROUND(Source!AS517,O534)</f>
        <v>7501.6</v>
      </c>
      <c r="G534" s="5" t="s">
        <v>267</v>
      </c>
      <c r="H534" s="5" t="s">
        <v>268</v>
      </c>
      <c r="I534" s="5"/>
      <c r="J534" s="5"/>
      <c r="K534" s="5">
        <v>214</v>
      </c>
      <c r="L534" s="5">
        <v>16</v>
      </c>
      <c r="M534" s="5">
        <v>3</v>
      </c>
      <c r="N534" s="5" t="s">
        <v>3</v>
      </c>
      <c r="O534" s="5">
        <v>2</v>
      </c>
      <c r="P534" s="5">
        <f>ROUND(Source!EK517,O534)</f>
        <v>94304.84</v>
      </c>
      <c r="Q534" s="5"/>
      <c r="R534" s="5"/>
      <c r="S534" s="5"/>
      <c r="T534" s="5"/>
      <c r="U534" s="5"/>
      <c r="V534" s="5"/>
      <c r="W534" s="5">
        <v>7501.6</v>
      </c>
      <c r="X534" s="5">
        <v>1</v>
      </c>
      <c r="Y534" s="5">
        <v>7501.6</v>
      </c>
      <c r="Z534" s="5">
        <v>94304.84</v>
      </c>
      <c r="AA534" s="5">
        <v>1</v>
      </c>
      <c r="AB534" s="5">
        <v>94304.84</v>
      </c>
    </row>
    <row r="535" spans="1:28" x14ac:dyDescent="0.2">
      <c r="A535" s="5">
        <v>50</v>
      </c>
      <c r="B535" s="5">
        <v>0</v>
      </c>
      <c r="C535" s="5">
        <v>0</v>
      </c>
      <c r="D535" s="5">
        <v>1</v>
      </c>
      <c r="E535" s="5">
        <v>215</v>
      </c>
      <c r="F535" s="5">
        <f>ROUND(Source!AT517,O535)</f>
        <v>18914.599999999999</v>
      </c>
      <c r="G535" s="5" t="s">
        <v>269</v>
      </c>
      <c r="H535" s="5" t="s">
        <v>270</v>
      </c>
      <c r="I535" s="5"/>
      <c r="J535" s="5"/>
      <c r="K535" s="5">
        <v>215</v>
      </c>
      <c r="L535" s="5">
        <v>17</v>
      </c>
      <c r="M535" s="5">
        <v>3</v>
      </c>
      <c r="N535" s="5" t="s">
        <v>3</v>
      </c>
      <c r="O535" s="5">
        <v>2</v>
      </c>
      <c r="P535" s="5">
        <f>ROUND(Source!EL517,O535)</f>
        <v>389211.88</v>
      </c>
      <c r="Q535" s="5"/>
      <c r="R535" s="5"/>
      <c r="S535" s="5"/>
      <c r="T535" s="5"/>
      <c r="U535" s="5"/>
      <c r="V535" s="5"/>
      <c r="W535" s="5">
        <v>18914.599999999999</v>
      </c>
      <c r="X535" s="5">
        <v>1</v>
      </c>
      <c r="Y535" s="5">
        <v>18914.599999999999</v>
      </c>
      <c r="Z535" s="5">
        <v>389211.88</v>
      </c>
      <c r="AA535" s="5">
        <v>1</v>
      </c>
      <c r="AB535" s="5">
        <v>389211.88</v>
      </c>
    </row>
    <row r="536" spans="1:28" x14ac:dyDescent="0.2">
      <c r="A536" s="5">
        <v>50</v>
      </c>
      <c r="B536" s="5">
        <v>0</v>
      </c>
      <c r="C536" s="5">
        <v>0</v>
      </c>
      <c r="D536" s="5">
        <v>1</v>
      </c>
      <c r="E536" s="5">
        <v>217</v>
      </c>
      <c r="F536" s="5">
        <f>ROUND(Source!AU517,O536)</f>
        <v>2129.79</v>
      </c>
      <c r="G536" s="5" t="s">
        <v>271</v>
      </c>
      <c r="H536" s="5" t="s">
        <v>272</v>
      </c>
      <c r="I536" s="5"/>
      <c r="J536" s="5"/>
      <c r="K536" s="5">
        <v>217</v>
      </c>
      <c r="L536" s="5">
        <v>18</v>
      </c>
      <c r="M536" s="5">
        <v>3</v>
      </c>
      <c r="N536" s="5" t="s">
        <v>3</v>
      </c>
      <c r="O536" s="5">
        <v>2</v>
      </c>
      <c r="P536" s="5">
        <f>ROUND(Source!EM517,O536)</f>
        <v>63299.03</v>
      </c>
      <c r="Q536" s="5"/>
      <c r="R536" s="5"/>
      <c r="S536" s="5"/>
      <c r="T536" s="5"/>
      <c r="U536" s="5"/>
      <c r="V536" s="5"/>
      <c r="W536" s="5">
        <v>2129.79</v>
      </c>
      <c r="X536" s="5">
        <v>1</v>
      </c>
      <c r="Y536" s="5">
        <v>2129.79</v>
      </c>
      <c r="Z536" s="5">
        <v>63299.03</v>
      </c>
      <c r="AA536" s="5">
        <v>1</v>
      </c>
      <c r="AB536" s="5">
        <v>63299.03</v>
      </c>
    </row>
    <row r="537" spans="1:28" x14ac:dyDescent="0.2">
      <c r="A537" s="5">
        <v>50</v>
      </c>
      <c r="B537" s="5">
        <v>0</v>
      </c>
      <c r="C537" s="5">
        <v>0</v>
      </c>
      <c r="D537" s="5">
        <v>1</v>
      </c>
      <c r="E537" s="5">
        <v>230</v>
      </c>
      <c r="F537" s="5">
        <f>ROUND(Source!BA517,O537)</f>
        <v>0</v>
      </c>
      <c r="G537" s="5" t="s">
        <v>273</v>
      </c>
      <c r="H537" s="5" t="s">
        <v>274</v>
      </c>
      <c r="I537" s="5"/>
      <c r="J537" s="5"/>
      <c r="K537" s="5">
        <v>230</v>
      </c>
      <c r="L537" s="5">
        <v>19</v>
      </c>
      <c r="M537" s="5">
        <v>3</v>
      </c>
      <c r="N537" s="5" t="s">
        <v>3</v>
      </c>
      <c r="O537" s="5">
        <v>2</v>
      </c>
      <c r="P537" s="5">
        <f>ROUND(Source!ES517,O537)</f>
        <v>0</v>
      </c>
      <c r="Q537" s="5"/>
      <c r="R537" s="5"/>
      <c r="S537" s="5"/>
      <c r="T537" s="5"/>
      <c r="U537" s="5"/>
      <c r="V537" s="5"/>
      <c r="W537" s="5">
        <v>0</v>
      </c>
      <c r="X537" s="5">
        <v>1</v>
      </c>
      <c r="Y537" s="5">
        <v>0</v>
      </c>
      <c r="Z537" s="5">
        <v>0</v>
      </c>
      <c r="AA537" s="5">
        <v>1</v>
      </c>
      <c r="AB537" s="5">
        <v>0</v>
      </c>
    </row>
    <row r="538" spans="1:28" x14ac:dyDescent="0.2">
      <c r="A538" s="5">
        <v>50</v>
      </c>
      <c r="B538" s="5">
        <v>0</v>
      </c>
      <c r="C538" s="5">
        <v>0</v>
      </c>
      <c r="D538" s="5">
        <v>1</v>
      </c>
      <c r="E538" s="5">
        <v>206</v>
      </c>
      <c r="F538" s="5">
        <f>ROUND(Source!T517,O538)</f>
        <v>0</v>
      </c>
      <c r="G538" s="5" t="s">
        <v>275</v>
      </c>
      <c r="H538" s="5" t="s">
        <v>276</v>
      </c>
      <c r="I538" s="5"/>
      <c r="J538" s="5"/>
      <c r="K538" s="5">
        <v>206</v>
      </c>
      <c r="L538" s="5">
        <v>20</v>
      </c>
      <c r="M538" s="5">
        <v>3</v>
      </c>
      <c r="N538" s="5" t="s">
        <v>3</v>
      </c>
      <c r="O538" s="5">
        <v>2</v>
      </c>
      <c r="P538" s="5">
        <f>ROUND(Source!DL517,O538)</f>
        <v>0</v>
      </c>
      <c r="Q538" s="5"/>
      <c r="R538" s="5"/>
      <c r="S538" s="5"/>
      <c r="T538" s="5"/>
      <c r="U538" s="5"/>
      <c r="V538" s="5"/>
      <c r="W538" s="5">
        <v>0</v>
      </c>
      <c r="X538" s="5">
        <v>1</v>
      </c>
      <c r="Y538" s="5">
        <v>0</v>
      </c>
      <c r="Z538" s="5">
        <v>0</v>
      </c>
      <c r="AA538" s="5">
        <v>1</v>
      </c>
      <c r="AB538" s="5">
        <v>0</v>
      </c>
    </row>
    <row r="539" spans="1:28" x14ac:dyDescent="0.2">
      <c r="A539" s="5">
        <v>50</v>
      </c>
      <c r="B539" s="5">
        <v>0</v>
      </c>
      <c r="C539" s="5">
        <v>0</v>
      </c>
      <c r="D539" s="5">
        <v>1</v>
      </c>
      <c r="E539" s="5">
        <v>207</v>
      </c>
      <c r="F539" s="5">
        <f>Source!U517</f>
        <v>344.42589999999996</v>
      </c>
      <c r="G539" s="5" t="s">
        <v>277</v>
      </c>
      <c r="H539" s="5" t="s">
        <v>278</v>
      </c>
      <c r="I539" s="5"/>
      <c r="J539" s="5"/>
      <c r="K539" s="5">
        <v>207</v>
      </c>
      <c r="L539" s="5">
        <v>21</v>
      </c>
      <c r="M539" s="5">
        <v>3</v>
      </c>
      <c r="N539" s="5" t="s">
        <v>3</v>
      </c>
      <c r="O539" s="5">
        <v>-1</v>
      </c>
      <c r="P539" s="5">
        <f>Source!DM517</f>
        <v>344.42589999999996</v>
      </c>
      <c r="Q539" s="5"/>
      <c r="R539" s="5"/>
      <c r="S539" s="5"/>
      <c r="T539" s="5"/>
      <c r="U539" s="5"/>
      <c r="V539" s="5"/>
      <c r="W539" s="5">
        <v>344.42589999999996</v>
      </c>
      <c r="X539" s="5">
        <v>1</v>
      </c>
      <c r="Y539" s="5">
        <v>344.42589999999996</v>
      </c>
      <c r="Z539" s="5">
        <v>344.42589999999996</v>
      </c>
      <c r="AA539" s="5">
        <v>1</v>
      </c>
      <c r="AB539" s="5">
        <v>344.42589999999996</v>
      </c>
    </row>
    <row r="540" spans="1:28" x14ac:dyDescent="0.2">
      <c r="A540" s="5">
        <v>50</v>
      </c>
      <c r="B540" s="5">
        <v>0</v>
      </c>
      <c r="C540" s="5">
        <v>0</v>
      </c>
      <c r="D540" s="5">
        <v>1</v>
      </c>
      <c r="E540" s="5">
        <v>208</v>
      </c>
      <c r="F540" s="5">
        <f>Source!V517</f>
        <v>0</v>
      </c>
      <c r="G540" s="5" t="s">
        <v>279</v>
      </c>
      <c r="H540" s="5" t="s">
        <v>280</v>
      </c>
      <c r="I540" s="5"/>
      <c r="J540" s="5"/>
      <c r="K540" s="5">
        <v>208</v>
      </c>
      <c r="L540" s="5">
        <v>22</v>
      </c>
      <c r="M540" s="5">
        <v>3</v>
      </c>
      <c r="N540" s="5" t="s">
        <v>3</v>
      </c>
      <c r="O540" s="5">
        <v>-1</v>
      </c>
      <c r="P540" s="5">
        <f>Source!DN517</f>
        <v>0</v>
      </c>
      <c r="Q540" s="5"/>
      <c r="R540" s="5"/>
      <c r="S540" s="5"/>
      <c r="T540" s="5"/>
      <c r="U540" s="5"/>
      <c r="V540" s="5"/>
      <c r="W540" s="5">
        <v>0</v>
      </c>
      <c r="X540" s="5">
        <v>1</v>
      </c>
      <c r="Y540" s="5">
        <v>0</v>
      </c>
      <c r="Z540" s="5">
        <v>0</v>
      </c>
      <c r="AA540" s="5">
        <v>1</v>
      </c>
      <c r="AB540" s="5">
        <v>0</v>
      </c>
    </row>
    <row r="541" spans="1:28" x14ac:dyDescent="0.2">
      <c r="A541" s="5">
        <v>50</v>
      </c>
      <c r="B541" s="5">
        <v>0</v>
      </c>
      <c r="C541" s="5">
        <v>0</v>
      </c>
      <c r="D541" s="5">
        <v>1</v>
      </c>
      <c r="E541" s="5">
        <v>209</v>
      </c>
      <c r="F541" s="5">
        <f>ROUND(Source!W517,O541)</f>
        <v>0</v>
      </c>
      <c r="G541" s="5" t="s">
        <v>281</v>
      </c>
      <c r="H541" s="5" t="s">
        <v>282</v>
      </c>
      <c r="I541" s="5"/>
      <c r="J541" s="5"/>
      <c r="K541" s="5">
        <v>209</v>
      </c>
      <c r="L541" s="5">
        <v>23</v>
      </c>
      <c r="M541" s="5">
        <v>3</v>
      </c>
      <c r="N541" s="5" t="s">
        <v>3</v>
      </c>
      <c r="O541" s="5">
        <v>2</v>
      </c>
      <c r="P541" s="5">
        <f>ROUND(Source!DO517,O541)</f>
        <v>0</v>
      </c>
      <c r="Q541" s="5"/>
      <c r="R541" s="5"/>
      <c r="S541" s="5"/>
      <c r="T541" s="5"/>
      <c r="U541" s="5"/>
      <c r="V541" s="5"/>
      <c r="W541" s="5">
        <v>0</v>
      </c>
      <c r="X541" s="5">
        <v>1</v>
      </c>
      <c r="Y541" s="5">
        <v>0</v>
      </c>
      <c r="Z541" s="5">
        <v>0</v>
      </c>
      <c r="AA541" s="5">
        <v>1</v>
      </c>
      <c r="AB541" s="5">
        <v>0</v>
      </c>
    </row>
    <row r="542" spans="1:28" x14ac:dyDescent="0.2">
      <c r="A542" s="5">
        <v>50</v>
      </c>
      <c r="B542" s="5">
        <v>0</v>
      </c>
      <c r="C542" s="5">
        <v>0</v>
      </c>
      <c r="D542" s="5">
        <v>1</v>
      </c>
      <c r="E542" s="5">
        <v>233</v>
      </c>
      <c r="F542" s="5">
        <f>ROUND(Source!BD517,O542)</f>
        <v>0</v>
      </c>
      <c r="G542" s="5" t="s">
        <v>283</v>
      </c>
      <c r="H542" s="5" t="s">
        <v>284</v>
      </c>
      <c r="I542" s="5"/>
      <c r="J542" s="5"/>
      <c r="K542" s="5">
        <v>233</v>
      </c>
      <c r="L542" s="5">
        <v>24</v>
      </c>
      <c r="M542" s="5">
        <v>3</v>
      </c>
      <c r="N542" s="5" t="s">
        <v>3</v>
      </c>
      <c r="O542" s="5">
        <v>2</v>
      </c>
      <c r="P542" s="5">
        <f>ROUND(Source!EV517,O542)</f>
        <v>0</v>
      </c>
      <c r="Q542" s="5"/>
      <c r="R542" s="5"/>
      <c r="S542" s="5"/>
      <c r="T542" s="5"/>
      <c r="U542" s="5"/>
      <c r="V542" s="5"/>
      <c r="W542" s="5">
        <v>0</v>
      </c>
      <c r="X542" s="5">
        <v>1</v>
      </c>
      <c r="Y542" s="5">
        <v>0</v>
      </c>
      <c r="Z542" s="5">
        <v>0</v>
      </c>
      <c r="AA542" s="5">
        <v>1</v>
      </c>
      <c r="AB542" s="5">
        <v>0</v>
      </c>
    </row>
    <row r="543" spans="1:28" x14ac:dyDescent="0.2">
      <c r="A543" s="5">
        <v>50</v>
      </c>
      <c r="B543" s="5">
        <v>0</v>
      </c>
      <c r="C543" s="5">
        <v>0</v>
      </c>
      <c r="D543" s="5">
        <v>1</v>
      </c>
      <c r="E543" s="5">
        <v>210</v>
      </c>
      <c r="F543" s="5">
        <f>ROUND(Source!X517,O543)</f>
        <v>5777.92</v>
      </c>
      <c r="G543" s="5" t="s">
        <v>285</v>
      </c>
      <c r="H543" s="5" t="s">
        <v>286</v>
      </c>
      <c r="I543" s="5"/>
      <c r="J543" s="5"/>
      <c r="K543" s="5">
        <v>210</v>
      </c>
      <c r="L543" s="5">
        <v>25</v>
      </c>
      <c r="M543" s="5">
        <v>3</v>
      </c>
      <c r="N543" s="5" t="s">
        <v>3</v>
      </c>
      <c r="O543" s="5">
        <v>2</v>
      </c>
      <c r="P543" s="5">
        <f>ROUND(Source!DP517,O543)</f>
        <v>148666.69</v>
      </c>
      <c r="Q543" s="5"/>
      <c r="R543" s="5"/>
      <c r="S543" s="5"/>
      <c r="T543" s="5"/>
      <c r="U543" s="5"/>
      <c r="V543" s="5"/>
      <c r="W543" s="5">
        <v>5777.92</v>
      </c>
      <c r="X543" s="5">
        <v>1</v>
      </c>
      <c r="Y543" s="5">
        <v>5777.92</v>
      </c>
      <c r="Z543" s="5">
        <v>148666.69</v>
      </c>
      <c r="AA543" s="5">
        <v>1</v>
      </c>
      <c r="AB543" s="5">
        <v>148666.69</v>
      </c>
    </row>
    <row r="544" spans="1:28" x14ac:dyDescent="0.2">
      <c r="A544" s="5">
        <v>50</v>
      </c>
      <c r="B544" s="5">
        <v>0</v>
      </c>
      <c r="C544" s="5">
        <v>0</v>
      </c>
      <c r="D544" s="5">
        <v>1</v>
      </c>
      <c r="E544" s="5">
        <v>211</v>
      </c>
      <c r="F544" s="5">
        <f>ROUND(Source!Y517,O544)</f>
        <v>3809.64</v>
      </c>
      <c r="G544" s="5" t="s">
        <v>287</v>
      </c>
      <c r="H544" s="5" t="s">
        <v>288</v>
      </c>
      <c r="I544" s="5"/>
      <c r="J544" s="5"/>
      <c r="K544" s="5">
        <v>211</v>
      </c>
      <c r="L544" s="5">
        <v>26</v>
      </c>
      <c r="M544" s="5">
        <v>3</v>
      </c>
      <c r="N544" s="5" t="s">
        <v>3</v>
      </c>
      <c r="O544" s="5">
        <v>2</v>
      </c>
      <c r="P544" s="5">
        <f>ROUND(Source!DQ517,O544)</f>
        <v>79500.95</v>
      </c>
      <c r="Q544" s="5"/>
      <c r="R544" s="5"/>
      <c r="S544" s="5"/>
      <c r="T544" s="5"/>
      <c r="U544" s="5"/>
      <c r="V544" s="5"/>
      <c r="W544" s="5">
        <v>3809.64</v>
      </c>
      <c r="X544" s="5">
        <v>1</v>
      </c>
      <c r="Y544" s="5">
        <v>3809.64</v>
      </c>
      <c r="Z544" s="5">
        <v>79500.95</v>
      </c>
      <c r="AA544" s="5">
        <v>1</v>
      </c>
      <c r="AB544" s="5">
        <v>79500.95</v>
      </c>
    </row>
    <row r="545" spans="1:206" x14ac:dyDescent="0.2">
      <c r="A545" s="5">
        <v>50</v>
      </c>
      <c r="B545" s="5">
        <v>0</v>
      </c>
      <c r="C545" s="5">
        <v>0</v>
      </c>
      <c r="D545" s="5">
        <v>1</v>
      </c>
      <c r="E545" s="5">
        <v>224</v>
      </c>
      <c r="F545" s="5">
        <f>ROUND(Source!AR517,O545)</f>
        <v>116340.55</v>
      </c>
      <c r="G545" s="5" t="s">
        <v>289</v>
      </c>
      <c r="H545" s="5" t="s">
        <v>290</v>
      </c>
      <c r="I545" s="5"/>
      <c r="J545" s="5"/>
      <c r="K545" s="5">
        <v>224</v>
      </c>
      <c r="L545" s="5">
        <v>27</v>
      </c>
      <c r="M545" s="5">
        <v>3</v>
      </c>
      <c r="N545" s="5" t="s">
        <v>3</v>
      </c>
      <c r="O545" s="5">
        <v>2</v>
      </c>
      <c r="P545" s="5">
        <f>ROUND(Source!EJ517,O545)</f>
        <v>1171035.07</v>
      </c>
      <c r="Q545" s="5"/>
      <c r="R545" s="5"/>
      <c r="S545" s="5"/>
      <c r="T545" s="5"/>
      <c r="U545" s="5"/>
      <c r="V545" s="5"/>
      <c r="W545" s="5">
        <v>116340.55</v>
      </c>
      <c r="X545" s="5">
        <v>1</v>
      </c>
      <c r="Y545" s="5">
        <v>116340.55</v>
      </c>
      <c r="Z545" s="5">
        <v>1171035.07</v>
      </c>
      <c r="AA545" s="5">
        <v>1</v>
      </c>
      <c r="AB545" s="5">
        <v>1171035.07</v>
      </c>
    </row>
    <row r="547" spans="1:206" x14ac:dyDescent="0.2">
      <c r="A547" s="3">
        <v>51</v>
      </c>
      <c r="B547" s="3">
        <f>B370</f>
        <v>1</v>
      </c>
      <c r="C547" s="3">
        <f>A370</f>
        <v>3</v>
      </c>
      <c r="D547" s="3">
        <f>ROW(A370)</f>
        <v>370</v>
      </c>
      <c r="E547" s="3"/>
      <c r="F547" s="3" t="str">
        <f>IF(F370&lt;&gt;"",F370,"")</f>
        <v>3.</v>
      </c>
      <c r="G547" s="3" t="str">
        <f>IF(G370&lt;&gt;"",G370,"")</f>
        <v>АПТ</v>
      </c>
      <c r="H547" s="3">
        <v>0</v>
      </c>
      <c r="I547" s="3"/>
      <c r="J547" s="3"/>
      <c r="K547" s="3"/>
      <c r="L547" s="3"/>
      <c r="M547" s="3"/>
      <c r="N547" s="3"/>
      <c r="O547" s="3">
        <f t="shared" ref="O547:T547" si="559">ROUND(O517+AB547,2)</f>
        <v>106623.71</v>
      </c>
      <c r="P547" s="3">
        <f t="shared" si="559"/>
        <v>100673.28</v>
      </c>
      <c r="Q547" s="3">
        <f t="shared" si="559"/>
        <v>331.63</v>
      </c>
      <c r="R547" s="3">
        <f t="shared" si="559"/>
        <v>73.86</v>
      </c>
      <c r="S547" s="3">
        <f t="shared" si="559"/>
        <v>5618.8</v>
      </c>
      <c r="T547" s="3">
        <f t="shared" si="559"/>
        <v>0</v>
      </c>
      <c r="U547" s="3">
        <f>U517+AH547</f>
        <v>344.42589999999996</v>
      </c>
      <c r="V547" s="3">
        <f>V517+AI547</f>
        <v>0</v>
      </c>
      <c r="W547" s="3">
        <f>ROUND(W517+AJ547,2)</f>
        <v>0</v>
      </c>
      <c r="X547" s="3">
        <f>ROUND(X517+AK547,2)</f>
        <v>5777.92</v>
      </c>
      <c r="Y547" s="3">
        <f>ROUND(Y517+AL547,2)</f>
        <v>3809.64</v>
      </c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>
        <f t="shared" ref="AO547:BD547" si="560">ROUND(AO517+BX547,2)</f>
        <v>0</v>
      </c>
      <c r="AP547" s="3">
        <f t="shared" si="560"/>
        <v>87794.559999999998</v>
      </c>
      <c r="AQ547" s="3">
        <f t="shared" si="560"/>
        <v>0</v>
      </c>
      <c r="AR547" s="3">
        <f t="shared" si="560"/>
        <v>116340.55</v>
      </c>
      <c r="AS547" s="3">
        <f t="shared" si="560"/>
        <v>7501.6</v>
      </c>
      <c r="AT547" s="3">
        <f t="shared" si="560"/>
        <v>18914.599999999999</v>
      </c>
      <c r="AU547" s="3">
        <f t="shared" si="560"/>
        <v>2129.79</v>
      </c>
      <c r="AV547" s="3">
        <f t="shared" si="560"/>
        <v>100673.28</v>
      </c>
      <c r="AW547" s="3">
        <f t="shared" si="560"/>
        <v>12878.72</v>
      </c>
      <c r="AX547" s="3">
        <f t="shared" si="560"/>
        <v>0</v>
      </c>
      <c r="AY547" s="3">
        <f t="shared" si="560"/>
        <v>12878.72</v>
      </c>
      <c r="AZ547" s="3">
        <f t="shared" si="560"/>
        <v>87794.559999999998</v>
      </c>
      <c r="BA547" s="3">
        <f t="shared" si="560"/>
        <v>0</v>
      </c>
      <c r="BB547" s="3">
        <f t="shared" si="560"/>
        <v>0</v>
      </c>
      <c r="BC547" s="3">
        <f t="shared" si="560"/>
        <v>0</v>
      </c>
      <c r="BD547" s="3">
        <f t="shared" si="560"/>
        <v>0</v>
      </c>
      <c r="BE547" s="3"/>
      <c r="BF547" s="3"/>
      <c r="BG547" s="3"/>
      <c r="BH547" s="3"/>
      <c r="BI547" s="3"/>
      <c r="BJ547" s="3"/>
      <c r="BK547" s="3"/>
      <c r="BL547" s="3"/>
      <c r="BM547" s="3"/>
      <c r="BN547" s="3"/>
      <c r="BO547" s="3"/>
      <c r="BP547" s="3"/>
      <c r="BQ547" s="3"/>
      <c r="BR547" s="3"/>
      <c r="BS547" s="3"/>
      <c r="BT547" s="3"/>
      <c r="BU547" s="3"/>
      <c r="BV547" s="3"/>
      <c r="BW547" s="3"/>
      <c r="BX547" s="3"/>
      <c r="BY547" s="3"/>
      <c r="BZ547" s="3"/>
      <c r="CA547" s="3"/>
      <c r="CB547" s="3"/>
      <c r="CC547" s="3"/>
      <c r="CD547" s="3"/>
      <c r="CE547" s="3"/>
      <c r="CF547" s="3"/>
      <c r="CG547" s="3"/>
      <c r="CH547" s="3"/>
      <c r="CI547" s="3"/>
      <c r="CJ547" s="3"/>
      <c r="CK547" s="3"/>
      <c r="CL547" s="3"/>
      <c r="CM547" s="3"/>
      <c r="CN547" s="3"/>
      <c r="CO547" s="3"/>
      <c r="CP547" s="3"/>
      <c r="CQ547" s="3"/>
      <c r="CR547" s="3"/>
      <c r="CS547" s="3"/>
      <c r="CT547" s="3"/>
      <c r="CU547" s="3"/>
      <c r="CV547" s="3"/>
      <c r="CW547" s="3"/>
      <c r="CX547" s="3"/>
      <c r="CY547" s="3"/>
      <c r="CZ547" s="3"/>
      <c r="DA547" s="3"/>
      <c r="DB547" s="3"/>
      <c r="DC547" s="3"/>
      <c r="DD547" s="3"/>
      <c r="DE547" s="3"/>
      <c r="DF547" s="3"/>
      <c r="DG547" s="4">
        <f t="shared" ref="DG547:DL547" si="561">ROUND(DG517+DT547,2)</f>
        <v>938789.16</v>
      </c>
      <c r="DH547" s="4">
        <f t="shared" si="561"/>
        <v>739896.21</v>
      </c>
      <c r="DI547" s="4">
        <f t="shared" si="561"/>
        <v>4988.17</v>
      </c>
      <c r="DJ547" s="4">
        <f t="shared" si="561"/>
        <v>2548.9299999999998</v>
      </c>
      <c r="DK547" s="4">
        <f t="shared" si="561"/>
        <v>193904.78</v>
      </c>
      <c r="DL547" s="4">
        <f t="shared" si="561"/>
        <v>0</v>
      </c>
      <c r="DM547" s="4">
        <f>DM517+DZ547</f>
        <v>344.42589999999996</v>
      </c>
      <c r="DN547" s="4">
        <f>DN517+EA547</f>
        <v>0</v>
      </c>
      <c r="DO547" s="4">
        <f>ROUND(DO517+EB547,2)</f>
        <v>0</v>
      </c>
      <c r="DP547" s="4">
        <f>ROUND(DP517+EC547,2)</f>
        <v>148666.69</v>
      </c>
      <c r="DQ547" s="4">
        <f>ROUND(DQ517+ED547,2)</f>
        <v>79500.95</v>
      </c>
      <c r="DR547" s="4"/>
      <c r="DS547" s="4"/>
      <c r="DT547" s="4"/>
      <c r="DU547" s="4"/>
      <c r="DV547" s="4"/>
      <c r="DW547" s="4"/>
      <c r="DX547" s="4"/>
      <c r="DY547" s="4"/>
      <c r="DZ547" s="4"/>
      <c r="EA547" s="4"/>
      <c r="EB547" s="4"/>
      <c r="EC547" s="4"/>
      <c r="ED547" s="4"/>
      <c r="EE547" s="4"/>
      <c r="EF547" s="4"/>
      <c r="EG547" s="4">
        <f t="shared" ref="EG547:EV547" si="562">ROUND(EG517+FP547,2)</f>
        <v>0</v>
      </c>
      <c r="EH547" s="4">
        <f t="shared" si="562"/>
        <v>624219.31999999995</v>
      </c>
      <c r="EI547" s="4">
        <f t="shared" si="562"/>
        <v>0</v>
      </c>
      <c r="EJ547" s="4">
        <f t="shared" si="562"/>
        <v>1171035.07</v>
      </c>
      <c r="EK547" s="4">
        <f t="shared" si="562"/>
        <v>94304.84</v>
      </c>
      <c r="EL547" s="4">
        <f t="shared" si="562"/>
        <v>389211.88</v>
      </c>
      <c r="EM547" s="4">
        <f t="shared" si="562"/>
        <v>63299.03</v>
      </c>
      <c r="EN547" s="4">
        <f t="shared" si="562"/>
        <v>739896.21</v>
      </c>
      <c r="EO547" s="4">
        <f t="shared" si="562"/>
        <v>115676.89</v>
      </c>
      <c r="EP547" s="4">
        <f t="shared" si="562"/>
        <v>0</v>
      </c>
      <c r="EQ547" s="4">
        <f t="shared" si="562"/>
        <v>115676.89</v>
      </c>
      <c r="ER547" s="4">
        <f t="shared" si="562"/>
        <v>624219.31999999995</v>
      </c>
      <c r="ES547" s="4">
        <f t="shared" si="562"/>
        <v>0</v>
      </c>
      <c r="ET547" s="4">
        <f t="shared" si="562"/>
        <v>0</v>
      </c>
      <c r="EU547" s="4">
        <f t="shared" si="562"/>
        <v>0</v>
      </c>
      <c r="EV547" s="4">
        <f t="shared" si="562"/>
        <v>0</v>
      </c>
      <c r="EW547" s="4"/>
      <c r="EX547" s="4"/>
      <c r="EY547" s="4"/>
      <c r="EZ547" s="4"/>
      <c r="FA547" s="4"/>
      <c r="FB547" s="4"/>
      <c r="FC547" s="4"/>
      <c r="FD547" s="4"/>
      <c r="FE547" s="4"/>
      <c r="FF547" s="4"/>
      <c r="FG547" s="4"/>
      <c r="FH547" s="4"/>
      <c r="FI547" s="4"/>
      <c r="FJ547" s="4"/>
      <c r="FK547" s="4"/>
      <c r="FL547" s="4"/>
      <c r="FM547" s="4"/>
      <c r="FN547" s="4"/>
      <c r="FO547" s="4"/>
      <c r="FP547" s="4"/>
      <c r="FQ547" s="4"/>
      <c r="FR547" s="4"/>
      <c r="FS547" s="4"/>
      <c r="FT547" s="4"/>
      <c r="FU547" s="4"/>
      <c r="FV547" s="4"/>
      <c r="FW547" s="4"/>
      <c r="FX547" s="4"/>
      <c r="FY547" s="4"/>
      <c r="FZ547" s="4"/>
      <c r="GA547" s="4"/>
      <c r="GB547" s="4"/>
      <c r="GC547" s="4"/>
      <c r="GD547" s="4"/>
      <c r="GE547" s="4"/>
      <c r="GF547" s="4"/>
      <c r="GG547" s="4"/>
      <c r="GH547" s="4"/>
      <c r="GI547" s="4"/>
      <c r="GJ547" s="4"/>
      <c r="GK547" s="4"/>
      <c r="GL547" s="4"/>
      <c r="GM547" s="4"/>
      <c r="GN547" s="4"/>
      <c r="GO547" s="4"/>
      <c r="GP547" s="4"/>
      <c r="GQ547" s="4"/>
      <c r="GR547" s="4"/>
      <c r="GS547" s="4"/>
      <c r="GT547" s="4"/>
      <c r="GU547" s="4"/>
      <c r="GV547" s="4"/>
      <c r="GW547" s="4"/>
      <c r="GX547" s="4">
        <v>0</v>
      </c>
    </row>
    <row r="549" spans="1:206" x14ac:dyDescent="0.2">
      <c r="A549" s="5">
        <v>50</v>
      </c>
      <c r="B549" s="5">
        <v>0</v>
      </c>
      <c r="C549" s="5">
        <v>0</v>
      </c>
      <c r="D549" s="5">
        <v>1</v>
      </c>
      <c r="E549" s="5">
        <v>201</v>
      </c>
      <c r="F549" s="5">
        <f>ROUND(Source!O547,O549)</f>
        <v>106623.71</v>
      </c>
      <c r="G549" s="5" t="s">
        <v>237</v>
      </c>
      <c r="H549" s="5" t="s">
        <v>238</v>
      </c>
      <c r="I549" s="5"/>
      <c r="J549" s="5"/>
      <c r="K549" s="5">
        <v>201</v>
      </c>
      <c r="L549" s="5">
        <v>1</v>
      </c>
      <c r="M549" s="5">
        <v>3</v>
      </c>
      <c r="N549" s="5" t="s">
        <v>3</v>
      </c>
      <c r="O549" s="5">
        <v>2</v>
      </c>
      <c r="P549" s="5">
        <f>ROUND(Source!DG547,O549)</f>
        <v>938789.16</v>
      </c>
      <c r="Q549" s="5"/>
      <c r="R549" s="5"/>
      <c r="S549" s="5"/>
      <c r="T549" s="5"/>
      <c r="U549" s="5"/>
      <c r="V549" s="5"/>
      <c r="W549" s="5">
        <v>106623.71</v>
      </c>
      <c r="X549" s="5">
        <v>1</v>
      </c>
      <c r="Y549" s="5">
        <v>106623.71</v>
      </c>
      <c r="Z549" s="5">
        <v>938789.16</v>
      </c>
      <c r="AA549" s="5">
        <v>1</v>
      </c>
      <c r="AB549" s="5">
        <v>938789.16</v>
      </c>
    </row>
    <row r="550" spans="1:206" x14ac:dyDescent="0.2">
      <c r="A550" s="5">
        <v>50</v>
      </c>
      <c r="B550" s="5">
        <v>0</v>
      </c>
      <c r="C550" s="5">
        <v>0</v>
      </c>
      <c r="D550" s="5">
        <v>1</v>
      </c>
      <c r="E550" s="5">
        <v>202</v>
      </c>
      <c r="F550" s="5">
        <f>ROUND(Source!P547,O550)</f>
        <v>100673.28</v>
      </c>
      <c r="G550" s="5" t="s">
        <v>239</v>
      </c>
      <c r="H550" s="5" t="s">
        <v>240</v>
      </c>
      <c r="I550" s="5"/>
      <c r="J550" s="5"/>
      <c r="K550" s="5">
        <v>202</v>
      </c>
      <c r="L550" s="5">
        <v>2</v>
      </c>
      <c r="M550" s="5">
        <v>3</v>
      </c>
      <c r="N550" s="5" t="s">
        <v>3</v>
      </c>
      <c r="O550" s="5">
        <v>2</v>
      </c>
      <c r="P550" s="5">
        <f>ROUND(Source!DH547,O550)</f>
        <v>739896.21</v>
      </c>
      <c r="Q550" s="5"/>
      <c r="R550" s="5"/>
      <c r="S550" s="5"/>
      <c r="T550" s="5"/>
      <c r="U550" s="5"/>
      <c r="V550" s="5"/>
      <c r="W550" s="5">
        <v>100673.28</v>
      </c>
      <c r="X550" s="5">
        <v>1</v>
      </c>
      <c r="Y550" s="5">
        <v>100673.28</v>
      </c>
      <c r="Z550" s="5">
        <v>739896.21</v>
      </c>
      <c r="AA550" s="5">
        <v>1</v>
      </c>
      <c r="AB550" s="5">
        <v>739896.21</v>
      </c>
    </row>
    <row r="551" spans="1:206" x14ac:dyDescent="0.2">
      <c r="A551" s="5">
        <v>50</v>
      </c>
      <c r="B551" s="5">
        <v>0</v>
      </c>
      <c r="C551" s="5">
        <v>0</v>
      </c>
      <c r="D551" s="5">
        <v>1</v>
      </c>
      <c r="E551" s="5">
        <v>222</v>
      </c>
      <c r="F551" s="5">
        <f>ROUND(Source!AO547,O551)</f>
        <v>0</v>
      </c>
      <c r="G551" s="5" t="s">
        <v>241</v>
      </c>
      <c r="H551" s="5" t="s">
        <v>242</v>
      </c>
      <c r="I551" s="5"/>
      <c r="J551" s="5"/>
      <c r="K551" s="5">
        <v>222</v>
      </c>
      <c r="L551" s="5">
        <v>3</v>
      </c>
      <c r="M551" s="5">
        <v>3</v>
      </c>
      <c r="N551" s="5" t="s">
        <v>3</v>
      </c>
      <c r="O551" s="5">
        <v>2</v>
      </c>
      <c r="P551" s="5">
        <f>ROUND(Source!EG547,O551)</f>
        <v>0</v>
      </c>
      <c r="Q551" s="5"/>
      <c r="R551" s="5"/>
      <c r="S551" s="5"/>
      <c r="T551" s="5"/>
      <c r="U551" s="5"/>
      <c r="V551" s="5"/>
      <c r="W551" s="5">
        <v>0</v>
      </c>
      <c r="X551" s="5">
        <v>1</v>
      </c>
      <c r="Y551" s="5">
        <v>0</v>
      </c>
      <c r="Z551" s="5">
        <v>0</v>
      </c>
      <c r="AA551" s="5">
        <v>1</v>
      </c>
      <c r="AB551" s="5">
        <v>0</v>
      </c>
    </row>
    <row r="552" spans="1:206" x14ac:dyDescent="0.2">
      <c r="A552" s="5">
        <v>50</v>
      </c>
      <c r="B552" s="5">
        <v>0</v>
      </c>
      <c r="C552" s="5">
        <v>0</v>
      </c>
      <c r="D552" s="5">
        <v>1</v>
      </c>
      <c r="E552" s="5">
        <v>225</v>
      </c>
      <c r="F552" s="5">
        <f>ROUND(Source!AV547,O552)</f>
        <v>100673.28</v>
      </c>
      <c r="G552" s="5" t="s">
        <v>243</v>
      </c>
      <c r="H552" s="5" t="s">
        <v>244</v>
      </c>
      <c r="I552" s="5"/>
      <c r="J552" s="5"/>
      <c r="K552" s="5">
        <v>225</v>
      </c>
      <c r="L552" s="5">
        <v>4</v>
      </c>
      <c r="M552" s="5">
        <v>3</v>
      </c>
      <c r="N552" s="5" t="s">
        <v>3</v>
      </c>
      <c r="O552" s="5">
        <v>2</v>
      </c>
      <c r="P552" s="5">
        <f>ROUND(Source!EN547,O552)</f>
        <v>739896.21</v>
      </c>
      <c r="Q552" s="5"/>
      <c r="R552" s="5"/>
      <c r="S552" s="5"/>
      <c r="T552" s="5"/>
      <c r="U552" s="5"/>
      <c r="V552" s="5"/>
      <c r="W552" s="5">
        <v>100673.28</v>
      </c>
      <c r="X552" s="5">
        <v>1</v>
      </c>
      <c r="Y552" s="5">
        <v>100673.28</v>
      </c>
      <c r="Z552" s="5">
        <v>739896.21</v>
      </c>
      <c r="AA552" s="5">
        <v>1</v>
      </c>
      <c r="AB552" s="5">
        <v>739896.21</v>
      </c>
    </row>
    <row r="553" spans="1:206" x14ac:dyDescent="0.2">
      <c r="A553" s="5">
        <v>50</v>
      </c>
      <c r="B553" s="5">
        <v>0</v>
      </c>
      <c r="C553" s="5">
        <v>0</v>
      </c>
      <c r="D553" s="5">
        <v>1</v>
      </c>
      <c r="E553" s="5">
        <v>226</v>
      </c>
      <c r="F553" s="5">
        <f>ROUND(Source!AW547,O553)</f>
        <v>12878.72</v>
      </c>
      <c r="G553" s="5" t="s">
        <v>245</v>
      </c>
      <c r="H553" s="5" t="s">
        <v>246</v>
      </c>
      <c r="I553" s="5"/>
      <c r="J553" s="5"/>
      <c r="K553" s="5">
        <v>226</v>
      </c>
      <c r="L553" s="5">
        <v>5</v>
      </c>
      <c r="M553" s="5">
        <v>3</v>
      </c>
      <c r="N553" s="5" t="s">
        <v>3</v>
      </c>
      <c r="O553" s="5">
        <v>2</v>
      </c>
      <c r="P553" s="5">
        <f>ROUND(Source!EO547,O553)</f>
        <v>115676.89</v>
      </c>
      <c r="Q553" s="5"/>
      <c r="R553" s="5"/>
      <c r="S553" s="5"/>
      <c r="T553" s="5"/>
      <c r="U553" s="5"/>
      <c r="V553" s="5"/>
      <c r="W553" s="5">
        <v>12878.72</v>
      </c>
      <c r="X553" s="5">
        <v>1</v>
      </c>
      <c r="Y553" s="5">
        <v>12878.72</v>
      </c>
      <c r="Z553" s="5">
        <v>115676.89</v>
      </c>
      <c r="AA553" s="5">
        <v>1</v>
      </c>
      <c r="AB553" s="5">
        <v>115676.89</v>
      </c>
    </row>
    <row r="554" spans="1:206" x14ac:dyDescent="0.2">
      <c r="A554" s="5">
        <v>50</v>
      </c>
      <c r="B554" s="5">
        <v>0</v>
      </c>
      <c r="C554" s="5">
        <v>0</v>
      </c>
      <c r="D554" s="5">
        <v>1</v>
      </c>
      <c r="E554" s="5">
        <v>227</v>
      </c>
      <c r="F554" s="5">
        <f>ROUND(Source!AX547,O554)</f>
        <v>0</v>
      </c>
      <c r="G554" s="5" t="s">
        <v>247</v>
      </c>
      <c r="H554" s="5" t="s">
        <v>248</v>
      </c>
      <c r="I554" s="5"/>
      <c r="J554" s="5"/>
      <c r="K554" s="5">
        <v>227</v>
      </c>
      <c r="L554" s="5">
        <v>6</v>
      </c>
      <c r="M554" s="5">
        <v>3</v>
      </c>
      <c r="N554" s="5" t="s">
        <v>3</v>
      </c>
      <c r="O554" s="5">
        <v>2</v>
      </c>
      <c r="P554" s="5">
        <f>ROUND(Source!EP547,O554)</f>
        <v>0</v>
      </c>
      <c r="Q554" s="5"/>
      <c r="R554" s="5"/>
      <c r="S554" s="5"/>
      <c r="T554" s="5"/>
      <c r="U554" s="5"/>
      <c r="V554" s="5"/>
      <c r="W554" s="5">
        <v>0</v>
      </c>
      <c r="X554" s="5">
        <v>1</v>
      </c>
      <c r="Y554" s="5">
        <v>0</v>
      </c>
      <c r="Z554" s="5">
        <v>0</v>
      </c>
      <c r="AA554" s="5">
        <v>1</v>
      </c>
      <c r="AB554" s="5">
        <v>0</v>
      </c>
    </row>
    <row r="555" spans="1:206" x14ac:dyDescent="0.2">
      <c r="A555" s="5">
        <v>50</v>
      </c>
      <c r="B555" s="5">
        <v>0</v>
      </c>
      <c r="C555" s="5">
        <v>0</v>
      </c>
      <c r="D555" s="5">
        <v>1</v>
      </c>
      <c r="E555" s="5">
        <v>228</v>
      </c>
      <c r="F555" s="5">
        <f>ROUND(Source!AY547,O555)</f>
        <v>12878.72</v>
      </c>
      <c r="G555" s="5" t="s">
        <v>249</v>
      </c>
      <c r="H555" s="5" t="s">
        <v>250</v>
      </c>
      <c r="I555" s="5"/>
      <c r="J555" s="5"/>
      <c r="K555" s="5">
        <v>228</v>
      </c>
      <c r="L555" s="5">
        <v>7</v>
      </c>
      <c r="M555" s="5">
        <v>3</v>
      </c>
      <c r="N555" s="5" t="s">
        <v>3</v>
      </c>
      <c r="O555" s="5">
        <v>2</v>
      </c>
      <c r="P555" s="5">
        <f>ROUND(Source!EQ547,O555)</f>
        <v>115676.89</v>
      </c>
      <c r="Q555" s="5"/>
      <c r="R555" s="5"/>
      <c r="S555" s="5"/>
      <c r="T555" s="5"/>
      <c r="U555" s="5"/>
      <c r="V555" s="5"/>
      <c r="W555" s="5">
        <v>12878.72</v>
      </c>
      <c r="X555" s="5">
        <v>1</v>
      </c>
      <c r="Y555" s="5">
        <v>12878.72</v>
      </c>
      <c r="Z555" s="5">
        <v>115676.89</v>
      </c>
      <c r="AA555" s="5">
        <v>1</v>
      </c>
      <c r="AB555" s="5">
        <v>115676.89</v>
      </c>
    </row>
    <row r="556" spans="1:206" x14ac:dyDescent="0.2">
      <c r="A556" s="5">
        <v>50</v>
      </c>
      <c r="B556" s="5">
        <v>0</v>
      </c>
      <c r="C556" s="5">
        <v>0</v>
      </c>
      <c r="D556" s="5">
        <v>1</v>
      </c>
      <c r="E556" s="5">
        <v>216</v>
      </c>
      <c r="F556" s="5">
        <f>ROUND(Source!AP547,O556)</f>
        <v>87794.559999999998</v>
      </c>
      <c r="G556" s="5" t="s">
        <v>251</v>
      </c>
      <c r="H556" s="5" t="s">
        <v>252</v>
      </c>
      <c r="I556" s="5"/>
      <c r="J556" s="5"/>
      <c r="K556" s="5">
        <v>216</v>
      </c>
      <c r="L556" s="5">
        <v>8</v>
      </c>
      <c r="M556" s="5">
        <v>3</v>
      </c>
      <c r="N556" s="5" t="s">
        <v>3</v>
      </c>
      <c r="O556" s="5">
        <v>2</v>
      </c>
      <c r="P556" s="5">
        <f>ROUND(Source!EH547,O556)</f>
        <v>624219.31999999995</v>
      </c>
      <c r="Q556" s="5"/>
      <c r="R556" s="5"/>
      <c r="S556" s="5"/>
      <c r="T556" s="5"/>
      <c r="U556" s="5"/>
      <c r="V556" s="5"/>
      <c r="W556" s="5">
        <v>87794.559999999998</v>
      </c>
      <c r="X556" s="5">
        <v>1</v>
      </c>
      <c r="Y556" s="5">
        <v>87794.559999999998</v>
      </c>
      <c r="Z556" s="5">
        <v>624219.31999999995</v>
      </c>
      <c r="AA556" s="5">
        <v>1</v>
      </c>
      <c r="AB556" s="5">
        <v>624219.31999999995</v>
      </c>
    </row>
    <row r="557" spans="1:206" x14ac:dyDescent="0.2">
      <c r="A557" s="5">
        <v>50</v>
      </c>
      <c r="B557" s="5">
        <v>0</v>
      </c>
      <c r="C557" s="5">
        <v>0</v>
      </c>
      <c r="D557" s="5">
        <v>1</v>
      </c>
      <c r="E557" s="5">
        <v>223</v>
      </c>
      <c r="F557" s="5">
        <f>ROUND(Source!AQ547,O557)</f>
        <v>0</v>
      </c>
      <c r="G557" s="5" t="s">
        <v>253</v>
      </c>
      <c r="H557" s="5" t="s">
        <v>254</v>
      </c>
      <c r="I557" s="5"/>
      <c r="J557" s="5"/>
      <c r="K557" s="5">
        <v>223</v>
      </c>
      <c r="L557" s="5">
        <v>9</v>
      </c>
      <c r="M557" s="5">
        <v>3</v>
      </c>
      <c r="N557" s="5" t="s">
        <v>3</v>
      </c>
      <c r="O557" s="5">
        <v>2</v>
      </c>
      <c r="P557" s="5">
        <f>ROUND(Source!EI547,O557)</f>
        <v>0</v>
      </c>
      <c r="Q557" s="5"/>
      <c r="R557" s="5"/>
      <c r="S557" s="5"/>
      <c r="T557" s="5"/>
      <c r="U557" s="5"/>
      <c r="V557" s="5"/>
      <c r="W557" s="5">
        <v>0</v>
      </c>
      <c r="X557" s="5">
        <v>1</v>
      </c>
      <c r="Y557" s="5">
        <v>0</v>
      </c>
      <c r="Z557" s="5">
        <v>0</v>
      </c>
      <c r="AA557" s="5">
        <v>1</v>
      </c>
      <c r="AB557" s="5">
        <v>0</v>
      </c>
    </row>
    <row r="558" spans="1:206" x14ac:dyDescent="0.2">
      <c r="A558" s="5">
        <v>50</v>
      </c>
      <c r="B558" s="5">
        <v>0</v>
      </c>
      <c r="C558" s="5">
        <v>0</v>
      </c>
      <c r="D558" s="5">
        <v>1</v>
      </c>
      <c r="E558" s="5">
        <v>229</v>
      </c>
      <c r="F558" s="5">
        <f>ROUND(Source!AZ547,O558)</f>
        <v>87794.559999999998</v>
      </c>
      <c r="G558" s="5" t="s">
        <v>255</v>
      </c>
      <c r="H558" s="5" t="s">
        <v>256</v>
      </c>
      <c r="I558" s="5"/>
      <c r="J558" s="5"/>
      <c r="K558" s="5">
        <v>229</v>
      </c>
      <c r="L558" s="5">
        <v>10</v>
      </c>
      <c r="M558" s="5">
        <v>3</v>
      </c>
      <c r="N558" s="5" t="s">
        <v>3</v>
      </c>
      <c r="O558" s="5">
        <v>2</v>
      </c>
      <c r="P558" s="5">
        <f>ROUND(Source!ER547,O558)</f>
        <v>624219.31999999995</v>
      </c>
      <c r="Q558" s="5"/>
      <c r="R558" s="5"/>
      <c r="S558" s="5"/>
      <c r="T558" s="5"/>
      <c r="U558" s="5"/>
      <c r="V558" s="5"/>
      <c r="W558" s="5">
        <v>87794.559999999998</v>
      </c>
      <c r="X558" s="5">
        <v>1</v>
      </c>
      <c r="Y558" s="5">
        <v>87794.559999999998</v>
      </c>
      <c r="Z558" s="5">
        <v>624219.31999999995</v>
      </c>
      <c r="AA558" s="5">
        <v>1</v>
      </c>
      <c r="AB558" s="5">
        <v>624219.31999999995</v>
      </c>
    </row>
    <row r="559" spans="1:206" x14ac:dyDescent="0.2">
      <c r="A559" s="5">
        <v>50</v>
      </c>
      <c r="B559" s="5">
        <v>0</v>
      </c>
      <c r="C559" s="5">
        <v>0</v>
      </c>
      <c r="D559" s="5">
        <v>1</v>
      </c>
      <c r="E559" s="5">
        <v>203</v>
      </c>
      <c r="F559" s="5">
        <f>ROUND(Source!Q547,O559)</f>
        <v>331.63</v>
      </c>
      <c r="G559" s="5" t="s">
        <v>257</v>
      </c>
      <c r="H559" s="5" t="s">
        <v>258</v>
      </c>
      <c r="I559" s="5"/>
      <c r="J559" s="5"/>
      <c r="K559" s="5">
        <v>203</v>
      </c>
      <c r="L559" s="5">
        <v>11</v>
      </c>
      <c r="M559" s="5">
        <v>3</v>
      </c>
      <c r="N559" s="5" t="s">
        <v>3</v>
      </c>
      <c r="O559" s="5">
        <v>2</v>
      </c>
      <c r="P559" s="5">
        <f>ROUND(Source!DI547,O559)</f>
        <v>4988.17</v>
      </c>
      <c r="Q559" s="5"/>
      <c r="R559" s="5"/>
      <c r="S559" s="5"/>
      <c r="T559" s="5"/>
      <c r="U559" s="5"/>
      <c r="V559" s="5"/>
      <c r="W559" s="5">
        <v>331.63</v>
      </c>
      <c r="X559" s="5">
        <v>1</v>
      </c>
      <c r="Y559" s="5">
        <v>331.63</v>
      </c>
      <c r="Z559" s="5">
        <v>4988.17</v>
      </c>
      <c r="AA559" s="5">
        <v>1</v>
      </c>
      <c r="AB559" s="5">
        <v>4988.17</v>
      </c>
    </row>
    <row r="560" spans="1:206" x14ac:dyDescent="0.2">
      <c r="A560" s="5">
        <v>50</v>
      </c>
      <c r="B560" s="5">
        <v>0</v>
      </c>
      <c r="C560" s="5">
        <v>0</v>
      </c>
      <c r="D560" s="5">
        <v>1</v>
      </c>
      <c r="E560" s="5">
        <v>231</v>
      </c>
      <c r="F560" s="5">
        <f>ROUND(Source!BB547,O560)</f>
        <v>0</v>
      </c>
      <c r="G560" s="5" t="s">
        <v>259</v>
      </c>
      <c r="H560" s="5" t="s">
        <v>260</v>
      </c>
      <c r="I560" s="5"/>
      <c r="J560" s="5"/>
      <c r="K560" s="5">
        <v>231</v>
      </c>
      <c r="L560" s="5">
        <v>12</v>
      </c>
      <c r="M560" s="5">
        <v>3</v>
      </c>
      <c r="N560" s="5" t="s">
        <v>3</v>
      </c>
      <c r="O560" s="5">
        <v>2</v>
      </c>
      <c r="P560" s="5">
        <f>ROUND(Source!ET547,O560)</f>
        <v>0</v>
      </c>
      <c r="Q560" s="5"/>
      <c r="R560" s="5"/>
      <c r="S560" s="5"/>
      <c r="T560" s="5"/>
      <c r="U560" s="5"/>
      <c r="V560" s="5"/>
      <c r="W560" s="5">
        <v>0</v>
      </c>
      <c r="X560" s="5">
        <v>1</v>
      </c>
      <c r="Y560" s="5">
        <v>0</v>
      </c>
      <c r="Z560" s="5">
        <v>0</v>
      </c>
      <c r="AA560" s="5">
        <v>1</v>
      </c>
      <c r="AB560" s="5">
        <v>0</v>
      </c>
    </row>
    <row r="561" spans="1:28" x14ac:dyDescent="0.2">
      <c r="A561" s="5">
        <v>50</v>
      </c>
      <c r="B561" s="5">
        <v>0</v>
      </c>
      <c r="C561" s="5">
        <v>0</v>
      </c>
      <c r="D561" s="5">
        <v>1</v>
      </c>
      <c r="E561" s="5">
        <v>204</v>
      </c>
      <c r="F561" s="5">
        <f>ROUND(Source!R547,O561)</f>
        <v>73.86</v>
      </c>
      <c r="G561" s="5" t="s">
        <v>261</v>
      </c>
      <c r="H561" s="5" t="s">
        <v>262</v>
      </c>
      <c r="I561" s="5"/>
      <c r="J561" s="5"/>
      <c r="K561" s="5">
        <v>204</v>
      </c>
      <c r="L561" s="5">
        <v>13</v>
      </c>
      <c r="M561" s="5">
        <v>3</v>
      </c>
      <c r="N561" s="5" t="s">
        <v>3</v>
      </c>
      <c r="O561" s="5">
        <v>2</v>
      </c>
      <c r="P561" s="5">
        <f>ROUND(Source!DJ547,O561)</f>
        <v>2548.9299999999998</v>
      </c>
      <c r="Q561" s="5"/>
      <c r="R561" s="5"/>
      <c r="S561" s="5"/>
      <c r="T561" s="5"/>
      <c r="U561" s="5"/>
      <c r="V561" s="5"/>
      <c r="W561" s="5">
        <v>73.86</v>
      </c>
      <c r="X561" s="5">
        <v>1</v>
      </c>
      <c r="Y561" s="5">
        <v>73.86</v>
      </c>
      <c r="Z561" s="5">
        <v>2548.9299999999998</v>
      </c>
      <c r="AA561" s="5">
        <v>1</v>
      </c>
      <c r="AB561" s="5">
        <v>2548.9299999999998</v>
      </c>
    </row>
    <row r="562" spans="1:28" x14ac:dyDescent="0.2">
      <c r="A562" s="5">
        <v>50</v>
      </c>
      <c r="B562" s="5">
        <v>0</v>
      </c>
      <c r="C562" s="5">
        <v>0</v>
      </c>
      <c r="D562" s="5">
        <v>1</v>
      </c>
      <c r="E562" s="5">
        <v>205</v>
      </c>
      <c r="F562" s="5">
        <f>ROUND(Source!S547,O562)</f>
        <v>5618.8</v>
      </c>
      <c r="G562" s="5" t="s">
        <v>263</v>
      </c>
      <c r="H562" s="5" t="s">
        <v>264</v>
      </c>
      <c r="I562" s="5"/>
      <c r="J562" s="5"/>
      <c r="K562" s="5">
        <v>205</v>
      </c>
      <c r="L562" s="5">
        <v>14</v>
      </c>
      <c r="M562" s="5">
        <v>3</v>
      </c>
      <c r="N562" s="5" t="s">
        <v>3</v>
      </c>
      <c r="O562" s="5">
        <v>2</v>
      </c>
      <c r="P562" s="5">
        <f>ROUND(Source!DK547,O562)</f>
        <v>193904.78</v>
      </c>
      <c r="Q562" s="5"/>
      <c r="R562" s="5"/>
      <c r="S562" s="5"/>
      <c r="T562" s="5"/>
      <c r="U562" s="5"/>
      <c r="V562" s="5"/>
      <c r="W562" s="5">
        <v>5618.8</v>
      </c>
      <c r="X562" s="5">
        <v>1</v>
      </c>
      <c r="Y562" s="5">
        <v>5618.8</v>
      </c>
      <c r="Z562" s="5">
        <v>193904.78</v>
      </c>
      <c r="AA562" s="5">
        <v>1</v>
      </c>
      <c r="AB562" s="5">
        <v>193904.78</v>
      </c>
    </row>
    <row r="563" spans="1:28" x14ac:dyDescent="0.2">
      <c r="A563" s="5">
        <v>50</v>
      </c>
      <c r="B563" s="5">
        <v>0</v>
      </c>
      <c r="C563" s="5">
        <v>0</v>
      </c>
      <c r="D563" s="5">
        <v>1</v>
      </c>
      <c r="E563" s="5">
        <v>232</v>
      </c>
      <c r="F563" s="5">
        <f>ROUND(Source!BC547,O563)</f>
        <v>0</v>
      </c>
      <c r="G563" s="5" t="s">
        <v>265</v>
      </c>
      <c r="H563" s="5" t="s">
        <v>266</v>
      </c>
      <c r="I563" s="5"/>
      <c r="J563" s="5"/>
      <c r="K563" s="5">
        <v>232</v>
      </c>
      <c r="L563" s="5">
        <v>15</v>
      </c>
      <c r="M563" s="5">
        <v>3</v>
      </c>
      <c r="N563" s="5" t="s">
        <v>3</v>
      </c>
      <c r="O563" s="5">
        <v>2</v>
      </c>
      <c r="P563" s="5">
        <f>ROUND(Source!EU547,O563)</f>
        <v>0</v>
      </c>
      <c r="Q563" s="5"/>
      <c r="R563" s="5"/>
      <c r="S563" s="5"/>
      <c r="T563" s="5"/>
      <c r="U563" s="5"/>
      <c r="V563" s="5"/>
      <c r="W563" s="5">
        <v>0</v>
      </c>
      <c r="X563" s="5">
        <v>1</v>
      </c>
      <c r="Y563" s="5">
        <v>0</v>
      </c>
      <c r="Z563" s="5">
        <v>0</v>
      </c>
      <c r="AA563" s="5">
        <v>1</v>
      </c>
      <c r="AB563" s="5">
        <v>0</v>
      </c>
    </row>
    <row r="564" spans="1:28" x14ac:dyDescent="0.2">
      <c r="A564" s="5">
        <v>50</v>
      </c>
      <c r="B564" s="5">
        <v>0</v>
      </c>
      <c r="C564" s="5">
        <v>0</v>
      </c>
      <c r="D564" s="5">
        <v>1</v>
      </c>
      <c r="E564" s="5">
        <v>214</v>
      </c>
      <c r="F564" s="5">
        <f>ROUND(Source!AS547,O564)</f>
        <v>7501.6</v>
      </c>
      <c r="G564" s="5" t="s">
        <v>267</v>
      </c>
      <c r="H564" s="5" t="s">
        <v>268</v>
      </c>
      <c r="I564" s="5"/>
      <c r="J564" s="5"/>
      <c r="K564" s="5">
        <v>214</v>
      </c>
      <c r="L564" s="5">
        <v>16</v>
      </c>
      <c r="M564" s="5">
        <v>3</v>
      </c>
      <c r="N564" s="5" t="s">
        <v>3</v>
      </c>
      <c r="O564" s="5">
        <v>2</v>
      </c>
      <c r="P564" s="5">
        <f>ROUND(Source!EK547,O564)</f>
        <v>94304.84</v>
      </c>
      <c r="Q564" s="5"/>
      <c r="R564" s="5"/>
      <c r="S564" s="5"/>
      <c r="T564" s="5"/>
      <c r="U564" s="5"/>
      <c r="V564" s="5"/>
      <c r="W564" s="5">
        <v>7501.6</v>
      </c>
      <c r="X564" s="5">
        <v>1</v>
      </c>
      <c r="Y564" s="5">
        <v>7501.6</v>
      </c>
      <c r="Z564" s="5">
        <v>94304.84</v>
      </c>
      <c r="AA564" s="5">
        <v>1</v>
      </c>
      <c r="AB564" s="5">
        <v>94304.84</v>
      </c>
    </row>
    <row r="565" spans="1:28" x14ac:dyDescent="0.2">
      <c r="A565" s="5">
        <v>50</v>
      </c>
      <c r="B565" s="5">
        <v>0</v>
      </c>
      <c r="C565" s="5">
        <v>0</v>
      </c>
      <c r="D565" s="5">
        <v>1</v>
      </c>
      <c r="E565" s="5">
        <v>215</v>
      </c>
      <c r="F565" s="5">
        <f>ROUND(Source!AT547,O565)</f>
        <v>18914.599999999999</v>
      </c>
      <c r="G565" s="5" t="s">
        <v>269</v>
      </c>
      <c r="H565" s="5" t="s">
        <v>270</v>
      </c>
      <c r="I565" s="5"/>
      <c r="J565" s="5"/>
      <c r="K565" s="5">
        <v>215</v>
      </c>
      <c r="L565" s="5">
        <v>17</v>
      </c>
      <c r="M565" s="5">
        <v>3</v>
      </c>
      <c r="N565" s="5" t="s">
        <v>3</v>
      </c>
      <c r="O565" s="5">
        <v>2</v>
      </c>
      <c r="P565" s="5">
        <f>ROUND(Source!EL547,O565)</f>
        <v>389211.88</v>
      </c>
      <c r="Q565" s="5"/>
      <c r="R565" s="5"/>
      <c r="S565" s="5"/>
      <c r="T565" s="5"/>
      <c r="U565" s="5"/>
      <c r="V565" s="5"/>
      <c r="W565" s="5">
        <v>18914.599999999999</v>
      </c>
      <c r="X565" s="5">
        <v>1</v>
      </c>
      <c r="Y565" s="5">
        <v>18914.599999999999</v>
      </c>
      <c r="Z565" s="5">
        <v>389211.88</v>
      </c>
      <c r="AA565" s="5">
        <v>1</v>
      </c>
      <c r="AB565" s="5">
        <v>389211.88</v>
      </c>
    </row>
    <row r="566" spans="1:28" x14ac:dyDescent="0.2">
      <c r="A566" s="5">
        <v>50</v>
      </c>
      <c r="B566" s="5">
        <v>0</v>
      </c>
      <c r="C566" s="5">
        <v>0</v>
      </c>
      <c r="D566" s="5">
        <v>1</v>
      </c>
      <c r="E566" s="5">
        <v>217</v>
      </c>
      <c r="F566" s="5">
        <f>ROUND(Source!AU547,O566)</f>
        <v>2129.79</v>
      </c>
      <c r="G566" s="5" t="s">
        <v>271</v>
      </c>
      <c r="H566" s="5" t="s">
        <v>272</v>
      </c>
      <c r="I566" s="5"/>
      <c r="J566" s="5"/>
      <c r="K566" s="5">
        <v>217</v>
      </c>
      <c r="L566" s="5">
        <v>18</v>
      </c>
      <c r="M566" s="5">
        <v>3</v>
      </c>
      <c r="N566" s="5" t="s">
        <v>3</v>
      </c>
      <c r="O566" s="5">
        <v>2</v>
      </c>
      <c r="P566" s="5">
        <f>ROUND(Source!EM547,O566)</f>
        <v>63299.03</v>
      </c>
      <c r="Q566" s="5"/>
      <c r="R566" s="5"/>
      <c r="S566" s="5"/>
      <c r="T566" s="5"/>
      <c r="U566" s="5"/>
      <c r="V566" s="5"/>
      <c r="W566" s="5">
        <v>2129.79</v>
      </c>
      <c r="X566" s="5">
        <v>1</v>
      </c>
      <c r="Y566" s="5">
        <v>2129.79</v>
      </c>
      <c r="Z566" s="5">
        <v>63299.03</v>
      </c>
      <c r="AA566" s="5">
        <v>1</v>
      </c>
      <c r="AB566" s="5">
        <v>63299.03</v>
      </c>
    </row>
    <row r="567" spans="1:28" x14ac:dyDescent="0.2">
      <c r="A567" s="5">
        <v>50</v>
      </c>
      <c r="B567" s="5">
        <v>0</v>
      </c>
      <c r="C567" s="5">
        <v>0</v>
      </c>
      <c r="D567" s="5">
        <v>1</v>
      </c>
      <c r="E567" s="5">
        <v>230</v>
      </c>
      <c r="F567" s="5">
        <f>ROUND(Source!BA547,O567)</f>
        <v>0</v>
      </c>
      <c r="G567" s="5" t="s">
        <v>273</v>
      </c>
      <c r="H567" s="5" t="s">
        <v>274</v>
      </c>
      <c r="I567" s="5"/>
      <c r="J567" s="5"/>
      <c r="K567" s="5">
        <v>230</v>
      </c>
      <c r="L567" s="5">
        <v>19</v>
      </c>
      <c r="M567" s="5">
        <v>3</v>
      </c>
      <c r="N567" s="5" t="s">
        <v>3</v>
      </c>
      <c r="O567" s="5">
        <v>2</v>
      </c>
      <c r="P567" s="5">
        <f>ROUND(Source!ES547,O567)</f>
        <v>0</v>
      </c>
      <c r="Q567" s="5"/>
      <c r="R567" s="5"/>
      <c r="S567" s="5"/>
      <c r="T567" s="5"/>
      <c r="U567" s="5"/>
      <c r="V567" s="5"/>
      <c r="W567" s="5">
        <v>0</v>
      </c>
      <c r="X567" s="5">
        <v>1</v>
      </c>
      <c r="Y567" s="5">
        <v>0</v>
      </c>
      <c r="Z567" s="5">
        <v>0</v>
      </c>
      <c r="AA567" s="5">
        <v>1</v>
      </c>
      <c r="AB567" s="5">
        <v>0</v>
      </c>
    </row>
    <row r="568" spans="1:28" x14ac:dyDescent="0.2">
      <c r="A568" s="5">
        <v>50</v>
      </c>
      <c r="B568" s="5">
        <v>0</v>
      </c>
      <c r="C568" s="5">
        <v>0</v>
      </c>
      <c r="D568" s="5">
        <v>1</v>
      </c>
      <c r="E568" s="5">
        <v>206</v>
      </c>
      <c r="F568" s="5">
        <f>ROUND(Source!T547,O568)</f>
        <v>0</v>
      </c>
      <c r="G568" s="5" t="s">
        <v>275</v>
      </c>
      <c r="H568" s="5" t="s">
        <v>276</v>
      </c>
      <c r="I568" s="5"/>
      <c r="J568" s="5"/>
      <c r="K568" s="5">
        <v>206</v>
      </c>
      <c r="L568" s="5">
        <v>20</v>
      </c>
      <c r="M568" s="5">
        <v>3</v>
      </c>
      <c r="N568" s="5" t="s">
        <v>3</v>
      </c>
      <c r="O568" s="5">
        <v>2</v>
      </c>
      <c r="P568" s="5">
        <f>ROUND(Source!DL547,O568)</f>
        <v>0</v>
      </c>
      <c r="Q568" s="5"/>
      <c r="R568" s="5"/>
      <c r="S568" s="5"/>
      <c r="T568" s="5"/>
      <c r="U568" s="5"/>
      <c r="V568" s="5"/>
      <c r="W568" s="5">
        <v>0</v>
      </c>
      <c r="X568" s="5">
        <v>1</v>
      </c>
      <c r="Y568" s="5">
        <v>0</v>
      </c>
      <c r="Z568" s="5">
        <v>0</v>
      </c>
      <c r="AA568" s="5">
        <v>1</v>
      </c>
      <c r="AB568" s="5">
        <v>0</v>
      </c>
    </row>
    <row r="569" spans="1:28" x14ac:dyDescent="0.2">
      <c r="A569" s="5">
        <v>50</v>
      </c>
      <c r="B569" s="5">
        <v>0</v>
      </c>
      <c r="C569" s="5">
        <v>0</v>
      </c>
      <c r="D569" s="5">
        <v>1</v>
      </c>
      <c r="E569" s="5">
        <v>207</v>
      </c>
      <c r="F569" s="5">
        <f>Source!U547</f>
        <v>344.42589999999996</v>
      </c>
      <c r="G569" s="5" t="s">
        <v>277</v>
      </c>
      <c r="H569" s="5" t="s">
        <v>278</v>
      </c>
      <c r="I569" s="5"/>
      <c r="J569" s="5"/>
      <c r="K569" s="5">
        <v>207</v>
      </c>
      <c r="L569" s="5">
        <v>21</v>
      </c>
      <c r="M569" s="5">
        <v>3</v>
      </c>
      <c r="N569" s="5" t="s">
        <v>3</v>
      </c>
      <c r="O569" s="5">
        <v>-1</v>
      </c>
      <c r="P569" s="5">
        <f>Source!DM547</f>
        <v>344.42589999999996</v>
      </c>
      <c r="Q569" s="5"/>
      <c r="R569" s="5"/>
      <c r="S569" s="5"/>
      <c r="T569" s="5"/>
      <c r="U569" s="5"/>
      <c r="V569" s="5"/>
      <c r="W569" s="5">
        <v>344.42589999999996</v>
      </c>
      <c r="X569" s="5">
        <v>1</v>
      </c>
      <c r="Y569" s="5">
        <v>344.42589999999996</v>
      </c>
      <c r="Z569" s="5">
        <v>344.42589999999996</v>
      </c>
      <c r="AA569" s="5">
        <v>1</v>
      </c>
      <c r="AB569" s="5">
        <v>344.42589999999996</v>
      </c>
    </row>
    <row r="570" spans="1:28" x14ac:dyDescent="0.2">
      <c r="A570" s="5">
        <v>50</v>
      </c>
      <c r="B570" s="5">
        <v>0</v>
      </c>
      <c r="C570" s="5">
        <v>0</v>
      </c>
      <c r="D570" s="5">
        <v>1</v>
      </c>
      <c r="E570" s="5">
        <v>208</v>
      </c>
      <c r="F570" s="5">
        <f>Source!V547</f>
        <v>0</v>
      </c>
      <c r="G570" s="5" t="s">
        <v>279</v>
      </c>
      <c r="H570" s="5" t="s">
        <v>280</v>
      </c>
      <c r="I570" s="5"/>
      <c r="J570" s="5"/>
      <c r="K570" s="5">
        <v>208</v>
      </c>
      <c r="L570" s="5">
        <v>22</v>
      </c>
      <c r="M570" s="5">
        <v>3</v>
      </c>
      <c r="N570" s="5" t="s">
        <v>3</v>
      </c>
      <c r="O570" s="5">
        <v>-1</v>
      </c>
      <c r="P570" s="5">
        <f>Source!DN547</f>
        <v>0</v>
      </c>
      <c r="Q570" s="5"/>
      <c r="R570" s="5"/>
      <c r="S570" s="5"/>
      <c r="T570" s="5"/>
      <c r="U570" s="5"/>
      <c r="V570" s="5"/>
      <c r="W570" s="5">
        <v>0</v>
      </c>
      <c r="X570" s="5">
        <v>1</v>
      </c>
      <c r="Y570" s="5">
        <v>0</v>
      </c>
      <c r="Z570" s="5">
        <v>0</v>
      </c>
      <c r="AA570" s="5">
        <v>1</v>
      </c>
      <c r="AB570" s="5">
        <v>0</v>
      </c>
    </row>
    <row r="571" spans="1:28" x14ac:dyDescent="0.2">
      <c r="A571" s="5">
        <v>50</v>
      </c>
      <c r="B571" s="5">
        <v>0</v>
      </c>
      <c r="C571" s="5">
        <v>0</v>
      </c>
      <c r="D571" s="5">
        <v>1</v>
      </c>
      <c r="E571" s="5">
        <v>209</v>
      </c>
      <c r="F571" s="5">
        <f>ROUND(Source!W547,O571)</f>
        <v>0</v>
      </c>
      <c r="G571" s="5" t="s">
        <v>281</v>
      </c>
      <c r="H571" s="5" t="s">
        <v>282</v>
      </c>
      <c r="I571" s="5"/>
      <c r="J571" s="5"/>
      <c r="K571" s="5">
        <v>209</v>
      </c>
      <c r="L571" s="5">
        <v>23</v>
      </c>
      <c r="M571" s="5">
        <v>3</v>
      </c>
      <c r="N571" s="5" t="s">
        <v>3</v>
      </c>
      <c r="O571" s="5">
        <v>2</v>
      </c>
      <c r="P571" s="5">
        <f>ROUND(Source!DO547,O571)</f>
        <v>0</v>
      </c>
      <c r="Q571" s="5"/>
      <c r="R571" s="5"/>
      <c r="S571" s="5"/>
      <c r="T571" s="5"/>
      <c r="U571" s="5"/>
      <c r="V571" s="5"/>
      <c r="W571" s="5">
        <v>0</v>
      </c>
      <c r="X571" s="5">
        <v>1</v>
      </c>
      <c r="Y571" s="5">
        <v>0</v>
      </c>
      <c r="Z571" s="5">
        <v>0</v>
      </c>
      <c r="AA571" s="5">
        <v>1</v>
      </c>
      <c r="AB571" s="5">
        <v>0</v>
      </c>
    </row>
    <row r="572" spans="1:28" x14ac:dyDescent="0.2">
      <c r="A572" s="5">
        <v>50</v>
      </c>
      <c r="B572" s="5">
        <v>0</v>
      </c>
      <c r="C572" s="5">
        <v>0</v>
      </c>
      <c r="D572" s="5">
        <v>1</v>
      </c>
      <c r="E572" s="5">
        <v>233</v>
      </c>
      <c r="F572" s="5">
        <f>ROUND(Source!BD547,O572)</f>
        <v>0</v>
      </c>
      <c r="G572" s="5" t="s">
        <v>283</v>
      </c>
      <c r="H572" s="5" t="s">
        <v>284</v>
      </c>
      <c r="I572" s="5"/>
      <c r="J572" s="5"/>
      <c r="K572" s="5">
        <v>233</v>
      </c>
      <c r="L572" s="5">
        <v>24</v>
      </c>
      <c r="M572" s="5">
        <v>3</v>
      </c>
      <c r="N572" s="5" t="s">
        <v>3</v>
      </c>
      <c r="O572" s="5">
        <v>2</v>
      </c>
      <c r="P572" s="5">
        <f>ROUND(Source!EV547,O572)</f>
        <v>0</v>
      </c>
      <c r="Q572" s="5"/>
      <c r="R572" s="5"/>
      <c r="S572" s="5"/>
      <c r="T572" s="5"/>
      <c r="U572" s="5"/>
      <c r="V572" s="5"/>
      <c r="W572" s="5">
        <v>0</v>
      </c>
      <c r="X572" s="5">
        <v>1</v>
      </c>
      <c r="Y572" s="5">
        <v>0</v>
      </c>
      <c r="Z572" s="5">
        <v>0</v>
      </c>
      <c r="AA572" s="5">
        <v>1</v>
      </c>
      <c r="AB572" s="5">
        <v>0</v>
      </c>
    </row>
    <row r="573" spans="1:28" x14ac:dyDescent="0.2">
      <c r="A573" s="5">
        <v>50</v>
      </c>
      <c r="B573" s="5">
        <v>0</v>
      </c>
      <c r="C573" s="5">
        <v>0</v>
      </c>
      <c r="D573" s="5">
        <v>1</v>
      </c>
      <c r="E573" s="5">
        <v>210</v>
      </c>
      <c r="F573" s="5">
        <f>ROUND(Source!X547,O573)</f>
        <v>5777.92</v>
      </c>
      <c r="G573" s="5" t="s">
        <v>285</v>
      </c>
      <c r="H573" s="5" t="s">
        <v>286</v>
      </c>
      <c r="I573" s="5"/>
      <c r="J573" s="5"/>
      <c r="K573" s="5">
        <v>210</v>
      </c>
      <c r="L573" s="5">
        <v>25</v>
      </c>
      <c r="M573" s="5">
        <v>3</v>
      </c>
      <c r="N573" s="5" t="s">
        <v>3</v>
      </c>
      <c r="O573" s="5">
        <v>2</v>
      </c>
      <c r="P573" s="5">
        <f>ROUND(Source!DP547,O573)</f>
        <v>148666.69</v>
      </c>
      <c r="Q573" s="5"/>
      <c r="R573" s="5"/>
      <c r="S573" s="5"/>
      <c r="T573" s="5"/>
      <c r="U573" s="5"/>
      <c r="V573" s="5"/>
      <c r="W573" s="5">
        <v>5777.92</v>
      </c>
      <c r="X573" s="5">
        <v>1</v>
      </c>
      <c r="Y573" s="5">
        <v>5777.92</v>
      </c>
      <c r="Z573" s="5">
        <v>148666.69</v>
      </c>
      <c r="AA573" s="5">
        <v>1</v>
      </c>
      <c r="AB573" s="5">
        <v>148666.69</v>
      </c>
    </row>
    <row r="574" spans="1:28" x14ac:dyDescent="0.2">
      <c r="A574" s="5">
        <v>50</v>
      </c>
      <c r="B574" s="5">
        <v>0</v>
      </c>
      <c r="C574" s="5">
        <v>0</v>
      </c>
      <c r="D574" s="5">
        <v>1</v>
      </c>
      <c r="E574" s="5">
        <v>211</v>
      </c>
      <c r="F574" s="5">
        <f>ROUND(Source!Y547,O574)</f>
        <v>3809.64</v>
      </c>
      <c r="G574" s="5" t="s">
        <v>287</v>
      </c>
      <c r="H574" s="5" t="s">
        <v>288</v>
      </c>
      <c r="I574" s="5"/>
      <c r="J574" s="5"/>
      <c r="K574" s="5">
        <v>211</v>
      </c>
      <c r="L574" s="5">
        <v>26</v>
      </c>
      <c r="M574" s="5">
        <v>3</v>
      </c>
      <c r="N574" s="5" t="s">
        <v>3</v>
      </c>
      <c r="O574" s="5">
        <v>2</v>
      </c>
      <c r="P574" s="5">
        <f>ROUND(Source!DQ547,O574)</f>
        <v>79500.95</v>
      </c>
      <c r="Q574" s="5"/>
      <c r="R574" s="5"/>
      <c r="S574" s="5"/>
      <c r="T574" s="5"/>
      <c r="U574" s="5"/>
      <c r="V574" s="5"/>
      <c r="W574" s="5">
        <v>3809.64</v>
      </c>
      <c r="X574" s="5">
        <v>1</v>
      </c>
      <c r="Y574" s="5">
        <v>3809.64</v>
      </c>
      <c r="Z574" s="5">
        <v>79500.95</v>
      </c>
      <c r="AA574" s="5">
        <v>1</v>
      </c>
      <c r="AB574" s="5">
        <v>79500.95</v>
      </c>
    </row>
    <row r="575" spans="1:28" x14ac:dyDescent="0.2">
      <c r="A575" s="5">
        <v>50</v>
      </c>
      <c r="B575" s="5">
        <v>0</v>
      </c>
      <c r="C575" s="5">
        <v>0</v>
      </c>
      <c r="D575" s="5">
        <v>1</v>
      </c>
      <c r="E575" s="5">
        <v>224</v>
      </c>
      <c r="F575" s="5">
        <f>ROUND(Source!AR547,O575)</f>
        <v>116340.55</v>
      </c>
      <c r="G575" s="5" t="s">
        <v>289</v>
      </c>
      <c r="H575" s="5" t="s">
        <v>290</v>
      </c>
      <c r="I575" s="5"/>
      <c r="J575" s="5"/>
      <c r="K575" s="5">
        <v>224</v>
      </c>
      <c r="L575" s="5">
        <v>27</v>
      </c>
      <c r="M575" s="5">
        <v>3</v>
      </c>
      <c r="N575" s="5" t="s">
        <v>3</v>
      </c>
      <c r="O575" s="5">
        <v>2</v>
      </c>
      <c r="P575" s="5">
        <f>ROUND(Source!EJ547,O575)</f>
        <v>1171035.07</v>
      </c>
      <c r="Q575" s="5"/>
      <c r="R575" s="5"/>
      <c r="S575" s="5"/>
      <c r="T575" s="5"/>
      <c r="U575" s="5"/>
      <c r="V575" s="5"/>
      <c r="W575" s="5">
        <v>116340.55</v>
      </c>
      <c r="X575" s="5">
        <v>1</v>
      </c>
      <c r="Y575" s="5">
        <v>116340.55</v>
      </c>
      <c r="Z575" s="5">
        <v>1171035.07</v>
      </c>
      <c r="AA575" s="5">
        <v>1</v>
      </c>
      <c r="AB575" s="5">
        <v>1171035.07</v>
      </c>
    </row>
    <row r="576" spans="1:28" x14ac:dyDescent="0.2">
      <c r="A576" s="5">
        <v>50</v>
      </c>
      <c r="B576" s="5">
        <v>1</v>
      </c>
      <c r="C576" s="5">
        <v>0</v>
      </c>
      <c r="D576" s="5">
        <v>2</v>
      </c>
      <c r="E576" s="5">
        <v>0</v>
      </c>
      <c r="F576" s="5">
        <f>ROUND(F575,O576)</f>
        <v>116340.55</v>
      </c>
      <c r="G576" s="5" t="s">
        <v>291</v>
      </c>
      <c r="H576" s="5" t="s">
        <v>292</v>
      </c>
      <c r="I576" s="5"/>
      <c r="J576" s="5"/>
      <c r="K576" s="5">
        <v>212</v>
      </c>
      <c r="L576" s="5">
        <v>28</v>
      </c>
      <c r="M576" s="5">
        <v>0</v>
      </c>
      <c r="N576" s="5" t="s">
        <v>3</v>
      </c>
      <c r="O576" s="5">
        <v>2</v>
      </c>
      <c r="P576" s="5">
        <f>ROUND(P575,O576)</f>
        <v>1171035.07</v>
      </c>
      <c r="Q576" s="5"/>
      <c r="R576" s="5"/>
      <c r="S576" s="5"/>
      <c r="T576" s="5"/>
      <c r="U576" s="5"/>
      <c r="V576" s="5"/>
      <c r="W576" s="5">
        <v>116340.55</v>
      </c>
      <c r="X576" s="5">
        <v>1</v>
      </c>
      <c r="Y576" s="5">
        <v>116340.55</v>
      </c>
      <c r="Z576" s="5">
        <v>1171035.07</v>
      </c>
      <c r="AA576" s="5">
        <v>1</v>
      </c>
      <c r="AB576" s="5">
        <v>1171035.07</v>
      </c>
    </row>
    <row r="577" spans="1:255" x14ac:dyDescent="0.2">
      <c r="A577" s="5">
        <v>50</v>
      </c>
      <c r="B577" s="5">
        <v>1</v>
      </c>
      <c r="C577" s="5">
        <v>0</v>
      </c>
      <c r="D577" s="5">
        <v>2</v>
      </c>
      <c r="E577" s="5">
        <v>0</v>
      </c>
      <c r="F577" s="5">
        <f>ROUND(F576*0.2,O577)</f>
        <v>23268.11</v>
      </c>
      <c r="G577" s="5" t="s">
        <v>293</v>
      </c>
      <c r="H577" s="5" t="s">
        <v>294</v>
      </c>
      <c r="I577" s="5"/>
      <c r="J577" s="5"/>
      <c r="K577" s="5">
        <v>212</v>
      </c>
      <c r="L577" s="5">
        <v>29</v>
      </c>
      <c r="M577" s="5">
        <v>0</v>
      </c>
      <c r="N577" s="5" t="s">
        <v>3</v>
      </c>
      <c r="O577" s="5">
        <v>2</v>
      </c>
      <c r="P577" s="5">
        <f>ROUND(P576*0.2,O577)</f>
        <v>234207.01</v>
      </c>
      <c r="Q577" s="5"/>
      <c r="R577" s="5"/>
      <c r="S577" s="5"/>
      <c r="T577" s="5"/>
      <c r="U577" s="5"/>
      <c r="V577" s="5"/>
      <c r="W577" s="5">
        <v>23268.11</v>
      </c>
      <c r="X577" s="5">
        <v>1</v>
      </c>
      <c r="Y577" s="5">
        <v>23268.11</v>
      </c>
      <c r="Z577" s="5">
        <v>234207.01</v>
      </c>
      <c r="AA577" s="5">
        <v>1</v>
      </c>
      <c r="AB577" s="5">
        <v>234207.01</v>
      </c>
    </row>
    <row r="578" spans="1:255" x14ac:dyDescent="0.2">
      <c r="A578" s="5">
        <v>50</v>
      </c>
      <c r="B578" s="5">
        <v>1</v>
      </c>
      <c r="C578" s="5">
        <v>0</v>
      </c>
      <c r="D578" s="5">
        <v>2</v>
      </c>
      <c r="E578" s="5">
        <v>0</v>
      </c>
      <c r="F578" s="5">
        <f>ROUND(F576+F577,O578)</f>
        <v>139608.66</v>
      </c>
      <c r="G578" s="5" t="s">
        <v>295</v>
      </c>
      <c r="H578" s="5" t="s">
        <v>296</v>
      </c>
      <c r="I578" s="5"/>
      <c r="J578" s="5"/>
      <c r="K578" s="5">
        <v>212</v>
      </c>
      <c r="L578" s="5">
        <v>30</v>
      </c>
      <c r="M578" s="5">
        <v>0</v>
      </c>
      <c r="N578" s="5" t="s">
        <v>3</v>
      </c>
      <c r="O578" s="5">
        <v>2</v>
      </c>
      <c r="P578" s="5">
        <f>ROUND(P576+P577,O578)</f>
        <v>1405242.08</v>
      </c>
      <c r="Q578" s="5"/>
      <c r="R578" s="5"/>
      <c r="S578" s="5"/>
      <c r="T578" s="5"/>
      <c r="U578" s="5"/>
      <c r="V578" s="5"/>
      <c r="W578" s="5">
        <v>139608.66</v>
      </c>
      <c r="X578" s="5">
        <v>1</v>
      </c>
      <c r="Y578" s="5">
        <v>139608.66</v>
      </c>
      <c r="Z578" s="5">
        <v>1405242.08</v>
      </c>
      <c r="AA578" s="5">
        <v>1</v>
      </c>
      <c r="AB578" s="5">
        <v>1405242.08</v>
      </c>
    </row>
    <row r="580" spans="1:255" x14ac:dyDescent="0.2">
      <c r="A580" s="1">
        <v>3</v>
      </c>
      <c r="B580" s="1">
        <v>1</v>
      </c>
      <c r="C580" s="1"/>
      <c r="D580" s="1">
        <f>ROW(A741)</f>
        <v>741</v>
      </c>
      <c r="E580" s="1"/>
      <c r="F580" s="1" t="s">
        <v>463</v>
      </c>
      <c r="G580" s="1" t="s">
        <v>233</v>
      </c>
      <c r="H580" s="1" t="s">
        <v>3</v>
      </c>
      <c r="I580" s="1">
        <v>0</v>
      </c>
      <c r="J580" s="1" t="s">
        <v>3</v>
      </c>
      <c r="K580" s="1">
        <v>-1</v>
      </c>
      <c r="L580" s="1" t="s">
        <v>464</v>
      </c>
      <c r="M580" s="1" t="s">
        <v>3</v>
      </c>
      <c r="N580" s="1"/>
      <c r="O580" s="1"/>
      <c r="P580" s="1"/>
      <c r="Q580" s="1"/>
      <c r="R580" s="1"/>
      <c r="S580" s="1">
        <v>0</v>
      </c>
      <c r="T580" s="1">
        <v>0</v>
      </c>
      <c r="U580" s="1" t="s">
        <v>3</v>
      </c>
      <c r="V580" s="1">
        <v>0</v>
      </c>
      <c r="W580" s="1"/>
      <c r="X580" s="1"/>
      <c r="Y580" s="1"/>
      <c r="Z580" s="1"/>
      <c r="AA580" s="1"/>
      <c r="AB580" s="1" t="s">
        <v>3</v>
      </c>
      <c r="AC580" s="1" t="s">
        <v>3</v>
      </c>
      <c r="AD580" s="1" t="s">
        <v>3</v>
      </c>
      <c r="AE580" s="1" t="s">
        <v>3</v>
      </c>
      <c r="AF580" s="1" t="s">
        <v>3</v>
      </c>
      <c r="AG580" s="1" t="s">
        <v>3</v>
      </c>
      <c r="AH580" s="1"/>
      <c r="AI580" s="1"/>
      <c r="AJ580" s="1"/>
      <c r="AK580" s="1"/>
      <c r="AL580" s="1"/>
      <c r="AM580" s="1"/>
      <c r="AN580" s="1"/>
      <c r="AO580" s="1"/>
      <c r="AP580" s="1" t="s">
        <v>3</v>
      </c>
      <c r="AQ580" s="1" t="s">
        <v>3</v>
      </c>
      <c r="AR580" s="1" t="s">
        <v>3</v>
      </c>
      <c r="AS580" s="1"/>
      <c r="AT580" s="1"/>
      <c r="AU580" s="1"/>
      <c r="AV580" s="1"/>
      <c r="AW580" s="1"/>
      <c r="AX580" s="1"/>
      <c r="AY580" s="1"/>
      <c r="AZ580" s="1" t="s">
        <v>3</v>
      </c>
      <c r="BA580" s="1"/>
      <c r="BB580" s="1" t="s">
        <v>3</v>
      </c>
      <c r="BC580" s="1" t="s">
        <v>3</v>
      </c>
      <c r="BD580" s="1" t="s">
        <v>3</v>
      </c>
      <c r="BE580" s="1" t="s">
        <v>3</v>
      </c>
      <c r="BF580" s="1" t="s">
        <v>3</v>
      </c>
      <c r="BG580" s="1" t="s">
        <v>3</v>
      </c>
      <c r="BH580" s="1" t="s">
        <v>3</v>
      </c>
      <c r="BI580" s="1" t="s">
        <v>3</v>
      </c>
      <c r="BJ580" s="1" t="s">
        <v>3</v>
      </c>
      <c r="BK580" s="1" t="s">
        <v>3</v>
      </c>
      <c r="BL580" s="1" t="s">
        <v>3</v>
      </c>
      <c r="BM580" s="1" t="s">
        <v>3</v>
      </c>
      <c r="BN580" s="1" t="s">
        <v>3</v>
      </c>
      <c r="BO580" s="1" t="s">
        <v>3</v>
      </c>
      <c r="BP580" s="1" t="s">
        <v>3</v>
      </c>
      <c r="BQ580" s="1"/>
      <c r="BR580" s="1"/>
      <c r="BS580" s="1"/>
      <c r="BT580" s="1"/>
      <c r="BU580" s="1"/>
      <c r="BV580" s="1"/>
      <c r="BW580" s="1"/>
      <c r="BX580" s="1">
        <v>0</v>
      </c>
      <c r="BY580" s="1"/>
      <c r="BZ580" s="1"/>
      <c r="CA580" s="1"/>
      <c r="CB580" s="1"/>
      <c r="CC580" s="1"/>
      <c r="CD580" s="1"/>
      <c r="CE580" s="1"/>
      <c r="CF580" s="1">
        <v>0</v>
      </c>
      <c r="CG580" s="1">
        <v>0</v>
      </c>
      <c r="CH580" s="1"/>
      <c r="CI580" s="1" t="s">
        <v>3</v>
      </c>
      <c r="CJ580" s="1" t="s">
        <v>3</v>
      </c>
      <c r="CK580" t="s">
        <v>3</v>
      </c>
      <c r="CL580" t="s">
        <v>3</v>
      </c>
      <c r="CM580" t="s">
        <v>3</v>
      </c>
      <c r="CN580" t="s">
        <v>3</v>
      </c>
      <c r="CO580" t="s">
        <v>3</v>
      </c>
      <c r="CP580" t="s">
        <v>3</v>
      </c>
      <c r="CQ580" t="s">
        <v>3</v>
      </c>
    </row>
    <row r="582" spans="1:255" x14ac:dyDescent="0.2">
      <c r="A582" s="3">
        <v>52</v>
      </c>
      <c r="B582" s="3">
        <f t="shared" ref="B582:G582" si="563">B741</f>
        <v>1</v>
      </c>
      <c r="C582" s="3">
        <f t="shared" si="563"/>
        <v>3</v>
      </c>
      <c r="D582" s="3">
        <f t="shared" si="563"/>
        <v>580</v>
      </c>
      <c r="E582" s="3">
        <f t="shared" si="563"/>
        <v>0</v>
      </c>
      <c r="F582" s="3" t="str">
        <f t="shared" si="563"/>
        <v>4.</v>
      </c>
      <c r="G582" s="3" t="str">
        <f t="shared" si="563"/>
        <v>Пусконаладочные работы</v>
      </c>
      <c r="H582" s="3"/>
      <c r="I582" s="3"/>
      <c r="J582" s="3"/>
      <c r="K582" s="3"/>
      <c r="L582" s="3"/>
      <c r="M582" s="3"/>
      <c r="N582" s="3"/>
      <c r="O582" s="3">
        <f t="shared" ref="O582:AT582" si="564">O741</f>
        <v>9256.2199999999993</v>
      </c>
      <c r="P582" s="3">
        <f t="shared" si="564"/>
        <v>0</v>
      </c>
      <c r="Q582" s="3">
        <f t="shared" si="564"/>
        <v>0</v>
      </c>
      <c r="R582" s="3">
        <f t="shared" si="564"/>
        <v>0</v>
      </c>
      <c r="S582" s="3">
        <f t="shared" si="564"/>
        <v>9256.2199999999993</v>
      </c>
      <c r="T582" s="3">
        <f t="shared" si="564"/>
        <v>0</v>
      </c>
      <c r="U582" s="3">
        <f t="shared" si="564"/>
        <v>554.47199999999998</v>
      </c>
      <c r="V582" s="3">
        <f t="shared" si="564"/>
        <v>0</v>
      </c>
      <c r="W582" s="3">
        <f t="shared" si="564"/>
        <v>0</v>
      </c>
      <c r="X582" s="3">
        <f t="shared" si="564"/>
        <v>6942.2</v>
      </c>
      <c r="Y582" s="3">
        <f t="shared" si="564"/>
        <v>6479.35</v>
      </c>
      <c r="Z582" s="3">
        <f t="shared" si="564"/>
        <v>0</v>
      </c>
      <c r="AA582" s="3">
        <f t="shared" si="564"/>
        <v>0</v>
      </c>
      <c r="AB582" s="3">
        <f t="shared" si="564"/>
        <v>0</v>
      </c>
      <c r="AC582" s="3">
        <f t="shared" si="564"/>
        <v>0</v>
      </c>
      <c r="AD582" s="3">
        <f t="shared" si="564"/>
        <v>0</v>
      </c>
      <c r="AE582" s="3">
        <f t="shared" si="564"/>
        <v>0</v>
      </c>
      <c r="AF582" s="3">
        <f t="shared" si="564"/>
        <v>0</v>
      </c>
      <c r="AG582" s="3">
        <f t="shared" si="564"/>
        <v>0</v>
      </c>
      <c r="AH582" s="3">
        <f t="shared" si="564"/>
        <v>0</v>
      </c>
      <c r="AI582" s="3">
        <f t="shared" si="564"/>
        <v>0</v>
      </c>
      <c r="AJ582" s="3">
        <f t="shared" si="564"/>
        <v>0</v>
      </c>
      <c r="AK582" s="3">
        <f t="shared" si="564"/>
        <v>0</v>
      </c>
      <c r="AL582" s="3">
        <f t="shared" si="564"/>
        <v>0</v>
      </c>
      <c r="AM582" s="3">
        <f t="shared" si="564"/>
        <v>0</v>
      </c>
      <c r="AN582" s="3">
        <f t="shared" si="564"/>
        <v>0</v>
      </c>
      <c r="AO582" s="3">
        <f t="shared" si="564"/>
        <v>0</v>
      </c>
      <c r="AP582" s="3">
        <f t="shared" si="564"/>
        <v>0</v>
      </c>
      <c r="AQ582" s="3">
        <f t="shared" si="564"/>
        <v>0</v>
      </c>
      <c r="AR582" s="3">
        <f t="shared" si="564"/>
        <v>22677.77</v>
      </c>
      <c r="AS582" s="3">
        <f t="shared" si="564"/>
        <v>0</v>
      </c>
      <c r="AT582" s="3">
        <f t="shared" si="564"/>
        <v>0</v>
      </c>
      <c r="AU582" s="3">
        <f t="shared" ref="AU582:BZ582" si="565">AU741</f>
        <v>22677.77</v>
      </c>
      <c r="AV582" s="3">
        <f t="shared" si="565"/>
        <v>0</v>
      </c>
      <c r="AW582" s="3">
        <f t="shared" si="565"/>
        <v>0</v>
      </c>
      <c r="AX582" s="3">
        <f t="shared" si="565"/>
        <v>0</v>
      </c>
      <c r="AY582" s="3">
        <f t="shared" si="565"/>
        <v>0</v>
      </c>
      <c r="AZ582" s="3">
        <f t="shared" si="565"/>
        <v>0</v>
      </c>
      <c r="BA582" s="3">
        <f t="shared" si="565"/>
        <v>0</v>
      </c>
      <c r="BB582" s="3">
        <f t="shared" si="565"/>
        <v>0</v>
      </c>
      <c r="BC582" s="3">
        <f t="shared" si="565"/>
        <v>0</v>
      </c>
      <c r="BD582" s="3">
        <f t="shared" si="565"/>
        <v>0</v>
      </c>
      <c r="BE582" s="3">
        <f t="shared" si="565"/>
        <v>0</v>
      </c>
      <c r="BF582" s="3">
        <f t="shared" si="565"/>
        <v>0</v>
      </c>
      <c r="BG582" s="3">
        <f t="shared" si="565"/>
        <v>0</v>
      </c>
      <c r="BH582" s="3">
        <f t="shared" si="565"/>
        <v>0</v>
      </c>
      <c r="BI582" s="3">
        <f t="shared" si="565"/>
        <v>0</v>
      </c>
      <c r="BJ582" s="3">
        <f t="shared" si="565"/>
        <v>0</v>
      </c>
      <c r="BK582" s="3">
        <f t="shared" si="565"/>
        <v>0</v>
      </c>
      <c r="BL582" s="3">
        <f t="shared" si="565"/>
        <v>0</v>
      </c>
      <c r="BM582" s="3">
        <f t="shared" si="565"/>
        <v>0</v>
      </c>
      <c r="BN582" s="3">
        <f t="shared" si="565"/>
        <v>0</v>
      </c>
      <c r="BO582" s="3">
        <f t="shared" si="565"/>
        <v>0</v>
      </c>
      <c r="BP582" s="3">
        <f t="shared" si="565"/>
        <v>0</v>
      </c>
      <c r="BQ582" s="3">
        <f t="shared" si="565"/>
        <v>0</v>
      </c>
      <c r="BR582" s="3">
        <f t="shared" si="565"/>
        <v>0</v>
      </c>
      <c r="BS582" s="3">
        <f t="shared" si="565"/>
        <v>0</v>
      </c>
      <c r="BT582" s="3">
        <f t="shared" si="565"/>
        <v>0</v>
      </c>
      <c r="BU582" s="3">
        <f t="shared" si="565"/>
        <v>0</v>
      </c>
      <c r="BV582" s="3">
        <f t="shared" si="565"/>
        <v>0</v>
      </c>
      <c r="BW582" s="3">
        <f t="shared" si="565"/>
        <v>0</v>
      </c>
      <c r="BX582" s="3">
        <f t="shared" si="565"/>
        <v>0</v>
      </c>
      <c r="BY582" s="3">
        <f t="shared" si="565"/>
        <v>0</v>
      </c>
      <c r="BZ582" s="3">
        <f t="shared" si="565"/>
        <v>0</v>
      </c>
      <c r="CA582" s="3">
        <f t="shared" ref="CA582:DF582" si="566">CA741</f>
        <v>0</v>
      </c>
      <c r="CB582" s="3">
        <f t="shared" si="566"/>
        <v>0</v>
      </c>
      <c r="CC582" s="3">
        <f t="shared" si="566"/>
        <v>0</v>
      </c>
      <c r="CD582" s="3">
        <f t="shared" si="566"/>
        <v>0</v>
      </c>
      <c r="CE582" s="3">
        <f t="shared" si="566"/>
        <v>0</v>
      </c>
      <c r="CF582" s="3">
        <f t="shared" si="566"/>
        <v>0</v>
      </c>
      <c r="CG582" s="3">
        <f t="shared" si="566"/>
        <v>0</v>
      </c>
      <c r="CH582" s="3">
        <f t="shared" si="566"/>
        <v>0</v>
      </c>
      <c r="CI582" s="3">
        <f t="shared" si="566"/>
        <v>0</v>
      </c>
      <c r="CJ582" s="3">
        <f t="shared" si="566"/>
        <v>0</v>
      </c>
      <c r="CK582" s="3">
        <f t="shared" si="566"/>
        <v>0</v>
      </c>
      <c r="CL582" s="3">
        <f t="shared" si="566"/>
        <v>0</v>
      </c>
      <c r="CM582" s="3">
        <f t="shared" si="566"/>
        <v>0</v>
      </c>
      <c r="CN582" s="3">
        <f t="shared" si="566"/>
        <v>0</v>
      </c>
      <c r="CO582" s="3">
        <f t="shared" si="566"/>
        <v>0</v>
      </c>
      <c r="CP582" s="3">
        <f t="shared" si="566"/>
        <v>0</v>
      </c>
      <c r="CQ582" s="3">
        <f t="shared" si="566"/>
        <v>0</v>
      </c>
      <c r="CR582" s="3">
        <f t="shared" si="566"/>
        <v>0</v>
      </c>
      <c r="CS582" s="3">
        <f t="shared" si="566"/>
        <v>0</v>
      </c>
      <c r="CT582" s="3">
        <f t="shared" si="566"/>
        <v>0</v>
      </c>
      <c r="CU582" s="3">
        <f t="shared" si="566"/>
        <v>0</v>
      </c>
      <c r="CV582" s="3">
        <f t="shared" si="566"/>
        <v>0</v>
      </c>
      <c r="CW582" s="3">
        <f t="shared" si="566"/>
        <v>0</v>
      </c>
      <c r="CX582" s="3">
        <f t="shared" si="566"/>
        <v>0</v>
      </c>
      <c r="CY582" s="3">
        <f t="shared" si="566"/>
        <v>0</v>
      </c>
      <c r="CZ582" s="3">
        <f t="shared" si="566"/>
        <v>0</v>
      </c>
      <c r="DA582" s="3">
        <f t="shared" si="566"/>
        <v>0</v>
      </c>
      <c r="DB582" s="3">
        <f t="shared" si="566"/>
        <v>0</v>
      </c>
      <c r="DC582" s="3">
        <f t="shared" si="566"/>
        <v>0</v>
      </c>
      <c r="DD582" s="3">
        <f t="shared" si="566"/>
        <v>0</v>
      </c>
      <c r="DE582" s="3">
        <f t="shared" si="566"/>
        <v>0</v>
      </c>
      <c r="DF582" s="3">
        <f t="shared" si="566"/>
        <v>0</v>
      </c>
      <c r="DG582" s="4">
        <f t="shared" ref="DG582:EL582" si="567">DG741</f>
        <v>319432.15999999997</v>
      </c>
      <c r="DH582" s="4">
        <f t="shared" si="567"/>
        <v>0</v>
      </c>
      <c r="DI582" s="4">
        <f t="shared" si="567"/>
        <v>0</v>
      </c>
      <c r="DJ582" s="4">
        <f t="shared" si="567"/>
        <v>0</v>
      </c>
      <c r="DK582" s="4">
        <f t="shared" si="567"/>
        <v>319432.15999999997</v>
      </c>
      <c r="DL582" s="4">
        <f t="shared" si="567"/>
        <v>0</v>
      </c>
      <c r="DM582" s="4">
        <f t="shared" si="567"/>
        <v>554.47199999999998</v>
      </c>
      <c r="DN582" s="4">
        <f t="shared" si="567"/>
        <v>0</v>
      </c>
      <c r="DO582" s="4">
        <f t="shared" si="567"/>
        <v>0</v>
      </c>
      <c r="DP582" s="4">
        <f t="shared" si="567"/>
        <v>223602.52</v>
      </c>
      <c r="DQ582" s="4">
        <f t="shared" si="567"/>
        <v>130967.17</v>
      </c>
      <c r="DR582" s="4">
        <f t="shared" si="567"/>
        <v>0</v>
      </c>
      <c r="DS582" s="4">
        <f t="shared" si="567"/>
        <v>0</v>
      </c>
      <c r="DT582" s="4">
        <f t="shared" si="567"/>
        <v>0</v>
      </c>
      <c r="DU582" s="4">
        <f t="shared" si="567"/>
        <v>0</v>
      </c>
      <c r="DV582" s="4">
        <f t="shared" si="567"/>
        <v>0</v>
      </c>
      <c r="DW582" s="4">
        <f t="shared" si="567"/>
        <v>0</v>
      </c>
      <c r="DX582" s="4">
        <f t="shared" si="567"/>
        <v>0</v>
      </c>
      <c r="DY582" s="4">
        <f t="shared" si="567"/>
        <v>0</v>
      </c>
      <c r="DZ582" s="4">
        <f t="shared" si="567"/>
        <v>0</v>
      </c>
      <c r="EA582" s="4">
        <f t="shared" si="567"/>
        <v>0</v>
      </c>
      <c r="EB582" s="4">
        <f t="shared" si="567"/>
        <v>0</v>
      </c>
      <c r="EC582" s="4">
        <f t="shared" si="567"/>
        <v>0</v>
      </c>
      <c r="ED582" s="4">
        <f t="shared" si="567"/>
        <v>0</v>
      </c>
      <c r="EE582" s="4">
        <f t="shared" si="567"/>
        <v>0</v>
      </c>
      <c r="EF582" s="4">
        <f t="shared" si="567"/>
        <v>0</v>
      </c>
      <c r="EG582" s="4">
        <f t="shared" si="567"/>
        <v>0</v>
      </c>
      <c r="EH582" s="4">
        <f t="shared" si="567"/>
        <v>0</v>
      </c>
      <c r="EI582" s="4">
        <f t="shared" si="567"/>
        <v>0</v>
      </c>
      <c r="EJ582" s="4">
        <f t="shared" si="567"/>
        <v>674001.85</v>
      </c>
      <c r="EK582" s="4">
        <f t="shared" si="567"/>
        <v>0</v>
      </c>
      <c r="EL582" s="4">
        <f t="shared" si="567"/>
        <v>0</v>
      </c>
      <c r="EM582" s="4">
        <f t="shared" ref="EM582:FR582" si="568">EM741</f>
        <v>674001.85</v>
      </c>
      <c r="EN582" s="4">
        <f t="shared" si="568"/>
        <v>0</v>
      </c>
      <c r="EO582" s="4">
        <f t="shared" si="568"/>
        <v>0</v>
      </c>
      <c r="EP582" s="4">
        <f t="shared" si="568"/>
        <v>0</v>
      </c>
      <c r="EQ582" s="4">
        <f t="shared" si="568"/>
        <v>0</v>
      </c>
      <c r="ER582" s="4">
        <f t="shared" si="568"/>
        <v>0</v>
      </c>
      <c r="ES582" s="4">
        <f t="shared" si="568"/>
        <v>0</v>
      </c>
      <c r="ET582" s="4">
        <f t="shared" si="568"/>
        <v>0</v>
      </c>
      <c r="EU582" s="4">
        <f t="shared" si="568"/>
        <v>0</v>
      </c>
      <c r="EV582" s="4">
        <f t="shared" si="568"/>
        <v>0</v>
      </c>
      <c r="EW582" s="4">
        <f t="shared" si="568"/>
        <v>0</v>
      </c>
      <c r="EX582" s="4">
        <f t="shared" si="568"/>
        <v>0</v>
      </c>
      <c r="EY582" s="4">
        <f t="shared" si="568"/>
        <v>0</v>
      </c>
      <c r="EZ582" s="4">
        <f t="shared" si="568"/>
        <v>0</v>
      </c>
      <c r="FA582" s="4">
        <f t="shared" si="568"/>
        <v>0</v>
      </c>
      <c r="FB582" s="4">
        <f t="shared" si="568"/>
        <v>0</v>
      </c>
      <c r="FC582" s="4">
        <f t="shared" si="568"/>
        <v>0</v>
      </c>
      <c r="FD582" s="4">
        <f t="shared" si="568"/>
        <v>0</v>
      </c>
      <c r="FE582" s="4">
        <f t="shared" si="568"/>
        <v>0</v>
      </c>
      <c r="FF582" s="4">
        <f t="shared" si="568"/>
        <v>0</v>
      </c>
      <c r="FG582" s="4">
        <f t="shared" si="568"/>
        <v>0</v>
      </c>
      <c r="FH582" s="4">
        <f t="shared" si="568"/>
        <v>0</v>
      </c>
      <c r="FI582" s="4">
        <f t="shared" si="568"/>
        <v>0</v>
      </c>
      <c r="FJ582" s="4">
        <f t="shared" si="568"/>
        <v>0</v>
      </c>
      <c r="FK582" s="4">
        <f t="shared" si="568"/>
        <v>0</v>
      </c>
      <c r="FL582" s="4">
        <f t="shared" si="568"/>
        <v>0</v>
      </c>
      <c r="FM582" s="4">
        <f t="shared" si="568"/>
        <v>0</v>
      </c>
      <c r="FN582" s="4">
        <f t="shared" si="568"/>
        <v>0</v>
      </c>
      <c r="FO582" s="4">
        <f t="shared" si="568"/>
        <v>0</v>
      </c>
      <c r="FP582" s="4">
        <f t="shared" si="568"/>
        <v>0</v>
      </c>
      <c r="FQ582" s="4">
        <f t="shared" si="568"/>
        <v>0</v>
      </c>
      <c r="FR582" s="4">
        <f t="shared" si="568"/>
        <v>0</v>
      </c>
      <c r="FS582" s="4">
        <f t="shared" ref="FS582:GX582" si="569">FS741</f>
        <v>0</v>
      </c>
      <c r="FT582" s="4">
        <f t="shared" si="569"/>
        <v>0</v>
      </c>
      <c r="FU582" s="4">
        <f t="shared" si="569"/>
        <v>0</v>
      </c>
      <c r="FV582" s="4">
        <f t="shared" si="569"/>
        <v>0</v>
      </c>
      <c r="FW582" s="4">
        <f t="shared" si="569"/>
        <v>0</v>
      </c>
      <c r="FX582" s="4">
        <f t="shared" si="569"/>
        <v>0</v>
      </c>
      <c r="FY582" s="4">
        <f t="shared" si="569"/>
        <v>0</v>
      </c>
      <c r="FZ582" s="4">
        <f t="shared" si="569"/>
        <v>0</v>
      </c>
      <c r="GA582" s="4">
        <f t="shared" si="569"/>
        <v>0</v>
      </c>
      <c r="GB582" s="4">
        <f t="shared" si="569"/>
        <v>0</v>
      </c>
      <c r="GC582" s="4">
        <f t="shared" si="569"/>
        <v>0</v>
      </c>
      <c r="GD582" s="4">
        <f t="shared" si="569"/>
        <v>0</v>
      </c>
      <c r="GE582" s="4">
        <f t="shared" si="569"/>
        <v>0</v>
      </c>
      <c r="GF582" s="4">
        <f t="shared" si="569"/>
        <v>0</v>
      </c>
      <c r="GG582" s="4">
        <f t="shared" si="569"/>
        <v>0</v>
      </c>
      <c r="GH582" s="4">
        <f t="shared" si="569"/>
        <v>0</v>
      </c>
      <c r="GI582" s="4">
        <f t="shared" si="569"/>
        <v>0</v>
      </c>
      <c r="GJ582" s="4">
        <f t="shared" si="569"/>
        <v>0</v>
      </c>
      <c r="GK582" s="4">
        <f t="shared" si="569"/>
        <v>0</v>
      </c>
      <c r="GL582" s="4">
        <f t="shared" si="569"/>
        <v>0</v>
      </c>
      <c r="GM582" s="4">
        <f t="shared" si="569"/>
        <v>0</v>
      </c>
      <c r="GN582" s="4">
        <f t="shared" si="569"/>
        <v>0</v>
      </c>
      <c r="GO582" s="4">
        <f t="shared" si="569"/>
        <v>0</v>
      </c>
      <c r="GP582" s="4">
        <f t="shared" si="569"/>
        <v>0</v>
      </c>
      <c r="GQ582" s="4">
        <f t="shared" si="569"/>
        <v>0</v>
      </c>
      <c r="GR582" s="4">
        <f t="shared" si="569"/>
        <v>0</v>
      </c>
      <c r="GS582" s="4">
        <f t="shared" si="569"/>
        <v>0</v>
      </c>
      <c r="GT582" s="4">
        <f t="shared" si="569"/>
        <v>0</v>
      </c>
      <c r="GU582" s="4">
        <f t="shared" si="569"/>
        <v>0</v>
      </c>
      <c r="GV582" s="4">
        <f t="shared" si="569"/>
        <v>0</v>
      </c>
      <c r="GW582" s="4">
        <f t="shared" si="569"/>
        <v>0</v>
      </c>
      <c r="GX582" s="4">
        <f t="shared" si="569"/>
        <v>0</v>
      </c>
    </row>
    <row r="584" spans="1:255" x14ac:dyDescent="0.2">
      <c r="A584" s="1">
        <v>4</v>
      </c>
      <c r="B584" s="1">
        <v>1</v>
      </c>
      <c r="C584" s="1"/>
      <c r="D584" s="1">
        <f>ROW(A711)</f>
        <v>711</v>
      </c>
      <c r="E584" s="1"/>
      <c r="F584" s="1" t="s">
        <v>17</v>
      </c>
      <c r="G584" s="1" t="s">
        <v>465</v>
      </c>
      <c r="H584" s="1" t="s">
        <v>3</v>
      </c>
      <c r="I584" s="1">
        <v>0</v>
      </c>
      <c r="J584" s="1"/>
      <c r="K584" s="1">
        <v>0</v>
      </c>
      <c r="L584" s="1"/>
      <c r="M584" s="1" t="s">
        <v>3</v>
      </c>
      <c r="N584" s="1"/>
      <c r="O584" s="1"/>
      <c r="P584" s="1"/>
      <c r="Q584" s="1"/>
      <c r="R584" s="1"/>
      <c r="S584" s="1">
        <v>0</v>
      </c>
      <c r="T584" s="1">
        <v>0</v>
      </c>
      <c r="U584" s="1" t="s">
        <v>3</v>
      </c>
      <c r="V584" s="1">
        <v>0</v>
      </c>
      <c r="W584" s="1"/>
      <c r="X584" s="1"/>
      <c r="Y584" s="1"/>
      <c r="Z584" s="1"/>
      <c r="AA584" s="1"/>
      <c r="AB584" s="1" t="s">
        <v>3</v>
      </c>
      <c r="AC584" s="1" t="s">
        <v>3</v>
      </c>
      <c r="AD584" s="1" t="s">
        <v>3</v>
      </c>
      <c r="AE584" s="1" t="s">
        <v>3</v>
      </c>
      <c r="AF584" s="1" t="s">
        <v>3</v>
      </c>
      <c r="AG584" s="1" t="s">
        <v>3</v>
      </c>
      <c r="AH584" s="1"/>
      <c r="AI584" s="1"/>
      <c r="AJ584" s="1"/>
      <c r="AK584" s="1"/>
      <c r="AL584" s="1"/>
      <c r="AM584" s="1"/>
      <c r="AN584" s="1"/>
      <c r="AO584" s="1"/>
      <c r="AP584" s="1" t="s">
        <v>3</v>
      </c>
      <c r="AQ584" s="1" t="s">
        <v>3</v>
      </c>
      <c r="AR584" s="1" t="s">
        <v>3</v>
      </c>
      <c r="AS584" s="1"/>
      <c r="AT584" s="1"/>
      <c r="AU584" s="1"/>
      <c r="AV584" s="1"/>
      <c r="AW584" s="1"/>
      <c r="AX584" s="1"/>
      <c r="AY584" s="1"/>
      <c r="AZ584" s="1" t="s">
        <v>3</v>
      </c>
      <c r="BA584" s="1"/>
      <c r="BB584" s="1" t="s">
        <v>3</v>
      </c>
      <c r="BC584" s="1" t="s">
        <v>3</v>
      </c>
      <c r="BD584" s="1" t="s">
        <v>3</v>
      </c>
      <c r="BE584" s="1" t="s">
        <v>3</v>
      </c>
      <c r="BF584" s="1" t="s">
        <v>3</v>
      </c>
      <c r="BG584" s="1" t="s">
        <v>3</v>
      </c>
      <c r="BH584" s="1" t="s">
        <v>3</v>
      </c>
      <c r="BI584" s="1" t="s">
        <v>3</v>
      </c>
      <c r="BJ584" s="1" t="s">
        <v>3</v>
      </c>
      <c r="BK584" s="1" t="s">
        <v>3</v>
      </c>
      <c r="BL584" s="1" t="s">
        <v>3</v>
      </c>
      <c r="BM584" s="1" t="s">
        <v>3</v>
      </c>
      <c r="BN584" s="1" t="s">
        <v>3</v>
      </c>
      <c r="BO584" s="1" t="s">
        <v>3</v>
      </c>
      <c r="BP584" s="1" t="s">
        <v>3</v>
      </c>
      <c r="BQ584" s="1"/>
      <c r="BR584" s="1"/>
      <c r="BS584" s="1"/>
      <c r="BT584" s="1"/>
      <c r="BU584" s="1"/>
      <c r="BV584" s="1"/>
      <c r="BW584" s="1"/>
      <c r="BX584" s="1">
        <v>0</v>
      </c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>
        <v>0</v>
      </c>
    </row>
    <row r="586" spans="1:255" x14ac:dyDescent="0.2">
      <c r="A586" s="3">
        <v>52</v>
      </c>
      <c r="B586" s="3">
        <f t="shared" ref="B586:G586" si="570">B711</f>
        <v>1</v>
      </c>
      <c r="C586" s="3">
        <f t="shared" si="570"/>
        <v>4</v>
      </c>
      <c r="D586" s="3">
        <f t="shared" si="570"/>
        <v>584</v>
      </c>
      <c r="E586" s="3">
        <f t="shared" si="570"/>
        <v>0</v>
      </c>
      <c r="F586" s="3" t="str">
        <f t="shared" si="570"/>
        <v>Новый раздел</v>
      </c>
      <c r="G586" s="3" t="str">
        <f t="shared" si="570"/>
        <v>1. ПНР</v>
      </c>
      <c r="H586" s="3"/>
      <c r="I586" s="3"/>
      <c r="J586" s="3"/>
      <c r="K586" s="3"/>
      <c r="L586" s="3"/>
      <c r="M586" s="3"/>
      <c r="N586" s="3"/>
      <c r="O586" s="3">
        <f t="shared" ref="O586:AT586" si="571">O711</f>
        <v>9256.2199999999993</v>
      </c>
      <c r="P586" s="3">
        <f t="shared" si="571"/>
        <v>0</v>
      </c>
      <c r="Q586" s="3">
        <f t="shared" si="571"/>
        <v>0</v>
      </c>
      <c r="R586" s="3">
        <f t="shared" si="571"/>
        <v>0</v>
      </c>
      <c r="S586" s="3">
        <f t="shared" si="571"/>
        <v>9256.2199999999993</v>
      </c>
      <c r="T586" s="3">
        <f t="shared" si="571"/>
        <v>0</v>
      </c>
      <c r="U586" s="3">
        <f t="shared" si="571"/>
        <v>554.47199999999998</v>
      </c>
      <c r="V586" s="3">
        <f t="shared" si="571"/>
        <v>0</v>
      </c>
      <c r="W586" s="3">
        <f t="shared" si="571"/>
        <v>0</v>
      </c>
      <c r="X586" s="3">
        <f t="shared" si="571"/>
        <v>6942.2</v>
      </c>
      <c r="Y586" s="3">
        <f t="shared" si="571"/>
        <v>6479.35</v>
      </c>
      <c r="Z586" s="3">
        <f t="shared" si="571"/>
        <v>0</v>
      </c>
      <c r="AA586" s="3">
        <f t="shared" si="571"/>
        <v>0</v>
      </c>
      <c r="AB586" s="3">
        <f t="shared" si="571"/>
        <v>0</v>
      </c>
      <c r="AC586" s="3">
        <f t="shared" si="571"/>
        <v>0</v>
      </c>
      <c r="AD586" s="3">
        <f t="shared" si="571"/>
        <v>0</v>
      </c>
      <c r="AE586" s="3">
        <f t="shared" si="571"/>
        <v>0</v>
      </c>
      <c r="AF586" s="3">
        <f t="shared" si="571"/>
        <v>0</v>
      </c>
      <c r="AG586" s="3">
        <f t="shared" si="571"/>
        <v>0</v>
      </c>
      <c r="AH586" s="3">
        <f t="shared" si="571"/>
        <v>0</v>
      </c>
      <c r="AI586" s="3">
        <f t="shared" si="571"/>
        <v>0</v>
      </c>
      <c r="AJ586" s="3">
        <f t="shared" si="571"/>
        <v>0</v>
      </c>
      <c r="AK586" s="3">
        <f t="shared" si="571"/>
        <v>0</v>
      </c>
      <c r="AL586" s="3">
        <f t="shared" si="571"/>
        <v>0</v>
      </c>
      <c r="AM586" s="3">
        <f t="shared" si="571"/>
        <v>0</v>
      </c>
      <c r="AN586" s="3">
        <f t="shared" si="571"/>
        <v>0</v>
      </c>
      <c r="AO586" s="3">
        <f t="shared" si="571"/>
        <v>0</v>
      </c>
      <c r="AP586" s="3">
        <f t="shared" si="571"/>
        <v>0</v>
      </c>
      <c r="AQ586" s="3">
        <f t="shared" si="571"/>
        <v>0</v>
      </c>
      <c r="AR586" s="3">
        <f t="shared" si="571"/>
        <v>22677.77</v>
      </c>
      <c r="AS586" s="3">
        <f t="shared" si="571"/>
        <v>0</v>
      </c>
      <c r="AT586" s="3">
        <f t="shared" si="571"/>
        <v>0</v>
      </c>
      <c r="AU586" s="3">
        <f t="shared" ref="AU586:BZ586" si="572">AU711</f>
        <v>22677.77</v>
      </c>
      <c r="AV586" s="3">
        <f t="shared" si="572"/>
        <v>0</v>
      </c>
      <c r="AW586" s="3">
        <f t="shared" si="572"/>
        <v>0</v>
      </c>
      <c r="AX586" s="3">
        <f t="shared" si="572"/>
        <v>0</v>
      </c>
      <c r="AY586" s="3">
        <f t="shared" si="572"/>
        <v>0</v>
      </c>
      <c r="AZ586" s="3">
        <f t="shared" si="572"/>
        <v>0</v>
      </c>
      <c r="BA586" s="3">
        <f t="shared" si="572"/>
        <v>0</v>
      </c>
      <c r="BB586" s="3">
        <f t="shared" si="572"/>
        <v>0</v>
      </c>
      <c r="BC586" s="3">
        <f t="shared" si="572"/>
        <v>0</v>
      </c>
      <c r="BD586" s="3">
        <f t="shared" si="572"/>
        <v>0</v>
      </c>
      <c r="BE586" s="3">
        <f t="shared" si="572"/>
        <v>0</v>
      </c>
      <c r="BF586" s="3">
        <f t="shared" si="572"/>
        <v>0</v>
      </c>
      <c r="BG586" s="3">
        <f t="shared" si="572"/>
        <v>0</v>
      </c>
      <c r="BH586" s="3">
        <f t="shared" si="572"/>
        <v>0</v>
      </c>
      <c r="BI586" s="3">
        <f t="shared" si="572"/>
        <v>0</v>
      </c>
      <c r="BJ586" s="3">
        <f t="shared" si="572"/>
        <v>0</v>
      </c>
      <c r="BK586" s="3">
        <f t="shared" si="572"/>
        <v>0</v>
      </c>
      <c r="BL586" s="3">
        <f t="shared" si="572"/>
        <v>0</v>
      </c>
      <c r="BM586" s="3">
        <f t="shared" si="572"/>
        <v>0</v>
      </c>
      <c r="BN586" s="3">
        <f t="shared" si="572"/>
        <v>0</v>
      </c>
      <c r="BO586" s="3">
        <f t="shared" si="572"/>
        <v>0</v>
      </c>
      <c r="BP586" s="3">
        <f t="shared" si="572"/>
        <v>0</v>
      </c>
      <c r="BQ586" s="3">
        <f t="shared" si="572"/>
        <v>0</v>
      </c>
      <c r="BR586" s="3">
        <f t="shared" si="572"/>
        <v>0</v>
      </c>
      <c r="BS586" s="3">
        <f t="shared" si="572"/>
        <v>0</v>
      </c>
      <c r="BT586" s="3">
        <f t="shared" si="572"/>
        <v>0</v>
      </c>
      <c r="BU586" s="3">
        <f t="shared" si="572"/>
        <v>0</v>
      </c>
      <c r="BV586" s="3">
        <f t="shared" si="572"/>
        <v>0</v>
      </c>
      <c r="BW586" s="3">
        <f t="shared" si="572"/>
        <v>0</v>
      </c>
      <c r="BX586" s="3">
        <f t="shared" si="572"/>
        <v>0</v>
      </c>
      <c r="BY586" s="3">
        <f t="shared" si="572"/>
        <v>0</v>
      </c>
      <c r="BZ586" s="3">
        <f t="shared" si="572"/>
        <v>0</v>
      </c>
      <c r="CA586" s="3">
        <f t="shared" ref="CA586:DF586" si="573">CA711</f>
        <v>0</v>
      </c>
      <c r="CB586" s="3">
        <f t="shared" si="573"/>
        <v>0</v>
      </c>
      <c r="CC586" s="3">
        <f t="shared" si="573"/>
        <v>0</v>
      </c>
      <c r="CD586" s="3">
        <f t="shared" si="573"/>
        <v>0</v>
      </c>
      <c r="CE586" s="3">
        <f t="shared" si="573"/>
        <v>0</v>
      </c>
      <c r="CF586" s="3">
        <f t="shared" si="573"/>
        <v>0</v>
      </c>
      <c r="CG586" s="3">
        <f t="shared" si="573"/>
        <v>0</v>
      </c>
      <c r="CH586" s="3">
        <f t="shared" si="573"/>
        <v>0</v>
      </c>
      <c r="CI586" s="3">
        <f t="shared" si="573"/>
        <v>0</v>
      </c>
      <c r="CJ586" s="3">
        <f t="shared" si="573"/>
        <v>0</v>
      </c>
      <c r="CK586" s="3">
        <f t="shared" si="573"/>
        <v>0</v>
      </c>
      <c r="CL586" s="3">
        <f t="shared" si="573"/>
        <v>0</v>
      </c>
      <c r="CM586" s="3">
        <f t="shared" si="573"/>
        <v>0</v>
      </c>
      <c r="CN586" s="3">
        <f t="shared" si="573"/>
        <v>0</v>
      </c>
      <c r="CO586" s="3">
        <f t="shared" si="573"/>
        <v>0</v>
      </c>
      <c r="CP586" s="3">
        <f t="shared" si="573"/>
        <v>0</v>
      </c>
      <c r="CQ586" s="3">
        <f t="shared" si="573"/>
        <v>0</v>
      </c>
      <c r="CR586" s="3">
        <f t="shared" si="573"/>
        <v>0</v>
      </c>
      <c r="CS586" s="3">
        <f t="shared" si="573"/>
        <v>0</v>
      </c>
      <c r="CT586" s="3">
        <f t="shared" si="573"/>
        <v>0</v>
      </c>
      <c r="CU586" s="3">
        <f t="shared" si="573"/>
        <v>0</v>
      </c>
      <c r="CV586" s="3">
        <f t="shared" si="573"/>
        <v>0</v>
      </c>
      <c r="CW586" s="3">
        <f t="shared" si="573"/>
        <v>0</v>
      </c>
      <c r="CX586" s="3">
        <f t="shared" si="573"/>
        <v>0</v>
      </c>
      <c r="CY586" s="3">
        <f t="shared" si="573"/>
        <v>0</v>
      </c>
      <c r="CZ586" s="3">
        <f t="shared" si="573"/>
        <v>0</v>
      </c>
      <c r="DA586" s="3">
        <f t="shared" si="573"/>
        <v>0</v>
      </c>
      <c r="DB586" s="3">
        <f t="shared" si="573"/>
        <v>0</v>
      </c>
      <c r="DC586" s="3">
        <f t="shared" si="573"/>
        <v>0</v>
      </c>
      <c r="DD586" s="3">
        <f t="shared" si="573"/>
        <v>0</v>
      </c>
      <c r="DE586" s="3">
        <f t="shared" si="573"/>
        <v>0</v>
      </c>
      <c r="DF586" s="3">
        <f t="shared" si="573"/>
        <v>0</v>
      </c>
      <c r="DG586" s="4">
        <f t="shared" ref="DG586:EL586" si="574">DG711</f>
        <v>319432.15999999997</v>
      </c>
      <c r="DH586" s="4">
        <f t="shared" si="574"/>
        <v>0</v>
      </c>
      <c r="DI586" s="4">
        <f t="shared" si="574"/>
        <v>0</v>
      </c>
      <c r="DJ586" s="4">
        <f t="shared" si="574"/>
        <v>0</v>
      </c>
      <c r="DK586" s="4">
        <f t="shared" si="574"/>
        <v>319432.15999999997</v>
      </c>
      <c r="DL586" s="4">
        <f t="shared" si="574"/>
        <v>0</v>
      </c>
      <c r="DM586" s="4">
        <f t="shared" si="574"/>
        <v>554.47199999999998</v>
      </c>
      <c r="DN586" s="4">
        <f t="shared" si="574"/>
        <v>0</v>
      </c>
      <c r="DO586" s="4">
        <f t="shared" si="574"/>
        <v>0</v>
      </c>
      <c r="DP586" s="4">
        <f t="shared" si="574"/>
        <v>223602.52</v>
      </c>
      <c r="DQ586" s="4">
        <f t="shared" si="574"/>
        <v>130967.17</v>
      </c>
      <c r="DR586" s="4">
        <f t="shared" si="574"/>
        <v>0</v>
      </c>
      <c r="DS586" s="4">
        <f t="shared" si="574"/>
        <v>0</v>
      </c>
      <c r="DT586" s="4">
        <f t="shared" si="574"/>
        <v>0</v>
      </c>
      <c r="DU586" s="4">
        <f t="shared" si="574"/>
        <v>0</v>
      </c>
      <c r="DV586" s="4">
        <f t="shared" si="574"/>
        <v>0</v>
      </c>
      <c r="DW586" s="4">
        <f t="shared" si="574"/>
        <v>0</v>
      </c>
      <c r="DX586" s="4">
        <f t="shared" si="574"/>
        <v>0</v>
      </c>
      <c r="DY586" s="4">
        <f t="shared" si="574"/>
        <v>0</v>
      </c>
      <c r="DZ586" s="4">
        <f t="shared" si="574"/>
        <v>0</v>
      </c>
      <c r="EA586" s="4">
        <f t="shared" si="574"/>
        <v>0</v>
      </c>
      <c r="EB586" s="4">
        <f t="shared" si="574"/>
        <v>0</v>
      </c>
      <c r="EC586" s="4">
        <f t="shared" si="574"/>
        <v>0</v>
      </c>
      <c r="ED586" s="4">
        <f t="shared" si="574"/>
        <v>0</v>
      </c>
      <c r="EE586" s="4">
        <f t="shared" si="574"/>
        <v>0</v>
      </c>
      <c r="EF586" s="4">
        <f t="shared" si="574"/>
        <v>0</v>
      </c>
      <c r="EG586" s="4">
        <f t="shared" si="574"/>
        <v>0</v>
      </c>
      <c r="EH586" s="4">
        <f t="shared" si="574"/>
        <v>0</v>
      </c>
      <c r="EI586" s="4">
        <f t="shared" si="574"/>
        <v>0</v>
      </c>
      <c r="EJ586" s="4">
        <f t="shared" si="574"/>
        <v>674001.85</v>
      </c>
      <c r="EK586" s="4">
        <f t="shared" si="574"/>
        <v>0</v>
      </c>
      <c r="EL586" s="4">
        <f t="shared" si="574"/>
        <v>0</v>
      </c>
      <c r="EM586" s="4">
        <f t="shared" ref="EM586:FR586" si="575">EM711</f>
        <v>674001.85</v>
      </c>
      <c r="EN586" s="4">
        <f t="shared" si="575"/>
        <v>0</v>
      </c>
      <c r="EO586" s="4">
        <f t="shared" si="575"/>
        <v>0</v>
      </c>
      <c r="EP586" s="4">
        <f t="shared" si="575"/>
        <v>0</v>
      </c>
      <c r="EQ586" s="4">
        <f t="shared" si="575"/>
        <v>0</v>
      </c>
      <c r="ER586" s="4">
        <f t="shared" si="575"/>
        <v>0</v>
      </c>
      <c r="ES586" s="4">
        <f t="shared" si="575"/>
        <v>0</v>
      </c>
      <c r="ET586" s="4">
        <f t="shared" si="575"/>
        <v>0</v>
      </c>
      <c r="EU586" s="4">
        <f t="shared" si="575"/>
        <v>0</v>
      </c>
      <c r="EV586" s="4">
        <f t="shared" si="575"/>
        <v>0</v>
      </c>
      <c r="EW586" s="4">
        <f t="shared" si="575"/>
        <v>0</v>
      </c>
      <c r="EX586" s="4">
        <f t="shared" si="575"/>
        <v>0</v>
      </c>
      <c r="EY586" s="4">
        <f t="shared" si="575"/>
        <v>0</v>
      </c>
      <c r="EZ586" s="4">
        <f t="shared" si="575"/>
        <v>0</v>
      </c>
      <c r="FA586" s="4">
        <f t="shared" si="575"/>
        <v>0</v>
      </c>
      <c r="FB586" s="4">
        <f t="shared" si="575"/>
        <v>0</v>
      </c>
      <c r="FC586" s="4">
        <f t="shared" si="575"/>
        <v>0</v>
      </c>
      <c r="FD586" s="4">
        <f t="shared" si="575"/>
        <v>0</v>
      </c>
      <c r="FE586" s="4">
        <f t="shared" si="575"/>
        <v>0</v>
      </c>
      <c r="FF586" s="4">
        <f t="shared" si="575"/>
        <v>0</v>
      </c>
      <c r="FG586" s="4">
        <f t="shared" si="575"/>
        <v>0</v>
      </c>
      <c r="FH586" s="4">
        <f t="shared" si="575"/>
        <v>0</v>
      </c>
      <c r="FI586" s="4">
        <f t="shared" si="575"/>
        <v>0</v>
      </c>
      <c r="FJ586" s="4">
        <f t="shared" si="575"/>
        <v>0</v>
      </c>
      <c r="FK586" s="4">
        <f t="shared" si="575"/>
        <v>0</v>
      </c>
      <c r="FL586" s="4">
        <f t="shared" si="575"/>
        <v>0</v>
      </c>
      <c r="FM586" s="4">
        <f t="shared" si="575"/>
        <v>0</v>
      </c>
      <c r="FN586" s="4">
        <f t="shared" si="575"/>
        <v>0</v>
      </c>
      <c r="FO586" s="4">
        <f t="shared" si="575"/>
        <v>0</v>
      </c>
      <c r="FP586" s="4">
        <f t="shared" si="575"/>
        <v>0</v>
      </c>
      <c r="FQ586" s="4">
        <f t="shared" si="575"/>
        <v>0</v>
      </c>
      <c r="FR586" s="4">
        <f t="shared" si="575"/>
        <v>0</v>
      </c>
      <c r="FS586" s="4">
        <f t="shared" ref="FS586:GX586" si="576">FS711</f>
        <v>0</v>
      </c>
      <c r="FT586" s="4">
        <f t="shared" si="576"/>
        <v>0</v>
      </c>
      <c r="FU586" s="4">
        <f t="shared" si="576"/>
        <v>0</v>
      </c>
      <c r="FV586" s="4">
        <f t="shared" si="576"/>
        <v>0</v>
      </c>
      <c r="FW586" s="4">
        <f t="shared" si="576"/>
        <v>0</v>
      </c>
      <c r="FX586" s="4">
        <f t="shared" si="576"/>
        <v>0</v>
      </c>
      <c r="FY586" s="4">
        <f t="shared" si="576"/>
        <v>0</v>
      </c>
      <c r="FZ586" s="4">
        <f t="shared" si="576"/>
        <v>0</v>
      </c>
      <c r="GA586" s="4">
        <f t="shared" si="576"/>
        <v>0</v>
      </c>
      <c r="GB586" s="4">
        <f t="shared" si="576"/>
        <v>0</v>
      </c>
      <c r="GC586" s="4">
        <f t="shared" si="576"/>
        <v>0</v>
      </c>
      <c r="GD586" s="4">
        <f t="shared" si="576"/>
        <v>0</v>
      </c>
      <c r="GE586" s="4">
        <f t="shared" si="576"/>
        <v>0</v>
      </c>
      <c r="GF586" s="4">
        <f t="shared" si="576"/>
        <v>0</v>
      </c>
      <c r="GG586" s="4">
        <f t="shared" si="576"/>
        <v>0</v>
      </c>
      <c r="GH586" s="4">
        <f t="shared" si="576"/>
        <v>0</v>
      </c>
      <c r="GI586" s="4">
        <f t="shared" si="576"/>
        <v>0</v>
      </c>
      <c r="GJ586" s="4">
        <f t="shared" si="576"/>
        <v>0</v>
      </c>
      <c r="GK586" s="4">
        <f t="shared" si="576"/>
        <v>0</v>
      </c>
      <c r="GL586" s="4">
        <f t="shared" si="576"/>
        <v>0</v>
      </c>
      <c r="GM586" s="4">
        <f t="shared" si="576"/>
        <v>0</v>
      </c>
      <c r="GN586" s="4">
        <f t="shared" si="576"/>
        <v>0</v>
      </c>
      <c r="GO586" s="4">
        <f t="shared" si="576"/>
        <v>0</v>
      </c>
      <c r="GP586" s="4">
        <f t="shared" si="576"/>
        <v>0</v>
      </c>
      <c r="GQ586" s="4">
        <f t="shared" si="576"/>
        <v>0</v>
      </c>
      <c r="GR586" s="4">
        <f t="shared" si="576"/>
        <v>0</v>
      </c>
      <c r="GS586" s="4">
        <f t="shared" si="576"/>
        <v>0</v>
      </c>
      <c r="GT586" s="4">
        <f t="shared" si="576"/>
        <v>0</v>
      </c>
      <c r="GU586" s="4">
        <f t="shared" si="576"/>
        <v>0</v>
      </c>
      <c r="GV586" s="4">
        <f t="shared" si="576"/>
        <v>0</v>
      </c>
      <c r="GW586" s="4">
        <f t="shared" si="576"/>
        <v>0</v>
      </c>
      <c r="GX586" s="4">
        <f t="shared" si="576"/>
        <v>0</v>
      </c>
    </row>
    <row r="588" spans="1:255" x14ac:dyDescent="0.2">
      <c r="A588" s="1">
        <v>5</v>
      </c>
      <c r="B588" s="1">
        <v>1</v>
      </c>
      <c r="C588" s="1"/>
      <c r="D588" s="1">
        <f>ROW(A599)</f>
        <v>599</v>
      </c>
      <c r="E588" s="1"/>
      <c r="F588" s="1" t="s">
        <v>466</v>
      </c>
      <c r="G588" s="1" t="s">
        <v>467</v>
      </c>
      <c r="H588" s="1" t="s">
        <v>3</v>
      </c>
      <c r="I588" s="1">
        <v>0</v>
      </c>
      <c r="J588" s="1"/>
      <c r="K588" s="1">
        <v>0</v>
      </c>
      <c r="L588" s="1"/>
      <c r="M588" s="1" t="s">
        <v>3</v>
      </c>
      <c r="N588" s="1"/>
      <c r="O588" s="1"/>
      <c r="P588" s="1"/>
      <c r="Q588" s="1"/>
      <c r="R588" s="1"/>
      <c r="S588" s="1">
        <v>0</v>
      </c>
      <c r="T588" s="1">
        <v>0</v>
      </c>
      <c r="U588" s="1" t="s">
        <v>3</v>
      </c>
      <c r="V588" s="1">
        <v>0</v>
      </c>
      <c r="W588" s="1"/>
      <c r="X588" s="1"/>
      <c r="Y588" s="1"/>
      <c r="Z588" s="1"/>
      <c r="AA588" s="1"/>
      <c r="AB588" s="1" t="s">
        <v>3</v>
      </c>
      <c r="AC588" s="1" t="s">
        <v>3</v>
      </c>
      <c r="AD588" s="1" t="s">
        <v>3</v>
      </c>
      <c r="AE588" s="1" t="s">
        <v>3</v>
      </c>
      <c r="AF588" s="1" t="s">
        <v>3</v>
      </c>
      <c r="AG588" s="1" t="s">
        <v>3</v>
      </c>
      <c r="AH588" s="1"/>
      <c r="AI588" s="1"/>
      <c r="AJ588" s="1"/>
      <c r="AK588" s="1"/>
      <c r="AL588" s="1"/>
      <c r="AM588" s="1"/>
      <c r="AN588" s="1"/>
      <c r="AO588" s="1"/>
      <c r="AP588" s="1" t="s">
        <v>3</v>
      </c>
      <c r="AQ588" s="1" t="s">
        <v>3</v>
      </c>
      <c r="AR588" s="1" t="s">
        <v>3</v>
      </c>
      <c r="AS588" s="1"/>
      <c r="AT588" s="1"/>
      <c r="AU588" s="1"/>
      <c r="AV588" s="1"/>
      <c r="AW588" s="1"/>
      <c r="AX588" s="1"/>
      <c r="AY588" s="1"/>
      <c r="AZ588" s="1" t="s">
        <v>3</v>
      </c>
      <c r="BA588" s="1"/>
      <c r="BB588" s="1" t="s">
        <v>3</v>
      </c>
      <c r="BC588" s="1" t="s">
        <v>3</v>
      </c>
      <c r="BD588" s="1" t="s">
        <v>3</v>
      </c>
      <c r="BE588" s="1" t="s">
        <v>3</v>
      </c>
      <c r="BF588" s="1" t="s">
        <v>3</v>
      </c>
      <c r="BG588" s="1" t="s">
        <v>3</v>
      </c>
      <c r="BH588" s="1" t="s">
        <v>3</v>
      </c>
      <c r="BI588" s="1" t="s">
        <v>3</v>
      </c>
      <c r="BJ588" s="1" t="s">
        <v>3</v>
      </c>
      <c r="BK588" s="1" t="s">
        <v>3</v>
      </c>
      <c r="BL588" s="1" t="s">
        <v>3</v>
      </c>
      <c r="BM588" s="1" t="s">
        <v>3</v>
      </c>
      <c r="BN588" s="1" t="s">
        <v>3</v>
      </c>
      <c r="BO588" s="1" t="s">
        <v>3</v>
      </c>
      <c r="BP588" s="1" t="s">
        <v>3</v>
      </c>
      <c r="BQ588" s="1"/>
      <c r="BR588" s="1"/>
      <c r="BS588" s="1"/>
      <c r="BT588" s="1"/>
      <c r="BU588" s="1"/>
      <c r="BV588" s="1"/>
      <c r="BW588" s="1"/>
      <c r="BX588" s="1">
        <v>0</v>
      </c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>
        <v>0</v>
      </c>
    </row>
    <row r="590" spans="1:255" x14ac:dyDescent="0.2">
      <c r="A590" s="3">
        <v>52</v>
      </c>
      <c r="B590" s="3">
        <f t="shared" ref="B590:G590" si="577">B599</f>
        <v>1</v>
      </c>
      <c r="C590" s="3">
        <f t="shared" si="577"/>
        <v>5</v>
      </c>
      <c r="D590" s="3">
        <f t="shared" si="577"/>
        <v>588</v>
      </c>
      <c r="E590" s="3">
        <f t="shared" si="577"/>
        <v>0</v>
      </c>
      <c r="F590" s="3" t="str">
        <f t="shared" si="577"/>
        <v>Новый подраздел</v>
      </c>
      <c r="G590" s="3" t="str">
        <f t="shared" si="577"/>
        <v>1. АПС</v>
      </c>
      <c r="H590" s="3"/>
      <c r="I590" s="3"/>
      <c r="J590" s="3"/>
      <c r="K590" s="3"/>
      <c r="L590" s="3"/>
      <c r="M590" s="3"/>
      <c r="N590" s="3"/>
      <c r="O590" s="3">
        <f t="shared" ref="O590:AT590" si="578">O599</f>
        <v>4788.42</v>
      </c>
      <c r="P590" s="3">
        <f t="shared" si="578"/>
        <v>0</v>
      </c>
      <c r="Q590" s="3">
        <f t="shared" si="578"/>
        <v>0</v>
      </c>
      <c r="R590" s="3">
        <f t="shared" si="578"/>
        <v>0</v>
      </c>
      <c r="S590" s="3">
        <f t="shared" si="578"/>
        <v>4788.42</v>
      </c>
      <c r="T590" s="3">
        <f t="shared" si="578"/>
        <v>0</v>
      </c>
      <c r="U590" s="3">
        <f t="shared" si="578"/>
        <v>313.33600000000001</v>
      </c>
      <c r="V590" s="3">
        <f t="shared" si="578"/>
        <v>0</v>
      </c>
      <c r="W590" s="3">
        <f t="shared" si="578"/>
        <v>0</v>
      </c>
      <c r="X590" s="3">
        <f t="shared" si="578"/>
        <v>3591.33</v>
      </c>
      <c r="Y590" s="3">
        <f t="shared" si="578"/>
        <v>3351.89</v>
      </c>
      <c r="Z590" s="3">
        <f t="shared" si="578"/>
        <v>0</v>
      </c>
      <c r="AA590" s="3">
        <f t="shared" si="578"/>
        <v>0</v>
      </c>
      <c r="AB590" s="3">
        <f t="shared" si="578"/>
        <v>4788.42</v>
      </c>
      <c r="AC590" s="3">
        <f t="shared" si="578"/>
        <v>0</v>
      </c>
      <c r="AD590" s="3">
        <f t="shared" si="578"/>
        <v>0</v>
      </c>
      <c r="AE590" s="3">
        <f t="shared" si="578"/>
        <v>0</v>
      </c>
      <c r="AF590" s="3">
        <f t="shared" si="578"/>
        <v>4788.42</v>
      </c>
      <c r="AG590" s="3">
        <f t="shared" si="578"/>
        <v>0</v>
      </c>
      <c r="AH590" s="3">
        <f t="shared" si="578"/>
        <v>313.33600000000001</v>
      </c>
      <c r="AI590" s="3">
        <f t="shared" si="578"/>
        <v>0</v>
      </c>
      <c r="AJ590" s="3">
        <f t="shared" si="578"/>
        <v>0</v>
      </c>
      <c r="AK590" s="3">
        <f t="shared" si="578"/>
        <v>3591.33</v>
      </c>
      <c r="AL590" s="3">
        <f t="shared" si="578"/>
        <v>3351.89</v>
      </c>
      <c r="AM590" s="3">
        <f t="shared" si="578"/>
        <v>0</v>
      </c>
      <c r="AN590" s="3">
        <f t="shared" si="578"/>
        <v>0</v>
      </c>
      <c r="AO590" s="3">
        <f t="shared" si="578"/>
        <v>0</v>
      </c>
      <c r="AP590" s="3">
        <f t="shared" si="578"/>
        <v>0</v>
      </c>
      <c r="AQ590" s="3">
        <f t="shared" si="578"/>
        <v>0</v>
      </c>
      <c r="AR590" s="3">
        <f t="shared" si="578"/>
        <v>11731.64</v>
      </c>
      <c r="AS590" s="3">
        <f t="shared" si="578"/>
        <v>0</v>
      </c>
      <c r="AT590" s="3">
        <f t="shared" si="578"/>
        <v>0</v>
      </c>
      <c r="AU590" s="3">
        <f t="shared" ref="AU590:BZ590" si="579">AU599</f>
        <v>11731.64</v>
      </c>
      <c r="AV590" s="3">
        <f t="shared" si="579"/>
        <v>0</v>
      </c>
      <c r="AW590" s="3">
        <f t="shared" si="579"/>
        <v>0</v>
      </c>
      <c r="AX590" s="3">
        <f t="shared" si="579"/>
        <v>0</v>
      </c>
      <c r="AY590" s="3">
        <f t="shared" si="579"/>
        <v>0</v>
      </c>
      <c r="AZ590" s="3">
        <f t="shared" si="579"/>
        <v>0</v>
      </c>
      <c r="BA590" s="3">
        <f t="shared" si="579"/>
        <v>0</v>
      </c>
      <c r="BB590" s="3">
        <f t="shared" si="579"/>
        <v>0</v>
      </c>
      <c r="BC590" s="3">
        <f t="shared" si="579"/>
        <v>0</v>
      </c>
      <c r="BD590" s="3">
        <f t="shared" si="579"/>
        <v>0</v>
      </c>
      <c r="BE590" s="3">
        <f t="shared" si="579"/>
        <v>0</v>
      </c>
      <c r="BF590" s="3">
        <f t="shared" si="579"/>
        <v>0</v>
      </c>
      <c r="BG590" s="3">
        <f t="shared" si="579"/>
        <v>0</v>
      </c>
      <c r="BH590" s="3">
        <f t="shared" si="579"/>
        <v>0</v>
      </c>
      <c r="BI590" s="3">
        <f t="shared" si="579"/>
        <v>0</v>
      </c>
      <c r="BJ590" s="3">
        <f t="shared" si="579"/>
        <v>0</v>
      </c>
      <c r="BK590" s="3">
        <f t="shared" si="579"/>
        <v>0</v>
      </c>
      <c r="BL590" s="3">
        <f t="shared" si="579"/>
        <v>0</v>
      </c>
      <c r="BM590" s="3">
        <f t="shared" si="579"/>
        <v>0</v>
      </c>
      <c r="BN590" s="3">
        <f t="shared" si="579"/>
        <v>0</v>
      </c>
      <c r="BO590" s="3">
        <f t="shared" si="579"/>
        <v>0</v>
      </c>
      <c r="BP590" s="3">
        <f t="shared" si="579"/>
        <v>0</v>
      </c>
      <c r="BQ590" s="3">
        <f t="shared" si="579"/>
        <v>0</v>
      </c>
      <c r="BR590" s="3">
        <f t="shared" si="579"/>
        <v>0</v>
      </c>
      <c r="BS590" s="3">
        <f t="shared" si="579"/>
        <v>0</v>
      </c>
      <c r="BT590" s="3">
        <f t="shared" si="579"/>
        <v>0</v>
      </c>
      <c r="BU590" s="3">
        <f t="shared" si="579"/>
        <v>0</v>
      </c>
      <c r="BV590" s="3">
        <f t="shared" si="579"/>
        <v>0</v>
      </c>
      <c r="BW590" s="3">
        <f t="shared" si="579"/>
        <v>0</v>
      </c>
      <c r="BX590" s="3">
        <f t="shared" si="579"/>
        <v>0</v>
      </c>
      <c r="BY590" s="3">
        <f t="shared" si="579"/>
        <v>0</v>
      </c>
      <c r="BZ590" s="3">
        <f t="shared" si="579"/>
        <v>0</v>
      </c>
      <c r="CA590" s="3">
        <f t="shared" ref="CA590:DF590" si="580">CA599</f>
        <v>11731.64</v>
      </c>
      <c r="CB590" s="3">
        <f t="shared" si="580"/>
        <v>0</v>
      </c>
      <c r="CC590" s="3">
        <f t="shared" si="580"/>
        <v>0</v>
      </c>
      <c r="CD590" s="3">
        <f t="shared" si="580"/>
        <v>11731.64</v>
      </c>
      <c r="CE590" s="3">
        <f t="shared" si="580"/>
        <v>0</v>
      </c>
      <c r="CF590" s="3">
        <f t="shared" si="580"/>
        <v>0</v>
      </c>
      <c r="CG590" s="3">
        <f t="shared" si="580"/>
        <v>0</v>
      </c>
      <c r="CH590" s="3">
        <f t="shared" si="580"/>
        <v>0</v>
      </c>
      <c r="CI590" s="3">
        <f t="shared" si="580"/>
        <v>0</v>
      </c>
      <c r="CJ590" s="3">
        <f t="shared" si="580"/>
        <v>0</v>
      </c>
      <c r="CK590" s="3">
        <f t="shared" si="580"/>
        <v>0</v>
      </c>
      <c r="CL590" s="3">
        <f t="shared" si="580"/>
        <v>0</v>
      </c>
      <c r="CM590" s="3">
        <f t="shared" si="580"/>
        <v>0</v>
      </c>
      <c r="CN590" s="3">
        <f t="shared" si="580"/>
        <v>0</v>
      </c>
      <c r="CO590" s="3">
        <f t="shared" si="580"/>
        <v>0</v>
      </c>
      <c r="CP590" s="3">
        <f t="shared" si="580"/>
        <v>0</v>
      </c>
      <c r="CQ590" s="3">
        <f t="shared" si="580"/>
        <v>0</v>
      </c>
      <c r="CR590" s="3">
        <f t="shared" si="580"/>
        <v>0</v>
      </c>
      <c r="CS590" s="3">
        <f t="shared" si="580"/>
        <v>0</v>
      </c>
      <c r="CT590" s="3">
        <f t="shared" si="580"/>
        <v>0</v>
      </c>
      <c r="CU590" s="3">
        <f t="shared" si="580"/>
        <v>0</v>
      </c>
      <c r="CV590" s="3">
        <f t="shared" si="580"/>
        <v>0</v>
      </c>
      <c r="CW590" s="3">
        <f t="shared" si="580"/>
        <v>0</v>
      </c>
      <c r="CX590" s="3">
        <f t="shared" si="580"/>
        <v>0</v>
      </c>
      <c r="CY590" s="3">
        <f t="shared" si="580"/>
        <v>0</v>
      </c>
      <c r="CZ590" s="3">
        <f t="shared" si="580"/>
        <v>0</v>
      </c>
      <c r="DA590" s="3">
        <f t="shared" si="580"/>
        <v>0</v>
      </c>
      <c r="DB590" s="3">
        <f t="shared" si="580"/>
        <v>0</v>
      </c>
      <c r="DC590" s="3">
        <f t="shared" si="580"/>
        <v>0</v>
      </c>
      <c r="DD590" s="3">
        <f t="shared" si="580"/>
        <v>0</v>
      </c>
      <c r="DE590" s="3">
        <f t="shared" si="580"/>
        <v>0</v>
      </c>
      <c r="DF590" s="3">
        <f t="shared" si="580"/>
        <v>0</v>
      </c>
      <c r="DG590" s="4">
        <f t="shared" ref="DG590:EL590" si="581">DG599</f>
        <v>165248.38</v>
      </c>
      <c r="DH590" s="4">
        <f t="shared" si="581"/>
        <v>0</v>
      </c>
      <c r="DI590" s="4">
        <f t="shared" si="581"/>
        <v>0</v>
      </c>
      <c r="DJ590" s="4">
        <f t="shared" si="581"/>
        <v>0</v>
      </c>
      <c r="DK590" s="4">
        <f t="shared" si="581"/>
        <v>165248.38</v>
      </c>
      <c r="DL590" s="4">
        <f t="shared" si="581"/>
        <v>0</v>
      </c>
      <c r="DM590" s="4">
        <f t="shared" si="581"/>
        <v>313.33600000000001</v>
      </c>
      <c r="DN590" s="4">
        <f t="shared" si="581"/>
        <v>0</v>
      </c>
      <c r="DO590" s="4">
        <f t="shared" si="581"/>
        <v>0</v>
      </c>
      <c r="DP590" s="4">
        <f t="shared" si="581"/>
        <v>115673.87</v>
      </c>
      <c r="DQ590" s="4">
        <f t="shared" si="581"/>
        <v>67751.83</v>
      </c>
      <c r="DR590" s="4">
        <f t="shared" si="581"/>
        <v>0</v>
      </c>
      <c r="DS590" s="4">
        <f t="shared" si="581"/>
        <v>0</v>
      </c>
      <c r="DT590" s="4">
        <f t="shared" si="581"/>
        <v>165248.38</v>
      </c>
      <c r="DU590" s="4">
        <f t="shared" si="581"/>
        <v>0</v>
      </c>
      <c r="DV590" s="4">
        <f t="shared" si="581"/>
        <v>0</v>
      </c>
      <c r="DW590" s="4">
        <f t="shared" si="581"/>
        <v>0</v>
      </c>
      <c r="DX590" s="4">
        <f t="shared" si="581"/>
        <v>165248.38</v>
      </c>
      <c r="DY590" s="4">
        <f t="shared" si="581"/>
        <v>0</v>
      </c>
      <c r="DZ590" s="4">
        <f t="shared" si="581"/>
        <v>313.33600000000001</v>
      </c>
      <c r="EA590" s="4">
        <f t="shared" si="581"/>
        <v>0</v>
      </c>
      <c r="EB590" s="4">
        <f t="shared" si="581"/>
        <v>0</v>
      </c>
      <c r="EC590" s="4">
        <f t="shared" si="581"/>
        <v>115673.87</v>
      </c>
      <c r="ED590" s="4">
        <f t="shared" si="581"/>
        <v>67751.83</v>
      </c>
      <c r="EE590" s="4">
        <f t="shared" si="581"/>
        <v>0</v>
      </c>
      <c r="EF590" s="4">
        <f t="shared" si="581"/>
        <v>0</v>
      </c>
      <c r="EG590" s="4">
        <f t="shared" si="581"/>
        <v>0</v>
      </c>
      <c r="EH590" s="4">
        <f t="shared" si="581"/>
        <v>0</v>
      </c>
      <c r="EI590" s="4">
        <f t="shared" si="581"/>
        <v>0</v>
      </c>
      <c r="EJ590" s="4">
        <f t="shared" si="581"/>
        <v>348674.08</v>
      </c>
      <c r="EK590" s="4">
        <f t="shared" si="581"/>
        <v>0</v>
      </c>
      <c r="EL590" s="4">
        <f t="shared" si="581"/>
        <v>0</v>
      </c>
      <c r="EM590" s="4">
        <f t="shared" ref="EM590:FR590" si="582">EM599</f>
        <v>348674.08</v>
      </c>
      <c r="EN590" s="4">
        <f t="shared" si="582"/>
        <v>0</v>
      </c>
      <c r="EO590" s="4">
        <f t="shared" si="582"/>
        <v>0</v>
      </c>
      <c r="EP590" s="4">
        <f t="shared" si="582"/>
        <v>0</v>
      </c>
      <c r="EQ590" s="4">
        <f t="shared" si="582"/>
        <v>0</v>
      </c>
      <c r="ER590" s="4">
        <f t="shared" si="582"/>
        <v>0</v>
      </c>
      <c r="ES590" s="4">
        <f t="shared" si="582"/>
        <v>0</v>
      </c>
      <c r="ET590" s="4">
        <f t="shared" si="582"/>
        <v>0</v>
      </c>
      <c r="EU590" s="4">
        <f t="shared" si="582"/>
        <v>0</v>
      </c>
      <c r="EV590" s="4">
        <f t="shared" si="582"/>
        <v>0</v>
      </c>
      <c r="EW590" s="4">
        <f t="shared" si="582"/>
        <v>0</v>
      </c>
      <c r="EX590" s="4">
        <f t="shared" si="582"/>
        <v>0</v>
      </c>
      <c r="EY590" s="4">
        <f t="shared" si="582"/>
        <v>0</v>
      </c>
      <c r="EZ590" s="4">
        <f t="shared" si="582"/>
        <v>0</v>
      </c>
      <c r="FA590" s="4">
        <f t="shared" si="582"/>
        <v>0</v>
      </c>
      <c r="FB590" s="4">
        <f t="shared" si="582"/>
        <v>0</v>
      </c>
      <c r="FC590" s="4">
        <f t="shared" si="582"/>
        <v>0</v>
      </c>
      <c r="FD590" s="4">
        <f t="shared" si="582"/>
        <v>0</v>
      </c>
      <c r="FE590" s="4">
        <f t="shared" si="582"/>
        <v>0</v>
      </c>
      <c r="FF590" s="4">
        <f t="shared" si="582"/>
        <v>0</v>
      </c>
      <c r="FG590" s="4">
        <f t="shared" si="582"/>
        <v>0</v>
      </c>
      <c r="FH590" s="4">
        <f t="shared" si="582"/>
        <v>0</v>
      </c>
      <c r="FI590" s="4">
        <f t="shared" si="582"/>
        <v>0</v>
      </c>
      <c r="FJ590" s="4">
        <f t="shared" si="582"/>
        <v>0</v>
      </c>
      <c r="FK590" s="4">
        <f t="shared" si="582"/>
        <v>0</v>
      </c>
      <c r="FL590" s="4">
        <f t="shared" si="582"/>
        <v>0</v>
      </c>
      <c r="FM590" s="4">
        <f t="shared" si="582"/>
        <v>0</v>
      </c>
      <c r="FN590" s="4">
        <f t="shared" si="582"/>
        <v>0</v>
      </c>
      <c r="FO590" s="4">
        <f t="shared" si="582"/>
        <v>0</v>
      </c>
      <c r="FP590" s="4">
        <f t="shared" si="582"/>
        <v>0</v>
      </c>
      <c r="FQ590" s="4">
        <f t="shared" si="582"/>
        <v>0</v>
      </c>
      <c r="FR590" s="4">
        <f t="shared" si="582"/>
        <v>0</v>
      </c>
      <c r="FS590" s="4">
        <f t="shared" ref="FS590:GX590" si="583">FS599</f>
        <v>348674.08</v>
      </c>
      <c r="FT590" s="4">
        <f t="shared" si="583"/>
        <v>0</v>
      </c>
      <c r="FU590" s="4">
        <f t="shared" si="583"/>
        <v>0</v>
      </c>
      <c r="FV590" s="4">
        <f t="shared" si="583"/>
        <v>348674.08</v>
      </c>
      <c r="FW590" s="4">
        <f t="shared" si="583"/>
        <v>0</v>
      </c>
      <c r="FX590" s="4">
        <f t="shared" si="583"/>
        <v>0</v>
      </c>
      <c r="FY590" s="4">
        <f t="shared" si="583"/>
        <v>0</v>
      </c>
      <c r="FZ590" s="4">
        <f t="shared" si="583"/>
        <v>0</v>
      </c>
      <c r="GA590" s="4">
        <f t="shared" si="583"/>
        <v>0</v>
      </c>
      <c r="GB590" s="4">
        <f t="shared" si="583"/>
        <v>0</v>
      </c>
      <c r="GC590" s="4">
        <f t="shared" si="583"/>
        <v>0</v>
      </c>
      <c r="GD590" s="4">
        <f t="shared" si="583"/>
        <v>0</v>
      </c>
      <c r="GE590" s="4">
        <f t="shared" si="583"/>
        <v>0</v>
      </c>
      <c r="GF590" s="4">
        <f t="shared" si="583"/>
        <v>0</v>
      </c>
      <c r="GG590" s="4">
        <f t="shared" si="583"/>
        <v>0</v>
      </c>
      <c r="GH590" s="4">
        <f t="shared" si="583"/>
        <v>0</v>
      </c>
      <c r="GI590" s="4">
        <f t="shared" si="583"/>
        <v>0</v>
      </c>
      <c r="GJ590" s="4">
        <f t="shared" si="583"/>
        <v>0</v>
      </c>
      <c r="GK590" s="4">
        <f t="shared" si="583"/>
        <v>0</v>
      </c>
      <c r="GL590" s="4">
        <f t="shared" si="583"/>
        <v>0</v>
      </c>
      <c r="GM590" s="4">
        <f t="shared" si="583"/>
        <v>0</v>
      </c>
      <c r="GN590" s="4">
        <f t="shared" si="583"/>
        <v>0</v>
      </c>
      <c r="GO590" s="4">
        <f t="shared" si="583"/>
        <v>0</v>
      </c>
      <c r="GP590" s="4">
        <f t="shared" si="583"/>
        <v>0</v>
      </c>
      <c r="GQ590" s="4">
        <f t="shared" si="583"/>
        <v>0</v>
      </c>
      <c r="GR590" s="4">
        <f t="shared" si="583"/>
        <v>0</v>
      </c>
      <c r="GS590" s="4">
        <f t="shared" si="583"/>
        <v>0</v>
      </c>
      <c r="GT590" s="4">
        <f t="shared" si="583"/>
        <v>0</v>
      </c>
      <c r="GU590" s="4">
        <f t="shared" si="583"/>
        <v>0</v>
      </c>
      <c r="GV590" s="4">
        <f t="shared" si="583"/>
        <v>0</v>
      </c>
      <c r="GW590" s="4">
        <f t="shared" si="583"/>
        <v>0</v>
      </c>
      <c r="GX590" s="4">
        <f t="shared" si="583"/>
        <v>0</v>
      </c>
    </row>
    <row r="592" spans="1:255" x14ac:dyDescent="0.2">
      <c r="A592" s="2">
        <v>17</v>
      </c>
      <c r="B592" s="2">
        <v>1</v>
      </c>
      <c r="C592" s="2">
        <f>ROW(SmtRes!A685)</f>
        <v>685</v>
      </c>
      <c r="D592" s="2">
        <f>ROW(EtalonRes!A799)</f>
        <v>799</v>
      </c>
      <c r="E592" s="2" t="s">
        <v>18</v>
      </c>
      <c r="F592" s="2" t="s">
        <v>468</v>
      </c>
      <c r="G592" s="2" t="s">
        <v>469</v>
      </c>
      <c r="H592" s="2" t="s">
        <v>44</v>
      </c>
      <c r="I592" s="2">
        <v>1</v>
      </c>
      <c r="J592" s="2">
        <v>0</v>
      </c>
      <c r="K592" s="2">
        <v>1</v>
      </c>
      <c r="L592" s="2"/>
      <c r="M592" s="2"/>
      <c r="N592" s="2"/>
      <c r="O592" s="2">
        <f t="shared" ref="O592:O597" si="584">ROUND(CP592,2)</f>
        <v>24.62</v>
      </c>
      <c r="P592" s="2">
        <f t="shared" ref="P592:P597" si="585">ROUND((ROUND((AC592*AW592*I592),2)*BC592),2)</f>
        <v>0</v>
      </c>
      <c r="Q592" s="2">
        <f t="shared" ref="Q592:Q597" si="586">(ROUND((ROUND(((ET592)*AV592*I592),2)*BB592),2)+ROUND((ROUND(((AE592-(EU592))*AV592*I592),2)*BS592),2))</f>
        <v>0</v>
      </c>
      <c r="R592" s="2">
        <f t="shared" ref="R592:R597" si="587">ROUND((ROUND((AE592*AV592*I592),2)*BS592),2)</f>
        <v>0</v>
      </c>
      <c r="S592" s="2">
        <f t="shared" ref="S592:S597" si="588">ROUND((ROUND((AF592*AV592*I592),2)*BA592),2)</f>
        <v>24.62</v>
      </c>
      <c r="T592" s="2">
        <f t="shared" ref="T592:T597" si="589">ROUND(CU592*I592,2)</f>
        <v>0</v>
      </c>
      <c r="U592" s="2">
        <f t="shared" ref="U592:U597" si="590">CV592*I592</f>
        <v>1.3280000000000001</v>
      </c>
      <c r="V592" s="2">
        <f t="shared" ref="V592:V597" si="591">CW592*I592</f>
        <v>0</v>
      </c>
      <c r="W592" s="2">
        <f t="shared" ref="W592:W597" si="592">ROUND(CX592*I592,2)</f>
        <v>0</v>
      </c>
      <c r="X592" s="2">
        <f t="shared" ref="X592:Y597" si="593">ROUND(CY592,2)</f>
        <v>18.47</v>
      </c>
      <c r="Y592" s="2">
        <f t="shared" si="593"/>
        <v>17.23</v>
      </c>
      <c r="Z592" s="2"/>
      <c r="AA592" s="2">
        <v>151751237</v>
      </c>
      <c r="AB592" s="2">
        <f t="shared" ref="AB592:AB597" si="594">ROUND((AC592+AD592+AF592),6)</f>
        <v>24.623999999999999</v>
      </c>
      <c r="AC592" s="2">
        <f t="shared" ref="AC592:AC597" si="595">ROUND((ES592),6)</f>
        <v>0</v>
      </c>
      <c r="AD592" s="2">
        <f t="shared" ref="AD592:AD597" si="596">ROUND((((ET592)-(EU592))+AE592),6)</f>
        <v>0</v>
      </c>
      <c r="AE592" s="2">
        <f t="shared" ref="AE592:AE597" si="597">ROUND((EU592),6)</f>
        <v>0</v>
      </c>
      <c r="AF592" s="2">
        <f t="shared" ref="AF592:AF597" si="598">ROUND(((EV592*0.8)),6)</f>
        <v>24.623999999999999</v>
      </c>
      <c r="AG592" s="2">
        <f t="shared" ref="AG592:AG597" si="599">ROUND((AP592),6)</f>
        <v>0</v>
      </c>
      <c r="AH592" s="2">
        <f t="shared" ref="AH592:AH597" si="600">((EW592*0.8))</f>
        <v>1.3280000000000001</v>
      </c>
      <c r="AI592" s="2">
        <f t="shared" ref="AI592:AI597" si="601">(EX592)</f>
        <v>0</v>
      </c>
      <c r="AJ592" s="2">
        <f t="shared" ref="AJ592:AJ597" si="602">(AS592)</f>
        <v>0</v>
      </c>
      <c r="AK592" s="2">
        <v>30.78</v>
      </c>
      <c r="AL592" s="2">
        <v>0</v>
      </c>
      <c r="AM592" s="2">
        <v>0</v>
      </c>
      <c r="AN592" s="2">
        <v>0</v>
      </c>
      <c r="AO592" s="2">
        <v>30.78</v>
      </c>
      <c r="AP592" s="2">
        <v>0</v>
      </c>
      <c r="AQ592" s="2">
        <v>1.66</v>
      </c>
      <c r="AR592" s="2">
        <v>0</v>
      </c>
      <c r="AS592" s="2">
        <v>0</v>
      </c>
      <c r="AT592" s="2">
        <v>75</v>
      </c>
      <c r="AU592" s="2">
        <v>70</v>
      </c>
      <c r="AV592" s="2">
        <v>1</v>
      </c>
      <c r="AW592" s="2">
        <v>1</v>
      </c>
      <c r="AX592" s="2"/>
      <c r="AY592" s="2"/>
      <c r="AZ592" s="2">
        <v>1</v>
      </c>
      <c r="BA592" s="2">
        <v>1</v>
      </c>
      <c r="BB592" s="2">
        <v>1</v>
      </c>
      <c r="BC592" s="2">
        <v>1</v>
      </c>
      <c r="BD592" s="2" t="s">
        <v>3</v>
      </c>
      <c r="BE592" s="2" t="s">
        <v>3</v>
      </c>
      <c r="BF592" s="2" t="s">
        <v>3</v>
      </c>
      <c r="BG592" s="2" t="s">
        <v>3</v>
      </c>
      <c r="BH592" s="2">
        <v>0</v>
      </c>
      <c r="BI592" s="2">
        <v>4</v>
      </c>
      <c r="BJ592" s="2" t="s">
        <v>470</v>
      </c>
      <c r="BK592" s="2"/>
      <c r="BL592" s="2"/>
      <c r="BM592" s="2">
        <v>1390</v>
      </c>
      <c r="BN592" s="2">
        <v>0</v>
      </c>
      <c r="BO592" s="2" t="s">
        <v>3</v>
      </c>
      <c r="BP592" s="2">
        <v>0</v>
      </c>
      <c r="BQ592" s="2">
        <v>50</v>
      </c>
      <c r="BR592" s="2">
        <v>0</v>
      </c>
      <c r="BS592" s="2">
        <v>1</v>
      </c>
      <c r="BT592" s="2">
        <v>1</v>
      </c>
      <c r="BU592" s="2">
        <v>1</v>
      </c>
      <c r="BV592" s="2">
        <v>1</v>
      </c>
      <c r="BW592" s="2">
        <v>1</v>
      </c>
      <c r="BX592" s="2">
        <v>1</v>
      </c>
      <c r="BY592" s="2" t="s">
        <v>3</v>
      </c>
      <c r="BZ592" s="2">
        <v>75</v>
      </c>
      <c r="CA592" s="2">
        <v>70</v>
      </c>
      <c r="CB592" s="2" t="s">
        <v>3</v>
      </c>
      <c r="CC592" s="2"/>
      <c r="CD592" s="2"/>
      <c r="CE592" s="2">
        <v>30</v>
      </c>
      <c r="CF592" s="2">
        <v>0</v>
      </c>
      <c r="CG592" s="2">
        <v>0</v>
      </c>
      <c r="CH592" s="2"/>
      <c r="CI592" s="2"/>
      <c r="CJ592" s="2"/>
      <c r="CK592" s="2"/>
      <c r="CL592" s="2"/>
      <c r="CM592" s="2">
        <v>0</v>
      </c>
      <c r="CN592" s="2" t="s">
        <v>231</v>
      </c>
      <c r="CO592" s="2">
        <v>0</v>
      </c>
      <c r="CP592" s="2">
        <f t="shared" ref="CP592:CP597" si="603">(P592+Q592+S592)</f>
        <v>24.62</v>
      </c>
      <c r="CQ592" s="2">
        <f t="shared" ref="CQ592:CQ597" si="604">ROUND((ROUND((AC592*AW592*1),2)*BC592),2)</f>
        <v>0</v>
      </c>
      <c r="CR592" s="2">
        <f t="shared" ref="CR592:CR597" si="605">(ROUND((ROUND(((ET592)*AV592*1),2)*BB592),2)+ROUND((ROUND(((AE592-(EU592))*AV592*1),2)*BS592),2))</f>
        <v>0</v>
      </c>
      <c r="CS592" s="2">
        <f t="shared" ref="CS592:CS597" si="606">ROUND((ROUND((AE592*AV592*1),2)*BS592),2)</f>
        <v>0</v>
      </c>
      <c r="CT592" s="2">
        <f t="shared" ref="CT592:CT597" si="607">ROUND((ROUND((AF592*AV592*1),2)*BA592),2)</f>
        <v>24.62</v>
      </c>
      <c r="CU592" s="2">
        <f t="shared" ref="CU592:CU597" si="608">AG592</f>
        <v>0</v>
      </c>
      <c r="CV592" s="2">
        <f t="shared" ref="CV592:CV597" si="609">(AH592*AV592)</f>
        <v>1.3280000000000001</v>
      </c>
      <c r="CW592" s="2">
        <f t="shared" ref="CW592:CX597" si="610">AI592</f>
        <v>0</v>
      </c>
      <c r="CX592" s="2">
        <f t="shared" si="610"/>
        <v>0</v>
      </c>
      <c r="CY592" s="2">
        <f>((S592*BZ592)/100)</f>
        <v>18.465</v>
      </c>
      <c r="CZ592" s="2">
        <f>((S592*CA592)/100)</f>
        <v>17.234000000000002</v>
      </c>
      <c r="DA592" s="2"/>
      <c r="DB592" s="2"/>
      <c r="DC592" s="2" t="s">
        <v>3</v>
      </c>
      <c r="DD592" s="2" t="s">
        <v>3</v>
      </c>
      <c r="DE592" s="2" t="s">
        <v>3</v>
      </c>
      <c r="DF592" s="2" t="s">
        <v>3</v>
      </c>
      <c r="DG592" s="2" t="s">
        <v>232</v>
      </c>
      <c r="DH592" s="2" t="s">
        <v>3</v>
      </c>
      <c r="DI592" s="2" t="s">
        <v>232</v>
      </c>
      <c r="DJ592" s="2" t="s">
        <v>3</v>
      </c>
      <c r="DK592" s="2" t="s">
        <v>3</v>
      </c>
      <c r="DL592" s="2" t="s">
        <v>3</v>
      </c>
      <c r="DM592" s="2" t="s">
        <v>3</v>
      </c>
      <c r="DN592" s="2">
        <v>0</v>
      </c>
      <c r="DO592" s="2">
        <v>0</v>
      </c>
      <c r="DP592" s="2">
        <v>1</v>
      </c>
      <c r="DQ592" s="2">
        <v>1</v>
      </c>
      <c r="DR592" s="2"/>
      <c r="DS592" s="2"/>
      <c r="DT592" s="2"/>
      <c r="DU592" s="2">
        <v>1013</v>
      </c>
      <c r="DV592" s="2" t="s">
        <v>44</v>
      </c>
      <c r="DW592" s="2" t="s">
        <v>44</v>
      </c>
      <c r="DX592" s="2">
        <v>1</v>
      </c>
      <c r="DY592" s="2"/>
      <c r="DZ592" s="2" t="s">
        <v>3</v>
      </c>
      <c r="EA592" s="2" t="s">
        <v>3</v>
      </c>
      <c r="EB592" s="2" t="s">
        <v>3</v>
      </c>
      <c r="EC592" s="2" t="s">
        <v>3</v>
      </c>
      <c r="ED592" s="2"/>
      <c r="EE592" s="2">
        <v>151031388</v>
      </c>
      <c r="EF592" s="2">
        <v>50</v>
      </c>
      <c r="EG592" s="2" t="s">
        <v>233</v>
      </c>
      <c r="EH592" s="2">
        <v>0</v>
      </c>
      <c r="EI592" s="2" t="s">
        <v>3</v>
      </c>
      <c r="EJ592" s="2">
        <v>4</v>
      </c>
      <c r="EK592" s="2">
        <v>1390</v>
      </c>
      <c r="EL592" s="2" t="s">
        <v>471</v>
      </c>
      <c r="EM592" s="2" t="s">
        <v>472</v>
      </c>
      <c r="EN592" s="2"/>
      <c r="EO592" s="2" t="s">
        <v>236</v>
      </c>
      <c r="EP592" s="2"/>
      <c r="EQ592" s="2">
        <v>0</v>
      </c>
      <c r="ER592" s="2">
        <v>30.78</v>
      </c>
      <c r="ES592" s="2">
        <v>0</v>
      </c>
      <c r="ET592" s="2">
        <v>0</v>
      </c>
      <c r="EU592" s="2">
        <v>0</v>
      </c>
      <c r="EV592" s="2">
        <v>30.78</v>
      </c>
      <c r="EW592" s="2">
        <v>1.66</v>
      </c>
      <c r="EX592" s="2">
        <v>0</v>
      </c>
      <c r="EY592" s="2">
        <v>0</v>
      </c>
      <c r="EZ592" s="2"/>
      <c r="FA592" s="2"/>
      <c r="FB592" s="2"/>
      <c r="FC592" s="2"/>
      <c r="FD592" s="2"/>
      <c r="FE592" s="2"/>
      <c r="FF592" s="2"/>
      <c r="FG592" s="2"/>
      <c r="FH592" s="2"/>
      <c r="FI592" s="2"/>
      <c r="FJ592" s="2"/>
      <c r="FK592" s="2"/>
      <c r="FL592" s="2"/>
      <c r="FM592" s="2"/>
      <c r="FN592" s="2"/>
      <c r="FO592" s="2"/>
      <c r="FP592" s="2"/>
      <c r="FQ592" s="2">
        <v>0</v>
      </c>
      <c r="FR592" s="2">
        <f t="shared" ref="FR592:FR597" si="611">ROUND(IF(BI592=3,GM592,0),2)</f>
        <v>0</v>
      </c>
      <c r="FS592" s="2">
        <v>0</v>
      </c>
      <c r="FT592" s="2"/>
      <c r="FU592" s="2"/>
      <c r="FV592" s="2"/>
      <c r="FW592" s="2"/>
      <c r="FX592" s="2">
        <v>75</v>
      </c>
      <c r="FY592" s="2">
        <v>70</v>
      </c>
      <c r="FZ592" s="2"/>
      <c r="GA592" s="2" t="s">
        <v>3</v>
      </c>
      <c r="GB592" s="2"/>
      <c r="GC592" s="2"/>
      <c r="GD592" s="2">
        <v>0</v>
      </c>
      <c r="GE592" s="2"/>
      <c r="GF592" s="2">
        <v>2025539832</v>
      </c>
      <c r="GG592" s="2">
        <v>2</v>
      </c>
      <c r="GH592" s="2">
        <v>1</v>
      </c>
      <c r="GI592" s="2">
        <v>-2</v>
      </c>
      <c r="GJ592" s="2">
        <v>0</v>
      </c>
      <c r="GK592" s="2">
        <f>ROUND(R592*(R12)/100,2)</f>
        <v>0</v>
      </c>
      <c r="GL592" s="2">
        <f t="shared" ref="GL592:GL597" si="612">ROUND(IF(AND(BH592=3,BI592=3,FS592&lt;&gt;0),P592,0),2)</f>
        <v>0</v>
      </c>
      <c r="GM592" s="2">
        <f t="shared" ref="GM592:GM597" si="613">ROUND(O592+X592+Y592+GK592,2)+GX592</f>
        <v>60.32</v>
      </c>
      <c r="GN592" s="2">
        <f t="shared" ref="GN592:GN597" si="614">IF(OR(BI592=0,BI592=1),GM592,0)</f>
        <v>0</v>
      </c>
      <c r="GO592" s="2">
        <f t="shared" ref="GO592:GO597" si="615">IF(BI592=2,GM592,0)</f>
        <v>0</v>
      </c>
      <c r="GP592" s="2">
        <f t="shared" ref="GP592:GP597" si="616">IF(BI592=4,GM592+GX592,0)</f>
        <v>60.32</v>
      </c>
      <c r="GQ592" s="2"/>
      <c r="GR592" s="2">
        <v>0</v>
      </c>
      <c r="GS592" s="2">
        <v>0</v>
      </c>
      <c r="GT592" s="2">
        <v>0</v>
      </c>
      <c r="GU592" s="2" t="s">
        <v>3</v>
      </c>
      <c r="GV592" s="2">
        <f t="shared" ref="GV592:GV597" si="617">ROUND((GT592),6)</f>
        <v>0</v>
      </c>
      <c r="GW592" s="2">
        <v>1</v>
      </c>
      <c r="GX592" s="2">
        <f t="shared" ref="GX592:GX597" si="618">ROUND(HC592*I592,2)</f>
        <v>0</v>
      </c>
      <c r="GY592" s="2"/>
      <c r="GZ592" s="2"/>
      <c r="HA592" s="2">
        <v>0</v>
      </c>
      <c r="HB592" s="2">
        <v>0</v>
      </c>
      <c r="HC592" s="2">
        <f t="shared" ref="HC592:HC597" si="619">GV592*GW592</f>
        <v>0</v>
      </c>
      <c r="HD592" s="2"/>
      <c r="HE592" s="2" t="s">
        <v>3</v>
      </c>
      <c r="HF592" s="2" t="s">
        <v>3</v>
      </c>
      <c r="HG592" s="2"/>
      <c r="HH592" s="2"/>
      <c r="HI592" s="2"/>
      <c r="HJ592" s="2"/>
      <c r="HK592" s="2"/>
      <c r="HL592" s="2"/>
      <c r="HM592" s="2" t="s">
        <v>3</v>
      </c>
      <c r="HN592" s="2" t="s">
        <v>3</v>
      </c>
      <c r="HO592" s="2" t="s">
        <v>3</v>
      </c>
      <c r="HP592" s="2" t="s">
        <v>3</v>
      </c>
      <c r="HQ592" s="2" t="s">
        <v>3</v>
      </c>
      <c r="HR592" s="2"/>
      <c r="HS592" s="2"/>
      <c r="HT592" s="2"/>
      <c r="HU592" s="2"/>
      <c r="HV592" s="2"/>
      <c r="HW592" s="2"/>
      <c r="HX592" s="2"/>
      <c r="HY592" s="2"/>
      <c r="HZ592" s="2"/>
      <c r="IA592" s="2"/>
      <c r="IB592" s="2"/>
      <c r="IC592" s="2"/>
      <c r="ID592" s="2"/>
      <c r="IE592" s="2"/>
      <c r="IF592" s="2"/>
      <c r="IG592" s="2"/>
      <c r="IH592" s="2"/>
      <c r="II592" s="2"/>
      <c r="IJ592" s="2"/>
      <c r="IK592" s="2">
        <v>0</v>
      </c>
      <c r="IL592" s="2"/>
      <c r="IM592" s="2"/>
      <c r="IN592" s="2"/>
      <c r="IO592" s="2"/>
      <c r="IP592" s="2"/>
      <c r="IQ592" s="2"/>
      <c r="IR592" s="2"/>
      <c r="IS592" s="2"/>
      <c r="IT592" s="2"/>
      <c r="IU592" s="2"/>
    </row>
    <row r="593" spans="1:255" x14ac:dyDescent="0.2">
      <c r="A593">
        <v>17</v>
      </c>
      <c r="B593">
        <v>1</v>
      </c>
      <c r="C593">
        <f>ROW(SmtRes!A686)</f>
        <v>686</v>
      </c>
      <c r="D593">
        <f>ROW(EtalonRes!A800)</f>
        <v>800</v>
      </c>
      <c r="E593" t="s">
        <v>18</v>
      </c>
      <c r="F593" t="s">
        <v>468</v>
      </c>
      <c r="G593" t="s">
        <v>469</v>
      </c>
      <c r="H593" t="s">
        <v>44</v>
      </c>
      <c r="I593">
        <v>1</v>
      </c>
      <c r="J593">
        <v>0</v>
      </c>
      <c r="K593">
        <v>1</v>
      </c>
      <c r="O593">
        <f t="shared" si="584"/>
        <v>849.64</v>
      </c>
      <c r="P593">
        <f t="shared" si="585"/>
        <v>0</v>
      </c>
      <c r="Q593">
        <f t="shared" si="586"/>
        <v>0</v>
      </c>
      <c r="R593">
        <f t="shared" si="587"/>
        <v>0</v>
      </c>
      <c r="S593">
        <f t="shared" si="588"/>
        <v>849.64</v>
      </c>
      <c r="T593">
        <f t="shared" si="589"/>
        <v>0</v>
      </c>
      <c r="U593">
        <f t="shared" si="590"/>
        <v>1.3280000000000001</v>
      </c>
      <c r="V593">
        <f t="shared" si="591"/>
        <v>0</v>
      </c>
      <c r="W593">
        <f t="shared" si="592"/>
        <v>0</v>
      </c>
      <c r="X593">
        <f t="shared" si="593"/>
        <v>594.75</v>
      </c>
      <c r="Y593">
        <f t="shared" si="593"/>
        <v>348.35</v>
      </c>
      <c r="AA593">
        <v>151751235</v>
      </c>
      <c r="AB593">
        <f t="shared" si="594"/>
        <v>24.623999999999999</v>
      </c>
      <c r="AC593">
        <f t="shared" si="595"/>
        <v>0</v>
      </c>
      <c r="AD593">
        <f t="shared" si="596"/>
        <v>0</v>
      </c>
      <c r="AE593">
        <f t="shared" si="597"/>
        <v>0</v>
      </c>
      <c r="AF593">
        <f t="shared" si="598"/>
        <v>24.623999999999999</v>
      </c>
      <c r="AG593">
        <f t="shared" si="599"/>
        <v>0</v>
      </c>
      <c r="AH593">
        <f t="shared" si="600"/>
        <v>1.3280000000000001</v>
      </c>
      <c r="AI593">
        <f t="shared" si="601"/>
        <v>0</v>
      </c>
      <c r="AJ593">
        <f t="shared" si="602"/>
        <v>0</v>
      </c>
      <c r="AK593">
        <v>30.78</v>
      </c>
      <c r="AL593">
        <v>0</v>
      </c>
      <c r="AM593">
        <v>0</v>
      </c>
      <c r="AN593">
        <v>0</v>
      </c>
      <c r="AO593">
        <v>30.78</v>
      </c>
      <c r="AP593">
        <v>0</v>
      </c>
      <c r="AQ593">
        <v>1.66</v>
      </c>
      <c r="AR593">
        <v>0</v>
      </c>
      <c r="AS593">
        <v>0</v>
      </c>
      <c r="AT593">
        <v>70</v>
      </c>
      <c r="AU593">
        <v>41</v>
      </c>
      <c r="AV593">
        <v>1</v>
      </c>
      <c r="AW593">
        <v>1</v>
      </c>
      <c r="AZ593">
        <v>1</v>
      </c>
      <c r="BA593">
        <v>34.51</v>
      </c>
      <c r="BB593">
        <v>1</v>
      </c>
      <c r="BC593">
        <v>1</v>
      </c>
      <c r="BD593" t="s">
        <v>3</v>
      </c>
      <c r="BE593" t="s">
        <v>3</v>
      </c>
      <c r="BF593" t="s">
        <v>3</v>
      </c>
      <c r="BG593" t="s">
        <v>3</v>
      </c>
      <c r="BH593">
        <v>0</v>
      </c>
      <c r="BI593">
        <v>4</v>
      </c>
      <c r="BJ593" t="s">
        <v>470</v>
      </c>
      <c r="BM593">
        <v>1390</v>
      </c>
      <c r="BN593">
        <v>0</v>
      </c>
      <c r="BO593" t="s">
        <v>3</v>
      </c>
      <c r="BP593">
        <v>0</v>
      </c>
      <c r="BQ593">
        <v>50</v>
      </c>
      <c r="BR593">
        <v>0</v>
      </c>
      <c r="BS593">
        <v>34.51</v>
      </c>
      <c r="BT593">
        <v>1</v>
      </c>
      <c r="BU593">
        <v>1</v>
      </c>
      <c r="BV593">
        <v>1</v>
      </c>
      <c r="BW593">
        <v>1</v>
      </c>
      <c r="BX593">
        <v>1</v>
      </c>
      <c r="BY593" t="s">
        <v>3</v>
      </c>
      <c r="BZ593">
        <v>70</v>
      </c>
      <c r="CA593">
        <v>41</v>
      </c>
      <c r="CB593" t="s">
        <v>3</v>
      </c>
      <c r="CE593">
        <v>30</v>
      </c>
      <c r="CF593">
        <v>0</v>
      </c>
      <c r="CG593">
        <v>0</v>
      </c>
      <c r="CM593">
        <v>0</v>
      </c>
      <c r="CN593" t="s">
        <v>231</v>
      </c>
      <c r="CO593">
        <v>0</v>
      </c>
      <c r="CP593">
        <f t="shared" si="603"/>
        <v>849.64</v>
      </c>
      <c r="CQ593">
        <f t="shared" si="604"/>
        <v>0</v>
      </c>
      <c r="CR593">
        <f t="shared" si="605"/>
        <v>0</v>
      </c>
      <c r="CS593">
        <f t="shared" si="606"/>
        <v>0</v>
      </c>
      <c r="CT593">
        <f t="shared" si="607"/>
        <v>849.64</v>
      </c>
      <c r="CU593">
        <f t="shared" si="608"/>
        <v>0</v>
      </c>
      <c r="CV593">
        <f t="shared" si="609"/>
        <v>1.3280000000000001</v>
      </c>
      <c r="CW593">
        <f t="shared" si="610"/>
        <v>0</v>
      </c>
      <c r="CX593">
        <f t="shared" si="610"/>
        <v>0</v>
      </c>
      <c r="CY593">
        <f>S593*(BZ593/100)</f>
        <v>594.74799999999993</v>
      </c>
      <c r="CZ593">
        <f>S593*(CA593/100)</f>
        <v>348.35239999999999</v>
      </c>
      <c r="DC593" t="s">
        <v>3</v>
      </c>
      <c r="DD593" t="s">
        <v>3</v>
      </c>
      <c r="DE593" t="s">
        <v>3</v>
      </c>
      <c r="DF593" t="s">
        <v>3</v>
      </c>
      <c r="DG593" t="s">
        <v>232</v>
      </c>
      <c r="DH593" t="s">
        <v>3</v>
      </c>
      <c r="DI593" t="s">
        <v>232</v>
      </c>
      <c r="DJ593" t="s">
        <v>3</v>
      </c>
      <c r="DK593" t="s">
        <v>3</v>
      </c>
      <c r="DL593" t="s">
        <v>3</v>
      </c>
      <c r="DM593" t="s">
        <v>3</v>
      </c>
      <c r="DN593">
        <v>75</v>
      </c>
      <c r="DO593">
        <v>70</v>
      </c>
      <c r="DP593">
        <v>1</v>
      </c>
      <c r="DQ593">
        <v>1</v>
      </c>
      <c r="DU593">
        <v>1013</v>
      </c>
      <c r="DV593" t="s">
        <v>44</v>
      </c>
      <c r="DW593" t="s">
        <v>44</v>
      </c>
      <c r="DX593">
        <v>1</v>
      </c>
      <c r="DZ593" t="s">
        <v>3</v>
      </c>
      <c r="EA593" t="s">
        <v>3</v>
      </c>
      <c r="EB593" t="s">
        <v>3</v>
      </c>
      <c r="EC593" t="s">
        <v>3</v>
      </c>
      <c r="EE593">
        <v>151031388</v>
      </c>
      <c r="EF593">
        <v>50</v>
      </c>
      <c r="EG593" t="s">
        <v>233</v>
      </c>
      <c r="EH593">
        <v>0</v>
      </c>
      <c r="EI593" t="s">
        <v>3</v>
      </c>
      <c r="EJ593">
        <v>4</v>
      </c>
      <c r="EK593">
        <v>1390</v>
      </c>
      <c r="EL593" t="s">
        <v>471</v>
      </c>
      <c r="EM593" t="s">
        <v>472</v>
      </c>
      <c r="EO593" t="s">
        <v>236</v>
      </c>
      <c r="EQ593">
        <v>0</v>
      </c>
      <c r="ER593">
        <v>30.78</v>
      </c>
      <c r="ES593">
        <v>0</v>
      </c>
      <c r="ET593">
        <v>0</v>
      </c>
      <c r="EU593">
        <v>0</v>
      </c>
      <c r="EV593">
        <v>30.78</v>
      </c>
      <c r="EW593">
        <v>1.66</v>
      </c>
      <c r="EX593">
        <v>0</v>
      </c>
      <c r="EY593">
        <v>0</v>
      </c>
      <c r="FQ593">
        <v>0</v>
      </c>
      <c r="FR593">
        <f t="shared" si="611"/>
        <v>0</v>
      </c>
      <c r="FS593">
        <v>0</v>
      </c>
      <c r="FX593">
        <v>75</v>
      </c>
      <c r="FY593">
        <v>70</v>
      </c>
      <c r="GA593" t="s">
        <v>3</v>
      </c>
      <c r="GD593">
        <v>0</v>
      </c>
      <c r="GF593">
        <v>2025539832</v>
      </c>
      <c r="GG593">
        <v>2</v>
      </c>
      <c r="GH593">
        <v>1</v>
      </c>
      <c r="GI593">
        <v>2</v>
      </c>
      <c r="GJ593">
        <v>0</v>
      </c>
      <c r="GK593">
        <f>ROUND(R593*(S12)/100,2)</f>
        <v>0</v>
      </c>
      <c r="GL593">
        <f t="shared" si="612"/>
        <v>0</v>
      </c>
      <c r="GM593">
        <f t="shared" si="613"/>
        <v>1792.74</v>
      </c>
      <c r="GN593">
        <f t="shared" si="614"/>
        <v>0</v>
      </c>
      <c r="GO593">
        <f t="shared" si="615"/>
        <v>0</v>
      </c>
      <c r="GP593">
        <f t="shared" si="616"/>
        <v>1792.74</v>
      </c>
      <c r="GR593">
        <v>0</v>
      </c>
      <c r="GS593">
        <v>3</v>
      </c>
      <c r="GT593">
        <v>0</v>
      </c>
      <c r="GU593" t="s">
        <v>3</v>
      </c>
      <c r="GV593">
        <f t="shared" si="617"/>
        <v>0</v>
      </c>
      <c r="GW593">
        <v>1</v>
      </c>
      <c r="GX593">
        <f t="shared" si="618"/>
        <v>0</v>
      </c>
      <c r="HA593">
        <v>0</v>
      </c>
      <c r="HB593">
        <v>0</v>
      </c>
      <c r="HC593">
        <f t="shared" si="619"/>
        <v>0</v>
      </c>
      <c r="HE593" t="s">
        <v>3</v>
      </c>
      <c r="HF593" t="s">
        <v>3</v>
      </c>
      <c r="HM593" t="s">
        <v>3</v>
      </c>
      <c r="HN593" t="s">
        <v>3</v>
      </c>
      <c r="HO593" t="s">
        <v>3</v>
      </c>
      <c r="HP593" t="s">
        <v>3</v>
      </c>
      <c r="HQ593" t="s">
        <v>3</v>
      </c>
      <c r="IK593">
        <v>0</v>
      </c>
    </row>
    <row r="594" spans="1:255" x14ac:dyDescent="0.2">
      <c r="A594" s="2">
        <v>17</v>
      </c>
      <c r="B594" s="2">
        <v>1</v>
      </c>
      <c r="C594" s="2">
        <f>ROW(SmtRes!A687)</f>
        <v>687</v>
      </c>
      <c r="D594" s="2">
        <f>ROW(EtalonRes!A801)</f>
        <v>801</v>
      </c>
      <c r="E594" s="2" t="s">
        <v>26</v>
      </c>
      <c r="F594" s="2" t="s">
        <v>473</v>
      </c>
      <c r="G594" s="2" t="s">
        <v>474</v>
      </c>
      <c r="H594" s="2" t="s">
        <v>44</v>
      </c>
      <c r="I594" s="2">
        <v>263</v>
      </c>
      <c r="J594" s="2">
        <v>0</v>
      </c>
      <c r="K594" s="2">
        <v>263</v>
      </c>
      <c r="L594" s="2"/>
      <c r="M594" s="2"/>
      <c r="N594" s="2"/>
      <c r="O594" s="2">
        <f t="shared" si="584"/>
        <v>3894.5</v>
      </c>
      <c r="P594" s="2">
        <f t="shared" si="585"/>
        <v>0</v>
      </c>
      <c r="Q594" s="2">
        <f t="shared" si="586"/>
        <v>0</v>
      </c>
      <c r="R594" s="2">
        <f t="shared" si="587"/>
        <v>0</v>
      </c>
      <c r="S594" s="2">
        <f t="shared" si="588"/>
        <v>3894.5</v>
      </c>
      <c r="T594" s="2">
        <f t="shared" si="589"/>
        <v>0</v>
      </c>
      <c r="U594" s="2">
        <f t="shared" si="590"/>
        <v>267.20800000000003</v>
      </c>
      <c r="V594" s="2">
        <f t="shared" si="591"/>
        <v>0</v>
      </c>
      <c r="W594" s="2">
        <f t="shared" si="592"/>
        <v>0</v>
      </c>
      <c r="X594" s="2">
        <f t="shared" si="593"/>
        <v>2920.88</v>
      </c>
      <c r="Y594" s="2">
        <f t="shared" si="593"/>
        <v>2726.15</v>
      </c>
      <c r="Z594" s="2"/>
      <c r="AA594" s="2">
        <v>151751237</v>
      </c>
      <c r="AB594" s="2">
        <f t="shared" si="594"/>
        <v>14.808</v>
      </c>
      <c r="AC594" s="2">
        <f t="shared" si="595"/>
        <v>0</v>
      </c>
      <c r="AD594" s="2">
        <f t="shared" si="596"/>
        <v>0</v>
      </c>
      <c r="AE594" s="2">
        <f t="shared" si="597"/>
        <v>0</v>
      </c>
      <c r="AF594" s="2">
        <f t="shared" si="598"/>
        <v>14.808</v>
      </c>
      <c r="AG594" s="2">
        <f t="shared" si="599"/>
        <v>0</v>
      </c>
      <c r="AH594" s="2">
        <f t="shared" si="600"/>
        <v>1.016</v>
      </c>
      <c r="AI594" s="2">
        <f t="shared" si="601"/>
        <v>0</v>
      </c>
      <c r="AJ594" s="2">
        <f t="shared" si="602"/>
        <v>0</v>
      </c>
      <c r="AK594" s="2">
        <v>18.510000000000002</v>
      </c>
      <c r="AL594" s="2">
        <v>0</v>
      </c>
      <c r="AM594" s="2">
        <v>0</v>
      </c>
      <c r="AN594" s="2">
        <v>0</v>
      </c>
      <c r="AO594" s="2">
        <v>18.510000000000002</v>
      </c>
      <c r="AP594" s="2">
        <v>0</v>
      </c>
      <c r="AQ594" s="2">
        <v>1.27</v>
      </c>
      <c r="AR594" s="2">
        <v>0</v>
      </c>
      <c r="AS594" s="2">
        <v>0</v>
      </c>
      <c r="AT594" s="2">
        <v>75</v>
      </c>
      <c r="AU594" s="2">
        <v>70</v>
      </c>
      <c r="AV594" s="2">
        <v>1</v>
      </c>
      <c r="AW594" s="2">
        <v>1</v>
      </c>
      <c r="AX594" s="2"/>
      <c r="AY594" s="2"/>
      <c r="AZ594" s="2">
        <v>1</v>
      </c>
      <c r="BA594" s="2">
        <v>1</v>
      </c>
      <c r="BB594" s="2">
        <v>1</v>
      </c>
      <c r="BC594" s="2">
        <v>1</v>
      </c>
      <c r="BD594" s="2" t="s">
        <v>3</v>
      </c>
      <c r="BE594" s="2" t="s">
        <v>3</v>
      </c>
      <c r="BF594" s="2" t="s">
        <v>3</v>
      </c>
      <c r="BG594" s="2" t="s">
        <v>3</v>
      </c>
      <c r="BH594" s="2">
        <v>0</v>
      </c>
      <c r="BI594" s="2">
        <v>4</v>
      </c>
      <c r="BJ594" s="2" t="s">
        <v>475</v>
      </c>
      <c r="BK594" s="2"/>
      <c r="BL594" s="2"/>
      <c r="BM594" s="2">
        <v>1390</v>
      </c>
      <c r="BN594" s="2">
        <v>0</v>
      </c>
      <c r="BO594" s="2" t="s">
        <v>3</v>
      </c>
      <c r="BP594" s="2">
        <v>0</v>
      </c>
      <c r="BQ594" s="2">
        <v>50</v>
      </c>
      <c r="BR594" s="2">
        <v>0</v>
      </c>
      <c r="BS594" s="2">
        <v>1</v>
      </c>
      <c r="BT594" s="2">
        <v>1</v>
      </c>
      <c r="BU594" s="2">
        <v>1</v>
      </c>
      <c r="BV594" s="2">
        <v>1</v>
      </c>
      <c r="BW594" s="2">
        <v>1</v>
      </c>
      <c r="BX594" s="2">
        <v>1</v>
      </c>
      <c r="BY594" s="2" t="s">
        <v>3</v>
      </c>
      <c r="BZ594" s="2">
        <v>75</v>
      </c>
      <c r="CA594" s="2">
        <v>70</v>
      </c>
      <c r="CB594" s="2" t="s">
        <v>3</v>
      </c>
      <c r="CC594" s="2"/>
      <c r="CD594" s="2"/>
      <c r="CE594" s="2">
        <v>30</v>
      </c>
      <c r="CF594" s="2">
        <v>0</v>
      </c>
      <c r="CG594" s="2">
        <v>0</v>
      </c>
      <c r="CH594" s="2"/>
      <c r="CI594" s="2"/>
      <c r="CJ594" s="2"/>
      <c r="CK594" s="2"/>
      <c r="CL594" s="2"/>
      <c r="CM594" s="2">
        <v>0</v>
      </c>
      <c r="CN594" s="2" t="s">
        <v>231</v>
      </c>
      <c r="CO594" s="2">
        <v>0</v>
      </c>
      <c r="CP594" s="2">
        <f t="shared" si="603"/>
        <v>3894.5</v>
      </c>
      <c r="CQ594" s="2">
        <f t="shared" si="604"/>
        <v>0</v>
      </c>
      <c r="CR594" s="2">
        <f t="shared" si="605"/>
        <v>0</v>
      </c>
      <c r="CS594" s="2">
        <f t="shared" si="606"/>
        <v>0</v>
      </c>
      <c r="CT594" s="2">
        <f t="shared" si="607"/>
        <v>14.81</v>
      </c>
      <c r="CU594" s="2">
        <f t="shared" si="608"/>
        <v>0</v>
      </c>
      <c r="CV594" s="2">
        <f t="shared" si="609"/>
        <v>1.016</v>
      </c>
      <c r="CW594" s="2">
        <f t="shared" si="610"/>
        <v>0</v>
      </c>
      <c r="CX594" s="2">
        <f t="shared" si="610"/>
        <v>0</v>
      </c>
      <c r="CY594" s="2">
        <f>((S594*BZ594)/100)</f>
        <v>2920.875</v>
      </c>
      <c r="CZ594" s="2">
        <f>((S594*CA594)/100)</f>
        <v>2726.15</v>
      </c>
      <c r="DA594" s="2"/>
      <c r="DB594" s="2"/>
      <c r="DC594" s="2" t="s">
        <v>3</v>
      </c>
      <c r="DD594" s="2" t="s">
        <v>3</v>
      </c>
      <c r="DE594" s="2" t="s">
        <v>3</v>
      </c>
      <c r="DF594" s="2" t="s">
        <v>3</v>
      </c>
      <c r="DG594" s="2" t="s">
        <v>232</v>
      </c>
      <c r="DH594" s="2" t="s">
        <v>3</v>
      </c>
      <c r="DI594" s="2" t="s">
        <v>232</v>
      </c>
      <c r="DJ594" s="2" t="s">
        <v>3</v>
      </c>
      <c r="DK594" s="2" t="s">
        <v>3</v>
      </c>
      <c r="DL594" s="2" t="s">
        <v>3</v>
      </c>
      <c r="DM594" s="2" t="s">
        <v>3</v>
      </c>
      <c r="DN594" s="2">
        <v>0</v>
      </c>
      <c r="DO594" s="2">
        <v>0</v>
      </c>
      <c r="DP594" s="2">
        <v>1</v>
      </c>
      <c r="DQ594" s="2">
        <v>1</v>
      </c>
      <c r="DR594" s="2"/>
      <c r="DS594" s="2"/>
      <c r="DT594" s="2"/>
      <c r="DU594" s="2">
        <v>1013</v>
      </c>
      <c r="DV594" s="2" t="s">
        <v>44</v>
      </c>
      <c r="DW594" s="2" t="s">
        <v>44</v>
      </c>
      <c r="DX594" s="2">
        <v>1</v>
      </c>
      <c r="DY594" s="2"/>
      <c r="DZ594" s="2" t="s">
        <v>3</v>
      </c>
      <c r="EA594" s="2" t="s">
        <v>3</v>
      </c>
      <c r="EB594" s="2" t="s">
        <v>3</v>
      </c>
      <c r="EC594" s="2" t="s">
        <v>3</v>
      </c>
      <c r="ED594" s="2"/>
      <c r="EE594" s="2">
        <v>151031388</v>
      </c>
      <c r="EF594" s="2">
        <v>50</v>
      </c>
      <c r="EG594" s="2" t="s">
        <v>233</v>
      </c>
      <c r="EH594" s="2">
        <v>0</v>
      </c>
      <c r="EI594" s="2" t="s">
        <v>3</v>
      </c>
      <c r="EJ594" s="2">
        <v>4</v>
      </c>
      <c r="EK594" s="2">
        <v>1390</v>
      </c>
      <c r="EL594" s="2" t="s">
        <v>471</v>
      </c>
      <c r="EM594" s="2" t="s">
        <v>472</v>
      </c>
      <c r="EN594" s="2"/>
      <c r="EO594" s="2" t="s">
        <v>236</v>
      </c>
      <c r="EP594" s="2"/>
      <c r="EQ594" s="2">
        <v>0</v>
      </c>
      <c r="ER594" s="2">
        <v>18.510000000000002</v>
      </c>
      <c r="ES594" s="2">
        <v>0</v>
      </c>
      <c r="ET594" s="2">
        <v>0</v>
      </c>
      <c r="EU594" s="2">
        <v>0</v>
      </c>
      <c r="EV594" s="2">
        <v>18.510000000000002</v>
      </c>
      <c r="EW594" s="2">
        <v>1.27</v>
      </c>
      <c r="EX594" s="2">
        <v>0</v>
      </c>
      <c r="EY594" s="2">
        <v>0</v>
      </c>
      <c r="EZ594" s="2"/>
      <c r="FA594" s="2"/>
      <c r="FB594" s="2"/>
      <c r="FC594" s="2"/>
      <c r="FD594" s="2"/>
      <c r="FE594" s="2"/>
      <c r="FF594" s="2"/>
      <c r="FG594" s="2"/>
      <c r="FH594" s="2"/>
      <c r="FI594" s="2"/>
      <c r="FJ594" s="2"/>
      <c r="FK594" s="2"/>
      <c r="FL594" s="2"/>
      <c r="FM594" s="2"/>
      <c r="FN594" s="2"/>
      <c r="FO594" s="2"/>
      <c r="FP594" s="2"/>
      <c r="FQ594" s="2">
        <v>0</v>
      </c>
      <c r="FR594" s="2">
        <f t="shared" si="611"/>
        <v>0</v>
      </c>
      <c r="FS594" s="2">
        <v>0</v>
      </c>
      <c r="FT594" s="2"/>
      <c r="FU594" s="2"/>
      <c r="FV594" s="2"/>
      <c r="FW594" s="2"/>
      <c r="FX594" s="2">
        <v>75</v>
      </c>
      <c r="FY594" s="2">
        <v>70</v>
      </c>
      <c r="FZ594" s="2"/>
      <c r="GA594" s="2" t="s">
        <v>3</v>
      </c>
      <c r="GB594" s="2"/>
      <c r="GC594" s="2"/>
      <c r="GD594" s="2">
        <v>0</v>
      </c>
      <c r="GE594" s="2"/>
      <c r="GF594" s="2">
        <v>-1273993221</v>
      </c>
      <c r="GG594" s="2">
        <v>2</v>
      </c>
      <c r="GH594" s="2">
        <v>1</v>
      </c>
      <c r="GI594" s="2">
        <v>-2</v>
      </c>
      <c r="GJ594" s="2">
        <v>0</v>
      </c>
      <c r="GK594" s="2">
        <f>ROUND(R594*(R12)/100,2)</f>
        <v>0</v>
      </c>
      <c r="GL594" s="2">
        <f t="shared" si="612"/>
        <v>0</v>
      </c>
      <c r="GM594" s="2">
        <f t="shared" si="613"/>
        <v>9541.5300000000007</v>
      </c>
      <c r="GN594" s="2">
        <f t="shared" si="614"/>
        <v>0</v>
      </c>
      <c r="GO594" s="2">
        <f t="shared" si="615"/>
        <v>0</v>
      </c>
      <c r="GP594" s="2">
        <f t="shared" si="616"/>
        <v>9541.5300000000007</v>
      </c>
      <c r="GQ594" s="2"/>
      <c r="GR594" s="2">
        <v>0</v>
      </c>
      <c r="GS594" s="2">
        <v>0</v>
      </c>
      <c r="GT594" s="2">
        <v>0</v>
      </c>
      <c r="GU594" s="2" t="s">
        <v>3</v>
      </c>
      <c r="GV594" s="2">
        <f t="shared" si="617"/>
        <v>0</v>
      </c>
      <c r="GW594" s="2">
        <v>1</v>
      </c>
      <c r="GX594" s="2">
        <f t="shared" si="618"/>
        <v>0</v>
      </c>
      <c r="GY594" s="2"/>
      <c r="GZ594" s="2"/>
      <c r="HA594" s="2">
        <v>0</v>
      </c>
      <c r="HB594" s="2">
        <v>0</v>
      </c>
      <c r="HC594" s="2">
        <f t="shared" si="619"/>
        <v>0</v>
      </c>
      <c r="HD594" s="2"/>
      <c r="HE594" s="2" t="s">
        <v>3</v>
      </c>
      <c r="HF594" s="2" t="s">
        <v>3</v>
      </c>
      <c r="HG594" s="2"/>
      <c r="HH594" s="2"/>
      <c r="HI594" s="2"/>
      <c r="HJ594" s="2"/>
      <c r="HK594" s="2"/>
      <c r="HL594" s="2"/>
      <c r="HM594" s="2" t="s">
        <v>3</v>
      </c>
      <c r="HN594" s="2" t="s">
        <v>3</v>
      </c>
      <c r="HO594" s="2" t="s">
        <v>3</v>
      </c>
      <c r="HP594" s="2" t="s">
        <v>3</v>
      </c>
      <c r="HQ594" s="2" t="s">
        <v>3</v>
      </c>
      <c r="HR594" s="2"/>
      <c r="HS594" s="2"/>
      <c r="HT594" s="2"/>
      <c r="HU594" s="2"/>
      <c r="HV594" s="2"/>
      <c r="HW594" s="2"/>
      <c r="HX594" s="2"/>
      <c r="HY594" s="2"/>
      <c r="HZ594" s="2"/>
      <c r="IA594" s="2"/>
      <c r="IB594" s="2"/>
      <c r="IC594" s="2"/>
      <c r="ID594" s="2"/>
      <c r="IE594" s="2"/>
      <c r="IF594" s="2"/>
      <c r="IG594" s="2"/>
      <c r="IH594" s="2"/>
      <c r="II594" s="2"/>
      <c r="IJ594" s="2"/>
      <c r="IK594" s="2">
        <v>0</v>
      </c>
      <c r="IL594" s="2"/>
      <c r="IM594" s="2"/>
      <c r="IN594" s="2"/>
      <c r="IO594" s="2"/>
      <c r="IP594" s="2"/>
      <c r="IQ594" s="2"/>
      <c r="IR594" s="2"/>
      <c r="IS594" s="2"/>
      <c r="IT594" s="2"/>
      <c r="IU594" s="2"/>
    </row>
    <row r="595" spans="1:255" x14ac:dyDescent="0.2">
      <c r="A595">
        <v>17</v>
      </c>
      <c r="B595">
        <v>1</v>
      </c>
      <c r="C595">
        <f>ROW(SmtRes!A688)</f>
        <v>688</v>
      </c>
      <c r="D595">
        <f>ROW(EtalonRes!A802)</f>
        <v>802</v>
      </c>
      <c r="E595" t="s">
        <v>26</v>
      </c>
      <c r="F595" t="s">
        <v>473</v>
      </c>
      <c r="G595" t="s">
        <v>474</v>
      </c>
      <c r="H595" t="s">
        <v>44</v>
      </c>
      <c r="I595">
        <v>263</v>
      </c>
      <c r="J595">
        <v>0</v>
      </c>
      <c r="K595">
        <v>263</v>
      </c>
      <c r="O595">
        <f t="shared" si="584"/>
        <v>134399.20000000001</v>
      </c>
      <c r="P595">
        <f t="shared" si="585"/>
        <v>0</v>
      </c>
      <c r="Q595">
        <f t="shared" si="586"/>
        <v>0</v>
      </c>
      <c r="R595">
        <f t="shared" si="587"/>
        <v>0</v>
      </c>
      <c r="S595">
        <f t="shared" si="588"/>
        <v>134399.20000000001</v>
      </c>
      <c r="T595">
        <f t="shared" si="589"/>
        <v>0</v>
      </c>
      <c r="U595">
        <f t="shared" si="590"/>
        <v>267.20800000000003</v>
      </c>
      <c r="V595">
        <f t="shared" si="591"/>
        <v>0</v>
      </c>
      <c r="W595">
        <f t="shared" si="592"/>
        <v>0</v>
      </c>
      <c r="X595">
        <f t="shared" si="593"/>
        <v>94079.44</v>
      </c>
      <c r="Y595">
        <f t="shared" si="593"/>
        <v>55103.67</v>
      </c>
      <c r="AA595">
        <v>151751235</v>
      </c>
      <c r="AB595">
        <f t="shared" si="594"/>
        <v>14.808</v>
      </c>
      <c r="AC595">
        <f t="shared" si="595"/>
        <v>0</v>
      </c>
      <c r="AD595">
        <f t="shared" si="596"/>
        <v>0</v>
      </c>
      <c r="AE595">
        <f t="shared" si="597"/>
        <v>0</v>
      </c>
      <c r="AF595">
        <f t="shared" si="598"/>
        <v>14.808</v>
      </c>
      <c r="AG595">
        <f t="shared" si="599"/>
        <v>0</v>
      </c>
      <c r="AH595">
        <f t="shared" si="600"/>
        <v>1.016</v>
      </c>
      <c r="AI595">
        <f t="shared" si="601"/>
        <v>0</v>
      </c>
      <c r="AJ595">
        <f t="shared" si="602"/>
        <v>0</v>
      </c>
      <c r="AK595">
        <v>18.510000000000002</v>
      </c>
      <c r="AL595">
        <v>0</v>
      </c>
      <c r="AM595">
        <v>0</v>
      </c>
      <c r="AN595">
        <v>0</v>
      </c>
      <c r="AO595">
        <v>18.510000000000002</v>
      </c>
      <c r="AP595">
        <v>0</v>
      </c>
      <c r="AQ595">
        <v>1.27</v>
      </c>
      <c r="AR595">
        <v>0</v>
      </c>
      <c r="AS595">
        <v>0</v>
      </c>
      <c r="AT595">
        <v>70</v>
      </c>
      <c r="AU595">
        <v>41</v>
      </c>
      <c r="AV595">
        <v>1</v>
      </c>
      <c r="AW595">
        <v>1</v>
      </c>
      <c r="AZ595">
        <v>1</v>
      </c>
      <c r="BA595">
        <v>34.51</v>
      </c>
      <c r="BB595">
        <v>1</v>
      </c>
      <c r="BC595">
        <v>1</v>
      </c>
      <c r="BD595" t="s">
        <v>3</v>
      </c>
      <c r="BE595" t="s">
        <v>3</v>
      </c>
      <c r="BF595" t="s">
        <v>3</v>
      </c>
      <c r="BG595" t="s">
        <v>3</v>
      </c>
      <c r="BH595">
        <v>0</v>
      </c>
      <c r="BI595">
        <v>4</v>
      </c>
      <c r="BJ595" t="s">
        <v>475</v>
      </c>
      <c r="BM595">
        <v>1390</v>
      </c>
      <c r="BN595">
        <v>0</v>
      </c>
      <c r="BO595" t="s">
        <v>3</v>
      </c>
      <c r="BP595">
        <v>0</v>
      </c>
      <c r="BQ595">
        <v>50</v>
      </c>
      <c r="BR595">
        <v>0</v>
      </c>
      <c r="BS595">
        <v>34.51</v>
      </c>
      <c r="BT595">
        <v>1</v>
      </c>
      <c r="BU595">
        <v>1</v>
      </c>
      <c r="BV595">
        <v>1</v>
      </c>
      <c r="BW595">
        <v>1</v>
      </c>
      <c r="BX595">
        <v>1</v>
      </c>
      <c r="BY595" t="s">
        <v>3</v>
      </c>
      <c r="BZ595">
        <v>70</v>
      </c>
      <c r="CA595">
        <v>41</v>
      </c>
      <c r="CB595" t="s">
        <v>3</v>
      </c>
      <c r="CE595">
        <v>30</v>
      </c>
      <c r="CF595">
        <v>0</v>
      </c>
      <c r="CG595">
        <v>0</v>
      </c>
      <c r="CM595">
        <v>0</v>
      </c>
      <c r="CN595" t="s">
        <v>231</v>
      </c>
      <c r="CO595">
        <v>0</v>
      </c>
      <c r="CP595">
        <f t="shared" si="603"/>
        <v>134399.20000000001</v>
      </c>
      <c r="CQ595">
        <f t="shared" si="604"/>
        <v>0</v>
      </c>
      <c r="CR595">
        <f t="shared" si="605"/>
        <v>0</v>
      </c>
      <c r="CS595">
        <f t="shared" si="606"/>
        <v>0</v>
      </c>
      <c r="CT595">
        <f t="shared" si="607"/>
        <v>511.09</v>
      </c>
      <c r="CU595">
        <f t="shared" si="608"/>
        <v>0</v>
      </c>
      <c r="CV595">
        <f t="shared" si="609"/>
        <v>1.016</v>
      </c>
      <c r="CW595">
        <f t="shared" si="610"/>
        <v>0</v>
      </c>
      <c r="CX595">
        <f t="shared" si="610"/>
        <v>0</v>
      </c>
      <c r="CY595">
        <f>S595*(BZ595/100)</f>
        <v>94079.44</v>
      </c>
      <c r="CZ595">
        <f>S595*(CA595/100)</f>
        <v>55103.671999999999</v>
      </c>
      <c r="DC595" t="s">
        <v>3</v>
      </c>
      <c r="DD595" t="s">
        <v>3</v>
      </c>
      <c r="DE595" t="s">
        <v>3</v>
      </c>
      <c r="DF595" t="s">
        <v>3</v>
      </c>
      <c r="DG595" t="s">
        <v>232</v>
      </c>
      <c r="DH595" t="s">
        <v>3</v>
      </c>
      <c r="DI595" t="s">
        <v>232</v>
      </c>
      <c r="DJ595" t="s">
        <v>3</v>
      </c>
      <c r="DK595" t="s">
        <v>3</v>
      </c>
      <c r="DL595" t="s">
        <v>3</v>
      </c>
      <c r="DM595" t="s">
        <v>3</v>
      </c>
      <c r="DN595">
        <v>75</v>
      </c>
      <c r="DO595">
        <v>70</v>
      </c>
      <c r="DP595">
        <v>1</v>
      </c>
      <c r="DQ595">
        <v>1</v>
      </c>
      <c r="DU595">
        <v>1013</v>
      </c>
      <c r="DV595" t="s">
        <v>44</v>
      </c>
      <c r="DW595" t="s">
        <v>44</v>
      </c>
      <c r="DX595">
        <v>1</v>
      </c>
      <c r="DZ595" t="s">
        <v>3</v>
      </c>
      <c r="EA595" t="s">
        <v>3</v>
      </c>
      <c r="EB595" t="s">
        <v>3</v>
      </c>
      <c r="EC595" t="s">
        <v>3</v>
      </c>
      <c r="EE595">
        <v>151031388</v>
      </c>
      <c r="EF595">
        <v>50</v>
      </c>
      <c r="EG595" t="s">
        <v>233</v>
      </c>
      <c r="EH595">
        <v>0</v>
      </c>
      <c r="EI595" t="s">
        <v>3</v>
      </c>
      <c r="EJ595">
        <v>4</v>
      </c>
      <c r="EK595">
        <v>1390</v>
      </c>
      <c r="EL595" t="s">
        <v>471</v>
      </c>
      <c r="EM595" t="s">
        <v>472</v>
      </c>
      <c r="EO595" t="s">
        <v>236</v>
      </c>
      <c r="EQ595">
        <v>0</v>
      </c>
      <c r="ER595">
        <v>18.510000000000002</v>
      </c>
      <c r="ES595">
        <v>0</v>
      </c>
      <c r="ET595">
        <v>0</v>
      </c>
      <c r="EU595">
        <v>0</v>
      </c>
      <c r="EV595">
        <v>18.510000000000002</v>
      </c>
      <c r="EW595">
        <v>1.27</v>
      </c>
      <c r="EX595">
        <v>0</v>
      </c>
      <c r="EY595">
        <v>0</v>
      </c>
      <c r="FQ595">
        <v>0</v>
      </c>
      <c r="FR595">
        <f t="shared" si="611"/>
        <v>0</v>
      </c>
      <c r="FS595">
        <v>0</v>
      </c>
      <c r="FX595">
        <v>75</v>
      </c>
      <c r="FY595">
        <v>70</v>
      </c>
      <c r="GA595" t="s">
        <v>3</v>
      </c>
      <c r="GD595">
        <v>0</v>
      </c>
      <c r="GF595">
        <v>-1273993221</v>
      </c>
      <c r="GG595">
        <v>2</v>
      </c>
      <c r="GH595">
        <v>1</v>
      </c>
      <c r="GI595">
        <v>2</v>
      </c>
      <c r="GJ595">
        <v>0</v>
      </c>
      <c r="GK595">
        <f>ROUND(R595*(S12)/100,2)</f>
        <v>0</v>
      </c>
      <c r="GL595">
        <f t="shared" si="612"/>
        <v>0</v>
      </c>
      <c r="GM595">
        <f t="shared" si="613"/>
        <v>283582.31</v>
      </c>
      <c r="GN595">
        <f t="shared" si="614"/>
        <v>0</v>
      </c>
      <c r="GO595">
        <f t="shared" si="615"/>
        <v>0</v>
      </c>
      <c r="GP595">
        <f t="shared" si="616"/>
        <v>283582.31</v>
      </c>
      <c r="GR595">
        <v>0</v>
      </c>
      <c r="GS595">
        <v>3</v>
      </c>
      <c r="GT595">
        <v>0</v>
      </c>
      <c r="GU595" t="s">
        <v>3</v>
      </c>
      <c r="GV595">
        <f t="shared" si="617"/>
        <v>0</v>
      </c>
      <c r="GW595">
        <v>1</v>
      </c>
      <c r="GX595">
        <f t="shared" si="618"/>
        <v>0</v>
      </c>
      <c r="HA595">
        <v>0</v>
      </c>
      <c r="HB595">
        <v>0</v>
      </c>
      <c r="HC595">
        <f t="shared" si="619"/>
        <v>0</v>
      </c>
      <c r="HE595" t="s">
        <v>3</v>
      </c>
      <c r="HF595" t="s">
        <v>3</v>
      </c>
      <c r="HM595" t="s">
        <v>3</v>
      </c>
      <c r="HN595" t="s">
        <v>3</v>
      </c>
      <c r="HO595" t="s">
        <v>3</v>
      </c>
      <c r="HP595" t="s">
        <v>3</v>
      </c>
      <c r="HQ595" t="s">
        <v>3</v>
      </c>
      <c r="IK595">
        <v>0</v>
      </c>
    </row>
    <row r="596" spans="1:255" x14ac:dyDescent="0.2">
      <c r="A596" s="2">
        <v>17</v>
      </c>
      <c r="B596" s="2">
        <v>1</v>
      </c>
      <c r="C596" s="2">
        <f>ROW(SmtRes!A689)</f>
        <v>689</v>
      </c>
      <c r="D596" s="2">
        <f>ROW(EtalonRes!A803)</f>
        <v>803</v>
      </c>
      <c r="E596" s="2" t="s">
        <v>34</v>
      </c>
      <c r="F596" s="2" t="s">
        <v>227</v>
      </c>
      <c r="G596" s="2" t="s">
        <v>228</v>
      </c>
      <c r="H596" s="2" t="s">
        <v>229</v>
      </c>
      <c r="I596" s="2">
        <v>1</v>
      </c>
      <c r="J596" s="2">
        <v>0</v>
      </c>
      <c r="K596" s="2">
        <v>1</v>
      </c>
      <c r="L596" s="2"/>
      <c r="M596" s="2"/>
      <c r="N596" s="2"/>
      <c r="O596" s="2">
        <f t="shared" si="584"/>
        <v>869.3</v>
      </c>
      <c r="P596" s="2">
        <f t="shared" si="585"/>
        <v>0</v>
      </c>
      <c r="Q596" s="2">
        <f t="shared" si="586"/>
        <v>0</v>
      </c>
      <c r="R596" s="2">
        <f t="shared" si="587"/>
        <v>0</v>
      </c>
      <c r="S596" s="2">
        <f t="shared" si="588"/>
        <v>869.3</v>
      </c>
      <c r="T596" s="2">
        <f t="shared" si="589"/>
        <v>0</v>
      </c>
      <c r="U596" s="2">
        <f t="shared" si="590"/>
        <v>44.800000000000004</v>
      </c>
      <c r="V596" s="2">
        <f t="shared" si="591"/>
        <v>0</v>
      </c>
      <c r="W596" s="2">
        <f t="shared" si="592"/>
        <v>0</v>
      </c>
      <c r="X596" s="2">
        <f t="shared" si="593"/>
        <v>651.98</v>
      </c>
      <c r="Y596" s="2">
        <f t="shared" si="593"/>
        <v>608.51</v>
      </c>
      <c r="Z596" s="2"/>
      <c r="AA596" s="2">
        <v>151751237</v>
      </c>
      <c r="AB596" s="2">
        <f t="shared" si="594"/>
        <v>869.29600000000005</v>
      </c>
      <c r="AC596" s="2">
        <f t="shared" si="595"/>
        <v>0</v>
      </c>
      <c r="AD596" s="2">
        <f t="shared" si="596"/>
        <v>0</v>
      </c>
      <c r="AE596" s="2">
        <f t="shared" si="597"/>
        <v>0</v>
      </c>
      <c r="AF596" s="2">
        <f t="shared" si="598"/>
        <v>869.29600000000005</v>
      </c>
      <c r="AG596" s="2">
        <f t="shared" si="599"/>
        <v>0</v>
      </c>
      <c r="AH596" s="2">
        <f t="shared" si="600"/>
        <v>44.800000000000004</v>
      </c>
      <c r="AI596" s="2">
        <f t="shared" si="601"/>
        <v>0</v>
      </c>
      <c r="AJ596" s="2">
        <f t="shared" si="602"/>
        <v>0</v>
      </c>
      <c r="AK596" s="2">
        <v>1086.6199999999999</v>
      </c>
      <c r="AL596" s="2">
        <v>0</v>
      </c>
      <c r="AM596" s="2">
        <v>0</v>
      </c>
      <c r="AN596" s="2">
        <v>0</v>
      </c>
      <c r="AO596" s="2">
        <v>1086.6199999999999</v>
      </c>
      <c r="AP596" s="2">
        <v>0</v>
      </c>
      <c r="AQ596" s="2">
        <v>56</v>
      </c>
      <c r="AR596" s="2">
        <v>0</v>
      </c>
      <c r="AS596" s="2">
        <v>0</v>
      </c>
      <c r="AT596" s="2">
        <v>75</v>
      </c>
      <c r="AU596" s="2">
        <v>70</v>
      </c>
      <c r="AV596" s="2">
        <v>1</v>
      </c>
      <c r="AW596" s="2">
        <v>1</v>
      </c>
      <c r="AX596" s="2"/>
      <c r="AY596" s="2"/>
      <c r="AZ596" s="2">
        <v>1</v>
      </c>
      <c r="BA596" s="2">
        <v>1</v>
      </c>
      <c r="BB596" s="2">
        <v>1</v>
      </c>
      <c r="BC596" s="2">
        <v>1</v>
      </c>
      <c r="BD596" s="2" t="s">
        <v>3</v>
      </c>
      <c r="BE596" s="2" t="s">
        <v>3</v>
      </c>
      <c r="BF596" s="2" t="s">
        <v>3</v>
      </c>
      <c r="BG596" s="2" t="s">
        <v>3</v>
      </c>
      <c r="BH596" s="2">
        <v>0</v>
      </c>
      <c r="BI596" s="2">
        <v>4</v>
      </c>
      <c r="BJ596" s="2" t="s">
        <v>230</v>
      </c>
      <c r="BK596" s="2"/>
      <c r="BL596" s="2"/>
      <c r="BM596" s="2">
        <v>382</v>
      </c>
      <c r="BN596" s="2">
        <v>0</v>
      </c>
      <c r="BO596" s="2" t="s">
        <v>3</v>
      </c>
      <c r="BP596" s="2">
        <v>0</v>
      </c>
      <c r="BQ596" s="2">
        <v>50</v>
      </c>
      <c r="BR596" s="2">
        <v>0</v>
      </c>
      <c r="BS596" s="2">
        <v>1</v>
      </c>
      <c r="BT596" s="2">
        <v>1</v>
      </c>
      <c r="BU596" s="2">
        <v>1</v>
      </c>
      <c r="BV596" s="2">
        <v>1</v>
      </c>
      <c r="BW596" s="2">
        <v>1</v>
      </c>
      <c r="BX596" s="2">
        <v>1</v>
      </c>
      <c r="BY596" s="2" t="s">
        <v>3</v>
      </c>
      <c r="BZ596" s="2">
        <v>75</v>
      </c>
      <c r="CA596" s="2">
        <v>70</v>
      </c>
      <c r="CB596" s="2" t="s">
        <v>3</v>
      </c>
      <c r="CC596" s="2"/>
      <c r="CD596" s="2"/>
      <c r="CE596" s="2">
        <v>30</v>
      </c>
      <c r="CF596" s="2">
        <v>0</v>
      </c>
      <c r="CG596" s="2">
        <v>0</v>
      </c>
      <c r="CH596" s="2"/>
      <c r="CI596" s="2"/>
      <c r="CJ596" s="2"/>
      <c r="CK596" s="2"/>
      <c r="CL596" s="2"/>
      <c r="CM596" s="2">
        <v>0</v>
      </c>
      <c r="CN596" s="2" t="s">
        <v>231</v>
      </c>
      <c r="CO596" s="2">
        <v>0</v>
      </c>
      <c r="CP596" s="2">
        <f t="shared" si="603"/>
        <v>869.3</v>
      </c>
      <c r="CQ596" s="2">
        <f t="shared" si="604"/>
        <v>0</v>
      </c>
      <c r="CR596" s="2">
        <f t="shared" si="605"/>
        <v>0</v>
      </c>
      <c r="CS596" s="2">
        <f t="shared" si="606"/>
        <v>0</v>
      </c>
      <c r="CT596" s="2">
        <f t="shared" si="607"/>
        <v>869.3</v>
      </c>
      <c r="CU596" s="2">
        <f t="shared" si="608"/>
        <v>0</v>
      </c>
      <c r="CV596" s="2">
        <f t="shared" si="609"/>
        <v>44.800000000000004</v>
      </c>
      <c r="CW596" s="2">
        <f t="shared" si="610"/>
        <v>0</v>
      </c>
      <c r="CX596" s="2">
        <f t="shared" si="610"/>
        <v>0</v>
      </c>
      <c r="CY596" s="2">
        <f>((S596*BZ596)/100)</f>
        <v>651.97500000000002</v>
      </c>
      <c r="CZ596" s="2">
        <f>((S596*CA596)/100)</f>
        <v>608.51</v>
      </c>
      <c r="DA596" s="2"/>
      <c r="DB596" s="2"/>
      <c r="DC596" s="2" t="s">
        <v>3</v>
      </c>
      <c r="DD596" s="2" t="s">
        <v>3</v>
      </c>
      <c r="DE596" s="2" t="s">
        <v>3</v>
      </c>
      <c r="DF596" s="2" t="s">
        <v>3</v>
      </c>
      <c r="DG596" s="2" t="s">
        <v>232</v>
      </c>
      <c r="DH596" s="2" t="s">
        <v>3</v>
      </c>
      <c r="DI596" s="2" t="s">
        <v>232</v>
      </c>
      <c r="DJ596" s="2" t="s">
        <v>3</v>
      </c>
      <c r="DK596" s="2" t="s">
        <v>3</v>
      </c>
      <c r="DL596" s="2" t="s">
        <v>3</v>
      </c>
      <c r="DM596" s="2" t="s">
        <v>3</v>
      </c>
      <c r="DN596" s="2">
        <v>0</v>
      </c>
      <c r="DO596" s="2">
        <v>0</v>
      </c>
      <c r="DP596" s="2">
        <v>1</v>
      </c>
      <c r="DQ596" s="2">
        <v>1</v>
      </c>
      <c r="DR596" s="2"/>
      <c r="DS596" s="2"/>
      <c r="DT596" s="2"/>
      <c r="DU596" s="2">
        <v>1013</v>
      </c>
      <c r="DV596" s="2" t="s">
        <v>229</v>
      </c>
      <c r="DW596" s="2" t="s">
        <v>229</v>
      </c>
      <c r="DX596" s="2">
        <v>1</v>
      </c>
      <c r="DY596" s="2"/>
      <c r="DZ596" s="2" t="s">
        <v>3</v>
      </c>
      <c r="EA596" s="2" t="s">
        <v>3</v>
      </c>
      <c r="EB596" s="2" t="s">
        <v>3</v>
      </c>
      <c r="EC596" s="2" t="s">
        <v>3</v>
      </c>
      <c r="ED596" s="2"/>
      <c r="EE596" s="2">
        <v>151030380</v>
      </c>
      <c r="EF596" s="2">
        <v>50</v>
      </c>
      <c r="EG596" s="2" t="s">
        <v>233</v>
      </c>
      <c r="EH596" s="2">
        <v>0</v>
      </c>
      <c r="EI596" s="2" t="s">
        <v>3</v>
      </c>
      <c r="EJ596" s="2">
        <v>4</v>
      </c>
      <c r="EK596" s="2">
        <v>382</v>
      </c>
      <c r="EL596" s="2" t="s">
        <v>234</v>
      </c>
      <c r="EM596" s="2" t="s">
        <v>235</v>
      </c>
      <c r="EN596" s="2"/>
      <c r="EO596" s="2" t="s">
        <v>236</v>
      </c>
      <c r="EP596" s="2"/>
      <c r="EQ596" s="2">
        <v>0</v>
      </c>
      <c r="ER596" s="2">
        <v>1086.6199999999999</v>
      </c>
      <c r="ES596" s="2">
        <v>0</v>
      </c>
      <c r="ET596" s="2">
        <v>0</v>
      </c>
      <c r="EU596" s="2">
        <v>0</v>
      </c>
      <c r="EV596" s="2">
        <v>1086.6199999999999</v>
      </c>
      <c r="EW596" s="2">
        <v>56</v>
      </c>
      <c r="EX596" s="2">
        <v>0</v>
      </c>
      <c r="EY596" s="2">
        <v>0</v>
      </c>
      <c r="EZ596" s="2"/>
      <c r="FA596" s="2"/>
      <c r="FB596" s="2"/>
      <c r="FC596" s="2"/>
      <c r="FD596" s="2"/>
      <c r="FE596" s="2"/>
      <c r="FF596" s="2"/>
      <c r="FG596" s="2"/>
      <c r="FH596" s="2"/>
      <c r="FI596" s="2"/>
      <c r="FJ596" s="2"/>
      <c r="FK596" s="2"/>
      <c r="FL596" s="2"/>
      <c r="FM596" s="2"/>
      <c r="FN596" s="2"/>
      <c r="FO596" s="2"/>
      <c r="FP596" s="2"/>
      <c r="FQ596" s="2">
        <v>0</v>
      </c>
      <c r="FR596" s="2">
        <f t="shared" si="611"/>
        <v>0</v>
      </c>
      <c r="FS596" s="2">
        <v>0</v>
      </c>
      <c r="FT596" s="2"/>
      <c r="FU596" s="2"/>
      <c r="FV596" s="2"/>
      <c r="FW596" s="2"/>
      <c r="FX596" s="2">
        <v>75</v>
      </c>
      <c r="FY596" s="2">
        <v>70</v>
      </c>
      <c r="FZ596" s="2"/>
      <c r="GA596" s="2" t="s">
        <v>3</v>
      </c>
      <c r="GB596" s="2"/>
      <c r="GC596" s="2"/>
      <c r="GD596" s="2">
        <v>0</v>
      </c>
      <c r="GE596" s="2"/>
      <c r="GF596" s="2">
        <v>-1711702085</v>
      </c>
      <c r="GG596" s="2">
        <v>2</v>
      </c>
      <c r="GH596" s="2">
        <v>1</v>
      </c>
      <c r="GI596" s="2">
        <v>-2</v>
      </c>
      <c r="GJ596" s="2">
        <v>0</v>
      </c>
      <c r="GK596" s="2">
        <f>ROUND(R596*(R12)/100,2)</f>
        <v>0</v>
      </c>
      <c r="GL596" s="2">
        <f t="shared" si="612"/>
        <v>0</v>
      </c>
      <c r="GM596" s="2">
        <f t="shared" si="613"/>
        <v>2129.79</v>
      </c>
      <c r="GN596" s="2">
        <f t="shared" si="614"/>
        <v>0</v>
      </c>
      <c r="GO596" s="2">
        <f t="shared" si="615"/>
        <v>0</v>
      </c>
      <c r="GP596" s="2">
        <f t="shared" si="616"/>
        <v>2129.79</v>
      </c>
      <c r="GQ596" s="2"/>
      <c r="GR596" s="2">
        <v>0</v>
      </c>
      <c r="GS596" s="2">
        <v>0</v>
      </c>
      <c r="GT596" s="2">
        <v>0</v>
      </c>
      <c r="GU596" s="2" t="s">
        <v>3</v>
      </c>
      <c r="GV596" s="2">
        <f t="shared" si="617"/>
        <v>0</v>
      </c>
      <c r="GW596" s="2">
        <v>1</v>
      </c>
      <c r="GX596" s="2">
        <f t="shared" si="618"/>
        <v>0</v>
      </c>
      <c r="GY596" s="2"/>
      <c r="GZ596" s="2"/>
      <c r="HA596" s="2">
        <v>0</v>
      </c>
      <c r="HB596" s="2">
        <v>0</v>
      </c>
      <c r="HC596" s="2">
        <f t="shared" si="619"/>
        <v>0</v>
      </c>
      <c r="HD596" s="2"/>
      <c r="HE596" s="2" t="s">
        <v>3</v>
      </c>
      <c r="HF596" s="2" t="s">
        <v>3</v>
      </c>
      <c r="HG596" s="2"/>
      <c r="HH596" s="2"/>
      <c r="HI596" s="2"/>
      <c r="HJ596" s="2"/>
      <c r="HK596" s="2"/>
      <c r="HL596" s="2"/>
      <c r="HM596" s="2" t="s">
        <v>3</v>
      </c>
      <c r="HN596" s="2" t="s">
        <v>3</v>
      </c>
      <c r="HO596" s="2" t="s">
        <v>3</v>
      </c>
      <c r="HP596" s="2" t="s">
        <v>3</v>
      </c>
      <c r="HQ596" s="2" t="s">
        <v>3</v>
      </c>
      <c r="HR596" s="2"/>
      <c r="HS596" s="2"/>
      <c r="HT596" s="2"/>
      <c r="HU596" s="2"/>
      <c r="HV596" s="2"/>
      <c r="HW596" s="2"/>
      <c r="HX596" s="2"/>
      <c r="HY596" s="2"/>
      <c r="HZ596" s="2"/>
      <c r="IA596" s="2"/>
      <c r="IB596" s="2"/>
      <c r="IC596" s="2"/>
      <c r="ID596" s="2"/>
      <c r="IE596" s="2"/>
      <c r="IF596" s="2"/>
      <c r="IG596" s="2"/>
      <c r="IH596" s="2"/>
      <c r="II596" s="2"/>
      <c r="IJ596" s="2"/>
      <c r="IK596" s="2">
        <v>0</v>
      </c>
      <c r="IL596" s="2"/>
      <c r="IM596" s="2"/>
      <c r="IN596" s="2"/>
      <c r="IO596" s="2"/>
      <c r="IP596" s="2"/>
      <c r="IQ596" s="2"/>
      <c r="IR596" s="2"/>
      <c r="IS596" s="2"/>
      <c r="IT596" s="2"/>
      <c r="IU596" s="2"/>
    </row>
    <row r="597" spans="1:255" x14ac:dyDescent="0.2">
      <c r="A597">
        <v>17</v>
      </c>
      <c r="B597">
        <v>1</v>
      </c>
      <c r="C597">
        <f>ROW(SmtRes!A690)</f>
        <v>690</v>
      </c>
      <c r="D597">
        <f>ROW(EtalonRes!A804)</f>
        <v>804</v>
      </c>
      <c r="E597" t="s">
        <v>34</v>
      </c>
      <c r="F597" t="s">
        <v>227</v>
      </c>
      <c r="G597" t="s">
        <v>228</v>
      </c>
      <c r="H597" t="s">
        <v>229</v>
      </c>
      <c r="I597">
        <v>1</v>
      </c>
      <c r="J597">
        <v>0</v>
      </c>
      <c r="K597">
        <v>1</v>
      </c>
      <c r="O597">
        <f t="shared" si="584"/>
        <v>29999.54</v>
      </c>
      <c r="P597">
        <f t="shared" si="585"/>
        <v>0</v>
      </c>
      <c r="Q597">
        <f t="shared" si="586"/>
        <v>0</v>
      </c>
      <c r="R597">
        <f t="shared" si="587"/>
        <v>0</v>
      </c>
      <c r="S597">
        <f t="shared" si="588"/>
        <v>29999.54</v>
      </c>
      <c r="T597">
        <f t="shared" si="589"/>
        <v>0</v>
      </c>
      <c r="U597">
        <f t="shared" si="590"/>
        <v>44.800000000000004</v>
      </c>
      <c r="V597">
        <f t="shared" si="591"/>
        <v>0</v>
      </c>
      <c r="W597">
        <f t="shared" si="592"/>
        <v>0</v>
      </c>
      <c r="X597">
        <f t="shared" si="593"/>
        <v>20999.68</v>
      </c>
      <c r="Y597">
        <f t="shared" si="593"/>
        <v>12299.81</v>
      </c>
      <c r="AA597">
        <v>151751235</v>
      </c>
      <c r="AB597">
        <f t="shared" si="594"/>
        <v>869.29600000000005</v>
      </c>
      <c r="AC597">
        <f t="shared" si="595"/>
        <v>0</v>
      </c>
      <c r="AD597">
        <f t="shared" si="596"/>
        <v>0</v>
      </c>
      <c r="AE597">
        <f t="shared" si="597"/>
        <v>0</v>
      </c>
      <c r="AF597">
        <f t="shared" si="598"/>
        <v>869.29600000000005</v>
      </c>
      <c r="AG597">
        <f t="shared" si="599"/>
        <v>0</v>
      </c>
      <c r="AH597">
        <f t="shared" si="600"/>
        <v>44.800000000000004</v>
      </c>
      <c r="AI597">
        <f t="shared" si="601"/>
        <v>0</v>
      </c>
      <c r="AJ597">
        <f t="shared" si="602"/>
        <v>0</v>
      </c>
      <c r="AK597">
        <v>1086.6199999999999</v>
      </c>
      <c r="AL597">
        <v>0</v>
      </c>
      <c r="AM597">
        <v>0</v>
      </c>
      <c r="AN597">
        <v>0</v>
      </c>
      <c r="AO597">
        <v>1086.6199999999999</v>
      </c>
      <c r="AP597">
        <v>0</v>
      </c>
      <c r="AQ597">
        <v>56</v>
      </c>
      <c r="AR597">
        <v>0</v>
      </c>
      <c r="AS597">
        <v>0</v>
      </c>
      <c r="AT597">
        <v>70</v>
      </c>
      <c r="AU597">
        <v>41</v>
      </c>
      <c r="AV597">
        <v>1</v>
      </c>
      <c r="AW597">
        <v>1</v>
      </c>
      <c r="AZ597">
        <v>1</v>
      </c>
      <c r="BA597">
        <v>34.51</v>
      </c>
      <c r="BB597">
        <v>1</v>
      </c>
      <c r="BC597">
        <v>1</v>
      </c>
      <c r="BD597" t="s">
        <v>3</v>
      </c>
      <c r="BE597" t="s">
        <v>3</v>
      </c>
      <c r="BF597" t="s">
        <v>3</v>
      </c>
      <c r="BG597" t="s">
        <v>3</v>
      </c>
      <c r="BH597">
        <v>0</v>
      </c>
      <c r="BI597">
        <v>4</v>
      </c>
      <c r="BJ597" t="s">
        <v>230</v>
      </c>
      <c r="BM597">
        <v>382</v>
      </c>
      <c r="BN597">
        <v>0</v>
      </c>
      <c r="BO597" t="s">
        <v>3</v>
      </c>
      <c r="BP597">
        <v>0</v>
      </c>
      <c r="BQ597">
        <v>50</v>
      </c>
      <c r="BR597">
        <v>0</v>
      </c>
      <c r="BS597">
        <v>34.51</v>
      </c>
      <c r="BT597">
        <v>1</v>
      </c>
      <c r="BU597">
        <v>1</v>
      </c>
      <c r="BV597">
        <v>1</v>
      </c>
      <c r="BW597">
        <v>1</v>
      </c>
      <c r="BX597">
        <v>1</v>
      </c>
      <c r="BY597" t="s">
        <v>3</v>
      </c>
      <c r="BZ597">
        <v>70</v>
      </c>
      <c r="CA597">
        <v>41</v>
      </c>
      <c r="CB597" t="s">
        <v>3</v>
      </c>
      <c r="CE597">
        <v>30</v>
      </c>
      <c r="CF597">
        <v>0</v>
      </c>
      <c r="CG597">
        <v>0</v>
      </c>
      <c r="CM597">
        <v>0</v>
      </c>
      <c r="CN597" t="s">
        <v>231</v>
      </c>
      <c r="CO597">
        <v>0</v>
      </c>
      <c r="CP597">
        <f t="shared" si="603"/>
        <v>29999.54</v>
      </c>
      <c r="CQ597">
        <f t="shared" si="604"/>
        <v>0</v>
      </c>
      <c r="CR597">
        <f t="shared" si="605"/>
        <v>0</v>
      </c>
      <c r="CS597">
        <f t="shared" si="606"/>
        <v>0</v>
      </c>
      <c r="CT597">
        <f t="shared" si="607"/>
        <v>29999.54</v>
      </c>
      <c r="CU597">
        <f t="shared" si="608"/>
        <v>0</v>
      </c>
      <c r="CV597">
        <f t="shared" si="609"/>
        <v>44.800000000000004</v>
      </c>
      <c r="CW597">
        <f t="shared" si="610"/>
        <v>0</v>
      </c>
      <c r="CX597">
        <f t="shared" si="610"/>
        <v>0</v>
      </c>
      <c r="CY597">
        <f>S597*(BZ597/100)</f>
        <v>20999.678</v>
      </c>
      <c r="CZ597">
        <f>S597*(CA597/100)</f>
        <v>12299.811400000001</v>
      </c>
      <c r="DC597" t="s">
        <v>3</v>
      </c>
      <c r="DD597" t="s">
        <v>3</v>
      </c>
      <c r="DE597" t="s">
        <v>3</v>
      </c>
      <c r="DF597" t="s">
        <v>3</v>
      </c>
      <c r="DG597" t="s">
        <v>232</v>
      </c>
      <c r="DH597" t="s">
        <v>3</v>
      </c>
      <c r="DI597" t="s">
        <v>232</v>
      </c>
      <c r="DJ597" t="s">
        <v>3</v>
      </c>
      <c r="DK597" t="s">
        <v>3</v>
      </c>
      <c r="DL597" t="s">
        <v>3</v>
      </c>
      <c r="DM597" t="s">
        <v>3</v>
      </c>
      <c r="DN597">
        <v>75</v>
      </c>
      <c r="DO597">
        <v>70</v>
      </c>
      <c r="DP597">
        <v>1</v>
      </c>
      <c r="DQ597">
        <v>1</v>
      </c>
      <c r="DU597">
        <v>1013</v>
      </c>
      <c r="DV597" t="s">
        <v>229</v>
      </c>
      <c r="DW597" t="s">
        <v>229</v>
      </c>
      <c r="DX597">
        <v>1</v>
      </c>
      <c r="DZ597" t="s">
        <v>3</v>
      </c>
      <c r="EA597" t="s">
        <v>3</v>
      </c>
      <c r="EB597" t="s">
        <v>3</v>
      </c>
      <c r="EC597" t="s">
        <v>3</v>
      </c>
      <c r="EE597">
        <v>151030380</v>
      </c>
      <c r="EF597">
        <v>50</v>
      </c>
      <c r="EG597" t="s">
        <v>233</v>
      </c>
      <c r="EH597">
        <v>0</v>
      </c>
      <c r="EI597" t="s">
        <v>3</v>
      </c>
      <c r="EJ597">
        <v>4</v>
      </c>
      <c r="EK597">
        <v>382</v>
      </c>
      <c r="EL597" t="s">
        <v>234</v>
      </c>
      <c r="EM597" t="s">
        <v>235</v>
      </c>
      <c r="EO597" t="s">
        <v>236</v>
      </c>
      <c r="EQ597">
        <v>0</v>
      </c>
      <c r="ER597">
        <v>1086.6199999999999</v>
      </c>
      <c r="ES597">
        <v>0</v>
      </c>
      <c r="ET597">
        <v>0</v>
      </c>
      <c r="EU597">
        <v>0</v>
      </c>
      <c r="EV597">
        <v>1086.6199999999999</v>
      </c>
      <c r="EW597">
        <v>56</v>
      </c>
      <c r="EX597">
        <v>0</v>
      </c>
      <c r="EY597">
        <v>0</v>
      </c>
      <c r="FQ597">
        <v>0</v>
      </c>
      <c r="FR597">
        <f t="shared" si="611"/>
        <v>0</v>
      </c>
      <c r="FS597">
        <v>0</v>
      </c>
      <c r="FX597">
        <v>75</v>
      </c>
      <c r="FY597">
        <v>70</v>
      </c>
      <c r="GA597" t="s">
        <v>3</v>
      </c>
      <c r="GD597">
        <v>0</v>
      </c>
      <c r="GF597">
        <v>-1711702085</v>
      </c>
      <c r="GG597">
        <v>2</v>
      </c>
      <c r="GH597">
        <v>1</v>
      </c>
      <c r="GI597">
        <v>2</v>
      </c>
      <c r="GJ597">
        <v>0</v>
      </c>
      <c r="GK597">
        <f>ROUND(R597*(S12)/100,2)</f>
        <v>0</v>
      </c>
      <c r="GL597">
        <f t="shared" si="612"/>
        <v>0</v>
      </c>
      <c r="GM597">
        <f t="shared" si="613"/>
        <v>63299.03</v>
      </c>
      <c r="GN597">
        <f t="shared" si="614"/>
        <v>0</v>
      </c>
      <c r="GO597">
        <f t="shared" si="615"/>
        <v>0</v>
      </c>
      <c r="GP597">
        <f t="shared" si="616"/>
        <v>63299.03</v>
      </c>
      <c r="GR597">
        <v>0</v>
      </c>
      <c r="GS597">
        <v>3</v>
      </c>
      <c r="GT597">
        <v>0</v>
      </c>
      <c r="GU597" t="s">
        <v>3</v>
      </c>
      <c r="GV597">
        <f t="shared" si="617"/>
        <v>0</v>
      </c>
      <c r="GW597">
        <v>1</v>
      </c>
      <c r="GX597">
        <f t="shared" si="618"/>
        <v>0</v>
      </c>
      <c r="HA597">
        <v>0</v>
      </c>
      <c r="HB597">
        <v>0</v>
      </c>
      <c r="HC597">
        <f t="shared" si="619"/>
        <v>0</v>
      </c>
      <c r="HE597" t="s">
        <v>3</v>
      </c>
      <c r="HF597" t="s">
        <v>3</v>
      </c>
      <c r="HM597" t="s">
        <v>3</v>
      </c>
      <c r="HN597" t="s">
        <v>3</v>
      </c>
      <c r="HO597" t="s">
        <v>3</v>
      </c>
      <c r="HP597" t="s">
        <v>3</v>
      </c>
      <c r="HQ597" t="s">
        <v>3</v>
      </c>
      <c r="IK597">
        <v>0</v>
      </c>
    </row>
    <row r="599" spans="1:255" x14ac:dyDescent="0.2">
      <c r="A599" s="3">
        <v>51</v>
      </c>
      <c r="B599" s="3">
        <f>B588</f>
        <v>1</v>
      </c>
      <c r="C599" s="3">
        <f>A588</f>
        <v>5</v>
      </c>
      <c r="D599" s="3">
        <f>ROW(A588)</f>
        <v>588</v>
      </c>
      <c r="E599" s="3"/>
      <c r="F599" s="3" t="str">
        <f>IF(F588&lt;&gt;"",F588,"")</f>
        <v>Новый подраздел</v>
      </c>
      <c r="G599" s="3" t="str">
        <f>IF(G588&lt;&gt;"",G588,"")</f>
        <v>1. АПС</v>
      </c>
      <c r="H599" s="3">
        <v>0</v>
      </c>
      <c r="I599" s="3"/>
      <c r="J599" s="3"/>
      <c r="K599" s="3"/>
      <c r="L599" s="3"/>
      <c r="M599" s="3"/>
      <c r="N599" s="3"/>
      <c r="O599" s="3">
        <f t="shared" ref="O599:T599" si="620">ROUND(AB599,2)</f>
        <v>4788.42</v>
      </c>
      <c r="P599" s="3">
        <f t="shared" si="620"/>
        <v>0</v>
      </c>
      <c r="Q599" s="3">
        <f t="shared" si="620"/>
        <v>0</v>
      </c>
      <c r="R599" s="3">
        <f t="shared" si="620"/>
        <v>0</v>
      </c>
      <c r="S599" s="3">
        <f t="shared" si="620"/>
        <v>4788.42</v>
      </c>
      <c r="T599" s="3">
        <f t="shared" si="620"/>
        <v>0</v>
      </c>
      <c r="U599" s="3">
        <f>AH599</f>
        <v>313.33600000000001</v>
      </c>
      <c r="V599" s="3">
        <f>AI599</f>
        <v>0</v>
      </c>
      <c r="W599" s="3">
        <f>ROUND(AJ599,2)</f>
        <v>0</v>
      </c>
      <c r="X599" s="3">
        <f>ROUND(AK599,2)</f>
        <v>3591.33</v>
      </c>
      <c r="Y599" s="3">
        <f>ROUND(AL599,2)</f>
        <v>3351.89</v>
      </c>
      <c r="Z599" s="3"/>
      <c r="AA599" s="3"/>
      <c r="AB599" s="3">
        <f>ROUND(SUMIF(AA592:AA597,"=151751237",O592:O597),2)</f>
        <v>4788.42</v>
      </c>
      <c r="AC599" s="3">
        <f>ROUND(SUMIF(AA592:AA597,"=151751237",P592:P597),2)</f>
        <v>0</v>
      </c>
      <c r="AD599" s="3">
        <f>ROUND(SUMIF(AA592:AA597,"=151751237",Q592:Q597),2)</f>
        <v>0</v>
      </c>
      <c r="AE599" s="3">
        <f>ROUND(SUMIF(AA592:AA597,"=151751237",R592:R597),2)</f>
        <v>0</v>
      </c>
      <c r="AF599" s="3">
        <f>ROUND(SUMIF(AA592:AA597,"=151751237",S592:S597),2)</f>
        <v>4788.42</v>
      </c>
      <c r="AG599" s="3">
        <f>ROUND(SUMIF(AA592:AA597,"=151751237",T592:T597),2)</f>
        <v>0</v>
      </c>
      <c r="AH599" s="3">
        <f>SUMIF(AA592:AA597,"=151751237",U592:U597)</f>
        <v>313.33600000000001</v>
      </c>
      <c r="AI599" s="3">
        <f>SUMIF(AA592:AA597,"=151751237",V592:V597)</f>
        <v>0</v>
      </c>
      <c r="AJ599" s="3">
        <f>ROUND(SUMIF(AA592:AA597,"=151751237",W592:W597),2)</f>
        <v>0</v>
      </c>
      <c r="AK599" s="3">
        <f>ROUND(SUMIF(AA592:AA597,"=151751237",X592:X597),2)</f>
        <v>3591.33</v>
      </c>
      <c r="AL599" s="3">
        <f>ROUND(SUMIF(AA592:AA597,"=151751237",Y592:Y597),2)</f>
        <v>3351.89</v>
      </c>
      <c r="AM599" s="3"/>
      <c r="AN599" s="3"/>
      <c r="AO599" s="3">
        <f t="shared" ref="AO599:BD599" si="621">ROUND(BX599,2)</f>
        <v>0</v>
      </c>
      <c r="AP599" s="3">
        <f t="shared" si="621"/>
        <v>0</v>
      </c>
      <c r="AQ599" s="3">
        <f t="shared" si="621"/>
        <v>0</v>
      </c>
      <c r="AR599" s="3">
        <f t="shared" si="621"/>
        <v>11731.64</v>
      </c>
      <c r="AS599" s="3">
        <f t="shared" si="621"/>
        <v>0</v>
      </c>
      <c r="AT599" s="3">
        <f t="shared" si="621"/>
        <v>0</v>
      </c>
      <c r="AU599" s="3">
        <f t="shared" si="621"/>
        <v>11731.64</v>
      </c>
      <c r="AV599" s="3">
        <f t="shared" si="621"/>
        <v>0</v>
      </c>
      <c r="AW599" s="3">
        <f t="shared" si="621"/>
        <v>0</v>
      </c>
      <c r="AX599" s="3">
        <f t="shared" si="621"/>
        <v>0</v>
      </c>
      <c r="AY599" s="3">
        <f t="shared" si="621"/>
        <v>0</v>
      </c>
      <c r="AZ599" s="3">
        <f t="shared" si="621"/>
        <v>0</v>
      </c>
      <c r="BA599" s="3">
        <f t="shared" si="621"/>
        <v>0</v>
      </c>
      <c r="BB599" s="3">
        <f t="shared" si="621"/>
        <v>0</v>
      </c>
      <c r="BC599" s="3">
        <f t="shared" si="621"/>
        <v>0</v>
      </c>
      <c r="BD599" s="3">
        <f t="shared" si="621"/>
        <v>0</v>
      </c>
      <c r="BE599" s="3"/>
      <c r="BF599" s="3"/>
      <c r="BG599" s="3"/>
      <c r="BH599" s="3"/>
      <c r="BI599" s="3"/>
      <c r="BJ599" s="3"/>
      <c r="BK599" s="3"/>
      <c r="BL599" s="3"/>
      <c r="BM599" s="3"/>
      <c r="BN599" s="3"/>
      <c r="BO599" s="3"/>
      <c r="BP599" s="3"/>
      <c r="BQ599" s="3"/>
      <c r="BR599" s="3"/>
      <c r="BS599" s="3"/>
      <c r="BT599" s="3"/>
      <c r="BU599" s="3"/>
      <c r="BV599" s="3"/>
      <c r="BW599" s="3"/>
      <c r="BX599" s="3">
        <f>ROUND(SUMIF(AA592:AA597,"=151751237",FQ592:FQ597),2)</f>
        <v>0</v>
      </c>
      <c r="BY599" s="3">
        <f>ROUND(SUMIF(AA592:AA597,"=151751237",FR592:FR597),2)</f>
        <v>0</v>
      </c>
      <c r="BZ599" s="3">
        <f>ROUND(SUMIF(AA592:AA597,"=151751237",GL592:GL597),2)</f>
        <v>0</v>
      </c>
      <c r="CA599" s="3">
        <f>ROUND(SUMIF(AA592:AA597,"=151751237",GM592:GM597),2)</f>
        <v>11731.64</v>
      </c>
      <c r="CB599" s="3">
        <f>ROUND(SUMIF(AA592:AA597,"=151751237",GN592:GN597),2)</f>
        <v>0</v>
      </c>
      <c r="CC599" s="3">
        <f>ROUND(SUMIF(AA592:AA597,"=151751237",GO592:GO597),2)</f>
        <v>0</v>
      </c>
      <c r="CD599" s="3">
        <f>ROUND(SUMIF(AA592:AA597,"=151751237",GP592:GP597),2)</f>
        <v>11731.64</v>
      </c>
      <c r="CE599" s="3">
        <f>AC599-BX599</f>
        <v>0</v>
      </c>
      <c r="CF599" s="3">
        <f>AC599-BY599</f>
        <v>0</v>
      </c>
      <c r="CG599" s="3">
        <f>BX599-BZ599</f>
        <v>0</v>
      </c>
      <c r="CH599" s="3">
        <f>AC599-BX599-BY599+BZ599</f>
        <v>0</v>
      </c>
      <c r="CI599" s="3">
        <f>BY599-BZ599</f>
        <v>0</v>
      </c>
      <c r="CJ599" s="3">
        <f>ROUND(SUMIF(AA592:AA597,"=151751237",GX592:GX597),2)</f>
        <v>0</v>
      </c>
      <c r="CK599" s="3">
        <f>ROUND(SUMIF(AA592:AA597,"=151751237",GY592:GY597),2)</f>
        <v>0</v>
      </c>
      <c r="CL599" s="3">
        <f>ROUND(SUMIF(AA592:AA597,"=151751237",GZ592:GZ597),2)</f>
        <v>0</v>
      </c>
      <c r="CM599" s="3">
        <f>ROUND(SUMIF(AA592:AA597,"=151751237",HD592:HD597),2)</f>
        <v>0</v>
      </c>
      <c r="CN599" s="3"/>
      <c r="CO599" s="3"/>
      <c r="CP599" s="3"/>
      <c r="CQ599" s="3"/>
      <c r="CR599" s="3"/>
      <c r="CS599" s="3"/>
      <c r="CT599" s="3"/>
      <c r="CU599" s="3"/>
      <c r="CV599" s="3"/>
      <c r="CW599" s="3"/>
      <c r="CX599" s="3"/>
      <c r="CY599" s="3"/>
      <c r="CZ599" s="3"/>
      <c r="DA599" s="3"/>
      <c r="DB599" s="3"/>
      <c r="DC599" s="3"/>
      <c r="DD599" s="3"/>
      <c r="DE599" s="3"/>
      <c r="DF599" s="3"/>
      <c r="DG599" s="4">
        <f t="shared" ref="DG599:DL599" si="622">ROUND(DT599,2)</f>
        <v>165248.38</v>
      </c>
      <c r="DH599" s="4">
        <f t="shared" si="622"/>
        <v>0</v>
      </c>
      <c r="DI599" s="4">
        <f t="shared" si="622"/>
        <v>0</v>
      </c>
      <c r="DJ599" s="4">
        <f t="shared" si="622"/>
        <v>0</v>
      </c>
      <c r="DK599" s="4">
        <f t="shared" si="622"/>
        <v>165248.38</v>
      </c>
      <c r="DL599" s="4">
        <f t="shared" si="622"/>
        <v>0</v>
      </c>
      <c r="DM599" s="4">
        <f>DZ599</f>
        <v>313.33600000000001</v>
      </c>
      <c r="DN599" s="4">
        <f>EA599</f>
        <v>0</v>
      </c>
      <c r="DO599" s="4">
        <f>ROUND(EB599,2)</f>
        <v>0</v>
      </c>
      <c r="DP599" s="4">
        <f>ROUND(EC599,2)</f>
        <v>115673.87</v>
      </c>
      <c r="DQ599" s="4">
        <f>ROUND(ED599,2)</f>
        <v>67751.83</v>
      </c>
      <c r="DR599" s="4"/>
      <c r="DS599" s="4"/>
      <c r="DT599" s="4">
        <f>ROUND(SUMIF(AA592:AA597,"=151751235",O592:O597),2)</f>
        <v>165248.38</v>
      </c>
      <c r="DU599" s="4">
        <f>ROUND(SUMIF(AA592:AA597,"=151751235",P592:P597),2)</f>
        <v>0</v>
      </c>
      <c r="DV599" s="4">
        <f>ROUND(SUMIF(AA592:AA597,"=151751235",Q592:Q597),2)</f>
        <v>0</v>
      </c>
      <c r="DW599" s="4">
        <f>ROUND(SUMIF(AA592:AA597,"=151751235",R592:R597),2)</f>
        <v>0</v>
      </c>
      <c r="DX599" s="4">
        <f>ROUND(SUMIF(AA592:AA597,"=151751235",S592:S597),2)</f>
        <v>165248.38</v>
      </c>
      <c r="DY599" s="4">
        <f>ROUND(SUMIF(AA592:AA597,"=151751235",T592:T597),2)</f>
        <v>0</v>
      </c>
      <c r="DZ599" s="4">
        <f>SUMIF(AA592:AA597,"=151751235",U592:U597)</f>
        <v>313.33600000000001</v>
      </c>
      <c r="EA599" s="4">
        <f>SUMIF(AA592:AA597,"=151751235",V592:V597)</f>
        <v>0</v>
      </c>
      <c r="EB599" s="4">
        <f>ROUND(SUMIF(AA592:AA597,"=151751235",W592:W597),2)</f>
        <v>0</v>
      </c>
      <c r="EC599" s="4">
        <f>ROUND(SUMIF(AA592:AA597,"=151751235",X592:X597),2)</f>
        <v>115673.87</v>
      </c>
      <c r="ED599" s="4">
        <f>ROUND(SUMIF(AA592:AA597,"=151751235",Y592:Y597),2)</f>
        <v>67751.83</v>
      </c>
      <c r="EE599" s="4"/>
      <c r="EF599" s="4"/>
      <c r="EG599" s="4">
        <f t="shared" ref="EG599:EV599" si="623">ROUND(FP599,2)</f>
        <v>0</v>
      </c>
      <c r="EH599" s="4">
        <f t="shared" si="623"/>
        <v>0</v>
      </c>
      <c r="EI599" s="4">
        <f t="shared" si="623"/>
        <v>0</v>
      </c>
      <c r="EJ599" s="4">
        <f t="shared" si="623"/>
        <v>348674.08</v>
      </c>
      <c r="EK599" s="4">
        <f t="shared" si="623"/>
        <v>0</v>
      </c>
      <c r="EL599" s="4">
        <f t="shared" si="623"/>
        <v>0</v>
      </c>
      <c r="EM599" s="4">
        <f t="shared" si="623"/>
        <v>348674.08</v>
      </c>
      <c r="EN599" s="4">
        <f t="shared" si="623"/>
        <v>0</v>
      </c>
      <c r="EO599" s="4">
        <f t="shared" si="623"/>
        <v>0</v>
      </c>
      <c r="EP599" s="4">
        <f t="shared" si="623"/>
        <v>0</v>
      </c>
      <c r="EQ599" s="4">
        <f t="shared" si="623"/>
        <v>0</v>
      </c>
      <c r="ER599" s="4">
        <f t="shared" si="623"/>
        <v>0</v>
      </c>
      <c r="ES599" s="4">
        <f t="shared" si="623"/>
        <v>0</v>
      </c>
      <c r="ET599" s="4">
        <f t="shared" si="623"/>
        <v>0</v>
      </c>
      <c r="EU599" s="4">
        <f t="shared" si="623"/>
        <v>0</v>
      </c>
      <c r="EV599" s="4">
        <f t="shared" si="623"/>
        <v>0</v>
      </c>
      <c r="EW599" s="4"/>
      <c r="EX599" s="4"/>
      <c r="EY599" s="4"/>
      <c r="EZ599" s="4"/>
      <c r="FA599" s="4"/>
      <c r="FB599" s="4"/>
      <c r="FC599" s="4"/>
      <c r="FD599" s="4"/>
      <c r="FE599" s="4"/>
      <c r="FF599" s="4"/>
      <c r="FG599" s="4"/>
      <c r="FH599" s="4"/>
      <c r="FI599" s="4"/>
      <c r="FJ599" s="4"/>
      <c r="FK599" s="4"/>
      <c r="FL599" s="4"/>
      <c r="FM599" s="4"/>
      <c r="FN599" s="4"/>
      <c r="FO599" s="4"/>
      <c r="FP599" s="4">
        <f>ROUND(SUMIF(AA592:AA597,"=151751235",FQ592:FQ597),2)</f>
        <v>0</v>
      </c>
      <c r="FQ599" s="4">
        <f>ROUND(SUMIF(AA592:AA597,"=151751235",FR592:FR597),2)</f>
        <v>0</v>
      </c>
      <c r="FR599" s="4">
        <f>ROUND(SUMIF(AA592:AA597,"=151751235",GL592:GL597),2)</f>
        <v>0</v>
      </c>
      <c r="FS599" s="4">
        <f>ROUND(SUMIF(AA592:AA597,"=151751235",GM592:GM597),2)</f>
        <v>348674.08</v>
      </c>
      <c r="FT599" s="4">
        <f>ROUND(SUMIF(AA592:AA597,"=151751235",GN592:GN597),2)</f>
        <v>0</v>
      </c>
      <c r="FU599" s="4">
        <f>ROUND(SUMIF(AA592:AA597,"=151751235",GO592:GO597),2)</f>
        <v>0</v>
      </c>
      <c r="FV599" s="4">
        <f>ROUND(SUMIF(AA592:AA597,"=151751235",GP592:GP597),2)</f>
        <v>348674.08</v>
      </c>
      <c r="FW599" s="4">
        <f>DU599-FP599</f>
        <v>0</v>
      </c>
      <c r="FX599" s="4">
        <f>DU599-FQ599</f>
        <v>0</v>
      </c>
      <c r="FY599" s="4">
        <f>FP599-FR599</f>
        <v>0</v>
      </c>
      <c r="FZ599" s="4">
        <f>DU599-FP599-FQ599+FR599</f>
        <v>0</v>
      </c>
      <c r="GA599" s="4">
        <f>FQ599-FR599</f>
        <v>0</v>
      </c>
      <c r="GB599" s="4">
        <f>ROUND(SUMIF(AA592:AA597,"=151751235",GX592:GX597),2)</f>
        <v>0</v>
      </c>
      <c r="GC599" s="4">
        <f>ROUND(SUMIF(AA592:AA597,"=151751235",GY592:GY597),2)</f>
        <v>0</v>
      </c>
      <c r="GD599" s="4">
        <f>ROUND(SUMIF(AA592:AA597,"=151751235",GZ592:GZ597),2)</f>
        <v>0</v>
      </c>
      <c r="GE599" s="4">
        <f>ROUND(SUMIF(AA592:AA597,"=151751235",HD592:HD597),2)</f>
        <v>0</v>
      </c>
      <c r="GF599" s="4"/>
      <c r="GG599" s="4"/>
      <c r="GH599" s="4"/>
      <c r="GI599" s="4"/>
      <c r="GJ599" s="4"/>
      <c r="GK599" s="4"/>
      <c r="GL599" s="4"/>
      <c r="GM599" s="4"/>
      <c r="GN599" s="4"/>
      <c r="GO599" s="4"/>
      <c r="GP599" s="4"/>
      <c r="GQ599" s="4"/>
      <c r="GR599" s="4"/>
      <c r="GS599" s="4"/>
      <c r="GT599" s="4"/>
      <c r="GU599" s="4"/>
      <c r="GV599" s="4"/>
      <c r="GW599" s="4"/>
      <c r="GX599" s="4">
        <v>0</v>
      </c>
    </row>
    <row r="601" spans="1:255" x14ac:dyDescent="0.2">
      <c r="A601" s="5">
        <v>50</v>
      </c>
      <c r="B601" s="5">
        <v>0</v>
      </c>
      <c r="C601" s="5">
        <v>0</v>
      </c>
      <c r="D601" s="5">
        <v>1</v>
      </c>
      <c r="E601" s="5">
        <v>201</v>
      </c>
      <c r="F601" s="5">
        <f>ROUND(Source!O599,O601)</f>
        <v>4788.42</v>
      </c>
      <c r="G601" s="5" t="s">
        <v>237</v>
      </c>
      <c r="H601" s="5" t="s">
        <v>238</v>
      </c>
      <c r="I601" s="5"/>
      <c r="J601" s="5"/>
      <c r="K601" s="5">
        <v>201</v>
      </c>
      <c r="L601" s="5">
        <v>1</v>
      </c>
      <c r="M601" s="5">
        <v>3</v>
      </c>
      <c r="N601" s="5" t="s">
        <v>3</v>
      </c>
      <c r="O601" s="5">
        <v>2</v>
      </c>
      <c r="P601" s="5">
        <f>ROUND(Source!DG599,O601)</f>
        <v>165248.38</v>
      </c>
      <c r="Q601" s="5"/>
      <c r="R601" s="5"/>
      <c r="S601" s="5"/>
      <c r="T601" s="5"/>
      <c r="U601" s="5"/>
      <c r="V601" s="5"/>
      <c r="W601" s="5">
        <v>4788.42</v>
      </c>
      <c r="X601" s="5">
        <v>1</v>
      </c>
      <c r="Y601" s="5">
        <v>4788.42</v>
      </c>
      <c r="Z601" s="5">
        <v>165248.38</v>
      </c>
      <c r="AA601" s="5">
        <v>1</v>
      </c>
      <c r="AB601" s="5">
        <v>165248.38</v>
      </c>
    </row>
    <row r="602" spans="1:255" x14ac:dyDescent="0.2">
      <c r="A602" s="5">
        <v>50</v>
      </c>
      <c r="B602" s="5">
        <v>0</v>
      </c>
      <c r="C602" s="5">
        <v>0</v>
      </c>
      <c r="D602" s="5">
        <v>1</v>
      </c>
      <c r="E602" s="5">
        <v>202</v>
      </c>
      <c r="F602" s="5">
        <f>ROUND(Source!P599,O602)</f>
        <v>0</v>
      </c>
      <c r="G602" s="5" t="s">
        <v>239</v>
      </c>
      <c r="H602" s="5" t="s">
        <v>240</v>
      </c>
      <c r="I602" s="5"/>
      <c r="J602" s="5"/>
      <c r="K602" s="5">
        <v>202</v>
      </c>
      <c r="L602" s="5">
        <v>2</v>
      </c>
      <c r="M602" s="5">
        <v>3</v>
      </c>
      <c r="N602" s="5" t="s">
        <v>3</v>
      </c>
      <c r="O602" s="5">
        <v>2</v>
      </c>
      <c r="P602" s="5">
        <f>ROUND(Source!DH599,O602)</f>
        <v>0</v>
      </c>
      <c r="Q602" s="5"/>
      <c r="R602" s="5"/>
      <c r="S602" s="5"/>
      <c r="T602" s="5"/>
      <c r="U602" s="5"/>
      <c r="V602" s="5"/>
      <c r="W602" s="5">
        <v>0</v>
      </c>
      <c r="X602" s="5">
        <v>1</v>
      </c>
      <c r="Y602" s="5">
        <v>0</v>
      </c>
      <c r="Z602" s="5">
        <v>0</v>
      </c>
      <c r="AA602" s="5">
        <v>1</v>
      </c>
      <c r="AB602" s="5">
        <v>0</v>
      </c>
    </row>
    <row r="603" spans="1:255" x14ac:dyDescent="0.2">
      <c r="A603" s="5">
        <v>50</v>
      </c>
      <c r="B603" s="5">
        <v>0</v>
      </c>
      <c r="C603" s="5">
        <v>0</v>
      </c>
      <c r="D603" s="5">
        <v>1</v>
      </c>
      <c r="E603" s="5">
        <v>222</v>
      </c>
      <c r="F603" s="5">
        <f>ROUND(Source!AO599,O603)</f>
        <v>0</v>
      </c>
      <c r="G603" s="5" t="s">
        <v>241</v>
      </c>
      <c r="H603" s="5" t="s">
        <v>242</v>
      </c>
      <c r="I603" s="5"/>
      <c r="J603" s="5"/>
      <c r="K603" s="5">
        <v>222</v>
      </c>
      <c r="L603" s="5">
        <v>3</v>
      </c>
      <c r="M603" s="5">
        <v>3</v>
      </c>
      <c r="N603" s="5" t="s">
        <v>3</v>
      </c>
      <c r="O603" s="5">
        <v>2</v>
      </c>
      <c r="P603" s="5">
        <f>ROUND(Source!EG599,O603)</f>
        <v>0</v>
      </c>
      <c r="Q603" s="5"/>
      <c r="R603" s="5"/>
      <c r="S603" s="5"/>
      <c r="T603" s="5"/>
      <c r="U603" s="5"/>
      <c r="V603" s="5"/>
      <c r="W603" s="5">
        <v>0</v>
      </c>
      <c r="X603" s="5">
        <v>1</v>
      </c>
      <c r="Y603" s="5">
        <v>0</v>
      </c>
      <c r="Z603" s="5">
        <v>0</v>
      </c>
      <c r="AA603" s="5">
        <v>1</v>
      </c>
      <c r="AB603" s="5">
        <v>0</v>
      </c>
    </row>
    <row r="604" spans="1:255" x14ac:dyDescent="0.2">
      <c r="A604" s="5">
        <v>50</v>
      </c>
      <c r="B604" s="5">
        <v>0</v>
      </c>
      <c r="C604" s="5">
        <v>0</v>
      </c>
      <c r="D604" s="5">
        <v>1</v>
      </c>
      <c r="E604" s="5">
        <v>225</v>
      </c>
      <c r="F604" s="5">
        <f>ROUND(Source!AV599,O604)</f>
        <v>0</v>
      </c>
      <c r="G604" s="5" t="s">
        <v>243</v>
      </c>
      <c r="H604" s="5" t="s">
        <v>244</v>
      </c>
      <c r="I604" s="5"/>
      <c r="J604" s="5"/>
      <c r="K604" s="5">
        <v>225</v>
      </c>
      <c r="L604" s="5">
        <v>4</v>
      </c>
      <c r="M604" s="5">
        <v>3</v>
      </c>
      <c r="N604" s="5" t="s">
        <v>3</v>
      </c>
      <c r="O604" s="5">
        <v>2</v>
      </c>
      <c r="P604" s="5">
        <f>ROUND(Source!EN599,O604)</f>
        <v>0</v>
      </c>
      <c r="Q604" s="5"/>
      <c r="R604" s="5"/>
      <c r="S604" s="5"/>
      <c r="T604" s="5"/>
      <c r="U604" s="5"/>
      <c r="V604" s="5"/>
      <c r="W604" s="5">
        <v>0</v>
      </c>
      <c r="X604" s="5">
        <v>1</v>
      </c>
      <c r="Y604" s="5">
        <v>0</v>
      </c>
      <c r="Z604" s="5">
        <v>0</v>
      </c>
      <c r="AA604" s="5">
        <v>1</v>
      </c>
      <c r="AB604" s="5">
        <v>0</v>
      </c>
    </row>
    <row r="605" spans="1:255" x14ac:dyDescent="0.2">
      <c r="A605" s="5">
        <v>50</v>
      </c>
      <c r="B605" s="5">
        <v>0</v>
      </c>
      <c r="C605" s="5">
        <v>0</v>
      </c>
      <c r="D605" s="5">
        <v>1</v>
      </c>
      <c r="E605" s="5">
        <v>226</v>
      </c>
      <c r="F605" s="5">
        <f>ROUND(Source!AW599,O605)</f>
        <v>0</v>
      </c>
      <c r="G605" s="5" t="s">
        <v>245</v>
      </c>
      <c r="H605" s="5" t="s">
        <v>246</v>
      </c>
      <c r="I605" s="5"/>
      <c r="J605" s="5"/>
      <c r="K605" s="5">
        <v>226</v>
      </c>
      <c r="L605" s="5">
        <v>5</v>
      </c>
      <c r="M605" s="5">
        <v>3</v>
      </c>
      <c r="N605" s="5" t="s">
        <v>3</v>
      </c>
      <c r="O605" s="5">
        <v>2</v>
      </c>
      <c r="P605" s="5">
        <f>ROUND(Source!EO599,O605)</f>
        <v>0</v>
      </c>
      <c r="Q605" s="5"/>
      <c r="R605" s="5"/>
      <c r="S605" s="5"/>
      <c r="T605" s="5"/>
      <c r="U605" s="5"/>
      <c r="V605" s="5"/>
      <c r="W605" s="5">
        <v>0</v>
      </c>
      <c r="X605" s="5">
        <v>1</v>
      </c>
      <c r="Y605" s="5">
        <v>0</v>
      </c>
      <c r="Z605" s="5">
        <v>0</v>
      </c>
      <c r="AA605" s="5">
        <v>1</v>
      </c>
      <c r="AB605" s="5">
        <v>0</v>
      </c>
    </row>
    <row r="606" spans="1:255" x14ac:dyDescent="0.2">
      <c r="A606" s="5">
        <v>50</v>
      </c>
      <c r="B606" s="5">
        <v>0</v>
      </c>
      <c r="C606" s="5">
        <v>0</v>
      </c>
      <c r="D606" s="5">
        <v>1</v>
      </c>
      <c r="E606" s="5">
        <v>227</v>
      </c>
      <c r="F606" s="5">
        <f>ROUND(Source!AX599,O606)</f>
        <v>0</v>
      </c>
      <c r="G606" s="5" t="s">
        <v>247</v>
      </c>
      <c r="H606" s="5" t="s">
        <v>248</v>
      </c>
      <c r="I606" s="5"/>
      <c r="J606" s="5"/>
      <c r="K606" s="5">
        <v>227</v>
      </c>
      <c r="L606" s="5">
        <v>6</v>
      </c>
      <c r="M606" s="5">
        <v>3</v>
      </c>
      <c r="N606" s="5" t="s">
        <v>3</v>
      </c>
      <c r="O606" s="5">
        <v>2</v>
      </c>
      <c r="P606" s="5">
        <f>ROUND(Source!EP599,O606)</f>
        <v>0</v>
      </c>
      <c r="Q606" s="5"/>
      <c r="R606" s="5"/>
      <c r="S606" s="5"/>
      <c r="T606" s="5"/>
      <c r="U606" s="5"/>
      <c r="V606" s="5"/>
      <c r="W606" s="5">
        <v>0</v>
      </c>
      <c r="X606" s="5">
        <v>1</v>
      </c>
      <c r="Y606" s="5">
        <v>0</v>
      </c>
      <c r="Z606" s="5">
        <v>0</v>
      </c>
      <c r="AA606" s="5">
        <v>1</v>
      </c>
      <c r="AB606" s="5">
        <v>0</v>
      </c>
    </row>
    <row r="607" spans="1:255" x14ac:dyDescent="0.2">
      <c r="A607" s="5">
        <v>50</v>
      </c>
      <c r="B607" s="5">
        <v>0</v>
      </c>
      <c r="C607" s="5">
        <v>0</v>
      </c>
      <c r="D607" s="5">
        <v>1</v>
      </c>
      <c r="E607" s="5">
        <v>228</v>
      </c>
      <c r="F607" s="5">
        <f>ROUND(Source!AY599,O607)</f>
        <v>0</v>
      </c>
      <c r="G607" s="5" t="s">
        <v>249</v>
      </c>
      <c r="H607" s="5" t="s">
        <v>250</v>
      </c>
      <c r="I607" s="5"/>
      <c r="J607" s="5"/>
      <c r="K607" s="5">
        <v>228</v>
      </c>
      <c r="L607" s="5">
        <v>7</v>
      </c>
      <c r="M607" s="5">
        <v>3</v>
      </c>
      <c r="N607" s="5" t="s">
        <v>3</v>
      </c>
      <c r="O607" s="5">
        <v>2</v>
      </c>
      <c r="P607" s="5">
        <f>ROUND(Source!EQ599,O607)</f>
        <v>0</v>
      </c>
      <c r="Q607" s="5"/>
      <c r="R607" s="5"/>
      <c r="S607" s="5"/>
      <c r="T607" s="5"/>
      <c r="U607" s="5"/>
      <c r="V607" s="5"/>
      <c r="W607" s="5">
        <v>0</v>
      </c>
      <c r="X607" s="5">
        <v>1</v>
      </c>
      <c r="Y607" s="5">
        <v>0</v>
      </c>
      <c r="Z607" s="5">
        <v>0</v>
      </c>
      <c r="AA607" s="5">
        <v>1</v>
      </c>
      <c r="AB607" s="5">
        <v>0</v>
      </c>
    </row>
    <row r="608" spans="1:255" x14ac:dyDescent="0.2">
      <c r="A608" s="5">
        <v>50</v>
      </c>
      <c r="B608" s="5">
        <v>0</v>
      </c>
      <c r="C608" s="5">
        <v>0</v>
      </c>
      <c r="D608" s="5">
        <v>1</v>
      </c>
      <c r="E608" s="5">
        <v>216</v>
      </c>
      <c r="F608" s="5">
        <f>ROUND(Source!AP599,O608)</f>
        <v>0</v>
      </c>
      <c r="G608" s="5" t="s">
        <v>251</v>
      </c>
      <c r="H608" s="5" t="s">
        <v>252</v>
      </c>
      <c r="I608" s="5"/>
      <c r="J608" s="5"/>
      <c r="K608" s="5">
        <v>216</v>
      </c>
      <c r="L608" s="5">
        <v>8</v>
      </c>
      <c r="M608" s="5">
        <v>3</v>
      </c>
      <c r="N608" s="5" t="s">
        <v>3</v>
      </c>
      <c r="O608" s="5">
        <v>2</v>
      </c>
      <c r="P608" s="5">
        <f>ROUND(Source!EH599,O608)</f>
        <v>0</v>
      </c>
      <c r="Q608" s="5"/>
      <c r="R608" s="5"/>
      <c r="S608" s="5"/>
      <c r="T608" s="5"/>
      <c r="U608" s="5"/>
      <c r="V608" s="5"/>
      <c r="W608" s="5">
        <v>0</v>
      </c>
      <c r="X608" s="5">
        <v>1</v>
      </c>
      <c r="Y608" s="5">
        <v>0</v>
      </c>
      <c r="Z608" s="5">
        <v>0</v>
      </c>
      <c r="AA608" s="5">
        <v>1</v>
      </c>
      <c r="AB608" s="5">
        <v>0</v>
      </c>
    </row>
    <row r="609" spans="1:28" x14ac:dyDescent="0.2">
      <c r="A609" s="5">
        <v>50</v>
      </c>
      <c r="B609" s="5">
        <v>0</v>
      </c>
      <c r="C609" s="5">
        <v>0</v>
      </c>
      <c r="D609" s="5">
        <v>1</v>
      </c>
      <c r="E609" s="5">
        <v>223</v>
      </c>
      <c r="F609" s="5">
        <f>ROUND(Source!AQ599,O609)</f>
        <v>0</v>
      </c>
      <c r="G609" s="5" t="s">
        <v>253</v>
      </c>
      <c r="H609" s="5" t="s">
        <v>254</v>
      </c>
      <c r="I609" s="5"/>
      <c r="J609" s="5"/>
      <c r="K609" s="5">
        <v>223</v>
      </c>
      <c r="L609" s="5">
        <v>9</v>
      </c>
      <c r="M609" s="5">
        <v>3</v>
      </c>
      <c r="N609" s="5" t="s">
        <v>3</v>
      </c>
      <c r="O609" s="5">
        <v>2</v>
      </c>
      <c r="P609" s="5">
        <f>ROUND(Source!EI599,O609)</f>
        <v>0</v>
      </c>
      <c r="Q609" s="5"/>
      <c r="R609" s="5"/>
      <c r="S609" s="5"/>
      <c r="T609" s="5"/>
      <c r="U609" s="5"/>
      <c r="V609" s="5"/>
      <c r="W609" s="5">
        <v>0</v>
      </c>
      <c r="X609" s="5">
        <v>1</v>
      </c>
      <c r="Y609" s="5">
        <v>0</v>
      </c>
      <c r="Z609" s="5">
        <v>0</v>
      </c>
      <c r="AA609" s="5">
        <v>1</v>
      </c>
      <c r="AB609" s="5">
        <v>0</v>
      </c>
    </row>
    <row r="610" spans="1:28" x14ac:dyDescent="0.2">
      <c r="A610" s="5">
        <v>50</v>
      </c>
      <c r="B610" s="5">
        <v>0</v>
      </c>
      <c r="C610" s="5">
        <v>0</v>
      </c>
      <c r="D610" s="5">
        <v>1</v>
      </c>
      <c r="E610" s="5">
        <v>229</v>
      </c>
      <c r="F610" s="5">
        <f>ROUND(Source!AZ599,O610)</f>
        <v>0</v>
      </c>
      <c r="G610" s="5" t="s">
        <v>255</v>
      </c>
      <c r="H610" s="5" t="s">
        <v>256</v>
      </c>
      <c r="I610" s="5"/>
      <c r="J610" s="5"/>
      <c r="K610" s="5">
        <v>229</v>
      </c>
      <c r="L610" s="5">
        <v>10</v>
      </c>
      <c r="M610" s="5">
        <v>3</v>
      </c>
      <c r="N610" s="5" t="s">
        <v>3</v>
      </c>
      <c r="O610" s="5">
        <v>2</v>
      </c>
      <c r="P610" s="5">
        <f>ROUND(Source!ER599,O610)</f>
        <v>0</v>
      </c>
      <c r="Q610" s="5"/>
      <c r="R610" s="5"/>
      <c r="S610" s="5"/>
      <c r="T610" s="5"/>
      <c r="U610" s="5"/>
      <c r="V610" s="5"/>
      <c r="W610" s="5">
        <v>0</v>
      </c>
      <c r="X610" s="5">
        <v>1</v>
      </c>
      <c r="Y610" s="5">
        <v>0</v>
      </c>
      <c r="Z610" s="5">
        <v>0</v>
      </c>
      <c r="AA610" s="5">
        <v>1</v>
      </c>
      <c r="AB610" s="5">
        <v>0</v>
      </c>
    </row>
    <row r="611" spans="1:28" x14ac:dyDescent="0.2">
      <c r="A611" s="5">
        <v>50</v>
      </c>
      <c r="B611" s="5">
        <v>0</v>
      </c>
      <c r="C611" s="5">
        <v>0</v>
      </c>
      <c r="D611" s="5">
        <v>1</v>
      </c>
      <c r="E611" s="5">
        <v>203</v>
      </c>
      <c r="F611" s="5">
        <f>ROUND(Source!Q599,O611)</f>
        <v>0</v>
      </c>
      <c r="G611" s="5" t="s">
        <v>257</v>
      </c>
      <c r="H611" s="5" t="s">
        <v>258</v>
      </c>
      <c r="I611" s="5"/>
      <c r="J611" s="5"/>
      <c r="K611" s="5">
        <v>203</v>
      </c>
      <c r="L611" s="5">
        <v>11</v>
      </c>
      <c r="M611" s="5">
        <v>3</v>
      </c>
      <c r="N611" s="5" t="s">
        <v>3</v>
      </c>
      <c r="O611" s="5">
        <v>2</v>
      </c>
      <c r="P611" s="5">
        <f>ROUND(Source!DI599,O611)</f>
        <v>0</v>
      </c>
      <c r="Q611" s="5"/>
      <c r="R611" s="5"/>
      <c r="S611" s="5"/>
      <c r="T611" s="5"/>
      <c r="U611" s="5"/>
      <c r="V611" s="5"/>
      <c r="W611" s="5">
        <v>0</v>
      </c>
      <c r="X611" s="5">
        <v>1</v>
      </c>
      <c r="Y611" s="5">
        <v>0</v>
      </c>
      <c r="Z611" s="5">
        <v>0</v>
      </c>
      <c r="AA611" s="5">
        <v>1</v>
      </c>
      <c r="AB611" s="5">
        <v>0</v>
      </c>
    </row>
    <row r="612" spans="1:28" x14ac:dyDescent="0.2">
      <c r="A612" s="5">
        <v>50</v>
      </c>
      <c r="B612" s="5">
        <v>0</v>
      </c>
      <c r="C612" s="5">
        <v>0</v>
      </c>
      <c r="D612" s="5">
        <v>1</v>
      </c>
      <c r="E612" s="5">
        <v>231</v>
      </c>
      <c r="F612" s="5">
        <f>ROUND(Source!BB599,O612)</f>
        <v>0</v>
      </c>
      <c r="G612" s="5" t="s">
        <v>259</v>
      </c>
      <c r="H612" s="5" t="s">
        <v>260</v>
      </c>
      <c r="I612" s="5"/>
      <c r="J612" s="5"/>
      <c r="K612" s="5">
        <v>231</v>
      </c>
      <c r="L612" s="5">
        <v>12</v>
      </c>
      <c r="M612" s="5">
        <v>3</v>
      </c>
      <c r="N612" s="5" t="s">
        <v>3</v>
      </c>
      <c r="O612" s="5">
        <v>2</v>
      </c>
      <c r="P612" s="5">
        <f>ROUND(Source!ET599,O612)</f>
        <v>0</v>
      </c>
      <c r="Q612" s="5"/>
      <c r="R612" s="5"/>
      <c r="S612" s="5"/>
      <c r="T612" s="5"/>
      <c r="U612" s="5"/>
      <c r="V612" s="5"/>
      <c r="W612" s="5">
        <v>0</v>
      </c>
      <c r="X612" s="5">
        <v>1</v>
      </c>
      <c r="Y612" s="5">
        <v>0</v>
      </c>
      <c r="Z612" s="5">
        <v>0</v>
      </c>
      <c r="AA612" s="5">
        <v>1</v>
      </c>
      <c r="AB612" s="5">
        <v>0</v>
      </c>
    </row>
    <row r="613" spans="1:28" x14ac:dyDescent="0.2">
      <c r="A613" s="5">
        <v>50</v>
      </c>
      <c r="B613" s="5">
        <v>0</v>
      </c>
      <c r="C613" s="5">
        <v>0</v>
      </c>
      <c r="D613" s="5">
        <v>1</v>
      </c>
      <c r="E613" s="5">
        <v>204</v>
      </c>
      <c r="F613" s="5">
        <f>ROUND(Source!R599,O613)</f>
        <v>0</v>
      </c>
      <c r="G613" s="5" t="s">
        <v>261</v>
      </c>
      <c r="H613" s="5" t="s">
        <v>262</v>
      </c>
      <c r="I613" s="5"/>
      <c r="J613" s="5"/>
      <c r="K613" s="5">
        <v>204</v>
      </c>
      <c r="L613" s="5">
        <v>13</v>
      </c>
      <c r="M613" s="5">
        <v>3</v>
      </c>
      <c r="N613" s="5" t="s">
        <v>3</v>
      </c>
      <c r="O613" s="5">
        <v>2</v>
      </c>
      <c r="P613" s="5">
        <f>ROUND(Source!DJ599,O613)</f>
        <v>0</v>
      </c>
      <c r="Q613" s="5"/>
      <c r="R613" s="5"/>
      <c r="S613" s="5"/>
      <c r="T613" s="5"/>
      <c r="U613" s="5"/>
      <c r="V613" s="5"/>
      <c r="W613" s="5">
        <v>0</v>
      </c>
      <c r="X613" s="5">
        <v>1</v>
      </c>
      <c r="Y613" s="5">
        <v>0</v>
      </c>
      <c r="Z613" s="5">
        <v>0</v>
      </c>
      <c r="AA613" s="5">
        <v>1</v>
      </c>
      <c r="AB613" s="5">
        <v>0</v>
      </c>
    </row>
    <row r="614" spans="1:28" x14ac:dyDescent="0.2">
      <c r="A614" s="5">
        <v>50</v>
      </c>
      <c r="B614" s="5">
        <v>0</v>
      </c>
      <c r="C614" s="5">
        <v>0</v>
      </c>
      <c r="D614" s="5">
        <v>1</v>
      </c>
      <c r="E614" s="5">
        <v>205</v>
      </c>
      <c r="F614" s="5">
        <f>ROUND(Source!S599,O614)</f>
        <v>4788.42</v>
      </c>
      <c r="G614" s="5" t="s">
        <v>263</v>
      </c>
      <c r="H614" s="5" t="s">
        <v>264</v>
      </c>
      <c r="I614" s="5"/>
      <c r="J614" s="5"/>
      <c r="K614" s="5">
        <v>205</v>
      </c>
      <c r="L614" s="5">
        <v>14</v>
      </c>
      <c r="M614" s="5">
        <v>3</v>
      </c>
      <c r="N614" s="5" t="s">
        <v>3</v>
      </c>
      <c r="O614" s="5">
        <v>2</v>
      </c>
      <c r="P614" s="5">
        <f>ROUND(Source!DK599,O614)</f>
        <v>165248.38</v>
      </c>
      <c r="Q614" s="5"/>
      <c r="R614" s="5"/>
      <c r="S614" s="5"/>
      <c r="T614" s="5"/>
      <c r="U614" s="5"/>
      <c r="V614" s="5"/>
      <c r="W614" s="5">
        <v>4788.42</v>
      </c>
      <c r="X614" s="5">
        <v>1</v>
      </c>
      <c r="Y614" s="5">
        <v>4788.42</v>
      </c>
      <c r="Z614" s="5">
        <v>165248.38</v>
      </c>
      <c r="AA614" s="5">
        <v>1</v>
      </c>
      <c r="AB614" s="5">
        <v>165248.38</v>
      </c>
    </row>
    <row r="615" spans="1:28" x14ac:dyDescent="0.2">
      <c r="A615" s="5">
        <v>50</v>
      </c>
      <c r="B615" s="5">
        <v>0</v>
      </c>
      <c r="C615" s="5">
        <v>0</v>
      </c>
      <c r="D615" s="5">
        <v>1</v>
      </c>
      <c r="E615" s="5">
        <v>232</v>
      </c>
      <c r="F615" s="5">
        <f>ROUND(Source!BC599,O615)</f>
        <v>0</v>
      </c>
      <c r="G615" s="5" t="s">
        <v>265</v>
      </c>
      <c r="H615" s="5" t="s">
        <v>266</v>
      </c>
      <c r="I615" s="5"/>
      <c r="J615" s="5"/>
      <c r="K615" s="5">
        <v>232</v>
      </c>
      <c r="L615" s="5">
        <v>15</v>
      </c>
      <c r="M615" s="5">
        <v>3</v>
      </c>
      <c r="N615" s="5" t="s">
        <v>3</v>
      </c>
      <c r="O615" s="5">
        <v>2</v>
      </c>
      <c r="P615" s="5">
        <f>ROUND(Source!EU599,O615)</f>
        <v>0</v>
      </c>
      <c r="Q615" s="5"/>
      <c r="R615" s="5"/>
      <c r="S615" s="5"/>
      <c r="T615" s="5"/>
      <c r="U615" s="5"/>
      <c r="V615" s="5"/>
      <c r="W615" s="5">
        <v>0</v>
      </c>
      <c r="X615" s="5">
        <v>1</v>
      </c>
      <c r="Y615" s="5">
        <v>0</v>
      </c>
      <c r="Z615" s="5">
        <v>0</v>
      </c>
      <c r="AA615" s="5">
        <v>1</v>
      </c>
      <c r="AB615" s="5">
        <v>0</v>
      </c>
    </row>
    <row r="616" spans="1:28" x14ac:dyDescent="0.2">
      <c r="A616" s="5">
        <v>50</v>
      </c>
      <c r="B616" s="5">
        <v>0</v>
      </c>
      <c r="C616" s="5">
        <v>0</v>
      </c>
      <c r="D616" s="5">
        <v>1</v>
      </c>
      <c r="E616" s="5">
        <v>214</v>
      </c>
      <c r="F616" s="5">
        <f>ROUND(Source!AS599,O616)</f>
        <v>0</v>
      </c>
      <c r="G616" s="5" t="s">
        <v>267</v>
      </c>
      <c r="H616" s="5" t="s">
        <v>268</v>
      </c>
      <c r="I616" s="5"/>
      <c r="J616" s="5"/>
      <c r="K616" s="5">
        <v>214</v>
      </c>
      <c r="L616" s="5">
        <v>16</v>
      </c>
      <c r="M616" s="5">
        <v>3</v>
      </c>
      <c r="N616" s="5" t="s">
        <v>3</v>
      </c>
      <c r="O616" s="5">
        <v>2</v>
      </c>
      <c r="P616" s="5">
        <f>ROUND(Source!EK599,O616)</f>
        <v>0</v>
      </c>
      <c r="Q616" s="5"/>
      <c r="R616" s="5"/>
      <c r="S616" s="5"/>
      <c r="T616" s="5"/>
      <c r="U616" s="5"/>
      <c r="V616" s="5"/>
      <c r="W616" s="5">
        <v>0</v>
      </c>
      <c r="X616" s="5">
        <v>1</v>
      </c>
      <c r="Y616" s="5">
        <v>0</v>
      </c>
      <c r="Z616" s="5">
        <v>0</v>
      </c>
      <c r="AA616" s="5">
        <v>1</v>
      </c>
      <c r="AB616" s="5">
        <v>0</v>
      </c>
    </row>
    <row r="617" spans="1:28" x14ac:dyDescent="0.2">
      <c r="A617" s="5">
        <v>50</v>
      </c>
      <c r="B617" s="5">
        <v>0</v>
      </c>
      <c r="C617" s="5">
        <v>0</v>
      </c>
      <c r="D617" s="5">
        <v>1</v>
      </c>
      <c r="E617" s="5">
        <v>215</v>
      </c>
      <c r="F617" s="5">
        <f>ROUND(Source!AT599,O617)</f>
        <v>0</v>
      </c>
      <c r="G617" s="5" t="s">
        <v>269</v>
      </c>
      <c r="H617" s="5" t="s">
        <v>270</v>
      </c>
      <c r="I617" s="5"/>
      <c r="J617" s="5"/>
      <c r="K617" s="5">
        <v>215</v>
      </c>
      <c r="L617" s="5">
        <v>17</v>
      </c>
      <c r="M617" s="5">
        <v>3</v>
      </c>
      <c r="N617" s="5" t="s">
        <v>3</v>
      </c>
      <c r="O617" s="5">
        <v>2</v>
      </c>
      <c r="P617" s="5">
        <f>ROUND(Source!EL599,O617)</f>
        <v>0</v>
      </c>
      <c r="Q617" s="5"/>
      <c r="R617" s="5"/>
      <c r="S617" s="5"/>
      <c r="T617" s="5"/>
      <c r="U617" s="5"/>
      <c r="V617" s="5"/>
      <c r="W617" s="5">
        <v>0</v>
      </c>
      <c r="X617" s="5">
        <v>1</v>
      </c>
      <c r="Y617" s="5">
        <v>0</v>
      </c>
      <c r="Z617" s="5">
        <v>0</v>
      </c>
      <c r="AA617" s="5">
        <v>1</v>
      </c>
      <c r="AB617" s="5">
        <v>0</v>
      </c>
    </row>
    <row r="618" spans="1:28" x14ac:dyDescent="0.2">
      <c r="A618" s="5">
        <v>50</v>
      </c>
      <c r="B618" s="5">
        <v>0</v>
      </c>
      <c r="C618" s="5">
        <v>0</v>
      </c>
      <c r="D618" s="5">
        <v>1</v>
      </c>
      <c r="E618" s="5">
        <v>217</v>
      </c>
      <c r="F618" s="5">
        <f>ROUND(Source!AU599,O618)</f>
        <v>11731.64</v>
      </c>
      <c r="G618" s="5" t="s">
        <v>271</v>
      </c>
      <c r="H618" s="5" t="s">
        <v>272</v>
      </c>
      <c r="I618" s="5"/>
      <c r="J618" s="5"/>
      <c r="K618" s="5">
        <v>217</v>
      </c>
      <c r="L618" s="5">
        <v>18</v>
      </c>
      <c r="M618" s="5">
        <v>3</v>
      </c>
      <c r="N618" s="5" t="s">
        <v>3</v>
      </c>
      <c r="O618" s="5">
        <v>2</v>
      </c>
      <c r="P618" s="5">
        <f>ROUND(Source!EM599,O618)</f>
        <v>348674.08</v>
      </c>
      <c r="Q618" s="5"/>
      <c r="R618" s="5"/>
      <c r="S618" s="5"/>
      <c r="T618" s="5"/>
      <c r="U618" s="5"/>
      <c r="V618" s="5"/>
      <c r="W618" s="5">
        <v>11731.64</v>
      </c>
      <c r="X618" s="5">
        <v>1</v>
      </c>
      <c r="Y618" s="5">
        <v>11731.64</v>
      </c>
      <c r="Z618" s="5">
        <v>348674.08</v>
      </c>
      <c r="AA618" s="5">
        <v>1</v>
      </c>
      <c r="AB618" s="5">
        <v>348674.08</v>
      </c>
    </row>
    <row r="619" spans="1:28" x14ac:dyDescent="0.2">
      <c r="A619" s="5">
        <v>50</v>
      </c>
      <c r="B619" s="5">
        <v>0</v>
      </c>
      <c r="C619" s="5">
        <v>0</v>
      </c>
      <c r="D619" s="5">
        <v>1</v>
      </c>
      <c r="E619" s="5">
        <v>230</v>
      </c>
      <c r="F619" s="5">
        <f>ROUND(Source!BA599,O619)</f>
        <v>0</v>
      </c>
      <c r="G619" s="5" t="s">
        <v>273</v>
      </c>
      <c r="H619" s="5" t="s">
        <v>274</v>
      </c>
      <c r="I619" s="5"/>
      <c r="J619" s="5"/>
      <c r="K619" s="5">
        <v>230</v>
      </c>
      <c r="L619" s="5">
        <v>19</v>
      </c>
      <c r="M619" s="5">
        <v>3</v>
      </c>
      <c r="N619" s="5" t="s">
        <v>3</v>
      </c>
      <c r="O619" s="5">
        <v>2</v>
      </c>
      <c r="P619" s="5">
        <f>ROUND(Source!ES599,O619)</f>
        <v>0</v>
      </c>
      <c r="Q619" s="5"/>
      <c r="R619" s="5"/>
      <c r="S619" s="5"/>
      <c r="T619" s="5"/>
      <c r="U619" s="5"/>
      <c r="V619" s="5"/>
      <c r="W619" s="5">
        <v>0</v>
      </c>
      <c r="X619" s="5">
        <v>1</v>
      </c>
      <c r="Y619" s="5">
        <v>0</v>
      </c>
      <c r="Z619" s="5">
        <v>0</v>
      </c>
      <c r="AA619" s="5">
        <v>1</v>
      </c>
      <c r="AB619" s="5">
        <v>0</v>
      </c>
    </row>
    <row r="620" spans="1:28" x14ac:dyDescent="0.2">
      <c r="A620" s="5">
        <v>50</v>
      </c>
      <c r="B620" s="5">
        <v>0</v>
      </c>
      <c r="C620" s="5">
        <v>0</v>
      </c>
      <c r="D620" s="5">
        <v>1</v>
      </c>
      <c r="E620" s="5">
        <v>206</v>
      </c>
      <c r="F620" s="5">
        <f>ROUND(Source!T599,O620)</f>
        <v>0</v>
      </c>
      <c r="G620" s="5" t="s">
        <v>275</v>
      </c>
      <c r="H620" s="5" t="s">
        <v>276</v>
      </c>
      <c r="I620" s="5"/>
      <c r="J620" s="5"/>
      <c r="K620" s="5">
        <v>206</v>
      </c>
      <c r="L620" s="5">
        <v>20</v>
      </c>
      <c r="M620" s="5">
        <v>3</v>
      </c>
      <c r="N620" s="5" t="s">
        <v>3</v>
      </c>
      <c r="O620" s="5">
        <v>2</v>
      </c>
      <c r="P620" s="5">
        <f>ROUND(Source!DL599,O620)</f>
        <v>0</v>
      </c>
      <c r="Q620" s="5"/>
      <c r="R620" s="5"/>
      <c r="S620" s="5"/>
      <c r="T620" s="5"/>
      <c r="U620" s="5"/>
      <c r="V620" s="5"/>
      <c r="W620" s="5">
        <v>0</v>
      </c>
      <c r="X620" s="5">
        <v>1</v>
      </c>
      <c r="Y620" s="5">
        <v>0</v>
      </c>
      <c r="Z620" s="5">
        <v>0</v>
      </c>
      <c r="AA620" s="5">
        <v>1</v>
      </c>
      <c r="AB620" s="5">
        <v>0</v>
      </c>
    </row>
    <row r="621" spans="1:28" x14ac:dyDescent="0.2">
      <c r="A621" s="5">
        <v>50</v>
      </c>
      <c r="B621" s="5">
        <v>0</v>
      </c>
      <c r="C621" s="5">
        <v>0</v>
      </c>
      <c r="D621" s="5">
        <v>1</v>
      </c>
      <c r="E621" s="5">
        <v>207</v>
      </c>
      <c r="F621" s="5">
        <f>Source!U599</f>
        <v>313.33600000000001</v>
      </c>
      <c r="G621" s="5" t="s">
        <v>277</v>
      </c>
      <c r="H621" s="5" t="s">
        <v>278</v>
      </c>
      <c r="I621" s="5"/>
      <c r="J621" s="5"/>
      <c r="K621" s="5">
        <v>207</v>
      </c>
      <c r="L621" s="5">
        <v>21</v>
      </c>
      <c r="M621" s="5">
        <v>3</v>
      </c>
      <c r="N621" s="5" t="s">
        <v>3</v>
      </c>
      <c r="O621" s="5">
        <v>-1</v>
      </c>
      <c r="P621" s="5">
        <f>Source!DM599</f>
        <v>313.33600000000001</v>
      </c>
      <c r="Q621" s="5"/>
      <c r="R621" s="5"/>
      <c r="S621" s="5"/>
      <c r="T621" s="5"/>
      <c r="U621" s="5"/>
      <c r="V621" s="5"/>
      <c r="W621" s="5">
        <v>313.33600000000001</v>
      </c>
      <c r="X621" s="5">
        <v>1</v>
      </c>
      <c r="Y621" s="5">
        <v>313.33600000000001</v>
      </c>
      <c r="Z621" s="5">
        <v>313.33600000000001</v>
      </c>
      <c r="AA621" s="5">
        <v>1</v>
      </c>
      <c r="AB621" s="5">
        <v>313.33600000000001</v>
      </c>
    </row>
    <row r="622" spans="1:28" x14ac:dyDescent="0.2">
      <c r="A622" s="5">
        <v>50</v>
      </c>
      <c r="B622" s="5">
        <v>0</v>
      </c>
      <c r="C622" s="5">
        <v>0</v>
      </c>
      <c r="D622" s="5">
        <v>1</v>
      </c>
      <c r="E622" s="5">
        <v>208</v>
      </c>
      <c r="F622" s="5">
        <f>Source!V599</f>
        <v>0</v>
      </c>
      <c r="G622" s="5" t="s">
        <v>279</v>
      </c>
      <c r="H622" s="5" t="s">
        <v>280</v>
      </c>
      <c r="I622" s="5"/>
      <c r="J622" s="5"/>
      <c r="K622" s="5">
        <v>208</v>
      </c>
      <c r="L622" s="5">
        <v>22</v>
      </c>
      <c r="M622" s="5">
        <v>3</v>
      </c>
      <c r="N622" s="5" t="s">
        <v>3</v>
      </c>
      <c r="O622" s="5">
        <v>-1</v>
      </c>
      <c r="P622" s="5">
        <f>Source!DN599</f>
        <v>0</v>
      </c>
      <c r="Q622" s="5"/>
      <c r="R622" s="5"/>
      <c r="S622" s="5"/>
      <c r="T622" s="5"/>
      <c r="U622" s="5"/>
      <c r="V622" s="5"/>
      <c r="W622" s="5">
        <v>0</v>
      </c>
      <c r="X622" s="5">
        <v>1</v>
      </c>
      <c r="Y622" s="5">
        <v>0</v>
      </c>
      <c r="Z622" s="5">
        <v>0</v>
      </c>
      <c r="AA622" s="5">
        <v>1</v>
      </c>
      <c r="AB622" s="5">
        <v>0</v>
      </c>
    </row>
    <row r="623" spans="1:28" x14ac:dyDescent="0.2">
      <c r="A623" s="5">
        <v>50</v>
      </c>
      <c r="B623" s="5">
        <v>0</v>
      </c>
      <c r="C623" s="5">
        <v>0</v>
      </c>
      <c r="D623" s="5">
        <v>1</v>
      </c>
      <c r="E623" s="5">
        <v>209</v>
      </c>
      <c r="F623" s="5">
        <f>ROUND(Source!W599,O623)</f>
        <v>0</v>
      </c>
      <c r="G623" s="5" t="s">
        <v>281</v>
      </c>
      <c r="H623" s="5" t="s">
        <v>282</v>
      </c>
      <c r="I623" s="5"/>
      <c r="J623" s="5"/>
      <c r="K623" s="5">
        <v>209</v>
      </c>
      <c r="L623" s="5">
        <v>23</v>
      </c>
      <c r="M623" s="5">
        <v>3</v>
      </c>
      <c r="N623" s="5" t="s">
        <v>3</v>
      </c>
      <c r="O623" s="5">
        <v>2</v>
      </c>
      <c r="P623" s="5">
        <f>ROUND(Source!DO599,O623)</f>
        <v>0</v>
      </c>
      <c r="Q623" s="5"/>
      <c r="R623" s="5"/>
      <c r="S623" s="5"/>
      <c r="T623" s="5"/>
      <c r="U623" s="5"/>
      <c r="V623" s="5"/>
      <c r="W623" s="5">
        <v>0</v>
      </c>
      <c r="X623" s="5">
        <v>1</v>
      </c>
      <c r="Y623" s="5">
        <v>0</v>
      </c>
      <c r="Z623" s="5">
        <v>0</v>
      </c>
      <c r="AA623" s="5">
        <v>1</v>
      </c>
      <c r="AB623" s="5">
        <v>0</v>
      </c>
    </row>
    <row r="624" spans="1:28" x14ac:dyDescent="0.2">
      <c r="A624" s="5">
        <v>50</v>
      </c>
      <c r="B624" s="5">
        <v>0</v>
      </c>
      <c r="C624" s="5">
        <v>0</v>
      </c>
      <c r="D624" s="5">
        <v>1</v>
      </c>
      <c r="E624" s="5">
        <v>233</v>
      </c>
      <c r="F624" s="5">
        <f>ROUND(Source!BD599,O624)</f>
        <v>0</v>
      </c>
      <c r="G624" s="5" t="s">
        <v>283</v>
      </c>
      <c r="H624" s="5" t="s">
        <v>284</v>
      </c>
      <c r="I624" s="5"/>
      <c r="J624" s="5"/>
      <c r="K624" s="5">
        <v>233</v>
      </c>
      <c r="L624" s="5">
        <v>24</v>
      </c>
      <c r="M624" s="5">
        <v>3</v>
      </c>
      <c r="N624" s="5" t="s">
        <v>3</v>
      </c>
      <c r="O624" s="5">
        <v>2</v>
      </c>
      <c r="P624" s="5">
        <f>ROUND(Source!EV599,O624)</f>
        <v>0</v>
      </c>
      <c r="Q624" s="5"/>
      <c r="R624" s="5"/>
      <c r="S624" s="5"/>
      <c r="T624" s="5"/>
      <c r="U624" s="5"/>
      <c r="V624" s="5"/>
      <c r="W624" s="5">
        <v>0</v>
      </c>
      <c r="X624" s="5">
        <v>1</v>
      </c>
      <c r="Y624" s="5">
        <v>0</v>
      </c>
      <c r="Z624" s="5">
        <v>0</v>
      </c>
      <c r="AA624" s="5">
        <v>1</v>
      </c>
      <c r="AB624" s="5">
        <v>0</v>
      </c>
    </row>
    <row r="625" spans="1:255" x14ac:dyDescent="0.2">
      <c r="A625" s="5">
        <v>50</v>
      </c>
      <c r="B625" s="5">
        <v>0</v>
      </c>
      <c r="C625" s="5">
        <v>0</v>
      </c>
      <c r="D625" s="5">
        <v>1</v>
      </c>
      <c r="E625" s="5">
        <v>210</v>
      </c>
      <c r="F625" s="5">
        <f>ROUND(Source!X599,O625)</f>
        <v>3591.33</v>
      </c>
      <c r="G625" s="5" t="s">
        <v>285</v>
      </c>
      <c r="H625" s="5" t="s">
        <v>286</v>
      </c>
      <c r="I625" s="5"/>
      <c r="J625" s="5"/>
      <c r="K625" s="5">
        <v>210</v>
      </c>
      <c r="L625" s="5">
        <v>25</v>
      </c>
      <c r="M625" s="5">
        <v>3</v>
      </c>
      <c r="N625" s="5" t="s">
        <v>3</v>
      </c>
      <c r="O625" s="5">
        <v>2</v>
      </c>
      <c r="P625" s="5">
        <f>ROUND(Source!DP599,O625)</f>
        <v>115673.87</v>
      </c>
      <c r="Q625" s="5"/>
      <c r="R625" s="5"/>
      <c r="S625" s="5"/>
      <c r="T625" s="5"/>
      <c r="U625" s="5"/>
      <c r="V625" s="5"/>
      <c r="W625" s="5">
        <v>3591.33</v>
      </c>
      <c r="X625" s="5">
        <v>1</v>
      </c>
      <c r="Y625" s="5">
        <v>3591.33</v>
      </c>
      <c r="Z625" s="5">
        <v>115673.87</v>
      </c>
      <c r="AA625" s="5">
        <v>1</v>
      </c>
      <c r="AB625" s="5">
        <v>115673.87</v>
      </c>
    </row>
    <row r="626" spans="1:255" x14ac:dyDescent="0.2">
      <c r="A626" s="5">
        <v>50</v>
      </c>
      <c r="B626" s="5">
        <v>0</v>
      </c>
      <c r="C626" s="5">
        <v>0</v>
      </c>
      <c r="D626" s="5">
        <v>1</v>
      </c>
      <c r="E626" s="5">
        <v>211</v>
      </c>
      <c r="F626" s="5">
        <f>ROUND(Source!Y599,O626)</f>
        <v>3351.89</v>
      </c>
      <c r="G626" s="5" t="s">
        <v>287</v>
      </c>
      <c r="H626" s="5" t="s">
        <v>288</v>
      </c>
      <c r="I626" s="5"/>
      <c r="J626" s="5"/>
      <c r="K626" s="5">
        <v>211</v>
      </c>
      <c r="L626" s="5">
        <v>26</v>
      </c>
      <c r="M626" s="5">
        <v>3</v>
      </c>
      <c r="N626" s="5" t="s">
        <v>3</v>
      </c>
      <c r="O626" s="5">
        <v>2</v>
      </c>
      <c r="P626" s="5">
        <f>ROUND(Source!DQ599,O626)</f>
        <v>67751.83</v>
      </c>
      <c r="Q626" s="5"/>
      <c r="R626" s="5"/>
      <c r="S626" s="5"/>
      <c r="T626" s="5"/>
      <c r="U626" s="5"/>
      <c r="V626" s="5"/>
      <c r="W626" s="5">
        <v>3351.89</v>
      </c>
      <c r="X626" s="5">
        <v>1</v>
      </c>
      <c r="Y626" s="5">
        <v>3351.89</v>
      </c>
      <c r="Z626" s="5">
        <v>67751.83</v>
      </c>
      <c r="AA626" s="5">
        <v>1</v>
      </c>
      <c r="AB626" s="5">
        <v>67751.83</v>
      </c>
    </row>
    <row r="627" spans="1:255" x14ac:dyDescent="0.2">
      <c r="A627" s="5">
        <v>50</v>
      </c>
      <c r="B627" s="5">
        <v>0</v>
      </c>
      <c r="C627" s="5">
        <v>0</v>
      </c>
      <c r="D627" s="5">
        <v>1</v>
      </c>
      <c r="E627" s="5">
        <v>224</v>
      </c>
      <c r="F627" s="5">
        <f>ROUND(Source!AR599,O627)</f>
        <v>11731.64</v>
      </c>
      <c r="G627" s="5" t="s">
        <v>289</v>
      </c>
      <c r="H627" s="5" t="s">
        <v>290</v>
      </c>
      <c r="I627" s="5"/>
      <c r="J627" s="5"/>
      <c r="K627" s="5">
        <v>224</v>
      </c>
      <c r="L627" s="5">
        <v>27</v>
      </c>
      <c r="M627" s="5">
        <v>3</v>
      </c>
      <c r="N627" s="5" t="s">
        <v>3</v>
      </c>
      <c r="O627" s="5">
        <v>2</v>
      </c>
      <c r="P627" s="5">
        <f>ROUND(Source!EJ599,O627)</f>
        <v>348674.08</v>
      </c>
      <c r="Q627" s="5"/>
      <c r="R627" s="5"/>
      <c r="S627" s="5"/>
      <c r="T627" s="5"/>
      <c r="U627" s="5"/>
      <c r="V627" s="5"/>
      <c r="W627" s="5">
        <v>11731.64</v>
      </c>
      <c r="X627" s="5">
        <v>1</v>
      </c>
      <c r="Y627" s="5">
        <v>11731.64</v>
      </c>
      <c r="Z627" s="5">
        <v>348674.08</v>
      </c>
      <c r="AA627" s="5">
        <v>1</v>
      </c>
      <c r="AB627" s="5">
        <v>348674.08</v>
      </c>
    </row>
    <row r="629" spans="1:255" x14ac:dyDescent="0.2">
      <c r="A629" s="1">
        <v>5</v>
      </c>
      <c r="B629" s="1">
        <v>1</v>
      </c>
      <c r="C629" s="1"/>
      <c r="D629" s="1">
        <f>ROW(A640)</f>
        <v>640</v>
      </c>
      <c r="E629" s="1"/>
      <c r="F629" s="1" t="s">
        <v>466</v>
      </c>
      <c r="G629" s="1" t="s">
        <v>299</v>
      </c>
      <c r="H629" s="1" t="s">
        <v>3</v>
      </c>
      <c r="I629" s="1">
        <v>0</v>
      </c>
      <c r="J629" s="1"/>
      <c r="K629" s="1">
        <v>0</v>
      </c>
      <c r="L629" s="1"/>
      <c r="M629" s="1" t="s">
        <v>3</v>
      </c>
      <c r="N629" s="1"/>
      <c r="O629" s="1"/>
      <c r="P629" s="1"/>
      <c r="Q629" s="1"/>
      <c r="R629" s="1"/>
      <c r="S629" s="1">
        <v>0</v>
      </c>
      <c r="T629" s="1">
        <v>0</v>
      </c>
      <c r="U629" s="1" t="s">
        <v>3</v>
      </c>
      <c r="V629" s="1">
        <v>0</v>
      </c>
      <c r="W629" s="1"/>
      <c r="X629" s="1"/>
      <c r="Y629" s="1"/>
      <c r="Z629" s="1"/>
      <c r="AA629" s="1"/>
      <c r="AB629" s="1" t="s">
        <v>3</v>
      </c>
      <c r="AC629" s="1" t="s">
        <v>3</v>
      </c>
      <c r="AD629" s="1" t="s">
        <v>3</v>
      </c>
      <c r="AE629" s="1" t="s">
        <v>3</v>
      </c>
      <c r="AF629" s="1" t="s">
        <v>3</v>
      </c>
      <c r="AG629" s="1" t="s">
        <v>3</v>
      </c>
      <c r="AH629" s="1"/>
      <c r="AI629" s="1"/>
      <c r="AJ629" s="1"/>
      <c r="AK629" s="1"/>
      <c r="AL629" s="1"/>
      <c r="AM629" s="1"/>
      <c r="AN629" s="1"/>
      <c r="AO629" s="1"/>
      <c r="AP629" s="1" t="s">
        <v>3</v>
      </c>
      <c r="AQ629" s="1" t="s">
        <v>3</v>
      </c>
      <c r="AR629" s="1" t="s">
        <v>3</v>
      </c>
      <c r="AS629" s="1"/>
      <c r="AT629" s="1"/>
      <c r="AU629" s="1"/>
      <c r="AV629" s="1"/>
      <c r="AW629" s="1"/>
      <c r="AX629" s="1"/>
      <c r="AY629" s="1"/>
      <c r="AZ629" s="1" t="s">
        <v>3</v>
      </c>
      <c r="BA629" s="1"/>
      <c r="BB629" s="1" t="s">
        <v>3</v>
      </c>
      <c r="BC629" s="1" t="s">
        <v>3</v>
      </c>
      <c r="BD629" s="1" t="s">
        <v>3</v>
      </c>
      <c r="BE629" s="1" t="s">
        <v>3</v>
      </c>
      <c r="BF629" s="1" t="s">
        <v>3</v>
      </c>
      <c r="BG629" s="1" t="s">
        <v>3</v>
      </c>
      <c r="BH629" s="1" t="s">
        <v>3</v>
      </c>
      <c r="BI629" s="1" t="s">
        <v>3</v>
      </c>
      <c r="BJ629" s="1" t="s">
        <v>3</v>
      </c>
      <c r="BK629" s="1" t="s">
        <v>3</v>
      </c>
      <c r="BL629" s="1" t="s">
        <v>3</v>
      </c>
      <c r="BM629" s="1" t="s">
        <v>3</v>
      </c>
      <c r="BN629" s="1" t="s">
        <v>3</v>
      </c>
      <c r="BO629" s="1" t="s">
        <v>3</v>
      </c>
      <c r="BP629" s="1" t="s">
        <v>3</v>
      </c>
      <c r="BQ629" s="1"/>
      <c r="BR629" s="1"/>
      <c r="BS629" s="1"/>
      <c r="BT629" s="1"/>
      <c r="BU629" s="1"/>
      <c r="BV629" s="1"/>
      <c r="BW629" s="1"/>
      <c r="BX629" s="1">
        <v>0</v>
      </c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>
        <v>0</v>
      </c>
    </row>
    <row r="631" spans="1:255" x14ac:dyDescent="0.2">
      <c r="A631" s="3">
        <v>52</v>
      </c>
      <c r="B631" s="3">
        <f t="shared" ref="B631:G631" si="624">B640</f>
        <v>1</v>
      </c>
      <c r="C631" s="3">
        <f t="shared" si="624"/>
        <v>5</v>
      </c>
      <c r="D631" s="3">
        <f t="shared" si="624"/>
        <v>629</v>
      </c>
      <c r="E631" s="3">
        <f t="shared" si="624"/>
        <v>0</v>
      </c>
      <c r="F631" s="3" t="str">
        <f t="shared" si="624"/>
        <v>Новый подраздел</v>
      </c>
      <c r="G631" s="3" t="str">
        <f t="shared" si="624"/>
        <v>2. СОУЭ</v>
      </c>
      <c r="H631" s="3"/>
      <c r="I631" s="3"/>
      <c r="J631" s="3"/>
      <c r="K631" s="3"/>
      <c r="L631" s="3"/>
      <c r="M631" s="3"/>
      <c r="N631" s="3"/>
      <c r="O631" s="3">
        <f t="shared" ref="O631:AT631" si="625">O640</f>
        <v>3307.34</v>
      </c>
      <c r="P631" s="3">
        <f t="shared" si="625"/>
        <v>0</v>
      </c>
      <c r="Q631" s="3">
        <f t="shared" si="625"/>
        <v>0</v>
      </c>
      <c r="R631" s="3">
        <f t="shared" si="625"/>
        <v>0</v>
      </c>
      <c r="S631" s="3">
        <f t="shared" si="625"/>
        <v>3307.34</v>
      </c>
      <c r="T631" s="3">
        <f t="shared" si="625"/>
        <v>0</v>
      </c>
      <c r="U631" s="3">
        <f t="shared" si="625"/>
        <v>176.72000000000003</v>
      </c>
      <c r="V631" s="3">
        <f t="shared" si="625"/>
        <v>0</v>
      </c>
      <c r="W631" s="3">
        <f t="shared" si="625"/>
        <v>0</v>
      </c>
      <c r="X631" s="3">
        <f t="shared" si="625"/>
        <v>2480.5100000000002</v>
      </c>
      <c r="Y631" s="3">
        <f t="shared" si="625"/>
        <v>2315.14</v>
      </c>
      <c r="Z631" s="3">
        <f t="shared" si="625"/>
        <v>0</v>
      </c>
      <c r="AA631" s="3">
        <f t="shared" si="625"/>
        <v>0</v>
      </c>
      <c r="AB631" s="3">
        <f t="shared" si="625"/>
        <v>3307.34</v>
      </c>
      <c r="AC631" s="3">
        <f t="shared" si="625"/>
        <v>0</v>
      </c>
      <c r="AD631" s="3">
        <f t="shared" si="625"/>
        <v>0</v>
      </c>
      <c r="AE631" s="3">
        <f t="shared" si="625"/>
        <v>0</v>
      </c>
      <c r="AF631" s="3">
        <f t="shared" si="625"/>
        <v>3307.34</v>
      </c>
      <c r="AG631" s="3">
        <f t="shared" si="625"/>
        <v>0</v>
      </c>
      <c r="AH631" s="3">
        <f t="shared" si="625"/>
        <v>176.72000000000003</v>
      </c>
      <c r="AI631" s="3">
        <f t="shared" si="625"/>
        <v>0</v>
      </c>
      <c r="AJ631" s="3">
        <f t="shared" si="625"/>
        <v>0</v>
      </c>
      <c r="AK631" s="3">
        <f t="shared" si="625"/>
        <v>2480.5100000000002</v>
      </c>
      <c r="AL631" s="3">
        <f t="shared" si="625"/>
        <v>2315.14</v>
      </c>
      <c r="AM631" s="3">
        <f t="shared" si="625"/>
        <v>0</v>
      </c>
      <c r="AN631" s="3">
        <f t="shared" si="625"/>
        <v>0</v>
      </c>
      <c r="AO631" s="3">
        <f t="shared" si="625"/>
        <v>0</v>
      </c>
      <c r="AP631" s="3">
        <f t="shared" si="625"/>
        <v>0</v>
      </c>
      <c r="AQ631" s="3">
        <f t="shared" si="625"/>
        <v>0</v>
      </c>
      <c r="AR631" s="3">
        <f t="shared" si="625"/>
        <v>8102.99</v>
      </c>
      <c r="AS631" s="3">
        <f t="shared" si="625"/>
        <v>0</v>
      </c>
      <c r="AT631" s="3">
        <f t="shared" si="625"/>
        <v>0</v>
      </c>
      <c r="AU631" s="3">
        <f t="shared" ref="AU631:BZ631" si="626">AU640</f>
        <v>8102.99</v>
      </c>
      <c r="AV631" s="3">
        <f t="shared" si="626"/>
        <v>0</v>
      </c>
      <c r="AW631" s="3">
        <f t="shared" si="626"/>
        <v>0</v>
      </c>
      <c r="AX631" s="3">
        <f t="shared" si="626"/>
        <v>0</v>
      </c>
      <c r="AY631" s="3">
        <f t="shared" si="626"/>
        <v>0</v>
      </c>
      <c r="AZ631" s="3">
        <f t="shared" si="626"/>
        <v>0</v>
      </c>
      <c r="BA631" s="3">
        <f t="shared" si="626"/>
        <v>0</v>
      </c>
      <c r="BB631" s="3">
        <f t="shared" si="626"/>
        <v>0</v>
      </c>
      <c r="BC631" s="3">
        <f t="shared" si="626"/>
        <v>0</v>
      </c>
      <c r="BD631" s="3">
        <f t="shared" si="626"/>
        <v>0</v>
      </c>
      <c r="BE631" s="3">
        <f t="shared" si="626"/>
        <v>0</v>
      </c>
      <c r="BF631" s="3">
        <f t="shared" si="626"/>
        <v>0</v>
      </c>
      <c r="BG631" s="3">
        <f t="shared" si="626"/>
        <v>0</v>
      </c>
      <c r="BH631" s="3">
        <f t="shared" si="626"/>
        <v>0</v>
      </c>
      <c r="BI631" s="3">
        <f t="shared" si="626"/>
        <v>0</v>
      </c>
      <c r="BJ631" s="3">
        <f t="shared" si="626"/>
        <v>0</v>
      </c>
      <c r="BK631" s="3">
        <f t="shared" si="626"/>
        <v>0</v>
      </c>
      <c r="BL631" s="3">
        <f t="shared" si="626"/>
        <v>0</v>
      </c>
      <c r="BM631" s="3">
        <f t="shared" si="626"/>
        <v>0</v>
      </c>
      <c r="BN631" s="3">
        <f t="shared" si="626"/>
        <v>0</v>
      </c>
      <c r="BO631" s="3">
        <f t="shared" si="626"/>
        <v>0</v>
      </c>
      <c r="BP631" s="3">
        <f t="shared" si="626"/>
        <v>0</v>
      </c>
      <c r="BQ631" s="3">
        <f t="shared" si="626"/>
        <v>0</v>
      </c>
      <c r="BR631" s="3">
        <f t="shared" si="626"/>
        <v>0</v>
      </c>
      <c r="BS631" s="3">
        <f t="shared" si="626"/>
        <v>0</v>
      </c>
      <c r="BT631" s="3">
        <f t="shared" si="626"/>
        <v>0</v>
      </c>
      <c r="BU631" s="3">
        <f t="shared" si="626"/>
        <v>0</v>
      </c>
      <c r="BV631" s="3">
        <f t="shared" si="626"/>
        <v>0</v>
      </c>
      <c r="BW631" s="3">
        <f t="shared" si="626"/>
        <v>0</v>
      </c>
      <c r="BX631" s="3">
        <f t="shared" si="626"/>
        <v>0</v>
      </c>
      <c r="BY631" s="3">
        <f t="shared" si="626"/>
        <v>0</v>
      </c>
      <c r="BZ631" s="3">
        <f t="shared" si="626"/>
        <v>0</v>
      </c>
      <c r="CA631" s="3">
        <f t="shared" ref="CA631:DF631" si="627">CA640</f>
        <v>8102.99</v>
      </c>
      <c r="CB631" s="3">
        <f t="shared" si="627"/>
        <v>0</v>
      </c>
      <c r="CC631" s="3">
        <f t="shared" si="627"/>
        <v>0</v>
      </c>
      <c r="CD631" s="3">
        <f t="shared" si="627"/>
        <v>8102.99</v>
      </c>
      <c r="CE631" s="3">
        <f t="shared" si="627"/>
        <v>0</v>
      </c>
      <c r="CF631" s="3">
        <f t="shared" si="627"/>
        <v>0</v>
      </c>
      <c r="CG631" s="3">
        <f t="shared" si="627"/>
        <v>0</v>
      </c>
      <c r="CH631" s="3">
        <f t="shared" si="627"/>
        <v>0</v>
      </c>
      <c r="CI631" s="3">
        <f t="shared" si="627"/>
        <v>0</v>
      </c>
      <c r="CJ631" s="3">
        <f t="shared" si="627"/>
        <v>0</v>
      </c>
      <c r="CK631" s="3">
        <f t="shared" si="627"/>
        <v>0</v>
      </c>
      <c r="CL631" s="3">
        <f t="shared" si="627"/>
        <v>0</v>
      </c>
      <c r="CM631" s="3">
        <f t="shared" si="627"/>
        <v>0</v>
      </c>
      <c r="CN631" s="3">
        <f t="shared" si="627"/>
        <v>0</v>
      </c>
      <c r="CO631" s="3">
        <f t="shared" si="627"/>
        <v>0</v>
      </c>
      <c r="CP631" s="3">
        <f t="shared" si="627"/>
        <v>0</v>
      </c>
      <c r="CQ631" s="3">
        <f t="shared" si="627"/>
        <v>0</v>
      </c>
      <c r="CR631" s="3">
        <f t="shared" si="627"/>
        <v>0</v>
      </c>
      <c r="CS631" s="3">
        <f t="shared" si="627"/>
        <v>0</v>
      </c>
      <c r="CT631" s="3">
        <f t="shared" si="627"/>
        <v>0</v>
      </c>
      <c r="CU631" s="3">
        <f t="shared" si="627"/>
        <v>0</v>
      </c>
      <c r="CV631" s="3">
        <f t="shared" si="627"/>
        <v>0</v>
      </c>
      <c r="CW631" s="3">
        <f t="shared" si="627"/>
        <v>0</v>
      </c>
      <c r="CX631" s="3">
        <f t="shared" si="627"/>
        <v>0</v>
      </c>
      <c r="CY631" s="3">
        <f t="shared" si="627"/>
        <v>0</v>
      </c>
      <c r="CZ631" s="3">
        <f t="shared" si="627"/>
        <v>0</v>
      </c>
      <c r="DA631" s="3">
        <f t="shared" si="627"/>
        <v>0</v>
      </c>
      <c r="DB631" s="3">
        <f t="shared" si="627"/>
        <v>0</v>
      </c>
      <c r="DC631" s="3">
        <f t="shared" si="627"/>
        <v>0</v>
      </c>
      <c r="DD631" s="3">
        <f t="shared" si="627"/>
        <v>0</v>
      </c>
      <c r="DE631" s="3">
        <f t="shared" si="627"/>
        <v>0</v>
      </c>
      <c r="DF631" s="3">
        <f t="shared" si="627"/>
        <v>0</v>
      </c>
      <c r="DG631" s="4">
        <f t="shared" ref="DG631:EL631" si="628">DG640</f>
        <v>114136.3</v>
      </c>
      <c r="DH631" s="4">
        <f t="shared" si="628"/>
        <v>0</v>
      </c>
      <c r="DI631" s="4">
        <f t="shared" si="628"/>
        <v>0</v>
      </c>
      <c r="DJ631" s="4">
        <f t="shared" si="628"/>
        <v>0</v>
      </c>
      <c r="DK631" s="4">
        <f t="shared" si="628"/>
        <v>114136.3</v>
      </c>
      <c r="DL631" s="4">
        <f t="shared" si="628"/>
        <v>0</v>
      </c>
      <c r="DM631" s="4">
        <f t="shared" si="628"/>
        <v>176.72000000000003</v>
      </c>
      <c r="DN631" s="4">
        <f t="shared" si="628"/>
        <v>0</v>
      </c>
      <c r="DO631" s="4">
        <f t="shared" si="628"/>
        <v>0</v>
      </c>
      <c r="DP631" s="4">
        <f t="shared" si="628"/>
        <v>79895.41</v>
      </c>
      <c r="DQ631" s="4">
        <f t="shared" si="628"/>
        <v>46795.88</v>
      </c>
      <c r="DR631" s="4">
        <f t="shared" si="628"/>
        <v>0</v>
      </c>
      <c r="DS631" s="4">
        <f t="shared" si="628"/>
        <v>0</v>
      </c>
      <c r="DT631" s="4">
        <f t="shared" si="628"/>
        <v>114136.3</v>
      </c>
      <c r="DU631" s="4">
        <f t="shared" si="628"/>
        <v>0</v>
      </c>
      <c r="DV631" s="4">
        <f t="shared" si="628"/>
        <v>0</v>
      </c>
      <c r="DW631" s="4">
        <f t="shared" si="628"/>
        <v>0</v>
      </c>
      <c r="DX631" s="4">
        <f t="shared" si="628"/>
        <v>114136.3</v>
      </c>
      <c r="DY631" s="4">
        <f t="shared" si="628"/>
        <v>0</v>
      </c>
      <c r="DZ631" s="4">
        <f t="shared" si="628"/>
        <v>176.72000000000003</v>
      </c>
      <c r="EA631" s="4">
        <f t="shared" si="628"/>
        <v>0</v>
      </c>
      <c r="EB631" s="4">
        <f t="shared" si="628"/>
        <v>0</v>
      </c>
      <c r="EC631" s="4">
        <f t="shared" si="628"/>
        <v>79895.41</v>
      </c>
      <c r="ED631" s="4">
        <f t="shared" si="628"/>
        <v>46795.88</v>
      </c>
      <c r="EE631" s="4">
        <f t="shared" si="628"/>
        <v>0</v>
      </c>
      <c r="EF631" s="4">
        <f t="shared" si="628"/>
        <v>0</v>
      </c>
      <c r="EG631" s="4">
        <f t="shared" si="628"/>
        <v>0</v>
      </c>
      <c r="EH631" s="4">
        <f t="shared" si="628"/>
        <v>0</v>
      </c>
      <c r="EI631" s="4">
        <f t="shared" si="628"/>
        <v>0</v>
      </c>
      <c r="EJ631" s="4">
        <f t="shared" si="628"/>
        <v>240827.59</v>
      </c>
      <c r="EK631" s="4">
        <f t="shared" si="628"/>
        <v>0</v>
      </c>
      <c r="EL631" s="4">
        <f t="shared" si="628"/>
        <v>0</v>
      </c>
      <c r="EM631" s="4">
        <f t="shared" ref="EM631:FR631" si="629">EM640</f>
        <v>240827.59</v>
      </c>
      <c r="EN631" s="4">
        <f t="shared" si="629"/>
        <v>0</v>
      </c>
      <c r="EO631" s="4">
        <f t="shared" si="629"/>
        <v>0</v>
      </c>
      <c r="EP631" s="4">
        <f t="shared" si="629"/>
        <v>0</v>
      </c>
      <c r="EQ631" s="4">
        <f t="shared" si="629"/>
        <v>0</v>
      </c>
      <c r="ER631" s="4">
        <f t="shared" si="629"/>
        <v>0</v>
      </c>
      <c r="ES631" s="4">
        <f t="shared" si="629"/>
        <v>0</v>
      </c>
      <c r="ET631" s="4">
        <f t="shared" si="629"/>
        <v>0</v>
      </c>
      <c r="EU631" s="4">
        <f t="shared" si="629"/>
        <v>0</v>
      </c>
      <c r="EV631" s="4">
        <f t="shared" si="629"/>
        <v>0</v>
      </c>
      <c r="EW631" s="4">
        <f t="shared" si="629"/>
        <v>0</v>
      </c>
      <c r="EX631" s="4">
        <f t="shared" si="629"/>
        <v>0</v>
      </c>
      <c r="EY631" s="4">
        <f t="shared" si="629"/>
        <v>0</v>
      </c>
      <c r="EZ631" s="4">
        <f t="shared" si="629"/>
        <v>0</v>
      </c>
      <c r="FA631" s="4">
        <f t="shared" si="629"/>
        <v>0</v>
      </c>
      <c r="FB631" s="4">
        <f t="shared" si="629"/>
        <v>0</v>
      </c>
      <c r="FC631" s="4">
        <f t="shared" si="629"/>
        <v>0</v>
      </c>
      <c r="FD631" s="4">
        <f t="shared" si="629"/>
        <v>0</v>
      </c>
      <c r="FE631" s="4">
        <f t="shared" si="629"/>
        <v>0</v>
      </c>
      <c r="FF631" s="4">
        <f t="shared" si="629"/>
        <v>0</v>
      </c>
      <c r="FG631" s="4">
        <f t="shared" si="629"/>
        <v>0</v>
      </c>
      <c r="FH631" s="4">
        <f t="shared" si="629"/>
        <v>0</v>
      </c>
      <c r="FI631" s="4">
        <f t="shared" si="629"/>
        <v>0</v>
      </c>
      <c r="FJ631" s="4">
        <f t="shared" si="629"/>
        <v>0</v>
      </c>
      <c r="FK631" s="4">
        <f t="shared" si="629"/>
        <v>0</v>
      </c>
      <c r="FL631" s="4">
        <f t="shared" si="629"/>
        <v>0</v>
      </c>
      <c r="FM631" s="4">
        <f t="shared" si="629"/>
        <v>0</v>
      </c>
      <c r="FN631" s="4">
        <f t="shared" si="629"/>
        <v>0</v>
      </c>
      <c r="FO631" s="4">
        <f t="shared" si="629"/>
        <v>0</v>
      </c>
      <c r="FP631" s="4">
        <f t="shared" si="629"/>
        <v>0</v>
      </c>
      <c r="FQ631" s="4">
        <f t="shared" si="629"/>
        <v>0</v>
      </c>
      <c r="FR631" s="4">
        <f t="shared" si="629"/>
        <v>0</v>
      </c>
      <c r="FS631" s="4">
        <f t="shared" ref="FS631:GX631" si="630">FS640</f>
        <v>240827.59</v>
      </c>
      <c r="FT631" s="4">
        <f t="shared" si="630"/>
        <v>0</v>
      </c>
      <c r="FU631" s="4">
        <f t="shared" si="630"/>
        <v>0</v>
      </c>
      <c r="FV631" s="4">
        <f t="shared" si="630"/>
        <v>240827.59</v>
      </c>
      <c r="FW631" s="4">
        <f t="shared" si="630"/>
        <v>0</v>
      </c>
      <c r="FX631" s="4">
        <f t="shared" si="630"/>
        <v>0</v>
      </c>
      <c r="FY631" s="4">
        <f t="shared" si="630"/>
        <v>0</v>
      </c>
      <c r="FZ631" s="4">
        <f t="shared" si="630"/>
        <v>0</v>
      </c>
      <c r="GA631" s="4">
        <f t="shared" si="630"/>
        <v>0</v>
      </c>
      <c r="GB631" s="4">
        <f t="shared" si="630"/>
        <v>0</v>
      </c>
      <c r="GC631" s="4">
        <f t="shared" si="630"/>
        <v>0</v>
      </c>
      <c r="GD631" s="4">
        <f t="shared" si="630"/>
        <v>0</v>
      </c>
      <c r="GE631" s="4">
        <f t="shared" si="630"/>
        <v>0</v>
      </c>
      <c r="GF631" s="4">
        <f t="shared" si="630"/>
        <v>0</v>
      </c>
      <c r="GG631" s="4">
        <f t="shared" si="630"/>
        <v>0</v>
      </c>
      <c r="GH631" s="4">
        <f t="shared" si="630"/>
        <v>0</v>
      </c>
      <c r="GI631" s="4">
        <f t="shared" si="630"/>
        <v>0</v>
      </c>
      <c r="GJ631" s="4">
        <f t="shared" si="630"/>
        <v>0</v>
      </c>
      <c r="GK631" s="4">
        <f t="shared" si="630"/>
        <v>0</v>
      </c>
      <c r="GL631" s="4">
        <f t="shared" si="630"/>
        <v>0</v>
      </c>
      <c r="GM631" s="4">
        <f t="shared" si="630"/>
        <v>0</v>
      </c>
      <c r="GN631" s="4">
        <f t="shared" si="630"/>
        <v>0</v>
      </c>
      <c r="GO631" s="4">
        <f t="shared" si="630"/>
        <v>0</v>
      </c>
      <c r="GP631" s="4">
        <f t="shared" si="630"/>
        <v>0</v>
      </c>
      <c r="GQ631" s="4">
        <f t="shared" si="630"/>
        <v>0</v>
      </c>
      <c r="GR631" s="4">
        <f t="shared" si="630"/>
        <v>0</v>
      </c>
      <c r="GS631" s="4">
        <f t="shared" si="630"/>
        <v>0</v>
      </c>
      <c r="GT631" s="4">
        <f t="shared" si="630"/>
        <v>0</v>
      </c>
      <c r="GU631" s="4">
        <f t="shared" si="630"/>
        <v>0</v>
      </c>
      <c r="GV631" s="4">
        <f t="shared" si="630"/>
        <v>0</v>
      </c>
      <c r="GW631" s="4">
        <f t="shared" si="630"/>
        <v>0</v>
      </c>
      <c r="GX631" s="4">
        <f t="shared" si="630"/>
        <v>0</v>
      </c>
    </row>
    <row r="633" spans="1:255" x14ac:dyDescent="0.2">
      <c r="A633" s="2">
        <v>17</v>
      </c>
      <c r="B633" s="2">
        <v>1</v>
      </c>
      <c r="C633" s="2">
        <f>ROW(SmtRes!A691)</f>
        <v>691</v>
      </c>
      <c r="D633" s="2">
        <f>ROW(EtalonRes!A805)</f>
        <v>805</v>
      </c>
      <c r="E633" s="2" t="s">
        <v>41</v>
      </c>
      <c r="F633" s="2" t="s">
        <v>476</v>
      </c>
      <c r="G633" s="2" t="s">
        <v>761</v>
      </c>
      <c r="H633" s="2" t="s">
        <v>477</v>
      </c>
      <c r="I633" s="2">
        <v>1</v>
      </c>
      <c r="J633" s="2">
        <v>0</v>
      </c>
      <c r="K633" s="2">
        <v>1</v>
      </c>
      <c r="L633" s="2"/>
      <c r="M633" s="2"/>
      <c r="N633" s="2"/>
      <c r="O633" s="2">
        <f t="shared" ref="O633:O638" si="631">ROUND(CP633,2)</f>
        <v>72.44</v>
      </c>
      <c r="P633" s="2">
        <f t="shared" ref="P633:P638" si="632">ROUND((ROUND((AC633*AW633*I633),2)*BC633),2)</f>
        <v>0</v>
      </c>
      <c r="Q633" s="2">
        <f t="shared" ref="Q633:Q638" si="633">(ROUND((ROUND(((ET633)*AV633*I633),2)*BB633),2)+ROUND((ROUND(((AE633-(EU633))*AV633*I633),2)*BS633),2))</f>
        <v>0</v>
      </c>
      <c r="R633" s="2">
        <f t="shared" ref="R633:R638" si="634">ROUND((ROUND((AE633*AV633*I633),2)*BS633),2)</f>
        <v>0</v>
      </c>
      <c r="S633" s="2">
        <f t="shared" ref="S633:S638" si="635">ROUND((ROUND((AF633*AV633*I633),2)*BA633),2)</f>
        <v>72.44</v>
      </c>
      <c r="T633" s="2">
        <f t="shared" ref="T633:T638" si="636">ROUND(CU633*I633,2)</f>
        <v>0</v>
      </c>
      <c r="U633" s="2">
        <f t="shared" ref="U633:U638" si="637">CV633*I633</f>
        <v>3.9200000000000004</v>
      </c>
      <c r="V633" s="2">
        <f t="shared" ref="V633:V638" si="638">CW633*I633</f>
        <v>0</v>
      </c>
      <c r="W633" s="2">
        <f t="shared" ref="W633:W638" si="639">ROUND(CX633*I633,2)</f>
        <v>0</v>
      </c>
      <c r="X633" s="2">
        <f t="shared" ref="X633:Y638" si="640">ROUND(CY633,2)</f>
        <v>54.33</v>
      </c>
      <c r="Y633" s="2">
        <f t="shared" si="640"/>
        <v>50.71</v>
      </c>
      <c r="Z633" s="2"/>
      <c r="AA633" s="2">
        <v>151751237</v>
      </c>
      <c r="AB633" s="2">
        <f t="shared" ref="AB633:AB638" si="641">ROUND((AC633+AD633+AF633),6)</f>
        <v>72.44</v>
      </c>
      <c r="AC633" s="2">
        <f t="shared" ref="AC633:AC638" si="642">ROUND((ES633),6)</f>
        <v>0</v>
      </c>
      <c r="AD633" s="2">
        <f t="shared" ref="AD633:AD638" si="643">ROUND((((ET633)-(EU633))+AE633),6)</f>
        <v>0</v>
      </c>
      <c r="AE633" s="2">
        <f t="shared" ref="AE633:AE638" si="644">ROUND((EU633),6)</f>
        <v>0</v>
      </c>
      <c r="AF633" s="2">
        <f t="shared" ref="AF633:AF638" si="645">ROUND(((EV633*0.8)),6)</f>
        <v>72.44</v>
      </c>
      <c r="AG633" s="2">
        <f t="shared" ref="AG633:AG638" si="646">ROUND((AP633),6)</f>
        <v>0</v>
      </c>
      <c r="AH633" s="2">
        <f t="shared" ref="AH633:AH638" si="647">((EW633*0.8))</f>
        <v>3.9200000000000004</v>
      </c>
      <c r="AI633" s="2">
        <f t="shared" ref="AI633:AI638" si="648">(EX633)</f>
        <v>0</v>
      </c>
      <c r="AJ633" s="2">
        <f t="shared" ref="AJ633:AJ638" si="649">(AS633)</f>
        <v>0</v>
      </c>
      <c r="AK633" s="2">
        <v>90.55</v>
      </c>
      <c r="AL633" s="2">
        <v>0</v>
      </c>
      <c r="AM633" s="2">
        <v>0</v>
      </c>
      <c r="AN633" s="2">
        <v>0</v>
      </c>
      <c r="AO633" s="2">
        <v>90.55</v>
      </c>
      <c r="AP633" s="2">
        <v>0</v>
      </c>
      <c r="AQ633" s="2">
        <v>4.9000000000000004</v>
      </c>
      <c r="AR633" s="2">
        <v>0</v>
      </c>
      <c r="AS633" s="2">
        <v>0</v>
      </c>
      <c r="AT633" s="2">
        <v>75</v>
      </c>
      <c r="AU633" s="2">
        <v>70</v>
      </c>
      <c r="AV633" s="2">
        <v>1</v>
      </c>
      <c r="AW633" s="2">
        <v>1</v>
      </c>
      <c r="AX633" s="2"/>
      <c r="AY633" s="2"/>
      <c r="AZ633" s="2">
        <v>1</v>
      </c>
      <c r="BA633" s="2">
        <v>1</v>
      </c>
      <c r="BB633" s="2">
        <v>1</v>
      </c>
      <c r="BC633" s="2">
        <v>1</v>
      </c>
      <c r="BD633" s="2" t="s">
        <v>3</v>
      </c>
      <c r="BE633" s="2" t="s">
        <v>3</v>
      </c>
      <c r="BF633" s="2" t="s">
        <v>3</v>
      </c>
      <c r="BG633" s="2" t="s">
        <v>3</v>
      </c>
      <c r="BH633" s="2">
        <v>0</v>
      </c>
      <c r="BI633" s="2">
        <v>4</v>
      </c>
      <c r="BJ633" s="2" t="s">
        <v>478</v>
      </c>
      <c r="BK633" s="2"/>
      <c r="BL633" s="2"/>
      <c r="BM633" s="2">
        <v>382</v>
      </c>
      <c r="BN633" s="2">
        <v>0</v>
      </c>
      <c r="BO633" s="2" t="s">
        <v>3</v>
      </c>
      <c r="BP633" s="2">
        <v>0</v>
      </c>
      <c r="BQ633" s="2">
        <v>50</v>
      </c>
      <c r="BR633" s="2">
        <v>0</v>
      </c>
      <c r="BS633" s="2">
        <v>1</v>
      </c>
      <c r="BT633" s="2">
        <v>1</v>
      </c>
      <c r="BU633" s="2">
        <v>1</v>
      </c>
      <c r="BV633" s="2">
        <v>1</v>
      </c>
      <c r="BW633" s="2">
        <v>1</v>
      </c>
      <c r="BX633" s="2">
        <v>1</v>
      </c>
      <c r="BY633" s="2" t="s">
        <v>3</v>
      </c>
      <c r="BZ633" s="2">
        <v>75</v>
      </c>
      <c r="CA633" s="2">
        <v>70</v>
      </c>
      <c r="CB633" s="2" t="s">
        <v>3</v>
      </c>
      <c r="CC633" s="2"/>
      <c r="CD633" s="2"/>
      <c r="CE633" s="2">
        <v>30</v>
      </c>
      <c r="CF633" s="2">
        <v>0</v>
      </c>
      <c r="CG633" s="2">
        <v>0</v>
      </c>
      <c r="CH633" s="2"/>
      <c r="CI633" s="2"/>
      <c r="CJ633" s="2"/>
      <c r="CK633" s="2"/>
      <c r="CL633" s="2"/>
      <c r="CM633" s="2">
        <v>0</v>
      </c>
      <c r="CN633" s="2" t="s">
        <v>231</v>
      </c>
      <c r="CO633" s="2">
        <v>0</v>
      </c>
      <c r="CP633" s="2">
        <f t="shared" ref="CP633:CP638" si="650">(P633+Q633+S633)</f>
        <v>72.44</v>
      </c>
      <c r="CQ633" s="2">
        <f t="shared" ref="CQ633:CQ638" si="651">ROUND((ROUND((AC633*AW633*1),2)*BC633),2)</f>
        <v>0</v>
      </c>
      <c r="CR633" s="2">
        <f t="shared" ref="CR633:CR638" si="652">(ROUND((ROUND(((ET633)*AV633*1),2)*BB633),2)+ROUND((ROUND(((AE633-(EU633))*AV633*1),2)*BS633),2))</f>
        <v>0</v>
      </c>
      <c r="CS633" s="2">
        <f t="shared" ref="CS633:CS638" si="653">ROUND((ROUND((AE633*AV633*1),2)*BS633),2)</f>
        <v>0</v>
      </c>
      <c r="CT633" s="2">
        <f t="shared" ref="CT633:CT638" si="654">ROUND((ROUND((AF633*AV633*1),2)*BA633),2)</f>
        <v>72.44</v>
      </c>
      <c r="CU633" s="2">
        <f t="shared" ref="CU633:CU638" si="655">AG633</f>
        <v>0</v>
      </c>
      <c r="CV633" s="2">
        <f t="shared" ref="CV633:CV638" si="656">(AH633*AV633)</f>
        <v>3.9200000000000004</v>
      </c>
      <c r="CW633" s="2">
        <f t="shared" ref="CW633:CX638" si="657">AI633</f>
        <v>0</v>
      </c>
      <c r="CX633" s="2">
        <f t="shared" si="657"/>
        <v>0</v>
      </c>
      <c r="CY633" s="2">
        <f>((S633*BZ633)/100)</f>
        <v>54.33</v>
      </c>
      <c r="CZ633" s="2">
        <f>((S633*CA633)/100)</f>
        <v>50.707999999999998</v>
      </c>
      <c r="DA633" s="2"/>
      <c r="DB633" s="2"/>
      <c r="DC633" s="2" t="s">
        <v>3</v>
      </c>
      <c r="DD633" s="2" t="s">
        <v>3</v>
      </c>
      <c r="DE633" s="2" t="s">
        <v>3</v>
      </c>
      <c r="DF633" s="2" t="s">
        <v>3</v>
      </c>
      <c r="DG633" s="2" t="s">
        <v>232</v>
      </c>
      <c r="DH633" s="2" t="s">
        <v>3</v>
      </c>
      <c r="DI633" s="2" t="s">
        <v>232</v>
      </c>
      <c r="DJ633" s="2" t="s">
        <v>3</v>
      </c>
      <c r="DK633" s="2" t="s">
        <v>3</v>
      </c>
      <c r="DL633" s="2" t="s">
        <v>3</v>
      </c>
      <c r="DM633" s="2" t="s">
        <v>3</v>
      </c>
      <c r="DN633" s="2">
        <v>0</v>
      </c>
      <c r="DO633" s="2">
        <v>0</v>
      </c>
      <c r="DP633" s="2">
        <v>1</v>
      </c>
      <c r="DQ633" s="2">
        <v>1</v>
      </c>
      <c r="DR633" s="2"/>
      <c r="DS633" s="2"/>
      <c r="DT633" s="2"/>
      <c r="DU633" s="2">
        <v>1013</v>
      </c>
      <c r="DV633" s="2" t="s">
        <v>477</v>
      </c>
      <c r="DW633" s="2" t="s">
        <v>477</v>
      </c>
      <c r="DX633" s="2">
        <v>1</v>
      </c>
      <c r="DY633" s="2"/>
      <c r="DZ633" s="2" t="s">
        <v>3</v>
      </c>
      <c r="EA633" s="2" t="s">
        <v>3</v>
      </c>
      <c r="EB633" s="2" t="s">
        <v>3</v>
      </c>
      <c r="EC633" s="2" t="s">
        <v>3</v>
      </c>
      <c r="ED633" s="2"/>
      <c r="EE633" s="2">
        <v>151030380</v>
      </c>
      <c r="EF633" s="2">
        <v>50</v>
      </c>
      <c r="EG633" s="2" t="s">
        <v>233</v>
      </c>
      <c r="EH633" s="2">
        <v>0</v>
      </c>
      <c r="EI633" s="2" t="s">
        <v>3</v>
      </c>
      <c r="EJ633" s="2">
        <v>4</v>
      </c>
      <c r="EK633" s="2">
        <v>382</v>
      </c>
      <c r="EL633" s="2" t="s">
        <v>234</v>
      </c>
      <c r="EM633" s="2" t="s">
        <v>235</v>
      </c>
      <c r="EN633" s="2"/>
      <c r="EO633" s="2" t="s">
        <v>236</v>
      </c>
      <c r="EP633" s="2"/>
      <c r="EQ633" s="2">
        <v>0</v>
      </c>
      <c r="ER633" s="2">
        <v>90.55</v>
      </c>
      <c r="ES633" s="2">
        <v>0</v>
      </c>
      <c r="ET633" s="2">
        <v>0</v>
      </c>
      <c r="EU633" s="2">
        <v>0</v>
      </c>
      <c r="EV633" s="2">
        <v>90.55</v>
      </c>
      <c r="EW633" s="2">
        <v>4.9000000000000004</v>
      </c>
      <c r="EX633" s="2">
        <v>0</v>
      </c>
      <c r="EY633" s="2">
        <v>0</v>
      </c>
      <c r="EZ633" s="2"/>
      <c r="FA633" s="2"/>
      <c r="FB633" s="2"/>
      <c r="FC633" s="2"/>
      <c r="FD633" s="2"/>
      <c r="FE633" s="2"/>
      <c r="FF633" s="2"/>
      <c r="FG633" s="2"/>
      <c r="FH633" s="2"/>
      <c r="FI633" s="2"/>
      <c r="FJ633" s="2"/>
      <c r="FK633" s="2"/>
      <c r="FL633" s="2"/>
      <c r="FM633" s="2"/>
      <c r="FN633" s="2"/>
      <c r="FO633" s="2"/>
      <c r="FP633" s="2"/>
      <c r="FQ633" s="2">
        <v>0</v>
      </c>
      <c r="FR633" s="2">
        <f t="shared" ref="FR633:FR638" si="658">ROUND(IF(BI633=3,GM633,0),2)</f>
        <v>0</v>
      </c>
      <c r="FS633" s="2">
        <v>0</v>
      </c>
      <c r="FT633" s="2"/>
      <c r="FU633" s="2"/>
      <c r="FV633" s="2"/>
      <c r="FW633" s="2"/>
      <c r="FX633" s="2">
        <v>75</v>
      </c>
      <c r="FY633" s="2">
        <v>70</v>
      </c>
      <c r="FZ633" s="2"/>
      <c r="GA633" s="2" t="s">
        <v>3</v>
      </c>
      <c r="GB633" s="2"/>
      <c r="GC633" s="2"/>
      <c r="GD633" s="2">
        <v>0</v>
      </c>
      <c r="GE633" s="2"/>
      <c r="GF633" s="2">
        <v>-1587438792</v>
      </c>
      <c r="GG633" s="2">
        <v>2</v>
      </c>
      <c r="GH633" s="2">
        <v>1</v>
      </c>
      <c r="GI633" s="2">
        <v>-2</v>
      </c>
      <c r="GJ633" s="2">
        <v>0</v>
      </c>
      <c r="GK633" s="2">
        <f>ROUND(R633*(R12)/100,2)</f>
        <v>0</v>
      </c>
      <c r="GL633" s="2">
        <f t="shared" ref="GL633:GL638" si="659">ROUND(IF(AND(BH633=3,BI633=3,FS633&lt;&gt;0),P633,0),2)</f>
        <v>0</v>
      </c>
      <c r="GM633" s="2">
        <f t="shared" ref="GM633:GM638" si="660">ROUND(O633+X633+Y633+GK633,2)+GX633</f>
        <v>177.48</v>
      </c>
      <c r="GN633" s="2">
        <f t="shared" ref="GN633:GN638" si="661">IF(OR(BI633=0,BI633=1),GM633,0)</f>
        <v>0</v>
      </c>
      <c r="GO633" s="2">
        <f t="shared" ref="GO633:GO638" si="662">IF(BI633=2,GM633,0)</f>
        <v>0</v>
      </c>
      <c r="GP633" s="2">
        <f t="shared" ref="GP633:GP638" si="663">IF(BI633=4,GM633+GX633,0)</f>
        <v>177.48</v>
      </c>
      <c r="GQ633" s="2"/>
      <c r="GR633" s="2">
        <v>0</v>
      </c>
      <c r="GS633" s="2">
        <v>0</v>
      </c>
      <c r="GT633" s="2">
        <v>0</v>
      </c>
      <c r="GU633" s="2" t="s">
        <v>3</v>
      </c>
      <c r="GV633" s="2">
        <f t="shared" ref="GV633:GV638" si="664">ROUND((GT633),6)</f>
        <v>0</v>
      </c>
      <c r="GW633" s="2">
        <v>1</v>
      </c>
      <c r="GX633" s="2">
        <f t="shared" ref="GX633:GX638" si="665">ROUND(HC633*I633,2)</f>
        <v>0</v>
      </c>
      <c r="GY633" s="2"/>
      <c r="GZ633" s="2"/>
      <c r="HA633" s="2">
        <v>0</v>
      </c>
      <c r="HB633" s="2">
        <v>0</v>
      </c>
      <c r="HC633" s="2">
        <f t="shared" ref="HC633:HC638" si="666">GV633*GW633</f>
        <v>0</v>
      </c>
      <c r="HD633" s="2"/>
      <c r="HE633" s="2" t="s">
        <v>3</v>
      </c>
      <c r="HF633" s="2" t="s">
        <v>3</v>
      </c>
      <c r="HG633" s="2"/>
      <c r="HH633" s="2"/>
      <c r="HI633" s="2"/>
      <c r="HJ633" s="2"/>
      <c r="HK633" s="2"/>
      <c r="HL633" s="2"/>
      <c r="HM633" s="2" t="s">
        <v>3</v>
      </c>
      <c r="HN633" s="2" t="s">
        <v>3</v>
      </c>
      <c r="HO633" s="2" t="s">
        <v>3</v>
      </c>
      <c r="HP633" s="2" t="s">
        <v>3</v>
      </c>
      <c r="HQ633" s="2" t="s">
        <v>3</v>
      </c>
      <c r="HR633" s="2"/>
      <c r="HS633" s="2"/>
      <c r="HT633" s="2"/>
      <c r="HU633" s="2"/>
      <c r="HV633" s="2"/>
      <c r="HW633" s="2"/>
      <c r="HX633" s="2"/>
      <c r="HY633" s="2"/>
      <c r="HZ633" s="2"/>
      <c r="IA633" s="2"/>
      <c r="IB633" s="2"/>
      <c r="IC633" s="2"/>
      <c r="ID633" s="2"/>
      <c r="IE633" s="2"/>
      <c r="IF633" s="2"/>
      <c r="IG633" s="2"/>
      <c r="IH633" s="2"/>
      <c r="II633" s="2"/>
      <c r="IJ633" s="2"/>
      <c r="IK633" s="2">
        <v>0</v>
      </c>
      <c r="IL633" s="2"/>
      <c r="IM633" s="2"/>
      <c r="IN633" s="2"/>
      <c r="IO633" s="2"/>
      <c r="IP633" s="2"/>
      <c r="IQ633" s="2"/>
      <c r="IR633" s="2"/>
      <c r="IS633" s="2"/>
      <c r="IT633" s="2"/>
      <c r="IU633" s="2"/>
    </row>
    <row r="634" spans="1:255" x14ac:dyDescent="0.2">
      <c r="A634">
        <v>17</v>
      </c>
      <c r="B634">
        <v>1</v>
      </c>
      <c r="C634">
        <f>ROW(SmtRes!A692)</f>
        <v>692</v>
      </c>
      <c r="D634">
        <f>ROW(EtalonRes!A806)</f>
        <v>806</v>
      </c>
      <c r="E634" t="s">
        <v>41</v>
      </c>
      <c r="F634" t="s">
        <v>476</v>
      </c>
      <c r="G634" t="s">
        <v>761</v>
      </c>
      <c r="H634" t="s">
        <v>477</v>
      </c>
      <c r="I634">
        <v>1</v>
      </c>
      <c r="J634">
        <v>0</v>
      </c>
      <c r="K634">
        <v>1</v>
      </c>
      <c r="O634">
        <f t="shared" si="631"/>
        <v>2499.9</v>
      </c>
      <c r="P634">
        <f t="shared" si="632"/>
        <v>0</v>
      </c>
      <c r="Q634">
        <f t="shared" si="633"/>
        <v>0</v>
      </c>
      <c r="R634">
        <f t="shared" si="634"/>
        <v>0</v>
      </c>
      <c r="S634">
        <f t="shared" si="635"/>
        <v>2499.9</v>
      </c>
      <c r="T634">
        <f t="shared" si="636"/>
        <v>0</v>
      </c>
      <c r="U634">
        <f t="shared" si="637"/>
        <v>3.9200000000000004</v>
      </c>
      <c r="V634">
        <f t="shared" si="638"/>
        <v>0</v>
      </c>
      <c r="W634">
        <f t="shared" si="639"/>
        <v>0</v>
      </c>
      <c r="X634">
        <f t="shared" si="640"/>
        <v>1749.93</v>
      </c>
      <c r="Y634">
        <f t="shared" si="640"/>
        <v>1024.96</v>
      </c>
      <c r="AA634">
        <v>151751235</v>
      </c>
      <c r="AB634">
        <f t="shared" si="641"/>
        <v>72.44</v>
      </c>
      <c r="AC634">
        <f t="shared" si="642"/>
        <v>0</v>
      </c>
      <c r="AD634">
        <f t="shared" si="643"/>
        <v>0</v>
      </c>
      <c r="AE634">
        <f t="shared" si="644"/>
        <v>0</v>
      </c>
      <c r="AF634">
        <f t="shared" si="645"/>
        <v>72.44</v>
      </c>
      <c r="AG634">
        <f t="shared" si="646"/>
        <v>0</v>
      </c>
      <c r="AH634">
        <f t="shared" si="647"/>
        <v>3.9200000000000004</v>
      </c>
      <c r="AI634">
        <f t="shared" si="648"/>
        <v>0</v>
      </c>
      <c r="AJ634">
        <f t="shared" si="649"/>
        <v>0</v>
      </c>
      <c r="AK634">
        <v>90.55</v>
      </c>
      <c r="AL634">
        <v>0</v>
      </c>
      <c r="AM634">
        <v>0</v>
      </c>
      <c r="AN634">
        <v>0</v>
      </c>
      <c r="AO634">
        <v>90.55</v>
      </c>
      <c r="AP634">
        <v>0</v>
      </c>
      <c r="AQ634">
        <v>4.9000000000000004</v>
      </c>
      <c r="AR634">
        <v>0</v>
      </c>
      <c r="AS634">
        <v>0</v>
      </c>
      <c r="AT634">
        <v>70</v>
      </c>
      <c r="AU634">
        <v>41</v>
      </c>
      <c r="AV634">
        <v>1</v>
      </c>
      <c r="AW634">
        <v>1</v>
      </c>
      <c r="AZ634">
        <v>1</v>
      </c>
      <c r="BA634">
        <v>34.51</v>
      </c>
      <c r="BB634">
        <v>1</v>
      </c>
      <c r="BC634">
        <v>1</v>
      </c>
      <c r="BD634" t="s">
        <v>3</v>
      </c>
      <c r="BE634" t="s">
        <v>3</v>
      </c>
      <c r="BF634" t="s">
        <v>3</v>
      </c>
      <c r="BG634" t="s">
        <v>3</v>
      </c>
      <c r="BH634">
        <v>0</v>
      </c>
      <c r="BI634">
        <v>4</v>
      </c>
      <c r="BJ634" t="s">
        <v>478</v>
      </c>
      <c r="BM634">
        <v>382</v>
      </c>
      <c r="BN634">
        <v>0</v>
      </c>
      <c r="BO634" t="s">
        <v>3</v>
      </c>
      <c r="BP634">
        <v>0</v>
      </c>
      <c r="BQ634">
        <v>50</v>
      </c>
      <c r="BR634">
        <v>0</v>
      </c>
      <c r="BS634">
        <v>34.51</v>
      </c>
      <c r="BT634">
        <v>1</v>
      </c>
      <c r="BU634">
        <v>1</v>
      </c>
      <c r="BV634">
        <v>1</v>
      </c>
      <c r="BW634">
        <v>1</v>
      </c>
      <c r="BX634">
        <v>1</v>
      </c>
      <c r="BY634" t="s">
        <v>3</v>
      </c>
      <c r="BZ634">
        <v>70</v>
      </c>
      <c r="CA634">
        <v>41</v>
      </c>
      <c r="CB634" t="s">
        <v>3</v>
      </c>
      <c r="CE634">
        <v>30</v>
      </c>
      <c r="CF634">
        <v>0</v>
      </c>
      <c r="CG634">
        <v>0</v>
      </c>
      <c r="CM634">
        <v>0</v>
      </c>
      <c r="CN634" t="s">
        <v>231</v>
      </c>
      <c r="CO634">
        <v>0</v>
      </c>
      <c r="CP634">
        <f t="shared" si="650"/>
        <v>2499.9</v>
      </c>
      <c r="CQ634">
        <f t="shared" si="651"/>
        <v>0</v>
      </c>
      <c r="CR634">
        <f t="shared" si="652"/>
        <v>0</v>
      </c>
      <c r="CS634">
        <f t="shared" si="653"/>
        <v>0</v>
      </c>
      <c r="CT634">
        <f t="shared" si="654"/>
        <v>2499.9</v>
      </c>
      <c r="CU634">
        <f t="shared" si="655"/>
        <v>0</v>
      </c>
      <c r="CV634">
        <f t="shared" si="656"/>
        <v>3.9200000000000004</v>
      </c>
      <c r="CW634">
        <f t="shared" si="657"/>
        <v>0</v>
      </c>
      <c r="CX634">
        <f t="shared" si="657"/>
        <v>0</v>
      </c>
      <c r="CY634">
        <f>S634*(BZ634/100)</f>
        <v>1749.93</v>
      </c>
      <c r="CZ634">
        <f>S634*(CA634/100)</f>
        <v>1024.9590000000001</v>
      </c>
      <c r="DC634" t="s">
        <v>3</v>
      </c>
      <c r="DD634" t="s">
        <v>3</v>
      </c>
      <c r="DE634" t="s">
        <v>3</v>
      </c>
      <c r="DF634" t="s">
        <v>3</v>
      </c>
      <c r="DG634" t="s">
        <v>232</v>
      </c>
      <c r="DH634" t="s">
        <v>3</v>
      </c>
      <c r="DI634" t="s">
        <v>232</v>
      </c>
      <c r="DJ634" t="s">
        <v>3</v>
      </c>
      <c r="DK634" t="s">
        <v>3</v>
      </c>
      <c r="DL634" t="s">
        <v>3</v>
      </c>
      <c r="DM634" t="s">
        <v>3</v>
      </c>
      <c r="DN634">
        <v>75</v>
      </c>
      <c r="DO634">
        <v>70</v>
      </c>
      <c r="DP634">
        <v>1</v>
      </c>
      <c r="DQ634">
        <v>1</v>
      </c>
      <c r="DU634">
        <v>1013</v>
      </c>
      <c r="DV634" t="s">
        <v>477</v>
      </c>
      <c r="DW634" t="s">
        <v>477</v>
      </c>
      <c r="DX634">
        <v>1</v>
      </c>
      <c r="DZ634" t="s">
        <v>3</v>
      </c>
      <c r="EA634" t="s">
        <v>3</v>
      </c>
      <c r="EB634" t="s">
        <v>3</v>
      </c>
      <c r="EC634" t="s">
        <v>3</v>
      </c>
      <c r="EE634">
        <v>151030380</v>
      </c>
      <c r="EF634">
        <v>50</v>
      </c>
      <c r="EG634" t="s">
        <v>233</v>
      </c>
      <c r="EH634">
        <v>0</v>
      </c>
      <c r="EI634" t="s">
        <v>3</v>
      </c>
      <c r="EJ634">
        <v>4</v>
      </c>
      <c r="EK634">
        <v>382</v>
      </c>
      <c r="EL634" t="s">
        <v>234</v>
      </c>
      <c r="EM634" t="s">
        <v>235</v>
      </c>
      <c r="EO634" t="s">
        <v>236</v>
      </c>
      <c r="EQ634">
        <v>0</v>
      </c>
      <c r="ER634">
        <v>90.55</v>
      </c>
      <c r="ES634">
        <v>0</v>
      </c>
      <c r="ET634">
        <v>0</v>
      </c>
      <c r="EU634">
        <v>0</v>
      </c>
      <c r="EV634">
        <v>90.55</v>
      </c>
      <c r="EW634">
        <v>4.9000000000000004</v>
      </c>
      <c r="EX634">
        <v>0</v>
      </c>
      <c r="EY634">
        <v>0</v>
      </c>
      <c r="FQ634">
        <v>0</v>
      </c>
      <c r="FR634">
        <f t="shared" si="658"/>
        <v>0</v>
      </c>
      <c r="FS634">
        <v>0</v>
      </c>
      <c r="FX634">
        <v>75</v>
      </c>
      <c r="FY634">
        <v>70</v>
      </c>
      <c r="GA634" t="s">
        <v>3</v>
      </c>
      <c r="GD634">
        <v>0</v>
      </c>
      <c r="GF634">
        <v>-1587438792</v>
      </c>
      <c r="GG634">
        <v>2</v>
      </c>
      <c r="GH634">
        <v>1</v>
      </c>
      <c r="GI634">
        <v>2</v>
      </c>
      <c r="GJ634">
        <v>0</v>
      </c>
      <c r="GK634">
        <f>ROUND(R634*(S12)/100,2)</f>
        <v>0</v>
      </c>
      <c r="GL634">
        <f t="shared" si="659"/>
        <v>0</v>
      </c>
      <c r="GM634">
        <f t="shared" si="660"/>
        <v>5274.79</v>
      </c>
      <c r="GN634">
        <f t="shared" si="661"/>
        <v>0</v>
      </c>
      <c r="GO634">
        <f t="shared" si="662"/>
        <v>0</v>
      </c>
      <c r="GP634">
        <f t="shared" si="663"/>
        <v>5274.79</v>
      </c>
      <c r="GR634">
        <v>0</v>
      </c>
      <c r="GS634">
        <v>3</v>
      </c>
      <c r="GT634">
        <v>0</v>
      </c>
      <c r="GU634" t="s">
        <v>3</v>
      </c>
      <c r="GV634">
        <f t="shared" si="664"/>
        <v>0</v>
      </c>
      <c r="GW634">
        <v>1</v>
      </c>
      <c r="GX634">
        <f t="shared" si="665"/>
        <v>0</v>
      </c>
      <c r="HA634">
        <v>0</v>
      </c>
      <c r="HB634">
        <v>0</v>
      </c>
      <c r="HC634">
        <f t="shared" si="666"/>
        <v>0</v>
      </c>
      <c r="HE634" t="s">
        <v>3</v>
      </c>
      <c r="HF634" t="s">
        <v>3</v>
      </c>
      <c r="HM634" t="s">
        <v>3</v>
      </c>
      <c r="HN634" t="s">
        <v>3</v>
      </c>
      <c r="HO634" t="s">
        <v>3</v>
      </c>
      <c r="HP634" t="s">
        <v>3</v>
      </c>
      <c r="HQ634" t="s">
        <v>3</v>
      </c>
      <c r="IK634">
        <v>0</v>
      </c>
    </row>
    <row r="635" spans="1:255" x14ac:dyDescent="0.2">
      <c r="A635" s="2">
        <v>17</v>
      </c>
      <c r="B635" s="2">
        <v>1</v>
      </c>
      <c r="C635" s="2">
        <f>ROW(SmtRes!A693)</f>
        <v>693</v>
      </c>
      <c r="D635" s="2">
        <f>ROW(EtalonRes!A807)</f>
        <v>807</v>
      </c>
      <c r="E635" s="2" t="s">
        <v>46</v>
      </c>
      <c r="F635" s="2" t="s">
        <v>479</v>
      </c>
      <c r="G635" s="2" t="s">
        <v>480</v>
      </c>
      <c r="H635" s="2" t="s">
        <v>481</v>
      </c>
      <c r="I635" s="2">
        <v>100</v>
      </c>
      <c r="J635" s="2">
        <v>0</v>
      </c>
      <c r="K635" s="2">
        <v>100</v>
      </c>
      <c r="L635" s="2"/>
      <c r="M635" s="2"/>
      <c r="N635" s="2"/>
      <c r="O635" s="2">
        <f t="shared" si="631"/>
        <v>2365.6</v>
      </c>
      <c r="P635" s="2">
        <f t="shared" si="632"/>
        <v>0</v>
      </c>
      <c r="Q635" s="2">
        <f t="shared" si="633"/>
        <v>0</v>
      </c>
      <c r="R635" s="2">
        <f t="shared" si="634"/>
        <v>0</v>
      </c>
      <c r="S635" s="2">
        <f t="shared" si="635"/>
        <v>2365.6</v>
      </c>
      <c r="T635" s="2">
        <f t="shared" si="636"/>
        <v>0</v>
      </c>
      <c r="U635" s="2">
        <f t="shared" si="637"/>
        <v>128.00000000000003</v>
      </c>
      <c r="V635" s="2">
        <f t="shared" si="638"/>
        <v>0</v>
      </c>
      <c r="W635" s="2">
        <f t="shared" si="639"/>
        <v>0</v>
      </c>
      <c r="X635" s="2">
        <f t="shared" si="640"/>
        <v>1774.2</v>
      </c>
      <c r="Y635" s="2">
        <f t="shared" si="640"/>
        <v>1655.92</v>
      </c>
      <c r="Z635" s="2"/>
      <c r="AA635" s="2">
        <v>151751237</v>
      </c>
      <c r="AB635" s="2">
        <f t="shared" si="641"/>
        <v>23.655999999999999</v>
      </c>
      <c r="AC635" s="2">
        <f t="shared" si="642"/>
        <v>0</v>
      </c>
      <c r="AD635" s="2">
        <f t="shared" si="643"/>
        <v>0</v>
      </c>
      <c r="AE635" s="2">
        <f t="shared" si="644"/>
        <v>0</v>
      </c>
      <c r="AF635" s="2">
        <f t="shared" si="645"/>
        <v>23.655999999999999</v>
      </c>
      <c r="AG635" s="2">
        <f t="shared" si="646"/>
        <v>0</v>
      </c>
      <c r="AH635" s="2">
        <f t="shared" si="647"/>
        <v>1.2800000000000002</v>
      </c>
      <c r="AI635" s="2">
        <f t="shared" si="648"/>
        <v>0</v>
      </c>
      <c r="AJ635" s="2">
        <f t="shared" si="649"/>
        <v>0</v>
      </c>
      <c r="AK635" s="2">
        <v>29.57</v>
      </c>
      <c r="AL635" s="2">
        <v>0</v>
      </c>
      <c r="AM635" s="2">
        <v>0</v>
      </c>
      <c r="AN635" s="2">
        <v>0</v>
      </c>
      <c r="AO635" s="2">
        <v>29.57</v>
      </c>
      <c r="AP635" s="2">
        <v>0</v>
      </c>
      <c r="AQ635" s="2">
        <v>1.6</v>
      </c>
      <c r="AR635" s="2">
        <v>0</v>
      </c>
      <c r="AS635" s="2">
        <v>0</v>
      </c>
      <c r="AT635" s="2">
        <v>75</v>
      </c>
      <c r="AU635" s="2">
        <v>70</v>
      </c>
      <c r="AV635" s="2">
        <v>1</v>
      </c>
      <c r="AW635" s="2">
        <v>1</v>
      </c>
      <c r="AX635" s="2"/>
      <c r="AY635" s="2"/>
      <c r="AZ635" s="2">
        <v>1</v>
      </c>
      <c r="BA635" s="2">
        <v>1</v>
      </c>
      <c r="BB635" s="2">
        <v>1</v>
      </c>
      <c r="BC635" s="2">
        <v>1</v>
      </c>
      <c r="BD635" s="2" t="s">
        <v>3</v>
      </c>
      <c r="BE635" s="2" t="s">
        <v>3</v>
      </c>
      <c r="BF635" s="2" t="s">
        <v>3</v>
      </c>
      <c r="BG635" s="2" t="s">
        <v>3</v>
      </c>
      <c r="BH635" s="2">
        <v>0</v>
      </c>
      <c r="BI635" s="2">
        <v>4</v>
      </c>
      <c r="BJ635" s="2" t="s">
        <v>482</v>
      </c>
      <c r="BK635" s="2"/>
      <c r="BL635" s="2"/>
      <c r="BM635" s="2">
        <v>382</v>
      </c>
      <c r="BN635" s="2">
        <v>0</v>
      </c>
      <c r="BO635" s="2" t="s">
        <v>3</v>
      </c>
      <c r="BP635" s="2">
        <v>0</v>
      </c>
      <c r="BQ635" s="2">
        <v>50</v>
      </c>
      <c r="BR635" s="2">
        <v>0</v>
      </c>
      <c r="BS635" s="2">
        <v>1</v>
      </c>
      <c r="BT635" s="2">
        <v>1</v>
      </c>
      <c r="BU635" s="2">
        <v>1</v>
      </c>
      <c r="BV635" s="2">
        <v>1</v>
      </c>
      <c r="BW635" s="2">
        <v>1</v>
      </c>
      <c r="BX635" s="2">
        <v>1</v>
      </c>
      <c r="BY635" s="2" t="s">
        <v>3</v>
      </c>
      <c r="BZ635" s="2">
        <v>75</v>
      </c>
      <c r="CA635" s="2">
        <v>70</v>
      </c>
      <c r="CB635" s="2" t="s">
        <v>3</v>
      </c>
      <c r="CC635" s="2"/>
      <c r="CD635" s="2"/>
      <c r="CE635" s="2">
        <v>30</v>
      </c>
      <c r="CF635" s="2">
        <v>0</v>
      </c>
      <c r="CG635" s="2">
        <v>0</v>
      </c>
      <c r="CH635" s="2"/>
      <c r="CI635" s="2"/>
      <c r="CJ635" s="2"/>
      <c r="CK635" s="2"/>
      <c r="CL635" s="2"/>
      <c r="CM635" s="2">
        <v>0</v>
      </c>
      <c r="CN635" s="2" t="s">
        <v>231</v>
      </c>
      <c r="CO635" s="2">
        <v>0</v>
      </c>
      <c r="CP635" s="2">
        <f t="shared" si="650"/>
        <v>2365.6</v>
      </c>
      <c r="CQ635" s="2">
        <f t="shared" si="651"/>
        <v>0</v>
      </c>
      <c r="CR635" s="2">
        <f t="shared" si="652"/>
        <v>0</v>
      </c>
      <c r="CS635" s="2">
        <f t="shared" si="653"/>
        <v>0</v>
      </c>
      <c r="CT635" s="2">
        <f t="shared" si="654"/>
        <v>23.66</v>
      </c>
      <c r="CU635" s="2">
        <f t="shared" si="655"/>
        <v>0</v>
      </c>
      <c r="CV635" s="2">
        <f t="shared" si="656"/>
        <v>1.2800000000000002</v>
      </c>
      <c r="CW635" s="2">
        <f t="shared" si="657"/>
        <v>0</v>
      </c>
      <c r="CX635" s="2">
        <f t="shared" si="657"/>
        <v>0</v>
      </c>
      <c r="CY635" s="2">
        <f>((S635*BZ635)/100)</f>
        <v>1774.2</v>
      </c>
      <c r="CZ635" s="2">
        <f>((S635*CA635)/100)</f>
        <v>1655.92</v>
      </c>
      <c r="DA635" s="2"/>
      <c r="DB635" s="2"/>
      <c r="DC635" s="2" t="s">
        <v>3</v>
      </c>
      <c r="DD635" s="2" t="s">
        <v>3</v>
      </c>
      <c r="DE635" s="2" t="s">
        <v>3</v>
      </c>
      <c r="DF635" s="2" t="s">
        <v>3</v>
      </c>
      <c r="DG635" s="2" t="s">
        <v>232</v>
      </c>
      <c r="DH635" s="2" t="s">
        <v>3</v>
      </c>
      <c r="DI635" s="2" t="s">
        <v>232</v>
      </c>
      <c r="DJ635" s="2" t="s">
        <v>3</v>
      </c>
      <c r="DK635" s="2" t="s">
        <v>3</v>
      </c>
      <c r="DL635" s="2" t="s">
        <v>3</v>
      </c>
      <c r="DM635" s="2" t="s">
        <v>3</v>
      </c>
      <c r="DN635" s="2">
        <v>0</v>
      </c>
      <c r="DO635" s="2">
        <v>0</v>
      </c>
      <c r="DP635" s="2">
        <v>1</v>
      </c>
      <c r="DQ635" s="2">
        <v>1</v>
      </c>
      <c r="DR635" s="2"/>
      <c r="DS635" s="2"/>
      <c r="DT635" s="2"/>
      <c r="DU635" s="2">
        <v>1013</v>
      </c>
      <c r="DV635" s="2" t="s">
        <v>481</v>
      </c>
      <c r="DW635" s="2" t="s">
        <v>481</v>
      </c>
      <c r="DX635" s="2">
        <v>1</v>
      </c>
      <c r="DY635" s="2"/>
      <c r="DZ635" s="2" t="s">
        <v>3</v>
      </c>
      <c r="EA635" s="2" t="s">
        <v>3</v>
      </c>
      <c r="EB635" s="2" t="s">
        <v>3</v>
      </c>
      <c r="EC635" s="2" t="s">
        <v>3</v>
      </c>
      <c r="ED635" s="2"/>
      <c r="EE635" s="2">
        <v>151030380</v>
      </c>
      <c r="EF635" s="2">
        <v>50</v>
      </c>
      <c r="EG635" s="2" t="s">
        <v>233</v>
      </c>
      <c r="EH635" s="2">
        <v>0</v>
      </c>
      <c r="EI635" s="2" t="s">
        <v>3</v>
      </c>
      <c r="EJ635" s="2">
        <v>4</v>
      </c>
      <c r="EK635" s="2">
        <v>382</v>
      </c>
      <c r="EL635" s="2" t="s">
        <v>234</v>
      </c>
      <c r="EM635" s="2" t="s">
        <v>235</v>
      </c>
      <c r="EN635" s="2"/>
      <c r="EO635" s="2" t="s">
        <v>236</v>
      </c>
      <c r="EP635" s="2"/>
      <c r="EQ635" s="2">
        <v>0</v>
      </c>
      <c r="ER635" s="2">
        <v>29.57</v>
      </c>
      <c r="ES635" s="2">
        <v>0</v>
      </c>
      <c r="ET635" s="2">
        <v>0</v>
      </c>
      <c r="EU635" s="2">
        <v>0</v>
      </c>
      <c r="EV635" s="2">
        <v>29.57</v>
      </c>
      <c r="EW635" s="2">
        <v>1.6</v>
      </c>
      <c r="EX635" s="2">
        <v>0</v>
      </c>
      <c r="EY635" s="2">
        <v>0</v>
      </c>
      <c r="EZ635" s="2"/>
      <c r="FA635" s="2"/>
      <c r="FB635" s="2"/>
      <c r="FC635" s="2"/>
      <c r="FD635" s="2"/>
      <c r="FE635" s="2"/>
      <c r="FF635" s="2"/>
      <c r="FG635" s="2"/>
      <c r="FH635" s="2"/>
      <c r="FI635" s="2"/>
      <c r="FJ635" s="2"/>
      <c r="FK635" s="2"/>
      <c r="FL635" s="2"/>
      <c r="FM635" s="2"/>
      <c r="FN635" s="2"/>
      <c r="FO635" s="2"/>
      <c r="FP635" s="2"/>
      <c r="FQ635" s="2">
        <v>0</v>
      </c>
      <c r="FR635" s="2">
        <f t="shared" si="658"/>
        <v>0</v>
      </c>
      <c r="FS635" s="2">
        <v>0</v>
      </c>
      <c r="FT635" s="2"/>
      <c r="FU635" s="2"/>
      <c r="FV635" s="2"/>
      <c r="FW635" s="2"/>
      <c r="FX635" s="2">
        <v>75</v>
      </c>
      <c r="FY635" s="2">
        <v>70</v>
      </c>
      <c r="FZ635" s="2"/>
      <c r="GA635" s="2" t="s">
        <v>3</v>
      </c>
      <c r="GB635" s="2"/>
      <c r="GC635" s="2"/>
      <c r="GD635" s="2">
        <v>0</v>
      </c>
      <c r="GE635" s="2"/>
      <c r="GF635" s="2">
        <v>458079712</v>
      </c>
      <c r="GG635" s="2">
        <v>2</v>
      </c>
      <c r="GH635" s="2">
        <v>1</v>
      </c>
      <c r="GI635" s="2">
        <v>-2</v>
      </c>
      <c r="GJ635" s="2">
        <v>0</v>
      </c>
      <c r="GK635" s="2">
        <f>ROUND(R635*(R12)/100,2)</f>
        <v>0</v>
      </c>
      <c r="GL635" s="2">
        <f t="shared" si="659"/>
        <v>0</v>
      </c>
      <c r="GM635" s="2">
        <f t="shared" si="660"/>
        <v>5795.72</v>
      </c>
      <c r="GN635" s="2">
        <f t="shared" si="661"/>
        <v>0</v>
      </c>
      <c r="GO635" s="2">
        <f t="shared" si="662"/>
        <v>0</v>
      </c>
      <c r="GP635" s="2">
        <f t="shared" si="663"/>
        <v>5795.72</v>
      </c>
      <c r="GQ635" s="2"/>
      <c r="GR635" s="2">
        <v>0</v>
      </c>
      <c r="GS635" s="2">
        <v>0</v>
      </c>
      <c r="GT635" s="2">
        <v>0</v>
      </c>
      <c r="GU635" s="2" t="s">
        <v>3</v>
      </c>
      <c r="GV635" s="2">
        <f t="shared" si="664"/>
        <v>0</v>
      </c>
      <c r="GW635" s="2">
        <v>1</v>
      </c>
      <c r="GX635" s="2">
        <f t="shared" si="665"/>
        <v>0</v>
      </c>
      <c r="GY635" s="2"/>
      <c r="GZ635" s="2"/>
      <c r="HA635" s="2">
        <v>0</v>
      </c>
      <c r="HB635" s="2">
        <v>0</v>
      </c>
      <c r="HC635" s="2">
        <f t="shared" si="666"/>
        <v>0</v>
      </c>
      <c r="HD635" s="2"/>
      <c r="HE635" s="2" t="s">
        <v>3</v>
      </c>
      <c r="HF635" s="2" t="s">
        <v>3</v>
      </c>
      <c r="HG635" s="2"/>
      <c r="HH635" s="2"/>
      <c r="HI635" s="2"/>
      <c r="HJ635" s="2"/>
      <c r="HK635" s="2"/>
      <c r="HL635" s="2"/>
      <c r="HM635" s="2" t="s">
        <v>3</v>
      </c>
      <c r="HN635" s="2" t="s">
        <v>3</v>
      </c>
      <c r="HO635" s="2" t="s">
        <v>3</v>
      </c>
      <c r="HP635" s="2" t="s">
        <v>3</v>
      </c>
      <c r="HQ635" s="2" t="s">
        <v>3</v>
      </c>
      <c r="HR635" s="2"/>
      <c r="HS635" s="2"/>
      <c r="HT635" s="2"/>
      <c r="HU635" s="2"/>
      <c r="HV635" s="2"/>
      <c r="HW635" s="2"/>
      <c r="HX635" s="2"/>
      <c r="HY635" s="2"/>
      <c r="HZ635" s="2"/>
      <c r="IA635" s="2"/>
      <c r="IB635" s="2"/>
      <c r="IC635" s="2"/>
      <c r="ID635" s="2"/>
      <c r="IE635" s="2"/>
      <c r="IF635" s="2"/>
      <c r="IG635" s="2"/>
      <c r="IH635" s="2"/>
      <c r="II635" s="2"/>
      <c r="IJ635" s="2"/>
      <c r="IK635" s="2">
        <v>0</v>
      </c>
      <c r="IL635" s="2"/>
      <c r="IM635" s="2"/>
      <c r="IN635" s="2"/>
      <c r="IO635" s="2"/>
      <c r="IP635" s="2"/>
      <c r="IQ635" s="2"/>
      <c r="IR635" s="2"/>
      <c r="IS635" s="2"/>
      <c r="IT635" s="2"/>
      <c r="IU635" s="2"/>
    </row>
    <row r="636" spans="1:255" x14ac:dyDescent="0.2">
      <c r="A636">
        <v>17</v>
      </c>
      <c r="B636">
        <v>1</v>
      </c>
      <c r="C636">
        <f>ROW(SmtRes!A694)</f>
        <v>694</v>
      </c>
      <c r="D636">
        <f>ROW(EtalonRes!A808)</f>
        <v>808</v>
      </c>
      <c r="E636" t="s">
        <v>46</v>
      </c>
      <c r="F636" t="s">
        <v>479</v>
      </c>
      <c r="G636" t="s">
        <v>480</v>
      </c>
      <c r="H636" t="s">
        <v>481</v>
      </c>
      <c r="I636">
        <v>100</v>
      </c>
      <c r="J636">
        <v>0</v>
      </c>
      <c r="K636">
        <v>100</v>
      </c>
      <c r="O636">
        <f t="shared" si="631"/>
        <v>81636.86</v>
      </c>
      <c r="P636">
        <f t="shared" si="632"/>
        <v>0</v>
      </c>
      <c r="Q636">
        <f t="shared" si="633"/>
        <v>0</v>
      </c>
      <c r="R636">
        <f t="shared" si="634"/>
        <v>0</v>
      </c>
      <c r="S636">
        <f t="shared" si="635"/>
        <v>81636.86</v>
      </c>
      <c r="T636">
        <f t="shared" si="636"/>
        <v>0</v>
      </c>
      <c r="U636">
        <f t="shared" si="637"/>
        <v>128.00000000000003</v>
      </c>
      <c r="V636">
        <f t="shared" si="638"/>
        <v>0</v>
      </c>
      <c r="W636">
        <f t="shared" si="639"/>
        <v>0</v>
      </c>
      <c r="X636">
        <f t="shared" si="640"/>
        <v>57145.8</v>
      </c>
      <c r="Y636">
        <f t="shared" si="640"/>
        <v>33471.11</v>
      </c>
      <c r="AA636">
        <v>151751235</v>
      </c>
      <c r="AB636">
        <f t="shared" si="641"/>
        <v>23.655999999999999</v>
      </c>
      <c r="AC636">
        <f t="shared" si="642"/>
        <v>0</v>
      </c>
      <c r="AD636">
        <f t="shared" si="643"/>
        <v>0</v>
      </c>
      <c r="AE636">
        <f t="shared" si="644"/>
        <v>0</v>
      </c>
      <c r="AF636">
        <f t="shared" si="645"/>
        <v>23.655999999999999</v>
      </c>
      <c r="AG636">
        <f t="shared" si="646"/>
        <v>0</v>
      </c>
      <c r="AH636">
        <f t="shared" si="647"/>
        <v>1.2800000000000002</v>
      </c>
      <c r="AI636">
        <f t="shared" si="648"/>
        <v>0</v>
      </c>
      <c r="AJ636">
        <f t="shared" si="649"/>
        <v>0</v>
      </c>
      <c r="AK636">
        <v>29.57</v>
      </c>
      <c r="AL636">
        <v>0</v>
      </c>
      <c r="AM636">
        <v>0</v>
      </c>
      <c r="AN636">
        <v>0</v>
      </c>
      <c r="AO636">
        <v>29.57</v>
      </c>
      <c r="AP636">
        <v>0</v>
      </c>
      <c r="AQ636">
        <v>1.6</v>
      </c>
      <c r="AR636">
        <v>0</v>
      </c>
      <c r="AS636">
        <v>0</v>
      </c>
      <c r="AT636">
        <v>70</v>
      </c>
      <c r="AU636">
        <v>41</v>
      </c>
      <c r="AV636">
        <v>1</v>
      </c>
      <c r="AW636">
        <v>1</v>
      </c>
      <c r="AZ636">
        <v>1</v>
      </c>
      <c r="BA636">
        <v>34.51</v>
      </c>
      <c r="BB636">
        <v>1</v>
      </c>
      <c r="BC636">
        <v>1</v>
      </c>
      <c r="BD636" t="s">
        <v>3</v>
      </c>
      <c r="BE636" t="s">
        <v>3</v>
      </c>
      <c r="BF636" t="s">
        <v>3</v>
      </c>
      <c r="BG636" t="s">
        <v>3</v>
      </c>
      <c r="BH636">
        <v>0</v>
      </c>
      <c r="BI636">
        <v>4</v>
      </c>
      <c r="BJ636" t="s">
        <v>482</v>
      </c>
      <c r="BM636">
        <v>382</v>
      </c>
      <c r="BN636">
        <v>0</v>
      </c>
      <c r="BO636" t="s">
        <v>3</v>
      </c>
      <c r="BP636">
        <v>0</v>
      </c>
      <c r="BQ636">
        <v>50</v>
      </c>
      <c r="BR636">
        <v>0</v>
      </c>
      <c r="BS636">
        <v>34.51</v>
      </c>
      <c r="BT636">
        <v>1</v>
      </c>
      <c r="BU636">
        <v>1</v>
      </c>
      <c r="BV636">
        <v>1</v>
      </c>
      <c r="BW636">
        <v>1</v>
      </c>
      <c r="BX636">
        <v>1</v>
      </c>
      <c r="BY636" t="s">
        <v>3</v>
      </c>
      <c r="BZ636">
        <v>70</v>
      </c>
      <c r="CA636">
        <v>41</v>
      </c>
      <c r="CB636" t="s">
        <v>3</v>
      </c>
      <c r="CE636">
        <v>30</v>
      </c>
      <c r="CF636">
        <v>0</v>
      </c>
      <c r="CG636">
        <v>0</v>
      </c>
      <c r="CM636">
        <v>0</v>
      </c>
      <c r="CN636" t="s">
        <v>231</v>
      </c>
      <c r="CO636">
        <v>0</v>
      </c>
      <c r="CP636">
        <f t="shared" si="650"/>
        <v>81636.86</v>
      </c>
      <c r="CQ636">
        <f t="shared" si="651"/>
        <v>0</v>
      </c>
      <c r="CR636">
        <f t="shared" si="652"/>
        <v>0</v>
      </c>
      <c r="CS636">
        <f t="shared" si="653"/>
        <v>0</v>
      </c>
      <c r="CT636">
        <f t="shared" si="654"/>
        <v>816.51</v>
      </c>
      <c r="CU636">
        <f t="shared" si="655"/>
        <v>0</v>
      </c>
      <c r="CV636">
        <f t="shared" si="656"/>
        <v>1.2800000000000002</v>
      </c>
      <c r="CW636">
        <f t="shared" si="657"/>
        <v>0</v>
      </c>
      <c r="CX636">
        <f t="shared" si="657"/>
        <v>0</v>
      </c>
      <c r="CY636">
        <f>S636*(BZ636/100)</f>
        <v>57145.801999999996</v>
      </c>
      <c r="CZ636">
        <f>S636*(CA636/100)</f>
        <v>33471.1126</v>
      </c>
      <c r="DC636" t="s">
        <v>3</v>
      </c>
      <c r="DD636" t="s">
        <v>3</v>
      </c>
      <c r="DE636" t="s">
        <v>3</v>
      </c>
      <c r="DF636" t="s">
        <v>3</v>
      </c>
      <c r="DG636" t="s">
        <v>232</v>
      </c>
      <c r="DH636" t="s">
        <v>3</v>
      </c>
      <c r="DI636" t="s">
        <v>232</v>
      </c>
      <c r="DJ636" t="s">
        <v>3</v>
      </c>
      <c r="DK636" t="s">
        <v>3</v>
      </c>
      <c r="DL636" t="s">
        <v>3</v>
      </c>
      <c r="DM636" t="s">
        <v>3</v>
      </c>
      <c r="DN636">
        <v>75</v>
      </c>
      <c r="DO636">
        <v>70</v>
      </c>
      <c r="DP636">
        <v>1</v>
      </c>
      <c r="DQ636">
        <v>1</v>
      </c>
      <c r="DU636">
        <v>1013</v>
      </c>
      <c r="DV636" t="s">
        <v>481</v>
      </c>
      <c r="DW636" t="s">
        <v>481</v>
      </c>
      <c r="DX636">
        <v>1</v>
      </c>
      <c r="DZ636" t="s">
        <v>3</v>
      </c>
      <c r="EA636" t="s">
        <v>3</v>
      </c>
      <c r="EB636" t="s">
        <v>3</v>
      </c>
      <c r="EC636" t="s">
        <v>3</v>
      </c>
      <c r="EE636">
        <v>151030380</v>
      </c>
      <c r="EF636">
        <v>50</v>
      </c>
      <c r="EG636" t="s">
        <v>233</v>
      </c>
      <c r="EH636">
        <v>0</v>
      </c>
      <c r="EI636" t="s">
        <v>3</v>
      </c>
      <c r="EJ636">
        <v>4</v>
      </c>
      <c r="EK636">
        <v>382</v>
      </c>
      <c r="EL636" t="s">
        <v>234</v>
      </c>
      <c r="EM636" t="s">
        <v>235</v>
      </c>
      <c r="EO636" t="s">
        <v>236</v>
      </c>
      <c r="EQ636">
        <v>0</v>
      </c>
      <c r="ER636">
        <v>29.57</v>
      </c>
      <c r="ES636">
        <v>0</v>
      </c>
      <c r="ET636">
        <v>0</v>
      </c>
      <c r="EU636">
        <v>0</v>
      </c>
      <c r="EV636">
        <v>29.57</v>
      </c>
      <c r="EW636">
        <v>1.6</v>
      </c>
      <c r="EX636">
        <v>0</v>
      </c>
      <c r="EY636">
        <v>0</v>
      </c>
      <c r="FQ636">
        <v>0</v>
      </c>
      <c r="FR636">
        <f t="shared" si="658"/>
        <v>0</v>
      </c>
      <c r="FS636">
        <v>0</v>
      </c>
      <c r="FX636">
        <v>75</v>
      </c>
      <c r="FY636">
        <v>70</v>
      </c>
      <c r="GA636" t="s">
        <v>3</v>
      </c>
      <c r="GD636">
        <v>0</v>
      </c>
      <c r="GF636">
        <v>458079712</v>
      </c>
      <c r="GG636">
        <v>2</v>
      </c>
      <c r="GH636">
        <v>1</v>
      </c>
      <c r="GI636">
        <v>2</v>
      </c>
      <c r="GJ636">
        <v>0</v>
      </c>
      <c r="GK636">
        <f>ROUND(R636*(S12)/100,2)</f>
        <v>0</v>
      </c>
      <c r="GL636">
        <f t="shared" si="659"/>
        <v>0</v>
      </c>
      <c r="GM636">
        <f t="shared" si="660"/>
        <v>172253.77</v>
      </c>
      <c r="GN636">
        <f t="shared" si="661"/>
        <v>0</v>
      </c>
      <c r="GO636">
        <f t="shared" si="662"/>
        <v>0</v>
      </c>
      <c r="GP636">
        <f t="shared" si="663"/>
        <v>172253.77</v>
      </c>
      <c r="GR636">
        <v>0</v>
      </c>
      <c r="GS636">
        <v>3</v>
      </c>
      <c r="GT636">
        <v>0</v>
      </c>
      <c r="GU636" t="s">
        <v>3</v>
      </c>
      <c r="GV636">
        <f t="shared" si="664"/>
        <v>0</v>
      </c>
      <c r="GW636">
        <v>1</v>
      </c>
      <c r="GX636">
        <f t="shared" si="665"/>
        <v>0</v>
      </c>
      <c r="HA636">
        <v>0</v>
      </c>
      <c r="HB636">
        <v>0</v>
      </c>
      <c r="HC636">
        <f t="shared" si="666"/>
        <v>0</v>
      </c>
      <c r="HE636" t="s">
        <v>3</v>
      </c>
      <c r="HF636" t="s">
        <v>3</v>
      </c>
      <c r="HM636" t="s">
        <v>3</v>
      </c>
      <c r="HN636" t="s">
        <v>3</v>
      </c>
      <c r="HO636" t="s">
        <v>3</v>
      </c>
      <c r="HP636" t="s">
        <v>3</v>
      </c>
      <c r="HQ636" t="s">
        <v>3</v>
      </c>
      <c r="IK636">
        <v>0</v>
      </c>
    </row>
    <row r="637" spans="1:255" x14ac:dyDescent="0.2">
      <c r="A637" s="2">
        <v>17</v>
      </c>
      <c r="B637" s="2">
        <v>1</v>
      </c>
      <c r="C637" s="2">
        <f>ROW(SmtRes!A695)</f>
        <v>695</v>
      </c>
      <c r="D637" s="2">
        <f>ROW(EtalonRes!A809)</f>
        <v>809</v>
      </c>
      <c r="E637" s="2" t="s">
        <v>49</v>
      </c>
      <c r="F637" s="2" t="s">
        <v>227</v>
      </c>
      <c r="G637" s="2" t="s">
        <v>228</v>
      </c>
      <c r="H637" s="2" t="s">
        <v>229</v>
      </c>
      <c r="I637" s="2">
        <v>1</v>
      </c>
      <c r="J637" s="2">
        <v>0</v>
      </c>
      <c r="K637" s="2">
        <v>1</v>
      </c>
      <c r="L637" s="2"/>
      <c r="M637" s="2"/>
      <c r="N637" s="2"/>
      <c r="O637" s="2">
        <f t="shared" si="631"/>
        <v>869.3</v>
      </c>
      <c r="P637" s="2">
        <f t="shared" si="632"/>
        <v>0</v>
      </c>
      <c r="Q637" s="2">
        <f t="shared" si="633"/>
        <v>0</v>
      </c>
      <c r="R637" s="2">
        <f t="shared" si="634"/>
        <v>0</v>
      </c>
      <c r="S637" s="2">
        <f t="shared" si="635"/>
        <v>869.3</v>
      </c>
      <c r="T637" s="2">
        <f t="shared" si="636"/>
        <v>0</v>
      </c>
      <c r="U637" s="2">
        <f t="shared" si="637"/>
        <v>44.800000000000004</v>
      </c>
      <c r="V637" s="2">
        <f t="shared" si="638"/>
        <v>0</v>
      </c>
      <c r="W637" s="2">
        <f t="shared" si="639"/>
        <v>0</v>
      </c>
      <c r="X637" s="2">
        <f t="shared" si="640"/>
        <v>651.98</v>
      </c>
      <c r="Y637" s="2">
        <f t="shared" si="640"/>
        <v>608.51</v>
      </c>
      <c r="Z637" s="2"/>
      <c r="AA637" s="2">
        <v>151751237</v>
      </c>
      <c r="AB637" s="2">
        <f t="shared" si="641"/>
        <v>869.29600000000005</v>
      </c>
      <c r="AC637" s="2">
        <f t="shared" si="642"/>
        <v>0</v>
      </c>
      <c r="AD637" s="2">
        <f t="shared" si="643"/>
        <v>0</v>
      </c>
      <c r="AE637" s="2">
        <f t="shared" si="644"/>
        <v>0</v>
      </c>
      <c r="AF637" s="2">
        <f t="shared" si="645"/>
        <v>869.29600000000005</v>
      </c>
      <c r="AG637" s="2">
        <f t="shared" si="646"/>
        <v>0</v>
      </c>
      <c r="AH637" s="2">
        <f t="shared" si="647"/>
        <v>44.800000000000004</v>
      </c>
      <c r="AI637" s="2">
        <f t="shared" si="648"/>
        <v>0</v>
      </c>
      <c r="AJ637" s="2">
        <f t="shared" si="649"/>
        <v>0</v>
      </c>
      <c r="AK637" s="2">
        <v>1086.6199999999999</v>
      </c>
      <c r="AL637" s="2">
        <v>0</v>
      </c>
      <c r="AM637" s="2">
        <v>0</v>
      </c>
      <c r="AN637" s="2">
        <v>0</v>
      </c>
      <c r="AO637" s="2">
        <v>1086.6199999999999</v>
      </c>
      <c r="AP637" s="2">
        <v>0</v>
      </c>
      <c r="AQ637" s="2">
        <v>56</v>
      </c>
      <c r="AR637" s="2">
        <v>0</v>
      </c>
      <c r="AS637" s="2">
        <v>0</v>
      </c>
      <c r="AT637" s="2">
        <v>75</v>
      </c>
      <c r="AU637" s="2">
        <v>70</v>
      </c>
      <c r="AV637" s="2">
        <v>1</v>
      </c>
      <c r="AW637" s="2">
        <v>1</v>
      </c>
      <c r="AX637" s="2"/>
      <c r="AY637" s="2"/>
      <c r="AZ637" s="2">
        <v>1</v>
      </c>
      <c r="BA637" s="2">
        <v>1</v>
      </c>
      <c r="BB637" s="2">
        <v>1</v>
      </c>
      <c r="BC637" s="2">
        <v>1</v>
      </c>
      <c r="BD637" s="2" t="s">
        <v>3</v>
      </c>
      <c r="BE637" s="2" t="s">
        <v>3</v>
      </c>
      <c r="BF637" s="2" t="s">
        <v>3</v>
      </c>
      <c r="BG637" s="2" t="s">
        <v>3</v>
      </c>
      <c r="BH637" s="2">
        <v>0</v>
      </c>
      <c r="BI637" s="2">
        <v>4</v>
      </c>
      <c r="BJ637" s="2" t="s">
        <v>230</v>
      </c>
      <c r="BK637" s="2"/>
      <c r="BL637" s="2"/>
      <c r="BM637" s="2">
        <v>382</v>
      </c>
      <c r="BN637" s="2">
        <v>0</v>
      </c>
      <c r="BO637" s="2" t="s">
        <v>3</v>
      </c>
      <c r="BP637" s="2">
        <v>0</v>
      </c>
      <c r="BQ637" s="2">
        <v>50</v>
      </c>
      <c r="BR637" s="2">
        <v>0</v>
      </c>
      <c r="BS637" s="2">
        <v>1</v>
      </c>
      <c r="BT637" s="2">
        <v>1</v>
      </c>
      <c r="BU637" s="2">
        <v>1</v>
      </c>
      <c r="BV637" s="2">
        <v>1</v>
      </c>
      <c r="BW637" s="2">
        <v>1</v>
      </c>
      <c r="BX637" s="2">
        <v>1</v>
      </c>
      <c r="BY637" s="2" t="s">
        <v>3</v>
      </c>
      <c r="BZ637" s="2">
        <v>75</v>
      </c>
      <c r="CA637" s="2">
        <v>70</v>
      </c>
      <c r="CB637" s="2" t="s">
        <v>3</v>
      </c>
      <c r="CC637" s="2"/>
      <c r="CD637" s="2"/>
      <c r="CE637" s="2">
        <v>30</v>
      </c>
      <c r="CF637" s="2">
        <v>0</v>
      </c>
      <c r="CG637" s="2">
        <v>0</v>
      </c>
      <c r="CH637" s="2"/>
      <c r="CI637" s="2"/>
      <c r="CJ637" s="2"/>
      <c r="CK637" s="2"/>
      <c r="CL637" s="2"/>
      <c r="CM637" s="2">
        <v>0</v>
      </c>
      <c r="CN637" s="2" t="s">
        <v>231</v>
      </c>
      <c r="CO637" s="2">
        <v>0</v>
      </c>
      <c r="CP637" s="2">
        <f t="shared" si="650"/>
        <v>869.3</v>
      </c>
      <c r="CQ637" s="2">
        <f t="shared" si="651"/>
        <v>0</v>
      </c>
      <c r="CR637" s="2">
        <f t="shared" si="652"/>
        <v>0</v>
      </c>
      <c r="CS637" s="2">
        <f t="shared" si="653"/>
        <v>0</v>
      </c>
      <c r="CT637" s="2">
        <f t="shared" si="654"/>
        <v>869.3</v>
      </c>
      <c r="CU637" s="2">
        <f t="shared" si="655"/>
        <v>0</v>
      </c>
      <c r="CV637" s="2">
        <f t="shared" si="656"/>
        <v>44.800000000000004</v>
      </c>
      <c r="CW637" s="2">
        <f t="shared" si="657"/>
        <v>0</v>
      </c>
      <c r="CX637" s="2">
        <f t="shared" si="657"/>
        <v>0</v>
      </c>
      <c r="CY637" s="2">
        <f>((S637*BZ637)/100)</f>
        <v>651.97500000000002</v>
      </c>
      <c r="CZ637" s="2">
        <f>((S637*CA637)/100)</f>
        <v>608.51</v>
      </c>
      <c r="DA637" s="2"/>
      <c r="DB637" s="2"/>
      <c r="DC637" s="2" t="s">
        <v>3</v>
      </c>
      <c r="DD637" s="2" t="s">
        <v>3</v>
      </c>
      <c r="DE637" s="2" t="s">
        <v>3</v>
      </c>
      <c r="DF637" s="2" t="s">
        <v>3</v>
      </c>
      <c r="DG637" s="2" t="s">
        <v>232</v>
      </c>
      <c r="DH637" s="2" t="s">
        <v>3</v>
      </c>
      <c r="DI637" s="2" t="s">
        <v>232</v>
      </c>
      <c r="DJ637" s="2" t="s">
        <v>3</v>
      </c>
      <c r="DK637" s="2" t="s">
        <v>3</v>
      </c>
      <c r="DL637" s="2" t="s">
        <v>3</v>
      </c>
      <c r="DM637" s="2" t="s">
        <v>3</v>
      </c>
      <c r="DN637" s="2">
        <v>0</v>
      </c>
      <c r="DO637" s="2">
        <v>0</v>
      </c>
      <c r="DP637" s="2">
        <v>1</v>
      </c>
      <c r="DQ637" s="2">
        <v>1</v>
      </c>
      <c r="DR637" s="2"/>
      <c r="DS637" s="2"/>
      <c r="DT637" s="2"/>
      <c r="DU637" s="2">
        <v>1013</v>
      </c>
      <c r="DV637" s="2" t="s">
        <v>229</v>
      </c>
      <c r="DW637" s="2" t="s">
        <v>229</v>
      </c>
      <c r="DX637" s="2">
        <v>1</v>
      </c>
      <c r="DY637" s="2"/>
      <c r="DZ637" s="2" t="s">
        <v>3</v>
      </c>
      <c r="EA637" s="2" t="s">
        <v>3</v>
      </c>
      <c r="EB637" s="2" t="s">
        <v>3</v>
      </c>
      <c r="EC637" s="2" t="s">
        <v>3</v>
      </c>
      <c r="ED637" s="2"/>
      <c r="EE637" s="2">
        <v>151030380</v>
      </c>
      <c r="EF637" s="2">
        <v>50</v>
      </c>
      <c r="EG637" s="2" t="s">
        <v>233</v>
      </c>
      <c r="EH637" s="2">
        <v>0</v>
      </c>
      <c r="EI637" s="2" t="s">
        <v>3</v>
      </c>
      <c r="EJ637" s="2">
        <v>4</v>
      </c>
      <c r="EK637" s="2">
        <v>382</v>
      </c>
      <c r="EL637" s="2" t="s">
        <v>234</v>
      </c>
      <c r="EM637" s="2" t="s">
        <v>235</v>
      </c>
      <c r="EN637" s="2"/>
      <c r="EO637" s="2" t="s">
        <v>236</v>
      </c>
      <c r="EP637" s="2"/>
      <c r="EQ637" s="2">
        <v>0</v>
      </c>
      <c r="ER637" s="2">
        <v>1086.6199999999999</v>
      </c>
      <c r="ES637" s="2">
        <v>0</v>
      </c>
      <c r="ET637" s="2">
        <v>0</v>
      </c>
      <c r="EU637" s="2">
        <v>0</v>
      </c>
      <c r="EV637" s="2">
        <v>1086.6199999999999</v>
      </c>
      <c r="EW637" s="2">
        <v>56</v>
      </c>
      <c r="EX637" s="2">
        <v>0</v>
      </c>
      <c r="EY637" s="2">
        <v>0</v>
      </c>
      <c r="EZ637" s="2"/>
      <c r="FA637" s="2"/>
      <c r="FB637" s="2"/>
      <c r="FC637" s="2"/>
      <c r="FD637" s="2"/>
      <c r="FE637" s="2"/>
      <c r="FF637" s="2"/>
      <c r="FG637" s="2"/>
      <c r="FH637" s="2"/>
      <c r="FI637" s="2"/>
      <c r="FJ637" s="2"/>
      <c r="FK637" s="2"/>
      <c r="FL637" s="2"/>
      <c r="FM637" s="2"/>
      <c r="FN637" s="2"/>
      <c r="FO637" s="2"/>
      <c r="FP637" s="2"/>
      <c r="FQ637" s="2">
        <v>0</v>
      </c>
      <c r="FR637" s="2">
        <f t="shared" si="658"/>
        <v>0</v>
      </c>
      <c r="FS637" s="2">
        <v>0</v>
      </c>
      <c r="FT637" s="2"/>
      <c r="FU637" s="2"/>
      <c r="FV637" s="2"/>
      <c r="FW637" s="2"/>
      <c r="FX637" s="2">
        <v>75</v>
      </c>
      <c r="FY637" s="2">
        <v>70</v>
      </c>
      <c r="FZ637" s="2"/>
      <c r="GA637" s="2" t="s">
        <v>3</v>
      </c>
      <c r="GB637" s="2"/>
      <c r="GC637" s="2"/>
      <c r="GD637" s="2">
        <v>0</v>
      </c>
      <c r="GE637" s="2"/>
      <c r="GF637" s="2">
        <v>-1711702085</v>
      </c>
      <c r="GG637" s="2">
        <v>2</v>
      </c>
      <c r="GH637" s="2">
        <v>1</v>
      </c>
      <c r="GI637" s="2">
        <v>-2</v>
      </c>
      <c r="GJ637" s="2">
        <v>0</v>
      </c>
      <c r="GK637" s="2">
        <f>ROUND(R637*(R12)/100,2)</f>
        <v>0</v>
      </c>
      <c r="GL637" s="2">
        <f t="shared" si="659"/>
        <v>0</v>
      </c>
      <c r="GM637" s="2">
        <f t="shared" si="660"/>
        <v>2129.79</v>
      </c>
      <c r="GN637" s="2">
        <f t="shared" si="661"/>
        <v>0</v>
      </c>
      <c r="GO637" s="2">
        <f t="shared" si="662"/>
        <v>0</v>
      </c>
      <c r="GP637" s="2">
        <f t="shared" si="663"/>
        <v>2129.79</v>
      </c>
      <c r="GQ637" s="2"/>
      <c r="GR637" s="2">
        <v>0</v>
      </c>
      <c r="GS637" s="2">
        <v>0</v>
      </c>
      <c r="GT637" s="2">
        <v>0</v>
      </c>
      <c r="GU637" s="2" t="s">
        <v>3</v>
      </c>
      <c r="GV637" s="2">
        <f t="shared" si="664"/>
        <v>0</v>
      </c>
      <c r="GW637" s="2">
        <v>1</v>
      </c>
      <c r="GX637" s="2">
        <f t="shared" si="665"/>
        <v>0</v>
      </c>
      <c r="GY637" s="2"/>
      <c r="GZ637" s="2"/>
      <c r="HA637" s="2">
        <v>0</v>
      </c>
      <c r="HB637" s="2">
        <v>0</v>
      </c>
      <c r="HC637" s="2">
        <f t="shared" si="666"/>
        <v>0</v>
      </c>
      <c r="HD637" s="2"/>
      <c r="HE637" s="2" t="s">
        <v>3</v>
      </c>
      <c r="HF637" s="2" t="s">
        <v>3</v>
      </c>
      <c r="HG637" s="2"/>
      <c r="HH637" s="2"/>
      <c r="HI637" s="2"/>
      <c r="HJ637" s="2"/>
      <c r="HK637" s="2"/>
      <c r="HL637" s="2"/>
      <c r="HM637" s="2" t="s">
        <v>3</v>
      </c>
      <c r="HN637" s="2" t="s">
        <v>3</v>
      </c>
      <c r="HO637" s="2" t="s">
        <v>3</v>
      </c>
      <c r="HP637" s="2" t="s">
        <v>3</v>
      </c>
      <c r="HQ637" s="2" t="s">
        <v>3</v>
      </c>
      <c r="HR637" s="2"/>
      <c r="HS637" s="2"/>
      <c r="HT637" s="2"/>
      <c r="HU637" s="2"/>
      <c r="HV637" s="2"/>
      <c r="HW637" s="2"/>
      <c r="HX637" s="2"/>
      <c r="HY637" s="2"/>
      <c r="HZ637" s="2"/>
      <c r="IA637" s="2"/>
      <c r="IB637" s="2"/>
      <c r="IC637" s="2"/>
      <c r="ID637" s="2"/>
      <c r="IE637" s="2"/>
      <c r="IF637" s="2"/>
      <c r="IG637" s="2"/>
      <c r="IH637" s="2"/>
      <c r="II637" s="2"/>
      <c r="IJ637" s="2"/>
      <c r="IK637" s="2">
        <v>0</v>
      </c>
      <c r="IL637" s="2"/>
      <c r="IM637" s="2"/>
      <c r="IN637" s="2"/>
      <c r="IO637" s="2"/>
      <c r="IP637" s="2"/>
      <c r="IQ637" s="2"/>
      <c r="IR637" s="2"/>
      <c r="IS637" s="2"/>
      <c r="IT637" s="2"/>
      <c r="IU637" s="2"/>
    </row>
    <row r="638" spans="1:255" x14ac:dyDescent="0.2">
      <c r="A638">
        <v>17</v>
      </c>
      <c r="B638">
        <v>1</v>
      </c>
      <c r="C638">
        <f>ROW(SmtRes!A696)</f>
        <v>696</v>
      </c>
      <c r="D638">
        <f>ROW(EtalonRes!A810)</f>
        <v>810</v>
      </c>
      <c r="E638" t="s">
        <v>49</v>
      </c>
      <c r="F638" t="s">
        <v>227</v>
      </c>
      <c r="G638" t="s">
        <v>228</v>
      </c>
      <c r="H638" t="s">
        <v>229</v>
      </c>
      <c r="I638">
        <v>1</v>
      </c>
      <c r="J638">
        <v>0</v>
      </c>
      <c r="K638">
        <v>1</v>
      </c>
      <c r="O638">
        <f t="shared" si="631"/>
        <v>29999.54</v>
      </c>
      <c r="P638">
        <f t="shared" si="632"/>
        <v>0</v>
      </c>
      <c r="Q638">
        <f t="shared" si="633"/>
        <v>0</v>
      </c>
      <c r="R638">
        <f t="shared" si="634"/>
        <v>0</v>
      </c>
      <c r="S638">
        <f t="shared" si="635"/>
        <v>29999.54</v>
      </c>
      <c r="T638">
        <f t="shared" si="636"/>
        <v>0</v>
      </c>
      <c r="U638">
        <f t="shared" si="637"/>
        <v>44.800000000000004</v>
      </c>
      <c r="V638">
        <f t="shared" si="638"/>
        <v>0</v>
      </c>
      <c r="W638">
        <f t="shared" si="639"/>
        <v>0</v>
      </c>
      <c r="X638">
        <f t="shared" si="640"/>
        <v>20999.68</v>
      </c>
      <c r="Y638">
        <f t="shared" si="640"/>
        <v>12299.81</v>
      </c>
      <c r="AA638">
        <v>151751235</v>
      </c>
      <c r="AB638">
        <f t="shared" si="641"/>
        <v>869.29600000000005</v>
      </c>
      <c r="AC638">
        <f t="shared" si="642"/>
        <v>0</v>
      </c>
      <c r="AD638">
        <f t="shared" si="643"/>
        <v>0</v>
      </c>
      <c r="AE638">
        <f t="shared" si="644"/>
        <v>0</v>
      </c>
      <c r="AF638">
        <f t="shared" si="645"/>
        <v>869.29600000000005</v>
      </c>
      <c r="AG638">
        <f t="shared" si="646"/>
        <v>0</v>
      </c>
      <c r="AH638">
        <f t="shared" si="647"/>
        <v>44.800000000000004</v>
      </c>
      <c r="AI638">
        <f t="shared" si="648"/>
        <v>0</v>
      </c>
      <c r="AJ638">
        <f t="shared" si="649"/>
        <v>0</v>
      </c>
      <c r="AK638">
        <v>1086.6199999999999</v>
      </c>
      <c r="AL638">
        <v>0</v>
      </c>
      <c r="AM638">
        <v>0</v>
      </c>
      <c r="AN638">
        <v>0</v>
      </c>
      <c r="AO638">
        <v>1086.6199999999999</v>
      </c>
      <c r="AP638">
        <v>0</v>
      </c>
      <c r="AQ638">
        <v>56</v>
      </c>
      <c r="AR638">
        <v>0</v>
      </c>
      <c r="AS638">
        <v>0</v>
      </c>
      <c r="AT638">
        <v>70</v>
      </c>
      <c r="AU638">
        <v>41</v>
      </c>
      <c r="AV638">
        <v>1</v>
      </c>
      <c r="AW638">
        <v>1</v>
      </c>
      <c r="AZ638">
        <v>1</v>
      </c>
      <c r="BA638">
        <v>34.51</v>
      </c>
      <c r="BB638">
        <v>1</v>
      </c>
      <c r="BC638">
        <v>1</v>
      </c>
      <c r="BD638" t="s">
        <v>3</v>
      </c>
      <c r="BE638" t="s">
        <v>3</v>
      </c>
      <c r="BF638" t="s">
        <v>3</v>
      </c>
      <c r="BG638" t="s">
        <v>3</v>
      </c>
      <c r="BH638">
        <v>0</v>
      </c>
      <c r="BI638">
        <v>4</v>
      </c>
      <c r="BJ638" t="s">
        <v>230</v>
      </c>
      <c r="BM638">
        <v>382</v>
      </c>
      <c r="BN638">
        <v>0</v>
      </c>
      <c r="BO638" t="s">
        <v>3</v>
      </c>
      <c r="BP638">
        <v>0</v>
      </c>
      <c r="BQ638">
        <v>50</v>
      </c>
      <c r="BR638">
        <v>0</v>
      </c>
      <c r="BS638">
        <v>34.51</v>
      </c>
      <c r="BT638">
        <v>1</v>
      </c>
      <c r="BU638">
        <v>1</v>
      </c>
      <c r="BV638">
        <v>1</v>
      </c>
      <c r="BW638">
        <v>1</v>
      </c>
      <c r="BX638">
        <v>1</v>
      </c>
      <c r="BY638" t="s">
        <v>3</v>
      </c>
      <c r="BZ638">
        <v>70</v>
      </c>
      <c r="CA638">
        <v>41</v>
      </c>
      <c r="CB638" t="s">
        <v>3</v>
      </c>
      <c r="CE638">
        <v>30</v>
      </c>
      <c r="CF638">
        <v>0</v>
      </c>
      <c r="CG638">
        <v>0</v>
      </c>
      <c r="CM638">
        <v>0</v>
      </c>
      <c r="CN638" t="s">
        <v>231</v>
      </c>
      <c r="CO638">
        <v>0</v>
      </c>
      <c r="CP638">
        <f t="shared" si="650"/>
        <v>29999.54</v>
      </c>
      <c r="CQ638">
        <f t="shared" si="651"/>
        <v>0</v>
      </c>
      <c r="CR638">
        <f t="shared" si="652"/>
        <v>0</v>
      </c>
      <c r="CS638">
        <f t="shared" si="653"/>
        <v>0</v>
      </c>
      <c r="CT638">
        <f t="shared" si="654"/>
        <v>29999.54</v>
      </c>
      <c r="CU638">
        <f t="shared" si="655"/>
        <v>0</v>
      </c>
      <c r="CV638">
        <f t="shared" si="656"/>
        <v>44.800000000000004</v>
      </c>
      <c r="CW638">
        <f t="shared" si="657"/>
        <v>0</v>
      </c>
      <c r="CX638">
        <f t="shared" si="657"/>
        <v>0</v>
      </c>
      <c r="CY638">
        <f>S638*(BZ638/100)</f>
        <v>20999.678</v>
      </c>
      <c r="CZ638">
        <f>S638*(CA638/100)</f>
        <v>12299.811400000001</v>
      </c>
      <c r="DC638" t="s">
        <v>3</v>
      </c>
      <c r="DD638" t="s">
        <v>3</v>
      </c>
      <c r="DE638" t="s">
        <v>3</v>
      </c>
      <c r="DF638" t="s">
        <v>3</v>
      </c>
      <c r="DG638" t="s">
        <v>232</v>
      </c>
      <c r="DH638" t="s">
        <v>3</v>
      </c>
      <c r="DI638" t="s">
        <v>232</v>
      </c>
      <c r="DJ638" t="s">
        <v>3</v>
      </c>
      <c r="DK638" t="s">
        <v>3</v>
      </c>
      <c r="DL638" t="s">
        <v>3</v>
      </c>
      <c r="DM638" t="s">
        <v>3</v>
      </c>
      <c r="DN638">
        <v>75</v>
      </c>
      <c r="DO638">
        <v>70</v>
      </c>
      <c r="DP638">
        <v>1</v>
      </c>
      <c r="DQ638">
        <v>1</v>
      </c>
      <c r="DU638">
        <v>1013</v>
      </c>
      <c r="DV638" t="s">
        <v>229</v>
      </c>
      <c r="DW638" t="s">
        <v>229</v>
      </c>
      <c r="DX638">
        <v>1</v>
      </c>
      <c r="DZ638" t="s">
        <v>3</v>
      </c>
      <c r="EA638" t="s">
        <v>3</v>
      </c>
      <c r="EB638" t="s">
        <v>3</v>
      </c>
      <c r="EC638" t="s">
        <v>3</v>
      </c>
      <c r="EE638">
        <v>151030380</v>
      </c>
      <c r="EF638">
        <v>50</v>
      </c>
      <c r="EG638" t="s">
        <v>233</v>
      </c>
      <c r="EH638">
        <v>0</v>
      </c>
      <c r="EI638" t="s">
        <v>3</v>
      </c>
      <c r="EJ638">
        <v>4</v>
      </c>
      <c r="EK638">
        <v>382</v>
      </c>
      <c r="EL638" t="s">
        <v>234</v>
      </c>
      <c r="EM638" t="s">
        <v>235</v>
      </c>
      <c r="EO638" t="s">
        <v>236</v>
      </c>
      <c r="EQ638">
        <v>0</v>
      </c>
      <c r="ER638">
        <v>1086.6199999999999</v>
      </c>
      <c r="ES638">
        <v>0</v>
      </c>
      <c r="ET638">
        <v>0</v>
      </c>
      <c r="EU638">
        <v>0</v>
      </c>
      <c r="EV638">
        <v>1086.6199999999999</v>
      </c>
      <c r="EW638">
        <v>56</v>
      </c>
      <c r="EX638">
        <v>0</v>
      </c>
      <c r="EY638">
        <v>0</v>
      </c>
      <c r="FQ638">
        <v>0</v>
      </c>
      <c r="FR638">
        <f t="shared" si="658"/>
        <v>0</v>
      </c>
      <c r="FS638">
        <v>0</v>
      </c>
      <c r="FX638">
        <v>75</v>
      </c>
      <c r="FY638">
        <v>70</v>
      </c>
      <c r="GA638" t="s">
        <v>3</v>
      </c>
      <c r="GD638">
        <v>0</v>
      </c>
      <c r="GF638">
        <v>-1711702085</v>
      </c>
      <c r="GG638">
        <v>2</v>
      </c>
      <c r="GH638">
        <v>1</v>
      </c>
      <c r="GI638">
        <v>2</v>
      </c>
      <c r="GJ638">
        <v>0</v>
      </c>
      <c r="GK638">
        <f>ROUND(R638*(S12)/100,2)</f>
        <v>0</v>
      </c>
      <c r="GL638">
        <f t="shared" si="659"/>
        <v>0</v>
      </c>
      <c r="GM638">
        <f t="shared" si="660"/>
        <v>63299.03</v>
      </c>
      <c r="GN638">
        <f t="shared" si="661"/>
        <v>0</v>
      </c>
      <c r="GO638">
        <f t="shared" si="662"/>
        <v>0</v>
      </c>
      <c r="GP638">
        <f t="shared" si="663"/>
        <v>63299.03</v>
      </c>
      <c r="GR638">
        <v>0</v>
      </c>
      <c r="GS638">
        <v>3</v>
      </c>
      <c r="GT638">
        <v>0</v>
      </c>
      <c r="GU638" t="s">
        <v>3</v>
      </c>
      <c r="GV638">
        <f t="shared" si="664"/>
        <v>0</v>
      </c>
      <c r="GW638">
        <v>1</v>
      </c>
      <c r="GX638">
        <f t="shared" si="665"/>
        <v>0</v>
      </c>
      <c r="HA638">
        <v>0</v>
      </c>
      <c r="HB638">
        <v>0</v>
      </c>
      <c r="HC638">
        <f t="shared" si="666"/>
        <v>0</v>
      </c>
      <c r="HE638" t="s">
        <v>3</v>
      </c>
      <c r="HF638" t="s">
        <v>3</v>
      </c>
      <c r="HM638" t="s">
        <v>3</v>
      </c>
      <c r="HN638" t="s">
        <v>3</v>
      </c>
      <c r="HO638" t="s">
        <v>3</v>
      </c>
      <c r="HP638" t="s">
        <v>3</v>
      </c>
      <c r="HQ638" t="s">
        <v>3</v>
      </c>
      <c r="IK638">
        <v>0</v>
      </c>
    </row>
    <row r="640" spans="1:255" x14ac:dyDescent="0.2">
      <c r="A640" s="3">
        <v>51</v>
      </c>
      <c r="B640" s="3">
        <f>B629</f>
        <v>1</v>
      </c>
      <c r="C640" s="3">
        <f>A629</f>
        <v>5</v>
      </c>
      <c r="D640" s="3">
        <f>ROW(A629)</f>
        <v>629</v>
      </c>
      <c r="E640" s="3"/>
      <c r="F640" s="3" t="str">
        <f>IF(F629&lt;&gt;"",F629,"")</f>
        <v>Новый подраздел</v>
      </c>
      <c r="G640" s="3" t="str">
        <f>IF(G629&lt;&gt;"",G629,"")</f>
        <v>2. СОУЭ</v>
      </c>
      <c r="H640" s="3">
        <v>0</v>
      </c>
      <c r="I640" s="3"/>
      <c r="J640" s="3"/>
      <c r="K640" s="3"/>
      <c r="L640" s="3"/>
      <c r="M640" s="3"/>
      <c r="N640" s="3"/>
      <c r="O640" s="3">
        <f t="shared" ref="O640:T640" si="667">ROUND(AB640,2)</f>
        <v>3307.34</v>
      </c>
      <c r="P640" s="3">
        <f t="shared" si="667"/>
        <v>0</v>
      </c>
      <c r="Q640" s="3">
        <f t="shared" si="667"/>
        <v>0</v>
      </c>
      <c r="R640" s="3">
        <f t="shared" si="667"/>
        <v>0</v>
      </c>
      <c r="S640" s="3">
        <f t="shared" si="667"/>
        <v>3307.34</v>
      </c>
      <c r="T640" s="3">
        <f t="shared" si="667"/>
        <v>0</v>
      </c>
      <c r="U640" s="3">
        <f>AH640</f>
        <v>176.72000000000003</v>
      </c>
      <c r="V640" s="3">
        <f>AI640</f>
        <v>0</v>
      </c>
      <c r="W640" s="3">
        <f>ROUND(AJ640,2)</f>
        <v>0</v>
      </c>
      <c r="X640" s="3">
        <f>ROUND(AK640,2)</f>
        <v>2480.5100000000002</v>
      </c>
      <c r="Y640" s="3">
        <f>ROUND(AL640,2)</f>
        <v>2315.14</v>
      </c>
      <c r="Z640" s="3"/>
      <c r="AA640" s="3"/>
      <c r="AB640" s="3">
        <f>ROUND(SUMIF(AA633:AA638,"=151751237",O633:O638),2)</f>
        <v>3307.34</v>
      </c>
      <c r="AC640" s="3">
        <f>ROUND(SUMIF(AA633:AA638,"=151751237",P633:P638),2)</f>
        <v>0</v>
      </c>
      <c r="AD640" s="3">
        <f>ROUND(SUMIF(AA633:AA638,"=151751237",Q633:Q638),2)</f>
        <v>0</v>
      </c>
      <c r="AE640" s="3">
        <f>ROUND(SUMIF(AA633:AA638,"=151751237",R633:R638),2)</f>
        <v>0</v>
      </c>
      <c r="AF640" s="3">
        <f>ROUND(SUMIF(AA633:AA638,"=151751237",S633:S638),2)</f>
        <v>3307.34</v>
      </c>
      <c r="AG640" s="3">
        <f>ROUND(SUMIF(AA633:AA638,"=151751237",T633:T638),2)</f>
        <v>0</v>
      </c>
      <c r="AH640" s="3">
        <f>SUMIF(AA633:AA638,"=151751237",U633:U638)</f>
        <v>176.72000000000003</v>
      </c>
      <c r="AI640" s="3">
        <f>SUMIF(AA633:AA638,"=151751237",V633:V638)</f>
        <v>0</v>
      </c>
      <c r="AJ640" s="3">
        <f>ROUND(SUMIF(AA633:AA638,"=151751237",W633:W638),2)</f>
        <v>0</v>
      </c>
      <c r="AK640" s="3">
        <f>ROUND(SUMIF(AA633:AA638,"=151751237",X633:X638),2)</f>
        <v>2480.5100000000002</v>
      </c>
      <c r="AL640" s="3">
        <f>ROUND(SUMIF(AA633:AA638,"=151751237",Y633:Y638),2)</f>
        <v>2315.14</v>
      </c>
      <c r="AM640" s="3"/>
      <c r="AN640" s="3"/>
      <c r="AO640" s="3">
        <f t="shared" ref="AO640:BD640" si="668">ROUND(BX640,2)</f>
        <v>0</v>
      </c>
      <c r="AP640" s="3">
        <f t="shared" si="668"/>
        <v>0</v>
      </c>
      <c r="AQ640" s="3">
        <f t="shared" si="668"/>
        <v>0</v>
      </c>
      <c r="AR640" s="3">
        <f t="shared" si="668"/>
        <v>8102.99</v>
      </c>
      <c r="AS640" s="3">
        <f t="shared" si="668"/>
        <v>0</v>
      </c>
      <c r="AT640" s="3">
        <f t="shared" si="668"/>
        <v>0</v>
      </c>
      <c r="AU640" s="3">
        <f t="shared" si="668"/>
        <v>8102.99</v>
      </c>
      <c r="AV640" s="3">
        <f t="shared" si="668"/>
        <v>0</v>
      </c>
      <c r="AW640" s="3">
        <f t="shared" si="668"/>
        <v>0</v>
      </c>
      <c r="AX640" s="3">
        <f t="shared" si="668"/>
        <v>0</v>
      </c>
      <c r="AY640" s="3">
        <f t="shared" si="668"/>
        <v>0</v>
      </c>
      <c r="AZ640" s="3">
        <f t="shared" si="668"/>
        <v>0</v>
      </c>
      <c r="BA640" s="3">
        <f t="shared" si="668"/>
        <v>0</v>
      </c>
      <c r="BB640" s="3">
        <f t="shared" si="668"/>
        <v>0</v>
      </c>
      <c r="BC640" s="3">
        <f t="shared" si="668"/>
        <v>0</v>
      </c>
      <c r="BD640" s="3">
        <f t="shared" si="668"/>
        <v>0</v>
      </c>
      <c r="BE640" s="3"/>
      <c r="BF640" s="3"/>
      <c r="BG640" s="3"/>
      <c r="BH640" s="3"/>
      <c r="BI640" s="3"/>
      <c r="BJ640" s="3"/>
      <c r="BK640" s="3"/>
      <c r="BL640" s="3"/>
      <c r="BM640" s="3"/>
      <c r="BN640" s="3"/>
      <c r="BO640" s="3"/>
      <c r="BP640" s="3"/>
      <c r="BQ640" s="3"/>
      <c r="BR640" s="3"/>
      <c r="BS640" s="3"/>
      <c r="BT640" s="3"/>
      <c r="BU640" s="3"/>
      <c r="BV640" s="3"/>
      <c r="BW640" s="3"/>
      <c r="BX640" s="3">
        <f>ROUND(SUMIF(AA633:AA638,"=151751237",FQ633:FQ638),2)</f>
        <v>0</v>
      </c>
      <c r="BY640" s="3">
        <f>ROUND(SUMIF(AA633:AA638,"=151751237",FR633:FR638),2)</f>
        <v>0</v>
      </c>
      <c r="BZ640" s="3">
        <f>ROUND(SUMIF(AA633:AA638,"=151751237",GL633:GL638),2)</f>
        <v>0</v>
      </c>
      <c r="CA640" s="3">
        <f>ROUND(SUMIF(AA633:AA638,"=151751237",GM633:GM638),2)</f>
        <v>8102.99</v>
      </c>
      <c r="CB640" s="3">
        <f>ROUND(SUMIF(AA633:AA638,"=151751237",GN633:GN638),2)</f>
        <v>0</v>
      </c>
      <c r="CC640" s="3">
        <f>ROUND(SUMIF(AA633:AA638,"=151751237",GO633:GO638),2)</f>
        <v>0</v>
      </c>
      <c r="CD640" s="3">
        <f>ROUND(SUMIF(AA633:AA638,"=151751237",GP633:GP638),2)</f>
        <v>8102.99</v>
      </c>
      <c r="CE640" s="3">
        <f>AC640-BX640</f>
        <v>0</v>
      </c>
      <c r="CF640" s="3">
        <f>AC640-BY640</f>
        <v>0</v>
      </c>
      <c r="CG640" s="3">
        <f>BX640-BZ640</f>
        <v>0</v>
      </c>
      <c r="CH640" s="3">
        <f>AC640-BX640-BY640+BZ640</f>
        <v>0</v>
      </c>
      <c r="CI640" s="3">
        <f>BY640-BZ640</f>
        <v>0</v>
      </c>
      <c r="CJ640" s="3">
        <f>ROUND(SUMIF(AA633:AA638,"=151751237",GX633:GX638),2)</f>
        <v>0</v>
      </c>
      <c r="CK640" s="3">
        <f>ROUND(SUMIF(AA633:AA638,"=151751237",GY633:GY638),2)</f>
        <v>0</v>
      </c>
      <c r="CL640" s="3">
        <f>ROUND(SUMIF(AA633:AA638,"=151751237",GZ633:GZ638),2)</f>
        <v>0</v>
      </c>
      <c r="CM640" s="3">
        <f>ROUND(SUMIF(AA633:AA638,"=151751237",HD633:HD638),2)</f>
        <v>0</v>
      </c>
      <c r="CN640" s="3"/>
      <c r="CO640" s="3"/>
      <c r="CP640" s="3"/>
      <c r="CQ640" s="3"/>
      <c r="CR640" s="3"/>
      <c r="CS640" s="3"/>
      <c r="CT640" s="3"/>
      <c r="CU640" s="3"/>
      <c r="CV640" s="3"/>
      <c r="CW640" s="3"/>
      <c r="CX640" s="3"/>
      <c r="CY640" s="3"/>
      <c r="CZ640" s="3"/>
      <c r="DA640" s="3"/>
      <c r="DB640" s="3"/>
      <c r="DC640" s="3"/>
      <c r="DD640" s="3"/>
      <c r="DE640" s="3"/>
      <c r="DF640" s="3"/>
      <c r="DG640" s="4">
        <f t="shared" ref="DG640:DL640" si="669">ROUND(DT640,2)</f>
        <v>114136.3</v>
      </c>
      <c r="DH640" s="4">
        <f t="shared" si="669"/>
        <v>0</v>
      </c>
      <c r="DI640" s="4">
        <f t="shared" si="669"/>
        <v>0</v>
      </c>
      <c r="DJ640" s="4">
        <f t="shared" si="669"/>
        <v>0</v>
      </c>
      <c r="DK640" s="4">
        <f t="shared" si="669"/>
        <v>114136.3</v>
      </c>
      <c r="DL640" s="4">
        <f t="shared" si="669"/>
        <v>0</v>
      </c>
      <c r="DM640" s="4">
        <f>DZ640</f>
        <v>176.72000000000003</v>
      </c>
      <c r="DN640" s="4">
        <f>EA640</f>
        <v>0</v>
      </c>
      <c r="DO640" s="4">
        <f>ROUND(EB640,2)</f>
        <v>0</v>
      </c>
      <c r="DP640" s="4">
        <f>ROUND(EC640,2)</f>
        <v>79895.41</v>
      </c>
      <c r="DQ640" s="4">
        <f>ROUND(ED640,2)</f>
        <v>46795.88</v>
      </c>
      <c r="DR640" s="4"/>
      <c r="DS640" s="4"/>
      <c r="DT640" s="4">
        <f>ROUND(SUMIF(AA633:AA638,"=151751235",O633:O638),2)</f>
        <v>114136.3</v>
      </c>
      <c r="DU640" s="4">
        <f>ROUND(SUMIF(AA633:AA638,"=151751235",P633:P638),2)</f>
        <v>0</v>
      </c>
      <c r="DV640" s="4">
        <f>ROUND(SUMIF(AA633:AA638,"=151751235",Q633:Q638),2)</f>
        <v>0</v>
      </c>
      <c r="DW640" s="4">
        <f>ROUND(SUMIF(AA633:AA638,"=151751235",R633:R638),2)</f>
        <v>0</v>
      </c>
      <c r="DX640" s="4">
        <f>ROUND(SUMIF(AA633:AA638,"=151751235",S633:S638),2)</f>
        <v>114136.3</v>
      </c>
      <c r="DY640" s="4">
        <f>ROUND(SUMIF(AA633:AA638,"=151751235",T633:T638),2)</f>
        <v>0</v>
      </c>
      <c r="DZ640" s="4">
        <f>SUMIF(AA633:AA638,"=151751235",U633:U638)</f>
        <v>176.72000000000003</v>
      </c>
      <c r="EA640" s="4">
        <f>SUMIF(AA633:AA638,"=151751235",V633:V638)</f>
        <v>0</v>
      </c>
      <c r="EB640" s="4">
        <f>ROUND(SUMIF(AA633:AA638,"=151751235",W633:W638),2)</f>
        <v>0</v>
      </c>
      <c r="EC640" s="4">
        <f>ROUND(SUMIF(AA633:AA638,"=151751235",X633:X638),2)</f>
        <v>79895.41</v>
      </c>
      <c r="ED640" s="4">
        <f>ROUND(SUMIF(AA633:AA638,"=151751235",Y633:Y638),2)</f>
        <v>46795.88</v>
      </c>
      <c r="EE640" s="4"/>
      <c r="EF640" s="4"/>
      <c r="EG640" s="4">
        <f t="shared" ref="EG640:EV640" si="670">ROUND(FP640,2)</f>
        <v>0</v>
      </c>
      <c r="EH640" s="4">
        <f t="shared" si="670"/>
        <v>0</v>
      </c>
      <c r="EI640" s="4">
        <f t="shared" si="670"/>
        <v>0</v>
      </c>
      <c r="EJ640" s="4">
        <f t="shared" si="670"/>
        <v>240827.59</v>
      </c>
      <c r="EK640" s="4">
        <f t="shared" si="670"/>
        <v>0</v>
      </c>
      <c r="EL640" s="4">
        <f t="shared" si="670"/>
        <v>0</v>
      </c>
      <c r="EM640" s="4">
        <f t="shared" si="670"/>
        <v>240827.59</v>
      </c>
      <c r="EN640" s="4">
        <f t="shared" si="670"/>
        <v>0</v>
      </c>
      <c r="EO640" s="4">
        <f t="shared" si="670"/>
        <v>0</v>
      </c>
      <c r="EP640" s="4">
        <f t="shared" si="670"/>
        <v>0</v>
      </c>
      <c r="EQ640" s="4">
        <f t="shared" si="670"/>
        <v>0</v>
      </c>
      <c r="ER640" s="4">
        <f t="shared" si="670"/>
        <v>0</v>
      </c>
      <c r="ES640" s="4">
        <f t="shared" si="670"/>
        <v>0</v>
      </c>
      <c r="ET640" s="4">
        <f t="shared" si="670"/>
        <v>0</v>
      </c>
      <c r="EU640" s="4">
        <f t="shared" si="670"/>
        <v>0</v>
      </c>
      <c r="EV640" s="4">
        <f t="shared" si="670"/>
        <v>0</v>
      </c>
      <c r="EW640" s="4"/>
      <c r="EX640" s="4"/>
      <c r="EY640" s="4"/>
      <c r="EZ640" s="4"/>
      <c r="FA640" s="4"/>
      <c r="FB640" s="4"/>
      <c r="FC640" s="4"/>
      <c r="FD640" s="4"/>
      <c r="FE640" s="4"/>
      <c r="FF640" s="4"/>
      <c r="FG640" s="4"/>
      <c r="FH640" s="4"/>
      <c r="FI640" s="4"/>
      <c r="FJ640" s="4"/>
      <c r="FK640" s="4"/>
      <c r="FL640" s="4"/>
      <c r="FM640" s="4"/>
      <c r="FN640" s="4"/>
      <c r="FO640" s="4"/>
      <c r="FP640" s="4">
        <f>ROUND(SUMIF(AA633:AA638,"=151751235",FQ633:FQ638),2)</f>
        <v>0</v>
      </c>
      <c r="FQ640" s="4">
        <f>ROUND(SUMIF(AA633:AA638,"=151751235",FR633:FR638),2)</f>
        <v>0</v>
      </c>
      <c r="FR640" s="4">
        <f>ROUND(SUMIF(AA633:AA638,"=151751235",GL633:GL638),2)</f>
        <v>0</v>
      </c>
      <c r="FS640" s="4">
        <f>ROUND(SUMIF(AA633:AA638,"=151751235",GM633:GM638),2)</f>
        <v>240827.59</v>
      </c>
      <c r="FT640" s="4">
        <f>ROUND(SUMIF(AA633:AA638,"=151751235",GN633:GN638),2)</f>
        <v>0</v>
      </c>
      <c r="FU640" s="4">
        <f>ROUND(SUMIF(AA633:AA638,"=151751235",GO633:GO638),2)</f>
        <v>0</v>
      </c>
      <c r="FV640" s="4">
        <f>ROUND(SUMIF(AA633:AA638,"=151751235",GP633:GP638),2)</f>
        <v>240827.59</v>
      </c>
      <c r="FW640" s="4">
        <f>DU640-FP640</f>
        <v>0</v>
      </c>
      <c r="FX640" s="4">
        <f>DU640-FQ640</f>
        <v>0</v>
      </c>
      <c r="FY640" s="4">
        <f>FP640-FR640</f>
        <v>0</v>
      </c>
      <c r="FZ640" s="4">
        <f>DU640-FP640-FQ640+FR640</f>
        <v>0</v>
      </c>
      <c r="GA640" s="4">
        <f>FQ640-FR640</f>
        <v>0</v>
      </c>
      <c r="GB640" s="4">
        <f>ROUND(SUMIF(AA633:AA638,"=151751235",GX633:GX638),2)</f>
        <v>0</v>
      </c>
      <c r="GC640" s="4">
        <f>ROUND(SUMIF(AA633:AA638,"=151751235",GY633:GY638),2)</f>
        <v>0</v>
      </c>
      <c r="GD640" s="4">
        <f>ROUND(SUMIF(AA633:AA638,"=151751235",GZ633:GZ638),2)</f>
        <v>0</v>
      </c>
      <c r="GE640" s="4">
        <f>ROUND(SUMIF(AA633:AA638,"=151751235",HD633:HD638),2)</f>
        <v>0</v>
      </c>
      <c r="GF640" s="4"/>
      <c r="GG640" s="4"/>
      <c r="GH640" s="4"/>
      <c r="GI640" s="4"/>
      <c r="GJ640" s="4"/>
      <c r="GK640" s="4"/>
      <c r="GL640" s="4"/>
      <c r="GM640" s="4"/>
      <c r="GN640" s="4"/>
      <c r="GO640" s="4"/>
      <c r="GP640" s="4"/>
      <c r="GQ640" s="4"/>
      <c r="GR640" s="4"/>
      <c r="GS640" s="4"/>
      <c r="GT640" s="4"/>
      <c r="GU640" s="4"/>
      <c r="GV640" s="4"/>
      <c r="GW640" s="4"/>
      <c r="GX640" s="4">
        <v>0</v>
      </c>
    </row>
    <row r="642" spans="1:28" x14ac:dyDescent="0.2">
      <c r="A642" s="5">
        <v>50</v>
      </c>
      <c r="B642" s="5">
        <v>0</v>
      </c>
      <c r="C642" s="5">
        <v>0</v>
      </c>
      <c r="D642" s="5">
        <v>1</v>
      </c>
      <c r="E642" s="5">
        <v>201</v>
      </c>
      <c r="F642" s="5">
        <f>ROUND(Source!O640,O642)</f>
        <v>3307.34</v>
      </c>
      <c r="G642" s="5" t="s">
        <v>237</v>
      </c>
      <c r="H642" s="5" t="s">
        <v>238</v>
      </c>
      <c r="I642" s="5"/>
      <c r="J642" s="5"/>
      <c r="K642" s="5">
        <v>201</v>
      </c>
      <c r="L642" s="5">
        <v>1</v>
      </c>
      <c r="M642" s="5">
        <v>3</v>
      </c>
      <c r="N642" s="5" t="s">
        <v>3</v>
      </c>
      <c r="O642" s="5">
        <v>2</v>
      </c>
      <c r="P642" s="5">
        <f>ROUND(Source!DG640,O642)</f>
        <v>114136.3</v>
      </c>
      <c r="Q642" s="5"/>
      <c r="R642" s="5"/>
      <c r="S642" s="5"/>
      <c r="T642" s="5"/>
      <c r="U642" s="5"/>
      <c r="V642" s="5"/>
      <c r="W642" s="5">
        <v>3307.34</v>
      </c>
      <c r="X642" s="5">
        <v>1</v>
      </c>
      <c r="Y642" s="5">
        <v>3307.34</v>
      </c>
      <c r="Z642" s="5">
        <v>114136.3</v>
      </c>
      <c r="AA642" s="5">
        <v>1</v>
      </c>
      <c r="AB642" s="5">
        <v>114136.3</v>
      </c>
    </row>
    <row r="643" spans="1:28" x14ac:dyDescent="0.2">
      <c r="A643" s="5">
        <v>50</v>
      </c>
      <c r="B643" s="5">
        <v>0</v>
      </c>
      <c r="C643" s="5">
        <v>0</v>
      </c>
      <c r="D643" s="5">
        <v>1</v>
      </c>
      <c r="E643" s="5">
        <v>202</v>
      </c>
      <c r="F643" s="5">
        <f>ROUND(Source!P640,O643)</f>
        <v>0</v>
      </c>
      <c r="G643" s="5" t="s">
        <v>239</v>
      </c>
      <c r="H643" s="5" t="s">
        <v>240</v>
      </c>
      <c r="I643" s="5"/>
      <c r="J643" s="5"/>
      <c r="K643" s="5">
        <v>202</v>
      </c>
      <c r="L643" s="5">
        <v>2</v>
      </c>
      <c r="M643" s="5">
        <v>3</v>
      </c>
      <c r="N643" s="5" t="s">
        <v>3</v>
      </c>
      <c r="O643" s="5">
        <v>2</v>
      </c>
      <c r="P643" s="5">
        <f>ROUND(Source!DH640,O643)</f>
        <v>0</v>
      </c>
      <c r="Q643" s="5"/>
      <c r="R643" s="5"/>
      <c r="S643" s="5"/>
      <c r="T643" s="5"/>
      <c r="U643" s="5"/>
      <c r="V643" s="5"/>
      <c r="W643" s="5">
        <v>0</v>
      </c>
      <c r="X643" s="5">
        <v>1</v>
      </c>
      <c r="Y643" s="5">
        <v>0</v>
      </c>
      <c r="Z643" s="5">
        <v>0</v>
      </c>
      <c r="AA643" s="5">
        <v>1</v>
      </c>
      <c r="AB643" s="5">
        <v>0</v>
      </c>
    </row>
    <row r="644" spans="1:28" x14ac:dyDescent="0.2">
      <c r="A644" s="5">
        <v>50</v>
      </c>
      <c r="B644" s="5">
        <v>0</v>
      </c>
      <c r="C644" s="5">
        <v>0</v>
      </c>
      <c r="D644" s="5">
        <v>1</v>
      </c>
      <c r="E644" s="5">
        <v>222</v>
      </c>
      <c r="F644" s="5">
        <f>ROUND(Source!AO640,O644)</f>
        <v>0</v>
      </c>
      <c r="G644" s="5" t="s">
        <v>241</v>
      </c>
      <c r="H644" s="5" t="s">
        <v>242</v>
      </c>
      <c r="I644" s="5"/>
      <c r="J644" s="5"/>
      <c r="K644" s="5">
        <v>222</v>
      </c>
      <c r="L644" s="5">
        <v>3</v>
      </c>
      <c r="M644" s="5">
        <v>3</v>
      </c>
      <c r="N644" s="5" t="s">
        <v>3</v>
      </c>
      <c r="O644" s="5">
        <v>2</v>
      </c>
      <c r="P644" s="5">
        <f>ROUND(Source!EG640,O644)</f>
        <v>0</v>
      </c>
      <c r="Q644" s="5"/>
      <c r="R644" s="5"/>
      <c r="S644" s="5"/>
      <c r="T644" s="5"/>
      <c r="U644" s="5"/>
      <c r="V644" s="5"/>
      <c r="W644" s="5">
        <v>0</v>
      </c>
      <c r="X644" s="5">
        <v>1</v>
      </c>
      <c r="Y644" s="5">
        <v>0</v>
      </c>
      <c r="Z644" s="5">
        <v>0</v>
      </c>
      <c r="AA644" s="5">
        <v>1</v>
      </c>
      <c r="AB644" s="5">
        <v>0</v>
      </c>
    </row>
    <row r="645" spans="1:28" x14ac:dyDescent="0.2">
      <c r="A645" s="5">
        <v>50</v>
      </c>
      <c r="B645" s="5">
        <v>0</v>
      </c>
      <c r="C645" s="5">
        <v>0</v>
      </c>
      <c r="D645" s="5">
        <v>1</v>
      </c>
      <c r="E645" s="5">
        <v>225</v>
      </c>
      <c r="F645" s="5">
        <f>ROUND(Source!AV640,O645)</f>
        <v>0</v>
      </c>
      <c r="G645" s="5" t="s">
        <v>243</v>
      </c>
      <c r="H645" s="5" t="s">
        <v>244</v>
      </c>
      <c r="I645" s="5"/>
      <c r="J645" s="5"/>
      <c r="K645" s="5">
        <v>225</v>
      </c>
      <c r="L645" s="5">
        <v>4</v>
      </c>
      <c r="M645" s="5">
        <v>3</v>
      </c>
      <c r="N645" s="5" t="s">
        <v>3</v>
      </c>
      <c r="O645" s="5">
        <v>2</v>
      </c>
      <c r="P645" s="5">
        <f>ROUND(Source!EN640,O645)</f>
        <v>0</v>
      </c>
      <c r="Q645" s="5"/>
      <c r="R645" s="5"/>
      <c r="S645" s="5"/>
      <c r="T645" s="5"/>
      <c r="U645" s="5"/>
      <c r="V645" s="5"/>
      <c r="W645" s="5">
        <v>0</v>
      </c>
      <c r="X645" s="5">
        <v>1</v>
      </c>
      <c r="Y645" s="5">
        <v>0</v>
      </c>
      <c r="Z645" s="5">
        <v>0</v>
      </c>
      <c r="AA645" s="5">
        <v>1</v>
      </c>
      <c r="AB645" s="5">
        <v>0</v>
      </c>
    </row>
    <row r="646" spans="1:28" x14ac:dyDescent="0.2">
      <c r="A646" s="5">
        <v>50</v>
      </c>
      <c r="B646" s="5">
        <v>0</v>
      </c>
      <c r="C646" s="5">
        <v>0</v>
      </c>
      <c r="D646" s="5">
        <v>1</v>
      </c>
      <c r="E646" s="5">
        <v>226</v>
      </c>
      <c r="F646" s="5">
        <f>ROUND(Source!AW640,O646)</f>
        <v>0</v>
      </c>
      <c r="G646" s="5" t="s">
        <v>245</v>
      </c>
      <c r="H646" s="5" t="s">
        <v>246</v>
      </c>
      <c r="I646" s="5"/>
      <c r="J646" s="5"/>
      <c r="K646" s="5">
        <v>226</v>
      </c>
      <c r="L646" s="5">
        <v>5</v>
      </c>
      <c r="M646" s="5">
        <v>3</v>
      </c>
      <c r="N646" s="5" t="s">
        <v>3</v>
      </c>
      <c r="O646" s="5">
        <v>2</v>
      </c>
      <c r="P646" s="5">
        <f>ROUND(Source!EO640,O646)</f>
        <v>0</v>
      </c>
      <c r="Q646" s="5"/>
      <c r="R646" s="5"/>
      <c r="S646" s="5"/>
      <c r="T646" s="5"/>
      <c r="U646" s="5"/>
      <c r="V646" s="5"/>
      <c r="W646" s="5">
        <v>0</v>
      </c>
      <c r="X646" s="5">
        <v>1</v>
      </c>
      <c r="Y646" s="5">
        <v>0</v>
      </c>
      <c r="Z646" s="5">
        <v>0</v>
      </c>
      <c r="AA646" s="5">
        <v>1</v>
      </c>
      <c r="AB646" s="5">
        <v>0</v>
      </c>
    </row>
    <row r="647" spans="1:28" x14ac:dyDescent="0.2">
      <c r="A647" s="5">
        <v>50</v>
      </c>
      <c r="B647" s="5">
        <v>0</v>
      </c>
      <c r="C647" s="5">
        <v>0</v>
      </c>
      <c r="D647" s="5">
        <v>1</v>
      </c>
      <c r="E647" s="5">
        <v>227</v>
      </c>
      <c r="F647" s="5">
        <f>ROUND(Source!AX640,O647)</f>
        <v>0</v>
      </c>
      <c r="G647" s="5" t="s">
        <v>247</v>
      </c>
      <c r="H647" s="5" t="s">
        <v>248</v>
      </c>
      <c r="I647" s="5"/>
      <c r="J647" s="5"/>
      <c r="K647" s="5">
        <v>227</v>
      </c>
      <c r="L647" s="5">
        <v>6</v>
      </c>
      <c r="M647" s="5">
        <v>3</v>
      </c>
      <c r="N647" s="5" t="s">
        <v>3</v>
      </c>
      <c r="O647" s="5">
        <v>2</v>
      </c>
      <c r="P647" s="5">
        <f>ROUND(Source!EP640,O647)</f>
        <v>0</v>
      </c>
      <c r="Q647" s="5"/>
      <c r="R647" s="5"/>
      <c r="S647" s="5"/>
      <c r="T647" s="5"/>
      <c r="U647" s="5"/>
      <c r="V647" s="5"/>
      <c r="W647" s="5">
        <v>0</v>
      </c>
      <c r="X647" s="5">
        <v>1</v>
      </c>
      <c r="Y647" s="5">
        <v>0</v>
      </c>
      <c r="Z647" s="5">
        <v>0</v>
      </c>
      <c r="AA647" s="5">
        <v>1</v>
      </c>
      <c r="AB647" s="5">
        <v>0</v>
      </c>
    </row>
    <row r="648" spans="1:28" x14ac:dyDescent="0.2">
      <c r="A648" s="5">
        <v>50</v>
      </c>
      <c r="B648" s="5">
        <v>0</v>
      </c>
      <c r="C648" s="5">
        <v>0</v>
      </c>
      <c r="D648" s="5">
        <v>1</v>
      </c>
      <c r="E648" s="5">
        <v>228</v>
      </c>
      <c r="F648" s="5">
        <f>ROUND(Source!AY640,O648)</f>
        <v>0</v>
      </c>
      <c r="G648" s="5" t="s">
        <v>249</v>
      </c>
      <c r="H648" s="5" t="s">
        <v>250</v>
      </c>
      <c r="I648" s="5"/>
      <c r="J648" s="5"/>
      <c r="K648" s="5">
        <v>228</v>
      </c>
      <c r="L648" s="5">
        <v>7</v>
      </c>
      <c r="M648" s="5">
        <v>3</v>
      </c>
      <c r="N648" s="5" t="s">
        <v>3</v>
      </c>
      <c r="O648" s="5">
        <v>2</v>
      </c>
      <c r="P648" s="5">
        <f>ROUND(Source!EQ640,O648)</f>
        <v>0</v>
      </c>
      <c r="Q648" s="5"/>
      <c r="R648" s="5"/>
      <c r="S648" s="5"/>
      <c r="T648" s="5"/>
      <c r="U648" s="5"/>
      <c r="V648" s="5"/>
      <c r="W648" s="5">
        <v>0</v>
      </c>
      <c r="X648" s="5">
        <v>1</v>
      </c>
      <c r="Y648" s="5">
        <v>0</v>
      </c>
      <c r="Z648" s="5">
        <v>0</v>
      </c>
      <c r="AA648" s="5">
        <v>1</v>
      </c>
      <c r="AB648" s="5">
        <v>0</v>
      </c>
    </row>
    <row r="649" spans="1:28" x14ac:dyDescent="0.2">
      <c r="A649" s="5">
        <v>50</v>
      </c>
      <c r="B649" s="5">
        <v>0</v>
      </c>
      <c r="C649" s="5">
        <v>0</v>
      </c>
      <c r="D649" s="5">
        <v>1</v>
      </c>
      <c r="E649" s="5">
        <v>216</v>
      </c>
      <c r="F649" s="5">
        <f>ROUND(Source!AP640,O649)</f>
        <v>0</v>
      </c>
      <c r="G649" s="5" t="s">
        <v>251</v>
      </c>
      <c r="H649" s="5" t="s">
        <v>252</v>
      </c>
      <c r="I649" s="5"/>
      <c r="J649" s="5"/>
      <c r="K649" s="5">
        <v>216</v>
      </c>
      <c r="L649" s="5">
        <v>8</v>
      </c>
      <c r="M649" s="5">
        <v>3</v>
      </c>
      <c r="N649" s="5" t="s">
        <v>3</v>
      </c>
      <c r="O649" s="5">
        <v>2</v>
      </c>
      <c r="P649" s="5">
        <f>ROUND(Source!EH640,O649)</f>
        <v>0</v>
      </c>
      <c r="Q649" s="5"/>
      <c r="R649" s="5"/>
      <c r="S649" s="5"/>
      <c r="T649" s="5"/>
      <c r="U649" s="5"/>
      <c r="V649" s="5"/>
      <c r="W649" s="5">
        <v>0</v>
      </c>
      <c r="X649" s="5">
        <v>1</v>
      </c>
      <c r="Y649" s="5">
        <v>0</v>
      </c>
      <c r="Z649" s="5">
        <v>0</v>
      </c>
      <c r="AA649" s="5">
        <v>1</v>
      </c>
      <c r="AB649" s="5">
        <v>0</v>
      </c>
    </row>
    <row r="650" spans="1:28" x14ac:dyDescent="0.2">
      <c r="A650" s="5">
        <v>50</v>
      </c>
      <c r="B650" s="5">
        <v>0</v>
      </c>
      <c r="C650" s="5">
        <v>0</v>
      </c>
      <c r="D650" s="5">
        <v>1</v>
      </c>
      <c r="E650" s="5">
        <v>223</v>
      </c>
      <c r="F650" s="5">
        <f>ROUND(Source!AQ640,O650)</f>
        <v>0</v>
      </c>
      <c r="G650" s="5" t="s">
        <v>253</v>
      </c>
      <c r="H650" s="5" t="s">
        <v>254</v>
      </c>
      <c r="I650" s="5"/>
      <c r="J650" s="5"/>
      <c r="K650" s="5">
        <v>223</v>
      </c>
      <c r="L650" s="5">
        <v>9</v>
      </c>
      <c r="M650" s="5">
        <v>3</v>
      </c>
      <c r="N650" s="5" t="s">
        <v>3</v>
      </c>
      <c r="O650" s="5">
        <v>2</v>
      </c>
      <c r="P650" s="5">
        <f>ROUND(Source!EI640,O650)</f>
        <v>0</v>
      </c>
      <c r="Q650" s="5"/>
      <c r="R650" s="5"/>
      <c r="S650" s="5"/>
      <c r="T650" s="5"/>
      <c r="U650" s="5"/>
      <c r="V650" s="5"/>
      <c r="W650" s="5">
        <v>0</v>
      </c>
      <c r="X650" s="5">
        <v>1</v>
      </c>
      <c r="Y650" s="5">
        <v>0</v>
      </c>
      <c r="Z650" s="5">
        <v>0</v>
      </c>
      <c r="AA650" s="5">
        <v>1</v>
      </c>
      <c r="AB650" s="5">
        <v>0</v>
      </c>
    </row>
    <row r="651" spans="1:28" x14ac:dyDescent="0.2">
      <c r="A651" s="5">
        <v>50</v>
      </c>
      <c r="B651" s="5">
        <v>0</v>
      </c>
      <c r="C651" s="5">
        <v>0</v>
      </c>
      <c r="D651" s="5">
        <v>1</v>
      </c>
      <c r="E651" s="5">
        <v>229</v>
      </c>
      <c r="F651" s="5">
        <f>ROUND(Source!AZ640,O651)</f>
        <v>0</v>
      </c>
      <c r="G651" s="5" t="s">
        <v>255</v>
      </c>
      <c r="H651" s="5" t="s">
        <v>256</v>
      </c>
      <c r="I651" s="5"/>
      <c r="J651" s="5"/>
      <c r="K651" s="5">
        <v>229</v>
      </c>
      <c r="L651" s="5">
        <v>10</v>
      </c>
      <c r="M651" s="5">
        <v>3</v>
      </c>
      <c r="N651" s="5" t="s">
        <v>3</v>
      </c>
      <c r="O651" s="5">
        <v>2</v>
      </c>
      <c r="P651" s="5">
        <f>ROUND(Source!ER640,O651)</f>
        <v>0</v>
      </c>
      <c r="Q651" s="5"/>
      <c r="R651" s="5"/>
      <c r="S651" s="5"/>
      <c r="T651" s="5"/>
      <c r="U651" s="5"/>
      <c r="V651" s="5"/>
      <c r="W651" s="5">
        <v>0</v>
      </c>
      <c r="X651" s="5">
        <v>1</v>
      </c>
      <c r="Y651" s="5">
        <v>0</v>
      </c>
      <c r="Z651" s="5">
        <v>0</v>
      </c>
      <c r="AA651" s="5">
        <v>1</v>
      </c>
      <c r="AB651" s="5">
        <v>0</v>
      </c>
    </row>
    <row r="652" spans="1:28" x14ac:dyDescent="0.2">
      <c r="A652" s="5">
        <v>50</v>
      </c>
      <c r="B652" s="5">
        <v>0</v>
      </c>
      <c r="C652" s="5">
        <v>0</v>
      </c>
      <c r="D652" s="5">
        <v>1</v>
      </c>
      <c r="E652" s="5">
        <v>203</v>
      </c>
      <c r="F652" s="5">
        <f>ROUND(Source!Q640,O652)</f>
        <v>0</v>
      </c>
      <c r="G652" s="5" t="s">
        <v>257</v>
      </c>
      <c r="H652" s="5" t="s">
        <v>258</v>
      </c>
      <c r="I652" s="5"/>
      <c r="J652" s="5"/>
      <c r="K652" s="5">
        <v>203</v>
      </c>
      <c r="L652" s="5">
        <v>11</v>
      </c>
      <c r="M652" s="5">
        <v>3</v>
      </c>
      <c r="N652" s="5" t="s">
        <v>3</v>
      </c>
      <c r="O652" s="5">
        <v>2</v>
      </c>
      <c r="P652" s="5">
        <f>ROUND(Source!DI640,O652)</f>
        <v>0</v>
      </c>
      <c r="Q652" s="5"/>
      <c r="R652" s="5"/>
      <c r="S652" s="5"/>
      <c r="T652" s="5"/>
      <c r="U652" s="5"/>
      <c r="V652" s="5"/>
      <c r="W652" s="5">
        <v>0</v>
      </c>
      <c r="X652" s="5">
        <v>1</v>
      </c>
      <c r="Y652" s="5">
        <v>0</v>
      </c>
      <c r="Z652" s="5">
        <v>0</v>
      </c>
      <c r="AA652" s="5">
        <v>1</v>
      </c>
      <c r="AB652" s="5">
        <v>0</v>
      </c>
    </row>
    <row r="653" spans="1:28" x14ac:dyDescent="0.2">
      <c r="A653" s="5">
        <v>50</v>
      </c>
      <c r="B653" s="5">
        <v>0</v>
      </c>
      <c r="C653" s="5">
        <v>0</v>
      </c>
      <c r="D653" s="5">
        <v>1</v>
      </c>
      <c r="E653" s="5">
        <v>231</v>
      </c>
      <c r="F653" s="5">
        <f>ROUND(Source!BB640,O653)</f>
        <v>0</v>
      </c>
      <c r="G653" s="5" t="s">
        <v>259</v>
      </c>
      <c r="H653" s="5" t="s">
        <v>260</v>
      </c>
      <c r="I653" s="5"/>
      <c r="J653" s="5"/>
      <c r="K653" s="5">
        <v>231</v>
      </c>
      <c r="L653" s="5">
        <v>12</v>
      </c>
      <c r="M653" s="5">
        <v>3</v>
      </c>
      <c r="N653" s="5" t="s">
        <v>3</v>
      </c>
      <c r="O653" s="5">
        <v>2</v>
      </c>
      <c r="P653" s="5">
        <f>ROUND(Source!ET640,O653)</f>
        <v>0</v>
      </c>
      <c r="Q653" s="5"/>
      <c r="R653" s="5"/>
      <c r="S653" s="5"/>
      <c r="T653" s="5"/>
      <c r="U653" s="5"/>
      <c r="V653" s="5"/>
      <c r="W653" s="5">
        <v>0</v>
      </c>
      <c r="X653" s="5">
        <v>1</v>
      </c>
      <c r="Y653" s="5">
        <v>0</v>
      </c>
      <c r="Z653" s="5">
        <v>0</v>
      </c>
      <c r="AA653" s="5">
        <v>1</v>
      </c>
      <c r="AB653" s="5">
        <v>0</v>
      </c>
    </row>
    <row r="654" spans="1:28" x14ac:dyDescent="0.2">
      <c r="A654" s="5">
        <v>50</v>
      </c>
      <c r="B654" s="5">
        <v>0</v>
      </c>
      <c r="C654" s="5">
        <v>0</v>
      </c>
      <c r="D654" s="5">
        <v>1</v>
      </c>
      <c r="E654" s="5">
        <v>204</v>
      </c>
      <c r="F654" s="5">
        <f>ROUND(Source!R640,O654)</f>
        <v>0</v>
      </c>
      <c r="G654" s="5" t="s">
        <v>261</v>
      </c>
      <c r="H654" s="5" t="s">
        <v>262</v>
      </c>
      <c r="I654" s="5"/>
      <c r="J654" s="5"/>
      <c r="K654" s="5">
        <v>204</v>
      </c>
      <c r="L654" s="5">
        <v>13</v>
      </c>
      <c r="M654" s="5">
        <v>3</v>
      </c>
      <c r="N654" s="5" t="s">
        <v>3</v>
      </c>
      <c r="O654" s="5">
        <v>2</v>
      </c>
      <c r="P654" s="5">
        <f>ROUND(Source!DJ640,O654)</f>
        <v>0</v>
      </c>
      <c r="Q654" s="5"/>
      <c r="R654" s="5"/>
      <c r="S654" s="5"/>
      <c r="T654" s="5"/>
      <c r="U654" s="5"/>
      <c r="V654" s="5"/>
      <c r="W654" s="5">
        <v>0</v>
      </c>
      <c r="X654" s="5">
        <v>1</v>
      </c>
      <c r="Y654" s="5">
        <v>0</v>
      </c>
      <c r="Z654" s="5">
        <v>0</v>
      </c>
      <c r="AA654" s="5">
        <v>1</v>
      </c>
      <c r="AB654" s="5">
        <v>0</v>
      </c>
    </row>
    <row r="655" spans="1:28" x14ac:dyDescent="0.2">
      <c r="A655" s="5">
        <v>50</v>
      </c>
      <c r="B655" s="5">
        <v>0</v>
      </c>
      <c r="C655" s="5">
        <v>0</v>
      </c>
      <c r="D655" s="5">
        <v>1</v>
      </c>
      <c r="E655" s="5">
        <v>205</v>
      </c>
      <c r="F655" s="5">
        <f>ROUND(Source!S640,O655)</f>
        <v>3307.34</v>
      </c>
      <c r="G655" s="5" t="s">
        <v>263</v>
      </c>
      <c r="H655" s="5" t="s">
        <v>264</v>
      </c>
      <c r="I655" s="5"/>
      <c r="J655" s="5"/>
      <c r="K655" s="5">
        <v>205</v>
      </c>
      <c r="L655" s="5">
        <v>14</v>
      </c>
      <c r="M655" s="5">
        <v>3</v>
      </c>
      <c r="N655" s="5" t="s">
        <v>3</v>
      </c>
      <c r="O655" s="5">
        <v>2</v>
      </c>
      <c r="P655" s="5">
        <f>ROUND(Source!DK640,O655)</f>
        <v>114136.3</v>
      </c>
      <c r="Q655" s="5"/>
      <c r="R655" s="5"/>
      <c r="S655" s="5"/>
      <c r="T655" s="5"/>
      <c r="U655" s="5"/>
      <c r="V655" s="5"/>
      <c r="W655" s="5">
        <v>3307.34</v>
      </c>
      <c r="X655" s="5">
        <v>1</v>
      </c>
      <c r="Y655" s="5">
        <v>3307.34</v>
      </c>
      <c r="Z655" s="5">
        <v>114136.3</v>
      </c>
      <c r="AA655" s="5">
        <v>1</v>
      </c>
      <c r="AB655" s="5">
        <v>114136.3</v>
      </c>
    </row>
    <row r="656" spans="1:28" x14ac:dyDescent="0.2">
      <c r="A656" s="5">
        <v>50</v>
      </c>
      <c r="B656" s="5">
        <v>0</v>
      </c>
      <c r="C656" s="5">
        <v>0</v>
      </c>
      <c r="D656" s="5">
        <v>1</v>
      </c>
      <c r="E656" s="5">
        <v>232</v>
      </c>
      <c r="F656" s="5">
        <f>ROUND(Source!BC640,O656)</f>
        <v>0</v>
      </c>
      <c r="G656" s="5" t="s">
        <v>265</v>
      </c>
      <c r="H656" s="5" t="s">
        <v>266</v>
      </c>
      <c r="I656" s="5"/>
      <c r="J656" s="5"/>
      <c r="K656" s="5">
        <v>232</v>
      </c>
      <c r="L656" s="5">
        <v>15</v>
      </c>
      <c r="M656" s="5">
        <v>3</v>
      </c>
      <c r="N656" s="5" t="s">
        <v>3</v>
      </c>
      <c r="O656" s="5">
        <v>2</v>
      </c>
      <c r="P656" s="5">
        <f>ROUND(Source!EU640,O656)</f>
        <v>0</v>
      </c>
      <c r="Q656" s="5"/>
      <c r="R656" s="5"/>
      <c r="S656" s="5"/>
      <c r="T656" s="5"/>
      <c r="U656" s="5"/>
      <c r="V656" s="5"/>
      <c r="W656" s="5">
        <v>0</v>
      </c>
      <c r="X656" s="5">
        <v>1</v>
      </c>
      <c r="Y656" s="5">
        <v>0</v>
      </c>
      <c r="Z656" s="5">
        <v>0</v>
      </c>
      <c r="AA656" s="5">
        <v>1</v>
      </c>
      <c r="AB656" s="5">
        <v>0</v>
      </c>
    </row>
    <row r="657" spans="1:206" x14ac:dyDescent="0.2">
      <c r="A657" s="5">
        <v>50</v>
      </c>
      <c r="B657" s="5">
        <v>0</v>
      </c>
      <c r="C657" s="5">
        <v>0</v>
      </c>
      <c r="D657" s="5">
        <v>1</v>
      </c>
      <c r="E657" s="5">
        <v>214</v>
      </c>
      <c r="F657" s="5">
        <f>ROUND(Source!AS640,O657)</f>
        <v>0</v>
      </c>
      <c r="G657" s="5" t="s">
        <v>267</v>
      </c>
      <c r="H657" s="5" t="s">
        <v>268</v>
      </c>
      <c r="I657" s="5"/>
      <c r="J657" s="5"/>
      <c r="K657" s="5">
        <v>214</v>
      </c>
      <c r="L657" s="5">
        <v>16</v>
      </c>
      <c r="M657" s="5">
        <v>3</v>
      </c>
      <c r="N657" s="5" t="s">
        <v>3</v>
      </c>
      <c r="O657" s="5">
        <v>2</v>
      </c>
      <c r="P657" s="5">
        <f>ROUND(Source!EK640,O657)</f>
        <v>0</v>
      </c>
      <c r="Q657" s="5"/>
      <c r="R657" s="5"/>
      <c r="S657" s="5"/>
      <c r="T657" s="5"/>
      <c r="U657" s="5"/>
      <c r="V657" s="5"/>
      <c r="W657" s="5">
        <v>0</v>
      </c>
      <c r="X657" s="5">
        <v>1</v>
      </c>
      <c r="Y657" s="5">
        <v>0</v>
      </c>
      <c r="Z657" s="5">
        <v>0</v>
      </c>
      <c r="AA657" s="5">
        <v>1</v>
      </c>
      <c r="AB657" s="5">
        <v>0</v>
      </c>
    </row>
    <row r="658" spans="1:206" x14ac:dyDescent="0.2">
      <c r="A658" s="5">
        <v>50</v>
      </c>
      <c r="B658" s="5">
        <v>0</v>
      </c>
      <c r="C658" s="5">
        <v>0</v>
      </c>
      <c r="D658" s="5">
        <v>1</v>
      </c>
      <c r="E658" s="5">
        <v>215</v>
      </c>
      <c r="F658" s="5">
        <f>ROUND(Source!AT640,O658)</f>
        <v>0</v>
      </c>
      <c r="G658" s="5" t="s">
        <v>269</v>
      </c>
      <c r="H658" s="5" t="s">
        <v>270</v>
      </c>
      <c r="I658" s="5"/>
      <c r="J658" s="5"/>
      <c r="K658" s="5">
        <v>215</v>
      </c>
      <c r="L658" s="5">
        <v>17</v>
      </c>
      <c r="M658" s="5">
        <v>3</v>
      </c>
      <c r="N658" s="5" t="s">
        <v>3</v>
      </c>
      <c r="O658" s="5">
        <v>2</v>
      </c>
      <c r="P658" s="5">
        <f>ROUND(Source!EL640,O658)</f>
        <v>0</v>
      </c>
      <c r="Q658" s="5"/>
      <c r="R658" s="5"/>
      <c r="S658" s="5"/>
      <c r="T658" s="5"/>
      <c r="U658" s="5"/>
      <c r="V658" s="5"/>
      <c r="W658" s="5">
        <v>0</v>
      </c>
      <c r="X658" s="5">
        <v>1</v>
      </c>
      <c r="Y658" s="5">
        <v>0</v>
      </c>
      <c r="Z658" s="5">
        <v>0</v>
      </c>
      <c r="AA658" s="5">
        <v>1</v>
      </c>
      <c r="AB658" s="5">
        <v>0</v>
      </c>
    </row>
    <row r="659" spans="1:206" x14ac:dyDescent="0.2">
      <c r="A659" s="5">
        <v>50</v>
      </c>
      <c r="B659" s="5">
        <v>0</v>
      </c>
      <c r="C659" s="5">
        <v>0</v>
      </c>
      <c r="D659" s="5">
        <v>1</v>
      </c>
      <c r="E659" s="5">
        <v>217</v>
      </c>
      <c r="F659" s="5">
        <f>ROUND(Source!AU640,O659)</f>
        <v>8102.99</v>
      </c>
      <c r="G659" s="5" t="s">
        <v>271</v>
      </c>
      <c r="H659" s="5" t="s">
        <v>272</v>
      </c>
      <c r="I659" s="5"/>
      <c r="J659" s="5"/>
      <c r="K659" s="5">
        <v>217</v>
      </c>
      <c r="L659" s="5">
        <v>18</v>
      </c>
      <c r="M659" s="5">
        <v>3</v>
      </c>
      <c r="N659" s="5" t="s">
        <v>3</v>
      </c>
      <c r="O659" s="5">
        <v>2</v>
      </c>
      <c r="P659" s="5">
        <f>ROUND(Source!EM640,O659)</f>
        <v>240827.59</v>
      </c>
      <c r="Q659" s="5"/>
      <c r="R659" s="5"/>
      <c r="S659" s="5"/>
      <c r="T659" s="5"/>
      <c r="U659" s="5"/>
      <c r="V659" s="5"/>
      <c r="W659" s="5">
        <v>8102.99</v>
      </c>
      <c r="X659" s="5">
        <v>1</v>
      </c>
      <c r="Y659" s="5">
        <v>8102.99</v>
      </c>
      <c r="Z659" s="5">
        <v>240827.59</v>
      </c>
      <c r="AA659" s="5">
        <v>1</v>
      </c>
      <c r="AB659" s="5">
        <v>240827.59</v>
      </c>
    </row>
    <row r="660" spans="1:206" x14ac:dyDescent="0.2">
      <c r="A660" s="5">
        <v>50</v>
      </c>
      <c r="B660" s="5">
        <v>0</v>
      </c>
      <c r="C660" s="5">
        <v>0</v>
      </c>
      <c r="D660" s="5">
        <v>1</v>
      </c>
      <c r="E660" s="5">
        <v>230</v>
      </c>
      <c r="F660" s="5">
        <f>ROUND(Source!BA640,O660)</f>
        <v>0</v>
      </c>
      <c r="G660" s="5" t="s">
        <v>273</v>
      </c>
      <c r="H660" s="5" t="s">
        <v>274</v>
      </c>
      <c r="I660" s="5"/>
      <c r="J660" s="5"/>
      <c r="K660" s="5">
        <v>230</v>
      </c>
      <c r="L660" s="5">
        <v>19</v>
      </c>
      <c r="M660" s="5">
        <v>3</v>
      </c>
      <c r="N660" s="5" t="s">
        <v>3</v>
      </c>
      <c r="O660" s="5">
        <v>2</v>
      </c>
      <c r="P660" s="5">
        <f>ROUND(Source!ES640,O660)</f>
        <v>0</v>
      </c>
      <c r="Q660" s="5"/>
      <c r="R660" s="5"/>
      <c r="S660" s="5"/>
      <c r="T660" s="5"/>
      <c r="U660" s="5"/>
      <c r="V660" s="5"/>
      <c r="W660" s="5">
        <v>0</v>
      </c>
      <c r="X660" s="5">
        <v>1</v>
      </c>
      <c r="Y660" s="5">
        <v>0</v>
      </c>
      <c r="Z660" s="5">
        <v>0</v>
      </c>
      <c r="AA660" s="5">
        <v>1</v>
      </c>
      <c r="AB660" s="5">
        <v>0</v>
      </c>
    </row>
    <row r="661" spans="1:206" x14ac:dyDescent="0.2">
      <c r="A661" s="5">
        <v>50</v>
      </c>
      <c r="B661" s="5">
        <v>0</v>
      </c>
      <c r="C661" s="5">
        <v>0</v>
      </c>
      <c r="D661" s="5">
        <v>1</v>
      </c>
      <c r="E661" s="5">
        <v>206</v>
      </c>
      <c r="F661" s="5">
        <f>ROUND(Source!T640,O661)</f>
        <v>0</v>
      </c>
      <c r="G661" s="5" t="s">
        <v>275</v>
      </c>
      <c r="H661" s="5" t="s">
        <v>276</v>
      </c>
      <c r="I661" s="5"/>
      <c r="J661" s="5"/>
      <c r="K661" s="5">
        <v>206</v>
      </c>
      <c r="L661" s="5">
        <v>20</v>
      </c>
      <c r="M661" s="5">
        <v>3</v>
      </c>
      <c r="N661" s="5" t="s">
        <v>3</v>
      </c>
      <c r="O661" s="5">
        <v>2</v>
      </c>
      <c r="P661" s="5">
        <f>ROUND(Source!DL640,O661)</f>
        <v>0</v>
      </c>
      <c r="Q661" s="5"/>
      <c r="R661" s="5"/>
      <c r="S661" s="5"/>
      <c r="T661" s="5"/>
      <c r="U661" s="5"/>
      <c r="V661" s="5"/>
      <c r="W661" s="5">
        <v>0</v>
      </c>
      <c r="X661" s="5">
        <v>1</v>
      </c>
      <c r="Y661" s="5">
        <v>0</v>
      </c>
      <c r="Z661" s="5">
        <v>0</v>
      </c>
      <c r="AA661" s="5">
        <v>1</v>
      </c>
      <c r="AB661" s="5">
        <v>0</v>
      </c>
    </row>
    <row r="662" spans="1:206" x14ac:dyDescent="0.2">
      <c r="A662" s="5">
        <v>50</v>
      </c>
      <c r="B662" s="5">
        <v>0</v>
      </c>
      <c r="C662" s="5">
        <v>0</v>
      </c>
      <c r="D662" s="5">
        <v>1</v>
      </c>
      <c r="E662" s="5">
        <v>207</v>
      </c>
      <c r="F662" s="5">
        <f>Source!U640</f>
        <v>176.72000000000003</v>
      </c>
      <c r="G662" s="5" t="s">
        <v>277</v>
      </c>
      <c r="H662" s="5" t="s">
        <v>278</v>
      </c>
      <c r="I662" s="5"/>
      <c r="J662" s="5"/>
      <c r="K662" s="5">
        <v>207</v>
      </c>
      <c r="L662" s="5">
        <v>21</v>
      </c>
      <c r="M662" s="5">
        <v>3</v>
      </c>
      <c r="N662" s="5" t="s">
        <v>3</v>
      </c>
      <c r="O662" s="5">
        <v>-1</v>
      </c>
      <c r="P662" s="5">
        <f>Source!DM640</f>
        <v>176.72000000000003</v>
      </c>
      <c r="Q662" s="5"/>
      <c r="R662" s="5"/>
      <c r="S662" s="5"/>
      <c r="T662" s="5"/>
      <c r="U662" s="5"/>
      <c r="V662" s="5"/>
      <c r="W662" s="5">
        <v>176.71999999999997</v>
      </c>
      <c r="X662" s="5">
        <v>1</v>
      </c>
      <c r="Y662" s="5">
        <v>176.71999999999997</v>
      </c>
      <c r="Z662" s="5">
        <v>176.71999999999997</v>
      </c>
      <c r="AA662" s="5">
        <v>1</v>
      </c>
      <c r="AB662" s="5">
        <v>176.71999999999997</v>
      </c>
    </row>
    <row r="663" spans="1:206" x14ac:dyDescent="0.2">
      <c r="A663" s="5">
        <v>50</v>
      </c>
      <c r="B663" s="5">
        <v>0</v>
      </c>
      <c r="C663" s="5">
        <v>0</v>
      </c>
      <c r="D663" s="5">
        <v>1</v>
      </c>
      <c r="E663" s="5">
        <v>208</v>
      </c>
      <c r="F663" s="5">
        <f>Source!V640</f>
        <v>0</v>
      </c>
      <c r="G663" s="5" t="s">
        <v>279</v>
      </c>
      <c r="H663" s="5" t="s">
        <v>280</v>
      </c>
      <c r="I663" s="5"/>
      <c r="J663" s="5"/>
      <c r="K663" s="5">
        <v>208</v>
      </c>
      <c r="L663" s="5">
        <v>22</v>
      </c>
      <c r="M663" s="5">
        <v>3</v>
      </c>
      <c r="N663" s="5" t="s">
        <v>3</v>
      </c>
      <c r="O663" s="5">
        <v>-1</v>
      </c>
      <c r="P663" s="5">
        <f>Source!DN640</f>
        <v>0</v>
      </c>
      <c r="Q663" s="5"/>
      <c r="R663" s="5"/>
      <c r="S663" s="5"/>
      <c r="T663" s="5"/>
      <c r="U663" s="5"/>
      <c r="V663" s="5"/>
      <c r="W663" s="5">
        <v>0</v>
      </c>
      <c r="X663" s="5">
        <v>1</v>
      </c>
      <c r="Y663" s="5">
        <v>0</v>
      </c>
      <c r="Z663" s="5">
        <v>0</v>
      </c>
      <c r="AA663" s="5">
        <v>1</v>
      </c>
      <c r="AB663" s="5">
        <v>0</v>
      </c>
    </row>
    <row r="664" spans="1:206" x14ac:dyDescent="0.2">
      <c r="A664" s="5">
        <v>50</v>
      </c>
      <c r="B664" s="5">
        <v>0</v>
      </c>
      <c r="C664" s="5">
        <v>0</v>
      </c>
      <c r="D664" s="5">
        <v>1</v>
      </c>
      <c r="E664" s="5">
        <v>209</v>
      </c>
      <c r="F664" s="5">
        <f>ROUND(Source!W640,O664)</f>
        <v>0</v>
      </c>
      <c r="G664" s="5" t="s">
        <v>281</v>
      </c>
      <c r="H664" s="5" t="s">
        <v>282</v>
      </c>
      <c r="I664" s="5"/>
      <c r="J664" s="5"/>
      <c r="K664" s="5">
        <v>209</v>
      </c>
      <c r="L664" s="5">
        <v>23</v>
      </c>
      <c r="M664" s="5">
        <v>3</v>
      </c>
      <c r="N664" s="5" t="s">
        <v>3</v>
      </c>
      <c r="O664" s="5">
        <v>2</v>
      </c>
      <c r="P664" s="5">
        <f>ROUND(Source!DO640,O664)</f>
        <v>0</v>
      </c>
      <c r="Q664" s="5"/>
      <c r="R664" s="5"/>
      <c r="S664" s="5"/>
      <c r="T664" s="5"/>
      <c r="U664" s="5"/>
      <c r="V664" s="5"/>
      <c r="W664" s="5">
        <v>0</v>
      </c>
      <c r="X664" s="5">
        <v>1</v>
      </c>
      <c r="Y664" s="5">
        <v>0</v>
      </c>
      <c r="Z664" s="5">
        <v>0</v>
      </c>
      <c r="AA664" s="5">
        <v>1</v>
      </c>
      <c r="AB664" s="5">
        <v>0</v>
      </c>
    </row>
    <row r="665" spans="1:206" x14ac:dyDescent="0.2">
      <c r="A665" s="5">
        <v>50</v>
      </c>
      <c r="B665" s="5">
        <v>0</v>
      </c>
      <c r="C665" s="5">
        <v>0</v>
      </c>
      <c r="D665" s="5">
        <v>1</v>
      </c>
      <c r="E665" s="5">
        <v>233</v>
      </c>
      <c r="F665" s="5">
        <f>ROUND(Source!BD640,O665)</f>
        <v>0</v>
      </c>
      <c r="G665" s="5" t="s">
        <v>283</v>
      </c>
      <c r="H665" s="5" t="s">
        <v>284</v>
      </c>
      <c r="I665" s="5"/>
      <c r="J665" s="5"/>
      <c r="K665" s="5">
        <v>233</v>
      </c>
      <c r="L665" s="5">
        <v>24</v>
      </c>
      <c r="M665" s="5">
        <v>3</v>
      </c>
      <c r="N665" s="5" t="s">
        <v>3</v>
      </c>
      <c r="O665" s="5">
        <v>2</v>
      </c>
      <c r="P665" s="5">
        <f>ROUND(Source!EV640,O665)</f>
        <v>0</v>
      </c>
      <c r="Q665" s="5"/>
      <c r="R665" s="5"/>
      <c r="S665" s="5"/>
      <c r="T665" s="5"/>
      <c r="U665" s="5"/>
      <c r="V665" s="5"/>
      <c r="W665" s="5">
        <v>0</v>
      </c>
      <c r="X665" s="5">
        <v>1</v>
      </c>
      <c r="Y665" s="5">
        <v>0</v>
      </c>
      <c r="Z665" s="5">
        <v>0</v>
      </c>
      <c r="AA665" s="5">
        <v>1</v>
      </c>
      <c r="AB665" s="5">
        <v>0</v>
      </c>
    </row>
    <row r="666" spans="1:206" x14ac:dyDescent="0.2">
      <c r="A666" s="5">
        <v>50</v>
      </c>
      <c r="B666" s="5">
        <v>0</v>
      </c>
      <c r="C666" s="5">
        <v>0</v>
      </c>
      <c r="D666" s="5">
        <v>1</v>
      </c>
      <c r="E666" s="5">
        <v>210</v>
      </c>
      <c r="F666" s="5">
        <f>ROUND(Source!X640,O666)</f>
        <v>2480.5100000000002</v>
      </c>
      <c r="G666" s="5" t="s">
        <v>285</v>
      </c>
      <c r="H666" s="5" t="s">
        <v>286</v>
      </c>
      <c r="I666" s="5"/>
      <c r="J666" s="5"/>
      <c r="K666" s="5">
        <v>210</v>
      </c>
      <c r="L666" s="5">
        <v>25</v>
      </c>
      <c r="M666" s="5">
        <v>3</v>
      </c>
      <c r="N666" s="5" t="s">
        <v>3</v>
      </c>
      <c r="O666" s="5">
        <v>2</v>
      </c>
      <c r="P666" s="5">
        <f>ROUND(Source!DP640,O666)</f>
        <v>79895.41</v>
      </c>
      <c r="Q666" s="5"/>
      <c r="R666" s="5"/>
      <c r="S666" s="5"/>
      <c r="T666" s="5"/>
      <c r="U666" s="5"/>
      <c r="V666" s="5"/>
      <c r="W666" s="5">
        <v>2480.5100000000002</v>
      </c>
      <c r="X666" s="5">
        <v>1</v>
      </c>
      <c r="Y666" s="5">
        <v>2480.5100000000002</v>
      </c>
      <c r="Z666" s="5">
        <v>79895.41</v>
      </c>
      <c r="AA666" s="5">
        <v>1</v>
      </c>
      <c r="AB666" s="5">
        <v>79895.41</v>
      </c>
    </row>
    <row r="667" spans="1:206" x14ac:dyDescent="0.2">
      <c r="A667" s="5">
        <v>50</v>
      </c>
      <c r="B667" s="5">
        <v>0</v>
      </c>
      <c r="C667" s="5">
        <v>0</v>
      </c>
      <c r="D667" s="5">
        <v>1</v>
      </c>
      <c r="E667" s="5">
        <v>211</v>
      </c>
      <c r="F667" s="5">
        <f>ROUND(Source!Y640,O667)</f>
        <v>2315.14</v>
      </c>
      <c r="G667" s="5" t="s">
        <v>287</v>
      </c>
      <c r="H667" s="5" t="s">
        <v>288</v>
      </c>
      <c r="I667" s="5"/>
      <c r="J667" s="5"/>
      <c r="K667" s="5">
        <v>211</v>
      </c>
      <c r="L667" s="5">
        <v>26</v>
      </c>
      <c r="M667" s="5">
        <v>3</v>
      </c>
      <c r="N667" s="5" t="s">
        <v>3</v>
      </c>
      <c r="O667" s="5">
        <v>2</v>
      </c>
      <c r="P667" s="5">
        <f>ROUND(Source!DQ640,O667)</f>
        <v>46795.88</v>
      </c>
      <c r="Q667" s="5"/>
      <c r="R667" s="5"/>
      <c r="S667" s="5"/>
      <c r="T667" s="5"/>
      <c r="U667" s="5"/>
      <c r="V667" s="5"/>
      <c r="W667" s="5">
        <v>2315.14</v>
      </c>
      <c r="X667" s="5">
        <v>1</v>
      </c>
      <c r="Y667" s="5">
        <v>2315.14</v>
      </c>
      <c r="Z667" s="5">
        <v>46795.88</v>
      </c>
      <c r="AA667" s="5">
        <v>1</v>
      </c>
      <c r="AB667" s="5">
        <v>46795.88</v>
      </c>
    </row>
    <row r="668" spans="1:206" x14ac:dyDescent="0.2">
      <c r="A668" s="5">
        <v>50</v>
      </c>
      <c r="B668" s="5">
        <v>0</v>
      </c>
      <c r="C668" s="5">
        <v>0</v>
      </c>
      <c r="D668" s="5">
        <v>1</v>
      </c>
      <c r="E668" s="5">
        <v>224</v>
      </c>
      <c r="F668" s="5">
        <f>ROUND(Source!AR640,O668)</f>
        <v>8102.99</v>
      </c>
      <c r="G668" s="5" t="s">
        <v>289</v>
      </c>
      <c r="H668" s="5" t="s">
        <v>290</v>
      </c>
      <c r="I668" s="5"/>
      <c r="J668" s="5"/>
      <c r="K668" s="5">
        <v>224</v>
      </c>
      <c r="L668" s="5">
        <v>27</v>
      </c>
      <c r="M668" s="5">
        <v>3</v>
      </c>
      <c r="N668" s="5" t="s">
        <v>3</v>
      </c>
      <c r="O668" s="5">
        <v>2</v>
      </c>
      <c r="P668" s="5">
        <f>ROUND(Source!EJ640,O668)</f>
        <v>240827.59</v>
      </c>
      <c r="Q668" s="5"/>
      <c r="R668" s="5"/>
      <c r="S668" s="5"/>
      <c r="T668" s="5"/>
      <c r="U668" s="5"/>
      <c r="V668" s="5"/>
      <c r="W668" s="5">
        <v>8102.99</v>
      </c>
      <c r="X668" s="5">
        <v>1</v>
      </c>
      <c r="Y668" s="5">
        <v>8102.99</v>
      </c>
      <c r="Z668" s="5">
        <v>240827.59</v>
      </c>
      <c r="AA668" s="5">
        <v>1</v>
      </c>
      <c r="AB668" s="5">
        <v>240827.59</v>
      </c>
    </row>
    <row r="670" spans="1:206" x14ac:dyDescent="0.2">
      <c r="A670" s="1">
        <v>5</v>
      </c>
      <c r="B670" s="1">
        <v>1</v>
      </c>
      <c r="C670" s="1"/>
      <c r="D670" s="1">
        <f>ROW(A681)</f>
        <v>681</v>
      </c>
      <c r="E670" s="1"/>
      <c r="F670" s="1" t="s">
        <v>466</v>
      </c>
      <c r="G670" s="1" t="s">
        <v>364</v>
      </c>
      <c r="H670" s="1" t="s">
        <v>3</v>
      </c>
      <c r="I670" s="1">
        <v>0</v>
      </c>
      <c r="J670" s="1"/>
      <c r="K670" s="1">
        <v>0</v>
      </c>
      <c r="L670" s="1"/>
      <c r="M670" s="1" t="s">
        <v>3</v>
      </c>
      <c r="N670" s="1"/>
      <c r="O670" s="1"/>
      <c r="P670" s="1"/>
      <c r="Q670" s="1"/>
      <c r="R670" s="1"/>
      <c r="S670" s="1">
        <v>0</v>
      </c>
      <c r="T670" s="1">
        <v>0</v>
      </c>
      <c r="U670" s="1" t="s">
        <v>3</v>
      </c>
      <c r="V670" s="1">
        <v>0</v>
      </c>
      <c r="W670" s="1"/>
      <c r="X670" s="1"/>
      <c r="Y670" s="1"/>
      <c r="Z670" s="1"/>
      <c r="AA670" s="1"/>
      <c r="AB670" s="1" t="s">
        <v>3</v>
      </c>
      <c r="AC670" s="1" t="s">
        <v>3</v>
      </c>
      <c r="AD670" s="1" t="s">
        <v>3</v>
      </c>
      <c r="AE670" s="1" t="s">
        <v>3</v>
      </c>
      <c r="AF670" s="1" t="s">
        <v>3</v>
      </c>
      <c r="AG670" s="1" t="s">
        <v>3</v>
      </c>
      <c r="AH670" s="1"/>
      <c r="AI670" s="1"/>
      <c r="AJ670" s="1"/>
      <c r="AK670" s="1"/>
      <c r="AL670" s="1"/>
      <c r="AM670" s="1"/>
      <c r="AN670" s="1"/>
      <c r="AO670" s="1"/>
      <c r="AP670" s="1" t="s">
        <v>3</v>
      </c>
      <c r="AQ670" s="1" t="s">
        <v>3</v>
      </c>
      <c r="AR670" s="1" t="s">
        <v>3</v>
      </c>
      <c r="AS670" s="1"/>
      <c r="AT670" s="1"/>
      <c r="AU670" s="1"/>
      <c r="AV670" s="1"/>
      <c r="AW670" s="1"/>
      <c r="AX670" s="1"/>
      <c r="AY670" s="1"/>
      <c r="AZ670" s="1" t="s">
        <v>3</v>
      </c>
      <c r="BA670" s="1"/>
      <c r="BB670" s="1" t="s">
        <v>3</v>
      </c>
      <c r="BC670" s="1" t="s">
        <v>3</v>
      </c>
      <c r="BD670" s="1" t="s">
        <v>3</v>
      </c>
      <c r="BE670" s="1" t="s">
        <v>3</v>
      </c>
      <c r="BF670" s="1" t="s">
        <v>3</v>
      </c>
      <c r="BG670" s="1" t="s">
        <v>3</v>
      </c>
      <c r="BH670" s="1" t="s">
        <v>3</v>
      </c>
      <c r="BI670" s="1" t="s">
        <v>3</v>
      </c>
      <c r="BJ670" s="1" t="s">
        <v>3</v>
      </c>
      <c r="BK670" s="1" t="s">
        <v>3</v>
      </c>
      <c r="BL670" s="1" t="s">
        <v>3</v>
      </c>
      <c r="BM670" s="1" t="s">
        <v>3</v>
      </c>
      <c r="BN670" s="1" t="s">
        <v>3</v>
      </c>
      <c r="BO670" s="1" t="s">
        <v>3</v>
      </c>
      <c r="BP670" s="1" t="s">
        <v>3</v>
      </c>
      <c r="BQ670" s="1"/>
      <c r="BR670" s="1"/>
      <c r="BS670" s="1"/>
      <c r="BT670" s="1"/>
      <c r="BU670" s="1"/>
      <c r="BV670" s="1"/>
      <c r="BW670" s="1"/>
      <c r="BX670" s="1">
        <v>0</v>
      </c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>
        <v>0</v>
      </c>
    </row>
    <row r="672" spans="1:206" x14ac:dyDescent="0.2">
      <c r="A672" s="3">
        <v>52</v>
      </c>
      <c r="B672" s="3">
        <f t="shared" ref="B672:G672" si="671">B681</f>
        <v>1</v>
      </c>
      <c r="C672" s="3">
        <f t="shared" si="671"/>
        <v>5</v>
      </c>
      <c r="D672" s="3">
        <f t="shared" si="671"/>
        <v>670</v>
      </c>
      <c r="E672" s="3">
        <f t="shared" si="671"/>
        <v>0</v>
      </c>
      <c r="F672" s="3" t="str">
        <f t="shared" si="671"/>
        <v>Новый подраздел</v>
      </c>
      <c r="G672" s="3" t="str">
        <f t="shared" si="671"/>
        <v>3. АПТ</v>
      </c>
      <c r="H672" s="3"/>
      <c r="I672" s="3"/>
      <c r="J672" s="3"/>
      <c r="K672" s="3"/>
      <c r="L672" s="3"/>
      <c r="M672" s="3"/>
      <c r="N672" s="3"/>
      <c r="O672" s="3">
        <f t="shared" ref="O672:AT672" si="672">O681</f>
        <v>1160.46</v>
      </c>
      <c r="P672" s="3">
        <f t="shared" si="672"/>
        <v>0</v>
      </c>
      <c r="Q672" s="3">
        <f t="shared" si="672"/>
        <v>0</v>
      </c>
      <c r="R672" s="3">
        <f t="shared" si="672"/>
        <v>0</v>
      </c>
      <c r="S672" s="3">
        <f t="shared" si="672"/>
        <v>1160.46</v>
      </c>
      <c r="T672" s="3">
        <f t="shared" si="672"/>
        <v>0</v>
      </c>
      <c r="U672" s="3">
        <f t="shared" si="672"/>
        <v>64.415999999999997</v>
      </c>
      <c r="V672" s="3">
        <f t="shared" si="672"/>
        <v>0</v>
      </c>
      <c r="W672" s="3">
        <f t="shared" si="672"/>
        <v>0</v>
      </c>
      <c r="X672" s="3">
        <f t="shared" si="672"/>
        <v>870.36</v>
      </c>
      <c r="Y672" s="3">
        <f t="shared" si="672"/>
        <v>812.32</v>
      </c>
      <c r="Z672" s="3">
        <f t="shared" si="672"/>
        <v>0</v>
      </c>
      <c r="AA672" s="3">
        <f t="shared" si="672"/>
        <v>0</v>
      </c>
      <c r="AB672" s="3">
        <f t="shared" si="672"/>
        <v>1160.46</v>
      </c>
      <c r="AC672" s="3">
        <f t="shared" si="672"/>
        <v>0</v>
      </c>
      <c r="AD672" s="3">
        <f t="shared" si="672"/>
        <v>0</v>
      </c>
      <c r="AE672" s="3">
        <f t="shared" si="672"/>
        <v>0</v>
      </c>
      <c r="AF672" s="3">
        <f t="shared" si="672"/>
        <v>1160.46</v>
      </c>
      <c r="AG672" s="3">
        <f t="shared" si="672"/>
        <v>0</v>
      </c>
      <c r="AH672" s="3">
        <f t="shared" si="672"/>
        <v>64.415999999999997</v>
      </c>
      <c r="AI672" s="3">
        <f t="shared" si="672"/>
        <v>0</v>
      </c>
      <c r="AJ672" s="3">
        <f t="shared" si="672"/>
        <v>0</v>
      </c>
      <c r="AK672" s="3">
        <f t="shared" si="672"/>
        <v>870.36</v>
      </c>
      <c r="AL672" s="3">
        <f t="shared" si="672"/>
        <v>812.32</v>
      </c>
      <c r="AM672" s="3">
        <f t="shared" si="672"/>
        <v>0</v>
      </c>
      <c r="AN672" s="3">
        <f t="shared" si="672"/>
        <v>0</v>
      </c>
      <c r="AO672" s="3">
        <f t="shared" si="672"/>
        <v>0</v>
      </c>
      <c r="AP672" s="3">
        <f t="shared" si="672"/>
        <v>0</v>
      </c>
      <c r="AQ672" s="3">
        <f t="shared" si="672"/>
        <v>0</v>
      </c>
      <c r="AR672" s="3">
        <f t="shared" si="672"/>
        <v>2843.14</v>
      </c>
      <c r="AS672" s="3">
        <f t="shared" si="672"/>
        <v>0</v>
      </c>
      <c r="AT672" s="3">
        <f t="shared" si="672"/>
        <v>0</v>
      </c>
      <c r="AU672" s="3">
        <f t="shared" ref="AU672:BZ672" si="673">AU681</f>
        <v>2843.14</v>
      </c>
      <c r="AV672" s="3">
        <f t="shared" si="673"/>
        <v>0</v>
      </c>
      <c r="AW672" s="3">
        <f t="shared" si="673"/>
        <v>0</v>
      </c>
      <c r="AX672" s="3">
        <f t="shared" si="673"/>
        <v>0</v>
      </c>
      <c r="AY672" s="3">
        <f t="shared" si="673"/>
        <v>0</v>
      </c>
      <c r="AZ672" s="3">
        <f t="shared" si="673"/>
        <v>0</v>
      </c>
      <c r="BA672" s="3">
        <f t="shared" si="673"/>
        <v>0</v>
      </c>
      <c r="BB672" s="3">
        <f t="shared" si="673"/>
        <v>0</v>
      </c>
      <c r="BC672" s="3">
        <f t="shared" si="673"/>
        <v>0</v>
      </c>
      <c r="BD672" s="3">
        <f t="shared" si="673"/>
        <v>0</v>
      </c>
      <c r="BE672" s="3">
        <f t="shared" si="673"/>
        <v>0</v>
      </c>
      <c r="BF672" s="3">
        <f t="shared" si="673"/>
        <v>0</v>
      </c>
      <c r="BG672" s="3">
        <f t="shared" si="673"/>
        <v>0</v>
      </c>
      <c r="BH672" s="3">
        <f t="shared" si="673"/>
        <v>0</v>
      </c>
      <c r="BI672" s="3">
        <f t="shared" si="673"/>
        <v>0</v>
      </c>
      <c r="BJ672" s="3">
        <f t="shared" si="673"/>
        <v>0</v>
      </c>
      <c r="BK672" s="3">
        <f t="shared" si="673"/>
        <v>0</v>
      </c>
      <c r="BL672" s="3">
        <f t="shared" si="673"/>
        <v>0</v>
      </c>
      <c r="BM672" s="3">
        <f t="shared" si="673"/>
        <v>0</v>
      </c>
      <c r="BN672" s="3">
        <f t="shared" si="673"/>
        <v>0</v>
      </c>
      <c r="BO672" s="3">
        <f t="shared" si="673"/>
        <v>0</v>
      </c>
      <c r="BP672" s="3">
        <f t="shared" si="673"/>
        <v>0</v>
      </c>
      <c r="BQ672" s="3">
        <f t="shared" si="673"/>
        <v>0</v>
      </c>
      <c r="BR672" s="3">
        <f t="shared" si="673"/>
        <v>0</v>
      </c>
      <c r="BS672" s="3">
        <f t="shared" si="673"/>
        <v>0</v>
      </c>
      <c r="BT672" s="3">
        <f t="shared" si="673"/>
        <v>0</v>
      </c>
      <c r="BU672" s="3">
        <f t="shared" si="673"/>
        <v>0</v>
      </c>
      <c r="BV672" s="3">
        <f t="shared" si="673"/>
        <v>0</v>
      </c>
      <c r="BW672" s="3">
        <f t="shared" si="673"/>
        <v>0</v>
      </c>
      <c r="BX672" s="3">
        <f t="shared" si="673"/>
        <v>0</v>
      </c>
      <c r="BY672" s="3">
        <f t="shared" si="673"/>
        <v>0</v>
      </c>
      <c r="BZ672" s="3">
        <f t="shared" si="673"/>
        <v>0</v>
      </c>
      <c r="CA672" s="3">
        <f t="shared" ref="CA672:DF672" si="674">CA681</f>
        <v>2843.14</v>
      </c>
      <c r="CB672" s="3">
        <f t="shared" si="674"/>
        <v>0</v>
      </c>
      <c r="CC672" s="3">
        <f t="shared" si="674"/>
        <v>0</v>
      </c>
      <c r="CD672" s="3">
        <f t="shared" si="674"/>
        <v>2843.14</v>
      </c>
      <c r="CE672" s="3">
        <f t="shared" si="674"/>
        <v>0</v>
      </c>
      <c r="CF672" s="3">
        <f t="shared" si="674"/>
        <v>0</v>
      </c>
      <c r="CG672" s="3">
        <f t="shared" si="674"/>
        <v>0</v>
      </c>
      <c r="CH672" s="3">
        <f t="shared" si="674"/>
        <v>0</v>
      </c>
      <c r="CI672" s="3">
        <f t="shared" si="674"/>
        <v>0</v>
      </c>
      <c r="CJ672" s="3">
        <f t="shared" si="674"/>
        <v>0</v>
      </c>
      <c r="CK672" s="3">
        <f t="shared" si="674"/>
        <v>0</v>
      </c>
      <c r="CL672" s="3">
        <f t="shared" si="674"/>
        <v>0</v>
      </c>
      <c r="CM672" s="3">
        <f t="shared" si="674"/>
        <v>0</v>
      </c>
      <c r="CN672" s="3">
        <f t="shared" si="674"/>
        <v>0</v>
      </c>
      <c r="CO672" s="3">
        <f t="shared" si="674"/>
        <v>0</v>
      </c>
      <c r="CP672" s="3">
        <f t="shared" si="674"/>
        <v>0</v>
      </c>
      <c r="CQ672" s="3">
        <f t="shared" si="674"/>
        <v>0</v>
      </c>
      <c r="CR672" s="3">
        <f t="shared" si="674"/>
        <v>0</v>
      </c>
      <c r="CS672" s="3">
        <f t="shared" si="674"/>
        <v>0</v>
      </c>
      <c r="CT672" s="3">
        <f t="shared" si="674"/>
        <v>0</v>
      </c>
      <c r="CU672" s="3">
        <f t="shared" si="674"/>
        <v>0</v>
      </c>
      <c r="CV672" s="3">
        <f t="shared" si="674"/>
        <v>0</v>
      </c>
      <c r="CW672" s="3">
        <f t="shared" si="674"/>
        <v>0</v>
      </c>
      <c r="CX672" s="3">
        <f t="shared" si="674"/>
        <v>0</v>
      </c>
      <c r="CY672" s="3">
        <f t="shared" si="674"/>
        <v>0</v>
      </c>
      <c r="CZ672" s="3">
        <f t="shared" si="674"/>
        <v>0</v>
      </c>
      <c r="DA672" s="3">
        <f t="shared" si="674"/>
        <v>0</v>
      </c>
      <c r="DB672" s="3">
        <f t="shared" si="674"/>
        <v>0</v>
      </c>
      <c r="DC672" s="3">
        <f t="shared" si="674"/>
        <v>0</v>
      </c>
      <c r="DD672" s="3">
        <f t="shared" si="674"/>
        <v>0</v>
      </c>
      <c r="DE672" s="3">
        <f t="shared" si="674"/>
        <v>0</v>
      </c>
      <c r="DF672" s="3">
        <f t="shared" si="674"/>
        <v>0</v>
      </c>
      <c r="DG672" s="4">
        <f t="shared" ref="DG672:EL672" si="675">DG681</f>
        <v>40047.480000000003</v>
      </c>
      <c r="DH672" s="4">
        <f t="shared" si="675"/>
        <v>0</v>
      </c>
      <c r="DI672" s="4">
        <f t="shared" si="675"/>
        <v>0</v>
      </c>
      <c r="DJ672" s="4">
        <f t="shared" si="675"/>
        <v>0</v>
      </c>
      <c r="DK672" s="4">
        <f t="shared" si="675"/>
        <v>40047.480000000003</v>
      </c>
      <c r="DL672" s="4">
        <f t="shared" si="675"/>
        <v>0</v>
      </c>
      <c r="DM672" s="4">
        <f t="shared" si="675"/>
        <v>64.415999999999997</v>
      </c>
      <c r="DN672" s="4">
        <f t="shared" si="675"/>
        <v>0</v>
      </c>
      <c r="DO672" s="4">
        <f t="shared" si="675"/>
        <v>0</v>
      </c>
      <c r="DP672" s="4">
        <f t="shared" si="675"/>
        <v>28033.24</v>
      </c>
      <c r="DQ672" s="4">
        <f t="shared" si="675"/>
        <v>16419.46</v>
      </c>
      <c r="DR672" s="4">
        <f t="shared" si="675"/>
        <v>0</v>
      </c>
      <c r="DS672" s="4">
        <f t="shared" si="675"/>
        <v>0</v>
      </c>
      <c r="DT672" s="4">
        <f t="shared" si="675"/>
        <v>40047.480000000003</v>
      </c>
      <c r="DU672" s="4">
        <f t="shared" si="675"/>
        <v>0</v>
      </c>
      <c r="DV672" s="4">
        <f t="shared" si="675"/>
        <v>0</v>
      </c>
      <c r="DW672" s="4">
        <f t="shared" si="675"/>
        <v>0</v>
      </c>
      <c r="DX672" s="4">
        <f t="shared" si="675"/>
        <v>40047.480000000003</v>
      </c>
      <c r="DY672" s="4">
        <f t="shared" si="675"/>
        <v>0</v>
      </c>
      <c r="DZ672" s="4">
        <f t="shared" si="675"/>
        <v>64.415999999999997</v>
      </c>
      <c r="EA672" s="4">
        <f t="shared" si="675"/>
        <v>0</v>
      </c>
      <c r="EB672" s="4">
        <f t="shared" si="675"/>
        <v>0</v>
      </c>
      <c r="EC672" s="4">
        <f t="shared" si="675"/>
        <v>28033.24</v>
      </c>
      <c r="ED672" s="4">
        <f t="shared" si="675"/>
        <v>16419.46</v>
      </c>
      <c r="EE672" s="4">
        <f t="shared" si="675"/>
        <v>0</v>
      </c>
      <c r="EF672" s="4">
        <f t="shared" si="675"/>
        <v>0</v>
      </c>
      <c r="EG672" s="4">
        <f t="shared" si="675"/>
        <v>0</v>
      </c>
      <c r="EH672" s="4">
        <f t="shared" si="675"/>
        <v>0</v>
      </c>
      <c r="EI672" s="4">
        <f t="shared" si="675"/>
        <v>0</v>
      </c>
      <c r="EJ672" s="4">
        <f t="shared" si="675"/>
        <v>84500.18</v>
      </c>
      <c r="EK672" s="4">
        <f t="shared" si="675"/>
        <v>0</v>
      </c>
      <c r="EL672" s="4">
        <f t="shared" si="675"/>
        <v>0</v>
      </c>
      <c r="EM672" s="4">
        <f t="shared" ref="EM672:FR672" si="676">EM681</f>
        <v>84500.18</v>
      </c>
      <c r="EN672" s="4">
        <f t="shared" si="676"/>
        <v>0</v>
      </c>
      <c r="EO672" s="4">
        <f t="shared" si="676"/>
        <v>0</v>
      </c>
      <c r="EP672" s="4">
        <f t="shared" si="676"/>
        <v>0</v>
      </c>
      <c r="EQ672" s="4">
        <f t="shared" si="676"/>
        <v>0</v>
      </c>
      <c r="ER672" s="4">
        <f t="shared" si="676"/>
        <v>0</v>
      </c>
      <c r="ES672" s="4">
        <f t="shared" si="676"/>
        <v>0</v>
      </c>
      <c r="ET672" s="4">
        <f t="shared" si="676"/>
        <v>0</v>
      </c>
      <c r="EU672" s="4">
        <f t="shared" si="676"/>
        <v>0</v>
      </c>
      <c r="EV672" s="4">
        <f t="shared" si="676"/>
        <v>0</v>
      </c>
      <c r="EW672" s="4">
        <f t="shared" si="676"/>
        <v>0</v>
      </c>
      <c r="EX672" s="4">
        <f t="shared" si="676"/>
        <v>0</v>
      </c>
      <c r="EY672" s="4">
        <f t="shared" si="676"/>
        <v>0</v>
      </c>
      <c r="EZ672" s="4">
        <f t="shared" si="676"/>
        <v>0</v>
      </c>
      <c r="FA672" s="4">
        <f t="shared" si="676"/>
        <v>0</v>
      </c>
      <c r="FB672" s="4">
        <f t="shared" si="676"/>
        <v>0</v>
      </c>
      <c r="FC672" s="4">
        <f t="shared" si="676"/>
        <v>0</v>
      </c>
      <c r="FD672" s="4">
        <f t="shared" si="676"/>
        <v>0</v>
      </c>
      <c r="FE672" s="4">
        <f t="shared" si="676"/>
        <v>0</v>
      </c>
      <c r="FF672" s="4">
        <f t="shared" si="676"/>
        <v>0</v>
      </c>
      <c r="FG672" s="4">
        <f t="shared" si="676"/>
        <v>0</v>
      </c>
      <c r="FH672" s="4">
        <f t="shared" si="676"/>
        <v>0</v>
      </c>
      <c r="FI672" s="4">
        <f t="shared" si="676"/>
        <v>0</v>
      </c>
      <c r="FJ672" s="4">
        <f t="shared" si="676"/>
        <v>0</v>
      </c>
      <c r="FK672" s="4">
        <f t="shared" si="676"/>
        <v>0</v>
      </c>
      <c r="FL672" s="4">
        <f t="shared" si="676"/>
        <v>0</v>
      </c>
      <c r="FM672" s="4">
        <f t="shared" si="676"/>
        <v>0</v>
      </c>
      <c r="FN672" s="4">
        <f t="shared" si="676"/>
        <v>0</v>
      </c>
      <c r="FO672" s="4">
        <f t="shared" si="676"/>
        <v>0</v>
      </c>
      <c r="FP672" s="4">
        <f t="shared" si="676"/>
        <v>0</v>
      </c>
      <c r="FQ672" s="4">
        <f t="shared" si="676"/>
        <v>0</v>
      </c>
      <c r="FR672" s="4">
        <f t="shared" si="676"/>
        <v>0</v>
      </c>
      <c r="FS672" s="4">
        <f t="shared" ref="FS672:GX672" si="677">FS681</f>
        <v>84500.18</v>
      </c>
      <c r="FT672" s="4">
        <f t="shared" si="677"/>
        <v>0</v>
      </c>
      <c r="FU672" s="4">
        <f t="shared" si="677"/>
        <v>0</v>
      </c>
      <c r="FV672" s="4">
        <f t="shared" si="677"/>
        <v>84500.18</v>
      </c>
      <c r="FW672" s="4">
        <f t="shared" si="677"/>
        <v>0</v>
      </c>
      <c r="FX672" s="4">
        <f t="shared" si="677"/>
        <v>0</v>
      </c>
      <c r="FY672" s="4">
        <f t="shared" si="677"/>
        <v>0</v>
      </c>
      <c r="FZ672" s="4">
        <f t="shared" si="677"/>
        <v>0</v>
      </c>
      <c r="GA672" s="4">
        <f t="shared" si="677"/>
        <v>0</v>
      </c>
      <c r="GB672" s="4">
        <f t="shared" si="677"/>
        <v>0</v>
      </c>
      <c r="GC672" s="4">
        <f t="shared" si="677"/>
        <v>0</v>
      </c>
      <c r="GD672" s="4">
        <f t="shared" si="677"/>
        <v>0</v>
      </c>
      <c r="GE672" s="4">
        <f t="shared" si="677"/>
        <v>0</v>
      </c>
      <c r="GF672" s="4">
        <f t="shared" si="677"/>
        <v>0</v>
      </c>
      <c r="GG672" s="4">
        <f t="shared" si="677"/>
        <v>0</v>
      </c>
      <c r="GH672" s="4">
        <f t="shared" si="677"/>
        <v>0</v>
      </c>
      <c r="GI672" s="4">
        <f t="shared" si="677"/>
        <v>0</v>
      </c>
      <c r="GJ672" s="4">
        <f t="shared" si="677"/>
        <v>0</v>
      </c>
      <c r="GK672" s="4">
        <f t="shared" si="677"/>
        <v>0</v>
      </c>
      <c r="GL672" s="4">
        <f t="shared" si="677"/>
        <v>0</v>
      </c>
      <c r="GM672" s="4">
        <f t="shared" si="677"/>
        <v>0</v>
      </c>
      <c r="GN672" s="4">
        <f t="shared" si="677"/>
        <v>0</v>
      </c>
      <c r="GO672" s="4">
        <f t="shared" si="677"/>
        <v>0</v>
      </c>
      <c r="GP672" s="4">
        <f t="shared" si="677"/>
        <v>0</v>
      </c>
      <c r="GQ672" s="4">
        <f t="shared" si="677"/>
        <v>0</v>
      </c>
      <c r="GR672" s="4">
        <f t="shared" si="677"/>
        <v>0</v>
      </c>
      <c r="GS672" s="4">
        <f t="shared" si="677"/>
        <v>0</v>
      </c>
      <c r="GT672" s="4">
        <f t="shared" si="677"/>
        <v>0</v>
      </c>
      <c r="GU672" s="4">
        <f t="shared" si="677"/>
        <v>0</v>
      </c>
      <c r="GV672" s="4">
        <f t="shared" si="677"/>
        <v>0</v>
      </c>
      <c r="GW672" s="4">
        <f t="shared" si="677"/>
        <v>0</v>
      </c>
      <c r="GX672" s="4">
        <f t="shared" si="677"/>
        <v>0</v>
      </c>
    </row>
    <row r="674" spans="1:255" x14ac:dyDescent="0.2">
      <c r="A674" s="2">
        <v>17</v>
      </c>
      <c r="B674" s="2">
        <v>1</v>
      </c>
      <c r="C674" s="2">
        <f>ROW(SmtRes!A697)</f>
        <v>697</v>
      </c>
      <c r="D674" s="2">
        <f>ROW(EtalonRes!A811)</f>
        <v>811</v>
      </c>
      <c r="E674" s="2" t="s">
        <v>53</v>
      </c>
      <c r="F674" s="2" t="s">
        <v>468</v>
      </c>
      <c r="G674" s="2" t="s">
        <v>469</v>
      </c>
      <c r="H674" s="2" t="s">
        <v>44</v>
      </c>
      <c r="I674" s="2">
        <v>1</v>
      </c>
      <c r="J674" s="2">
        <v>0</v>
      </c>
      <c r="K674" s="2">
        <v>1</v>
      </c>
      <c r="L674" s="2"/>
      <c r="M674" s="2"/>
      <c r="N674" s="2"/>
      <c r="O674" s="2">
        <f t="shared" ref="O674:O679" si="678">ROUND(CP674,2)</f>
        <v>24.62</v>
      </c>
      <c r="P674" s="2">
        <f t="shared" ref="P674:P679" si="679">ROUND((ROUND((AC674*AW674*I674),2)*BC674),2)</f>
        <v>0</v>
      </c>
      <c r="Q674" s="2">
        <f t="shared" ref="Q674:Q679" si="680">(ROUND((ROUND(((ET674)*AV674*I674),2)*BB674),2)+ROUND((ROUND(((AE674-(EU674))*AV674*I674),2)*BS674),2))</f>
        <v>0</v>
      </c>
      <c r="R674" s="2">
        <f t="shared" ref="R674:R679" si="681">ROUND((ROUND((AE674*AV674*I674),2)*BS674),2)</f>
        <v>0</v>
      </c>
      <c r="S674" s="2">
        <f t="shared" ref="S674:S679" si="682">ROUND((ROUND((AF674*AV674*I674),2)*BA674),2)</f>
        <v>24.62</v>
      </c>
      <c r="T674" s="2">
        <f t="shared" ref="T674:T679" si="683">ROUND(CU674*I674,2)</f>
        <v>0</v>
      </c>
      <c r="U674" s="2">
        <f t="shared" ref="U674:U679" si="684">CV674*I674</f>
        <v>1.3280000000000001</v>
      </c>
      <c r="V674" s="2">
        <f t="shared" ref="V674:V679" si="685">CW674*I674</f>
        <v>0</v>
      </c>
      <c r="W674" s="2">
        <f t="shared" ref="W674:W679" si="686">ROUND(CX674*I674,2)</f>
        <v>0</v>
      </c>
      <c r="X674" s="2">
        <f t="shared" ref="X674:Y679" si="687">ROUND(CY674,2)</f>
        <v>18.47</v>
      </c>
      <c r="Y674" s="2">
        <f t="shared" si="687"/>
        <v>17.23</v>
      </c>
      <c r="Z674" s="2"/>
      <c r="AA674" s="2">
        <v>151751237</v>
      </c>
      <c r="AB674" s="2">
        <f t="shared" ref="AB674:AB679" si="688">ROUND((AC674+AD674+AF674),6)</f>
        <v>24.623999999999999</v>
      </c>
      <c r="AC674" s="2">
        <f t="shared" ref="AC674:AC679" si="689">ROUND((ES674),6)</f>
        <v>0</v>
      </c>
      <c r="AD674" s="2">
        <f t="shared" ref="AD674:AD679" si="690">ROUND((((ET674)-(EU674))+AE674),6)</f>
        <v>0</v>
      </c>
      <c r="AE674" s="2">
        <f t="shared" ref="AE674:AE679" si="691">ROUND((EU674),6)</f>
        <v>0</v>
      </c>
      <c r="AF674" s="2">
        <f t="shared" ref="AF674:AF679" si="692">ROUND(((EV674*0.8)),6)</f>
        <v>24.623999999999999</v>
      </c>
      <c r="AG674" s="2">
        <f t="shared" ref="AG674:AG679" si="693">ROUND((AP674),6)</f>
        <v>0</v>
      </c>
      <c r="AH674" s="2">
        <f t="shared" ref="AH674:AH679" si="694">((EW674*0.8))</f>
        <v>1.3280000000000001</v>
      </c>
      <c r="AI674" s="2">
        <f t="shared" ref="AI674:AI679" si="695">(EX674)</f>
        <v>0</v>
      </c>
      <c r="AJ674" s="2">
        <f t="shared" ref="AJ674:AJ679" si="696">(AS674)</f>
        <v>0</v>
      </c>
      <c r="AK674" s="2">
        <v>30.78</v>
      </c>
      <c r="AL674" s="2">
        <v>0</v>
      </c>
      <c r="AM674" s="2">
        <v>0</v>
      </c>
      <c r="AN674" s="2">
        <v>0</v>
      </c>
      <c r="AO674" s="2">
        <v>30.78</v>
      </c>
      <c r="AP674" s="2">
        <v>0</v>
      </c>
      <c r="AQ674" s="2">
        <v>1.66</v>
      </c>
      <c r="AR674" s="2">
        <v>0</v>
      </c>
      <c r="AS674" s="2">
        <v>0</v>
      </c>
      <c r="AT674" s="2">
        <v>75</v>
      </c>
      <c r="AU674" s="2">
        <v>70</v>
      </c>
      <c r="AV674" s="2">
        <v>1</v>
      </c>
      <c r="AW674" s="2">
        <v>1</v>
      </c>
      <c r="AX674" s="2"/>
      <c r="AY674" s="2"/>
      <c r="AZ674" s="2">
        <v>1</v>
      </c>
      <c r="BA674" s="2">
        <v>1</v>
      </c>
      <c r="BB674" s="2">
        <v>1</v>
      </c>
      <c r="BC674" s="2">
        <v>1</v>
      </c>
      <c r="BD674" s="2" t="s">
        <v>3</v>
      </c>
      <c r="BE674" s="2" t="s">
        <v>3</v>
      </c>
      <c r="BF674" s="2" t="s">
        <v>3</v>
      </c>
      <c r="BG674" s="2" t="s">
        <v>3</v>
      </c>
      <c r="BH674" s="2">
        <v>0</v>
      </c>
      <c r="BI674" s="2">
        <v>4</v>
      </c>
      <c r="BJ674" s="2" t="s">
        <v>470</v>
      </c>
      <c r="BK674" s="2"/>
      <c r="BL674" s="2"/>
      <c r="BM674" s="2">
        <v>1390</v>
      </c>
      <c r="BN674" s="2">
        <v>0</v>
      </c>
      <c r="BO674" s="2" t="s">
        <v>3</v>
      </c>
      <c r="BP674" s="2">
        <v>0</v>
      </c>
      <c r="BQ674" s="2">
        <v>50</v>
      </c>
      <c r="BR674" s="2">
        <v>0</v>
      </c>
      <c r="BS674" s="2">
        <v>1</v>
      </c>
      <c r="BT674" s="2">
        <v>1</v>
      </c>
      <c r="BU674" s="2">
        <v>1</v>
      </c>
      <c r="BV674" s="2">
        <v>1</v>
      </c>
      <c r="BW674" s="2">
        <v>1</v>
      </c>
      <c r="BX674" s="2">
        <v>1</v>
      </c>
      <c r="BY674" s="2" t="s">
        <v>3</v>
      </c>
      <c r="BZ674" s="2">
        <v>75</v>
      </c>
      <c r="CA674" s="2">
        <v>70</v>
      </c>
      <c r="CB674" s="2" t="s">
        <v>3</v>
      </c>
      <c r="CC674" s="2"/>
      <c r="CD674" s="2"/>
      <c r="CE674" s="2">
        <v>30</v>
      </c>
      <c r="CF674" s="2">
        <v>0</v>
      </c>
      <c r="CG674" s="2">
        <v>0</v>
      </c>
      <c r="CH674" s="2"/>
      <c r="CI674" s="2"/>
      <c r="CJ674" s="2"/>
      <c r="CK674" s="2"/>
      <c r="CL674" s="2"/>
      <c r="CM674" s="2">
        <v>0</v>
      </c>
      <c r="CN674" s="2" t="s">
        <v>231</v>
      </c>
      <c r="CO674" s="2">
        <v>0</v>
      </c>
      <c r="CP674" s="2">
        <f t="shared" ref="CP674:CP679" si="697">(P674+Q674+S674)</f>
        <v>24.62</v>
      </c>
      <c r="CQ674" s="2">
        <f t="shared" ref="CQ674:CQ679" si="698">ROUND((ROUND((AC674*AW674*1),2)*BC674),2)</f>
        <v>0</v>
      </c>
      <c r="CR674" s="2">
        <f t="shared" ref="CR674:CR679" si="699">(ROUND((ROUND(((ET674)*AV674*1),2)*BB674),2)+ROUND((ROUND(((AE674-(EU674))*AV674*1),2)*BS674),2))</f>
        <v>0</v>
      </c>
      <c r="CS674" s="2">
        <f t="shared" ref="CS674:CS679" si="700">ROUND((ROUND((AE674*AV674*1),2)*BS674),2)</f>
        <v>0</v>
      </c>
      <c r="CT674" s="2">
        <f t="shared" ref="CT674:CT679" si="701">ROUND((ROUND((AF674*AV674*1),2)*BA674),2)</f>
        <v>24.62</v>
      </c>
      <c r="CU674" s="2">
        <f t="shared" ref="CU674:CU679" si="702">AG674</f>
        <v>0</v>
      </c>
      <c r="CV674" s="2">
        <f t="shared" ref="CV674:CV679" si="703">(AH674*AV674)</f>
        <v>1.3280000000000001</v>
      </c>
      <c r="CW674" s="2">
        <f t="shared" ref="CW674:CX679" si="704">AI674</f>
        <v>0</v>
      </c>
      <c r="CX674" s="2">
        <f t="shared" si="704"/>
        <v>0</v>
      </c>
      <c r="CY674" s="2">
        <f>((S674*BZ674)/100)</f>
        <v>18.465</v>
      </c>
      <c r="CZ674" s="2">
        <f>((S674*CA674)/100)</f>
        <v>17.234000000000002</v>
      </c>
      <c r="DA674" s="2"/>
      <c r="DB674" s="2"/>
      <c r="DC674" s="2" t="s">
        <v>3</v>
      </c>
      <c r="DD674" s="2" t="s">
        <v>3</v>
      </c>
      <c r="DE674" s="2" t="s">
        <v>3</v>
      </c>
      <c r="DF674" s="2" t="s">
        <v>3</v>
      </c>
      <c r="DG674" s="2" t="s">
        <v>232</v>
      </c>
      <c r="DH674" s="2" t="s">
        <v>3</v>
      </c>
      <c r="DI674" s="2" t="s">
        <v>232</v>
      </c>
      <c r="DJ674" s="2" t="s">
        <v>3</v>
      </c>
      <c r="DK674" s="2" t="s">
        <v>3</v>
      </c>
      <c r="DL674" s="2" t="s">
        <v>3</v>
      </c>
      <c r="DM674" s="2" t="s">
        <v>3</v>
      </c>
      <c r="DN674" s="2">
        <v>0</v>
      </c>
      <c r="DO674" s="2">
        <v>0</v>
      </c>
      <c r="DP674" s="2">
        <v>1</v>
      </c>
      <c r="DQ674" s="2">
        <v>1</v>
      </c>
      <c r="DR674" s="2"/>
      <c r="DS674" s="2"/>
      <c r="DT674" s="2"/>
      <c r="DU674" s="2">
        <v>1013</v>
      </c>
      <c r="DV674" s="2" t="s">
        <v>44</v>
      </c>
      <c r="DW674" s="2" t="s">
        <v>44</v>
      </c>
      <c r="DX674" s="2">
        <v>1</v>
      </c>
      <c r="DY674" s="2"/>
      <c r="DZ674" s="2" t="s">
        <v>3</v>
      </c>
      <c r="EA674" s="2" t="s">
        <v>3</v>
      </c>
      <c r="EB674" s="2" t="s">
        <v>3</v>
      </c>
      <c r="EC674" s="2" t="s">
        <v>3</v>
      </c>
      <c r="ED674" s="2"/>
      <c r="EE674" s="2">
        <v>151031388</v>
      </c>
      <c r="EF674" s="2">
        <v>50</v>
      </c>
      <c r="EG674" s="2" t="s">
        <v>233</v>
      </c>
      <c r="EH674" s="2">
        <v>0</v>
      </c>
      <c r="EI674" s="2" t="s">
        <v>3</v>
      </c>
      <c r="EJ674" s="2">
        <v>4</v>
      </c>
      <c r="EK674" s="2">
        <v>1390</v>
      </c>
      <c r="EL674" s="2" t="s">
        <v>471</v>
      </c>
      <c r="EM674" s="2" t="s">
        <v>472</v>
      </c>
      <c r="EN674" s="2"/>
      <c r="EO674" s="2" t="s">
        <v>236</v>
      </c>
      <c r="EP674" s="2"/>
      <c r="EQ674" s="2">
        <v>0</v>
      </c>
      <c r="ER674" s="2">
        <v>30.78</v>
      </c>
      <c r="ES674" s="2">
        <v>0</v>
      </c>
      <c r="ET674" s="2">
        <v>0</v>
      </c>
      <c r="EU674" s="2">
        <v>0</v>
      </c>
      <c r="EV674" s="2">
        <v>30.78</v>
      </c>
      <c r="EW674" s="2">
        <v>1.66</v>
      </c>
      <c r="EX674" s="2">
        <v>0</v>
      </c>
      <c r="EY674" s="2">
        <v>0</v>
      </c>
      <c r="EZ674" s="2"/>
      <c r="FA674" s="2"/>
      <c r="FB674" s="2"/>
      <c r="FC674" s="2"/>
      <c r="FD674" s="2"/>
      <c r="FE674" s="2"/>
      <c r="FF674" s="2"/>
      <c r="FG674" s="2"/>
      <c r="FH674" s="2"/>
      <c r="FI674" s="2"/>
      <c r="FJ674" s="2"/>
      <c r="FK674" s="2"/>
      <c r="FL674" s="2"/>
      <c r="FM674" s="2"/>
      <c r="FN674" s="2"/>
      <c r="FO674" s="2"/>
      <c r="FP674" s="2"/>
      <c r="FQ674" s="2">
        <v>0</v>
      </c>
      <c r="FR674" s="2">
        <f t="shared" ref="FR674:FR679" si="705">ROUND(IF(BI674=3,GM674,0),2)</f>
        <v>0</v>
      </c>
      <c r="FS674" s="2">
        <v>0</v>
      </c>
      <c r="FT674" s="2"/>
      <c r="FU674" s="2"/>
      <c r="FV674" s="2"/>
      <c r="FW674" s="2"/>
      <c r="FX674" s="2">
        <v>75</v>
      </c>
      <c r="FY674" s="2">
        <v>70</v>
      </c>
      <c r="FZ674" s="2"/>
      <c r="GA674" s="2" t="s">
        <v>3</v>
      </c>
      <c r="GB674" s="2"/>
      <c r="GC674" s="2"/>
      <c r="GD674" s="2">
        <v>0</v>
      </c>
      <c r="GE674" s="2"/>
      <c r="GF674" s="2">
        <v>2025539832</v>
      </c>
      <c r="GG674" s="2">
        <v>2</v>
      </c>
      <c r="GH674" s="2">
        <v>1</v>
      </c>
      <c r="GI674" s="2">
        <v>-2</v>
      </c>
      <c r="GJ674" s="2">
        <v>0</v>
      </c>
      <c r="GK674" s="2">
        <f>ROUND(R674*(R12)/100,2)</f>
        <v>0</v>
      </c>
      <c r="GL674" s="2">
        <f t="shared" ref="GL674:GL679" si="706">ROUND(IF(AND(BH674=3,BI674=3,FS674&lt;&gt;0),P674,0),2)</f>
        <v>0</v>
      </c>
      <c r="GM674" s="2">
        <f t="shared" ref="GM674:GM679" si="707">ROUND(O674+X674+Y674+GK674,2)+GX674</f>
        <v>60.32</v>
      </c>
      <c r="GN674" s="2">
        <f t="shared" ref="GN674:GN679" si="708">IF(OR(BI674=0,BI674=1),GM674,0)</f>
        <v>0</v>
      </c>
      <c r="GO674" s="2">
        <f t="shared" ref="GO674:GO679" si="709">IF(BI674=2,GM674,0)</f>
        <v>0</v>
      </c>
      <c r="GP674" s="2">
        <f t="shared" ref="GP674:GP679" si="710">IF(BI674=4,GM674+GX674,0)</f>
        <v>60.32</v>
      </c>
      <c r="GQ674" s="2"/>
      <c r="GR674" s="2">
        <v>0</v>
      </c>
      <c r="GS674" s="2">
        <v>0</v>
      </c>
      <c r="GT674" s="2">
        <v>0</v>
      </c>
      <c r="GU674" s="2" t="s">
        <v>3</v>
      </c>
      <c r="GV674" s="2">
        <f t="shared" ref="GV674:GV679" si="711">ROUND((GT674),6)</f>
        <v>0</v>
      </c>
      <c r="GW674" s="2">
        <v>1</v>
      </c>
      <c r="GX674" s="2">
        <f t="shared" ref="GX674:GX679" si="712">ROUND(HC674*I674,2)</f>
        <v>0</v>
      </c>
      <c r="GY674" s="2"/>
      <c r="GZ674" s="2"/>
      <c r="HA674" s="2">
        <v>0</v>
      </c>
      <c r="HB674" s="2">
        <v>0</v>
      </c>
      <c r="HC674" s="2">
        <f t="shared" ref="HC674:HC679" si="713">GV674*GW674</f>
        <v>0</v>
      </c>
      <c r="HD674" s="2"/>
      <c r="HE674" s="2" t="s">
        <v>3</v>
      </c>
      <c r="HF674" s="2" t="s">
        <v>3</v>
      </c>
      <c r="HG674" s="2"/>
      <c r="HH674" s="2"/>
      <c r="HI674" s="2"/>
      <c r="HJ674" s="2"/>
      <c r="HK674" s="2"/>
      <c r="HL674" s="2"/>
      <c r="HM674" s="2" t="s">
        <v>3</v>
      </c>
      <c r="HN674" s="2" t="s">
        <v>3</v>
      </c>
      <c r="HO674" s="2" t="s">
        <v>3</v>
      </c>
      <c r="HP674" s="2" t="s">
        <v>3</v>
      </c>
      <c r="HQ674" s="2" t="s">
        <v>3</v>
      </c>
      <c r="HR674" s="2"/>
      <c r="HS674" s="2"/>
      <c r="HT674" s="2"/>
      <c r="HU674" s="2"/>
      <c r="HV674" s="2"/>
      <c r="HW674" s="2"/>
      <c r="HX674" s="2"/>
      <c r="HY674" s="2"/>
      <c r="HZ674" s="2"/>
      <c r="IA674" s="2"/>
      <c r="IB674" s="2"/>
      <c r="IC674" s="2"/>
      <c r="ID674" s="2"/>
      <c r="IE674" s="2"/>
      <c r="IF674" s="2"/>
      <c r="IG674" s="2"/>
      <c r="IH674" s="2"/>
      <c r="II674" s="2"/>
      <c r="IJ674" s="2"/>
      <c r="IK674" s="2">
        <v>0</v>
      </c>
      <c r="IL674" s="2"/>
      <c r="IM674" s="2"/>
      <c r="IN674" s="2"/>
      <c r="IO674" s="2"/>
      <c r="IP674" s="2"/>
      <c r="IQ674" s="2"/>
      <c r="IR674" s="2"/>
      <c r="IS674" s="2"/>
      <c r="IT674" s="2"/>
      <c r="IU674" s="2"/>
    </row>
    <row r="675" spans="1:255" x14ac:dyDescent="0.2">
      <c r="A675">
        <v>17</v>
      </c>
      <c r="B675">
        <v>1</v>
      </c>
      <c r="C675">
        <f>ROW(SmtRes!A698)</f>
        <v>698</v>
      </c>
      <c r="D675">
        <f>ROW(EtalonRes!A812)</f>
        <v>812</v>
      </c>
      <c r="E675" t="s">
        <v>53</v>
      </c>
      <c r="F675" t="s">
        <v>468</v>
      </c>
      <c r="G675" t="s">
        <v>469</v>
      </c>
      <c r="H675" t="s">
        <v>44</v>
      </c>
      <c r="I675">
        <v>1</v>
      </c>
      <c r="J675">
        <v>0</v>
      </c>
      <c r="K675">
        <v>1</v>
      </c>
      <c r="O675">
        <f t="shared" si="678"/>
        <v>849.64</v>
      </c>
      <c r="P675">
        <f t="shared" si="679"/>
        <v>0</v>
      </c>
      <c r="Q675">
        <f t="shared" si="680"/>
        <v>0</v>
      </c>
      <c r="R675">
        <f t="shared" si="681"/>
        <v>0</v>
      </c>
      <c r="S675">
        <f t="shared" si="682"/>
        <v>849.64</v>
      </c>
      <c r="T675">
        <f t="shared" si="683"/>
        <v>0</v>
      </c>
      <c r="U675">
        <f t="shared" si="684"/>
        <v>1.3280000000000001</v>
      </c>
      <c r="V675">
        <f t="shared" si="685"/>
        <v>0</v>
      </c>
      <c r="W675">
        <f t="shared" si="686"/>
        <v>0</v>
      </c>
      <c r="X675">
        <f t="shared" si="687"/>
        <v>594.75</v>
      </c>
      <c r="Y675">
        <f t="shared" si="687"/>
        <v>348.35</v>
      </c>
      <c r="AA675">
        <v>151751235</v>
      </c>
      <c r="AB675">
        <f t="shared" si="688"/>
        <v>24.623999999999999</v>
      </c>
      <c r="AC675">
        <f t="shared" si="689"/>
        <v>0</v>
      </c>
      <c r="AD675">
        <f t="shared" si="690"/>
        <v>0</v>
      </c>
      <c r="AE675">
        <f t="shared" si="691"/>
        <v>0</v>
      </c>
      <c r="AF675">
        <f t="shared" si="692"/>
        <v>24.623999999999999</v>
      </c>
      <c r="AG675">
        <f t="shared" si="693"/>
        <v>0</v>
      </c>
      <c r="AH675">
        <f t="shared" si="694"/>
        <v>1.3280000000000001</v>
      </c>
      <c r="AI675">
        <f t="shared" si="695"/>
        <v>0</v>
      </c>
      <c r="AJ675">
        <f t="shared" si="696"/>
        <v>0</v>
      </c>
      <c r="AK675">
        <v>30.78</v>
      </c>
      <c r="AL675">
        <v>0</v>
      </c>
      <c r="AM675">
        <v>0</v>
      </c>
      <c r="AN675">
        <v>0</v>
      </c>
      <c r="AO675">
        <v>30.78</v>
      </c>
      <c r="AP675">
        <v>0</v>
      </c>
      <c r="AQ675">
        <v>1.66</v>
      </c>
      <c r="AR675">
        <v>0</v>
      </c>
      <c r="AS675">
        <v>0</v>
      </c>
      <c r="AT675">
        <v>70</v>
      </c>
      <c r="AU675">
        <v>41</v>
      </c>
      <c r="AV675">
        <v>1</v>
      </c>
      <c r="AW675">
        <v>1</v>
      </c>
      <c r="AZ675">
        <v>1</v>
      </c>
      <c r="BA675">
        <v>34.51</v>
      </c>
      <c r="BB675">
        <v>1</v>
      </c>
      <c r="BC675">
        <v>1</v>
      </c>
      <c r="BD675" t="s">
        <v>3</v>
      </c>
      <c r="BE675" t="s">
        <v>3</v>
      </c>
      <c r="BF675" t="s">
        <v>3</v>
      </c>
      <c r="BG675" t="s">
        <v>3</v>
      </c>
      <c r="BH675">
        <v>0</v>
      </c>
      <c r="BI675">
        <v>4</v>
      </c>
      <c r="BJ675" t="s">
        <v>470</v>
      </c>
      <c r="BM675">
        <v>1390</v>
      </c>
      <c r="BN675">
        <v>0</v>
      </c>
      <c r="BO675" t="s">
        <v>3</v>
      </c>
      <c r="BP675">
        <v>0</v>
      </c>
      <c r="BQ675">
        <v>50</v>
      </c>
      <c r="BR675">
        <v>0</v>
      </c>
      <c r="BS675">
        <v>34.51</v>
      </c>
      <c r="BT675">
        <v>1</v>
      </c>
      <c r="BU675">
        <v>1</v>
      </c>
      <c r="BV675">
        <v>1</v>
      </c>
      <c r="BW675">
        <v>1</v>
      </c>
      <c r="BX675">
        <v>1</v>
      </c>
      <c r="BY675" t="s">
        <v>3</v>
      </c>
      <c r="BZ675">
        <v>70</v>
      </c>
      <c r="CA675">
        <v>41</v>
      </c>
      <c r="CB675" t="s">
        <v>3</v>
      </c>
      <c r="CE675">
        <v>30</v>
      </c>
      <c r="CF675">
        <v>0</v>
      </c>
      <c r="CG675">
        <v>0</v>
      </c>
      <c r="CM675">
        <v>0</v>
      </c>
      <c r="CN675" t="s">
        <v>231</v>
      </c>
      <c r="CO675">
        <v>0</v>
      </c>
      <c r="CP675">
        <f t="shared" si="697"/>
        <v>849.64</v>
      </c>
      <c r="CQ675">
        <f t="shared" si="698"/>
        <v>0</v>
      </c>
      <c r="CR675">
        <f t="shared" si="699"/>
        <v>0</v>
      </c>
      <c r="CS675">
        <f t="shared" si="700"/>
        <v>0</v>
      </c>
      <c r="CT675">
        <f t="shared" si="701"/>
        <v>849.64</v>
      </c>
      <c r="CU675">
        <f t="shared" si="702"/>
        <v>0</v>
      </c>
      <c r="CV675">
        <f t="shared" si="703"/>
        <v>1.3280000000000001</v>
      </c>
      <c r="CW675">
        <f t="shared" si="704"/>
        <v>0</v>
      </c>
      <c r="CX675">
        <f t="shared" si="704"/>
        <v>0</v>
      </c>
      <c r="CY675">
        <f>S675*(BZ675/100)</f>
        <v>594.74799999999993</v>
      </c>
      <c r="CZ675">
        <f>S675*(CA675/100)</f>
        <v>348.35239999999999</v>
      </c>
      <c r="DC675" t="s">
        <v>3</v>
      </c>
      <c r="DD675" t="s">
        <v>3</v>
      </c>
      <c r="DE675" t="s">
        <v>3</v>
      </c>
      <c r="DF675" t="s">
        <v>3</v>
      </c>
      <c r="DG675" t="s">
        <v>232</v>
      </c>
      <c r="DH675" t="s">
        <v>3</v>
      </c>
      <c r="DI675" t="s">
        <v>232</v>
      </c>
      <c r="DJ675" t="s">
        <v>3</v>
      </c>
      <c r="DK675" t="s">
        <v>3</v>
      </c>
      <c r="DL675" t="s">
        <v>3</v>
      </c>
      <c r="DM675" t="s">
        <v>3</v>
      </c>
      <c r="DN675">
        <v>75</v>
      </c>
      <c r="DO675">
        <v>70</v>
      </c>
      <c r="DP675">
        <v>1</v>
      </c>
      <c r="DQ675">
        <v>1</v>
      </c>
      <c r="DU675">
        <v>1013</v>
      </c>
      <c r="DV675" t="s">
        <v>44</v>
      </c>
      <c r="DW675" t="s">
        <v>44</v>
      </c>
      <c r="DX675">
        <v>1</v>
      </c>
      <c r="DZ675" t="s">
        <v>3</v>
      </c>
      <c r="EA675" t="s">
        <v>3</v>
      </c>
      <c r="EB675" t="s">
        <v>3</v>
      </c>
      <c r="EC675" t="s">
        <v>3</v>
      </c>
      <c r="EE675">
        <v>151031388</v>
      </c>
      <c r="EF675">
        <v>50</v>
      </c>
      <c r="EG675" t="s">
        <v>233</v>
      </c>
      <c r="EH675">
        <v>0</v>
      </c>
      <c r="EI675" t="s">
        <v>3</v>
      </c>
      <c r="EJ675">
        <v>4</v>
      </c>
      <c r="EK675">
        <v>1390</v>
      </c>
      <c r="EL675" t="s">
        <v>471</v>
      </c>
      <c r="EM675" t="s">
        <v>472</v>
      </c>
      <c r="EO675" t="s">
        <v>236</v>
      </c>
      <c r="EQ675">
        <v>0</v>
      </c>
      <c r="ER675">
        <v>30.78</v>
      </c>
      <c r="ES675">
        <v>0</v>
      </c>
      <c r="ET675">
        <v>0</v>
      </c>
      <c r="EU675">
        <v>0</v>
      </c>
      <c r="EV675">
        <v>30.78</v>
      </c>
      <c r="EW675">
        <v>1.66</v>
      </c>
      <c r="EX675">
        <v>0</v>
      </c>
      <c r="EY675">
        <v>0</v>
      </c>
      <c r="FQ675">
        <v>0</v>
      </c>
      <c r="FR675">
        <f t="shared" si="705"/>
        <v>0</v>
      </c>
      <c r="FS675">
        <v>0</v>
      </c>
      <c r="FX675">
        <v>75</v>
      </c>
      <c r="FY675">
        <v>70</v>
      </c>
      <c r="GA675" t="s">
        <v>3</v>
      </c>
      <c r="GD675">
        <v>0</v>
      </c>
      <c r="GF675">
        <v>2025539832</v>
      </c>
      <c r="GG675">
        <v>2</v>
      </c>
      <c r="GH675">
        <v>1</v>
      </c>
      <c r="GI675">
        <v>2</v>
      </c>
      <c r="GJ675">
        <v>0</v>
      </c>
      <c r="GK675">
        <f>ROUND(R675*(S12)/100,2)</f>
        <v>0</v>
      </c>
      <c r="GL675">
        <f t="shared" si="706"/>
        <v>0</v>
      </c>
      <c r="GM675">
        <f t="shared" si="707"/>
        <v>1792.74</v>
      </c>
      <c r="GN675">
        <f t="shared" si="708"/>
        <v>0</v>
      </c>
      <c r="GO675">
        <f t="shared" si="709"/>
        <v>0</v>
      </c>
      <c r="GP675">
        <f t="shared" si="710"/>
        <v>1792.74</v>
      </c>
      <c r="GR675">
        <v>0</v>
      </c>
      <c r="GS675">
        <v>3</v>
      </c>
      <c r="GT675">
        <v>0</v>
      </c>
      <c r="GU675" t="s">
        <v>3</v>
      </c>
      <c r="GV675">
        <f t="shared" si="711"/>
        <v>0</v>
      </c>
      <c r="GW675">
        <v>1</v>
      </c>
      <c r="GX675">
        <f t="shared" si="712"/>
        <v>0</v>
      </c>
      <c r="HA675">
        <v>0</v>
      </c>
      <c r="HB675">
        <v>0</v>
      </c>
      <c r="HC675">
        <f t="shared" si="713"/>
        <v>0</v>
      </c>
      <c r="HE675" t="s">
        <v>3</v>
      </c>
      <c r="HF675" t="s">
        <v>3</v>
      </c>
      <c r="HM675" t="s">
        <v>3</v>
      </c>
      <c r="HN675" t="s">
        <v>3</v>
      </c>
      <c r="HO675" t="s">
        <v>3</v>
      </c>
      <c r="HP675" t="s">
        <v>3</v>
      </c>
      <c r="HQ675" t="s">
        <v>3</v>
      </c>
      <c r="IK675">
        <v>0</v>
      </c>
    </row>
    <row r="676" spans="1:255" x14ac:dyDescent="0.2">
      <c r="A676" s="2">
        <v>17</v>
      </c>
      <c r="B676" s="2">
        <v>1</v>
      </c>
      <c r="C676" s="2">
        <f>ROW(SmtRes!A699)</f>
        <v>699</v>
      </c>
      <c r="D676" s="2">
        <f>ROW(EtalonRes!A813)</f>
        <v>813</v>
      </c>
      <c r="E676" s="2" t="s">
        <v>61</v>
      </c>
      <c r="F676" s="2" t="s">
        <v>473</v>
      </c>
      <c r="G676" s="2" t="s">
        <v>474</v>
      </c>
      <c r="H676" s="2" t="s">
        <v>44</v>
      </c>
      <c r="I676" s="2">
        <v>18</v>
      </c>
      <c r="J676" s="2">
        <v>0</v>
      </c>
      <c r="K676" s="2">
        <v>18</v>
      </c>
      <c r="L676" s="2"/>
      <c r="M676" s="2"/>
      <c r="N676" s="2"/>
      <c r="O676" s="2">
        <f t="shared" si="678"/>
        <v>266.54000000000002</v>
      </c>
      <c r="P676" s="2">
        <f t="shared" si="679"/>
        <v>0</v>
      </c>
      <c r="Q676" s="2">
        <f t="shared" si="680"/>
        <v>0</v>
      </c>
      <c r="R676" s="2">
        <f t="shared" si="681"/>
        <v>0</v>
      </c>
      <c r="S676" s="2">
        <f t="shared" si="682"/>
        <v>266.54000000000002</v>
      </c>
      <c r="T676" s="2">
        <f t="shared" si="683"/>
        <v>0</v>
      </c>
      <c r="U676" s="2">
        <f t="shared" si="684"/>
        <v>18.288</v>
      </c>
      <c r="V676" s="2">
        <f t="shared" si="685"/>
        <v>0</v>
      </c>
      <c r="W676" s="2">
        <f t="shared" si="686"/>
        <v>0</v>
      </c>
      <c r="X676" s="2">
        <f t="shared" si="687"/>
        <v>199.91</v>
      </c>
      <c r="Y676" s="2">
        <f t="shared" si="687"/>
        <v>186.58</v>
      </c>
      <c r="Z676" s="2"/>
      <c r="AA676" s="2">
        <v>151751237</v>
      </c>
      <c r="AB676" s="2">
        <f t="shared" si="688"/>
        <v>14.808</v>
      </c>
      <c r="AC676" s="2">
        <f t="shared" si="689"/>
        <v>0</v>
      </c>
      <c r="AD676" s="2">
        <f t="shared" si="690"/>
        <v>0</v>
      </c>
      <c r="AE676" s="2">
        <f t="shared" si="691"/>
        <v>0</v>
      </c>
      <c r="AF676" s="2">
        <f t="shared" si="692"/>
        <v>14.808</v>
      </c>
      <c r="AG676" s="2">
        <f t="shared" si="693"/>
        <v>0</v>
      </c>
      <c r="AH676" s="2">
        <f t="shared" si="694"/>
        <v>1.016</v>
      </c>
      <c r="AI676" s="2">
        <f t="shared" si="695"/>
        <v>0</v>
      </c>
      <c r="AJ676" s="2">
        <f t="shared" si="696"/>
        <v>0</v>
      </c>
      <c r="AK676" s="2">
        <v>18.510000000000002</v>
      </c>
      <c r="AL676" s="2">
        <v>0</v>
      </c>
      <c r="AM676" s="2">
        <v>0</v>
      </c>
      <c r="AN676" s="2">
        <v>0</v>
      </c>
      <c r="AO676" s="2">
        <v>18.510000000000002</v>
      </c>
      <c r="AP676" s="2">
        <v>0</v>
      </c>
      <c r="AQ676" s="2">
        <v>1.27</v>
      </c>
      <c r="AR676" s="2">
        <v>0</v>
      </c>
      <c r="AS676" s="2">
        <v>0</v>
      </c>
      <c r="AT676" s="2">
        <v>75</v>
      </c>
      <c r="AU676" s="2">
        <v>70</v>
      </c>
      <c r="AV676" s="2">
        <v>1</v>
      </c>
      <c r="AW676" s="2">
        <v>1</v>
      </c>
      <c r="AX676" s="2"/>
      <c r="AY676" s="2"/>
      <c r="AZ676" s="2">
        <v>1</v>
      </c>
      <c r="BA676" s="2">
        <v>1</v>
      </c>
      <c r="BB676" s="2">
        <v>1</v>
      </c>
      <c r="BC676" s="2">
        <v>1</v>
      </c>
      <c r="BD676" s="2" t="s">
        <v>3</v>
      </c>
      <c r="BE676" s="2" t="s">
        <v>3</v>
      </c>
      <c r="BF676" s="2" t="s">
        <v>3</v>
      </c>
      <c r="BG676" s="2" t="s">
        <v>3</v>
      </c>
      <c r="BH676" s="2">
        <v>0</v>
      </c>
      <c r="BI676" s="2">
        <v>4</v>
      </c>
      <c r="BJ676" s="2" t="s">
        <v>475</v>
      </c>
      <c r="BK676" s="2"/>
      <c r="BL676" s="2"/>
      <c r="BM676" s="2">
        <v>1390</v>
      </c>
      <c r="BN676" s="2">
        <v>0</v>
      </c>
      <c r="BO676" s="2" t="s">
        <v>3</v>
      </c>
      <c r="BP676" s="2">
        <v>0</v>
      </c>
      <c r="BQ676" s="2">
        <v>50</v>
      </c>
      <c r="BR676" s="2">
        <v>0</v>
      </c>
      <c r="BS676" s="2">
        <v>1</v>
      </c>
      <c r="BT676" s="2">
        <v>1</v>
      </c>
      <c r="BU676" s="2">
        <v>1</v>
      </c>
      <c r="BV676" s="2">
        <v>1</v>
      </c>
      <c r="BW676" s="2">
        <v>1</v>
      </c>
      <c r="BX676" s="2">
        <v>1</v>
      </c>
      <c r="BY676" s="2" t="s">
        <v>3</v>
      </c>
      <c r="BZ676" s="2">
        <v>75</v>
      </c>
      <c r="CA676" s="2">
        <v>70</v>
      </c>
      <c r="CB676" s="2" t="s">
        <v>3</v>
      </c>
      <c r="CC676" s="2"/>
      <c r="CD676" s="2"/>
      <c r="CE676" s="2">
        <v>30</v>
      </c>
      <c r="CF676" s="2">
        <v>0</v>
      </c>
      <c r="CG676" s="2">
        <v>0</v>
      </c>
      <c r="CH676" s="2"/>
      <c r="CI676" s="2"/>
      <c r="CJ676" s="2"/>
      <c r="CK676" s="2"/>
      <c r="CL676" s="2"/>
      <c r="CM676" s="2">
        <v>0</v>
      </c>
      <c r="CN676" s="2" t="s">
        <v>231</v>
      </c>
      <c r="CO676" s="2">
        <v>0</v>
      </c>
      <c r="CP676" s="2">
        <f t="shared" si="697"/>
        <v>266.54000000000002</v>
      </c>
      <c r="CQ676" s="2">
        <f t="shared" si="698"/>
        <v>0</v>
      </c>
      <c r="CR676" s="2">
        <f t="shared" si="699"/>
        <v>0</v>
      </c>
      <c r="CS676" s="2">
        <f t="shared" si="700"/>
        <v>0</v>
      </c>
      <c r="CT676" s="2">
        <f t="shared" si="701"/>
        <v>14.81</v>
      </c>
      <c r="CU676" s="2">
        <f t="shared" si="702"/>
        <v>0</v>
      </c>
      <c r="CV676" s="2">
        <f t="shared" si="703"/>
        <v>1.016</v>
      </c>
      <c r="CW676" s="2">
        <f t="shared" si="704"/>
        <v>0</v>
      </c>
      <c r="CX676" s="2">
        <f t="shared" si="704"/>
        <v>0</v>
      </c>
      <c r="CY676" s="2">
        <f>((S676*BZ676)/100)</f>
        <v>199.905</v>
      </c>
      <c r="CZ676" s="2">
        <f>((S676*CA676)/100)</f>
        <v>186.57800000000003</v>
      </c>
      <c r="DA676" s="2"/>
      <c r="DB676" s="2"/>
      <c r="DC676" s="2" t="s">
        <v>3</v>
      </c>
      <c r="DD676" s="2" t="s">
        <v>3</v>
      </c>
      <c r="DE676" s="2" t="s">
        <v>3</v>
      </c>
      <c r="DF676" s="2" t="s">
        <v>3</v>
      </c>
      <c r="DG676" s="2" t="s">
        <v>232</v>
      </c>
      <c r="DH676" s="2" t="s">
        <v>3</v>
      </c>
      <c r="DI676" s="2" t="s">
        <v>232</v>
      </c>
      <c r="DJ676" s="2" t="s">
        <v>3</v>
      </c>
      <c r="DK676" s="2" t="s">
        <v>3</v>
      </c>
      <c r="DL676" s="2" t="s">
        <v>3</v>
      </c>
      <c r="DM676" s="2" t="s">
        <v>3</v>
      </c>
      <c r="DN676" s="2">
        <v>0</v>
      </c>
      <c r="DO676" s="2">
        <v>0</v>
      </c>
      <c r="DP676" s="2">
        <v>1</v>
      </c>
      <c r="DQ676" s="2">
        <v>1</v>
      </c>
      <c r="DR676" s="2"/>
      <c r="DS676" s="2"/>
      <c r="DT676" s="2"/>
      <c r="DU676" s="2">
        <v>1013</v>
      </c>
      <c r="DV676" s="2" t="s">
        <v>44</v>
      </c>
      <c r="DW676" s="2" t="s">
        <v>44</v>
      </c>
      <c r="DX676" s="2">
        <v>1</v>
      </c>
      <c r="DY676" s="2"/>
      <c r="DZ676" s="2" t="s">
        <v>3</v>
      </c>
      <c r="EA676" s="2" t="s">
        <v>3</v>
      </c>
      <c r="EB676" s="2" t="s">
        <v>3</v>
      </c>
      <c r="EC676" s="2" t="s">
        <v>3</v>
      </c>
      <c r="ED676" s="2"/>
      <c r="EE676" s="2">
        <v>151031388</v>
      </c>
      <c r="EF676" s="2">
        <v>50</v>
      </c>
      <c r="EG676" s="2" t="s">
        <v>233</v>
      </c>
      <c r="EH676" s="2">
        <v>0</v>
      </c>
      <c r="EI676" s="2" t="s">
        <v>3</v>
      </c>
      <c r="EJ676" s="2">
        <v>4</v>
      </c>
      <c r="EK676" s="2">
        <v>1390</v>
      </c>
      <c r="EL676" s="2" t="s">
        <v>471</v>
      </c>
      <c r="EM676" s="2" t="s">
        <v>472</v>
      </c>
      <c r="EN676" s="2"/>
      <c r="EO676" s="2" t="s">
        <v>236</v>
      </c>
      <c r="EP676" s="2"/>
      <c r="EQ676" s="2">
        <v>0</v>
      </c>
      <c r="ER676" s="2">
        <v>18.510000000000002</v>
      </c>
      <c r="ES676" s="2">
        <v>0</v>
      </c>
      <c r="ET676" s="2">
        <v>0</v>
      </c>
      <c r="EU676" s="2">
        <v>0</v>
      </c>
      <c r="EV676" s="2">
        <v>18.510000000000002</v>
      </c>
      <c r="EW676" s="2">
        <v>1.27</v>
      </c>
      <c r="EX676" s="2">
        <v>0</v>
      </c>
      <c r="EY676" s="2">
        <v>0</v>
      </c>
      <c r="EZ676" s="2"/>
      <c r="FA676" s="2"/>
      <c r="FB676" s="2"/>
      <c r="FC676" s="2"/>
      <c r="FD676" s="2"/>
      <c r="FE676" s="2"/>
      <c r="FF676" s="2"/>
      <c r="FG676" s="2"/>
      <c r="FH676" s="2"/>
      <c r="FI676" s="2"/>
      <c r="FJ676" s="2"/>
      <c r="FK676" s="2"/>
      <c r="FL676" s="2"/>
      <c r="FM676" s="2"/>
      <c r="FN676" s="2"/>
      <c r="FO676" s="2"/>
      <c r="FP676" s="2"/>
      <c r="FQ676" s="2">
        <v>0</v>
      </c>
      <c r="FR676" s="2">
        <f t="shared" si="705"/>
        <v>0</v>
      </c>
      <c r="FS676" s="2">
        <v>0</v>
      </c>
      <c r="FT676" s="2"/>
      <c r="FU676" s="2"/>
      <c r="FV676" s="2"/>
      <c r="FW676" s="2"/>
      <c r="FX676" s="2">
        <v>75</v>
      </c>
      <c r="FY676" s="2">
        <v>70</v>
      </c>
      <c r="FZ676" s="2"/>
      <c r="GA676" s="2" t="s">
        <v>3</v>
      </c>
      <c r="GB676" s="2"/>
      <c r="GC676" s="2"/>
      <c r="GD676" s="2">
        <v>0</v>
      </c>
      <c r="GE676" s="2"/>
      <c r="GF676" s="2">
        <v>-1273993221</v>
      </c>
      <c r="GG676" s="2">
        <v>2</v>
      </c>
      <c r="GH676" s="2">
        <v>1</v>
      </c>
      <c r="GI676" s="2">
        <v>-2</v>
      </c>
      <c r="GJ676" s="2">
        <v>0</v>
      </c>
      <c r="GK676" s="2">
        <f>ROUND(R676*(R12)/100,2)</f>
        <v>0</v>
      </c>
      <c r="GL676" s="2">
        <f t="shared" si="706"/>
        <v>0</v>
      </c>
      <c r="GM676" s="2">
        <f t="shared" si="707"/>
        <v>653.03</v>
      </c>
      <c r="GN676" s="2">
        <f t="shared" si="708"/>
        <v>0</v>
      </c>
      <c r="GO676" s="2">
        <f t="shared" si="709"/>
        <v>0</v>
      </c>
      <c r="GP676" s="2">
        <f t="shared" si="710"/>
        <v>653.03</v>
      </c>
      <c r="GQ676" s="2"/>
      <c r="GR676" s="2">
        <v>0</v>
      </c>
      <c r="GS676" s="2">
        <v>0</v>
      </c>
      <c r="GT676" s="2">
        <v>0</v>
      </c>
      <c r="GU676" s="2" t="s">
        <v>3</v>
      </c>
      <c r="GV676" s="2">
        <f t="shared" si="711"/>
        <v>0</v>
      </c>
      <c r="GW676" s="2">
        <v>1</v>
      </c>
      <c r="GX676" s="2">
        <f t="shared" si="712"/>
        <v>0</v>
      </c>
      <c r="GY676" s="2"/>
      <c r="GZ676" s="2"/>
      <c r="HA676" s="2">
        <v>0</v>
      </c>
      <c r="HB676" s="2">
        <v>0</v>
      </c>
      <c r="HC676" s="2">
        <f t="shared" si="713"/>
        <v>0</v>
      </c>
      <c r="HD676" s="2"/>
      <c r="HE676" s="2" t="s">
        <v>3</v>
      </c>
      <c r="HF676" s="2" t="s">
        <v>3</v>
      </c>
      <c r="HG676" s="2"/>
      <c r="HH676" s="2"/>
      <c r="HI676" s="2"/>
      <c r="HJ676" s="2"/>
      <c r="HK676" s="2"/>
      <c r="HL676" s="2"/>
      <c r="HM676" s="2" t="s">
        <v>3</v>
      </c>
      <c r="HN676" s="2" t="s">
        <v>3</v>
      </c>
      <c r="HO676" s="2" t="s">
        <v>3</v>
      </c>
      <c r="HP676" s="2" t="s">
        <v>3</v>
      </c>
      <c r="HQ676" s="2" t="s">
        <v>3</v>
      </c>
      <c r="HR676" s="2"/>
      <c r="HS676" s="2"/>
      <c r="HT676" s="2"/>
      <c r="HU676" s="2"/>
      <c r="HV676" s="2"/>
      <c r="HW676" s="2"/>
      <c r="HX676" s="2"/>
      <c r="HY676" s="2"/>
      <c r="HZ676" s="2"/>
      <c r="IA676" s="2"/>
      <c r="IB676" s="2"/>
      <c r="IC676" s="2"/>
      <c r="ID676" s="2"/>
      <c r="IE676" s="2"/>
      <c r="IF676" s="2"/>
      <c r="IG676" s="2"/>
      <c r="IH676" s="2"/>
      <c r="II676" s="2"/>
      <c r="IJ676" s="2"/>
      <c r="IK676" s="2">
        <v>0</v>
      </c>
      <c r="IL676" s="2"/>
      <c r="IM676" s="2"/>
      <c r="IN676" s="2"/>
      <c r="IO676" s="2"/>
      <c r="IP676" s="2"/>
      <c r="IQ676" s="2"/>
      <c r="IR676" s="2"/>
      <c r="IS676" s="2"/>
      <c r="IT676" s="2"/>
      <c r="IU676" s="2"/>
    </row>
    <row r="677" spans="1:255" x14ac:dyDescent="0.2">
      <c r="A677">
        <v>17</v>
      </c>
      <c r="B677">
        <v>1</v>
      </c>
      <c r="C677">
        <f>ROW(SmtRes!A700)</f>
        <v>700</v>
      </c>
      <c r="D677">
        <f>ROW(EtalonRes!A814)</f>
        <v>814</v>
      </c>
      <c r="E677" t="s">
        <v>61</v>
      </c>
      <c r="F677" t="s">
        <v>473</v>
      </c>
      <c r="G677" t="s">
        <v>474</v>
      </c>
      <c r="H677" t="s">
        <v>44</v>
      </c>
      <c r="I677">
        <v>18</v>
      </c>
      <c r="J677">
        <v>0</v>
      </c>
      <c r="K677">
        <v>18</v>
      </c>
      <c r="O677">
        <f t="shared" si="678"/>
        <v>9198.2999999999993</v>
      </c>
      <c r="P677">
        <f t="shared" si="679"/>
        <v>0</v>
      </c>
      <c r="Q677">
        <f t="shared" si="680"/>
        <v>0</v>
      </c>
      <c r="R677">
        <f t="shared" si="681"/>
        <v>0</v>
      </c>
      <c r="S677">
        <f t="shared" si="682"/>
        <v>9198.2999999999993</v>
      </c>
      <c r="T677">
        <f t="shared" si="683"/>
        <v>0</v>
      </c>
      <c r="U677">
        <f t="shared" si="684"/>
        <v>18.288</v>
      </c>
      <c r="V677">
        <f t="shared" si="685"/>
        <v>0</v>
      </c>
      <c r="W677">
        <f t="shared" si="686"/>
        <v>0</v>
      </c>
      <c r="X677">
        <f t="shared" si="687"/>
        <v>6438.81</v>
      </c>
      <c r="Y677">
        <f t="shared" si="687"/>
        <v>3771.3</v>
      </c>
      <c r="AA677">
        <v>151751235</v>
      </c>
      <c r="AB677">
        <f t="shared" si="688"/>
        <v>14.808</v>
      </c>
      <c r="AC677">
        <f t="shared" si="689"/>
        <v>0</v>
      </c>
      <c r="AD677">
        <f t="shared" si="690"/>
        <v>0</v>
      </c>
      <c r="AE677">
        <f t="shared" si="691"/>
        <v>0</v>
      </c>
      <c r="AF677">
        <f t="shared" si="692"/>
        <v>14.808</v>
      </c>
      <c r="AG677">
        <f t="shared" si="693"/>
        <v>0</v>
      </c>
      <c r="AH677">
        <f t="shared" si="694"/>
        <v>1.016</v>
      </c>
      <c r="AI677">
        <f t="shared" si="695"/>
        <v>0</v>
      </c>
      <c r="AJ677">
        <f t="shared" si="696"/>
        <v>0</v>
      </c>
      <c r="AK677">
        <v>18.510000000000002</v>
      </c>
      <c r="AL677">
        <v>0</v>
      </c>
      <c r="AM677">
        <v>0</v>
      </c>
      <c r="AN677">
        <v>0</v>
      </c>
      <c r="AO677">
        <v>18.510000000000002</v>
      </c>
      <c r="AP677">
        <v>0</v>
      </c>
      <c r="AQ677">
        <v>1.27</v>
      </c>
      <c r="AR677">
        <v>0</v>
      </c>
      <c r="AS677">
        <v>0</v>
      </c>
      <c r="AT677">
        <v>70</v>
      </c>
      <c r="AU677">
        <v>41</v>
      </c>
      <c r="AV677">
        <v>1</v>
      </c>
      <c r="AW677">
        <v>1</v>
      </c>
      <c r="AZ677">
        <v>1</v>
      </c>
      <c r="BA677">
        <v>34.51</v>
      </c>
      <c r="BB677">
        <v>1</v>
      </c>
      <c r="BC677">
        <v>1</v>
      </c>
      <c r="BD677" t="s">
        <v>3</v>
      </c>
      <c r="BE677" t="s">
        <v>3</v>
      </c>
      <c r="BF677" t="s">
        <v>3</v>
      </c>
      <c r="BG677" t="s">
        <v>3</v>
      </c>
      <c r="BH677">
        <v>0</v>
      </c>
      <c r="BI677">
        <v>4</v>
      </c>
      <c r="BJ677" t="s">
        <v>475</v>
      </c>
      <c r="BM677">
        <v>1390</v>
      </c>
      <c r="BN677">
        <v>0</v>
      </c>
      <c r="BO677" t="s">
        <v>3</v>
      </c>
      <c r="BP677">
        <v>0</v>
      </c>
      <c r="BQ677">
        <v>50</v>
      </c>
      <c r="BR677">
        <v>0</v>
      </c>
      <c r="BS677">
        <v>34.51</v>
      </c>
      <c r="BT677">
        <v>1</v>
      </c>
      <c r="BU677">
        <v>1</v>
      </c>
      <c r="BV677">
        <v>1</v>
      </c>
      <c r="BW677">
        <v>1</v>
      </c>
      <c r="BX677">
        <v>1</v>
      </c>
      <c r="BY677" t="s">
        <v>3</v>
      </c>
      <c r="BZ677">
        <v>70</v>
      </c>
      <c r="CA677">
        <v>41</v>
      </c>
      <c r="CB677" t="s">
        <v>3</v>
      </c>
      <c r="CE677">
        <v>30</v>
      </c>
      <c r="CF677">
        <v>0</v>
      </c>
      <c r="CG677">
        <v>0</v>
      </c>
      <c r="CM677">
        <v>0</v>
      </c>
      <c r="CN677" t="s">
        <v>231</v>
      </c>
      <c r="CO677">
        <v>0</v>
      </c>
      <c r="CP677">
        <f t="shared" si="697"/>
        <v>9198.2999999999993</v>
      </c>
      <c r="CQ677">
        <f t="shared" si="698"/>
        <v>0</v>
      </c>
      <c r="CR677">
        <f t="shared" si="699"/>
        <v>0</v>
      </c>
      <c r="CS677">
        <f t="shared" si="700"/>
        <v>0</v>
      </c>
      <c r="CT677">
        <f t="shared" si="701"/>
        <v>511.09</v>
      </c>
      <c r="CU677">
        <f t="shared" si="702"/>
        <v>0</v>
      </c>
      <c r="CV677">
        <f t="shared" si="703"/>
        <v>1.016</v>
      </c>
      <c r="CW677">
        <f t="shared" si="704"/>
        <v>0</v>
      </c>
      <c r="CX677">
        <f t="shared" si="704"/>
        <v>0</v>
      </c>
      <c r="CY677">
        <f>S677*(BZ677/100)</f>
        <v>6438.8099999999995</v>
      </c>
      <c r="CZ677">
        <f>S677*(CA677/100)</f>
        <v>3771.3029999999994</v>
      </c>
      <c r="DC677" t="s">
        <v>3</v>
      </c>
      <c r="DD677" t="s">
        <v>3</v>
      </c>
      <c r="DE677" t="s">
        <v>3</v>
      </c>
      <c r="DF677" t="s">
        <v>3</v>
      </c>
      <c r="DG677" t="s">
        <v>232</v>
      </c>
      <c r="DH677" t="s">
        <v>3</v>
      </c>
      <c r="DI677" t="s">
        <v>232</v>
      </c>
      <c r="DJ677" t="s">
        <v>3</v>
      </c>
      <c r="DK677" t="s">
        <v>3</v>
      </c>
      <c r="DL677" t="s">
        <v>3</v>
      </c>
      <c r="DM677" t="s">
        <v>3</v>
      </c>
      <c r="DN677">
        <v>75</v>
      </c>
      <c r="DO677">
        <v>70</v>
      </c>
      <c r="DP677">
        <v>1</v>
      </c>
      <c r="DQ677">
        <v>1</v>
      </c>
      <c r="DU677">
        <v>1013</v>
      </c>
      <c r="DV677" t="s">
        <v>44</v>
      </c>
      <c r="DW677" t="s">
        <v>44</v>
      </c>
      <c r="DX677">
        <v>1</v>
      </c>
      <c r="DZ677" t="s">
        <v>3</v>
      </c>
      <c r="EA677" t="s">
        <v>3</v>
      </c>
      <c r="EB677" t="s">
        <v>3</v>
      </c>
      <c r="EC677" t="s">
        <v>3</v>
      </c>
      <c r="EE677">
        <v>151031388</v>
      </c>
      <c r="EF677">
        <v>50</v>
      </c>
      <c r="EG677" t="s">
        <v>233</v>
      </c>
      <c r="EH677">
        <v>0</v>
      </c>
      <c r="EI677" t="s">
        <v>3</v>
      </c>
      <c r="EJ677">
        <v>4</v>
      </c>
      <c r="EK677">
        <v>1390</v>
      </c>
      <c r="EL677" t="s">
        <v>471</v>
      </c>
      <c r="EM677" t="s">
        <v>472</v>
      </c>
      <c r="EO677" t="s">
        <v>236</v>
      </c>
      <c r="EQ677">
        <v>0</v>
      </c>
      <c r="ER677">
        <v>18.510000000000002</v>
      </c>
      <c r="ES677">
        <v>0</v>
      </c>
      <c r="ET677">
        <v>0</v>
      </c>
      <c r="EU677">
        <v>0</v>
      </c>
      <c r="EV677">
        <v>18.510000000000002</v>
      </c>
      <c r="EW677">
        <v>1.27</v>
      </c>
      <c r="EX677">
        <v>0</v>
      </c>
      <c r="EY677">
        <v>0</v>
      </c>
      <c r="FQ677">
        <v>0</v>
      </c>
      <c r="FR677">
        <f t="shared" si="705"/>
        <v>0</v>
      </c>
      <c r="FS677">
        <v>0</v>
      </c>
      <c r="FX677">
        <v>75</v>
      </c>
      <c r="FY677">
        <v>70</v>
      </c>
      <c r="GA677" t="s">
        <v>3</v>
      </c>
      <c r="GD677">
        <v>0</v>
      </c>
      <c r="GF677">
        <v>-1273993221</v>
      </c>
      <c r="GG677">
        <v>2</v>
      </c>
      <c r="GH677">
        <v>1</v>
      </c>
      <c r="GI677">
        <v>2</v>
      </c>
      <c r="GJ677">
        <v>0</v>
      </c>
      <c r="GK677">
        <f>ROUND(R677*(S12)/100,2)</f>
        <v>0</v>
      </c>
      <c r="GL677">
        <f t="shared" si="706"/>
        <v>0</v>
      </c>
      <c r="GM677">
        <f t="shared" si="707"/>
        <v>19408.41</v>
      </c>
      <c r="GN677">
        <f t="shared" si="708"/>
        <v>0</v>
      </c>
      <c r="GO677">
        <f t="shared" si="709"/>
        <v>0</v>
      </c>
      <c r="GP677">
        <f t="shared" si="710"/>
        <v>19408.41</v>
      </c>
      <c r="GR677">
        <v>0</v>
      </c>
      <c r="GS677">
        <v>3</v>
      </c>
      <c r="GT677">
        <v>0</v>
      </c>
      <c r="GU677" t="s">
        <v>3</v>
      </c>
      <c r="GV677">
        <f t="shared" si="711"/>
        <v>0</v>
      </c>
      <c r="GW677">
        <v>1</v>
      </c>
      <c r="GX677">
        <f t="shared" si="712"/>
        <v>0</v>
      </c>
      <c r="HA677">
        <v>0</v>
      </c>
      <c r="HB677">
        <v>0</v>
      </c>
      <c r="HC677">
        <f t="shared" si="713"/>
        <v>0</v>
      </c>
      <c r="HE677" t="s">
        <v>3</v>
      </c>
      <c r="HF677" t="s">
        <v>3</v>
      </c>
      <c r="HM677" t="s">
        <v>3</v>
      </c>
      <c r="HN677" t="s">
        <v>3</v>
      </c>
      <c r="HO677" t="s">
        <v>3</v>
      </c>
      <c r="HP677" t="s">
        <v>3</v>
      </c>
      <c r="HQ677" t="s">
        <v>3</v>
      </c>
      <c r="IK677">
        <v>0</v>
      </c>
    </row>
    <row r="678" spans="1:255" x14ac:dyDescent="0.2">
      <c r="A678" s="2">
        <v>17</v>
      </c>
      <c r="B678" s="2">
        <v>1</v>
      </c>
      <c r="C678" s="2">
        <f>ROW(SmtRes!A701)</f>
        <v>701</v>
      </c>
      <c r="D678" s="2">
        <f>ROW(EtalonRes!A815)</f>
        <v>815</v>
      </c>
      <c r="E678" s="2" t="s">
        <v>65</v>
      </c>
      <c r="F678" s="2" t="s">
        <v>227</v>
      </c>
      <c r="G678" s="2" t="s">
        <v>228</v>
      </c>
      <c r="H678" s="2" t="s">
        <v>229</v>
      </c>
      <c r="I678" s="2">
        <v>1</v>
      </c>
      <c r="J678" s="2">
        <v>0</v>
      </c>
      <c r="K678" s="2">
        <v>1</v>
      </c>
      <c r="L678" s="2"/>
      <c r="M678" s="2"/>
      <c r="N678" s="2"/>
      <c r="O678" s="2">
        <f t="shared" si="678"/>
        <v>869.3</v>
      </c>
      <c r="P678" s="2">
        <f t="shared" si="679"/>
        <v>0</v>
      </c>
      <c r="Q678" s="2">
        <f t="shared" si="680"/>
        <v>0</v>
      </c>
      <c r="R678" s="2">
        <f t="shared" si="681"/>
        <v>0</v>
      </c>
      <c r="S678" s="2">
        <f t="shared" si="682"/>
        <v>869.3</v>
      </c>
      <c r="T678" s="2">
        <f t="shared" si="683"/>
        <v>0</v>
      </c>
      <c r="U678" s="2">
        <f t="shared" si="684"/>
        <v>44.800000000000004</v>
      </c>
      <c r="V678" s="2">
        <f t="shared" si="685"/>
        <v>0</v>
      </c>
      <c r="W678" s="2">
        <f t="shared" si="686"/>
        <v>0</v>
      </c>
      <c r="X678" s="2">
        <f t="shared" si="687"/>
        <v>651.98</v>
      </c>
      <c r="Y678" s="2">
        <f t="shared" si="687"/>
        <v>608.51</v>
      </c>
      <c r="Z678" s="2"/>
      <c r="AA678" s="2">
        <v>151751237</v>
      </c>
      <c r="AB678" s="2">
        <f t="shared" si="688"/>
        <v>869.29600000000005</v>
      </c>
      <c r="AC678" s="2">
        <f t="shared" si="689"/>
        <v>0</v>
      </c>
      <c r="AD678" s="2">
        <f t="shared" si="690"/>
        <v>0</v>
      </c>
      <c r="AE678" s="2">
        <f t="shared" si="691"/>
        <v>0</v>
      </c>
      <c r="AF678" s="2">
        <f t="shared" si="692"/>
        <v>869.29600000000005</v>
      </c>
      <c r="AG678" s="2">
        <f t="shared" si="693"/>
        <v>0</v>
      </c>
      <c r="AH678" s="2">
        <f t="shared" si="694"/>
        <v>44.800000000000004</v>
      </c>
      <c r="AI678" s="2">
        <f t="shared" si="695"/>
        <v>0</v>
      </c>
      <c r="AJ678" s="2">
        <f t="shared" si="696"/>
        <v>0</v>
      </c>
      <c r="AK678" s="2">
        <v>1086.6199999999999</v>
      </c>
      <c r="AL678" s="2">
        <v>0</v>
      </c>
      <c r="AM678" s="2">
        <v>0</v>
      </c>
      <c r="AN678" s="2">
        <v>0</v>
      </c>
      <c r="AO678" s="2">
        <v>1086.6199999999999</v>
      </c>
      <c r="AP678" s="2">
        <v>0</v>
      </c>
      <c r="AQ678" s="2">
        <v>56</v>
      </c>
      <c r="AR678" s="2">
        <v>0</v>
      </c>
      <c r="AS678" s="2">
        <v>0</v>
      </c>
      <c r="AT678" s="2">
        <v>75</v>
      </c>
      <c r="AU678" s="2">
        <v>70</v>
      </c>
      <c r="AV678" s="2">
        <v>1</v>
      </c>
      <c r="AW678" s="2">
        <v>1</v>
      </c>
      <c r="AX678" s="2"/>
      <c r="AY678" s="2"/>
      <c r="AZ678" s="2">
        <v>1</v>
      </c>
      <c r="BA678" s="2">
        <v>1</v>
      </c>
      <c r="BB678" s="2">
        <v>1</v>
      </c>
      <c r="BC678" s="2">
        <v>1</v>
      </c>
      <c r="BD678" s="2" t="s">
        <v>3</v>
      </c>
      <c r="BE678" s="2" t="s">
        <v>3</v>
      </c>
      <c r="BF678" s="2" t="s">
        <v>3</v>
      </c>
      <c r="BG678" s="2" t="s">
        <v>3</v>
      </c>
      <c r="BH678" s="2">
        <v>0</v>
      </c>
      <c r="BI678" s="2">
        <v>4</v>
      </c>
      <c r="BJ678" s="2" t="s">
        <v>230</v>
      </c>
      <c r="BK678" s="2"/>
      <c r="BL678" s="2"/>
      <c r="BM678" s="2">
        <v>382</v>
      </c>
      <c r="BN678" s="2">
        <v>0</v>
      </c>
      <c r="BO678" s="2" t="s">
        <v>3</v>
      </c>
      <c r="BP678" s="2">
        <v>0</v>
      </c>
      <c r="BQ678" s="2">
        <v>50</v>
      </c>
      <c r="BR678" s="2">
        <v>0</v>
      </c>
      <c r="BS678" s="2">
        <v>1</v>
      </c>
      <c r="BT678" s="2">
        <v>1</v>
      </c>
      <c r="BU678" s="2">
        <v>1</v>
      </c>
      <c r="BV678" s="2">
        <v>1</v>
      </c>
      <c r="BW678" s="2">
        <v>1</v>
      </c>
      <c r="BX678" s="2">
        <v>1</v>
      </c>
      <c r="BY678" s="2" t="s">
        <v>3</v>
      </c>
      <c r="BZ678" s="2">
        <v>75</v>
      </c>
      <c r="CA678" s="2">
        <v>70</v>
      </c>
      <c r="CB678" s="2" t="s">
        <v>3</v>
      </c>
      <c r="CC678" s="2"/>
      <c r="CD678" s="2"/>
      <c r="CE678" s="2">
        <v>30</v>
      </c>
      <c r="CF678" s="2">
        <v>0</v>
      </c>
      <c r="CG678" s="2">
        <v>0</v>
      </c>
      <c r="CH678" s="2"/>
      <c r="CI678" s="2"/>
      <c r="CJ678" s="2"/>
      <c r="CK678" s="2"/>
      <c r="CL678" s="2"/>
      <c r="CM678" s="2">
        <v>0</v>
      </c>
      <c r="CN678" s="2" t="s">
        <v>231</v>
      </c>
      <c r="CO678" s="2">
        <v>0</v>
      </c>
      <c r="CP678" s="2">
        <f t="shared" si="697"/>
        <v>869.3</v>
      </c>
      <c r="CQ678" s="2">
        <f t="shared" si="698"/>
        <v>0</v>
      </c>
      <c r="CR678" s="2">
        <f t="shared" si="699"/>
        <v>0</v>
      </c>
      <c r="CS678" s="2">
        <f t="shared" si="700"/>
        <v>0</v>
      </c>
      <c r="CT678" s="2">
        <f t="shared" si="701"/>
        <v>869.3</v>
      </c>
      <c r="CU678" s="2">
        <f t="shared" si="702"/>
        <v>0</v>
      </c>
      <c r="CV678" s="2">
        <f t="shared" si="703"/>
        <v>44.800000000000004</v>
      </c>
      <c r="CW678" s="2">
        <f t="shared" si="704"/>
        <v>0</v>
      </c>
      <c r="CX678" s="2">
        <f t="shared" si="704"/>
        <v>0</v>
      </c>
      <c r="CY678" s="2">
        <f>((S678*BZ678)/100)</f>
        <v>651.97500000000002</v>
      </c>
      <c r="CZ678" s="2">
        <f>((S678*CA678)/100)</f>
        <v>608.51</v>
      </c>
      <c r="DA678" s="2"/>
      <c r="DB678" s="2"/>
      <c r="DC678" s="2" t="s">
        <v>3</v>
      </c>
      <c r="DD678" s="2" t="s">
        <v>3</v>
      </c>
      <c r="DE678" s="2" t="s">
        <v>3</v>
      </c>
      <c r="DF678" s="2" t="s">
        <v>3</v>
      </c>
      <c r="DG678" s="2" t="s">
        <v>232</v>
      </c>
      <c r="DH678" s="2" t="s">
        <v>3</v>
      </c>
      <c r="DI678" s="2" t="s">
        <v>232</v>
      </c>
      <c r="DJ678" s="2" t="s">
        <v>3</v>
      </c>
      <c r="DK678" s="2" t="s">
        <v>3</v>
      </c>
      <c r="DL678" s="2" t="s">
        <v>3</v>
      </c>
      <c r="DM678" s="2" t="s">
        <v>3</v>
      </c>
      <c r="DN678" s="2">
        <v>0</v>
      </c>
      <c r="DO678" s="2">
        <v>0</v>
      </c>
      <c r="DP678" s="2">
        <v>1</v>
      </c>
      <c r="DQ678" s="2">
        <v>1</v>
      </c>
      <c r="DR678" s="2"/>
      <c r="DS678" s="2"/>
      <c r="DT678" s="2"/>
      <c r="DU678" s="2">
        <v>1013</v>
      </c>
      <c r="DV678" s="2" t="s">
        <v>229</v>
      </c>
      <c r="DW678" s="2" t="s">
        <v>229</v>
      </c>
      <c r="DX678" s="2">
        <v>1</v>
      </c>
      <c r="DY678" s="2"/>
      <c r="DZ678" s="2" t="s">
        <v>3</v>
      </c>
      <c r="EA678" s="2" t="s">
        <v>3</v>
      </c>
      <c r="EB678" s="2" t="s">
        <v>3</v>
      </c>
      <c r="EC678" s="2" t="s">
        <v>3</v>
      </c>
      <c r="ED678" s="2"/>
      <c r="EE678" s="2">
        <v>151030380</v>
      </c>
      <c r="EF678" s="2">
        <v>50</v>
      </c>
      <c r="EG678" s="2" t="s">
        <v>233</v>
      </c>
      <c r="EH678" s="2">
        <v>0</v>
      </c>
      <c r="EI678" s="2" t="s">
        <v>3</v>
      </c>
      <c r="EJ678" s="2">
        <v>4</v>
      </c>
      <c r="EK678" s="2">
        <v>382</v>
      </c>
      <c r="EL678" s="2" t="s">
        <v>234</v>
      </c>
      <c r="EM678" s="2" t="s">
        <v>235</v>
      </c>
      <c r="EN678" s="2"/>
      <c r="EO678" s="2" t="s">
        <v>236</v>
      </c>
      <c r="EP678" s="2"/>
      <c r="EQ678" s="2">
        <v>0</v>
      </c>
      <c r="ER678" s="2">
        <v>1086.6199999999999</v>
      </c>
      <c r="ES678" s="2">
        <v>0</v>
      </c>
      <c r="ET678" s="2">
        <v>0</v>
      </c>
      <c r="EU678" s="2">
        <v>0</v>
      </c>
      <c r="EV678" s="2">
        <v>1086.6199999999999</v>
      </c>
      <c r="EW678" s="2">
        <v>56</v>
      </c>
      <c r="EX678" s="2">
        <v>0</v>
      </c>
      <c r="EY678" s="2">
        <v>0</v>
      </c>
      <c r="EZ678" s="2"/>
      <c r="FA678" s="2"/>
      <c r="FB678" s="2"/>
      <c r="FC678" s="2"/>
      <c r="FD678" s="2"/>
      <c r="FE678" s="2"/>
      <c r="FF678" s="2"/>
      <c r="FG678" s="2"/>
      <c r="FH678" s="2"/>
      <c r="FI678" s="2"/>
      <c r="FJ678" s="2"/>
      <c r="FK678" s="2"/>
      <c r="FL678" s="2"/>
      <c r="FM678" s="2"/>
      <c r="FN678" s="2"/>
      <c r="FO678" s="2"/>
      <c r="FP678" s="2"/>
      <c r="FQ678" s="2">
        <v>0</v>
      </c>
      <c r="FR678" s="2">
        <f t="shared" si="705"/>
        <v>0</v>
      </c>
      <c r="FS678" s="2">
        <v>0</v>
      </c>
      <c r="FT678" s="2"/>
      <c r="FU678" s="2"/>
      <c r="FV678" s="2"/>
      <c r="FW678" s="2"/>
      <c r="FX678" s="2">
        <v>75</v>
      </c>
      <c r="FY678" s="2">
        <v>70</v>
      </c>
      <c r="FZ678" s="2"/>
      <c r="GA678" s="2" t="s">
        <v>3</v>
      </c>
      <c r="GB678" s="2"/>
      <c r="GC678" s="2"/>
      <c r="GD678" s="2">
        <v>0</v>
      </c>
      <c r="GE678" s="2"/>
      <c r="GF678" s="2">
        <v>-1711702085</v>
      </c>
      <c r="GG678" s="2">
        <v>2</v>
      </c>
      <c r="GH678" s="2">
        <v>1</v>
      </c>
      <c r="GI678" s="2">
        <v>-2</v>
      </c>
      <c r="GJ678" s="2">
        <v>0</v>
      </c>
      <c r="GK678" s="2">
        <f>ROUND(R678*(R12)/100,2)</f>
        <v>0</v>
      </c>
      <c r="GL678" s="2">
        <f t="shared" si="706"/>
        <v>0</v>
      </c>
      <c r="GM678" s="2">
        <f t="shared" si="707"/>
        <v>2129.79</v>
      </c>
      <c r="GN678" s="2">
        <f t="shared" si="708"/>
        <v>0</v>
      </c>
      <c r="GO678" s="2">
        <f t="shared" si="709"/>
        <v>0</v>
      </c>
      <c r="GP678" s="2">
        <f t="shared" si="710"/>
        <v>2129.79</v>
      </c>
      <c r="GQ678" s="2"/>
      <c r="GR678" s="2">
        <v>0</v>
      </c>
      <c r="GS678" s="2">
        <v>0</v>
      </c>
      <c r="GT678" s="2">
        <v>0</v>
      </c>
      <c r="GU678" s="2" t="s">
        <v>3</v>
      </c>
      <c r="GV678" s="2">
        <f t="shared" si="711"/>
        <v>0</v>
      </c>
      <c r="GW678" s="2">
        <v>1</v>
      </c>
      <c r="GX678" s="2">
        <f t="shared" si="712"/>
        <v>0</v>
      </c>
      <c r="GY678" s="2"/>
      <c r="GZ678" s="2"/>
      <c r="HA678" s="2">
        <v>0</v>
      </c>
      <c r="HB678" s="2">
        <v>0</v>
      </c>
      <c r="HC678" s="2">
        <f t="shared" si="713"/>
        <v>0</v>
      </c>
      <c r="HD678" s="2"/>
      <c r="HE678" s="2" t="s">
        <v>3</v>
      </c>
      <c r="HF678" s="2" t="s">
        <v>3</v>
      </c>
      <c r="HG678" s="2"/>
      <c r="HH678" s="2"/>
      <c r="HI678" s="2"/>
      <c r="HJ678" s="2"/>
      <c r="HK678" s="2"/>
      <c r="HL678" s="2"/>
      <c r="HM678" s="2" t="s">
        <v>3</v>
      </c>
      <c r="HN678" s="2" t="s">
        <v>3</v>
      </c>
      <c r="HO678" s="2" t="s">
        <v>3</v>
      </c>
      <c r="HP678" s="2" t="s">
        <v>3</v>
      </c>
      <c r="HQ678" s="2" t="s">
        <v>3</v>
      </c>
      <c r="HR678" s="2"/>
      <c r="HS678" s="2"/>
      <c r="HT678" s="2"/>
      <c r="HU678" s="2"/>
      <c r="HV678" s="2"/>
      <c r="HW678" s="2"/>
      <c r="HX678" s="2"/>
      <c r="HY678" s="2"/>
      <c r="HZ678" s="2"/>
      <c r="IA678" s="2"/>
      <c r="IB678" s="2"/>
      <c r="IC678" s="2"/>
      <c r="ID678" s="2"/>
      <c r="IE678" s="2"/>
      <c r="IF678" s="2"/>
      <c r="IG678" s="2"/>
      <c r="IH678" s="2"/>
      <c r="II678" s="2"/>
      <c r="IJ678" s="2"/>
      <c r="IK678" s="2">
        <v>0</v>
      </c>
      <c r="IL678" s="2"/>
      <c r="IM678" s="2"/>
      <c r="IN678" s="2"/>
      <c r="IO678" s="2"/>
      <c r="IP678" s="2"/>
      <c r="IQ678" s="2"/>
      <c r="IR678" s="2"/>
      <c r="IS678" s="2"/>
      <c r="IT678" s="2"/>
      <c r="IU678" s="2"/>
    </row>
    <row r="679" spans="1:255" x14ac:dyDescent="0.2">
      <c r="A679">
        <v>17</v>
      </c>
      <c r="B679">
        <v>1</v>
      </c>
      <c r="C679">
        <f>ROW(SmtRes!A702)</f>
        <v>702</v>
      </c>
      <c r="D679">
        <f>ROW(EtalonRes!A816)</f>
        <v>816</v>
      </c>
      <c r="E679" t="s">
        <v>65</v>
      </c>
      <c r="F679" t="s">
        <v>227</v>
      </c>
      <c r="G679" t="s">
        <v>228</v>
      </c>
      <c r="H679" t="s">
        <v>229</v>
      </c>
      <c r="I679">
        <v>1</v>
      </c>
      <c r="J679">
        <v>0</v>
      </c>
      <c r="K679">
        <v>1</v>
      </c>
      <c r="O679">
        <f t="shared" si="678"/>
        <v>29999.54</v>
      </c>
      <c r="P679">
        <f t="shared" si="679"/>
        <v>0</v>
      </c>
      <c r="Q679">
        <f t="shared" si="680"/>
        <v>0</v>
      </c>
      <c r="R679">
        <f t="shared" si="681"/>
        <v>0</v>
      </c>
      <c r="S679">
        <f t="shared" si="682"/>
        <v>29999.54</v>
      </c>
      <c r="T679">
        <f t="shared" si="683"/>
        <v>0</v>
      </c>
      <c r="U679">
        <f t="shared" si="684"/>
        <v>44.800000000000004</v>
      </c>
      <c r="V679">
        <f t="shared" si="685"/>
        <v>0</v>
      </c>
      <c r="W679">
        <f t="shared" si="686"/>
        <v>0</v>
      </c>
      <c r="X679">
        <f t="shared" si="687"/>
        <v>20999.68</v>
      </c>
      <c r="Y679">
        <f t="shared" si="687"/>
        <v>12299.81</v>
      </c>
      <c r="AA679">
        <v>151751235</v>
      </c>
      <c r="AB679">
        <f t="shared" si="688"/>
        <v>869.29600000000005</v>
      </c>
      <c r="AC679">
        <f t="shared" si="689"/>
        <v>0</v>
      </c>
      <c r="AD679">
        <f t="shared" si="690"/>
        <v>0</v>
      </c>
      <c r="AE679">
        <f t="shared" si="691"/>
        <v>0</v>
      </c>
      <c r="AF679">
        <f t="shared" si="692"/>
        <v>869.29600000000005</v>
      </c>
      <c r="AG679">
        <f t="shared" si="693"/>
        <v>0</v>
      </c>
      <c r="AH679">
        <f t="shared" si="694"/>
        <v>44.800000000000004</v>
      </c>
      <c r="AI679">
        <f t="shared" si="695"/>
        <v>0</v>
      </c>
      <c r="AJ679">
        <f t="shared" si="696"/>
        <v>0</v>
      </c>
      <c r="AK679">
        <v>1086.6199999999999</v>
      </c>
      <c r="AL679">
        <v>0</v>
      </c>
      <c r="AM679">
        <v>0</v>
      </c>
      <c r="AN679">
        <v>0</v>
      </c>
      <c r="AO679">
        <v>1086.6199999999999</v>
      </c>
      <c r="AP679">
        <v>0</v>
      </c>
      <c r="AQ679">
        <v>56</v>
      </c>
      <c r="AR679">
        <v>0</v>
      </c>
      <c r="AS679">
        <v>0</v>
      </c>
      <c r="AT679">
        <v>70</v>
      </c>
      <c r="AU679">
        <v>41</v>
      </c>
      <c r="AV679">
        <v>1</v>
      </c>
      <c r="AW679">
        <v>1</v>
      </c>
      <c r="AZ679">
        <v>1</v>
      </c>
      <c r="BA679">
        <v>34.51</v>
      </c>
      <c r="BB679">
        <v>1</v>
      </c>
      <c r="BC679">
        <v>1</v>
      </c>
      <c r="BD679" t="s">
        <v>3</v>
      </c>
      <c r="BE679" t="s">
        <v>3</v>
      </c>
      <c r="BF679" t="s">
        <v>3</v>
      </c>
      <c r="BG679" t="s">
        <v>3</v>
      </c>
      <c r="BH679">
        <v>0</v>
      </c>
      <c r="BI679">
        <v>4</v>
      </c>
      <c r="BJ679" t="s">
        <v>230</v>
      </c>
      <c r="BM679">
        <v>382</v>
      </c>
      <c r="BN679">
        <v>0</v>
      </c>
      <c r="BO679" t="s">
        <v>3</v>
      </c>
      <c r="BP679">
        <v>0</v>
      </c>
      <c r="BQ679">
        <v>50</v>
      </c>
      <c r="BR679">
        <v>0</v>
      </c>
      <c r="BS679">
        <v>34.51</v>
      </c>
      <c r="BT679">
        <v>1</v>
      </c>
      <c r="BU679">
        <v>1</v>
      </c>
      <c r="BV679">
        <v>1</v>
      </c>
      <c r="BW679">
        <v>1</v>
      </c>
      <c r="BX679">
        <v>1</v>
      </c>
      <c r="BY679" t="s">
        <v>3</v>
      </c>
      <c r="BZ679">
        <v>70</v>
      </c>
      <c r="CA679">
        <v>41</v>
      </c>
      <c r="CB679" t="s">
        <v>3</v>
      </c>
      <c r="CE679">
        <v>30</v>
      </c>
      <c r="CF679">
        <v>0</v>
      </c>
      <c r="CG679">
        <v>0</v>
      </c>
      <c r="CM679">
        <v>0</v>
      </c>
      <c r="CN679" t="s">
        <v>231</v>
      </c>
      <c r="CO679">
        <v>0</v>
      </c>
      <c r="CP679">
        <f t="shared" si="697"/>
        <v>29999.54</v>
      </c>
      <c r="CQ679">
        <f t="shared" si="698"/>
        <v>0</v>
      </c>
      <c r="CR679">
        <f t="shared" si="699"/>
        <v>0</v>
      </c>
      <c r="CS679">
        <f t="shared" si="700"/>
        <v>0</v>
      </c>
      <c r="CT679">
        <f t="shared" si="701"/>
        <v>29999.54</v>
      </c>
      <c r="CU679">
        <f t="shared" si="702"/>
        <v>0</v>
      </c>
      <c r="CV679">
        <f t="shared" si="703"/>
        <v>44.800000000000004</v>
      </c>
      <c r="CW679">
        <f t="shared" si="704"/>
        <v>0</v>
      </c>
      <c r="CX679">
        <f t="shared" si="704"/>
        <v>0</v>
      </c>
      <c r="CY679">
        <f>S679*(BZ679/100)</f>
        <v>20999.678</v>
      </c>
      <c r="CZ679">
        <f>S679*(CA679/100)</f>
        <v>12299.811400000001</v>
      </c>
      <c r="DC679" t="s">
        <v>3</v>
      </c>
      <c r="DD679" t="s">
        <v>3</v>
      </c>
      <c r="DE679" t="s">
        <v>3</v>
      </c>
      <c r="DF679" t="s">
        <v>3</v>
      </c>
      <c r="DG679" t="s">
        <v>232</v>
      </c>
      <c r="DH679" t="s">
        <v>3</v>
      </c>
      <c r="DI679" t="s">
        <v>232</v>
      </c>
      <c r="DJ679" t="s">
        <v>3</v>
      </c>
      <c r="DK679" t="s">
        <v>3</v>
      </c>
      <c r="DL679" t="s">
        <v>3</v>
      </c>
      <c r="DM679" t="s">
        <v>3</v>
      </c>
      <c r="DN679">
        <v>75</v>
      </c>
      <c r="DO679">
        <v>70</v>
      </c>
      <c r="DP679">
        <v>1</v>
      </c>
      <c r="DQ679">
        <v>1</v>
      </c>
      <c r="DU679">
        <v>1013</v>
      </c>
      <c r="DV679" t="s">
        <v>229</v>
      </c>
      <c r="DW679" t="s">
        <v>229</v>
      </c>
      <c r="DX679">
        <v>1</v>
      </c>
      <c r="DZ679" t="s">
        <v>3</v>
      </c>
      <c r="EA679" t="s">
        <v>3</v>
      </c>
      <c r="EB679" t="s">
        <v>3</v>
      </c>
      <c r="EC679" t="s">
        <v>3</v>
      </c>
      <c r="EE679">
        <v>151030380</v>
      </c>
      <c r="EF679">
        <v>50</v>
      </c>
      <c r="EG679" t="s">
        <v>233</v>
      </c>
      <c r="EH679">
        <v>0</v>
      </c>
      <c r="EI679" t="s">
        <v>3</v>
      </c>
      <c r="EJ679">
        <v>4</v>
      </c>
      <c r="EK679">
        <v>382</v>
      </c>
      <c r="EL679" t="s">
        <v>234</v>
      </c>
      <c r="EM679" t="s">
        <v>235</v>
      </c>
      <c r="EO679" t="s">
        <v>236</v>
      </c>
      <c r="EQ679">
        <v>0</v>
      </c>
      <c r="ER679">
        <v>1086.6199999999999</v>
      </c>
      <c r="ES679">
        <v>0</v>
      </c>
      <c r="ET679">
        <v>0</v>
      </c>
      <c r="EU679">
        <v>0</v>
      </c>
      <c r="EV679">
        <v>1086.6199999999999</v>
      </c>
      <c r="EW679">
        <v>56</v>
      </c>
      <c r="EX679">
        <v>0</v>
      </c>
      <c r="EY679">
        <v>0</v>
      </c>
      <c r="FQ679">
        <v>0</v>
      </c>
      <c r="FR679">
        <f t="shared" si="705"/>
        <v>0</v>
      </c>
      <c r="FS679">
        <v>0</v>
      </c>
      <c r="FX679">
        <v>75</v>
      </c>
      <c r="FY679">
        <v>70</v>
      </c>
      <c r="GA679" t="s">
        <v>3</v>
      </c>
      <c r="GD679">
        <v>0</v>
      </c>
      <c r="GF679">
        <v>-1711702085</v>
      </c>
      <c r="GG679">
        <v>2</v>
      </c>
      <c r="GH679">
        <v>1</v>
      </c>
      <c r="GI679">
        <v>2</v>
      </c>
      <c r="GJ679">
        <v>0</v>
      </c>
      <c r="GK679">
        <f>ROUND(R679*(S12)/100,2)</f>
        <v>0</v>
      </c>
      <c r="GL679">
        <f t="shared" si="706"/>
        <v>0</v>
      </c>
      <c r="GM679">
        <f t="shared" si="707"/>
        <v>63299.03</v>
      </c>
      <c r="GN679">
        <f t="shared" si="708"/>
        <v>0</v>
      </c>
      <c r="GO679">
        <f t="shared" si="709"/>
        <v>0</v>
      </c>
      <c r="GP679">
        <f t="shared" si="710"/>
        <v>63299.03</v>
      </c>
      <c r="GR679">
        <v>0</v>
      </c>
      <c r="GS679">
        <v>3</v>
      </c>
      <c r="GT679">
        <v>0</v>
      </c>
      <c r="GU679" t="s">
        <v>3</v>
      </c>
      <c r="GV679">
        <f t="shared" si="711"/>
        <v>0</v>
      </c>
      <c r="GW679">
        <v>1</v>
      </c>
      <c r="GX679">
        <f t="shared" si="712"/>
        <v>0</v>
      </c>
      <c r="HA679">
        <v>0</v>
      </c>
      <c r="HB679">
        <v>0</v>
      </c>
      <c r="HC679">
        <f t="shared" si="713"/>
        <v>0</v>
      </c>
      <c r="HE679" t="s">
        <v>3</v>
      </c>
      <c r="HF679" t="s">
        <v>3</v>
      </c>
      <c r="HM679" t="s">
        <v>3</v>
      </c>
      <c r="HN679" t="s">
        <v>3</v>
      </c>
      <c r="HO679" t="s">
        <v>3</v>
      </c>
      <c r="HP679" t="s">
        <v>3</v>
      </c>
      <c r="HQ679" t="s">
        <v>3</v>
      </c>
      <c r="IK679">
        <v>0</v>
      </c>
    </row>
    <row r="681" spans="1:255" x14ac:dyDescent="0.2">
      <c r="A681" s="3">
        <v>51</v>
      </c>
      <c r="B681" s="3">
        <f>B670</f>
        <v>1</v>
      </c>
      <c r="C681" s="3">
        <f>A670</f>
        <v>5</v>
      </c>
      <c r="D681" s="3">
        <f>ROW(A670)</f>
        <v>670</v>
      </c>
      <c r="E681" s="3"/>
      <c r="F681" s="3" t="str">
        <f>IF(F670&lt;&gt;"",F670,"")</f>
        <v>Новый подраздел</v>
      </c>
      <c r="G681" s="3" t="str">
        <f>IF(G670&lt;&gt;"",G670,"")</f>
        <v>3. АПТ</v>
      </c>
      <c r="H681" s="3">
        <v>0</v>
      </c>
      <c r="I681" s="3"/>
      <c r="J681" s="3"/>
      <c r="K681" s="3"/>
      <c r="L681" s="3"/>
      <c r="M681" s="3"/>
      <c r="N681" s="3"/>
      <c r="O681" s="3">
        <f t="shared" ref="O681:T681" si="714">ROUND(AB681,2)</f>
        <v>1160.46</v>
      </c>
      <c r="P681" s="3">
        <f t="shared" si="714"/>
        <v>0</v>
      </c>
      <c r="Q681" s="3">
        <f t="shared" si="714"/>
        <v>0</v>
      </c>
      <c r="R681" s="3">
        <f t="shared" si="714"/>
        <v>0</v>
      </c>
      <c r="S681" s="3">
        <f t="shared" si="714"/>
        <v>1160.46</v>
      </c>
      <c r="T681" s="3">
        <f t="shared" si="714"/>
        <v>0</v>
      </c>
      <c r="U681" s="3">
        <f>AH681</f>
        <v>64.415999999999997</v>
      </c>
      <c r="V681" s="3">
        <f>AI681</f>
        <v>0</v>
      </c>
      <c r="W681" s="3">
        <f>ROUND(AJ681,2)</f>
        <v>0</v>
      </c>
      <c r="X681" s="3">
        <f>ROUND(AK681,2)</f>
        <v>870.36</v>
      </c>
      <c r="Y681" s="3">
        <f>ROUND(AL681,2)</f>
        <v>812.32</v>
      </c>
      <c r="Z681" s="3"/>
      <c r="AA681" s="3"/>
      <c r="AB681" s="3">
        <f>ROUND(SUMIF(AA674:AA679,"=151751237",O674:O679),2)</f>
        <v>1160.46</v>
      </c>
      <c r="AC681" s="3">
        <f>ROUND(SUMIF(AA674:AA679,"=151751237",P674:P679),2)</f>
        <v>0</v>
      </c>
      <c r="AD681" s="3">
        <f>ROUND(SUMIF(AA674:AA679,"=151751237",Q674:Q679),2)</f>
        <v>0</v>
      </c>
      <c r="AE681" s="3">
        <f>ROUND(SUMIF(AA674:AA679,"=151751237",R674:R679),2)</f>
        <v>0</v>
      </c>
      <c r="AF681" s="3">
        <f>ROUND(SUMIF(AA674:AA679,"=151751237",S674:S679),2)</f>
        <v>1160.46</v>
      </c>
      <c r="AG681" s="3">
        <f>ROUND(SUMIF(AA674:AA679,"=151751237",T674:T679),2)</f>
        <v>0</v>
      </c>
      <c r="AH681" s="3">
        <f>SUMIF(AA674:AA679,"=151751237",U674:U679)</f>
        <v>64.415999999999997</v>
      </c>
      <c r="AI681" s="3">
        <f>SUMIF(AA674:AA679,"=151751237",V674:V679)</f>
        <v>0</v>
      </c>
      <c r="AJ681" s="3">
        <f>ROUND(SUMIF(AA674:AA679,"=151751237",W674:W679),2)</f>
        <v>0</v>
      </c>
      <c r="AK681" s="3">
        <f>ROUND(SUMIF(AA674:AA679,"=151751237",X674:X679),2)</f>
        <v>870.36</v>
      </c>
      <c r="AL681" s="3">
        <f>ROUND(SUMIF(AA674:AA679,"=151751237",Y674:Y679),2)</f>
        <v>812.32</v>
      </c>
      <c r="AM681" s="3"/>
      <c r="AN681" s="3"/>
      <c r="AO681" s="3">
        <f t="shared" ref="AO681:BD681" si="715">ROUND(BX681,2)</f>
        <v>0</v>
      </c>
      <c r="AP681" s="3">
        <f t="shared" si="715"/>
        <v>0</v>
      </c>
      <c r="AQ681" s="3">
        <f t="shared" si="715"/>
        <v>0</v>
      </c>
      <c r="AR681" s="3">
        <f t="shared" si="715"/>
        <v>2843.14</v>
      </c>
      <c r="AS681" s="3">
        <f t="shared" si="715"/>
        <v>0</v>
      </c>
      <c r="AT681" s="3">
        <f t="shared" si="715"/>
        <v>0</v>
      </c>
      <c r="AU681" s="3">
        <f t="shared" si="715"/>
        <v>2843.14</v>
      </c>
      <c r="AV681" s="3">
        <f t="shared" si="715"/>
        <v>0</v>
      </c>
      <c r="AW681" s="3">
        <f t="shared" si="715"/>
        <v>0</v>
      </c>
      <c r="AX681" s="3">
        <f t="shared" si="715"/>
        <v>0</v>
      </c>
      <c r="AY681" s="3">
        <f t="shared" si="715"/>
        <v>0</v>
      </c>
      <c r="AZ681" s="3">
        <f t="shared" si="715"/>
        <v>0</v>
      </c>
      <c r="BA681" s="3">
        <f t="shared" si="715"/>
        <v>0</v>
      </c>
      <c r="BB681" s="3">
        <f t="shared" si="715"/>
        <v>0</v>
      </c>
      <c r="BC681" s="3">
        <f t="shared" si="715"/>
        <v>0</v>
      </c>
      <c r="BD681" s="3">
        <f t="shared" si="715"/>
        <v>0</v>
      </c>
      <c r="BE681" s="3"/>
      <c r="BF681" s="3"/>
      <c r="BG681" s="3"/>
      <c r="BH681" s="3"/>
      <c r="BI681" s="3"/>
      <c r="BJ681" s="3"/>
      <c r="BK681" s="3"/>
      <c r="BL681" s="3"/>
      <c r="BM681" s="3"/>
      <c r="BN681" s="3"/>
      <c r="BO681" s="3"/>
      <c r="BP681" s="3"/>
      <c r="BQ681" s="3"/>
      <c r="BR681" s="3"/>
      <c r="BS681" s="3"/>
      <c r="BT681" s="3"/>
      <c r="BU681" s="3"/>
      <c r="BV681" s="3"/>
      <c r="BW681" s="3"/>
      <c r="BX681" s="3">
        <f>ROUND(SUMIF(AA674:AA679,"=151751237",FQ674:FQ679),2)</f>
        <v>0</v>
      </c>
      <c r="BY681" s="3">
        <f>ROUND(SUMIF(AA674:AA679,"=151751237",FR674:FR679),2)</f>
        <v>0</v>
      </c>
      <c r="BZ681" s="3">
        <f>ROUND(SUMIF(AA674:AA679,"=151751237",GL674:GL679),2)</f>
        <v>0</v>
      </c>
      <c r="CA681" s="3">
        <f>ROUND(SUMIF(AA674:AA679,"=151751237",GM674:GM679),2)</f>
        <v>2843.14</v>
      </c>
      <c r="CB681" s="3">
        <f>ROUND(SUMIF(AA674:AA679,"=151751237",GN674:GN679),2)</f>
        <v>0</v>
      </c>
      <c r="CC681" s="3">
        <f>ROUND(SUMIF(AA674:AA679,"=151751237",GO674:GO679),2)</f>
        <v>0</v>
      </c>
      <c r="CD681" s="3">
        <f>ROUND(SUMIF(AA674:AA679,"=151751237",GP674:GP679),2)</f>
        <v>2843.14</v>
      </c>
      <c r="CE681" s="3">
        <f>AC681-BX681</f>
        <v>0</v>
      </c>
      <c r="CF681" s="3">
        <f>AC681-BY681</f>
        <v>0</v>
      </c>
      <c r="CG681" s="3">
        <f>BX681-BZ681</f>
        <v>0</v>
      </c>
      <c r="CH681" s="3">
        <f>AC681-BX681-BY681+BZ681</f>
        <v>0</v>
      </c>
      <c r="CI681" s="3">
        <f>BY681-BZ681</f>
        <v>0</v>
      </c>
      <c r="CJ681" s="3">
        <f>ROUND(SUMIF(AA674:AA679,"=151751237",GX674:GX679),2)</f>
        <v>0</v>
      </c>
      <c r="CK681" s="3">
        <f>ROUND(SUMIF(AA674:AA679,"=151751237",GY674:GY679),2)</f>
        <v>0</v>
      </c>
      <c r="CL681" s="3">
        <f>ROUND(SUMIF(AA674:AA679,"=151751237",GZ674:GZ679),2)</f>
        <v>0</v>
      </c>
      <c r="CM681" s="3">
        <f>ROUND(SUMIF(AA674:AA679,"=151751237",HD674:HD679),2)</f>
        <v>0</v>
      </c>
      <c r="CN681" s="3"/>
      <c r="CO681" s="3"/>
      <c r="CP681" s="3"/>
      <c r="CQ681" s="3"/>
      <c r="CR681" s="3"/>
      <c r="CS681" s="3"/>
      <c r="CT681" s="3"/>
      <c r="CU681" s="3"/>
      <c r="CV681" s="3"/>
      <c r="CW681" s="3"/>
      <c r="CX681" s="3"/>
      <c r="CY681" s="3"/>
      <c r="CZ681" s="3"/>
      <c r="DA681" s="3"/>
      <c r="DB681" s="3"/>
      <c r="DC681" s="3"/>
      <c r="DD681" s="3"/>
      <c r="DE681" s="3"/>
      <c r="DF681" s="3"/>
      <c r="DG681" s="4">
        <f t="shared" ref="DG681:DL681" si="716">ROUND(DT681,2)</f>
        <v>40047.480000000003</v>
      </c>
      <c r="DH681" s="4">
        <f t="shared" si="716"/>
        <v>0</v>
      </c>
      <c r="DI681" s="4">
        <f t="shared" si="716"/>
        <v>0</v>
      </c>
      <c r="DJ681" s="4">
        <f t="shared" si="716"/>
        <v>0</v>
      </c>
      <c r="DK681" s="4">
        <f t="shared" si="716"/>
        <v>40047.480000000003</v>
      </c>
      <c r="DL681" s="4">
        <f t="shared" si="716"/>
        <v>0</v>
      </c>
      <c r="DM681" s="4">
        <f>DZ681</f>
        <v>64.415999999999997</v>
      </c>
      <c r="DN681" s="4">
        <f>EA681</f>
        <v>0</v>
      </c>
      <c r="DO681" s="4">
        <f>ROUND(EB681,2)</f>
        <v>0</v>
      </c>
      <c r="DP681" s="4">
        <f>ROUND(EC681,2)</f>
        <v>28033.24</v>
      </c>
      <c r="DQ681" s="4">
        <f>ROUND(ED681,2)</f>
        <v>16419.46</v>
      </c>
      <c r="DR681" s="4"/>
      <c r="DS681" s="4"/>
      <c r="DT681" s="4">
        <f>ROUND(SUMIF(AA674:AA679,"=151751235",O674:O679),2)</f>
        <v>40047.480000000003</v>
      </c>
      <c r="DU681" s="4">
        <f>ROUND(SUMIF(AA674:AA679,"=151751235",P674:P679),2)</f>
        <v>0</v>
      </c>
      <c r="DV681" s="4">
        <f>ROUND(SUMIF(AA674:AA679,"=151751235",Q674:Q679),2)</f>
        <v>0</v>
      </c>
      <c r="DW681" s="4">
        <f>ROUND(SUMIF(AA674:AA679,"=151751235",R674:R679),2)</f>
        <v>0</v>
      </c>
      <c r="DX681" s="4">
        <f>ROUND(SUMIF(AA674:AA679,"=151751235",S674:S679),2)</f>
        <v>40047.480000000003</v>
      </c>
      <c r="DY681" s="4">
        <f>ROUND(SUMIF(AA674:AA679,"=151751235",T674:T679),2)</f>
        <v>0</v>
      </c>
      <c r="DZ681" s="4">
        <f>SUMIF(AA674:AA679,"=151751235",U674:U679)</f>
        <v>64.415999999999997</v>
      </c>
      <c r="EA681" s="4">
        <f>SUMIF(AA674:AA679,"=151751235",V674:V679)</f>
        <v>0</v>
      </c>
      <c r="EB681" s="4">
        <f>ROUND(SUMIF(AA674:AA679,"=151751235",W674:W679),2)</f>
        <v>0</v>
      </c>
      <c r="EC681" s="4">
        <f>ROUND(SUMIF(AA674:AA679,"=151751235",X674:X679),2)</f>
        <v>28033.24</v>
      </c>
      <c r="ED681" s="4">
        <f>ROUND(SUMIF(AA674:AA679,"=151751235",Y674:Y679),2)</f>
        <v>16419.46</v>
      </c>
      <c r="EE681" s="4"/>
      <c r="EF681" s="4"/>
      <c r="EG681" s="4">
        <f t="shared" ref="EG681:EV681" si="717">ROUND(FP681,2)</f>
        <v>0</v>
      </c>
      <c r="EH681" s="4">
        <f t="shared" si="717"/>
        <v>0</v>
      </c>
      <c r="EI681" s="4">
        <f t="shared" si="717"/>
        <v>0</v>
      </c>
      <c r="EJ681" s="4">
        <f t="shared" si="717"/>
        <v>84500.18</v>
      </c>
      <c r="EK681" s="4">
        <f t="shared" si="717"/>
        <v>0</v>
      </c>
      <c r="EL681" s="4">
        <f t="shared" si="717"/>
        <v>0</v>
      </c>
      <c r="EM681" s="4">
        <f t="shared" si="717"/>
        <v>84500.18</v>
      </c>
      <c r="EN681" s="4">
        <f t="shared" si="717"/>
        <v>0</v>
      </c>
      <c r="EO681" s="4">
        <f t="shared" si="717"/>
        <v>0</v>
      </c>
      <c r="EP681" s="4">
        <f t="shared" si="717"/>
        <v>0</v>
      </c>
      <c r="EQ681" s="4">
        <f t="shared" si="717"/>
        <v>0</v>
      </c>
      <c r="ER681" s="4">
        <f t="shared" si="717"/>
        <v>0</v>
      </c>
      <c r="ES681" s="4">
        <f t="shared" si="717"/>
        <v>0</v>
      </c>
      <c r="ET681" s="4">
        <f t="shared" si="717"/>
        <v>0</v>
      </c>
      <c r="EU681" s="4">
        <f t="shared" si="717"/>
        <v>0</v>
      </c>
      <c r="EV681" s="4">
        <f t="shared" si="717"/>
        <v>0</v>
      </c>
      <c r="EW681" s="4"/>
      <c r="EX681" s="4"/>
      <c r="EY681" s="4"/>
      <c r="EZ681" s="4"/>
      <c r="FA681" s="4"/>
      <c r="FB681" s="4"/>
      <c r="FC681" s="4"/>
      <c r="FD681" s="4"/>
      <c r="FE681" s="4"/>
      <c r="FF681" s="4"/>
      <c r="FG681" s="4"/>
      <c r="FH681" s="4"/>
      <c r="FI681" s="4"/>
      <c r="FJ681" s="4"/>
      <c r="FK681" s="4"/>
      <c r="FL681" s="4"/>
      <c r="FM681" s="4"/>
      <c r="FN681" s="4"/>
      <c r="FO681" s="4"/>
      <c r="FP681" s="4">
        <f>ROUND(SUMIF(AA674:AA679,"=151751235",FQ674:FQ679),2)</f>
        <v>0</v>
      </c>
      <c r="FQ681" s="4">
        <f>ROUND(SUMIF(AA674:AA679,"=151751235",FR674:FR679),2)</f>
        <v>0</v>
      </c>
      <c r="FR681" s="4">
        <f>ROUND(SUMIF(AA674:AA679,"=151751235",GL674:GL679),2)</f>
        <v>0</v>
      </c>
      <c r="FS681" s="4">
        <f>ROUND(SUMIF(AA674:AA679,"=151751235",GM674:GM679),2)</f>
        <v>84500.18</v>
      </c>
      <c r="FT681" s="4">
        <f>ROUND(SUMIF(AA674:AA679,"=151751235",GN674:GN679),2)</f>
        <v>0</v>
      </c>
      <c r="FU681" s="4">
        <f>ROUND(SUMIF(AA674:AA679,"=151751235",GO674:GO679),2)</f>
        <v>0</v>
      </c>
      <c r="FV681" s="4">
        <f>ROUND(SUMIF(AA674:AA679,"=151751235",GP674:GP679),2)</f>
        <v>84500.18</v>
      </c>
      <c r="FW681" s="4">
        <f>DU681-FP681</f>
        <v>0</v>
      </c>
      <c r="FX681" s="4">
        <f>DU681-FQ681</f>
        <v>0</v>
      </c>
      <c r="FY681" s="4">
        <f>FP681-FR681</f>
        <v>0</v>
      </c>
      <c r="FZ681" s="4">
        <f>DU681-FP681-FQ681+FR681</f>
        <v>0</v>
      </c>
      <c r="GA681" s="4">
        <f>FQ681-FR681</f>
        <v>0</v>
      </c>
      <c r="GB681" s="4">
        <f>ROUND(SUMIF(AA674:AA679,"=151751235",GX674:GX679),2)</f>
        <v>0</v>
      </c>
      <c r="GC681" s="4">
        <f>ROUND(SUMIF(AA674:AA679,"=151751235",GY674:GY679),2)</f>
        <v>0</v>
      </c>
      <c r="GD681" s="4">
        <f>ROUND(SUMIF(AA674:AA679,"=151751235",GZ674:GZ679),2)</f>
        <v>0</v>
      </c>
      <c r="GE681" s="4">
        <f>ROUND(SUMIF(AA674:AA679,"=151751235",HD674:HD679),2)</f>
        <v>0</v>
      </c>
      <c r="GF681" s="4"/>
      <c r="GG681" s="4"/>
      <c r="GH681" s="4"/>
      <c r="GI681" s="4"/>
      <c r="GJ681" s="4"/>
      <c r="GK681" s="4"/>
      <c r="GL681" s="4"/>
      <c r="GM681" s="4"/>
      <c r="GN681" s="4"/>
      <c r="GO681" s="4"/>
      <c r="GP681" s="4"/>
      <c r="GQ681" s="4"/>
      <c r="GR681" s="4"/>
      <c r="GS681" s="4"/>
      <c r="GT681" s="4"/>
      <c r="GU681" s="4"/>
      <c r="GV681" s="4"/>
      <c r="GW681" s="4"/>
      <c r="GX681" s="4">
        <v>0</v>
      </c>
    </row>
    <row r="683" spans="1:255" x14ac:dyDescent="0.2">
      <c r="A683" s="5">
        <v>50</v>
      </c>
      <c r="B683" s="5">
        <v>0</v>
      </c>
      <c r="C683" s="5">
        <v>0</v>
      </c>
      <c r="D683" s="5">
        <v>1</v>
      </c>
      <c r="E683" s="5">
        <v>201</v>
      </c>
      <c r="F683" s="5">
        <f>ROUND(Source!O681,O683)</f>
        <v>1160.46</v>
      </c>
      <c r="G683" s="5" t="s">
        <v>237</v>
      </c>
      <c r="H683" s="5" t="s">
        <v>238</v>
      </c>
      <c r="I683" s="5"/>
      <c r="J683" s="5"/>
      <c r="K683" s="5">
        <v>201</v>
      </c>
      <c r="L683" s="5">
        <v>1</v>
      </c>
      <c r="M683" s="5">
        <v>3</v>
      </c>
      <c r="N683" s="5" t="s">
        <v>3</v>
      </c>
      <c r="O683" s="5">
        <v>2</v>
      </c>
      <c r="P683" s="5">
        <f>ROUND(Source!DG681,O683)</f>
        <v>40047.480000000003</v>
      </c>
      <c r="Q683" s="5"/>
      <c r="R683" s="5"/>
      <c r="S683" s="5"/>
      <c r="T683" s="5"/>
      <c r="U683" s="5"/>
      <c r="V683" s="5"/>
      <c r="W683" s="5">
        <v>1160.46</v>
      </c>
      <c r="X683" s="5">
        <v>1</v>
      </c>
      <c r="Y683" s="5">
        <v>1160.46</v>
      </c>
      <c r="Z683" s="5">
        <v>40047.480000000003</v>
      </c>
      <c r="AA683" s="5">
        <v>1</v>
      </c>
      <c r="AB683" s="5">
        <v>40047.480000000003</v>
      </c>
    </row>
    <row r="684" spans="1:255" x14ac:dyDescent="0.2">
      <c r="A684" s="5">
        <v>50</v>
      </c>
      <c r="B684" s="5">
        <v>0</v>
      </c>
      <c r="C684" s="5">
        <v>0</v>
      </c>
      <c r="D684" s="5">
        <v>1</v>
      </c>
      <c r="E684" s="5">
        <v>202</v>
      </c>
      <c r="F684" s="5">
        <f>ROUND(Source!P681,O684)</f>
        <v>0</v>
      </c>
      <c r="G684" s="5" t="s">
        <v>239</v>
      </c>
      <c r="H684" s="5" t="s">
        <v>240</v>
      </c>
      <c r="I684" s="5"/>
      <c r="J684" s="5"/>
      <c r="K684" s="5">
        <v>202</v>
      </c>
      <c r="L684" s="5">
        <v>2</v>
      </c>
      <c r="M684" s="5">
        <v>3</v>
      </c>
      <c r="N684" s="5" t="s">
        <v>3</v>
      </c>
      <c r="O684" s="5">
        <v>2</v>
      </c>
      <c r="P684" s="5">
        <f>ROUND(Source!DH681,O684)</f>
        <v>0</v>
      </c>
      <c r="Q684" s="5"/>
      <c r="R684" s="5"/>
      <c r="S684" s="5"/>
      <c r="T684" s="5"/>
      <c r="U684" s="5"/>
      <c r="V684" s="5"/>
      <c r="W684" s="5">
        <v>0</v>
      </c>
      <c r="X684" s="5">
        <v>1</v>
      </c>
      <c r="Y684" s="5">
        <v>0</v>
      </c>
      <c r="Z684" s="5">
        <v>0</v>
      </c>
      <c r="AA684" s="5">
        <v>1</v>
      </c>
      <c r="AB684" s="5">
        <v>0</v>
      </c>
    </row>
    <row r="685" spans="1:255" x14ac:dyDescent="0.2">
      <c r="A685" s="5">
        <v>50</v>
      </c>
      <c r="B685" s="5">
        <v>0</v>
      </c>
      <c r="C685" s="5">
        <v>0</v>
      </c>
      <c r="D685" s="5">
        <v>1</v>
      </c>
      <c r="E685" s="5">
        <v>222</v>
      </c>
      <c r="F685" s="5">
        <f>ROUND(Source!AO681,O685)</f>
        <v>0</v>
      </c>
      <c r="G685" s="5" t="s">
        <v>241</v>
      </c>
      <c r="H685" s="5" t="s">
        <v>242</v>
      </c>
      <c r="I685" s="5"/>
      <c r="J685" s="5"/>
      <c r="K685" s="5">
        <v>222</v>
      </c>
      <c r="L685" s="5">
        <v>3</v>
      </c>
      <c r="M685" s="5">
        <v>3</v>
      </c>
      <c r="N685" s="5" t="s">
        <v>3</v>
      </c>
      <c r="O685" s="5">
        <v>2</v>
      </c>
      <c r="P685" s="5">
        <f>ROUND(Source!EG681,O685)</f>
        <v>0</v>
      </c>
      <c r="Q685" s="5"/>
      <c r="R685" s="5"/>
      <c r="S685" s="5"/>
      <c r="T685" s="5"/>
      <c r="U685" s="5"/>
      <c r="V685" s="5"/>
      <c r="W685" s="5">
        <v>0</v>
      </c>
      <c r="X685" s="5">
        <v>1</v>
      </c>
      <c r="Y685" s="5">
        <v>0</v>
      </c>
      <c r="Z685" s="5">
        <v>0</v>
      </c>
      <c r="AA685" s="5">
        <v>1</v>
      </c>
      <c r="AB685" s="5">
        <v>0</v>
      </c>
    </row>
    <row r="686" spans="1:255" x14ac:dyDescent="0.2">
      <c r="A686" s="5">
        <v>50</v>
      </c>
      <c r="B686" s="5">
        <v>0</v>
      </c>
      <c r="C686" s="5">
        <v>0</v>
      </c>
      <c r="D686" s="5">
        <v>1</v>
      </c>
      <c r="E686" s="5">
        <v>225</v>
      </c>
      <c r="F686" s="5">
        <f>ROUND(Source!AV681,O686)</f>
        <v>0</v>
      </c>
      <c r="G686" s="5" t="s">
        <v>243</v>
      </c>
      <c r="H686" s="5" t="s">
        <v>244</v>
      </c>
      <c r="I686" s="5"/>
      <c r="J686" s="5"/>
      <c r="K686" s="5">
        <v>225</v>
      </c>
      <c r="L686" s="5">
        <v>4</v>
      </c>
      <c r="M686" s="5">
        <v>3</v>
      </c>
      <c r="N686" s="5" t="s">
        <v>3</v>
      </c>
      <c r="O686" s="5">
        <v>2</v>
      </c>
      <c r="P686" s="5">
        <f>ROUND(Source!EN681,O686)</f>
        <v>0</v>
      </c>
      <c r="Q686" s="5"/>
      <c r="R686" s="5"/>
      <c r="S686" s="5"/>
      <c r="T686" s="5"/>
      <c r="U686" s="5"/>
      <c r="V686" s="5"/>
      <c r="W686" s="5">
        <v>0</v>
      </c>
      <c r="X686" s="5">
        <v>1</v>
      </c>
      <c r="Y686" s="5">
        <v>0</v>
      </c>
      <c r="Z686" s="5">
        <v>0</v>
      </c>
      <c r="AA686" s="5">
        <v>1</v>
      </c>
      <c r="AB686" s="5">
        <v>0</v>
      </c>
    </row>
    <row r="687" spans="1:255" x14ac:dyDescent="0.2">
      <c r="A687" s="5">
        <v>50</v>
      </c>
      <c r="B687" s="5">
        <v>0</v>
      </c>
      <c r="C687" s="5">
        <v>0</v>
      </c>
      <c r="D687" s="5">
        <v>1</v>
      </c>
      <c r="E687" s="5">
        <v>226</v>
      </c>
      <c r="F687" s="5">
        <f>ROUND(Source!AW681,O687)</f>
        <v>0</v>
      </c>
      <c r="G687" s="5" t="s">
        <v>245</v>
      </c>
      <c r="H687" s="5" t="s">
        <v>246</v>
      </c>
      <c r="I687" s="5"/>
      <c r="J687" s="5"/>
      <c r="K687" s="5">
        <v>226</v>
      </c>
      <c r="L687" s="5">
        <v>5</v>
      </c>
      <c r="M687" s="5">
        <v>3</v>
      </c>
      <c r="N687" s="5" t="s">
        <v>3</v>
      </c>
      <c r="O687" s="5">
        <v>2</v>
      </c>
      <c r="P687" s="5">
        <f>ROUND(Source!EO681,O687)</f>
        <v>0</v>
      </c>
      <c r="Q687" s="5"/>
      <c r="R687" s="5"/>
      <c r="S687" s="5"/>
      <c r="T687" s="5"/>
      <c r="U687" s="5"/>
      <c r="V687" s="5"/>
      <c r="W687" s="5">
        <v>0</v>
      </c>
      <c r="X687" s="5">
        <v>1</v>
      </c>
      <c r="Y687" s="5">
        <v>0</v>
      </c>
      <c r="Z687" s="5">
        <v>0</v>
      </c>
      <c r="AA687" s="5">
        <v>1</v>
      </c>
      <c r="AB687" s="5">
        <v>0</v>
      </c>
    </row>
    <row r="688" spans="1:255" x14ac:dyDescent="0.2">
      <c r="A688" s="5">
        <v>50</v>
      </c>
      <c r="B688" s="5">
        <v>0</v>
      </c>
      <c r="C688" s="5">
        <v>0</v>
      </c>
      <c r="D688" s="5">
        <v>1</v>
      </c>
      <c r="E688" s="5">
        <v>227</v>
      </c>
      <c r="F688" s="5">
        <f>ROUND(Source!AX681,O688)</f>
        <v>0</v>
      </c>
      <c r="G688" s="5" t="s">
        <v>247</v>
      </c>
      <c r="H688" s="5" t="s">
        <v>248</v>
      </c>
      <c r="I688" s="5"/>
      <c r="J688" s="5"/>
      <c r="K688" s="5">
        <v>227</v>
      </c>
      <c r="L688" s="5">
        <v>6</v>
      </c>
      <c r="M688" s="5">
        <v>3</v>
      </c>
      <c r="N688" s="5" t="s">
        <v>3</v>
      </c>
      <c r="O688" s="5">
        <v>2</v>
      </c>
      <c r="P688" s="5">
        <f>ROUND(Source!EP681,O688)</f>
        <v>0</v>
      </c>
      <c r="Q688" s="5"/>
      <c r="R688" s="5"/>
      <c r="S688" s="5"/>
      <c r="T688" s="5"/>
      <c r="U688" s="5"/>
      <c r="V688" s="5"/>
      <c r="W688" s="5">
        <v>0</v>
      </c>
      <c r="X688" s="5">
        <v>1</v>
      </c>
      <c r="Y688" s="5">
        <v>0</v>
      </c>
      <c r="Z688" s="5">
        <v>0</v>
      </c>
      <c r="AA688" s="5">
        <v>1</v>
      </c>
      <c r="AB688" s="5">
        <v>0</v>
      </c>
    </row>
    <row r="689" spans="1:28" x14ac:dyDescent="0.2">
      <c r="A689" s="5">
        <v>50</v>
      </c>
      <c r="B689" s="5">
        <v>0</v>
      </c>
      <c r="C689" s="5">
        <v>0</v>
      </c>
      <c r="D689" s="5">
        <v>1</v>
      </c>
      <c r="E689" s="5">
        <v>228</v>
      </c>
      <c r="F689" s="5">
        <f>ROUND(Source!AY681,O689)</f>
        <v>0</v>
      </c>
      <c r="G689" s="5" t="s">
        <v>249</v>
      </c>
      <c r="H689" s="5" t="s">
        <v>250</v>
      </c>
      <c r="I689" s="5"/>
      <c r="J689" s="5"/>
      <c r="K689" s="5">
        <v>228</v>
      </c>
      <c r="L689" s="5">
        <v>7</v>
      </c>
      <c r="M689" s="5">
        <v>3</v>
      </c>
      <c r="N689" s="5" t="s">
        <v>3</v>
      </c>
      <c r="O689" s="5">
        <v>2</v>
      </c>
      <c r="P689" s="5">
        <f>ROUND(Source!EQ681,O689)</f>
        <v>0</v>
      </c>
      <c r="Q689" s="5"/>
      <c r="R689" s="5"/>
      <c r="S689" s="5"/>
      <c r="T689" s="5"/>
      <c r="U689" s="5"/>
      <c r="V689" s="5"/>
      <c r="W689" s="5">
        <v>0</v>
      </c>
      <c r="X689" s="5">
        <v>1</v>
      </c>
      <c r="Y689" s="5">
        <v>0</v>
      </c>
      <c r="Z689" s="5">
        <v>0</v>
      </c>
      <c r="AA689" s="5">
        <v>1</v>
      </c>
      <c r="AB689" s="5">
        <v>0</v>
      </c>
    </row>
    <row r="690" spans="1:28" x14ac:dyDescent="0.2">
      <c r="A690" s="5">
        <v>50</v>
      </c>
      <c r="B690" s="5">
        <v>0</v>
      </c>
      <c r="C690" s="5">
        <v>0</v>
      </c>
      <c r="D690" s="5">
        <v>1</v>
      </c>
      <c r="E690" s="5">
        <v>216</v>
      </c>
      <c r="F690" s="5">
        <f>ROUND(Source!AP681,O690)</f>
        <v>0</v>
      </c>
      <c r="G690" s="5" t="s">
        <v>251</v>
      </c>
      <c r="H690" s="5" t="s">
        <v>252</v>
      </c>
      <c r="I690" s="5"/>
      <c r="J690" s="5"/>
      <c r="K690" s="5">
        <v>216</v>
      </c>
      <c r="L690" s="5">
        <v>8</v>
      </c>
      <c r="M690" s="5">
        <v>3</v>
      </c>
      <c r="N690" s="5" t="s">
        <v>3</v>
      </c>
      <c r="O690" s="5">
        <v>2</v>
      </c>
      <c r="P690" s="5">
        <f>ROUND(Source!EH681,O690)</f>
        <v>0</v>
      </c>
      <c r="Q690" s="5"/>
      <c r="R690" s="5"/>
      <c r="S690" s="5"/>
      <c r="T690" s="5"/>
      <c r="U690" s="5"/>
      <c r="V690" s="5"/>
      <c r="W690" s="5">
        <v>0</v>
      </c>
      <c r="X690" s="5">
        <v>1</v>
      </c>
      <c r="Y690" s="5">
        <v>0</v>
      </c>
      <c r="Z690" s="5">
        <v>0</v>
      </c>
      <c r="AA690" s="5">
        <v>1</v>
      </c>
      <c r="AB690" s="5">
        <v>0</v>
      </c>
    </row>
    <row r="691" spans="1:28" x14ac:dyDescent="0.2">
      <c r="A691" s="5">
        <v>50</v>
      </c>
      <c r="B691" s="5">
        <v>0</v>
      </c>
      <c r="C691" s="5">
        <v>0</v>
      </c>
      <c r="D691" s="5">
        <v>1</v>
      </c>
      <c r="E691" s="5">
        <v>223</v>
      </c>
      <c r="F691" s="5">
        <f>ROUND(Source!AQ681,O691)</f>
        <v>0</v>
      </c>
      <c r="G691" s="5" t="s">
        <v>253</v>
      </c>
      <c r="H691" s="5" t="s">
        <v>254</v>
      </c>
      <c r="I691" s="5"/>
      <c r="J691" s="5"/>
      <c r="K691" s="5">
        <v>223</v>
      </c>
      <c r="L691" s="5">
        <v>9</v>
      </c>
      <c r="M691" s="5">
        <v>3</v>
      </c>
      <c r="N691" s="5" t="s">
        <v>3</v>
      </c>
      <c r="O691" s="5">
        <v>2</v>
      </c>
      <c r="P691" s="5">
        <f>ROUND(Source!EI681,O691)</f>
        <v>0</v>
      </c>
      <c r="Q691" s="5"/>
      <c r="R691" s="5"/>
      <c r="S691" s="5"/>
      <c r="T691" s="5"/>
      <c r="U691" s="5"/>
      <c r="V691" s="5"/>
      <c r="W691" s="5">
        <v>0</v>
      </c>
      <c r="X691" s="5">
        <v>1</v>
      </c>
      <c r="Y691" s="5">
        <v>0</v>
      </c>
      <c r="Z691" s="5">
        <v>0</v>
      </c>
      <c r="AA691" s="5">
        <v>1</v>
      </c>
      <c r="AB691" s="5">
        <v>0</v>
      </c>
    </row>
    <row r="692" spans="1:28" x14ac:dyDescent="0.2">
      <c r="A692" s="5">
        <v>50</v>
      </c>
      <c r="B692" s="5">
        <v>0</v>
      </c>
      <c r="C692" s="5">
        <v>0</v>
      </c>
      <c r="D692" s="5">
        <v>1</v>
      </c>
      <c r="E692" s="5">
        <v>229</v>
      </c>
      <c r="F692" s="5">
        <f>ROUND(Source!AZ681,O692)</f>
        <v>0</v>
      </c>
      <c r="G692" s="5" t="s">
        <v>255</v>
      </c>
      <c r="H692" s="5" t="s">
        <v>256</v>
      </c>
      <c r="I692" s="5"/>
      <c r="J692" s="5"/>
      <c r="K692" s="5">
        <v>229</v>
      </c>
      <c r="L692" s="5">
        <v>10</v>
      </c>
      <c r="M692" s="5">
        <v>3</v>
      </c>
      <c r="N692" s="5" t="s">
        <v>3</v>
      </c>
      <c r="O692" s="5">
        <v>2</v>
      </c>
      <c r="P692" s="5">
        <f>ROUND(Source!ER681,O692)</f>
        <v>0</v>
      </c>
      <c r="Q692" s="5"/>
      <c r="R692" s="5"/>
      <c r="S692" s="5"/>
      <c r="T692" s="5"/>
      <c r="U692" s="5"/>
      <c r="V692" s="5"/>
      <c r="W692" s="5">
        <v>0</v>
      </c>
      <c r="X692" s="5">
        <v>1</v>
      </c>
      <c r="Y692" s="5">
        <v>0</v>
      </c>
      <c r="Z692" s="5">
        <v>0</v>
      </c>
      <c r="AA692" s="5">
        <v>1</v>
      </c>
      <c r="AB692" s="5">
        <v>0</v>
      </c>
    </row>
    <row r="693" spans="1:28" x14ac:dyDescent="0.2">
      <c r="A693" s="5">
        <v>50</v>
      </c>
      <c r="B693" s="5">
        <v>0</v>
      </c>
      <c r="C693" s="5">
        <v>0</v>
      </c>
      <c r="D693" s="5">
        <v>1</v>
      </c>
      <c r="E693" s="5">
        <v>203</v>
      </c>
      <c r="F693" s="5">
        <f>ROUND(Source!Q681,O693)</f>
        <v>0</v>
      </c>
      <c r="G693" s="5" t="s">
        <v>257</v>
      </c>
      <c r="H693" s="5" t="s">
        <v>258</v>
      </c>
      <c r="I693" s="5"/>
      <c r="J693" s="5"/>
      <c r="K693" s="5">
        <v>203</v>
      </c>
      <c r="L693" s="5">
        <v>11</v>
      </c>
      <c r="M693" s="5">
        <v>3</v>
      </c>
      <c r="N693" s="5" t="s">
        <v>3</v>
      </c>
      <c r="O693" s="5">
        <v>2</v>
      </c>
      <c r="P693" s="5">
        <f>ROUND(Source!DI681,O693)</f>
        <v>0</v>
      </c>
      <c r="Q693" s="5"/>
      <c r="R693" s="5"/>
      <c r="S693" s="5"/>
      <c r="T693" s="5"/>
      <c r="U693" s="5"/>
      <c r="V693" s="5"/>
      <c r="W693" s="5">
        <v>0</v>
      </c>
      <c r="X693" s="5">
        <v>1</v>
      </c>
      <c r="Y693" s="5">
        <v>0</v>
      </c>
      <c r="Z693" s="5">
        <v>0</v>
      </c>
      <c r="AA693" s="5">
        <v>1</v>
      </c>
      <c r="AB693" s="5">
        <v>0</v>
      </c>
    </row>
    <row r="694" spans="1:28" x14ac:dyDescent="0.2">
      <c r="A694" s="5">
        <v>50</v>
      </c>
      <c r="B694" s="5">
        <v>0</v>
      </c>
      <c r="C694" s="5">
        <v>0</v>
      </c>
      <c r="D694" s="5">
        <v>1</v>
      </c>
      <c r="E694" s="5">
        <v>231</v>
      </c>
      <c r="F694" s="5">
        <f>ROUND(Source!BB681,O694)</f>
        <v>0</v>
      </c>
      <c r="G694" s="5" t="s">
        <v>259</v>
      </c>
      <c r="H694" s="5" t="s">
        <v>260</v>
      </c>
      <c r="I694" s="5"/>
      <c r="J694" s="5"/>
      <c r="K694" s="5">
        <v>231</v>
      </c>
      <c r="L694" s="5">
        <v>12</v>
      </c>
      <c r="M694" s="5">
        <v>3</v>
      </c>
      <c r="N694" s="5" t="s">
        <v>3</v>
      </c>
      <c r="O694" s="5">
        <v>2</v>
      </c>
      <c r="P694" s="5">
        <f>ROUND(Source!ET681,O694)</f>
        <v>0</v>
      </c>
      <c r="Q694" s="5"/>
      <c r="R694" s="5"/>
      <c r="S694" s="5"/>
      <c r="T694" s="5"/>
      <c r="U694" s="5"/>
      <c r="V694" s="5"/>
      <c r="W694" s="5">
        <v>0</v>
      </c>
      <c r="X694" s="5">
        <v>1</v>
      </c>
      <c r="Y694" s="5">
        <v>0</v>
      </c>
      <c r="Z694" s="5">
        <v>0</v>
      </c>
      <c r="AA694" s="5">
        <v>1</v>
      </c>
      <c r="AB694" s="5">
        <v>0</v>
      </c>
    </row>
    <row r="695" spans="1:28" x14ac:dyDescent="0.2">
      <c r="A695" s="5">
        <v>50</v>
      </c>
      <c r="B695" s="5">
        <v>0</v>
      </c>
      <c r="C695" s="5">
        <v>0</v>
      </c>
      <c r="D695" s="5">
        <v>1</v>
      </c>
      <c r="E695" s="5">
        <v>204</v>
      </c>
      <c r="F695" s="5">
        <f>ROUND(Source!R681,O695)</f>
        <v>0</v>
      </c>
      <c r="G695" s="5" t="s">
        <v>261</v>
      </c>
      <c r="H695" s="5" t="s">
        <v>262</v>
      </c>
      <c r="I695" s="5"/>
      <c r="J695" s="5"/>
      <c r="K695" s="5">
        <v>204</v>
      </c>
      <c r="L695" s="5">
        <v>13</v>
      </c>
      <c r="M695" s="5">
        <v>3</v>
      </c>
      <c r="N695" s="5" t="s">
        <v>3</v>
      </c>
      <c r="O695" s="5">
        <v>2</v>
      </c>
      <c r="P695" s="5">
        <f>ROUND(Source!DJ681,O695)</f>
        <v>0</v>
      </c>
      <c r="Q695" s="5"/>
      <c r="R695" s="5"/>
      <c r="S695" s="5"/>
      <c r="T695" s="5"/>
      <c r="U695" s="5"/>
      <c r="V695" s="5"/>
      <c r="W695" s="5">
        <v>0</v>
      </c>
      <c r="X695" s="5">
        <v>1</v>
      </c>
      <c r="Y695" s="5">
        <v>0</v>
      </c>
      <c r="Z695" s="5">
        <v>0</v>
      </c>
      <c r="AA695" s="5">
        <v>1</v>
      </c>
      <c r="AB695" s="5">
        <v>0</v>
      </c>
    </row>
    <row r="696" spans="1:28" x14ac:dyDescent="0.2">
      <c r="A696" s="5">
        <v>50</v>
      </c>
      <c r="B696" s="5">
        <v>0</v>
      </c>
      <c r="C696" s="5">
        <v>0</v>
      </c>
      <c r="D696" s="5">
        <v>1</v>
      </c>
      <c r="E696" s="5">
        <v>205</v>
      </c>
      <c r="F696" s="5">
        <f>ROUND(Source!S681,O696)</f>
        <v>1160.46</v>
      </c>
      <c r="G696" s="5" t="s">
        <v>263</v>
      </c>
      <c r="H696" s="5" t="s">
        <v>264</v>
      </c>
      <c r="I696" s="5"/>
      <c r="J696" s="5"/>
      <c r="K696" s="5">
        <v>205</v>
      </c>
      <c r="L696" s="5">
        <v>14</v>
      </c>
      <c r="M696" s="5">
        <v>3</v>
      </c>
      <c r="N696" s="5" t="s">
        <v>3</v>
      </c>
      <c r="O696" s="5">
        <v>2</v>
      </c>
      <c r="P696" s="5">
        <f>ROUND(Source!DK681,O696)</f>
        <v>40047.480000000003</v>
      </c>
      <c r="Q696" s="5"/>
      <c r="R696" s="5"/>
      <c r="S696" s="5"/>
      <c r="T696" s="5"/>
      <c r="U696" s="5"/>
      <c r="V696" s="5"/>
      <c r="W696" s="5">
        <v>1160.46</v>
      </c>
      <c r="X696" s="5">
        <v>1</v>
      </c>
      <c r="Y696" s="5">
        <v>1160.46</v>
      </c>
      <c r="Z696" s="5">
        <v>40047.480000000003</v>
      </c>
      <c r="AA696" s="5">
        <v>1</v>
      </c>
      <c r="AB696" s="5">
        <v>40047.480000000003</v>
      </c>
    </row>
    <row r="697" spans="1:28" x14ac:dyDescent="0.2">
      <c r="A697" s="5">
        <v>50</v>
      </c>
      <c r="B697" s="5">
        <v>0</v>
      </c>
      <c r="C697" s="5">
        <v>0</v>
      </c>
      <c r="D697" s="5">
        <v>1</v>
      </c>
      <c r="E697" s="5">
        <v>232</v>
      </c>
      <c r="F697" s="5">
        <f>ROUND(Source!BC681,O697)</f>
        <v>0</v>
      </c>
      <c r="G697" s="5" t="s">
        <v>265</v>
      </c>
      <c r="H697" s="5" t="s">
        <v>266</v>
      </c>
      <c r="I697" s="5"/>
      <c r="J697" s="5"/>
      <c r="K697" s="5">
        <v>232</v>
      </c>
      <c r="L697" s="5">
        <v>15</v>
      </c>
      <c r="M697" s="5">
        <v>3</v>
      </c>
      <c r="N697" s="5" t="s">
        <v>3</v>
      </c>
      <c r="O697" s="5">
        <v>2</v>
      </c>
      <c r="P697" s="5">
        <f>ROUND(Source!EU681,O697)</f>
        <v>0</v>
      </c>
      <c r="Q697" s="5"/>
      <c r="R697" s="5"/>
      <c r="S697" s="5"/>
      <c r="T697" s="5"/>
      <c r="U697" s="5"/>
      <c r="V697" s="5"/>
      <c r="W697" s="5">
        <v>0</v>
      </c>
      <c r="X697" s="5">
        <v>1</v>
      </c>
      <c r="Y697" s="5">
        <v>0</v>
      </c>
      <c r="Z697" s="5">
        <v>0</v>
      </c>
      <c r="AA697" s="5">
        <v>1</v>
      </c>
      <c r="AB697" s="5">
        <v>0</v>
      </c>
    </row>
    <row r="698" spans="1:28" x14ac:dyDescent="0.2">
      <c r="A698" s="5">
        <v>50</v>
      </c>
      <c r="B698" s="5">
        <v>0</v>
      </c>
      <c r="C698" s="5">
        <v>0</v>
      </c>
      <c r="D698" s="5">
        <v>1</v>
      </c>
      <c r="E698" s="5">
        <v>214</v>
      </c>
      <c r="F698" s="5">
        <f>ROUND(Source!AS681,O698)</f>
        <v>0</v>
      </c>
      <c r="G698" s="5" t="s">
        <v>267</v>
      </c>
      <c r="H698" s="5" t="s">
        <v>268</v>
      </c>
      <c r="I698" s="5"/>
      <c r="J698" s="5"/>
      <c r="K698" s="5">
        <v>214</v>
      </c>
      <c r="L698" s="5">
        <v>16</v>
      </c>
      <c r="M698" s="5">
        <v>3</v>
      </c>
      <c r="N698" s="5" t="s">
        <v>3</v>
      </c>
      <c r="O698" s="5">
        <v>2</v>
      </c>
      <c r="P698" s="5">
        <f>ROUND(Source!EK681,O698)</f>
        <v>0</v>
      </c>
      <c r="Q698" s="5"/>
      <c r="R698" s="5"/>
      <c r="S698" s="5"/>
      <c r="T698" s="5"/>
      <c r="U698" s="5"/>
      <c r="V698" s="5"/>
      <c r="W698" s="5">
        <v>0</v>
      </c>
      <c r="X698" s="5">
        <v>1</v>
      </c>
      <c r="Y698" s="5">
        <v>0</v>
      </c>
      <c r="Z698" s="5">
        <v>0</v>
      </c>
      <c r="AA698" s="5">
        <v>1</v>
      </c>
      <c r="AB698" s="5">
        <v>0</v>
      </c>
    </row>
    <row r="699" spans="1:28" x14ac:dyDescent="0.2">
      <c r="A699" s="5">
        <v>50</v>
      </c>
      <c r="B699" s="5">
        <v>0</v>
      </c>
      <c r="C699" s="5">
        <v>0</v>
      </c>
      <c r="D699" s="5">
        <v>1</v>
      </c>
      <c r="E699" s="5">
        <v>215</v>
      </c>
      <c r="F699" s="5">
        <f>ROUND(Source!AT681,O699)</f>
        <v>0</v>
      </c>
      <c r="G699" s="5" t="s">
        <v>269</v>
      </c>
      <c r="H699" s="5" t="s">
        <v>270</v>
      </c>
      <c r="I699" s="5"/>
      <c r="J699" s="5"/>
      <c r="K699" s="5">
        <v>215</v>
      </c>
      <c r="L699" s="5">
        <v>17</v>
      </c>
      <c r="M699" s="5">
        <v>3</v>
      </c>
      <c r="N699" s="5" t="s">
        <v>3</v>
      </c>
      <c r="O699" s="5">
        <v>2</v>
      </c>
      <c r="P699" s="5">
        <f>ROUND(Source!EL681,O699)</f>
        <v>0</v>
      </c>
      <c r="Q699" s="5"/>
      <c r="R699" s="5"/>
      <c r="S699" s="5"/>
      <c r="T699" s="5"/>
      <c r="U699" s="5"/>
      <c r="V699" s="5"/>
      <c r="W699" s="5">
        <v>0</v>
      </c>
      <c r="X699" s="5">
        <v>1</v>
      </c>
      <c r="Y699" s="5">
        <v>0</v>
      </c>
      <c r="Z699" s="5">
        <v>0</v>
      </c>
      <c r="AA699" s="5">
        <v>1</v>
      </c>
      <c r="AB699" s="5">
        <v>0</v>
      </c>
    </row>
    <row r="700" spans="1:28" x14ac:dyDescent="0.2">
      <c r="A700" s="5">
        <v>50</v>
      </c>
      <c r="B700" s="5">
        <v>0</v>
      </c>
      <c r="C700" s="5">
        <v>0</v>
      </c>
      <c r="D700" s="5">
        <v>1</v>
      </c>
      <c r="E700" s="5">
        <v>217</v>
      </c>
      <c r="F700" s="5">
        <f>ROUND(Source!AU681,O700)</f>
        <v>2843.14</v>
      </c>
      <c r="G700" s="5" t="s">
        <v>271</v>
      </c>
      <c r="H700" s="5" t="s">
        <v>272</v>
      </c>
      <c r="I700" s="5"/>
      <c r="J700" s="5"/>
      <c r="K700" s="5">
        <v>217</v>
      </c>
      <c r="L700" s="5">
        <v>18</v>
      </c>
      <c r="M700" s="5">
        <v>3</v>
      </c>
      <c r="N700" s="5" t="s">
        <v>3</v>
      </c>
      <c r="O700" s="5">
        <v>2</v>
      </c>
      <c r="P700" s="5">
        <f>ROUND(Source!EM681,O700)</f>
        <v>84500.18</v>
      </c>
      <c r="Q700" s="5"/>
      <c r="R700" s="5"/>
      <c r="S700" s="5"/>
      <c r="T700" s="5"/>
      <c r="U700" s="5"/>
      <c r="V700" s="5"/>
      <c r="W700" s="5">
        <v>2843.14</v>
      </c>
      <c r="X700" s="5">
        <v>1</v>
      </c>
      <c r="Y700" s="5">
        <v>2843.14</v>
      </c>
      <c r="Z700" s="5">
        <v>84500.18</v>
      </c>
      <c r="AA700" s="5">
        <v>1</v>
      </c>
      <c r="AB700" s="5">
        <v>84500.18</v>
      </c>
    </row>
    <row r="701" spans="1:28" x14ac:dyDescent="0.2">
      <c r="A701" s="5">
        <v>50</v>
      </c>
      <c r="B701" s="5">
        <v>0</v>
      </c>
      <c r="C701" s="5">
        <v>0</v>
      </c>
      <c r="D701" s="5">
        <v>1</v>
      </c>
      <c r="E701" s="5">
        <v>230</v>
      </c>
      <c r="F701" s="5">
        <f>ROUND(Source!BA681,O701)</f>
        <v>0</v>
      </c>
      <c r="G701" s="5" t="s">
        <v>273</v>
      </c>
      <c r="H701" s="5" t="s">
        <v>274</v>
      </c>
      <c r="I701" s="5"/>
      <c r="J701" s="5"/>
      <c r="K701" s="5">
        <v>230</v>
      </c>
      <c r="L701" s="5">
        <v>19</v>
      </c>
      <c r="M701" s="5">
        <v>3</v>
      </c>
      <c r="N701" s="5" t="s">
        <v>3</v>
      </c>
      <c r="O701" s="5">
        <v>2</v>
      </c>
      <c r="P701" s="5">
        <f>ROUND(Source!ES681,O701)</f>
        <v>0</v>
      </c>
      <c r="Q701" s="5"/>
      <c r="R701" s="5"/>
      <c r="S701" s="5"/>
      <c r="T701" s="5"/>
      <c r="U701" s="5"/>
      <c r="V701" s="5"/>
      <c r="W701" s="5">
        <v>0</v>
      </c>
      <c r="X701" s="5">
        <v>1</v>
      </c>
      <c r="Y701" s="5">
        <v>0</v>
      </c>
      <c r="Z701" s="5">
        <v>0</v>
      </c>
      <c r="AA701" s="5">
        <v>1</v>
      </c>
      <c r="AB701" s="5">
        <v>0</v>
      </c>
    </row>
    <row r="702" spans="1:28" x14ac:dyDescent="0.2">
      <c r="A702" s="5">
        <v>50</v>
      </c>
      <c r="B702" s="5">
        <v>0</v>
      </c>
      <c r="C702" s="5">
        <v>0</v>
      </c>
      <c r="D702" s="5">
        <v>1</v>
      </c>
      <c r="E702" s="5">
        <v>206</v>
      </c>
      <c r="F702" s="5">
        <f>ROUND(Source!T681,O702)</f>
        <v>0</v>
      </c>
      <c r="G702" s="5" t="s">
        <v>275</v>
      </c>
      <c r="H702" s="5" t="s">
        <v>276</v>
      </c>
      <c r="I702" s="5"/>
      <c r="J702" s="5"/>
      <c r="K702" s="5">
        <v>206</v>
      </c>
      <c r="L702" s="5">
        <v>20</v>
      </c>
      <c r="M702" s="5">
        <v>3</v>
      </c>
      <c r="N702" s="5" t="s">
        <v>3</v>
      </c>
      <c r="O702" s="5">
        <v>2</v>
      </c>
      <c r="P702" s="5">
        <f>ROUND(Source!DL681,O702)</f>
        <v>0</v>
      </c>
      <c r="Q702" s="5"/>
      <c r="R702" s="5"/>
      <c r="S702" s="5"/>
      <c r="T702" s="5"/>
      <c r="U702" s="5"/>
      <c r="V702" s="5"/>
      <c r="W702" s="5">
        <v>0</v>
      </c>
      <c r="X702" s="5">
        <v>1</v>
      </c>
      <c r="Y702" s="5">
        <v>0</v>
      </c>
      <c r="Z702" s="5">
        <v>0</v>
      </c>
      <c r="AA702" s="5">
        <v>1</v>
      </c>
      <c r="AB702" s="5">
        <v>0</v>
      </c>
    </row>
    <row r="703" spans="1:28" x14ac:dyDescent="0.2">
      <c r="A703" s="5">
        <v>50</v>
      </c>
      <c r="B703" s="5">
        <v>0</v>
      </c>
      <c r="C703" s="5">
        <v>0</v>
      </c>
      <c r="D703" s="5">
        <v>1</v>
      </c>
      <c r="E703" s="5">
        <v>207</v>
      </c>
      <c r="F703" s="5">
        <f>Source!U681</f>
        <v>64.415999999999997</v>
      </c>
      <c r="G703" s="5" t="s">
        <v>277</v>
      </c>
      <c r="H703" s="5" t="s">
        <v>278</v>
      </c>
      <c r="I703" s="5"/>
      <c r="J703" s="5"/>
      <c r="K703" s="5">
        <v>207</v>
      </c>
      <c r="L703" s="5">
        <v>21</v>
      </c>
      <c r="M703" s="5">
        <v>3</v>
      </c>
      <c r="N703" s="5" t="s">
        <v>3</v>
      </c>
      <c r="O703" s="5">
        <v>-1</v>
      </c>
      <c r="P703" s="5">
        <f>Source!DM681</f>
        <v>64.415999999999997</v>
      </c>
      <c r="Q703" s="5"/>
      <c r="R703" s="5"/>
      <c r="S703" s="5"/>
      <c r="T703" s="5"/>
      <c r="U703" s="5"/>
      <c r="V703" s="5"/>
      <c r="W703" s="5">
        <v>64.415999999999997</v>
      </c>
      <c r="X703" s="5">
        <v>1</v>
      </c>
      <c r="Y703" s="5">
        <v>64.415999999999997</v>
      </c>
      <c r="Z703" s="5">
        <v>64.415999999999997</v>
      </c>
      <c r="AA703" s="5">
        <v>1</v>
      </c>
      <c r="AB703" s="5">
        <v>64.415999999999997</v>
      </c>
    </row>
    <row r="704" spans="1:28" x14ac:dyDescent="0.2">
      <c r="A704" s="5">
        <v>50</v>
      </c>
      <c r="B704" s="5">
        <v>0</v>
      </c>
      <c r="C704" s="5">
        <v>0</v>
      </c>
      <c r="D704" s="5">
        <v>1</v>
      </c>
      <c r="E704" s="5">
        <v>208</v>
      </c>
      <c r="F704" s="5">
        <f>Source!V681</f>
        <v>0</v>
      </c>
      <c r="G704" s="5" t="s">
        <v>279</v>
      </c>
      <c r="H704" s="5" t="s">
        <v>280</v>
      </c>
      <c r="I704" s="5"/>
      <c r="J704" s="5"/>
      <c r="K704" s="5">
        <v>208</v>
      </c>
      <c r="L704" s="5">
        <v>22</v>
      </c>
      <c r="M704" s="5">
        <v>3</v>
      </c>
      <c r="N704" s="5" t="s">
        <v>3</v>
      </c>
      <c r="O704" s="5">
        <v>-1</v>
      </c>
      <c r="P704" s="5">
        <f>Source!DN681</f>
        <v>0</v>
      </c>
      <c r="Q704" s="5"/>
      <c r="R704" s="5"/>
      <c r="S704" s="5"/>
      <c r="T704" s="5"/>
      <c r="U704" s="5"/>
      <c r="V704" s="5"/>
      <c r="W704" s="5">
        <v>0</v>
      </c>
      <c r="X704" s="5">
        <v>1</v>
      </c>
      <c r="Y704" s="5">
        <v>0</v>
      </c>
      <c r="Z704" s="5">
        <v>0</v>
      </c>
      <c r="AA704" s="5">
        <v>1</v>
      </c>
      <c r="AB704" s="5">
        <v>0</v>
      </c>
    </row>
    <row r="705" spans="1:206" x14ac:dyDescent="0.2">
      <c r="A705" s="5">
        <v>50</v>
      </c>
      <c r="B705" s="5">
        <v>0</v>
      </c>
      <c r="C705" s="5">
        <v>0</v>
      </c>
      <c r="D705" s="5">
        <v>1</v>
      </c>
      <c r="E705" s="5">
        <v>209</v>
      </c>
      <c r="F705" s="5">
        <f>ROUND(Source!W681,O705)</f>
        <v>0</v>
      </c>
      <c r="G705" s="5" t="s">
        <v>281</v>
      </c>
      <c r="H705" s="5" t="s">
        <v>282</v>
      </c>
      <c r="I705" s="5"/>
      <c r="J705" s="5"/>
      <c r="K705" s="5">
        <v>209</v>
      </c>
      <c r="L705" s="5">
        <v>23</v>
      </c>
      <c r="M705" s="5">
        <v>3</v>
      </c>
      <c r="N705" s="5" t="s">
        <v>3</v>
      </c>
      <c r="O705" s="5">
        <v>2</v>
      </c>
      <c r="P705" s="5">
        <f>ROUND(Source!DO681,O705)</f>
        <v>0</v>
      </c>
      <c r="Q705" s="5"/>
      <c r="R705" s="5"/>
      <c r="S705" s="5"/>
      <c r="T705" s="5"/>
      <c r="U705" s="5"/>
      <c r="V705" s="5"/>
      <c r="W705" s="5">
        <v>0</v>
      </c>
      <c r="X705" s="5">
        <v>1</v>
      </c>
      <c r="Y705" s="5">
        <v>0</v>
      </c>
      <c r="Z705" s="5">
        <v>0</v>
      </c>
      <c r="AA705" s="5">
        <v>1</v>
      </c>
      <c r="AB705" s="5">
        <v>0</v>
      </c>
    </row>
    <row r="706" spans="1:206" x14ac:dyDescent="0.2">
      <c r="A706" s="5">
        <v>50</v>
      </c>
      <c r="B706" s="5">
        <v>0</v>
      </c>
      <c r="C706" s="5">
        <v>0</v>
      </c>
      <c r="D706" s="5">
        <v>1</v>
      </c>
      <c r="E706" s="5">
        <v>233</v>
      </c>
      <c r="F706" s="5">
        <f>ROUND(Source!BD681,O706)</f>
        <v>0</v>
      </c>
      <c r="G706" s="5" t="s">
        <v>283</v>
      </c>
      <c r="H706" s="5" t="s">
        <v>284</v>
      </c>
      <c r="I706" s="5"/>
      <c r="J706" s="5"/>
      <c r="K706" s="5">
        <v>233</v>
      </c>
      <c r="L706" s="5">
        <v>24</v>
      </c>
      <c r="M706" s="5">
        <v>3</v>
      </c>
      <c r="N706" s="5" t="s">
        <v>3</v>
      </c>
      <c r="O706" s="5">
        <v>2</v>
      </c>
      <c r="P706" s="5">
        <f>ROUND(Source!EV681,O706)</f>
        <v>0</v>
      </c>
      <c r="Q706" s="5"/>
      <c r="R706" s="5"/>
      <c r="S706" s="5"/>
      <c r="T706" s="5"/>
      <c r="U706" s="5"/>
      <c r="V706" s="5"/>
      <c r="W706" s="5">
        <v>0</v>
      </c>
      <c r="X706" s="5">
        <v>1</v>
      </c>
      <c r="Y706" s="5">
        <v>0</v>
      </c>
      <c r="Z706" s="5">
        <v>0</v>
      </c>
      <c r="AA706" s="5">
        <v>1</v>
      </c>
      <c r="AB706" s="5">
        <v>0</v>
      </c>
    </row>
    <row r="707" spans="1:206" x14ac:dyDescent="0.2">
      <c r="A707" s="5">
        <v>50</v>
      </c>
      <c r="B707" s="5">
        <v>0</v>
      </c>
      <c r="C707" s="5">
        <v>0</v>
      </c>
      <c r="D707" s="5">
        <v>1</v>
      </c>
      <c r="E707" s="5">
        <v>210</v>
      </c>
      <c r="F707" s="5">
        <f>ROUND(Source!X681,O707)</f>
        <v>870.36</v>
      </c>
      <c r="G707" s="5" t="s">
        <v>285</v>
      </c>
      <c r="H707" s="5" t="s">
        <v>286</v>
      </c>
      <c r="I707" s="5"/>
      <c r="J707" s="5"/>
      <c r="K707" s="5">
        <v>210</v>
      </c>
      <c r="L707" s="5">
        <v>25</v>
      </c>
      <c r="M707" s="5">
        <v>3</v>
      </c>
      <c r="N707" s="5" t="s">
        <v>3</v>
      </c>
      <c r="O707" s="5">
        <v>2</v>
      </c>
      <c r="P707" s="5">
        <f>ROUND(Source!DP681,O707)</f>
        <v>28033.24</v>
      </c>
      <c r="Q707" s="5"/>
      <c r="R707" s="5"/>
      <c r="S707" s="5"/>
      <c r="T707" s="5"/>
      <c r="U707" s="5"/>
      <c r="V707" s="5"/>
      <c r="W707" s="5">
        <v>870.36</v>
      </c>
      <c r="X707" s="5">
        <v>1</v>
      </c>
      <c r="Y707" s="5">
        <v>870.36</v>
      </c>
      <c r="Z707" s="5">
        <v>28033.24</v>
      </c>
      <c r="AA707" s="5">
        <v>1</v>
      </c>
      <c r="AB707" s="5">
        <v>28033.24</v>
      </c>
    </row>
    <row r="708" spans="1:206" x14ac:dyDescent="0.2">
      <c r="A708" s="5">
        <v>50</v>
      </c>
      <c r="B708" s="5">
        <v>0</v>
      </c>
      <c r="C708" s="5">
        <v>0</v>
      </c>
      <c r="D708" s="5">
        <v>1</v>
      </c>
      <c r="E708" s="5">
        <v>211</v>
      </c>
      <c r="F708" s="5">
        <f>ROUND(Source!Y681,O708)</f>
        <v>812.32</v>
      </c>
      <c r="G708" s="5" t="s">
        <v>287</v>
      </c>
      <c r="H708" s="5" t="s">
        <v>288</v>
      </c>
      <c r="I708" s="5"/>
      <c r="J708" s="5"/>
      <c r="K708" s="5">
        <v>211</v>
      </c>
      <c r="L708" s="5">
        <v>26</v>
      </c>
      <c r="M708" s="5">
        <v>3</v>
      </c>
      <c r="N708" s="5" t="s">
        <v>3</v>
      </c>
      <c r="O708" s="5">
        <v>2</v>
      </c>
      <c r="P708" s="5">
        <f>ROUND(Source!DQ681,O708)</f>
        <v>16419.46</v>
      </c>
      <c r="Q708" s="5"/>
      <c r="R708" s="5"/>
      <c r="S708" s="5"/>
      <c r="T708" s="5"/>
      <c r="U708" s="5"/>
      <c r="V708" s="5"/>
      <c r="W708" s="5">
        <v>812.32</v>
      </c>
      <c r="X708" s="5">
        <v>1</v>
      </c>
      <c r="Y708" s="5">
        <v>812.32</v>
      </c>
      <c r="Z708" s="5">
        <v>16419.46</v>
      </c>
      <c r="AA708" s="5">
        <v>1</v>
      </c>
      <c r="AB708" s="5">
        <v>16419.46</v>
      </c>
    </row>
    <row r="709" spans="1:206" x14ac:dyDescent="0.2">
      <c r="A709" s="5">
        <v>50</v>
      </c>
      <c r="B709" s="5">
        <v>0</v>
      </c>
      <c r="C709" s="5">
        <v>0</v>
      </c>
      <c r="D709" s="5">
        <v>1</v>
      </c>
      <c r="E709" s="5">
        <v>224</v>
      </c>
      <c r="F709" s="5">
        <f>ROUND(Source!AR681,O709)</f>
        <v>2843.14</v>
      </c>
      <c r="G709" s="5" t="s">
        <v>289</v>
      </c>
      <c r="H709" s="5" t="s">
        <v>290</v>
      </c>
      <c r="I709" s="5"/>
      <c r="J709" s="5"/>
      <c r="K709" s="5">
        <v>224</v>
      </c>
      <c r="L709" s="5">
        <v>27</v>
      </c>
      <c r="M709" s="5">
        <v>3</v>
      </c>
      <c r="N709" s="5" t="s">
        <v>3</v>
      </c>
      <c r="O709" s="5">
        <v>2</v>
      </c>
      <c r="P709" s="5">
        <f>ROUND(Source!EJ681,O709)</f>
        <v>84500.18</v>
      </c>
      <c r="Q709" s="5"/>
      <c r="R709" s="5"/>
      <c r="S709" s="5"/>
      <c r="T709" s="5"/>
      <c r="U709" s="5"/>
      <c r="V709" s="5"/>
      <c r="W709" s="5">
        <v>2843.14</v>
      </c>
      <c r="X709" s="5">
        <v>1</v>
      </c>
      <c r="Y709" s="5">
        <v>2843.14</v>
      </c>
      <c r="Z709" s="5">
        <v>84500.18</v>
      </c>
      <c r="AA709" s="5">
        <v>1</v>
      </c>
      <c r="AB709" s="5">
        <v>84500.18</v>
      </c>
    </row>
    <row r="711" spans="1:206" x14ac:dyDescent="0.2">
      <c r="A711" s="3">
        <v>51</v>
      </c>
      <c r="B711" s="3">
        <f>B584</f>
        <v>1</v>
      </c>
      <c r="C711" s="3">
        <f>A584</f>
        <v>4</v>
      </c>
      <c r="D711" s="3">
        <f>ROW(A584)</f>
        <v>584</v>
      </c>
      <c r="E711" s="3"/>
      <c r="F711" s="3" t="str">
        <f>IF(F584&lt;&gt;"",F584,"")</f>
        <v>Новый раздел</v>
      </c>
      <c r="G711" s="3" t="str">
        <f>IF(G584&lt;&gt;"",G584,"")</f>
        <v>1. ПНР</v>
      </c>
      <c r="H711" s="3">
        <v>0</v>
      </c>
      <c r="I711" s="3"/>
      <c r="J711" s="3"/>
      <c r="K711" s="3"/>
      <c r="L711" s="3"/>
      <c r="M711" s="3"/>
      <c r="N711" s="3"/>
      <c r="O711" s="3">
        <f t="shared" ref="O711:T711" si="718">ROUND(O599+O640+O681+AB711,2)</f>
        <v>9256.2199999999993</v>
      </c>
      <c r="P711" s="3">
        <f t="shared" si="718"/>
        <v>0</v>
      </c>
      <c r="Q711" s="3">
        <f t="shared" si="718"/>
        <v>0</v>
      </c>
      <c r="R711" s="3">
        <f t="shared" si="718"/>
        <v>0</v>
      </c>
      <c r="S711" s="3">
        <f t="shared" si="718"/>
        <v>9256.2199999999993</v>
      </c>
      <c r="T711" s="3">
        <f t="shared" si="718"/>
        <v>0</v>
      </c>
      <c r="U711" s="3">
        <f>U599+U640+U681+AH711</f>
        <v>554.47199999999998</v>
      </c>
      <c r="V711" s="3">
        <f>V599+V640+V681+AI711</f>
        <v>0</v>
      </c>
      <c r="W711" s="3">
        <f>ROUND(W599+W640+W681+AJ711,2)</f>
        <v>0</v>
      </c>
      <c r="X711" s="3">
        <f>ROUND(X599+X640+X681+AK711,2)</f>
        <v>6942.2</v>
      </c>
      <c r="Y711" s="3">
        <f>ROUND(Y599+Y640+Y681+AL711,2)</f>
        <v>6479.35</v>
      </c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>
        <f t="shared" ref="AO711:BD711" si="719">ROUND(AO599+AO640+AO681+BX711,2)</f>
        <v>0</v>
      </c>
      <c r="AP711" s="3">
        <f t="shared" si="719"/>
        <v>0</v>
      </c>
      <c r="AQ711" s="3">
        <f t="shared" si="719"/>
        <v>0</v>
      </c>
      <c r="AR711" s="3">
        <f t="shared" si="719"/>
        <v>22677.77</v>
      </c>
      <c r="AS711" s="3">
        <f t="shared" si="719"/>
        <v>0</v>
      </c>
      <c r="AT711" s="3">
        <f t="shared" si="719"/>
        <v>0</v>
      </c>
      <c r="AU711" s="3">
        <f t="shared" si="719"/>
        <v>22677.77</v>
      </c>
      <c r="AV711" s="3">
        <f t="shared" si="719"/>
        <v>0</v>
      </c>
      <c r="AW711" s="3">
        <f t="shared" si="719"/>
        <v>0</v>
      </c>
      <c r="AX711" s="3">
        <f t="shared" si="719"/>
        <v>0</v>
      </c>
      <c r="AY711" s="3">
        <f t="shared" si="719"/>
        <v>0</v>
      </c>
      <c r="AZ711" s="3">
        <f t="shared" si="719"/>
        <v>0</v>
      </c>
      <c r="BA711" s="3">
        <f t="shared" si="719"/>
        <v>0</v>
      </c>
      <c r="BB711" s="3">
        <f t="shared" si="719"/>
        <v>0</v>
      </c>
      <c r="BC711" s="3">
        <f t="shared" si="719"/>
        <v>0</v>
      </c>
      <c r="BD711" s="3">
        <f t="shared" si="719"/>
        <v>0</v>
      </c>
      <c r="BE711" s="3"/>
      <c r="BF711" s="3"/>
      <c r="BG711" s="3"/>
      <c r="BH711" s="3"/>
      <c r="BI711" s="3"/>
      <c r="BJ711" s="3"/>
      <c r="BK711" s="3"/>
      <c r="BL711" s="3"/>
      <c r="BM711" s="3"/>
      <c r="BN711" s="3"/>
      <c r="BO711" s="3"/>
      <c r="BP711" s="3"/>
      <c r="BQ711" s="3"/>
      <c r="BR711" s="3"/>
      <c r="BS711" s="3"/>
      <c r="BT711" s="3"/>
      <c r="BU711" s="3"/>
      <c r="BV711" s="3"/>
      <c r="BW711" s="3"/>
      <c r="BX711" s="3"/>
      <c r="BY711" s="3"/>
      <c r="BZ711" s="3"/>
      <c r="CA711" s="3"/>
      <c r="CB711" s="3"/>
      <c r="CC711" s="3"/>
      <c r="CD711" s="3"/>
      <c r="CE711" s="3"/>
      <c r="CF711" s="3"/>
      <c r="CG711" s="3"/>
      <c r="CH711" s="3"/>
      <c r="CI711" s="3"/>
      <c r="CJ711" s="3"/>
      <c r="CK711" s="3"/>
      <c r="CL711" s="3"/>
      <c r="CM711" s="3"/>
      <c r="CN711" s="3"/>
      <c r="CO711" s="3"/>
      <c r="CP711" s="3"/>
      <c r="CQ711" s="3"/>
      <c r="CR711" s="3"/>
      <c r="CS711" s="3"/>
      <c r="CT711" s="3"/>
      <c r="CU711" s="3"/>
      <c r="CV711" s="3"/>
      <c r="CW711" s="3"/>
      <c r="CX711" s="3"/>
      <c r="CY711" s="3"/>
      <c r="CZ711" s="3"/>
      <c r="DA711" s="3"/>
      <c r="DB711" s="3"/>
      <c r="DC711" s="3"/>
      <c r="DD711" s="3"/>
      <c r="DE711" s="3"/>
      <c r="DF711" s="3"/>
      <c r="DG711" s="4">
        <f t="shared" ref="DG711:DL711" si="720">ROUND(DG599+DG640+DG681+DT711,2)</f>
        <v>319432.15999999997</v>
      </c>
      <c r="DH711" s="4">
        <f t="shared" si="720"/>
        <v>0</v>
      </c>
      <c r="DI711" s="4">
        <f t="shared" si="720"/>
        <v>0</v>
      </c>
      <c r="DJ711" s="4">
        <f t="shared" si="720"/>
        <v>0</v>
      </c>
      <c r="DK711" s="4">
        <f t="shared" si="720"/>
        <v>319432.15999999997</v>
      </c>
      <c r="DL711" s="4">
        <f t="shared" si="720"/>
        <v>0</v>
      </c>
      <c r="DM711" s="4">
        <f>DM599+DM640+DM681+DZ711</f>
        <v>554.47199999999998</v>
      </c>
      <c r="DN711" s="4">
        <f>DN599+DN640+DN681+EA711</f>
        <v>0</v>
      </c>
      <c r="DO711" s="4">
        <f>ROUND(DO599+DO640+DO681+EB711,2)</f>
        <v>0</v>
      </c>
      <c r="DP711" s="4">
        <f>ROUND(DP599+DP640+DP681+EC711,2)</f>
        <v>223602.52</v>
      </c>
      <c r="DQ711" s="4">
        <f>ROUND(DQ599+DQ640+DQ681+ED711,2)</f>
        <v>130967.17</v>
      </c>
      <c r="DR711" s="4"/>
      <c r="DS711" s="4"/>
      <c r="DT711" s="4"/>
      <c r="DU711" s="4"/>
      <c r="DV711" s="4"/>
      <c r="DW711" s="4"/>
      <c r="DX711" s="4"/>
      <c r="DY711" s="4"/>
      <c r="DZ711" s="4"/>
      <c r="EA711" s="4"/>
      <c r="EB711" s="4"/>
      <c r="EC711" s="4"/>
      <c r="ED711" s="4"/>
      <c r="EE711" s="4"/>
      <c r="EF711" s="4"/>
      <c r="EG711" s="4">
        <f t="shared" ref="EG711:EV711" si="721">ROUND(EG599+EG640+EG681+FP711,2)</f>
        <v>0</v>
      </c>
      <c r="EH711" s="4">
        <f t="shared" si="721"/>
        <v>0</v>
      </c>
      <c r="EI711" s="4">
        <f t="shared" si="721"/>
        <v>0</v>
      </c>
      <c r="EJ711" s="4">
        <f t="shared" si="721"/>
        <v>674001.85</v>
      </c>
      <c r="EK711" s="4">
        <f t="shared" si="721"/>
        <v>0</v>
      </c>
      <c r="EL711" s="4">
        <f t="shared" si="721"/>
        <v>0</v>
      </c>
      <c r="EM711" s="4">
        <f t="shared" si="721"/>
        <v>674001.85</v>
      </c>
      <c r="EN711" s="4">
        <f t="shared" si="721"/>
        <v>0</v>
      </c>
      <c r="EO711" s="4">
        <f t="shared" si="721"/>
        <v>0</v>
      </c>
      <c r="EP711" s="4">
        <f t="shared" si="721"/>
        <v>0</v>
      </c>
      <c r="EQ711" s="4">
        <f t="shared" si="721"/>
        <v>0</v>
      </c>
      <c r="ER711" s="4">
        <f t="shared" si="721"/>
        <v>0</v>
      </c>
      <c r="ES711" s="4">
        <f t="shared" si="721"/>
        <v>0</v>
      </c>
      <c r="ET711" s="4">
        <f t="shared" si="721"/>
        <v>0</v>
      </c>
      <c r="EU711" s="4">
        <f t="shared" si="721"/>
        <v>0</v>
      </c>
      <c r="EV711" s="4">
        <f t="shared" si="721"/>
        <v>0</v>
      </c>
      <c r="EW711" s="4"/>
      <c r="EX711" s="4"/>
      <c r="EY711" s="4"/>
      <c r="EZ711" s="4"/>
      <c r="FA711" s="4"/>
      <c r="FB711" s="4"/>
      <c r="FC711" s="4"/>
      <c r="FD711" s="4"/>
      <c r="FE711" s="4"/>
      <c r="FF711" s="4"/>
      <c r="FG711" s="4"/>
      <c r="FH711" s="4"/>
      <c r="FI711" s="4"/>
      <c r="FJ711" s="4"/>
      <c r="FK711" s="4"/>
      <c r="FL711" s="4"/>
      <c r="FM711" s="4"/>
      <c r="FN711" s="4"/>
      <c r="FO711" s="4"/>
      <c r="FP711" s="4"/>
      <c r="FQ711" s="4"/>
      <c r="FR711" s="4"/>
      <c r="FS711" s="4"/>
      <c r="FT711" s="4"/>
      <c r="FU711" s="4"/>
      <c r="FV711" s="4"/>
      <c r="FW711" s="4"/>
      <c r="FX711" s="4"/>
      <c r="FY711" s="4"/>
      <c r="FZ711" s="4"/>
      <c r="GA711" s="4"/>
      <c r="GB711" s="4"/>
      <c r="GC711" s="4"/>
      <c r="GD711" s="4"/>
      <c r="GE711" s="4"/>
      <c r="GF711" s="4"/>
      <c r="GG711" s="4"/>
      <c r="GH711" s="4"/>
      <c r="GI711" s="4"/>
      <c r="GJ711" s="4"/>
      <c r="GK711" s="4"/>
      <c r="GL711" s="4"/>
      <c r="GM711" s="4"/>
      <c r="GN711" s="4"/>
      <c r="GO711" s="4"/>
      <c r="GP711" s="4"/>
      <c r="GQ711" s="4"/>
      <c r="GR711" s="4"/>
      <c r="GS711" s="4"/>
      <c r="GT711" s="4"/>
      <c r="GU711" s="4"/>
      <c r="GV711" s="4"/>
      <c r="GW711" s="4"/>
      <c r="GX711" s="4">
        <v>0</v>
      </c>
    </row>
    <row r="713" spans="1:206" x14ac:dyDescent="0.2">
      <c r="A713" s="5">
        <v>50</v>
      </c>
      <c r="B713" s="5">
        <v>0</v>
      </c>
      <c r="C713" s="5">
        <v>0</v>
      </c>
      <c r="D713" s="5">
        <v>1</v>
      </c>
      <c r="E713" s="5">
        <v>201</v>
      </c>
      <c r="F713" s="5">
        <f>ROUND(Source!O711,O713)</f>
        <v>9256.2199999999993</v>
      </c>
      <c r="G713" s="5" t="s">
        <v>237</v>
      </c>
      <c r="H713" s="5" t="s">
        <v>238</v>
      </c>
      <c r="I713" s="5"/>
      <c r="J713" s="5"/>
      <c r="K713" s="5">
        <v>201</v>
      </c>
      <c r="L713" s="5">
        <v>1</v>
      </c>
      <c r="M713" s="5">
        <v>3</v>
      </c>
      <c r="N713" s="5" t="s">
        <v>3</v>
      </c>
      <c r="O713" s="5">
        <v>2</v>
      </c>
      <c r="P713" s="5">
        <f>ROUND(Source!DG711,O713)</f>
        <v>319432.15999999997</v>
      </c>
      <c r="Q713" s="5"/>
      <c r="R713" s="5"/>
      <c r="S713" s="5"/>
      <c r="T713" s="5"/>
      <c r="U713" s="5"/>
      <c r="V713" s="5"/>
      <c r="W713" s="5">
        <v>9256.2199999999993</v>
      </c>
      <c r="X713" s="5">
        <v>1</v>
      </c>
      <c r="Y713" s="5">
        <v>9256.2199999999993</v>
      </c>
      <c r="Z713" s="5">
        <v>319432.15999999997</v>
      </c>
      <c r="AA713" s="5">
        <v>1</v>
      </c>
      <c r="AB713" s="5">
        <v>319432.15999999997</v>
      </c>
    </row>
    <row r="714" spans="1:206" x14ac:dyDescent="0.2">
      <c r="A714" s="5">
        <v>50</v>
      </c>
      <c r="B714" s="5">
        <v>0</v>
      </c>
      <c r="C714" s="5">
        <v>0</v>
      </c>
      <c r="D714" s="5">
        <v>1</v>
      </c>
      <c r="E714" s="5">
        <v>202</v>
      </c>
      <c r="F714" s="5">
        <f>ROUND(Source!P711,O714)</f>
        <v>0</v>
      </c>
      <c r="G714" s="5" t="s">
        <v>239</v>
      </c>
      <c r="H714" s="5" t="s">
        <v>240</v>
      </c>
      <c r="I714" s="5"/>
      <c r="J714" s="5"/>
      <c r="K714" s="5">
        <v>202</v>
      </c>
      <c r="L714" s="5">
        <v>2</v>
      </c>
      <c r="M714" s="5">
        <v>3</v>
      </c>
      <c r="N714" s="5" t="s">
        <v>3</v>
      </c>
      <c r="O714" s="5">
        <v>2</v>
      </c>
      <c r="P714" s="5">
        <f>ROUND(Source!DH711,O714)</f>
        <v>0</v>
      </c>
      <c r="Q714" s="5"/>
      <c r="R714" s="5"/>
      <c r="S714" s="5"/>
      <c r="T714" s="5"/>
      <c r="U714" s="5"/>
      <c r="V714" s="5"/>
      <c r="W714" s="5">
        <v>0</v>
      </c>
      <c r="X714" s="5">
        <v>1</v>
      </c>
      <c r="Y714" s="5">
        <v>0</v>
      </c>
      <c r="Z714" s="5">
        <v>0</v>
      </c>
      <c r="AA714" s="5">
        <v>1</v>
      </c>
      <c r="AB714" s="5">
        <v>0</v>
      </c>
    </row>
    <row r="715" spans="1:206" x14ac:dyDescent="0.2">
      <c r="A715" s="5">
        <v>50</v>
      </c>
      <c r="B715" s="5">
        <v>0</v>
      </c>
      <c r="C715" s="5">
        <v>0</v>
      </c>
      <c r="D715" s="5">
        <v>1</v>
      </c>
      <c r="E715" s="5">
        <v>222</v>
      </c>
      <c r="F715" s="5">
        <f>ROUND(Source!AO711,O715)</f>
        <v>0</v>
      </c>
      <c r="G715" s="5" t="s">
        <v>241</v>
      </c>
      <c r="H715" s="5" t="s">
        <v>242</v>
      </c>
      <c r="I715" s="5"/>
      <c r="J715" s="5"/>
      <c r="K715" s="5">
        <v>222</v>
      </c>
      <c r="L715" s="5">
        <v>3</v>
      </c>
      <c r="M715" s="5">
        <v>3</v>
      </c>
      <c r="N715" s="5" t="s">
        <v>3</v>
      </c>
      <c r="O715" s="5">
        <v>2</v>
      </c>
      <c r="P715" s="5">
        <f>ROUND(Source!EG711,O715)</f>
        <v>0</v>
      </c>
      <c r="Q715" s="5"/>
      <c r="R715" s="5"/>
      <c r="S715" s="5"/>
      <c r="T715" s="5"/>
      <c r="U715" s="5"/>
      <c r="V715" s="5"/>
      <c r="W715" s="5">
        <v>0</v>
      </c>
      <c r="X715" s="5">
        <v>1</v>
      </c>
      <c r="Y715" s="5">
        <v>0</v>
      </c>
      <c r="Z715" s="5">
        <v>0</v>
      </c>
      <c r="AA715" s="5">
        <v>1</v>
      </c>
      <c r="AB715" s="5">
        <v>0</v>
      </c>
    </row>
    <row r="716" spans="1:206" x14ac:dyDescent="0.2">
      <c r="A716" s="5">
        <v>50</v>
      </c>
      <c r="B716" s="5">
        <v>0</v>
      </c>
      <c r="C716" s="5">
        <v>0</v>
      </c>
      <c r="D716" s="5">
        <v>1</v>
      </c>
      <c r="E716" s="5">
        <v>225</v>
      </c>
      <c r="F716" s="5">
        <f>ROUND(Source!AV711,O716)</f>
        <v>0</v>
      </c>
      <c r="G716" s="5" t="s">
        <v>243</v>
      </c>
      <c r="H716" s="5" t="s">
        <v>244</v>
      </c>
      <c r="I716" s="5"/>
      <c r="J716" s="5"/>
      <c r="K716" s="5">
        <v>225</v>
      </c>
      <c r="L716" s="5">
        <v>4</v>
      </c>
      <c r="M716" s="5">
        <v>3</v>
      </c>
      <c r="N716" s="5" t="s">
        <v>3</v>
      </c>
      <c r="O716" s="5">
        <v>2</v>
      </c>
      <c r="P716" s="5">
        <f>ROUND(Source!EN711,O716)</f>
        <v>0</v>
      </c>
      <c r="Q716" s="5"/>
      <c r="R716" s="5"/>
      <c r="S716" s="5"/>
      <c r="T716" s="5"/>
      <c r="U716" s="5"/>
      <c r="V716" s="5"/>
      <c r="W716" s="5">
        <v>0</v>
      </c>
      <c r="X716" s="5">
        <v>1</v>
      </c>
      <c r="Y716" s="5">
        <v>0</v>
      </c>
      <c r="Z716" s="5">
        <v>0</v>
      </c>
      <c r="AA716" s="5">
        <v>1</v>
      </c>
      <c r="AB716" s="5">
        <v>0</v>
      </c>
    </row>
    <row r="717" spans="1:206" x14ac:dyDescent="0.2">
      <c r="A717" s="5">
        <v>50</v>
      </c>
      <c r="B717" s="5">
        <v>0</v>
      </c>
      <c r="C717" s="5">
        <v>0</v>
      </c>
      <c r="D717" s="5">
        <v>1</v>
      </c>
      <c r="E717" s="5">
        <v>226</v>
      </c>
      <c r="F717" s="5">
        <f>ROUND(Source!AW711,O717)</f>
        <v>0</v>
      </c>
      <c r="G717" s="5" t="s">
        <v>245</v>
      </c>
      <c r="H717" s="5" t="s">
        <v>246</v>
      </c>
      <c r="I717" s="5"/>
      <c r="J717" s="5"/>
      <c r="K717" s="5">
        <v>226</v>
      </c>
      <c r="L717" s="5">
        <v>5</v>
      </c>
      <c r="M717" s="5">
        <v>3</v>
      </c>
      <c r="N717" s="5" t="s">
        <v>3</v>
      </c>
      <c r="O717" s="5">
        <v>2</v>
      </c>
      <c r="P717" s="5">
        <f>ROUND(Source!EO711,O717)</f>
        <v>0</v>
      </c>
      <c r="Q717" s="5"/>
      <c r="R717" s="5"/>
      <c r="S717" s="5"/>
      <c r="T717" s="5"/>
      <c r="U717" s="5"/>
      <c r="V717" s="5"/>
      <c r="W717" s="5">
        <v>0</v>
      </c>
      <c r="X717" s="5">
        <v>1</v>
      </c>
      <c r="Y717" s="5">
        <v>0</v>
      </c>
      <c r="Z717" s="5">
        <v>0</v>
      </c>
      <c r="AA717" s="5">
        <v>1</v>
      </c>
      <c r="AB717" s="5">
        <v>0</v>
      </c>
    </row>
    <row r="718" spans="1:206" x14ac:dyDescent="0.2">
      <c r="A718" s="5">
        <v>50</v>
      </c>
      <c r="B718" s="5">
        <v>0</v>
      </c>
      <c r="C718" s="5">
        <v>0</v>
      </c>
      <c r="D718" s="5">
        <v>1</v>
      </c>
      <c r="E718" s="5">
        <v>227</v>
      </c>
      <c r="F718" s="5">
        <f>ROUND(Source!AX711,O718)</f>
        <v>0</v>
      </c>
      <c r="G718" s="5" t="s">
        <v>247</v>
      </c>
      <c r="H718" s="5" t="s">
        <v>248</v>
      </c>
      <c r="I718" s="5"/>
      <c r="J718" s="5"/>
      <c r="K718" s="5">
        <v>227</v>
      </c>
      <c r="L718" s="5">
        <v>6</v>
      </c>
      <c r="M718" s="5">
        <v>3</v>
      </c>
      <c r="N718" s="5" t="s">
        <v>3</v>
      </c>
      <c r="O718" s="5">
        <v>2</v>
      </c>
      <c r="P718" s="5">
        <f>ROUND(Source!EP711,O718)</f>
        <v>0</v>
      </c>
      <c r="Q718" s="5"/>
      <c r="R718" s="5"/>
      <c r="S718" s="5"/>
      <c r="T718" s="5"/>
      <c r="U718" s="5"/>
      <c r="V718" s="5"/>
      <c r="W718" s="5">
        <v>0</v>
      </c>
      <c r="X718" s="5">
        <v>1</v>
      </c>
      <c r="Y718" s="5">
        <v>0</v>
      </c>
      <c r="Z718" s="5">
        <v>0</v>
      </c>
      <c r="AA718" s="5">
        <v>1</v>
      </c>
      <c r="AB718" s="5">
        <v>0</v>
      </c>
    </row>
    <row r="719" spans="1:206" x14ac:dyDescent="0.2">
      <c r="A719" s="5">
        <v>50</v>
      </c>
      <c r="B719" s="5">
        <v>0</v>
      </c>
      <c r="C719" s="5">
        <v>0</v>
      </c>
      <c r="D719" s="5">
        <v>1</v>
      </c>
      <c r="E719" s="5">
        <v>228</v>
      </c>
      <c r="F719" s="5">
        <f>ROUND(Source!AY711,O719)</f>
        <v>0</v>
      </c>
      <c r="G719" s="5" t="s">
        <v>249</v>
      </c>
      <c r="H719" s="5" t="s">
        <v>250</v>
      </c>
      <c r="I719" s="5"/>
      <c r="J719" s="5"/>
      <c r="K719" s="5">
        <v>228</v>
      </c>
      <c r="L719" s="5">
        <v>7</v>
      </c>
      <c r="M719" s="5">
        <v>3</v>
      </c>
      <c r="N719" s="5" t="s">
        <v>3</v>
      </c>
      <c r="O719" s="5">
        <v>2</v>
      </c>
      <c r="P719" s="5">
        <f>ROUND(Source!EQ711,O719)</f>
        <v>0</v>
      </c>
      <c r="Q719" s="5"/>
      <c r="R719" s="5"/>
      <c r="S719" s="5"/>
      <c r="T719" s="5"/>
      <c r="U719" s="5"/>
      <c r="V719" s="5"/>
      <c r="W719" s="5">
        <v>0</v>
      </c>
      <c r="X719" s="5">
        <v>1</v>
      </c>
      <c r="Y719" s="5">
        <v>0</v>
      </c>
      <c r="Z719" s="5">
        <v>0</v>
      </c>
      <c r="AA719" s="5">
        <v>1</v>
      </c>
      <c r="AB719" s="5">
        <v>0</v>
      </c>
    </row>
    <row r="720" spans="1:206" x14ac:dyDescent="0.2">
      <c r="A720" s="5">
        <v>50</v>
      </c>
      <c r="B720" s="5">
        <v>0</v>
      </c>
      <c r="C720" s="5">
        <v>0</v>
      </c>
      <c r="D720" s="5">
        <v>1</v>
      </c>
      <c r="E720" s="5">
        <v>216</v>
      </c>
      <c r="F720" s="5">
        <f>ROUND(Source!AP711,O720)</f>
        <v>0</v>
      </c>
      <c r="G720" s="5" t="s">
        <v>251</v>
      </c>
      <c r="H720" s="5" t="s">
        <v>252</v>
      </c>
      <c r="I720" s="5"/>
      <c r="J720" s="5"/>
      <c r="K720" s="5">
        <v>216</v>
      </c>
      <c r="L720" s="5">
        <v>8</v>
      </c>
      <c r="M720" s="5">
        <v>3</v>
      </c>
      <c r="N720" s="5" t="s">
        <v>3</v>
      </c>
      <c r="O720" s="5">
        <v>2</v>
      </c>
      <c r="P720" s="5">
        <f>ROUND(Source!EH711,O720)</f>
        <v>0</v>
      </c>
      <c r="Q720" s="5"/>
      <c r="R720" s="5"/>
      <c r="S720" s="5"/>
      <c r="T720" s="5"/>
      <c r="U720" s="5"/>
      <c r="V720" s="5"/>
      <c r="W720" s="5">
        <v>0</v>
      </c>
      <c r="X720" s="5">
        <v>1</v>
      </c>
      <c r="Y720" s="5">
        <v>0</v>
      </c>
      <c r="Z720" s="5">
        <v>0</v>
      </c>
      <c r="AA720" s="5">
        <v>1</v>
      </c>
      <c r="AB720" s="5">
        <v>0</v>
      </c>
    </row>
    <row r="721" spans="1:28" x14ac:dyDescent="0.2">
      <c r="A721" s="5">
        <v>50</v>
      </c>
      <c r="B721" s="5">
        <v>0</v>
      </c>
      <c r="C721" s="5">
        <v>0</v>
      </c>
      <c r="D721" s="5">
        <v>1</v>
      </c>
      <c r="E721" s="5">
        <v>223</v>
      </c>
      <c r="F721" s="5">
        <f>ROUND(Source!AQ711,O721)</f>
        <v>0</v>
      </c>
      <c r="G721" s="5" t="s">
        <v>253</v>
      </c>
      <c r="H721" s="5" t="s">
        <v>254</v>
      </c>
      <c r="I721" s="5"/>
      <c r="J721" s="5"/>
      <c r="K721" s="5">
        <v>223</v>
      </c>
      <c r="L721" s="5">
        <v>9</v>
      </c>
      <c r="M721" s="5">
        <v>3</v>
      </c>
      <c r="N721" s="5" t="s">
        <v>3</v>
      </c>
      <c r="O721" s="5">
        <v>2</v>
      </c>
      <c r="P721" s="5">
        <f>ROUND(Source!EI711,O721)</f>
        <v>0</v>
      </c>
      <c r="Q721" s="5"/>
      <c r="R721" s="5"/>
      <c r="S721" s="5"/>
      <c r="T721" s="5"/>
      <c r="U721" s="5"/>
      <c r="V721" s="5"/>
      <c r="W721" s="5">
        <v>0</v>
      </c>
      <c r="X721" s="5">
        <v>1</v>
      </c>
      <c r="Y721" s="5">
        <v>0</v>
      </c>
      <c r="Z721" s="5">
        <v>0</v>
      </c>
      <c r="AA721" s="5">
        <v>1</v>
      </c>
      <c r="AB721" s="5">
        <v>0</v>
      </c>
    </row>
    <row r="722" spans="1:28" x14ac:dyDescent="0.2">
      <c r="A722" s="5">
        <v>50</v>
      </c>
      <c r="B722" s="5">
        <v>0</v>
      </c>
      <c r="C722" s="5">
        <v>0</v>
      </c>
      <c r="D722" s="5">
        <v>1</v>
      </c>
      <c r="E722" s="5">
        <v>229</v>
      </c>
      <c r="F722" s="5">
        <f>ROUND(Source!AZ711,O722)</f>
        <v>0</v>
      </c>
      <c r="G722" s="5" t="s">
        <v>255</v>
      </c>
      <c r="H722" s="5" t="s">
        <v>256</v>
      </c>
      <c r="I722" s="5"/>
      <c r="J722" s="5"/>
      <c r="K722" s="5">
        <v>229</v>
      </c>
      <c r="L722" s="5">
        <v>10</v>
      </c>
      <c r="M722" s="5">
        <v>3</v>
      </c>
      <c r="N722" s="5" t="s">
        <v>3</v>
      </c>
      <c r="O722" s="5">
        <v>2</v>
      </c>
      <c r="P722" s="5">
        <f>ROUND(Source!ER711,O722)</f>
        <v>0</v>
      </c>
      <c r="Q722" s="5"/>
      <c r="R722" s="5"/>
      <c r="S722" s="5"/>
      <c r="T722" s="5"/>
      <c r="U722" s="5"/>
      <c r="V722" s="5"/>
      <c r="W722" s="5">
        <v>0</v>
      </c>
      <c r="X722" s="5">
        <v>1</v>
      </c>
      <c r="Y722" s="5">
        <v>0</v>
      </c>
      <c r="Z722" s="5">
        <v>0</v>
      </c>
      <c r="AA722" s="5">
        <v>1</v>
      </c>
      <c r="AB722" s="5">
        <v>0</v>
      </c>
    </row>
    <row r="723" spans="1:28" x14ac:dyDescent="0.2">
      <c r="A723" s="5">
        <v>50</v>
      </c>
      <c r="B723" s="5">
        <v>0</v>
      </c>
      <c r="C723" s="5">
        <v>0</v>
      </c>
      <c r="D723" s="5">
        <v>1</v>
      </c>
      <c r="E723" s="5">
        <v>203</v>
      </c>
      <c r="F723" s="5">
        <f>ROUND(Source!Q711,O723)</f>
        <v>0</v>
      </c>
      <c r="G723" s="5" t="s">
        <v>257</v>
      </c>
      <c r="H723" s="5" t="s">
        <v>258</v>
      </c>
      <c r="I723" s="5"/>
      <c r="J723" s="5"/>
      <c r="K723" s="5">
        <v>203</v>
      </c>
      <c r="L723" s="5">
        <v>11</v>
      </c>
      <c r="M723" s="5">
        <v>3</v>
      </c>
      <c r="N723" s="5" t="s">
        <v>3</v>
      </c>
      <c r="O723" s="5">
        <v>2</v>
      </c>
      <c r="P723" s="5">
        <f>ROUND(Source!DI711,O723)</f>
        <v>0</v>
      </c>
      <c r="Q723" s="5"/>
      <c r="R723" s="5"/>
      <c r="S723" s="5"/>
      <c r="T723" s="5"/>
      <c r="U723" s="5"/>
      <c r="V723" s="5"/>
      <c r="W723" s="5">
        <v>0</v>
      </c>
      <c r="X723" s="5">
        <v>1</v>
      </c>
      <c r="Y723" s="5">
        <v>0</v>
      </c>
      <c r="Z723" s="5">
        <v>0</v>
      </c>
      <c r="AA723" s="5">
        <v>1</v>
      </c>
      <c r="AB723" s="5">
        <v>0</v>
      </c>
    </row>
    <row r="724" spans="1:28" x14ac:dyDescent="0.2">
      <c r="A724" s="5">
        <v>50</v>
      </c>
      <c r="B724" s="5">
        <v>0</v>
      </c>
      <c r="C724" s="5">
        <v>0</v>
      </c>
      <c r="D724" s="5">
        <v>1</v>
      </c>
      <c r="E724" s="5">
        <v>231</v>
      </c>
      <c r="F724" s="5">
        <f>ROUND(Source!BB711,O724)</f>
        <v>0</v>
      </c>
      <c r="G724" s="5" t="s">
        <v>259</v>
      </c>
      <c r="H724" s="5" t="s">
        <v>260</v>
      </c>
      <c r="I724" s="5"/>
      <c r="J724" s="5"/>
      <c r="K724" s="5">
        <v>231</v>
      </c>
      <c r="L724" s="5">
        <v>12</v>
      </c>
      <c r="M724" s="5">
        <v>3</v>
      </c>
      <c r="N724" s="5" t="s">
        <v>3</v>
      </c>
      <c r="O724" s="5">
        <v>2</v>
      </c>
      <c r="P724" s="5">
        <f>ROUND(Source!ET711,O724)</f>
        <v>0</v>
      </c>
      <c r="Q724" s="5"/>
      <c r="R724" s="5"/>
      <c r="S724" s="5"/>
      <c r="T724" s="5"/>
      <c r="U724" s="5"/>
      <c r="V724" s="5"/>
      <c r="W724" s="5">
        <v>0</v>
      </c>
      <c r="X724" s="5">
        <v>1</v>
      </c>
      <c r="Y724" s="5">
        <v>0</v>
      </c>
      <c r="Z724" s="5">
        <v>0</v>
      </c>
      <c r="AA724" s="5">
        <v>1</v>
      </c>
      <c r="AB724" s="5">
        <v>0</v>
      </c>
    </row>
    <row r="725" spans="1:28" x14ac:dyDescent="0.2">
      <c r="A725" s="5">
        <v>50</v>
      </c>
      <c r="B725" s="5">
        <v>0</v>
      </c>
      <c r="C725" s="5">
        <v>0</v>
      </c>
      <c r="D725" s="5">
        <v>1</v>
      </c>
      <c r="E725" s="5">
        <v>204</v>
      </c>
      <c r="F725" s="5">
        <f>ROUND(Source!R711,O725)</f>
        <v>0</v>
      </c>
      <c r="G725" s="5" t="s">
        <v>261</v>
      </c>
      <c r="H725" s="5" t="s">
        <v>262</v>
      </c>
      <c r="I725" s="5"/>
      <c r="J725" s="5"/>
      <c r="K725" s="5">
        <v>204</v>
      </c>
      <c r="L725" s="5">
        <v>13</v>
      </c>
      <c r="M725" s="5">
        <v>3</v>
      </c>
      <c r="N725" s="5" t="s">
        <v>3</v>
      </c>
      <c r="O725" s="5">
        <v>2</v>
      </c>
      <c r="P725" s="5">
        <f>ROUND(Source!DJ711,O725)</f>
        <v>0</v>
      </c>
      <c r="Q725" s="5"/>
      <c r="R725" s="5"/>
      <c r="S725" s="5"/>
      <c r="T725" s="5"/>
      <c r="U725" s="5"/>
      <c r="V725" s="5"/>
      <c r="W725" s="5">
        <v>0</v>
      </c>
      <c r="X725" s="5">
        <v>1</v>
      </c>
      <c r="Y725" s="5">
        <v>0</v>
      </c>
      <c r="Z725" s="5">
        <v>0</v>
      </c>
      <c r="AA725" s="5">
        <v>1</v>
      </c>
      <c r="AB725" s="5">
        <v>0</v>
      </c>
    </row>
    <row r="726" spans="1:28" x14ac:dyDescent="0.2">
      <c r="A726" s="5">
        <v>50</v>
      </c>
      <c r="B726" s="5">
        <v>0</v>
      </c>
      <c r="C726" s="5">
        <v>0</v>
      </c>
      <c r="D726" s="5">
        <v>1</v>
      </c>
      <c r="E726" s="5">
        <v>205</v>
      </c>
      <c r="F726" s="5">
        <f>ROUND(Source!S711,O726)</f>
        <v>9256.2199999999993</v>
      </c>
      <c r="G726" s="5" t="s">
        <v>263</v>
      </c>
      <c r="H726" s="5" t="s">
        <v>264</v>
      </c>
      <c r="I726" s="5"/>
      <c r="J726" s="5"/>
      <c r="K726" s="5">
        <v>205</v>
      </c>
      <c r="L726" s="5">
        <v>14</v>
      </c>
      <c r="M726" s="5">
        <v>3</v>
      </c>
      <c r="N726" s="5" t="s">
        <v>3</v>
      </c>
      <c r="O726" s="5">
        <v>2</v>
      </c>
      <c r="P726" s="5">
        <f>ROUND(Source!DK711,O726)</f>
        <v>319432.15999999997</v>
      </c>
      <c r="Q726" s="5"/>
      <c r="R726" s="5"/>
      <c r="S726" s="5"/>
      <c r="T726" s="5"/>
      <c r="U726" s="5"/>
      <c r="V726" s="5"/>
      <c r="W726" s="5">
        <v>9256.2199999999993</v>
      </c>
      <c r="X726" s="5">
        <v>1</v>
      </c>
      <c r="Y726" s="5">
        <v>9256.2199999999993</v>
      </c>
      <c r="Z726" s="5">
        <v>319432.15999999997</v>
      </c>
      <c r="AA726" s="5">
        <v>1</v>
      </c>
      <c r="AB726" s="5">
        <v>319432.15999999997</v>
      </c>
    </row>
    <row r="727" spans="1:28" x14ac:dyDescent="0.2">
      <c r="A727" s="5">
        <v>50</v>
      </c>
      <c r="B727" s="5">
        <v>0</v>
      </c>
      <c r="C727" s="5">
        <v>0</v>
      </c>
      <c r="D727" s="5">
        <v>1</v>
      </c>
      <c r="E727" s="5">
        <v>232</v>
      </c>
      <c r="F727" s="5">
        <f>ROUND(Source!BC711,O727)</f>
        <v>0</v>
      </c>
      <c r="G727" s="5" t="s">
        <v>265</v>
      </c>
      <c r="H727" s="5" t="s">
        <v>266</v>
      </c>
      <c r="I727" s="5"/>
      <c r="J727" s="5"/>
      <c r="K727" s="5">
        <v>232</v>
      </c>
      <c r="L727" s="5">
        <v>15</v>
      </c>
      <c r="M727" s="5">
        <v>3</v>
      </c>
      <c r="N727" s="5" t="s">
        <v>3</v>
      </c>
      <c r="O727" s="5">
        <v>2</v>
      </c>
      <c r="P727" s="5">
        <f>ROUND(Source!EU711,O727)</f>
        <v>0</v>
      </c>
      <c r="Q727" s="5"/>
      <c r="R727" s="5"/>
      <c r="S727" s="5"/>
      <c r="T727" s="5"/>
      <c r="U727" s="5"/>
      <c r="V727" s="5"/>
      <c r="W727" s="5">
        <v>0</v>
      </c>
      <c r="X727" s="5">
        <v>1</v>
      </c>
      <c r="Y727" s="5">
        <v>0</v>
      </c>
      <c r="Z727" s="5">
        <v>0</v>
      </c>
      <c r="AA727" s="5">
        <v>1</v>
      </c>
      <c r="AB727" s="5">
        <v>0</v>
      </c>
    </row>
    <row r="728" spans="1:28" x14ac:dyDescent="0.2">
      <c r="A728" s="5">
        <v>50</v>
      </c>
      <c r="B728" s="5">
        <v>0</v>
      </c>
      <c r="C728" s="5">
        <v>0</v>
      </c>
      <c r="D728" s="5">
        <v>1</v>
      </c>
      <c r="E728" s="5">
        <v>214</v>
      </c>
      <c r="F728" s="5">
        <f>ROUND(Source!AS711,O728)</f>
        <v>0</v>
      </c>
      <c r="G728" s="5" t="s">
        <v>267</v>
      </c>
      <c r="H728" s="5" t="s">
        <v>268</v>
      </c>
      <c r="I728" s="5"/>
      <c r="J728" s="5"/>
      <c r="K728" s="5">
        <v>214</v>
      </c>
      <c r="L728" s="5">
        <v>16</v>
      </c>
      <c r="M728" s="5">
        <v>3</v>
      </c>
      <c r="N728" s="5" t="s">
        <v>3</v>
      </c>
      <c r="O728" s="5">
        <v>2</v>
      </c>
      <c r="P728" s="5">
        <f>ROUND(Source!EK711,O728)</f>
        <v>0</v>
      </c>
      <c r="Q728" s="5"/>
      <c r="R728" s="5"/>
      <c r="S728" s="5"/>
      <c r="T728" s="5"/>
      <c r="U728" s="5"/>
      <c r="V728" s="5"/>
      <c r="W728" s="5">
        <v>0</v>
      </c>
      <c r="X728" s="5">
        <v>1</v>
      </c>
      <c r="Y728" s="5">
        <v>0</v>
      </c>
      <c r="Z728" s="5">
        <v>0</v>
      </c>
      <c r="AA728" s="5">
        <v>1</v>
      </c>
      <c r="AB728" s="5">
        <v>0</v>
      </c>
    </row>
    <row r="729" spans="1:28" x14ac:dyDescent="0.2">
      <c r="A729" s="5">
        <v>50</v>
      </c>
      <c r="B729" s="5">
        <v>0</v>
      </c>
      <c r="C729" s="5">
        <v>0</v>
      </c>
      <c r="D729" s="5">
        <v>1</v>
      </c>
      <c r="E729" s="5">
        <v>215</v>
      </c>
      <c r="F729" s="5">
        <f>ROUND(Source!AT711,O729)</f>
        <v>0</v>
      </c>
      <c r="G729" s="5" t="s">
        <v>269</v>
      </c>
      <c r="H729" s="5" t="s">
        <v>270</v>
      </c>
      <c r="I729" s="5"/>
      <c r="J729" s="5"/>
      <c r="K729" s="5">
        <v>215</v>
      </c>
      <c r="L729" s="5">
        <v>17</v>
      </c>
      <c r="M729" s="5">
        <v>3</v>
      </c>
      <c r="N729" s="5" t="s">
        <v>3</v>
      </c>
      <c r="O729" s="5">
        <v>2</v>
      </c>
      <c r="P729" s="5">
        <f>ROUND(Source!EL711,O729)</f>
        <v>0</v>
      </c>
      <c r="Q729" s="5"/>
      <c r="R729" s="5"/>
      <c r="S729" s="5"/>
      <c r="T729" s="5"/>
      <c r="U729" s="5"/>
      <c r="V729" s="5"/>
      <c r="W729" s="5">
        <v>0</v>
      </c>
      <c r="X729" s="5">
        <v>1</v>
      </c>
      <c r="Y729" s="5">
        <v>0</v>
      </c>
      <c r="Z729" s="5">
        <v>0</v>
      </c>
      <c r="AA729" s="5">
        <v>1</v>
      </c>
      <c r="AB729" s="5">
        <v>0</v>
      </c>
    </row>
    <row r="730" spans="1:28" x14ac:dyDescent="0.2">
      <c r="A730" s="5">
        <v>50</v>
      </c>
      <c r="B730" s="5">
        <v>0</v>
      </c>
      <c r="C730" s="5">
        <v>0</v>
      </c>
      <c r="D730" s="5">
        <v>1</v>
      </c>
      <c r="E730" s="5">
        <v>217</v>
      </c>
      <c r="F730" s="5">
        <f>ROUND(Source!AU711,O730)</f>
        <v>22677.77</v>
      </c>
      <c r="G730" s="5" t="s">
        <v>271</v>
      </c>
      <c r="H730" s="5" t="s">
        <v>272</v>
      </c>
      <c r="I730" s="5"/>
      <c r="J730" s="5"/>
      <c r="K730" s="5">
        <v>217</v>
      </c>
      <c r="L730" s="5">
        <v>18</v>
      </c>
      <c r="M730" s="5">
        <v>3</v>
      </c>
      <c r="N730" s="5" t="s">
        <v>3</v>
      </c>
      <c r="O730" s="5">
        <v>2</v>
      </c>
      <c r="P730" s="5">
        <f>ROUND(Source!EM711,O730)</f>
        <v>674001.85</v>
      </c>
      <c r="Q730" s="5"/>
      <c r="R730" s="5"/>
      <c r="S730" s="5"/>
      <c r="T730" s="5"/>
      <c r="U730" s="5"/>
      <c r="V730" s="5"/>
      <c r="W730" s="5">
        <v>22677.77</v>
      </c>
      <c r="X730" s="5">
        <v>1</v>
      </c>
      <c r="Y730" s="5">
        <v>22677.77</v>
      </c>
      <c r="Z730" s="5">
        <v>674001.85</v>
      </c>
      <c r="AA730" s="5">
        <v>1</v>
      </c>
      <c r="AB730" s="5">
        <v>674001.85</v>
      </c>
    </row>
    <row r="731" spans="1:28" x14ac:dyDescent="0.2">
      <c r="A731" s="5">
        <v>50</v>
      </c>
      <c r="B731" s="5">
        <v>0</v>
      </c>
      <c r="C731" s="5">
        <v>0</v>
      </c>
      <c r="D731" s="5">
        <v>1</v>
      </c>
      <c r="E731" s="5">
        <v>230</v>
      </c>
      <c r="F731" s="5">
        <f>ROUND(Source!BA711,O731)</f>
        <v>0</v>
      </c>
      <c r="G731" s="5" t="s">
        <v>273</v>
      </c>
      <c r="H731" s="5" t="s">
        <v>274</v>
      </c>
      <c r="I731" s="5"/>
      <c r="J731" s="5"/>
      <c r="K731" s="5">
        <v>230</v>
      </c>
      <c r="L731" s="5">
        <v>19</v>
      </c>
      <c r="M731" s="5">
        <v>3</v>
      </c>
      <c r="N731" s="5" t="s">
        <v>3</v>
      </c>
      <c r="O731" s="5">
        <v>2</v>
      </c>
      <c r="P731" s="5">
        <f>ROUND(Source!ES711,O731)</f>
        <v>0</v>
      </c>
      <c r="Q731" s="5"/>
      <c r="R731" s="5"/>
      <c r="S731" s="5"/>
      <c r="T731" s="5"/>
      <c r="U731" s="5"/>
      <c r="V731" s="5"/>
      <c r="W731" s="5">
        <v>0</v>
      </c>
      <c r="X731" s="5">
        <v>1</v>
      </c>
      <c r="Y731" s="5">
        <v>0</v>
      </c>
      <c r="Z731" s="5">
        <v>0</v>
      </c>
      <c r="AA731" s="5">
        <v>1</v>
      </c>
      <c r="AB731" s="5">
        <v>0</v>
      </c>
    </row>
    <row r="732" spans="1:28" x14ac:dyDescent="0.2">
      <c r="A732" s="5">
        <v>50</v>
      </c>
      <c r="B732" s="5">
        <v>0</v>
      </c>
      <c r="C732" s="5">
        <v>0</v>
      </c>
      <c r="D732" s="5">
        <v>1</v>
      </c>
      <c r="E732" s="5">
        <v>206</v>
      </c>
      <c r="F732" s="5">
        <f>ROUND(Source!T711,O732)</f>
        <v>0</v>
      </c>
      <c r="G732" s="5" t="s">
        <v>275</v>
      </c>
      <c r="H732" s="5" t="s">
        <v>276</v>
      </c>
      <c r="I732" s="5"/>
      <c r="J732" s="5"/>
      <c r="K732" s="5">
        <v>206</v>
      </c>
      <c r="L732" s="5">
        <v>20</v>
      </c>
      <c r="M732" s="5">
        <v>3</v>
      </c>
      <c r="N732" s="5" t="s">
        <v>3</v>
      </c>
      <c r="O732" s="5">
        <v>2</v>
      </c>
      <c r="P732" s="5">
        <f>ROUND(Source!DL711,O732)</f>
        <v>0</v>
      </c>
      <c r="Q732" s="5"/>
      <c r="R732" s="5"/>
      <c r="S732" s="5"/>
      <c r="T732" s="5"/>
      <c r="U732" s="5"/>
      <c r="V732" s="5"/>
      <c r="W732" s="5">
        <v>0</v>
      </c>
      <c r="X732" s="5">
        <v>1</v>
      </c>
      <c r="Y732" s="5">
        <v>0</v>
      </c>
      <c r="Z732" s="5">
        <v>0</v>
      </c>
      <c r="AA732" s="5">
        <v>1</v>
      </c>
      <c r="AB732" s="5">
        <v>0</v>
      </c>
    </row>
    <row r="733" spans="1:28" x14ac:dyDescent="0.2">
      <c r="A733" s="5">
        <v>50</v>
      </c>
      <c r="B733" s="5">
        <v>0</v>
      </c>
      <c r="C733" s="5">
        <v>0</v>
      </c>
      <c r="D733" s="5">
        <v>1</v>
      </c>
      <c r="E733" s="5">
        <v>207</v>
      </c>
      <c r="F733" s="5">
        <f>Source!U711</f>
        <v>554.47199999999998</v>
      </c>
      <c r="G733" s="5" t="s">
        <v>277</v>
      </c>
      <c r="H733" s="5" t="s">
        <v>278</v>
      </c>
      <c r="I733" s="5"/>
      <c r="J733" s="5"/>
      <c r="K733" s="5">
        <v>207</v>
      </c>
      <c r="L733" s="5">
        <v>21</v>
      </c>
      <c r="M733" s="5">
        <v>3</v>
      </c>
      <c r="N733" s="5" t="s">
        <v>3</v>
      </c>
      <c r="O733" s="5">
        <v>-1</v>
      </c>
      <c r="P733" s="5">
        <f>Source!DM711</f>
        <v>554.47199999999998</v>
      </c>
      <c r="Q733" s="5"/>
      <c r="R733" s="5"/>
      <c r="S733" s="5"/>
      <c r="T733" s="5"/>
      <c r="U733" s="5"/>
      <c r="V733" s="5"/>
      <c r="W733" s="5">
        <v>554.47199999999998</v>
      </c>
      <c r="X733" s="5">
        <v>1</v>
      </c>
      <c r="Y733" s="5">
        <v>554.47199999999998</v>
      </c>
      <c r="Z733" s="5">
        <v>554.47199999999998</v>
      </c>
      <c r="AA733" s="5">
        <v>1</v>
      </c>
      <c r="AB733" s="5">
        <v>554.47199999999998</v>
      </c>
    </row>
    <row r="734" spans="1:28" x14ac:dyDescent="0.2">
      <c r="A734" s="5">
        <v>50</v>
      </c>
      <c r="B734" s="5">
        <v>0</v>
      </c>
      <c r="C734" s="5">
        <v>0</v>
      </c>
      <c r="D734" s="5">
        <v>1</v>
      </c>
      <c r="E734" s="5">
        <v>208</v>
      </c>
      <c r="F734" s="5">
        <f>Source!V711</f>
        <v>0</v>
      </c>
      <c r="G734" s="5" t="s">
        <v>279</v>
      </c>
      <c r="H734" s="5" t="s">
        <v>280</v>
      </c>
      <c r="I734" s="5"/>
      <c r="J734" s="5"/>
      <c r="K734" s="5">
        <v>208</v>
      </c>
      <c r="L734" s="5">
        <v>22</v>
      </c>
      <c r="M734" s="5">
        <v>3</v>
      </c>
      <c r="N734" s="5" t="s">
        <v>3</v>
      </c>
      <c r="O734" s="5">
        <v>-1</v>
      </c>
      <c r="P734" s="5">
        <f>Source!DN711</f>
        <v>0</v>
      </c>
      <c r="Q734" s="5"/>
      <c r="R734" s="5"/>
      <c r="S734" s="5"/>
      <c r="T734" s="5"/>
      <c r="U734" s="5"/>
      <c r="V734" s="5"/>
      <c r="W734" s="5">
        <v>0</v>
      </c>
      <c r="X734" s="5">
        <v>1</v>
      </c>
      <c r="Y734" s="5">
        <v>0</v>
      </c>
      <c r="Z734" s="5">
        <v>0</v>
      </c>
      <c r="AA734" s="5">
        <v>1</v>
      </c>
      <c r="AB734" s="5">
        <v>0</v>
      </c>
    </row>
    <row r="735" spans="1:28" x14ac:dyDescent="0.2">
      <c r="A735" s="5">
        <v>50</v>
      </c>
      <c r="B735" s="5">
        <v>0</v>
      </c>
      <c r="C735" s="5">
        <v>0</v>
      </c>
      <c r="D735" s="5">
        <v>1</v>
      </c>
      <c r="E735" s="5">
        <v>209</v>
      </c>
      <c r="F735" s="5">
        <f>ROUND(Source!W711,O735)</f>
        <v>0</v>
      </c>
      <c r="G735" s="5" t="s">
        <v>281</v>
      </c>
      <c r="H735" s="5" t="s">
        <v>282</v>
      </c>
      <c r="I735" s="5"/>
      <c r="J735" s="5"/>
      <c r="K735" s="5">
        <v>209</v>
      </c>
      <c r="L735" s="5">
        <v>23</v>
      </c>
      <c r="M735" s="5">
        <v>3</v>
      </c>
      <c r="N735" s="5" t="s">
        <v>3</v>
      </c>
      <c r="O735" s="5">
        <v>2</v>
      </c>
      <c r="P735" s="5">
        <f>ROUND(Source!DO711,O735)</f>
        <v>0</v>
      </c>
      <c r="Q735" s="5"/>
      <c r="R735" s="5"/>
      <c r="S735" s="5"/>
      <c r="T735" s="5"/>
      <c r="U735" s="5"/>
      <c r="V735" s="5"/>
      <c r="W735" s="5">
        <v>0</v>
      </c>
      <c r="X735" s="5">
        <v>1</v>
      </c>
      <c r="Y735" s="5">
        <v>0</v>
      </c>
      <c r="Z735" s="5">
        <v>0</v>
      </c>
      <c r="AA735" s="5">
        <v>1</v>
      </c>
      <c r="AB735" s="5">
        <v>0</v>
      </c>
    </row>
    <row r="736" spans="1:28" x14ac:dyDescent="0.2">
      <c r="A736" s="5">
        <v>50</v>
      </c>
      <c r="B736" s="5">
        <v>0</v>
      </c>
      <c r="C736" s="5">
        <v>0</v>
      </c>
      <c r="D736" s="5">
        <v>1</v>
      </c>
      <c r="E736" s="5">
        <v>233</v>
      </c>
      <c r="F736" s="5">
        <f>ROUND(Source!BD711,O736)</f>
        <v>0</v>
      </c>
      <c r="G736" s="5" t="s">
        <v>283</v>
      </c>
      <c r="H736" s="5" t="s">
        <v>284</v>
      </c>
      <c r="I736" s="5"/>
      <c r="J736" s="5"/>
      <c r="K736" s="5">
        <v>233</v>
      </c>
      <c r="L736" s="5">
        <v>24</v>
      </c>
      <c r="M736" s="5">
        <v>3</v>
      </c>
      <c r="N736" s="5" t="s">
        <v>3</v>
      </c>
      <c r="O736" s="5">
        <v>2</v>
      </c>
      <c r="P736" s="5">
        <f>ROUND(Source!EV711,O736)</f>
        <v>0</v>
      </c>
      <c r="Q736" s="5"/>
      <c r="R736" s="5"/>
      <c r="S736" s="5"/>
      <c r="T736" s="5"/>
      <c r="U736" s="5"/>
      <c r="V736" s="5"/>
      <c r="W736" s="5">
        <v>0</v>
      </c>
      <c r="X736" s="5">
        <v>1</v>
      </c>
      <c r="Y736" s="5">
        <v>0</v>
      </c>
      <c r="Z736" s="5">
        <v>0</v>
      </c>
      <c r="AA736" s="5">
        <v>1</v>
      </c>
      <c r="AB736" s="5">
        <v>0</v>
      </c>
    </row>
    <row r="737" spans="1:206" x14ac:dyDescent="0.2">
      <c r="A737" s="5">
        <v>50</v>
      </c>
      <c r="B737" s="5">
        <v>0</v>
      </c>
      <c r="C737" s="5">
        <v>0</v>
      </c>
      <c r="D737" s="5">
        <v>1</v>
      </c>
      <c r="E737" s="5">
        <v>210</v>
      </c>
      <c r="F737" s="5">
        <f>ROUND(Source!X711,O737)</f>
        <v>6942.2</v>
      </c>
      <c r="G737" s="5" t="s">
        <v>285</v>
      </c>
      <c r="H737" s="5" t="s">
        <v>286</v>
      </c>
      <c r="I737" s="5"/>
      <c r="J737" s="5"/>
      <c r="K737" s="5">
        <v>210</v>
      </c>
      <c r="L737" s="5">
        <v>25</v>
      </c>
      <c r="M737" s="5">
        <v>3</v>
      </c>
      <c r="N737" s="5" t="s">
        <v>3</v>
      </c>
      <c r="O737" s="5">
        <v>2</v>
      </c>
      <c r="P737" s="5">
        <f>ROUND(Source!DP711,O737)</f>
        <v>223602.52</v>
      </c>
      <c r="Q737" s="5"/>
      <c r="R737" s="5"/>
      <c r="S737" s="5"/>
      <c r="T737" s="5"/>
      <c r="U737" s="5"/>
      <c r="V737" s="5"/>
      <c r="W737" s="5">
        <v>6942.2</v>
      </c>
      <c r="X737" s="5">
        <v>1</v>
      </c>
      <c r="Y737" s="5">
        <v>6942.2</v>
      </c>
      <c r="Z737" s="5">
        <v>223602.52</v>
      </c>
      <c r="AA737" s="5">
        <v>1</v>
      </c>
      <c r="AB737" s="5">
        <v>223602.52</v>
      </c>
    </row>
    <row r="738" spans="1:206" x14ac:dyDescent="0.2">
      <c r="A738" s="5">
        <v>50</v>
      </c>
      <c r="B738" s="5">
        <v>0</v>
      </c>
      <c r="C738" s="5">
        <v>0</v>
      </c>
      <c r="D738" s="5">
        <v>1</v>
      </c>
      <c r="E738" s="5">
        <v>211</v>
      </c>
      <c r="F738" s="5">
        <f>ROUND(Source!Y711,O738)</f>
        <v>6479.35</v>
      </c>
      <c r="G738" s="5" t="s">
        <v>287</v>
      </c>
      <c r="H738" s="5" t="s">
        <v>288</v>
      </c>
      <c r="I738" s="5"/>
      <c r="J738" s="5"/>
      <c r="K738" s="5">
        <v>211</v>
      </c>
      <c r="L738" s="5">
        <v>26</v>
      </c>
      <c r="M738" s="5">
        <v>3</v>
      </c>
      <c r="N738" s="5" t="s">
        <v>3</v>
      </c>
      <c r="O738" s="5">
        <v>2</v>
      </c>
      <c r="P738" s="5">
        <f>ROUND(Source!DQ711,O738)</f>
        <v>130967.17</v>
      </c>
      <c r="Q738" s="5"/>
      <c r="R738" s="5"/>
      <c r="S738" s="5"/>
      <c r="T738" s="5"/>
      <c r="U738" s="5"/>
      <c r="V738" s="5"/>
      <c r="W738" s="5">
        <v>6479.35</v>
      </c>
      <c r="X738" s="5">
        <v>1</v>
      </c>
      <c r="Y738" s="5">
        <v>6479.35</v>
      </c>
      <c r="Z738" s="5">
        <v>130967.17</v>
      </c>
      <c r="AA738" s="5">
        <v>1</v>
      </c>
      <c r="AB738" s="5">
        <v>130967.17</v>
      </c>
    </row>
    <row r="739" spans="1:206" x14ac:dyDescent="0.2">
      <c r="A739" s="5">
        <v>50</v>
      </c>
      <c r="B739" s="5">
        <v>0</v>
      </c>
      <c r="C739" s="5">
        <v>0</v>
      </c>
      <c r="D739" s="5">
        <v>1</v>
      </c>
      <c r="E739" s="5">
        <v>224</v>
      </c>
      <c r="F739" s="5">
        <f>ROUND(Source!AR711,O739)</f>
        <v>22677.77</v>
      </c>
      <c r="G739" s="5" t="s">
        <v>289</v>
      </c>
      <c r="H739" s="5" t="s">
        <v>290</v>
      </c>
      <c r="I739" s="5"/>
      <c r="J739" s="5"/>
      <c r="K739" s="5">
        <v>224</v>
      </c>
      <c r="L739" s="5">
        <v>27</v>
      </c>
      <c r="M739" s="5">
        <v>3</v>
      </c>
      <c r="N739" s="5" t="s">
        <v>3</v>
      </c>
      <c r="O739" s="5">
        <v>2</v>
      </c>
      <c r="P739" s="5">
        <f>ROUND(Source!EJ711,O739)</f>
        <v>674001.85</v>
      </c>
      <c r="Q739" s="5"/>
      <c r="R739" s="5"/>
      <c r="S739" s="5"/>
      <c r="T739" s="5"/>
      <c r="U739" s="5"/>
      <c r="V739" s="5"/>
      <c r="W739" s="5">
        <v>22677.77</v>
      </c>
      <c r="X739" s="5">
        <v>1</v>
      </c>
      <c r="Y739" s="5">
        <v>22677.77</v>
      </c>
      <c r="Z739" s="5">
        <v>674001.85</v>
      </c>
      <c r="AA739" s="5">
        <v>1</v>
      </c>
      <c r="AB739" s="5">
        <v>674001.85</v>
      </c>
    </row>
    <row r="741" spans="1:206" x14ac:dyDescent="0.2">
      <c r="A741" s="3">
        <v>51</v>
      </c>
      <c r="B741" s="3">
        <f>B580</f>
        <v>1</v>
      </c>
      <c r="C741" s="3">
        <f>A580</f>
        <v>3</v>
      </c>
      <c r="D741" s="3">
        <f>ROW(A580)</f>
        <v>580</v>
      </c>
      <c r="E741" s="3"/>
      <c r="F741" s="3" t="str">
        <f>IF(F580&lt;&gt;"",F580,"")</f>
        <v>4.</v>
      </c>
      <c r="G741" s="3" t="str">
        <f>IF(G580&lt;&gt;"",G580,"")</f>
        <v>Пусконаладочные работы</v>
      </c>
      <c r="H741" s="3">
        <v>0</v>
      </c>
      <c r="I741" s="3"/>
      <c r="J741" s="3"/>
      <c r="K741" s="3"/>
      <c r="L741" s="3"/>
      <c r="M741" s="3"/>
      <c r="N741" s="3"/>
      <c r="O741" s="3">
        <f t="shared" ref="O741:T741" si="722">ROUND(O711+AB741,2)</f>
        <v>9256.2199999999993</v>
      </c>
      <c r="P741" s="3">
        <f t="shared" si="722"/>
        <v>0</v>
      </c>
      <c r="Q741" s="3">
        <f t="shared" si="722"/>
        <v>0</v>
      </c>
      <c r="R741" s="3">
        <f t="shared" si="722"/>
        <v>0</v>
      </c>
      <c r="S741" s="3">
        <f t="shared" si="722"/>
        <v>9256.2199999999993</v>
      </c>
      <c r="T741" s="3">
        <f t="shared" si="722"/>
        <v>0</v>
      </c>
      <c r="U741" s="3">
        <f>U711+AH741</f>
        <v>554.47199999999998</v>
      </c>
      <c r="V741" s="3">
        <f>V711+AI741</f>
        <v>0</v>
      </c>
      <c r="W741" s="3">
        <f>ROUND(W711+AJ741,2)</f>
        <v>0</v>
      </c>
      <c r="X741" s="3">
        <f>ROUND(X711+AK741,2)</f>
        <v>6942.2</v>
      </c>
      <c r="Y741" s="3">
        <f>ROUND(Y711+AL741,2)</f>
        <v>6479.35</v>
      </c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>
        <f t="shared" ref="AO741:BD741" si="723">ROUND(AO711+BX741,2)</f>
        <v>0</v>
      </c>
      <c r="AP741" s="3">
        <f t="shared" si="723"/>
        <v>0</v>
      </c>
      <c r="AQ741" s="3">
        <f t="shared" si="723"/>
        <v>0</v>
      </c>
      <c r="AR741" s="3">
        <f t="shared" si="723"/>
        <v>22677.77</v>
      </c>
      <c r="AS741" s="3">
        <f t="shared" si="723"/>
        <v>0</v>
      </c>
      <c r="AT741" s="3">
        <f t="shared" si="723"/>
        <v>0</v>
      </c>
      <c r="AU741" s="3">
        <f t="shared" si="723"/>
        <v>22677.77</v>
      </c>
      <c r="AV741" s="3">
        <f t="shared" si="723"/>
        <v>0</v>
      </c>
      <c r="AW741" s="3">
        <f t="shared" si="723"/>
        <v>0</v>
      </c>
      <c r="AX741" s="3">
        <f t="shared" si="723"/>
        <v>0</v>
      </c>
      <c r="AY741" s="3">
        <f t="shared" si="723"/>
        <v>0</v>
      </c>
      <c r="AZ741" s="3">
        <f t="shared" si="723"/>
        <v>0</v>
      </c>
      <c r="BA741" s="3">
        <f t="shared" si="723"/>
        <v>0</v>
      </c>
      <c r="BB741" s="3">
        <f t="shared" si="723"/>
        <v>0</v>
      </c>
      <c r="BC741" s="3">
        <f t="shared" si="723"/>
        <v>0</v>
      </c>
      <c r="BD741" s="3">
        <f t="shared" si="723"/>
        <v>0</v>
      </c>
      <c r="BE741" s="3"/>
      <c r="BF741" s="3"/>
      <c r="BG741" s="3"/>
      <c r="BH741" s="3"/>
      <c r="BI741" s="3"/>
      <c r="BJ741" s="3"/>
      <c r="BK741" s="3"/>
      <c r="BL741" s="3"/>
      <c r="BM741" s="3"/>
      <c r="BN741" s="3"/>
      <c r="BO741" s="3"/>
      <c r="BP741" s="3"/>
      <c r="BQ741" s="3"/>
      <c r="BR741" s="3"/>
      <c r="BS741" s="3"/>
      <c r="BT741" s="3"/>
      <c r="BU741" s="3"/>
      <c r="BV741" s="3"/>
      <c r="BW741" s="3"/>
      <c r="BX741" s="3"/>
      <c r="BY741" s="3"/>
      <c r="BZ741" s="3"/>
      <c r="CA741" s="3"/>
      <c r="CB741" s="3"/>
      <c r="CC741" s="3"/>
      <c r="CD741" s="3"/>
      <c r="CE741" s="3"/>
      <c r="CF741" s="3"/>
      <c r="CG741" s="3"/>
      <c r="CH741" s="3"/>
      <c r="CI741" s="3"/>
      <c r="CJ741" s="3"/>
      <c r="CK741" s="3"/>
      <c r="CL741" s="3"/>
      <c r="CM741" s="3"/>
      <c r="CN741" s="3"/>
      <c r="CO741" s="3"/>
      <c r="CP741" s="3"/>
      <c r="CQ741" s="3"/>
      <c r="CR741" s="3"/>
      <c r="CS741" s="3"/>
      <c r="CT741" s="3"/>
      <c r="CU741" s="3"/>
      <c r="CV741" s="3"/>
      <c r="CW741" s="3"/>
      <c r="CX741" s="3"/>
      <c r="CY741" s="3"/>
      <c r="CZ741" s="3"/>
      <c r="DA741" s="3"/>
      <c r="DB741" s="3"/>
      <c r="DC741" s="3"/>
      <c r="DD741" s="3"/>
      <c r="DE741" s="3"/>
      <c r="DF741" s="3"/>
      <c r="DG741" s="4">
        <f t="shared" ref="DG741:DL741" si="724">ROUND(DG711+DT741,2)</f>
        <v>319432.15999999997</v>
      </c>
      <c r="DH741" s="4">
        <f t="shared" si="724"/>
        <v>0</v>
      </c>
      <c r="DI741" s="4">
        <f t="shared" si="724"/>
        <v>0</v>
      </c>
      <c r="DJ741" s="4">
        <f t="shared" si="724"/>
        <v>0</v>
      </c>
      <c r="DK741" s="4">
        <f t="shared" si="724"/>
        <v>319432.15999999997</v>
      </c>
      <c r="DL741" s="4">
        <f t="shared" si="724"/>
        <v>0</v>
      </c>
      <c r="DM741" s="4">
        <f>DM711+DZ741</f>
        <v>554.47199999999998</v>
      </c>
      <c r="DN741" s="4">
        <f>DN711+EA741</f>
        <v>0</v>
      </c>
      <c r="DO741" s="4">
        <f>ROUND(DO711+EB741,2)</f>
        <v>0</v>
      </c>
      <c r="DP741" s="4">
        <f>ROUND(DP711+EC741,2)</f>
        <v>223602.52</v>
      </c>
      <c r="DQ741" s="4">
        <f>ROUND(DQ711+ED741,2)</f>
        <v>130967.17</v>
      </c>
      <c r="DR741" s="4"/>
      <c r="DS741" s="4"/>
      <c r="DT741" s="4"/>
      <c r="DU741" s="4"/>
      <c r="DV741" s="4"/>
      <c r="DW741" s="4"/>
      <c r="DX741" s="4"/>
      <c r="DY741" s="4"/>
      <c r="DZ741" s="4"/>
      <c r="EA741" s="4"/>
      <c r="EB741" s="4"/>
      <c r="EC741" s="4"/>
      <c r="ED741" s="4"/>
      <c r="EE741" s="4"/>
      <c r="EF741" s="4"/>
      <c r="EG741" s="4">
        <f t="shared" ref="EG741:EV741" si="725">ROUND(EG711+FP741,2)</f>
        <v>0</v>
      </c>
      <c r="EH741" s="4">
        <f t="shared" si="725"/>
        <v>0</v>
      </c>
      <c r="EI741" s="4">
        <f t="shared" si="725"/>
        <v>0</v>
      </c>
      <c r="EJ741" s="4">
        <f t="shared" si="725"/>
        <v>674001.85</v>
      </c>
      <c r="EK741" s="4">
        <f t="shared" si="725"/>
        <v>0</v>
      </c>
      <c r="EL741" s="4">
        <f t="shared" si="725"/>
        <v>0</v>
      </c>
      <c r="EM741" s="4">
        <f t="shared" si="725"/>
        <v>674001.85</v>
      </c>
      <c r="EN741" s="4">
        <f t="shared" si="725"/>
        <v>0</v>
      </c>
      <c r="EO741" s="4">
        <f t="shared" si="725"/>
        <v>0</v>
      </c>
      <c r="EP741" s="4">
        <f t="shared" si="725"/>
        <v>0</v>
      </c>
      <c r="EQ741" s="4">
        <f t="shared" si="725"/>
        <v>0</v>
      </c>
      <c r="ER741" s="4">
        <f t="shared" si="725"/>
        <v>0</v>
      </c>
      <c r="ES741" s="4">
        <f t="shared" si="725"/>
        <v>0</v>
      </c>
      <c r="ET741" s="4">
        <f t="shared" si="725"/>
        <v>0</v>
      </c>
      <c r="EU741" s="4">
        <f t="shared" si="725"/>
        <v>0</v>
      </c>
      <c r="EV741" s="4">
        <f t="shared" si="725"/>
        <v>0</v>
      </c>
      <c r="EW741" s="4"/>
      <c r="EX741" s="4"/>
      <c r="EY741" s="4"/>
      <c r="EZ741" s="4"/>
      <c r="FA741" s="4"/>
      <c r="FB741" s="4"/>
      <c r="FC741" s="4"/>
      <c r="FD741" s="4"/>
      <c r="FE741" s="4"/>
      <c r="FF741" s="4"/>
      <c r="FG741" s="4"/>
      <c r="FH741" s="4"/>
      <c r="FI741" s="4"/>
      <c r="FJ741" s="4"/>
      <c r="FK741" s="4"/>
      <c r="FL741" s="4"/>
      <c r="FM741" s="4"/>
      <c r="FN741" s="4"/>
      <c r="FO741" s="4"/>
      <c r="FP741" s="4"/>
      <c r="FQ741" s="4"/>
      <c r="FR741" s="4"/>
      <c r="FS741" s="4"/>
      <c r="FT741" s="4"/>
      <c r="FU741" s="4"/>
      <c r="FV741" s="4"/>
      <c r="FW741" s="4"/>
      <c r="FX741" s="4"/>
      <c r="FY741" s="4"/>
      <c r="FZ741" s="4"/>
      <c r="GA741" s="4"/>
      <c r="GB741" s="4"/>
      <c r="GC741" s="4"/>
      <c r="GD741" s="4"/>
      <c r="GE741" s="4"/>
      <c r="GF741" s="4"/>
      <c r="GG741" s="4"/>
      <c r="GH741" s="4"/>
      <c r="GI741" s="4"/>
      <c r="GJ741" s="4"/>
      <c r="GK741" s="4"/>
      <c r="GL741" s="4"/>
      <c r="GM741" s="4"/>
      <c r="GN741" s="4"/>
      <c r="GO741" s="4"/>
      <c r="GP741" s="4"/>
      <c r="GQ741" s="4"/>
      <c r="GR741" s="4"/>
      <c r="GS741" s="4"/>
      <c r="GT741" s="4"/>
      <c r="GU741" s="4"/>
      <c r="GV741" s="4"/>
      <c r="GW741" s="4"/>
      <c r="GX741" s="4">
        <v>0</v>
      </c>
    </row>
    <row r="743" spans="1:206" x14ac:dyDescent="0.2">
      <c r="A743" s="5">
        <v>50</v>
      </c>
      <c r="B743" s="5">
        <v>0</v>
      </c>
      <c r="C743" s="5">
        <v>0</v>
      </c>
      <c r="D743" s="5">
        <v>1</v>
      </c>
      <c r="E743" s="5">
        <v>201</v>
      </c>
      <c r="F743" s="5">
        <f>ROUND(Source!O741,O743)</f>
        <v>9256.2199999999993</v>
      </c>
      <c r="G743" s="5" t="s">
        <v>237</v>
      </c>
      <c r="H743" s="5" t="s">
        <v>238</v>
      </c>
      <c r="I743" s="5"/>
      <c r="J743" s="5"/>
      <c r="K743" s="5">
        <v>201</v>
      </c>
      <c r="L743" s="5">
        <v>1</v>
      </c>
      <c r="M743" s="5">
        <v>3</v>
      </c>
      <c r="N743" s="5" t="s">
        <v>3</v>
      </c>
      <c r="O743" s="5">
        <v>2</v>
      </c>
      <c r="P743" s="5">
        <f>ROUND(Source!DG741,O743)</f>
        <v>319432.15999999997</v>
      </c>
      <c r="Q743" s="5"/>
      <c r="R743" s="5"/>
      <c r="S743" s="5"/>
      <c r="T743" s="5"/>
      <c r="U743" s="5"/>
      <c r="V743" s="5"/>
      <c r="W743" s="5">
        <v>9256.2199999999993</v>
      </c>
      <c r="X743" s="5">
        <v>1</v>
      </c>
      <c r="Y743" s="5">
        <v>9256.2199999999993</v>
      </c>
      <c r="Z743" s="5">
        <v>319432.15999999997</v>
      </c>
      <c r="AA743" s="5">
        <v>1</v>
      </c>
      <c r="AB743" s="5">
        <v>319432.15999999997</v>
      </c>
    </row>
    <row r="744" spans="1:206" x14ac:dyDescent="0.2">
      <c r="A744" s="5">
        <v>50</v>
      </c>
      <c r="B744" s="5">
        <v>0</v>
      </c>
      <c r="C744" s="5">
        <v>0</v>
      </c>
      <c r="D744" s="5">
        <v>1</v>
      </c>
      <c r="E744" s="5">
        <v>202</v>
      </c>
      <c r="F744" s="5">
        <f>ROUND(Source!P741,O744)</f>
        <v>0</v>
      </c>
      <c r="G744" s="5" t="s">
        <v>239</v>
      </c>
      <c r="H744" s="5" t="s">
        <v>240</v>
      </c>
      <c r="I744" s="5"/>
      <c r="J744" s="5"/>
      <c r="K744" s="5">
        <v>202</v>
      </c>
      <c r="L744" s="5">
        <v>2</v>
      </c>
      <c r="M744" s="5">
        <v>3</v>
      </c>
      <c r="N744" s="5" t="s">
        <v>3</v>
      </c>
      <c r="O744" s="5">
        <v>2</v>
      </c>
      <c r="P744" s="5">
        <f>ROUND(Source!DH741,O744)</f>
        <v>0</v>
      </c>
      <c r="Q744" s="5"/>
      <c r="R744" s="5"/>
      <c r="S744" s="5"/>
      <c r="T744" s="5"/>
      <c r="U744" s="5"/>
      <c r="V744" s="5"/>
      <c r="W744" s="5">
        <v>0</v>
      </c>
      <c r="X744" s="5">
        <v>1</v>
      </c>
      <c r="Y744" s="5">
        <v>0</v>
      </c>
      <c r="Z744" s="5">
        <v>0</v>
      </c>
      <c r="AA744" s="5">
        <v>1</v>
      </c>
      <c r="AB744" s="5">
        <v>0</v>
      </c>
    </row>
    <row r="745" spans="1:206" x14ac:dyDescent="0.2">
      <c r="A745" s="5">
        <v>50</v>
      </c>
      <c r="B745" s="5">
        <v>0</v>
      </c>
      <c r="C745" s="5">
        <v>0</v>
      </c>
      <c r="D745" s="5">
        <v>1</v>
      </c>
      <c r="E745" s="5">
        <v>222</v>
      </c>
      <c r="F745" s="5">
        <f>ROUND(Source!AO741,O745)</f>
        <v>0</v>
      </c>
      <c r="G745" s="5" t="s">
        <v>241</v>
      </c>
      <c r="H745" s="5" t="s">
        <v>242</v>
      </c>
      <c r="I745" s="5"/>
      <c r="J745" s="5"/>
      <c r="K745" s="5">
        <v>222</v>
      </c>
      <c r="L745" s="5">
        <v>3</v>
      </c>
      <c r="M745" s="5">
        <v>3</v>
      </c>
      <c r="N745" s="5" t="s">
        <v>3</v>
      </c>
      <c r="O745" s="5">
        <v>2</v>
      </c>
      <c r="P745" s="5">
        <f>ROUND(Source!EG741,O745)</f>
        <v>0</v>
      </c>
      <c r="Q745" s="5"/>
      <c r="R745" s="5"/>
      <c r="S745" s="5"/>
      <c r="T745" s="5"/>
      <c r="U745" s="5"/>
      <c r="V745" s="5"/>
      <c r="W745" s="5">
        <v>0</v>
      </c>
      <c r="X745" s="5">
        <v>1</v>
      </c>
      <c r="Y745" s="5">
        <v>0</v>
      </c>
      <c r="Z745" s="5">
        <v>0</v>
      </c>
      <c r="AA745" s="5">
        <v>1</v>
      </c>
      <c r="AB745" s="5">
        <v>0</v>
      </c>
    </row>
    <row r="746" spans="1:206" x14ac:dyDescent="0.2">
      <c r="A746" s="5">
        <v>50</v>
      </c>
      <c r="B746" s="5">
        <v>0</v>
      </c>
      <c r="C746" s="5">
        <v>0</v>
      </c>
      <c r="D746" s="5">
        <v>1</v>
      </c>
      <c r="E746" s="5">
        <v>225</v>
      </c>
      <c r="F746" s="5">
        <f>ROUND(Source!AV741,O746)</f>
        <v>0</v>
      </c>
      <c r="G746" s="5" t="s">
        <v>243</v>
      </c>
      <c r="H746" s="5" t="s">
        <v>244</v>
      </c>
      <c r="I746" s="5"/>
      <c r="J746" s="5"/>
      <c r="K746" s="5">
        <v>225</v>
      </c>
      <c r="L746" s="5">
        <v>4</v>
      </c>
      <c r="M746" s="5">
        <v>3</v>
      </c>
      <c r="N746" s="5" t="s">
        <v>3</v>
      </c>
      <c r="O746" s="5">
        <v>2</v>
      </c>
      <c r="P746" s="5">
        <f>ROUND(Source!EN741,O746)</f>
        <v>0</v>
      </c>
      <c r="Q746" s="5"/>
      <c r="R746" s="5"/>
      <c r="S746" s="5"/>
      <c r="T746" s="5"/>
      <c r="U746" s="5"/>
      <c r="V746" s="5"/>
      <c r="W746" s="5">
        <v>0</v>
      </c>
      <c r="X746" s="5">
        <v>1</v>
      </c>
      <c r="Y746" s="5">
        <v>0</v>
      </c>
      <c r="Z746" s="5">
        <v>0</v>
      </c>
      <c r="AA746" s="5">
        <v>1</v>
      </c>
      <c r="AB746" s="5">
        <v>0</v>
      </c>
    </row>
    <row r="747" spans="1:206" x14ac:dyDescent="0.2">
      <c r="A747" s="5">
        <v>50</v>
      </c>
      <c r="B747" s="5">
        <v>0</v>
      </c>
      <c r="C747" s="5">
        <v>0</v>
      </c>
      <c r="D747" s="5">
        <v>1</v>
      </c>
      <c r="E747" s="5">
        <v>226</v>
      </c>
      <c r="F747" s="5">
        <f>ROUND(Source!AW741,O747)</f>
        <v>0</v>
      </c>
      <c r="G747" s="5" t="s">
        <v>245</v>
      </c>
      <c r="H747" s="5" t="s">
        <v>246</v>
      </c>
      <c r="I747" s="5"/>
      <c r="J747" s="5"/>
      <c r="K747" s="5">
        <v>226</v>
      </c>
      <c r="L747" s="5">
        <v>5</v>
      </c>
      <c r="M747" s="5">
        <v>3</v>
      </c>
      <c r="N747" s="5" t="s">
        <v>3</v>
      </c>
      <c r="O747" s="5">
        <v>2</v>
      </c>
      <c r="P747" s="5">
        <f>ROUND(Source!EO741,O747)</f>
        <v>0</v>
      </c>
      <c r="Q747" s="5"/>
      <c r="R747" s="5"/>
      <c r="S747" s="5"/>
      <c r="T747" s="5"/>
      <c r="U747" s="5"/>
      <c r="V747" s="5"/>
      <c r="W747" s="5">
        <v>0</v>
      </c>
      <c r="X747" s="5">
        <v>1</v>
      </c>
      <c r="Y747" s="5">
        <v>0</v>
      </c>
      <c r="Z747" s="5">
        <v>0</v>
      </c>
      <c r="AA747" s="5">
        <v>1</v>
      </c>
      <c r="AB747" s="5">
        <v>0</v>
      </c>
    </row>
    <row r="748" spans="1:206" x14ac:dyDescent="0.2">
      <c r="A748" s="5">
        <v>50</v>
      </c>
      <c r="B748" s="5">
        <v>0</v>
      </c>
      <c r="C748" s="5">
        <v>0</v>
      </c>
      <c r="D748" s="5">
        <v>1</v>
      </c>
      <c r="E748" s="5">
        <v>227</v>
      </c>
      <c r="F748" s="5">
        <f>ROUND(Source!AX741,O748)</f>
        <v>0</v>
      </c>
      <c r="G748" s="5" t="s">
        <v>247</v>
      </c>
      <c r="H748" s="5" t="s">
        <v>248</v>
      </c>
      <c r="I748" s="5"/>
      <c r="J748" s="5"/>
      <c r="K748" s="5">
        <v>227</v>
      </c>
      <c r="L748" s="5">
        <v>6</v>
      </c>
      <c r="M748" s="5">
        <v>3</v>
      </c>
      <c r="N748" s="5" t="s">
        <v>3</v>
      </c>
      <c r="O748" s="5">
        <v>2</v>
      </c>
      <c r="P748" s="5">
        <f>ROUND(Source!EP741,O748)</f>
        <v>0</v>
      </c>
      <c r="Q748" s="5"/>
      <c r="R748" s="5"/>
      <c r="S748" s="5"/>
      <c r="T748" s="5"/>
      <c r="U748" s="5"/>
      <c r="V748" s="5"/>
      <c r="W748" s="5">
        <v>0</v>
      </c>
      <c r="X748" s="5">
        <v>1</v>
      </c>
      <c r="Y748" s="5">
        <v>0</v>
      </c>
      <c r="Z748" s="5">
        <v>0</v>
      </c>
      <c r="AA748" s="5">
        <v>1</v>
      </c>
      <c r="AB748" s="5">
        <v>0</v>
      </c>
    </row>
    <row r="749" spans="1:206" x14ac:dyDescent="0.2">
      <c r="A749" s="5">
        <v>50</v>
      </c>
      <c r="B749" s="5">
        <v>0</v>
      </c>
      <c r="C749" s="5">
        <v>0</v>
      </c>
      <c r="D749" s="5">
        <v>1</v>
      </c>
      <c r="E749" s="5">
        <v>228</v>
      </c>
      <c r="F749" s="5">
        <f>ROUND(Source!AY741,O749)</f>
        <v>0</v>
      </c>
      <c r="G749" s="5" t="s">
        <v>249</v>
      </c>
      <c r="H749" s="5" t="s">
        <v>250</v>
      </c>
      <c r="I749" s="5"/>
      <c r="J749" s="5"/>
      <c r="K749" s="5">
        <v>228</v>
      </c>
      <c r="L749" s="5">
        <v>7</v>
      </c>
      <c r="M749" s="5">
        <v>3</v>
      </c>
      <c r="N749" s="5" t="s">
        <v>3</v>
      </c>
      <c r="O749" s="5">
        <v>2</v>
      </c>
      <c r="P749" s="5">
        <f>ROUND(Source!EQ741,O749)</f>
        <v>0</v>
      </c>
      <c r="Q749" s="5"/>
      <c r="R749" s="5"/>
      <c r="S749" s="5"/>
      <c r="T749" s="5"/>
      <c r="U749" s="5"/>
      <c r="V749" s="5"/>
      <c r="W749" s="5">
        <v>0</v>
      </c>
      <c r="X749" s="5">
        <v>1</v>
      </c>
      <c r="Y749" s="5">
        <v>0</v>
      </c>
      <c r="Z749" s="5">
        <v>0</v>
      </c>
      <c r="AA749" s="5">
        <v>1</v>
      </c>
      <c r="AB749" s="5">
        <v>0</v>
      </c>
    </row>
    <row r="750" spans="1:206" x14ac:dyDescent="0.2">
      <c r="A750" s="5">
        <v>50</v>
      </c>
      <c r="B750" s="5">
        <v>0</v>
      </c>
      <c r="C750" s="5">
        <v>0</v>
      </c>
      <c r="D750" s="5">
        <v>1</v>
      </c>
      <c r="E750" s="5">
        <v>216</v>
      </c>
      <c r="F750" s="5">
        <f>ROUND(Source!AP741,O750)</f>
        <v>0</v>
      </c>
      <c r="G750" s="5" t="s">
        <v>251</v>
      </c>
      <c r="H750" s="5" t="s">
        <v>252</v>
      </c>
      <c r="I750" s="5"/>
      <c r="J750" s="5"/>
      <c r="K750" s="5">
        <v>216</v>
      </c>
      <c r="L750" s="5">
        <v>8</v>
      </c>
      <c r="M750" s="5">
        <v>3</v>
      </c>
      <c r="N750" s="5" t="s">
        <v>3</v>
      </c>
      <c r="O750" s="5">
        <v>2</v>
      </c>
      <c r="P750" s="5">
        <f>ROUND(Source!EH741,O750)</f>
        <v>0</v>
      </c>
      <c r="Q750" s="5"/>
      <c r="R750" s="5"/>
      <c r="S750" s="5"/>
      <c r="T750" s="5"/>
      <c r="U750" s="5"/>
      <c r="V750" s="5"/>
      <c r="W750" s="5">
        <v>0</v>
      </c>
      <c r="X750" s="5">
        <v>1</v>
      </c>
      <c r="Y750" s="5">
        <v>0</v>
      </c>
      <c r="Z750" s="5">
        <v>0</v>
      </c>
      <c r="AA750" s="5">
        <v>1</v>
      </c>
      <c r="AB750" s="5">
        <v>0</v>
      </c>
    </row>
    <row r="751" spans="1:206" x14ac:dyDescent="0.2">
      <c r="A751" s="5">
        <v>50</v>
      </c>
      <c r="B751" s="5">
        <v>0</v>
      </c>
      <c r="C751" s="5">
        <v>0</v>
      </c>
      <c r="D751" s="5">
        <v>1</v>
      </c>
      <c r="E751" s="5">
        <v>223</v>
      </c>
      <c r="F751" s="5">
        <f>ROUND(Source!AQ741,O751)</f>
        <v>0</v>
      </c>
      <c r="G751" s="5" t="s">
        <v>253</v>
      </c>
      <c r="H751" s="5" t="s">
        <v>254</v>
      </c>
      <c r="I751" s="5"/>
      <c r="J751" s="5"/>
      <c r="K751" s="5">
        <v>223</v>
      </c>
      <c r="L751" s="5">
        <v>9</v>
      </c>
      <c r="M751" s="5">
        <v>3</v>
      </c>
      <c r="N751" s="5" t="s">
        <v>3</v>
      </c>
      <c r="O751" s="5">
        <v>2</v>
      </c>
      <c r="P751" s="5">
        <f>ROUND(Source!EI741,O751)</f>
        <v>0</v>
      </c>
      <c r="Q751" s="5"/>
      <c r="R751" s="5"/>
      <c r="S751" s="5"/>
      <c r="T751" s="5"/>
      <c r="U751" s="5"/>
      <c r="V751" s="5"/>
      <c r="W751" s="5">
        <v>0</v>
      </c>
      <c r="X751" s="5">
        <v>1</v>
      </c>
      <c r="Y751" s="5">
        <v>0</v>
      </c>
      <c r="Z751" s="5">
        <v>0</v>
      </c>
      <c r="AA751" s="5">
        <v>1</v>
      </c>
      <c r="AB751" s="5">
        <v>0</v>
      </c>
    </row>
    <row r="752" spans="1:206" x14ac:dyDescent="0.2">
      <c r="A752" s="5">
        <v>50</v>
      </c>
      <c r="B752" s="5">
        <v>0</v>
      </c>
      <c r="C752" s="5">
        <v>0</v>
      </c>
      <c r="D752" s="5">
        <v>1</v>
      </c>
      <c r="E752" s="5">
        <v>229</v>
      </c>
      <c r="F752" s="5">
        <f>ROUND(Source!AZ741,O752)</f>
        <v>0</v>
      </c>
      <c r="G752" s="5" t="s">
        <v>255</v>
      </c>
      <c r="H752" s="5" t="s">
        <v>256</v>
      </c>
      <c r="I752" s="5"/>
      <c r="J752" s="5"/>
      <c r="K752" s="5">
        <v>229</v>
      </c>
      <c r="L752" s="5">
        <v>10</v>
      </c>
      <c r="M752" s="5">
        <v>3</v>
      </c>
      <c r="N752" s="5" t="s">
        <v>3</v>
      </c>
      <c r="O752" s="5">
        <v>2</v>
      </c>
      <c r="P752" s="5">
        <f>ROUND(Source!ER741,O752)</f>
        <v>0</v>
      </c>
      <c r="Q752" s="5"/>
      <c r="R752" s="5"/>
      <c r="S752" s="5"/>
      <c r="T752" s="5"/>
      <c r="U752" s="5"/>
      <c r="V752" s="5"/>
      <c r="W752" s="5">
        <v>0</v>
      </c>
      <c r="X752" s="5">
        <v>1</v>
      </c>
      <c r="Y752" s="5">
        <v>0</v>
      </c>
      <c r="Z752" s="5">
        <v>0</v>
      </c>
      <c r="AA752" s="5">
        <v>1</v>
      </c>
      <c r="AB752" s="5">
        <v>0</v>
      </c>
    </row>
    <row r="753" spans="1:28" x14ac:dyDescent="0.2">
      <c r="A753" s="5">
        <v>50</v>
      </c>
      <c r="B753" s="5">
        <v>0</v>
      </c>
      <c r="C753" s="5">
        <v>0</v>
      </c>
      <c r="D753" s="5">
        <v>1</v>
      </c>
      <c r="E753" s="5">
        <v>203</v>
      </c>
      <c r="F753" s="5">
        <f>ROUND(Source!Q741,O753)</f>
        <v>0</v>
      </c>
      <c r="G753" s="5" t="s">
        <v>257</v>
      </c>
      <c r="H753" s="5" t="s">
        <v>258</v>
      </c>
      <c r="I753" s="5"/>
      <c r="J753" s="5"/>
      <c r="K753" s="5">
        <v>203</v>
      </c>
      <c r="L753" s="5">
        <v>11</v>
      </c>
      <c r="M753" s="5">
        <v>3</v>
      </c>
      <c r="N753" s="5" t="s">
        <v>3</v>
      </c>
      <c r="O753" s="5">
        <v>2</v>
      </c>
      <c r="P753" s="5">
        <f>ROUND(Source!DI741,O753)</f>
        <v>0</v>
      </c>
      <c r="Q753" s="5"/>
      <c r="R753" s="5"/>
      <c r="S753" s="5"/>
      <c r="T753" s="5"/>
      <c r="U753" s="5"/>
      <c r="V753" s="5"/>
      <c r="W753" s="5">
        <v>0</v>
      </c>
      <c r="X753" s="5">
        <v>1</v>
      </c>
      <c r="Y753" s="5">
        <v>0</v>
      </c>
      <c r="Z753" s="5">
        <v>0</v>
      </c>
      <c r="AA753" s="5">
        <v>1</v>
      </c>
      <c r="AB753" s="5">
        <v>0</v>
      </c>
    </row>
    <row r="754" spans="1:28" x14ac:dyDescent="0.2">
      <c r="A754" s="5">
        <v>50</v>
      </c>
      <c r="B754" s="5">
        <v>0</v>
      </c>
      <c r="C754" s="5">
        <v>0</v>
      </c>
      <c r="D754" s="5">
        <v>1</v>
      </c>
      <c r="E754" s="5">
        <v>231</v>
      </c>
      <c r="F754" s="5">
        <f>ROUND(Source!BB741,O754)</f>
        <v>0</v>
      </c>
      <c r="G754" s="5" t="s">
        <v>259</v>
      </c>
      <c r="H754" s="5" t="s">
        <v>260</v>
      </c>
      <c r="I754" s="5"/>
      <c r="J754" s="5"/>
      <c r="K754" s="5">
        <v>231</v>
      </c>
      <c r="L754" s="5">
        <v>12</v>
      </c>
      <c r="M754" s="5">
        <v>3</v>
      </c>
      <c r="N754" s="5" t="s">
        <v>3</v>
      </c>
      <c r="O754" s="5">
        <v>2</v>
      </c>
      <c r="P754" s="5">
        <f>ROUND(Source!ET741,O754)</f>
        <v>0</v>
      </c>
      <c r="Q754" s="5"/>
      <c r="R754" s="5"/>
      <c r="S754" s="5"/>
      <c r="T754" s="5"/>
      <c r="U754" s="5"/>
      <c r="V754" s="5"/>
      <c r="W754" s="5">
        <v>0</v>
      </c>
      <c r="X754" s="5">
        <v>1</v>
      </c>
      <c r="Y754" s="5">
        <v>0</v>
      </c>
      <c r="Z754" s="5">
        <v>0</v>
      </c>
      <c r="AA754" s="5">
        <v>1</v>
      </c>
      <c r="AB754" s="5">
        <v>0</v>
      </c>
    </row>
    <row r="755" spans="1:28" x14ac:dyDescent="0.2">
      <c r="A755" s="5">
        <v>50</v>
      </c>
      <c r="B755" s="5">
        <v>0</v>
      </c>
      <c r="C755" s="5">
        <v>0</v>
      </c>
      <c r="D755" s="5">
        <v>1</v>
      </c>
      <c r="E755" s="5">
        <v>204</v>
      </c>
      <c r="F755" s="5">
        <f>ROUND(Source!R741,O755)</f>
        <v>0</v>
      </c>
      <c r="G755" s="5" t="s">
        <v>261</v>
      </c>
      <c r="H755" s="5" t="s">
        <v>262</v>
      </c>
      <c r="I755" s="5"/>
      <c r="J755" s="5"/>
      <c r="K755" s="5">
        <v>204</v>
      </c>
      <c r="L755" s="5">
        <v>13</v>
      </c>
      <c r="M755" s="5">
        <v>3</v>
      </c>
      <c r="N755" s="5" t="s">
        <v>3</v>
      </c>
      <c r="O755" s="5">
        <v>2</v>
      </c>
      <c r="P755" s="5">
        <f>ROUND(Source!DJ741,O755)</f>
        <v>0</v>
      </c>
      <c r="Q755" s="5"/>
      <c r="R755" s="5"/>
      <c r="S755" s="5"/>
      <c r="T755" s="5"/>
      <c r="U755" s="5"/>
      <c r="V755" s="5"/>
      <c r="W755" s="5">
        <v>0</v>
      </c>
      <c r="X755" s="5">
        <v>1</v>
      </c>
      <c r="Y755" s="5">
        <v>0</v>
      </c>
      <c r="Z755" s="5">
        <v>0</v>
      </c>
      <c r="AA755" s="5">
        <v>1</v>
      </c>
      <c r="AB755" s="5">
        <v>0</v>
      </c>
    </row>
    <row r="756" spans="1:28" x14ac:dyDescent="0.2">
      <c r="A756" s="5">
        <v>50</v>
      </c>
      <c r="B756" s="5">
        <v>0</v>
      </c>
      <c r="C756" s="5">
        <v>0</v>
      </c>
      <c r="D756" s="5">
        <v>1</v>
      </c>
      <c r="E756" s="5">
        <v>205</v>
      </c>
      <c r="F756" s="5">
        <f>ROUND(Source!S741,O756)</f>
        <v>9256.2199999999993</v>
      </c>
      <c r="G756" s="5" t="s">
        <v>263</v>
      </c>
      <c r="H756" s="5" t="s">
        <v>264</v>
      </c>
      <c r="I756" s="5"/>
      <c r="J756" s="5"/>
      <c r="K756" s="5">
        <v>205</v>
      </c>
      <c r="L756" s="5">
        <v>14</v>
      </c>
      <c r="M756" s="5">
        <v>3</v>
      </c>
      <c r="N756" s="5" t="s">
        <v>3</v>
      </c>
      <c r="O756" s="5">
        <v>2</v>
      </c>
      <c r="P756" s="5">
        <f>ROUND(Source!DK741,O756)</f>
        <v>319432.15999999997</v>
      </c>
      <c r="Q756" s="5"/>
      <c r="R756" s="5"/>
      <c r="S756" s="5"/>
      <c r="T756" s="5"/>
      <c r="U756" s="5"/>
      <c r="V756" s="5"/>
      <c r="W756" s="5">
        <v>9256.2199999999993</v>
      </c>
      <c r="X756" s="5">
        <v>1</v>
      </c>
      <c r="Y756" s="5">
        <v>9256.2199999999993</v>
      </c>
      <c r="Z756" s="5">
        <v>319432.15999999997</v>
      </c>
      <c r="AA756" s="5">
        <v>1</v>
      </c>
      <c r="AB756" s="5">
        <v>319432.15999999997</v>
      </c>
    </row>
    <row r="757" spans="1:28" x14ac:dyDescent="0.2">
      <c r="A757" s="5">
        <v>50</v>
      </c>
      <c r="B757" s="5">
        <v>0</v>
      </c>
      <c r="C757" s="5">
        <v>0</v>
      </c>
      <c r="D757" s="5">
        <v>1</v>
      </c>
      <c r="E757" s="5">
        <v>232</v>
      </c>
      <c r="F757" s="5">
        <f>ROUND(Source!BC741,O757)</f>
        <v>0</v>
      </c>
      <c r="G757" s="5" t="s">
        <v>265</v>
      </c>
      <c r="H757" s="5" t="s">
        <v>266</v>
      </c>
      <c r="I757" s="5"/>
      <c r="J757" s="5"/>
      <c r="K757" s="5">
        <v>232</v>
      </c>
      <c r="L757" s="5">
        <v>15</v>
      </c>
      <c r="M757" s="5">
        <v>3</v>
      </c>
      <c r="N757" s="5" t="s">
        <v>3</v>
      </c>
      <c r="O757" s="5">
        <v>2</v>
      </c>
      <c r="P757" s="5">
        <f>ROUND(Source!EU741,O757)</f>
        <v>0</v>
      </c>
      <c r="Q757" s="5"/>
      <c r="R757" s="5"/>
      <c r="S757" s="5"/>
      <c r="T757" s="5"/>
      <c r="U757" s="5"/>
      <c r="V757" s="5"/>
      <c r="W757" s="5">
        <v>0</v>
      </c>
      <c r="X757" s="5">
        <v>1</v>
      </c>
      <c r="Y757" s="5">
        <v>0</v>
      </c>
      <c r="Z757" s="5">
        <v>0</v>
      </c>
      <c r="AA757" s="5">
        <v>1</v>
      </c>
      <c r="AB757" s="5">
        <v>0</v>
      </c>
    </row>
    <row r="758" spans="1:28" x14ac:dyDescent="0.2">
      <c r="A758" s="5">
        <v>50</v>
      </c>
      <c r="B758" s="5">
        <v>0</v>
      </c>
      <c r="C758" s="5">
        <v>0</v>
      </c>
      <c r="D758" s="5">
        <v>1</v>
      </c>
      <c r="E758" s="5">
        <v>214</v>
      </c>
      <c r="F758" s="5">
        <f>ROUND(Source!AS741,O758)</f>
        <v>0</v>
      </c>
      <c r="G758" s="5" t="s">
        <v>267</v>
      </c>
      <c r="H758" s="5" t="s">
        <v>268</v>
      </c>
      <c r="I758" s="5"/>
      <c r="J758" s="5"/>
      <c r="K758" s="5">
        <v>214</v>
      </c>
      <c r="L758" s="5">
        <v>16</v>
      </c>
      <c r="M758" s="5">
        <v>3</v>
      </c>
      <c r="N758" s="5" t="s">
        <v>3</v>
      </c>
      <c r="O758" s="5">
        <v>2</v>
      </c>
      <c r="P758" s="5">
        <f>ROUND(Source!EK741,O758)</f>
        <v>0</v>
      </c>
      <c r="Q758" s="5"/>
      <c r="R758" s="5"/>
      <c r="S758" s="5"/>
      <c r="T758" s="5"/>
      <c r="U758" s="5"/>
      <c r="V758" s="5"/>
      <c r="W758" s="5">
        <v>0</v>
      </c>
      <c r="X758" s="5">
        <v>1</v>
      </c>
      <c r="Y758" s="5">
        <v>0</v>
      </c>
      <c r="Z758" s="5">
        <v>0</v>
      </c>
      <c r="AA758" s="5">
        <v>1</v>
      </c>
      <c r="AB758" s="5">
        <v>0</v>
      </c>
    </row>
    <row r="759" spans="1:28" x14ac:dyDescent="0.2">
      <c r="A759" s="5">
        <v>50</v>
      </c>
      <c r="B759" s="5">
        <v>0</v>
      </c>
      <c r="C759" s="5">
        <v>0</v>
      </c>
      <c r="D759" s="5">
        <v>1</v>
      </c>
      <c r="E759" s="5">
        <v>215</v>
      </c>
      <c r="F759" s="5">
        <f>ROUND(Source!AT741,O759)</f>
        <v>0</v>
      </c>
      <c r="G759" s="5" t="s">
        <v>269</v>
      </c>
      <c r="H759" s="5" t="s">
        <v>270</v>
      </c>
      <c r="I759" s="5"/>
      <c r="J759" s="5"/>
      <c r="K759" s="5">
        <v>215</v>
      </c>
      <c r="L759" s="5">
        <v>17</v>
      </c>
      <c r="M759" s="5">
        <v>3</v>
      </c>
      <c r="N759" s="5" t="s">
        <v>3</v>
      </c>
      <c r="O759" s="5">
        <v>2</v>
      </c>
      <c r="P759" s="5">
        <f>ROUND(Source!EL741,O759)</f>
        <v>0</v>
      </c>
      <c r="Q759" s="5"/>
      <c r="R759" s="5"/>
      <c r="S759" s="5"/>
      <c r="T759" s="5"/>
      <c r="U759" s="5"/>
      <c r="V759" s="5"/>
      <c r="W759" s="5">
        <v>0</v>
      </c>
      <c r="X759" s="5">
        <v>1</v>
      </c>
      <c r="Y759" s="5">
        <v>0</v>
      </c>
      <c r="Z759" s="5">
        <v>0</v>
      </c>
      <c r="AA759" s="5">
        <v>1</v>
      </c>
      <c r="AB759" s="5">
        <v>0</v>
      </c>
    </row>
    <row r="760" spans="1:28" x14ac:dyDescent="0.2">
      <c r="A760" s="5">
        <v>50</v>
      </c>
      <c r="B760" s="5">
        <v>0</v>
      </c>
      <c r="C760" s="5">
        <v>0</v>
      </c>
      <c r="D760" s="5">
        <v>1</v>
      </c>
      <c r="E760" s="5">
        <v>217</v>
      </c>
      <c r="F760" s="5">
        <f>ROUND(Source!AU741,O760)</f>
        <v>22677.77</v>
      </c>
      <c r="G760" s="5" t="s">
        <v>271</v>
      </c>
      <c r="H760" s="5" t="s">
        <v>272</v>
      </c>
      <c r="I760" s="5"/>
      <c r="J760" s="5"/>
      <c r="K760" s="5">
        <v>217</v>
      </c>
      <c r="L760" s="5">
        <v>18</v>
      </c>
      <c r="M760" s="5">
        <v>3</v>
      </c>
      <c r="N760" s="5" t="s">
        <v>3</v>
      </c>
      <c r="O760" s="5">
        <v>2</v>
      </c>
      <c r="P760" s="5">
        <f>ROUND(Source!EM741,O760)</f>
        <v>674001.85</v>
      </c>
      <c r="Q760" s="5"/>
      <c r="R760" s="5"/>
      <c r="S760" s="5"/>
      <c r="T760" s="5"/>
      <c r="U760" s="5"/>
      <c r="V760" s="5"/>
      <c r="W760" s="5">
        <v>22677.77</v>
      </c>
      <c r="X760" s="5">
        <v>1</v>
      </c>
      <c r="Y760" s="5">
        <v>22677.77</v>
      </c>
      <c r="Z760" s="5">
        <v>674001.85</v>
      </c>
      <c r="AA760" s="5">
        <v>1</v>
      </c>
      <c r="AB760" s="5">
        <v>674001.85</v>
      </c>
    </row>
    <row r="761" spans="1:28" x14ac:dyDescent="0.2">
      <c r="A761" s="5">
        <v>50</v>
      </c>
      <c r="B761" s="5">
        <v>0</v>
      </c>
      <c r="C761" s="5">
        <v>0</v>
      </c>
      <c r="D761" s="5">
        <v>1</v>
      </c>
      <c r="E761" s="5">
        <v>230</v>
      </c>
      <c r="F761" s="5">
        <f>ROUND(Source!BA741,O761)</f>
        <v>0</v>
      </c>
      <c r="G761" s="5" t="s">
        <v>273</v>
      </c>
      <c r="H761" s="5" t="s">
        <v>274</v>
      </c>
      <c r="I761" s="5"/>
      <c r="J761" s="5"/>
      <c r="K761" s="5">
        <v>230</v>
      </c>
      <c r="L761" s="5">
        <v>19</v>
      </c>
      <c r="M761" s="5">
        <v>3</v>
      </c>
      <c r="N761" s="5" t="s">
        <v>3</v>
      </c>
      <c r="O761" s="5">
        <v>2</v>
      </c>
      <c r="P761" s="5">
        <f>ROUND(Source!ES741,O761)</f>
        <v>0</v>
      </c>
      <c r="Q761" s="5"/>
      <c r="R761" s="5"/>
      <c r="S761" s="5"/>
      <c r="T761" s="5"/>
      <c r="U761" s="5"/>
      <c r="V761" s="5"/>
      <c r="W761" s="5">
        <v>0</v>
      </c>
      <c r="X761" s="5">
        <v>1</v>
      </c>
      <c r="Y761" s="5">
        <v>0</v>
      </c>
      <c r="Z761" s="5">
        <v>0</v>
      </c>
      <c r="AA761" s="5">
        <v>1</v>
      </c>
      <c r="AB761" s="5">
        <v>0</v>
      </c>
    </row>
    <row r="762" spans="1:28" x14ac:dyDescent="0.2">
      <c r="A762" s="5">
        <v>50</v>
      </c>
      <c r="B762" s="5">
        <v>0</v>
      </c>
      <c r="C762" s="5">
        <v>0</v>
      </c>
      <c r="D762" s="5">
        <v>1</v>
      </c>
      <c r="E762" s="5">
        <v>206</v>
      </c>
      <c r="F762" s="5">
        <f>ROUND(Source!T741,O762)</f>
        <v>0</v>
      </c>
      <c r="G762" s="5" t="s">
        <v>275</v>
      </c>
      <c r="H762" s="5" t="s">
        <v>276</v>
      </c>
      <c r="I762" s="5"/>
      <c r="J762" s="5"/>
      <c r="K762" s="5">
        <v>206</v>
      </c>
      <c r="L762" s="5">
        <v>20</v>
      </c>
      <c r="M762" s="5">
        <v>3</v>
      </c>
      <c r="N762" s="5" t="s">
        <v>3</v>
      </c>
      <c r="O762" s="5">
        <v>2</v>
      </c>
      <c r="P762" s="5">
        <f>ROUND(Source!DL741,O762)</f>
        <v>0</v>
      </c>
      <c r="Q762" s="5"/>
      <c r="R762" s="5"/>
      <c r="S762" s="5"/>
      <c r="T762" s="5"/>
      <c r="U762" s="5"/>
      <c r="V762" s="5"/>
      <c r="W762" s="5">
        <v>0</v>
      </c>
      <c r="X762" s="5">
        <v>1</v>
      </c>
      <c r="Y762" s="5">
        <v>0</v>
      </c>
      <c r="Z762" s="5">
        <v>0</v>
      </c>
      <c r="AA762" s="5">
        <v>1</v>
      </c>
      <c r="AB762" s="5">
        <v>0</v>
      </c>
    </row>
    <row r="763" spans="1:28" x14ac:dyDescent="0.2">
      <c r="A763" s="5">
        <v>50</v>
      </c>
      <c r="B763" s="5">
        <v>0</v>
      </c>
      <c r="C763" s="5">
        <v>0</v>
      </c>
      <c r="D763" s="5">
        <v>1</v>
      </c>
      <c r="E763" s="5">
        <v>207</v>
      </c>
      <c r="F763" s="5">
        <f>Source!U741</f>
        <v>554.47199999999998</v>
      </c>
      <c r="G763" s="5" t="s">
        <v>277</v>
      </c>
      <c r="H763" s="5" t="s">
        <v>278</v>
      </c>
      <c r="I763" s="5"/>
      <c r="J763" s="5"/>
      <c r="K763" s="5">
        <v>207</v>
      </c>
      <c r="L763" s="5">
        <v>21</v>
      </c>
      <c r="M763" s="5">
        <v>3</v>
      </c>
      <c r="N763" s="5" t="s">
        <v>3</v>
      </c>
      <c r="O763" s="5">
        <v>-1</v>
      </c>
      <c r="P763" s="5">
        <f>Source!DM741</f>
        <v>554.47199999999998</v>
      </c>
      <c r="Q763" s="5"/>
      <c r="R763" s="5"/>
      <c r="S763" s="5"/>
      <c r="T763" s="5"/>
      <c r="U763" s="5"/>
      <c r="V763" s="5"/>
      <c r="W763" s="5">
        <v>554.47199999999998</v>
      </c>
      <c r="X763" s="5">
        <v>1</v>
      </c>
      <c r="Y763" s="5">
        <v>554.47199999999998</v>
      </c>
      <c r="Z763" s="5">
        <v>554.47199999999998</v>
      </c>
      <c r="AA763" s="5">
        <v>1</v>
      </c>
      <c r="AB763" s="5">
        <v>554.47199999999998</v>
      </c>
    </row>
    <row r="764" spans="1:28" x14ac:dyDescent="0.2">
      <c r="A764" s="5">
        <v>50</v>
      </c>
      <c r="B764" s="5">
        <v>0</v>
      </c>
      <c r="C764" s="5">
        <v>0</v>
      </c>
      <c r="D764" s="5">
        <v>1</v>
      </c>
      <c r="E764" s="5">
        <v>208</v>
      </c>
      <c r="F764" s="5">
        <f>Source!V741</f>
        <v>0</v>
      </c>
      <c r="G764" s="5" t="s">
        <v>279</v>
      </c>
      <c r="H764" s="5" t="s">
        <v>280</v>
      </c>
      <c r="I764" s="5"/>
      <c r="J764" s="5"/>
      <c r="K764" s="5">
        <v>208</v>
      </c>
      <c r="L764" s="5">
        <v>22</v>
      </c>
      <c r="M764" s="5">
        <v>3</v>
      </c>
      <c r="N764" s="5" t="s">
        <v>3</v>
      </c>
      <c r="O764" s="5">
        <v>-1</v>
      </c>
      <c r="P764" s="5">
        <f>Source!DN741</f>
        <v>0</v>
      </c>
      <c r="Q764" s="5"/>
      <c r="R764" s="5"/>
      <c r="S764" s="5"/>
      <c r="T764" s="5"/>
      <c r="U764" s="5"/>
      <c r="V764" s="5"/>
      <c r="W764" s="5">
        <v>0</v>
      </c>
      <c r="X764" s="5">
        <v>1</v>
      </c>
      <c r="Y764" s="5">
        <v>0</v>
      </c>
      <c r="Z764" s="5">
        <v>0</v>
      </c>
      <c r="AA764" s="5">
        <v>1</v>
      </c>
      <c r="AB764" s="5">
        <v>0</v>
      </c>
    </row>
    <row r="765" spans="1:28" x14ac:dyDescent="0.2">
      <c r="A765" s="5">
        <v>50</v>
      </c>
      <c r="B765" s="5">
        <v>0</v>
      </c>
      <c r="C765" s="5">
        <v>0</v>
      </c>
      <c r="D765" s="5">
        <v>1</v>
      </c>
      <c r="E765" s="5">
        <v>209</v>
      </c>
      <c r="F765" s="5">
        <f>ROUND(Source!W741,O765)</f>
        <v>0</v>
      </c>
      <c r="G765" s="5" t="s">
        <v>281</v>
      </c>
      <c r="H765" s="5" t="s">
        <v>282</v>
      </c>
      <c r="I765" s="5"/>
      <c r="J765" s="5"/>
      <c r="K765" s="5">
        <v>209</v>
      </c>
      <c r="L765" s="5">
        <v>23</v>
      </c>
      <c r="M765" s="5">
        <v>3</v>
      </c>
      <c r="N765" s="5" t="s">
        <v>3</v>
      </c>
      <c r="O765" s="5">
        <v>2</v>
      </c>
      <c r="P765" s="5">
        <f>ROUND(Source!DO741,O765)</f>
        <v>0</v>
      </c>
      <c r="Q765" s="5"/>
      <c r="R765" s="5"/>
      <c r="S765" s="5"/>
      <c r="T765" s="5"/>
      <c r="U765" s="5"/>
      <c r="V765" s="5"/>
      <c r="W765" s="5">
        <v>0</v>
      </c>
      <c r="X765" s="5">
        <v>1</v>
      </c>
      <c r="Y765" s="5">
        <v>0</v>
      </c>
      <c r="Z765" s="5">
        <v>0</v>
      </c>
      <c r="AA765" s="5">
        <v>1</v>
      </c>
      <c r="AB765" s="5">
        <v>0</v>
      </c>
    </row>
    <row r="766" spans="1:28" x14ac:dyDescent="0.2">
      <c r="A766" s="5">
        <v>50</v>
      </c>
      <c r="B766" s="5">
        <v>0</v>
      </c>
      <c r="C766" s="5">
        <v>0</v>
      </c>
      <c r="D766" s="5">
        <v>1</v>
      </c>
      <c r="E766" s="5">
        <v>233</v>
      </c>
      <c r="F766" s="5">
        <f>ROUND(Source!BD741,O766)</f>
        <v>0</v>
      </c>
      <c r="G766" s="5" t="s">
        <v>283</v>
      </c>
      <c r="H766" s="5" t="s">
        <v>284</v>
      </c>
      <c r="I766" s="5"/>
      <c r="J766" s="5"/>
      <c r="K766" s="5">
        <v>233</v>
      </c>
      <c r="L766" s="5">
        <v>24</v>
      </c>
      <c r="M766" s="5">
        <v>3</v>
      </c>
      <c r="N766" s="5" t="s">
        <v>3</v>
      </c>
      <c r="O766" s="5">
        <v>2</v>
      </c>
      <c r="P766" s="5">
        <f>ROUND(Source!EV741,O766)</f>
        <v>0</v>
      </c>
      <c r="Q766" s="5"/>
      <c r="R766" s="5"/>
      <c r="S766" s="5"/>
      <c r="T766" s="5"/>
      <c r="U766" s="5"/>
      <c r="V766" s="5"/>
      <c r="W766" s="5">
        <v>0</v>
      </c>
      <c r="X766" s="5">
        <v>1</v>
      </c>
      <c r="Y766" s="5">
        <v>0</v>
      </c>
      <c r="Z766" s="5">
        <v>0</v>
      </c>
      <c r="AA766" s="5">
        <v>1</v>
      </c>
      <c r="AB766" s="5">
        <v>0</v>
      </c>
    </row>
    <row r="767" spans="1:28" x14ac:dyDescent="0.2">
      <c r="A767" s="5">
        <v>50</v>
      </c>
      <c r="B767" s="5">
        <v>0</v>
      </c>
      <c r="C767" s="5">
        <v>0</v>
      </c>
      <c r="D767" s="5">
        <v>1</v>
      </c>
      <c r="E767" s="5">
        <v>210</v>
      </c>
      <c r="F767" s="5">
        <f>ROUND(Source!X741,O767)</f>
        <v>6942.2</v>
      </c>
      <c r="G767" s="5" t="s">
        <v>285</v>
      </c>
      <c r="H767" s="5" t="s">
        <v>286</v>
      </c>
      <c r="I767" s="5"/>
      <c r="J767" s="5"/>
      <c r="K767" s="5">
        <v>210</v>
      </c>
      <c r="L767" s="5">
        <v>25</v>
      </c>
      <c r="M767" s="5">
        <v>3</v>
      </c>
      <c r="N767" s="5" t="s">
        <v>3</v>
      </c>
      <c r="O767" s="5">
        <v>2</v>
      </c>
      <c r="P767" s="5">
        <f>ROUND(Source!DP741,O767)</f>
        <v>223602.52</v>
      </c>
      <c r="Q767" s="5"/>
      <c r="R767" s="5"/>
      <c r="S767" s="5"/>
      <c r="T767" s="5"/>
      <c r="U767" s="5"/>
      <c r="V767" s="5"/>
      <c r="W767" s="5">
        <v>6942.2</v>
      </c>
      <c r="X767" s="5">
        <v>1</v>
      </c>
      <c r="Y767" s="5">
        <v>6942.2</v>
      </c>
      <c r="Z767" s="5">
        <v>223602.52</v>
      </c>
      <c r="AA767" s="5">
        <v>1</v>
      </c>
      <c r="AB767" s="5">
        <v>223602.52</v>
      </c>
    </row>
    <row r="768" spans="1:28" x14ac:dyDescent="0.2">
      <c r="A768" s="5">
        <v>50</v>
      </c>
      <c r="B768" s="5">
        <v>0</v>
      </c>
      <c r="C768" s="5">
        <v>0</v>
      </c>
      <c r="D768" s="5">
        <v>1</v>
      </c>
      <c r="E768" s="5">
        <v>211</v>
      </c>
      <c r="F768" s="5">
        <f>ROUND(Source!Y741,O768)</f>
        <v>6479.35</v>
      </c>
      <c r="G768" s="5" t="s">
        <v>287</v>
      </c>
      <c r="H768" s="5" t="s">
        <v>288</v>
      </c>
      <c r="I768" s="5"/>
      <c r="J768" s="5"/>
      <c r="K768" s="5">
        <v>211</v>
      </c>
      <c r="L768" s="5">
        <v>26</v>
      </c>
      <c r="M768" s="5">
        <v>3</v>
      </c>
      <c r="N768" s="5" t="s">
        <v>3</v>
      </c>
      <c r="O768" s="5">
        <v>2</v>
      </c>
      <c r="P768" s="5">
        <f>ROUND(Source!DQ741,O768)</f>
        <v>130967.17</v>
      </c>
      <c r="Q768" s="5"/>
      <c r="R768" s="5"/>
      <c r="S768" s="5"/>
      <c r="T768" s="5"/>
      <c r="U768" s="5"/>
      <c r="V768" s="5"/>
      <c r="W768" s="5">
        <v>6479.35</v>
      </c>
      <c r="X768" s="5">
        <v>1</v>
      </c>
      <c r="Y768" s="5">
        <v>6479.35</v>
      </c>
      <c r="Z768" s="5">
        <v>130967.17</v>
      </c>
      <c r="AA768" s="5">
        <v>1</v>
      </c>
      <c r="AB768" s="5">
        <v>130967.17</v>
      </c>
    </row>
    <row r="769" spans="1:206" x14ac:dyDescent="0.2">
      <c r="A769" s="5">
        <v>50</v>
      </c>
      <c r="B769" s="5">
        <v>0</v>
      </c>
      <c r="C769" s="5">
        <v>0</v>
      </c>
      <c r="D769" s="5">
        <v>1</v>
      </c>
      <c r="E769" s="5">
        <v>224</v>
      </c>
      <c r="F769" s="5">
        <f>ROUND(Source!AR741,O769)</f>
        <v>22677.77</v>
      </c>
      <c r="G769" s="5" t="s">
        <v>289</v>
      </c>
      <c r="H769" s="5" t="s">
        <v>290</v>
      </c>
      <c r="I769" s="5"/>
      <c r="J769" s="5"/>
      <c r="K769" s="5">
        <v>224</v>
      </c>
      <c r="L769" s="5">
        <v>27</v>
      </c>
      <c r="M769" s="5">
        <v>3</v>
      </c>
      <c r="N769" s="5" t="s">
        <v>3</v>
      </c>
      <c r="O769" s="5">
        <v>2</v>
      </c>
      <c r="P769" s="5">
        <f>ROUND(Source!EJ741,O769)</f>
        <v>674001.85</v>
      </c>
      <c r="Q769" s="5"/>
      <c r="R769" s="5"/>
      <c r="S769" s="5"/>
      <c r="T769" s="5"/>
      <c r="U769" s="5"/>
      <c r="V769" s="5"/>
      <c r="W769" s="5">
        <v>22677.77</v>
      </c>
      <c r="X769" s="5">
        <v>1</v>
      </c>
      <c r="Y769" s="5">
        <v>22677.77</v>
      </c>
      <c r="Z769" s="5">
        <v>674001.85</v>
      </c>
      <c r="AA769" s="5">
        <v>1</v>
      </c>
      <c r="AB769" s="5">
        <v>674001.85</v>
      </c>
    </row>
    <row r="770" spans="1:206" x14ac:dyDescent="0.2">
      <c r="A770" s="5">
        <v>50</v>
      </c>
      <c r="B770" s="5">
        <v>1</v>
      </c>
      <c r="C770" s="5">
        <v>0</v>
      </c>
      <c r="D770" s="5">
        <v>2</v>
      </c>
      <c r="E770" s="5">
        <v>0</v>
      </c>
      <c r="F770" s="5">
        <f>ROUND(F769,O770)</f>
        <v>22677.77</v>
      </c>
      <c r="G770" s="5" t="s">
        <v>291</v>
      </c>
      <c r="H770" s="5" t="s">
        <v>292</v>
      </c>
      <c r="I770" s="5"/>
      <c r="J770" s="5"/>
      <c r="K770" s="5">
        <v>212</v>
      </c>
      <c r="L770" s="5">
        <v>28</v>
      </c>
      <c r="M770" s="5">
        <v>0</v>
      </c>
      <c r="N770" s="5" t="s">
        <v>3</v>
      </c>
      <c r="O770" s="5">
        <v>2</v>
      </c>
      <c r="P770" s="5">
        <f>ROUND(P769,O770)</f>
        <v>674001.85</v>
      </c>
      <c r="Q770" s="5"/>
      <c r="R770" s="5"/>
      <c r="S770" s="5"/>
      <c r="T770" s="5"/>
      <c r="U770" s="5"/>
      <c r="V770" s="5"/>
      <c r="W770" s="5">
        <v>22677.77</v>
      </c>
      <c r="X770" s="5">
        <v>1</v>
      </c>
      <c r="Y770" s="5">
        <v>22677.77</v>
      </c>
      <c r="Z770" s="5">
        <v>674001.85</v>
      </c>
      <c r="AA770" s="5">
        <v>1</v>
      </c>
      <c r="AB770" s="5">
        <v>674001.85</v>
      </c>
    </row>
    <row r="771" spans="1:206" x14ac:dyDescent="0.2">
      <c r="A771" s="5">
        <v>50</v>
      </c>
      <c r="B771" s="5">
        <v>1</v>
      </c>
      <c r="C771" s="5">
        <v>0</v>
      </c>
      <c r="D771" s="5">
        <v>2</v>
      </c>
      <c r="E771" s="5">
        <v>0</v>
      </c>
      <c r="F771" s="5">
        <f>ROUND(F770*0.2,O771)</f>
        <v>4535.55</v>
      </c>
      <c r="G771" s="5" t="s">
        <v>293</v>
      </c>
      <c r="H771" s="5" t="s">
        <v>294</v>
      </c>
      <c r="I771" s="5"/>
      <c r="J771" s="5"/>
      <c r="K771" s="5">
        <v>212</v>
      </c>
      <c r="L771" s="5">
        <v>29</v>
      </c>
      <c r="M771" s="5">
        <v>0</v>
      </c>
      <c r="N771" s="5" t="s">
        <v>3</v>
      </c>
      <c r="O771" s="5">
        <v>2</v>
      </c>
      <c r="P771" s="5">
        <f>ROUND(P770*0.2,O771)</f>
        <v>134800.37</v>
      </c>
      <c r="Q771" s="5"/>
      <c r="R771" s="5"/>
      <c r="S771" s="5"/>
      <c r="T771" s="5"/>
      <c r="U771" s="5"/>
      <c r="V771" s="5"/>
      <c r="W771" s="5">
        <v>4535.55</v>
      </c>
      <c r="X771" s="5">
        <v>1</v>
      </c>
      <c r="Y771" s="5">
        <v>4535.55</v>
      </c>
      <c r="Z771" s="5">
        <v>134800.37</v>
      </c>
      <c r="AA771" s="5">
        <v>1</v>
      </c>
      <c r="AB771" s="5">
        <v>134800.37</v>
      </c>
    </row>
    <row r="772" spans="1:206" x14ac:dyDescent="0.2">
      <c r="A772" s="5">
        <v>50</v>
      </c>
      <c r="B772" s="5">
        <v>1</v>
      </c>
      <c r="C772" s="5">
        <v>0</v>
      </c>
      <c r="D772" s="5">
        <v>2</v>
      </c>
      <c r="E772" s="5">
        <v>0</v>
      </c>
      <c r="F772" s="5">
        <f>ROUND(F770+F771,O772)</f>
        <v>27213.32</v>
      </c>
      <c r="G772" s="5" t="s">
        <v>295</v>
      </c>
      <c r="H772" s="5" t="s">
        <v>296</v>
      </c>
      <c r="I772" s="5"/>
      <c r="J772" s="5"/>
      <c r="K772" s="5">
        <v>212</v>
      </c>
      <c r="L772" s="5">
        <v>30</v>
      </c>
      <c r="M772" s="5">
        <v>0</v>
      </c>
      <c r="N772" s="5" t="s">
        <v>3</v>
      </c>
      <c r="O772" s="5">
        <v>2</v>
      </c>
      <c r="P772" s="5">
        <f>ROUND(P770+P771,O772)</f>
        <v>808802.22</v>
      </c>
      <c r="Q772" s="5"/>
      <c r="R772" s="5"/>
      <c r="S772" s="5"/>
      <c r="T772" s="5"/>
      <c r="U772" s="5"/>
      <c r="V772" s="5"/>
      <c r="W772" s="5">
        <v>27213.32</v>
      </c>
      <c r="X772" s="5">
        <v>1</v>
      </c>
      <c r="Y772" s="5">
        <v>27213.32</v>
      </c>
      <c r="Z772" s="5">
        <v>808802.22</v>
      </c>
      <c r="AA772" s="5">
        <v>1</v>
      </c>
      <c r="AB772" s="5">
        <v>808802.22</v>
      </c>
    </row>
    <row r="774" spans="1:206" x14ac:dyDescent="0.2">
      <c r="A774" s="3">
        <v>51</v>
      </c>
      <c r="B774" s="3">
        <f>B12</f>
        <v>821</v>
      </c>
      <c r="C774" s="3">
        <f>A12</f>
        <v>1</v>
      </c>
      <c r="D774" s="3">
        <f>ROW(A12)</f>
        <v>12</v>
      </c>
      <c r="E774" s="3"/>
      <c r="F774" s="3" t="str">
        <f>IF(F12&lt;&gt;"",F12,"")</f>
        <v>Новый объект</v>
      </c>
      <c r="G774" s="3" t="str">
        <f>IF(G12&lt;&gt;"",G12,"")</f>
        <v>на выполнение работ по замене СПС, СОУЭ и АГПТ</v>
      </c>
      <c r="H774" s="3">
        <v>0</v>
      </c>
      <c r="I774" s="3"/>
      <c r="J774" s="3"/>
      <c r="K774" s="3"/>
      <c r="L774" s="3"/>
      <c r="M774" s="3"/>
      <c r="N774" s="3"/>
      <c r="O774" s="3">
        <f t="shared" ref="O774:T774" si="726">ROUND(O161+O337+O547+O741,2)</f>
        <v>409724.94</v>
      </c>
      <c r="P774" s="3">
        <f t="shared" si="726"/>
        <v>366141.82</v>
      </c>
      <c r="Q774" s="3">
        <f t="shared" si="726"/>
        <v>5099.08</v>
      </c>
      <c r="R774" s="3">
        <f t="shared" si="726"/>
        <v>1302.26</v>
      </c>
      <c r="S774" s="3">
        <f t="shared" si="726"/>
        <v>38484.04</v>
      </c>
      <c r="T774" s="3">
        <f t="shared" si="726"/>
        <v>0</v>
      </c>
      <c r="U774" s="3">
        <f>U161+U337+U547+U741</f>
        <v>2596.4344799999999</v>
      </c>
      <c r="V774" s="3">
        <f>V161+V337+V547+V741</f>
        <v>0</v>
      </c>
      <c r="W774" s="3">
        <f>ROUND(W161+W337+W547+W741,2)</f>
        <v>0</v>
      </c>
      <c r="X774" s="3">
        <f>ROUND(X161+X337+X547+X741,2)</f>
        <v>38539.519999999997</v>
      </c>
      <c r="Y774" s="3">
        <f>ROUND(Y161+Y337+Y547+Y741,2)</f>
        <v>26213.57</v>
      </c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>
        <f t="shared" ref="AO774:BD774" si="727">ROUND(AO161+AO337+AO547+AO741,2)</f>
        <v>0</v>
      </c>
      <c r="AP774" s="3">
        <f t="shared" si="727"/>
        <v>257855.33</v>
      </c>
      <c r="AQ774" s="3">
        <f t="shared" si="727"/>
        <v>0</v>
      </c>
      <c r="AR774" s="3">
        <f t="shared" si="727"/>
        <v>476757.06</v>
      </c>
      <c r="AS774" s="3">
        <f t="shared" si="727"/>
        <v>21992.9</v>
      </c>
      <c r="AT774" s="3">
        <f t="shared" si="727"/>
        <v>167841.69</v>
      </c>
      <c r="AU774" s="3">
        <f t="shared" si="727"/>
        <v>29067.14</v>
      </c>
      <c r="AV774" s="3">
        <f t="shared" si="727"/>
        <v>366141.82</v>
      </c>
      <c r="AW774" s="3">
        <f t="shared" si="727"/>
        <v>108286.49</v>
      </c>
      <c r="AX774" s="3">
        <f t="shared" si="727"/>
        <v>0</v>
      </c>
      <c r="AY774" s="3">
        <f t="shared" si="727"/>
        <v>108286.49</v>
      </c>
      <c r="AZ774" s="3">
        <f t="shared" si="727"/>
        <v>257855.33</v>
      </c>
      <c r="BA774" s="3">
        <f t="shared" si="727"/>
        <v>0</v>
      </c>
      <c r="BB774" s="3">
        <f t="shared" si="727"/>
        <v>0</v>
      </c>
      <c r="BC774" s="3">
        <f t="shared" si="727"/>
        <v>0</v>
      </c>
      <c r="BD774" s="3">
        <f t="shared" si="727"/>
        <v>0</v>
      </c>
      <c r="BE774" s="3"/>
      <c r="BF774" s="3"/>
      <c r="BG774" s="3"/>
      <c r="BH774" s="3"/>
      <c r="BI774" s="3"/>
      <c r="BJ774" s="3"/>
      <c r="BK774" s="3"/>
      <c r="BL774" s="3"/>
      <c r="BM774" s="3"/>
      <c r="BN774" s="3"/>
      <c r="BO774" s="3"/>
      <c r="BP774" s="3"/>
      <c r="BQ774" s="3"/>
      <c r="BR774" s="3"/>
      <c r="BS774" s="3"/>
      <c r="BT774" s="3"/>
      <c r="BU774" s="3"/>
      <c r="BV774" s="3"/>
      <c r="BW774" s="3"/>
      <c r="BX774" s="3"/>
      <c r="BY774" s="3"/>
      <c r="BZ774" s="3"/>
      <c r="CA774" s="3"/>
      <c r="CB774" s="3"/>
      <c r="CC774" s="3"/>
      <c r="CD774" s="3"/>
      <c r="CE774" s="3"/>
      <c r="CF774" s="3"/>
      <c r="CG774" s="3"/>
      <c r="CH774" s="3"/>
      <c r="CI774" s="3"/>
      <c r="CJ774" s="3"/>
      <c r="CK774" s="3"/>
      <c r="CL774" s="3"/>
      <c r="CM774" s="3"/>
      <c r="CN774" s="3"/>
      <c r="CO774" s="3"/>
      <c r="CP774" s="3"/>
      <c r="CQ774" s="3"/>
      <c r="CR774" s="3"/>
      <c r="CS774" s="3"/>
      <c r="CT774" s="3"/>
      <c r="CU774" s="3"/>
      <c r="CV774" s="3"/>
      <c r="CW774" s="3"/>
      <c r="CX774" s="3"/>
      <c r="CY774" s="3"/>
      <c r="CZ774" s="3"/>
      <c r="DA774" s="3"/>
      <c r="DB774" s="3"/>
      <c r="DC774" s="3"/>
      <c r="DD774" s="3"/>
      <c r="DE774" s="3"/>
      <c r="DF774" s="3"/>
      <c r="DG774" s="4">
        <f t="shared" ref="DG774:DL774" si="728">ROUND(DG161+DG337+DG547+DG741,2)</f>
        <v>4260167.74</v>
      </c>
      <c r="DH774" s="4">
        <f t="shared" si="728"/>
        <v>2852267.72</v>
      </c>
      <c r="DI774" s="4">
        <f t="shared" si="728"/>
        <v>79815.81</v>
      </c>
      <c r="DJ774" s="4">
        <f t="shared" si="728"/>
        <v>44941.04</v>
      </c>
      <c r="DK774" s="4">
        <f t="shared" si="728"/>
        <v>1328084.21</v>
      </c>
      <c r="DL774" s="4">
        <f t="shared" si="728"/>
        <v>0</v>
      </c>
      <c r="DM774" s="4">
        <f>DM161+DM337+DM547+DM741</f>
        <v>2596.4344799999999</v>
      </c>
      <c r="DN774" s="4">
        <f>DN161+DN337+DN547+DN741</f>
        <v>0</v>
      </c>
      <c r="DO774" s="4">
        <f>ROUND(DO161+DO337+DO547+DO741,2)</f>
        <v>0</v>
      </c>
      <c r="DP774" s="4">
        <f>ROUND(DP161+DP337+DP547+DP741,2)</f>
        <v>1008017.89</v>
      </c>
      <c r="DQ774" s="4">
        <f>ROUND(DQ161+DQ337+DQ547+DQ741,2)</f>
        <v>544514.49</v>
      </c>
      <c r="DR774" s="4"/>
      <c r="DS774" s="4"/>
      <c r="DT774" s="4"/>
      <c r="DU774" s="4"/>
      <c r="DV774" s="4"/>
      <c r="DW774" s="4"/>
      <c r="DX774" s="4"/>
      <c r="DY774" s="4"/>
      <c r="DZ774" s="4"/>
      <c r="EA774" s="4"/>
      <c r="EB774" s="4"/>
      <c r="EC774" s="4"/>
      <c r="ED774" s="4"/>
      <c r="EE774" s="4"/>
      <c r="EF774" s="4"/>
      <c r="EG774" s="4">
        <f t="shared" ref="EG774:EV774" si="729">ROUND(EG161+EG337+EG547+EG741,2)</f>
        <v>0</v>
      </c>
      <c r="EH774" s="4">
        <f t="shared" si="729"/>
        <v>1833351.4</v>
      </c>
      <c r="EI774" s="4">
        <f t="shared" si="729"/>
        <v>0</v>
      </c>
      <c r="EJ774" s="4">
        <f t="shared" si="729"/>
        <v>5884605.7599999998</v>
      </c>
      <c r="EK774" s="4">
        <f t="shared" si="729"/>
        <v>304178.5</v>
      </c>
      <c r="EL774" s="4">
        <f t="shared" si="729"/>
        <v>2883176.92</v>
      </c>
      <c r="EM774" s="4">
        <f t="shared" si="729"/>
        <v>863898.94</v>
      </c>
      <c r="EN774" s="4">
        <f t="shared" si="729"/>
        <v>2852267.72</v>
      </c>
      <c r="EO774" s="4">
        <f t="shared" si="729"/>
        <v>1018916.32</v>
      </c>
      <c r="EP774" s="4">
        <f t="shared" si="729"/>
        <v>0</v>
      </c>
      <c r="EQ774" s="4">
        <f t="shared" si="729"/>
        <v>1018916.32</v>
      </c>
      <c r="ER774" s="4">
        <f t="shared" si="729"/>
        <v>1833351.4</v>
      </c>
      <c r="ES774" s="4">
        <f t="shared" si="729"/>
        <v>0</v>
      </c>
      <c r="ET774" s="4">
        <f t="shared" si="729"/>
        <v>0</v>
      </c>
      <c r="EU774" s="4">
        <f t="shared" si="729"/>
        <v>0</v>
      </c>
      <c r="EV774" s="4">
        <f t="shared" si="729"/>
        <v>0</v>
      </c>
      <c r="EW774" s="4"/>
      <c r="EX774" s="4"/>
      <c r="EY774" s="4"/>
      <c r="EZ774" s="4"/>
      <c r="FA774" s="4"/>
      <c r="FB774" s="4"/>
      <c r="FC774" s="4"/>
      <c r="FD774" s="4"/>
      <c r="FE774" s="4"/>
      <c r="FF774" s="4"/>
      <c r="FG774" s="4"/>
      <c r="FH774" s="4"/>
      <c r="FI774" s="4"/>
      <c r="FJ774" s="4"/>
      <c r="FK774" s="4"/>
      <c r="FL774" s="4"/>
      <c r="FM774" s="4"/>
      <c r="FN774" s="4"/>
      <c r="FO774" s="4"/>
      <c r="FP774" s="4"/>
      <c r="FQ774" s="4"/>
      <c r="FR774" s="4"/>
      <c r="FS774" s="4"/>
      <c r="FT774" s="4"/>
      <c r="FU774" s="4"/>
      <c r="FV774" s="4"/>
      <c r="FW774" s="4"/>
      <c r="FX774" s="4"/>
      <c r="FY774" s="4"/>
      <c r="FZ774" s="4"/>
      <c r="GA774" s="4"/>
      <c r="GB774" s="4"/>
      <c r="GC774" s="4"/>
      <c r="GD774" s="4"/>
      <c r="GE774" s="4"/>
      <c r="GF774" s="4"/>
      <c r="GG774" s="4"/>
      <c r="GH774" s="4"/>
      <c r="GI774" s="4"/>
      <c r="GJ774" s="4"/>
      <c r="GK774" s="4"/>
      <c r="GL774" s="4"/>
      <c r="GM774" s="4"/>
      <c r="GN774" s="4"/>
      <c r="GO774" s="4"/>
      <c r="GP774" s="4"/>
      <c r="GQ774" s="4"/>
      <c r="GR774" s="4"/>
      <c r="GS774" s="4"/>
      <c r="GT774" s="4"/>
      <c r="GU774" s="4"/>
      <c r="GV774" s="4"/>
      <c r="GW774" s="4"/>
      <c r="GX774" s="4">
        <v>0</v>
      </c>
    </row>
    <row r="776" spans="1:206" x14ac:dyDescent="0.2">
      <c r="A776" s="5">
        <v>50</v>
      </c>
      <c r="B776" s="5">
        <v>0</v>
      </c>
      <c r="C776" s="5">
        <v>0</v>
      </c>
      <c r="D776" s="5">
        <v>1</v>
      </c>
      <c r="E776" s="5">
        <v>201</v>
      </c>
      <c r="F776" s="5">
        <f>ROUND(Source!O774,O776)</f>
        <v>409724.94</v>
      </c>
      <c r="G776" s="5" t="s">
        <v>237</v>
      </c>
      <c r="H776" s="5" t="s">
        <v>238</v>
      </c>
      <c r="I776" s="5"/>
      <c r="J776" s="5"/>
      <c r="K776" s="5">
        <v>201</v>
      </c>
      <c r="L776" s="5">
        <v>1</v>
      </c>
      <c r="M776" s="5">
        <v>3</v>
      </c>
      <c r="N776" s="5" t="s">
        <v>3</v>
      </c>
      <c r="O776" s="5">
        <v>2</v>
      </c>
      <c r="P776" s="5">
        <f>ROUND(Source!DG774,O776)</f>
        <v>4260167.74</v>
      </c>
      <c r="Q776" s="5"/>
      <c r="R776" s="5"/>
      <c r="S776" s="5"/>
      <c r="T776" s="5"/>
      <c r="U776" s="5"/>
      <c r="V776" s="5"/>
      <c r="W776" s="5">
        <v>409724.94</v>
      </c>
      <c r="X776" s="5">
        <v>1</v>
      </c>
      <c r="Y776" s="5">
        <v>409724.94</v>
      </c>
      <c r="Z776" s="5">
        <v>4260167.74</v>
      </c>
      <c r="AA776" s="5">
        <v>1</v>
      </c>
      <c r="AB776" s="5">
        <v>4260167.74</v>
      </c>
    </row>
    <row r="777" spans="1:206" x14ac:dyDescent="0.2">
      <c r="A777" s="5">
        <v>50</v>
      </c>
      <c r="B777" s="5">
        <v>0</v>
      </c>
      <c r="C777" s="5">
        <v>0</v>
      </c>
      <c r="D777" s="5">
        <v>1</v>
      </c>
      <c r="E777" s="5">
        <v>202</v>
      </c>
      <c r="F777" s="5">
        <f>ROUND(Source!P774,O777)</f>
        <v>366141.82</v>
      </c>
      <c r="G777" s="5" t="s">
        <v>239</v>
      </c>
      <c r="H777" s="5" t="s">
        <v>240</v>
      </c>
      <c r="I777" s="5"/>
      <c r="J777" s="5"/>
      <c r="K777" s="5">
        <v>202</v>
      </c>
      <c r="L777" s="5">
        <v>2</v>
      </c>
      <c r="M777" s="5">
        <v>3</v>
      </c>
      <c r="N777" s="5" t="s">
        <v>3</v>
      </c>
      <c r="O777" s="5">
        <v>2</v>
      </c>
      <c r="P777" s="5">
        <f>ROUND(Source!DH774,O777)</f>
        <v>2852267.72</v>
      </c>
      <c r="Q777" s="5"/>
      <c r="R777" s="5"/>
      <c r="S777" s="5"/>
      <c r="T777" s="5"/>
      <c r="U777" s="5"/>
      <c r="V777" s="5"/>
      <c r="W777" s="5">
        <v>366141.82</v>
      </c>
      <c r="X777" s="5">
        <v>1</v>
      </c>
      <c r="Y777" s="5">
        <v>366141.82</v>
      </c>
      <c r="Z777" s="5">
        <v>2852267.72</v>
      </c>
      <c r="AA777" s="5">
        <v>1</v>
      </c>
      <c r="AB777" s="5">
        <v>2852267.72</v>
      </c>
    </row>
    <row r="778" spans="1:206" x14ac:dyDescent="0.2">
      <c r="A778" s="5">
        <v>50</v>
      </c>
      <c r="B778" s="5">
        <v>0</v>
      </c>
      <c r="C778" s="5">
        <v>0</v>
      </c>
      <c r="D778" s="5">
        <v>1</v>
      </c>
      <c r="E778" s="5">
        <v>222</v>
      </c>
      <c r="F778" s="5">
        <f>ROUND(Source!AO774,O778)</f>
        <v>0</v>
      </c>
      <c r="G778" s="5" t="s">
        <v>241</v>
      </c>
      <c r="H778" s="5" t="s">
        <v>242</v>
      </c>
      <c r="I778" s="5"/>
      <c r="J778" s="5"/>
      <c r="K778" s="5">
        <v>222</v>
      </c>
      <c r="L778" s="5">
        <v>3</v>
      </c>
      <c r="M778" s="5">
        <v>3</v>
      </c>
      <c r="N778" s="5" t="s">
        <v>3</v>
      </c>
      <c r="O778" s="5">
        <v>2</v>
      </c>
      <c r="P778" s="5">
        <f>ROUND(Source!EG774,O778)</f>
        <v>0</v>
      </c>
      <c r="Q778" s="5"/>
      <c r="R778" s="5"/>
      <c r="S778" s="5"/>
      <c r="T778" s="5"/>
      <c r="U778" s="5"/>
      <c r="V778" s="5"/>
      <c r="W778" s="5">
        <v>0</v>
      </c>
      <c r="X778" s="5">
        <v>1</v>
      </c>
      <c r="Y778" s="5">
        <v>0</v>
      </c>
      <c r="Z778" s="5">
        <v>0</v>
      </c>
      <c r="AA778" s="5">
        <v>1</v>
      </c>
      <c r="AB778" s="5">
        <v>0</v>
      </c>
    </row>
    <row r="779" spans="1:206" x14ac:dyDescent="0.2">
      <c r="A779" s="5">
        <v>50</v>
      </c>
      <c r="B779" s="5">
        <v>0</v>
      </c>
      <c r="C779" s="5">
        <v>0</v>
      </c>
      <c r="D779" s="5">
        <v>1</v>
      </c>
      <c r="E779" s="5">
        <v>225</v>
      </c>
      <c r="F779" s="5">
        <f>ROUND(Source!AV774,O779)</f>
        <v>366141.82</v>
      </c>
      <c r="G779" s="5" t="s">
        <v>243</v>
      </c>
      <c r="H779" s="5" t="s">
        <v>244</v>
      </c>
      <c r="I779" s="5"/>
      <c r="J779" s="5"/>
      <c r="K779" s="5">
        <v>225</v>
      </c>
      <c r="L779" s="5">
        <v>4</v>
      </c>
      <c r="M779" s="5">
        <v>3</v>
      </c>
      <c r="N779" s="5" t="s">
        <v>3</v>
      </c>
      <c r="O779" s="5">
        <v>2</v>
      </c>
      <c r="P779" s="5">
        <f>ROUND(Source!EN774,O779)</f>
        <v>2852267.72</v>
      </c>
      <c r="Q779" s="5"/>
      <c r="R779" s="5"/>
      <c r="S779" s="5"/>
      <c r="T779" s="5"/>
      <c r="U779" s="5"/>
      <c r="V779" s="5"/>
      <c r="W779" s="5">
        <v>366141.82</v>
      </c>
      <c r="X779" s="5">
        <v>1</v>
      </c>
      <c r="Y779" s="5">
        <v>366141.82</v>
      </c>
      <c r="Z779" s="5">
        <v>2852267.72</v>
      </c>
      <c r="AA779" s="5">
        <v>1</v>
      </c>
      <c r="AB779" s="5">
        <v>2852267.72</v>
      </c>
    </row>
    <row r="780" spans="1:206" x14ac:dyDescent="0.2">
      <c r="A780" s="5">
        <v>50</v>
      </c>
      <c r="B780" s="5">
        <v>0</v>
      </c>
      <c r="C780" s="5">
        <v>0</v>
      </c>
      <c r="D780" s="5">
        <v>1</v>
      </c>
      <c r="E780" s="5">
        <v>226</v>
      </c>
      <c r="F780" s="5">
        <f>ROUND(Source!AW774,O780)</f>
        <v>108286.49</v>
      </c>
      <c r="G780" s="5" t="s">
        <v>245</v>
      </c>
      <c r="H780" s="5" t="s">
        <v>246</v>
      </c>
      <c r="I780" s="5"/>
      <c r="J780" s="5"/>
      <c r="K780" s="5">
        <v>226</v>
      </c>
      <c r="L780" s="5">
        <v>5</v>
      </c>
      <c r="M780" s="5">
        <v>3</v>
      </c>
      <c r="N780" s="5" t="s">
        <v>3</v>
      </c>
      <c r="O780" s="5">
        <v>2</v>
      </c>
      <c r="P780" s="5">
        <f>ROUND(Source!EO774,O780)</f>
        <v>1018916.32</v>
      </c>
      <c r="Q780" s="5"/>
      <c r="R780" s="5"/>
      <c r="S780" s="5"/>
      <c r="T780" s="5"/>
      <c r="U780" s="5"/>
      <c r="V780" s="5"/>
      <c r="W780" s="5">
        <v>108286.49</v>
      </c>
      <c r="X780" s="5">
        <v>1</v>
      </c>
      <c r="Y780" s="5">
        <v>108286.49</v>
      </c>
      <c r="Z780" s="5">
        <v>1018916.32</v>
      </c>
      <c r="AA780" s="5">
        <v>1</v>
      </c>
      <c r="AB780" s="5">
        <v>1018916.32</v>
      </c>
    </row>
    <row r="781" spans="1:206" x14ac:dyDescent="0.2">
      <c r="A781" s="5">
        <v>50</v>
      </c>
      <c r="B781" s="5">
        <v>0</v>
      </c>
      <c r="C781" s="5">
        <v>0</v>
      </c>
      <c r="D781" s="5">
        <v>1</v>
      </c>
      <c r="E781" s="5">
        <v>227</v>
      </c>
      <c r="F781" s="5">
        <f>ROUND(Source!AX774,O781)</f>
        <v>0</v>
      </c>
      <c r="G781" s="5" t="s">
        <v>247</v>
      </c>
      <c r="H781" s="5" t="s">
        <v>248</v>
      </c>
      <c r="I781" s="5"/>
      <c r="J781" s="5"/>
      <c r="K781" s="5">
        <v>227</v>
      </c>
      <c r="L781" s="5">
        <v>6</v>
      </c>
      <c r="M781" s="5">
        <v>3</v>
      </c>
      <c r="N781" s="5" t="s">
        <v>3</v>
      </c>
      <c r="O781" s="5">
        <v>2</v>
      </c>
      <c r="P781" s="5">
        <f>ROUND(Source!EP774,O781)</f>
        <v>0</v>
      </c>
      <c r="Q781" s="5"/>
      <c r="R781" s="5"/>
      <c r="S781" s="5"/>
      <c r="T781" s="5"/>
      <c r="U781" s="5"/>
      <c r="V781" s="5"/>
      <c r="W781" s="5">
        <v>0</v>
      </c>
      <c r="X781" s="5">
        <v>1</v>
      </c>
      <c r="Y781" s="5">
        <v>0</v>
      </c>
      <c r="Z781" s="5">
        <v>0</v>
      </c>
      <c r="AA781" s="5">
        <v>1</v>
      </c>
      <c r="AB781" s="5">
        <v>0</v>
      </c>
    </row>
    <row r="782" spans="1:206" x14ac:dyDescent="0.2">
      <c r="A782" s="5">
        <v>50</v>
      </c>
      <c r="B782" s="5">
        <v>0</v>
      </c>
      <c r="C782" s="5">
        <v>0</v>
      </c>
      <c r="D782" s="5">
        <v>1</v>
      </c>
      <c r="E782" s="5">
        <v>228</v>
      </c>
      <c r="F782" s="5">
        <f>ROUND(Source!AY774,O782)</f>
        <v>108286.49</v>
      </c>
      <c r="G782" s="5" t="s">
        <v>249</v>
      </c>
      <c r="H782" s="5" t="s">
        <v>250</v>
      </c>
      <c r="I782" s="5"/>
      <c r="J782" s="5"/>
      <c r="K782" s="5">
        <v>228</v>
      </c>
      <c r="L782" s="5">
        <v>7</v>
      </c>
      <c r="M782" s="5">
        <v>3</v>
      </c>
      <c r="N782" s="5" t="s">
        <v>3</v>
      </c>
      <c r="O782" s="5">
        <v>2</v>
      </c>
      <c r="P782" s="5">
        <f>ROUND(Source!EQ774,O782)</f>
        <v>1018916.32</v>
      </c>
      <c r="Q782" s="5"/>
      <c r="R782" s="5"/>
      <c r="S782" s="5"/>
      <c r="T782" s="5"/>
      <c r="U782" s="5"/>
      <c r="V782" s="5"/>
      <c r="W782" s="5">
        <v>108286.49</v>
      </c>
      <c r="X782" s="5">
        <v>1</v>
      </c>
      <c r="Y782" s="5">
        <v>108286.49</v>
      </c>
      <c r="Z782" s="5">
        <v>1018916.32</v>
      </c>
      <c r="AA782" s="5">
        <v>1</v>
      </c>
      <c r="AB782" s="5">
        <v>1018916.32</v>
      </c>
    </row>
    <row r="783" spans="1:206" x14ac:dyDescent="0.2">
      <c r="A783" s="5">
        <v>50</v>
      </c>
      <c r="B783" s="5">
        <v>0</v>
      </c>
      <c r="C783" s="5">
        <v>0</v>
      </c>
      <c r="D783" s="5">
        <v>1</v>
      </c>
      <c r="E783" s="5">
        <v>216</v>
      </c>
      <c r="F783" s="5">
        <f>ROUND(Source!AP774,O783)</f>
        <v>257855.33</v>
      </c>
      <c r="G783" s="5" t="s">
        <v>251</v>
      </c>
      <c r="H783" s="5" t="s">
        <v>252</v>
      </c>
      <c r="I783" s="5"/>
      <c r="J783" s="5"/>
      <c r="K783" s="5">
        <v>216</v>
      </c>
      <c r="L783" s="5">
        <v>8</v>
      </c>
      <c r="M783" s="5">
        <v>3</v>
      </c>
      <c r="N783" s="5" t="s">
        <v>3</v>
      </c>
      <c r="O783" s="5">
        <v>2</v>
      </c>
      <c r="P783" s="5">
        <f>ROUND(Source!EH774,O783)</f>
        <v>1833351.4</v>
      </c>
      <c r="Q783" s="5"/>
      <c r="R783" s="5"/>
      <c r="S783" s="5"/>
      <c r="T783" s="5"/>
      <c r="U783" s="5"/>
      <c r="V783" s="5"/>
      <c r="W783" s="5">
        <v>257855.33</v>
      </c>
      <c r="X783" s="5">
        <v>1</v>
      </c>
      <c r="Y783" s="5">
        <v>257855.33</v>
      </c>
      <c r="Z783" s="5">
        <v>1833351.4</v>
      </c>
      <c r="AA783" s="5">
        <v>1</v>
      </c>
      <c r="AB783" s="5">
        <v>1833351.4</v>
      </c>
    </row>
    <row r="784" spans="1:206" x14ac:dyDescent="0.2">
      <c r="A784" s="5">
        <v>50</v>
      </c>
      <c r="B784" s="5">
        <v>0</v>
      </c>
      <c r="C784" s="5">
        <v>0</v>
      </c>
      <c r="D784" s="5">
        <v>1</v>
      </c>
      <c r="E784" s="5">
        <v>223</v>
      </c>
      <c r="F784" s="5">
        <f>ROUND(Source!AQ774,O784)</f>
        <v>0</v>
      </c>
      <c r="G784" s="5" t="s">
        <v>253</v>
      </c>
      <c r="H784" s="5" t="s">
        <v>254</v>
      </c>
      <c r="I784" s="5"/>
      <c r="J784" s="5"/>
      <c r="K784" s="5">
        <v>223</v>
      </c>
      <c r="L784" s="5">
        <v>9</v>
      </c>
      <c r="M784" s="5">
        <v>3</v>
      </c>
      <c r="N784" s="5" t="s">
        <v>3</v>
      </c>
      <c r="O784" s="5">
        <v>2</v>
      </c>
      <c r="P784" s="5">
        <f>ROUND(Source!EI774,O784)</f>
        <v>0</v>
      </c>
      <c r="Q784" s="5"/>
      <c r="R784" s="5"/>
      <c r="S784" s="5"/>
      <c r="T784" s="5"/>
      <c r="U784" s="5"/>
      <c r="V784" s="5"/>
      <c r="W784" s="5">
        <v>0</v>
      </c>
      <c r="X784" s="5">
        <v>1</v>
      </c>
      <c r="Y784" s="5">
        <v>0</v>
      </c>
      <c r="Z784" s="5">
        <v>0</v>
      </c>
      <c r="AA784" s="5">
        <v>1</v>
      </c>
      <c r="AB784" s="5">
        <v>0</v>
      </c>
    </row>
    <row r="785" spans="1:28" x14ac:dyDescent="0.2">
      <c r="A785" s="5">
        <v>50</v>
      </c>
      <c r="B785" s="5">
        <v>0</v>
      </c>
      <c r="C785" s="5">
        <v>0</v>
      </c>
      <c r="D785" s="5">
        <v>1</v>
      </c>
      <c r="E785" s="5">
        <v>229</v>
      </c>
      <c r="F785" s="5">
        <f>ROUND(Source!AZ774,O785)</f>
        <v>257855.33</v>
      </c>
      <c r="G785" s="5" t="s">
        <v>255</v>
      </c>
      <c r="H785" s="5" t="s">
        <v>256</v>
      </c>
      <c r="I785" s="5"/>
      <c r="J785" s="5"/>
      <c r="K785" s="5">
        <v>229</v>
      </c>
      <c r="L785" s="5">
        <v>10</v>
      </c>
      <c r="M785" s="5">
        <v>3</v>
      </c>
      <c r="N785" s="5" t="s">
        <v>3</v>
      </c>
      <c r="O785" s="5">
        <v>2</v>
      </c>
      <c r="P785" s="5">
        <f>ROUND(Source!ER774,O785)</f>
        <v>1833351.4</v>
      </c>
      <c r="Q785" s="5"/>
      <c r="R785" s="5"/>
      <c r="S785" s="5"/>
      <c r="T785" s="5"/>
      <c r="U785" s="5"/>
      <c r="V785" s="5"/>
      <c r="W785" s="5">
        <v>257855.33</v>
      </c>
      <c r="X785" s="5">
        <v>1</v>
      </c>
      <c r="Y785" s="5">
        <v>257855.33</v>
      </c>
      <c r="Z785" s="5">
        <v>1833351.4</v>
      </c>
      <c r="AA785" s="5">
        <v>1</v>
      </c>
      <c r="AB785" s="5">
        <v>1833351.4</v>
      </c>
    </row>
    <row r="786" spans="1:28" x14ac:dyDescent="0.2">
      <c r="A786" s="5">
        <v>50</v>
      </c>
      <c r="B786" s="5">
        <v>0</v>
      </c>
      <c r="C786" s="5">
        <v>0</v>
      </c>
      <c r="D786" s="5">
        <v>1</v>
      </c>
      <c r="E786" s="5">
        <v>203</v>
      </c>
      <c r="F786" s="5">
        <f>ROUND(Source!Q774,O786)</f>
        <v>5099.08</v>
      </c>
      <c r="G786" s="5" t="s">
        <v>257</v>
      </c>
      <c r="H786" s="5" t="s">
        <v>258</v>
      </c>
      <c r="I786" s="5"/>
      <c r="J786" s="5"/>
      <c r="K786" s="5">
        <v>203</v>
      </c>
      <c r="L786" s="5">
        <v>11</v>
      </c>
      <c r="M786" s="5">
        <v>3</v>
      </c>
      <c r="N786" s="5" t="s">
        <v>3</v>
      </c>
      <c r="O786" s="5">
        <v>2</v>
      </c>
      <c r="P786" s="5">
        <f>ROUND(Source!DI774,O786)</f>
        <v>79815.81</v>
      </c>
      <c r="Q786" s="5"/>
      <c r="R786" s="5"/>
      <c r="S786" s="5"/>
      <c r="T786" s="5"/>
      <c r="U786" s="5"/>
      <c r="V786" s="5"/>
      <c r="W786" s="5">
        <v>5099.08</v>
      </c>
      <c r="X786" s="5">
        <v>1</v>
      </c>
      <c r="Y786" s="5">
        <v>5099.08</v>
      </c>
      <c r="Z786" s="5">
        <v>79815.81</v>
      </c>
      <c r="AA786" s="5">
        <v>1</v>
      </c>
      <c r="AB786" s="5">
        <v>79815.81</v>
      </c>
    </row>
    <row r="787" spans="1:28" x14ac:dyDescent="0.2">
      <c r="A787" s="5">
        <v>50</v>
      </c>
      <c r="B787" s="5">
        <v>0</v>
      </c>
      <c r="C787" s="5">
        <v>0</v>
      </c>
      <c r="D787" s="5">
        <v>1</v>
      </c>
      <c r="E787" s="5">
        <v>231</v>
      </c>
      <c r="F787" s="5">
        <f>ROUND(Source!BB774,O787)</f>
        <v>0</v>
      </c>
      <c r="G787" s="5" t="s">
        <v>259</v>
      </c>
      <c r="H787" s="5" t="s">
        <v>260</v>
      </c>
      <c r="I787" s="5"/>
      <c r="J787" s="5"/>
      <c r="K787" s="5">
        <v>231</v>
      </c>
      <c r="L787" s="5">
        <v>12</v>
      </c>
      <c r="M787" s="5">
        <v>3</v>
      </c>
      <c r="N787" s="5" t="s">
        <v>3</v>
      </c>
      <c r="O787" s="5">
        <v>2</v>
      </c>
      <c r="P787" s="5">
        <f>ROUND(Source!ET774,O787)</f>
        <v>0</v>
      </c>
      <c r="Q787" s="5"/>
      <c r="R787" s="5"/>
      <c r="S787" s="5"/>
      <c r="T787" s="5"/>
      <c r="U787" s="5"/>
      <c r="V787" s="5"/>
      <c r="W787" s="5">
        <v>0</v>
      </c>
      <c r="X787" s="5">
        <v>1</v>
      </c>
      <c r="Y787" s="5">
        <v>0</v>
      </c>
      <c r="Z787" s="5">
        <v>0</v>
      </c>
      <c r="AA787" s="5">
        <v>1</v>
      </c>
      <c r="AB787" s="5">
        <v>0</v>
      </c>
    </row>
    <row r="788" spans="1:28" x14ac:dyDescent="0.2">
      <c r="A788" s="5">
        <v>50</v>
      </c>
      <c r="B788" s="5">
        <v>0</v>
      </c>
      <c r="C788" s="5">
        <v>0</v>
      </c>
      <c r="D788" s="5">
        <v>1</v>
      </c>
      <c r="E788" s="5">
        <v>204</v>
      </c>
      <c r="F788" s="5">
        <f>ROUND(Source!R774,O788)</f>
        <v>1302.26</v>
      </c>
      <c r="G788" s="5" t="s">
        <v>261</v>
      </c>
      <c r="H788" s="5" t="s">
        <v>262</v>
      </c>
      <c r="I788" s="5"/>
      <c r="J788" s="5"/>
      <c r="K788" s="5">
        <v>204</v>
      </c>
      <c r="L788" s="5">
        <v>13</v>
      </c>
      <c r="M788" s="5">
        <v>3</v>
      </c>
      <c r="N788" s="5" t="s">
        <v>3</v>
      </c>
      <c r="O788" s="5">
        <v>2</v>
      </c>
      <c r="P788" s="5">
        <f>ROUND(Source!DJ774,O788)</f>
        <v>44941.04</v>
      </c>
      <c r="Q788" s="5"/>
      <c r="R788" s="5"/>
      <c r="S788" s="5"/>
      <c r="T788" s="5"/>
      <c r="U788" s="5"/>
      <c r="V788" s="5"/>
      <c r="W788" s="5">
        <v>1302.26</v>
      </c>
      <c r="X788" s="5">
        <v>1</v>
      </c>
      <c r="Y788" s="5">
        <v>1302.26</v>
      </c>
      <c r="Z788" s="5">
        <v>44941.04</v>
      </c>
      <c r="AA788" s="5">
        <v>1</v>
      </c>
      <c r="AB788" s="5">
        <v>44941.04</v>
      </c>
    </row>
    <row r="789" spans="1:28" x14ac:dyDescent="0.2">
      <c r="A789" s="5">
        <v>50</v>
      </c>
      <c r="B789" s="5">
        <v>0</v>
      </c>
      <c r="C789" s="5">
        <v>0</v>
      </c>
      <c r="D789" s="5">
        <v>1</v>
      </c>
      <c r="E789" s="5">
        <v>205</v>
      </c>
      <c r="F789" s="5">
        <f>ROUND(Source!S774,O789)</f>
        <v>38484.04</v>
      </c>
      <c r="G789" s="5" t="s">
        <v>263</v>
      </c>
      <c r="H789" s="5" t="s">
        <v>264</v>
      </c>
      <c r="I789" s="5"/>
      <c r="J789" s="5"/>
      <c r="K789" s="5">
        <v>205</v>
      </c>
      <c r="L789" s="5">
        <v>14</v>
      </c>
      <c r="M789" s="5">
        <v>3</v>
      </c>
      <c r="N789" s="5" t="s">
        <v>3</v>
      </c>
      <c r="O789" s="5">
        <v>2</v>
      </c>
      <c r="P789" s="5">
        <f>ROUND(Source!DK774,O789)</f>
        <v>1328084.21</v>
      </c>
      <c r="Q789" s="5"/>
      <c r="R789" s="5"/>
      <c r="S789" s="5"/>
      <c r="T789" s="5"/>
      <c r="U789" s="5"/>
      <c r="V789" s="5"/>
      <c r="W789" s="5">
        <v>38484.04</v>
      </c>
      <c r="X789" s="5">
        <v>1</v>
      </c>
      <c r="Y789" s="5">
        <v>38484.04</v>
      </c>
      <c r="Z789" s="5">
        <v>1328084.21</v>
      </c>
      <c r="AA789" s="5">
        <v>1</v>
      </c>
      <c r="AB789" s="5">
        <v>1328084.21</v>
      </c>
    </row>
    <row r="790" spans="1:28" x14ac:dyDescent="0.2">
      <c r="A790" s="5">
        <v>50</v>
      </c>
      <c r="B790" s="5">
        <v>0</v>
      </c>
      <c r="C790" s="5">
        <v>0</v>
      </c>
      <c r="D790" s="5">
        <v>1</v>
      </c>
      <c r="E790" s="5">
        <v>232</v>
      </c>
      <c r="F790" s="5">
        <f>ROUND(Source!BC774,O790)</f>
        <v>0</v>
      </c>
      <c r="G790" s="5" t="s">
        <v>265</v>
      </c>
      <c r="H790" s="5" t="s">
        <v>266</v>
      </c>
      <c r="I790" s="5"/>
      <c r="J790" s="5"/>
      <c r="K790" s="5">
        <v>232</v>
      </c>
      <c r="L790" s="5">
        <v>15</v>
      </c>
      <c r="M790" s="5">
        <v>3</v>
      </c>
      <c r="N790" s="5" t="s">
        <v>3</v>
      </c>
      <c r="O790" s="5">
        <v>2</v>
      </c>
      <c r="P790" s="5">
        <f>ROUND(Source!EU774,O790)</f>
        <v>0</v>
      </c>
      <c r="Q790" s="5"/>
      <c r="R790" s="5"/>
      <c r="S790" s="5"/>
      <c r="T790" s="5"/>
      <c r="U790" s="5"/>
      <c r="V790" s="5"/>
      <c r="W790" s="5">
        <v>0</v>
      </c>
      <c r="X790" s="5">
        <v>1</v>
      </c>
      <c r="Y790" s="5">
        <v>0</v>
      </c>
      <c r="Z790" s="5">
        <v>0</v>
      </c>
      <c r="AA790" s="5">
        <v>1</v>
      </c>
      <c r="AB790" s="5">
        <v>0</v>
      </c>
    </row>
    <row r="791" spans="1:28" x14ac:dyDescent="0.2">
      <c r="A791" s="5">
        <v>50</v>
      </c>
      <c r="B791" s="5">
        <v>0</v>
      </c>
      <c r="C791" s="5">
        <v>0</v>
      </c>
      <c r="D791" s="5">
        <v>1</v>
      </c>
      <c r="E791" s="5">
        <v>214</v>
      </c>
      <c r="F791" s="5">
        <f>ROUND(Source!AS774,O791)</f>
        <v>21992.9</v>
      </c>
      <c r="G791" s="5" t="s">
        <v>267</v>
      </c>
      <c r="H791" s="5" t="s">
        <v>268</v>
      </c>
      <c r="I791" s="5"/>
      <c r="J791" s="5"/>
      <c r="K791" s="5">
        <v>214</v>
      </c>
      <c r="L791" s="5">
        <v>16</v>
      </c>
      <c r="M791" s="5">
        <v>3</v>
      </c>
      <c r="N791" s="5" t="s">
        <v>3</v>
      </c>
      <c r="O791" s="5">
        <v>2</v>
      </c>
      <c r="P791" s="5">
        <f>ROUND(Source!EK774,O791)</f>
        <v>304178.5</v>
      </c>
      <c r="Q791" s="5"/>
      <c r="R791" s="5"/>
      <c r="S791" s="5"/>
      <c r="T791" s="5"/>
      <c r="U791" s="5"/>
      <c r="V791" s="5"/>
      <c r="W791" s="5">
        <v>21992.9</v>
      </c>
      <c r="X791" s="5">
        <v>1</v>
      </c>
      <c r="Y791" s="5">
        <v>21992.9</v>
      </c>
      <c r="Z791" s="5">
        <v>304178.5</v>
      </c>
      <c r="AA791" s="5">
        <v>1</v>
      </c>
      <c r="AB791" s="5">
        <v>304178.5</v>
      </c>
    </row>
    <row r="792" spans="1:28" x14ac:dyDescent="0.2">
      <c r="A792" s="5">
        <v>50</v>
      </c>
      <c r="B792" s="5">
        <v>0</v>
      </c>
      <c r="C792" s="5">
        <v>0</v>
      </c>
      <c r="D792" s="5">
        <v>1</v>
      </c>
      <c r="E792" s="5">
        <v>215</v>
      </c>
      <c r="F792" s="5">
        <f>ROUND(Source!AT774,O792)</f>
        <v>167841.69</v>
      </c>
      <c r="G792" s="5" t="s">
        <v>269</v>
      </c>
      <c r="H792" s="5" t="s">
        <v>270</v>
      </c>
      <c r="I792" s="5"/>
      <c r="J792" s="5"/>
      <c r="K792" s="5">
        <v>215</v>
      </c>
      <c r="L792" s="5">
        <v>17</v>
      </c>
      <c r="M792" s="5">
        <v>3</v>
      </c>
      <c r="N792" s="5" t="s">
        <v>3</v>
      </c>
      <c r="O792" s="5">
        <v>2</v>
      </c>
      <c r="P792" s="5">
        <f>ROUND(Source!EL774,O792)</f>
        <v>2883176.92</v>
      </c>
      <c r="Q792" s="5"/>
      <c r="R792" s="5"/>
      <c r="S792" s="5"/>
      <c r="T792" s="5"/>
      <c r="U792" s="5"/>
      <c r="V792" s="5"/>
      <c r="W792" s="5">
        <v>167841.69</v>
      </c>
      <c r="X792" s="5">
        <v>1</v>
      </c>
      <c r="Y792" s="5">
        <v>167841.69</v>
      </c>
      <c r="Z792" s="5">
        <v>2883176.92</v>
      </c>
      <c r="AA792" s="5">
        <v>1</v>
      </c>
      <c r="AB792" s="5">
        <v>2883176.92</v>
      </c>
    </row>
    <row r="793" spans="1:28" x14ac:dyDescent="0.2">
      <c r="A793" s="5">
        <v>50</v>
      </c>
      <c r="B793" s="5">
        <v>0</v>
      </c>
      <c r="C793" s="5">
        <v>0</v>
      </c>
      <c r="D793" s="5">
        <v>1</v>
      </c>
      <c r="E793" s="5">
        <v>217</v>
      </c>
      <c r="F793" s="5">
        <f>ROUND(Source!AU774,O793)</f>
        <v>29067.14</v>
      </c>
      <c r="G793" s="5" t="s">
        <v>271</v>
      </c>
      <c r="H793" s="5" t="s">
        <v>272</v>
      </c>
      <c r="I793" s="5"/>
      <c r="J793" s="5"/>
      <c r="K793" s="5">
        <v>217</v>
      </c>
      <c r="L793" s="5">
        <v>18</v>
      </c>
      <c r="M793" s="5">
        <v>3</v>
      </c>
      <c r="N793" s="5" t="s">
        <v>3</v>
      </c>
      <c r="O793" s="5">
        <v>2</v>
      </c>
      <c r="P793" s="5">
        <f>ROUND(Source!EM774,O793)</f>
        <v>863898.94</v>
      </c>
      <c r="Q793" s="5"/>
      <c r="R793" s="5"/>
      <c r="S793" s="5"/>
      <c r="T793" s="5"/>
      <c r="U793" s="5"/>
      <c r="V793" s="5"/>
      <c r="W793" s="5">
        <v>29067.14</v>
      </c>
      <c r="X793" s="5">
        <v>1</v>
      </c>
      <c r="Y793" s="5">
        <v>29067.14</v>
      </c>
      <c r="Z793" s="5">
        <v>863898.94</v>
      </c>
      <c r="AA793" s="5">
        <v>1</v>
      </c>
      <c r="AB793" s="5">
        <v>863898.94</v>
      </c>
    </row>
    <row r="794" spans="1:28" x14ac:dyDescent="0.2">
      <c r="A794" s="5">
        <v>50</v>
      </c>
      <c r="B794" s="5">
        <v>0</v>
      </c>
      <c r="C794" s="5">
        <v>0</v>
      </c>
      <c r="D794" s="5">
        <v>1</v>
      </c>
      <c r="E794" s="5">
        <v>230</v>
      </c>
      <c r="F794" s="5">
        <f>ROUND(Source!BA774,O794)</f>
        <v>0</v>
      </c>
      <c r="G794" s="5" t="s">
        <v>273</v>
      </c>
      <c r="H794" s="5" t="s">
        <v>274</v>
      </c>
      <c r="I794" s="5"/>
      <c r="J794" s="5"/>
      <c r="K794" s="5">
        <v>230</v>
      </c>
      <c r="L794" s="5">
        <v>19</v>
      </c>
      <c r="M794" s="5">
        <v>3</v>
      </c>
      <c r="N794" s="5" t="s">
        <v>3</v>
      </c>
      <c r="O794" s="5">
        <v>2</v>
      </c>
      <c r="P794" s="5">
        <f>ROUND(Source!ES774,O794)</f>
        <v>0</v>
      </c>
      <c r="Q794" s="5"/>
      <c r="R794" s="5"/>
      <c r="S794" s="5"/>
      <c r="T794" s="5"/>
      <c r="U794" s="5"/>
      <c r="V794" s="5"/>
      <c r="W794" s="5">
        <v>0</v>
      </c>
      <c r="X794" s="5">
        <v>1</v>
      </c>
      <c r="Y794" s="5">
        <v>0</v>
      </c>
      <c r="Z794" s="5">
        <v>0</v>
      </c>
      <c r="AA794" s="5">
        <v>1</v>
      </c>
      <c r="AB794" s="5">
        <v>0</v>
      </c>
    </row>
    <row r="795" spans="1:28" x14ac:dyDescent="0.2">
      <c r="A795" s="5">
        <v>50</v>
      </c>
      <c r="B795" s="5">
        <v>0</v>
      </c>
      <c r="C795" s="5">
        <v>0</v>
      </c>
      <c r="D795" s="5">
        <v>1</v>
      </c>
      <c r="E795" s="5">
        <v>206</v>
      </c>
      <c r="F795" s="5">
        <f>ROUND(Source!T774,O795)</f>
        <v>0</v>
      </c>
      <c r="G795" s="5" t="s">
        <v>275</v>
      </c>
      <c r="H795" s="5" t="s">
        <v>276</v>
      </c>
      <c r="I795" s="5"/>
      <c r="J795" s="5"/>
      <c r="K795" s="5">
        <v>206</v>
      </c>
      <c r="L795" s="5">
        <v>20</v>
      </c>
      <c r="M795" s="5">
        <v>3</v>
      </c>
      <c r="N795" s="5" t="s">
        <v>3</v>
      </c>
      <c r="O795" s="5">
        <v>2</v>
      </c>
      <c r="P795" s="5">
        <f>ROUND(Source!DL774,O795)</f>
        <v>0</v>
      </c>
      <c r="Q795" s="5"/>
      <c r="R795" s="5"/>
      <c r="S795" s="5"/>
      <c r="T795" s="5"/>
      <c r="U795" s="5"/>
      <c r="V795" s="5"/>
      <c r="W795" s="5">
        <v>0</v>
      </c>
      <c r="X795" s="5">
        <v>1</v>
      </c>
      <c r="Y795" s="5">
        <v>0</v>
      </c>
      <c r="Z795" s="5">
        <v>0</v>
      </c>
      <c r="AA795" s="5">
        <v>1</v>
      </c>
      <c r="AB795" s="5">
        <v>0</v>
      </c>
    </row>
    <row r="796" spans="1:28" x14ac:dyDescent="0.2">
      <c r="A796" s="5">
        <v>50</v>
      </c>
      <c r="B796" s="5">
        <v>0</v>
      </c>
      <c r="C796" s="5">
        <v>0</v>
      </c>
      <c r="D796" s="5">
        <v>1</v>
      </c>
      <c r="E796" s="5">
        <v>207</v>
      </c>
      <c r="F796" s="5">
        <f>Source!U774</f>
        <v>2596.4344799999999</v>
      </c>
      <c r="G796" s="5" t="s">
        <v>277</v>
      </c>
      <c r="H796" s="5" t="s">
        <v>278</v>
      </c>
      <c r="I796" s="5"/>
      <c r="J796" s="5"/>
      <c r="K796" s="5">
        <v>207</v>
      </c>
      <c r="L796" s="5">
        <v>21</v>
      </c>
      <c r="M796" s="5">
        <v>3</v>
      </c>
      <c r="N796" s="5" t="s">
        <v>3</v>
      </c>
      <c r="O796" s="5">
        <v>-1</v>
      </c>
      <c r="P796" s="5">
        <f>Source!DM774</f>
        <v>2596.4344799999999</v>
      </c>
      <c r="Q796" s="5"/>
      <c r="R796" s="5"/>
      <c r="S796" s="5"/>
      <c r="T796" s="5"/>
      <c r="U796" s="5"/>
      <c r="V796" s="5"/>
      <c r="W796" s="5">
        <v>2596.4344800000003</v>
      </c>
      <c r="X796" s="5">
        <v>1</v>
      </c>
      <c r="Y796" s="5">
        <v>2596.4344800000003</v>
      </c>
      <c r="Z796" s="5">
        <v>2596.4344800000003</v>
      </c>
      <c r="AA796" s="5">
        <v>1</v>
      </c>
      <c r="AB796" s="5">
        <v>2596.4344800000003</v>
      </c>
    </row>
    <row r="797" spans="1:28" x14ac:dyDescent="0.2">
      <c r="A797" s="5">
        <v>50</v>
      </c>
      <c r="B797" s="5">
        <v>0</v>
      </c>
      <c r="C797" s="5">
        <v>0</v>
      </c>
      <c r="D797" s="5">
        <v>1</v>
      </c>
      <c r="E797" s="5">
        <v>208</v>
      </c>
      <c r="F797" s="5">
        <f>Source!V774</f>
        <v>0</v>
      </c>
      <c r="G797" s="5" t="s">
        <v>279</v>
      </c>
      <c r="H797" s="5" t="s">
        <v>280</v>
      </c>
      <c r="I797" s="5"/>
      <c r="J797" s="5"/>
      <c r="K797" s="5">
        <v>208</v>
      </c>
      <c r="L797" s="5">
        <v>22</v>
      </c>
      <c r="M797" s="5">
        <v>3</v>
      </c>
      <c r="N797" s="5" t="s">
        <v>3</v>
      </c>
      <c r="O797" s="5">
        <v>-1</v>
      </c>
      <c r="P797" s="5">
        <f>Source!DN774</f>
        <v>0</v>
      </c>
      <c r="Q797" s="5"/>
      <c r="R797" s="5"/>
      <c r="S797" s="5"/>
      <c r="T797" s="5"/>
      <c r="U797" s="5"/>
      <c r="V797" s="5"/>
      <c r="W797" s="5">
        <v>0</v>
      </c>
      <c r="X797" s="5">
        <v>1</v>
      </c>
      <c r="Y797" s="5">
        <v>0</v>
      </c>
      <c r="Z797" s="5">
        <v>0</v>
      </c>
      <c r="AA797" s="5">
        <v>1</v>
      </c>
      <c r="AB797" s="5">
        <v>0</v>
      </c>
    </row>
    <row r="798" spans="1:28" x14ac:dyDescent="0.2">
      <c r="A798" s="5">
        <v>50</v>
      </c>
      <c r="B798" s="5">
        <v>0</v>
      </c>
      <c r="C798" s="5">
        <v>0</v>
      </c>
      <c r="D798" s="5">
        <v>1</v>
      </c>
      <c r="E798" s="5">
        <v>209</v>
      </c>
      <c r="F798" s="5">
        <f>ROUND(Source!W774,O798)</f>
        <v>0</v>
      </c>
      <c r="G798" s="5" t="s">
        <v>281</v>
      </c>
      <c r="H798" s="5" t="s">
        <v>282</v>
      </c>
      <c r="I798" s="5"/>
      <c r="J798" s="5"/>
      <c r="K798" s="5">
        <v>209</v>
      </c>
      <c r="L798" s="5">
        <v>23</v>
      </c>
      <c r="M798" s="5">
        <v>3</v>
      </c>
      <c r="N798" s="5" t="s">
        <v>3</v>
      </c>
      <c r="O798" s="5">
        <v>2</v>
      </c>
      <c r="P798" s="5">
        <f>ROUND(Source!DO774,O798)</f>
        <v>0</v>
      </c>
      <c r="Q798" s="5"/>
      <c r="R798" s="5"/>
      <c r="S798" s="5"/>
      <c r="T798" s="5"/>
      <c r="U798" s="5"/>
      <c r="V798" s="5"/>
      <c r="W798" s="5">
        <v>0</v>
      </c>
      <c r="X798" s="5">
        <v>1</v>
      </c>
      <c r="Y798" s="5">
        <v>0</v>
      </c>
      <c r="Z798" s="5">
        <v>0</v>
      </c>
      <c r="AA798" s="5">
        <v>1</v>
      </c>
      <c r="AB798" s="5">
        <v>0</v>
      </c>
    </row>
    <row r="799" spans="1:28" x14ac:dyDescent="0.2">
      <c r="A799" s="5">
        <v>50</v>
      </c>
      <c r="B799" s="5">
        <v>0</v>
      </c>
      <c r="C799" s="5">
        <v>0</v>
      </c>
      <c r="D799" s="5">
        <v>1</v>
      </c>
      <c r="E799" s="5">
        <v>233</v>
      </c>
      <c r="F799" s="5">
        <f>ROUND(Source!BD774,O799)</f>
        <v>0</v>
      </c>
      <c r="G799" s="5" t="s">
        <v>283</v>
      </c>
      <c r="H799" s="5" t="s">
        <v>284</v>
      </c>
      <c r="I799" s="5"/>
      <c r="J799" s="5"/>
      <c r="K799" s="5">
        <v>233</v>
      </c>
      <c r="L799" s="5">
        <v>24</v>
      </c>
      <c r="M799" s="5">
        <v>3</v>
      </c>
      <c r="N799" s="5" t="s">
        <v>3</v>
      </c>
      <c r="O799" s="5">
        <v>2</v>
      </c>
      <c r="P799" s="5">
        <f>ROUND(Source!EV774,O799)</f>
        <v>0</v>
      </c>
      <c r="Q799" s="5"/>
      <c r="R799" s="5"/>
      <c r="S799" s="5"/>
      <c r="T799" s="5"/>
      <c r="U799" s="5"/>
      <c r="V799" s="5"/>
      <c r="W799" s="5">
        <v>0</v>
      </c>
      <c r="X799" s="5">
        <v>1</v>
      </c>
      <c r="Y799" s="5">
        <v>0</v>
      </c>
      <c r="Z799" s="5">
        <v>0</v>
      </c>
      <c r="AA799" s="5">
        <v>1</v>
      </c>
      <c r="AB799" s="5">
        <v>0</v>
      </c>
    </row>
    <row r="800" spans="1:28" x14ac:dyDescent="0.2">
      <c r="A800" s="5">
        <v>50</v>
      </c>
      <c r="B800" s="5">
        <v>0</v>
      </c>
      <c r="C800" s="5">
        <v>0</v>
      </c>
      <c r="D800" s="5">
        <v>1</v>
      </c>
      <c r="E800" s="5">
        <v>210</v>
      </c>
      <c r="F800" s="5">
        <f>ROUND(Source!X774,O800)</f>
        <v>38539.519999999997</v>
      </c>
      <c r="G800" s="5" t="s">
        <v>285</v>
      </c>
      <c r="H800" s="5" t="s">
        <v>286</v>
      </c>
      <c r="I800" s="5"/>
      <c r="J800" s="5"/>
      <c r="K800" s="5">
        <v>210</v>
      </c>
      <c r="L800" s="5">
        <v>25</v>
      </c>
      <c r="M800" s="5">
        <v>3</v>
      </c>
      <c r="N800" s="5" t="s">
        <v>3</v>
      </c>
      <c r="O800" s="5">
        <v>2</v>
      </c>
      <c r="P800" s="5">
        <f>ROUND(Source!DP774,O800)</f>
        <v>1008017.89</v>
      </c>
      <c r="Q800" s="5"/>
      <c r="R800" s="5"/>
      <c r="S800" s="5"/>
      <c r="T800" s="5"/>
      <c r="U800" s="5"/>
      <c r="V800" s="5"/>
      <c r="W800" s="5">
        <v>38539.519999999997</v>
      </c>
      <c r="X800" s="5">
        <v>1</v>
      </c>
      <c r="Y800" s="5">
        <v>38539.519999999997</v>
      </c>
      <c r="Z800" s="5">
        <v>1008017.89</v>
      </c>
      <c r="AA800" s="5">
        <v>1</v>
      </c>
      <c r="AB800" s="5">
        <v>1008017.89</v>
      </c>
    </row>
    <row r="801" spans="1:28" x14ac:dyDescent="0.2">
      <c r="A801" s="5">
        <v>50</v>
      </c>
      <c r="B801" s="5">
        <v>0</v>
      </c>
      <c r="C801" s="5">
        <v>0</v>
      </c>
      <c r="D801" s="5">
        <v>1</v>
      </c>
      <c r="E801" s="5">
        <v>211</v>
      </c>
      <c r="F801" s="5">
        <f>ROUND(Source!Y774,O801)</f>
        <v>26213.57</v>
      </c>
      <c r="G801" s="5" t="s">
        <v>287</v>
      </c>
      <c r="H801" s="5" t="s">
        <v>288</v>
      </c>
      <c r="I801" s="5"/>
      <c r="J801" s="5"/>
      <c r="K801" s="5">
        <v>211</v>
      </c>
      <c r="L801" s="5">
        <v>26</v>
      </c>
      <c r="M801" s="5">
        <v>3</v>
      </c>
      <c r="N801" s="5" t="s">
        <v>3</v>
      </c>
      <c r="O801" s="5">
        <v>2</v>
      </c>
      <c r="P801" s="5">
        <f>ROUND(Source!DQ774,O801)</f>
        <v>544514.49</v>
      </c>
      <c r="Q801" s="5"/>
      <c r="R801" s="5"/>
      <c r="S801" s="5"/>
      <c r="T801" s="5"/>
      <c r="U801" s="5"/>
      <c r="V801" s="5"/>
      <c r="W801" s="5">
        <v>26213.57</v>
      </c>
      <c r="X801" s="5">
        <v>1</v>
      </c>
      <c r="Y801" s="5">
        <v>26213.57</v>
      </c>
      <c r="Z801" s="5">
        <v>544514.49</v>
      </c>
      <c r="AA801" s="5">
        <v>1</v>
      </c>
      <c r="AB801" s="5">
        <v>544514.49</v>
      </c>
    </row>
    <row r="802" spans="1:28" x14ac:dyDescent="0.2">
      <c r="A802" s="5">
        <v>50</v>
      </c>
      <c r="B802" s="5">
        <v>0</v>
      </c>
      <c r="C802" s="5">
        <v>0</v>
      </c>
      <c r="D802" s="5">
        <v>1</v>
      </c>
      <c r="E802" s="5">
        <v>224</v>
      </c>
      <c r="F802" s="5">
        <f>ROUND(Source!AR774,O802)</f>
        <v>476757.06</v>
      </c>
      <c r="G802" s="5" t="s">
        <v>289</v>
      </c>
      <c r="H802" s="5" t="s">
        <v>290</v>
      </c>
      <c r="I802" s="5"/>
      <c r="J802" s="5"/>
      <c r="K802" s="5">
        <v>224</v>
      </c>
      <c r="L802" s="5">
        <v>27</v>
      </c>
      <c r="M802" s="5">
        <v>3</v>
      </c>
      <c r="N802" s="5" t="s">
        <v>3</v>
      </c>
      <c r="O802" s="5">
        <v>2</v>
      </c>
      <c r="P802" s="5">
        <f>ROUND(Source!EJ774,O802)</f>
        <v>5884605.7599999998</v>
      </c>
      <c r="Q802" s="5"/>
      <c r="R802" s="5"/>
      <c r="S802" s="5"/>
      <c r="T802" s="5"/>
      <c r="U802" s="5"/>
      <c r="V802" s="5"/>
      <c r="W802" s="5">
        <v>476757.06</v>
      </c>
      <c r="X802" s="5">
        <v>1</v>
      </c>
      <c r="Y802" s="5">
        <v>476757.06</v>
      </c>
      <c r="Z802" s="5">
        <v>5884605.7599999998</v>
      </c>
      <c r="AA802" s="5">
        <v>1</v>
      </c>
      <c r="AB802" s="5">
        <v>5884605.7599999998</v>
      </c>
    </row>
    <row r="803" spans="1:28" x14ac:dyDescent="0.2">
      <c r="A803" s="5">
        <v>50</v>
      </c>
      <c r="B803" s="5">
        <v>1</v>
      </c>
      <c r="C803" s="5">
        <v>0</v>
      </c>
      <c r="D803" s="5">
        <v>2</v>
      </c>
      <c r="E803" s="5">
        <v>0</v>
      </c>
      <c r="F803" s="5">
        <f>ROUND(F802,O803)</f>
        <v>476757.06</v>
      </c>
      <c r="G803" s="5" t="s">
        <v>291</v>
      </c>
      <c r="H803" s="5" t="s">
        <v>292</v>
      </c>
      <c r="I803" s="5"/>
      <c r="J803" s="5"/>
      <c r="K803" s="5">
        <v>212</v>
      </c>
      <c r="L803" s="5">
        <v>28</v>
      </c>
      <c r="M803" s="5">
        <v>0</v>
      </c>
      <c r="N803" s="5" t="s">
        <v>3</v>
      </c>
      <c r="O803" s="5">
        <v>2</v>
      </c>
      <c r="P803" s="5">
        <f>ROUND(P802,O803)</f>
        <v>5884605.7599999998</v>
      </c>
      <c r="Q803" s="5"/>
      <c r="R803" s="5"/>
      <c r="S803" s="5"/>
      <c r="T803" s="5"/>
      <c r="U803" s="5"/>
      <c r="V803" s="5"/>
      <c r="W803" s="5">
        <v>476757.06</v>
      </c>
      <c r="X803" s="5">
        <v>1</v>
      </c>
      <c r="Y803" s="5">
        <v>476757.06</v>
      </c>
      <c r="Z803" s="5">
        <v>5884605.7599999998</v>
      </c>
      <c r="AA803" s="5">
        <v>1</v>
      </c>
      <c r="AB803" s="5">
        <v>5884605.7599999998</v>
      </c>
    </row>
    <row r="804" spans="1:28" x14ac:dyDescent="0.2">
      <c r="A804" s="5">
        <v>50</v>
      </c>
      <c r="B804" s="5">
        <v>1</v>
      </c>
      <c r="C804" s="5">
        <v>0</v>
      </c>
      <c r="D804" s="5">
        <v>2</v>
      </c>
      <c r="E804" s="5">
        <v>0</v>
      </c>
      <c r="F804" s="5">
        <f>ROUND(F803*0.2,O804)</f>
        <v>95351.41</v>
      </c>
      <c r="G804" s="5" t="s">
        <v>293</v>
      </c>
      <c r="H804" s="5" t="s">
        <v>294</v>
      </c>
      <c r="I804" s="5"/>
      <c r="J804" s="5"/>
      <c r="K804" s="5">
        <v>212</v>
      </c>
      <c r="L804" s="5">
        <v>29</v>
      </c>
      <c r="M804" s="5">
        <v>0</v>
      </c>
      <c r="N804" s="5" t="s">
        <v>3</v>
      </c>
      <c r="O804" s="5">
        <v>2</v>
      </c>
      <c r="P804" s="5">
        <f>ROUND(P803*0.2,O804)</f>
        <v>1176921.1499999999</v>
      </c>
      <c r="Q804" s="5"/>
      <c r="R804" s="5"/>
      <c r="S804" s="5"/>
      <c r="T804" s="5"/>
      <c r="U804" s="5"/>
      <c r="V804" s="5"/>
      <c r="W804" s="5">
        <v>95351.41</v>
      </c>
      <c r="X804" s="5">
        <v>1</v>
      </c>
      <c r="Y804" s="5">
        <v>95351.41</v>
      </c>
      <c r="Z804" s="5">
        <v>1176921.1499999999</v>
      </c>
      <c r="AA804" s="5">
        <v>1</v>
      </c>
      <c r="AB804" s="5">
        <v>1176921.1499999999</v>
      </c>
    </row>
    <row r="805" spans="1:28" x14ac:dyDescent="0.2">
      <c r="A805" s="5">
        <v>50</v>
      </c>
      <c r="B805" s="5">
        <v>1</v>
      </c>
      <c r="C805" s="5">
        <v>0</v>
      </c>
      <c r="D805" s="5">
        <v>2</v>
      </c>
      <c r="E805" s="5">
        <v>0</v>
      </c>
      <c r="F805" s="5">
        <f>ROUND(F803+F804,O805)</f>
        <v>572108.47</v>
      </c>
      <c r="G805" s="5" t="s">
        <v>295</v>
      </c>
      <c r="H805" s="5" t="s">
        <v>296</v>
      </c>
      <c r="I805" s="5"/>
      <c r="J805" s="5"/>
      <c r="K805" s="5">
        <v>212</v>
      </c>
      <c r="L805" s="5">
        <v>30</v>
      </c>
      <c r="M805" s="5">
        <v>0</v>
      </c>
      <c r="N805" s="5" t="s">
        <v>3</v>
      </c>
      <c r="O805" s="5">
        <v>2</v>
      </c>
      <c r="P805" s="5">
        <f>ROUND(P803+P804,O805)</f>
        <v>7061526.9100000001</v>
      </c>
      <c r="Q805" s="5"/>
      <c r="R805" s="5"/>
      <c r="S805" s="5"/>
      <c r="T805" s="5"/>
      <c r="U805" s="5"/>
      <c r="V805" s="5"/>
      <c r="W805" s="5">
        <v>572108.47</v>
      </c>
      <c r="X805" s="5">
        <v>1</v>
      </c>
      <c r="Y805" s="5">
        <v>572108.47</v>
      </c>
      <c r="Z805" s="5">
        <v>7061526.9100000001</v>
      </c>
      <c r="AA805" s="5">
        <v>1</v>
      </c>
      <c r="AB805" s="5">
        <v>7061526.9100000001</v>
      </c>
    </row>
    <row r="807" spans="1:28" x14ac:dyDescent="0.2">
      <c r="A807" s="6">
        <v>61</v>
      </c>
      <c r="B807" s="6"/>
      <c r="C807" s="6"/>
      <c r="D807" s="6"/>
      <c r="E807" s="6"/>
      <c r="F807" s="6">
        <v>3</v>
      </c>
      <c r="G807" s="6" t="s">
        <v>483</v>
      </c>
      <c r="H807" s="6" t="s">
        <v>484</v>
      </c>
    </row>
    <row r="808" spans="1:28" x14ac:dyDescent="0.2">
      <c r="A808" s="6">
        <v>61</v>
      </c>
      <c r="B808" s="6"/>
      <c r="C808" s="6"/>
      <c r="D808" s="6"/>
      <c r="E808" s="6"/>
      <c r="F808" s="6">
        <v>12</v>
      </c>
      <c r="G808" s="6" t="s">
        <v>485</v>
      </c>
      <c r="H808" s="6" t="s">
        <v>484</v>
      </c>
    </row>
    <row r="809" spans="1:28" x14ac:dyDescent="0.2">
      <c r="A809" s="6">
        <v>61</v>
      </c>
      <c r="B809" s="6"/>
      <c r="C809" s="6"/>
      <c r="D809" s="6"/>
      <c r="E809" s="6"/>
      <c r="F809" s="6">
        <v>0</v>
      </c>
      <c r="G809" s="6" t="s">
        <v>486</v>
      </c>
      <c r="H809" s="6" t="s">
        <v>484</v>
      </c>
    </row>
    <row r="810" spans="1:28" x14ac:dyDescent="0.2">
      <c r="A810" s="6">
        <v>61</v>
      </c>
      <c r="B810" s="6"/>
      <c r="C810" s="6"/>
      <c r="D810" s="6"/>
      <c r="E810" s="6"/>
      <c r="F810" s="6">
        <v>2</v>
      </c>
      <c r="G810" s="6" t="s">
        <v>487</v>
      </c>
      <c r="H810" s="6" t="s">
        <v>484</v>
      </c>
    </row>
    <row r="811" spans="1:28" x14ac:dyDescent="0.2">
      <c r="A811" s="6">
        <v>61</v>
      </c>
      <c r="B811" s="6"/>
      <c r="C811" s="6"/>
      <c r="D811" s="6"/>
      <c r="E811" s="6"/>
      <c r="F811" s="6">
        <v>1</v>
      </c>
      <c r="G811" s="6" t="s">
        <v>488</v>
      </c>
      <c r="H811" s="6" t="s">
        <v>484</v>
      </c>
    </row>
    <row r="813" spans="1:28" x14ac:dyDescent="0.2">
      <c r="A813">
        <v>71</v>
      </c>
      <c r="B813">
        <v>1</v>
      </c>
      <c r="D813">
        <v>382</v>
      </c>
      <c r="E813">
        <v>76990533</v>
      </c>
      <c r="F813" t="s">
        <v>3</v>
      </c>
      <c r="G813" t="s">
        <v>3</v>
      </c>
      <c r="H813">
        <v>-1</v>
      </c>
      <c r="I813">
        <v>-1</v>
      </c>
    </row>
    <row r="814" spans="1:28" x14ac:dyDescent="0.2">
      <c r="A814">
        <v>71</v>
      </c>
      <c r="B814">
        <v>1</v>
      </c>
      <c r="D814">
        <v>1390</v>
      </c>
      <c r="E814">
        <v>76990533</v>
      </c>
      <c r="F814" t="s">
        <v>3</v>
      </c>
      <c r="G814" t="s">
        <v>3</v>
      </c>
      <c r="H814">
        <v>-1</v>
      </c>
      <c r="I814">
        <v>-1</v>
      </c>
    </row>
    <row r="817" spans="1:50" x14ac:dyDescent="0.2">
      <c r="A817">
        <v>70</v>
      </c>
      <c r="B817">
        <v>1</v>
      </c>
      <c r="D817">
        <v>1</v>
      </c>
      <c r="E817" t="s">
        <v>489</v>
      </c>
      <c r="F817" t="s">
        <v>490</v>
      </c>
      <c r="G817">
        <v>0</v>
      </c>
      <c r="H817">
        <v>0</v>
      </c>
      <c r="I817" t="s">
        <v>3</v>
      </c>
      <c r="J817">
        <v>0</v>
      </c>
      <c r="K817">
        <v>0</v>
      </c>
      <c r="L817" t="s">
        <v>3</v>
      </c>
      <c r="M817" t="s">
        <v>3</v>
      </c>
      <c r="N817">
        <v>0</v>
      </c>
      <c r="O817">
        <v>0</v>
      </c>
      <c r="P817" t="s">
        <v>3</v>
      </c>
    </row>
    <row r="819" spans="1:50" x14ac:dyDescent="0.2">
      <c r="A819">
        <v>-1</v>
      </c>
    </row>
    <row r="821" spans="1:50" x14ac:dyDescent="0.2">
      <c r="A821" s="4">
        <v>75</v>
      </c>
      <c r="B821" s="4" t="s">
        <v>491</v>
      </c>
      <c r="C821" s="4">
        <v>2024</v>
      </c>
      <c r="D821" s="4">
        <v>0</v>
      </c>
      <c r="E821" s="4">
        <v>7</v>
      </c>
      <c r="F821" s="4"/>
      <c r="G821" s="4">
        <v>0</v>
      </c>
      <c r="H821" s="4">
        <v>2</v>
      </c>
      <c r="I821" s="4">
        <v>1</v>
      </c>
      <c r="J821" s="4">
        <v>1</v>
      </c>
      <c r="K821" s="4">
        <v>95</v>
      </c>
      <c r="L821" s="4">
        <v>65</v>
      </c>
      <c r="M821" s="4">
        <v>1</v>
      </c>
      <c r="N821" s="4">
        <v>151751235</v>
      </c>
      <c r="O821" s="4">
        <v>1</v>
      </c>
    </row>
    <row r="822" spans="1:50" x14ac:dyDescent="0.2">
      <c r="A822" s="7">
        <v>1</v>
      </c>
      <c r="B822" s="7" t="s">
        <v>492</v>
      </c>
      <c r="C822" s="7" t="s">
        <v>493</v>
      </c>
      <c r="D822" s="7">
        <v>2024</v>
      </c>
      <c r="E822" s="7">
        <v>7</v>
      </c>
      <c r="F822" s="7">
        <v>1</v>
      </c>
      <c r="G822" s="7">
        <v>1</v>
      </c>
      <c r="H822" s="7">
        <v>0</v>
      </c>
      <c r="I822" s="7">
        <v>2</v>
      </c>
      <c r="J822" s="7">
        <v>1</v>
      </c>
      <c r="K822" s="7">
        <v>9.74</v>
      </c>
      <c r="L822" s="7">
        <v>7.11</v>
      </c>
      <c r="M822" s="7">
        <v>1</v>
      </c>
      <c r="N822" s="7">
        <v>1</v>
      </c>
      <c r="O822" s="7">
        <v>9.74</v>
      </c>
      <c r="P822" s="7">
        <v>7.11</v>
      </c>
      <c r="Q822" s="7">
        <v>1</v>
      </c>
      <c r="R822" s="7" t="s">
        <v>3</v>
      </c>
      <c r="S822" s="7" t="s">
        <v>3</v>
      </c>
      <c r="T822" s="7" t="s">
        <v>3</v>
      </c>
      <c r="U822" s="7" t="s">
        <v>3</v>
      </c>
      <c r="V822" s="7" t="s">
        <v>3</v>
      </c>
      <c r="W822" s="7" t="s">
        <v>3</v>
      </c>
      <c r="X822" s="7" t="s">
        <v>3</v>
      </c>
      <c r="Y822" s="7" t="s">
        <v>3</v>
      </c>
      <c r="Z822" s="7" t="s">
        <v>3</v>
      </c>
      <c r="AA822" s="7" t="s">
        <v>494</v>
      </c>
      <c r="AB822" s="7"/>
      <c r="AC822" s="7"/>
      <c r="AD822" s="7"/>
      <c r="AE822" s="7"/>
      <c r="AF822" s="7"/>
      <c r="AG822" s="7"/>
      <c r="AH822" s="7"/>
      <c r="AI822" s="7"/>
      <c r="AJ822" s="7"/>
      <c r="AK822" s="7"/>
      <c r="AL822" s="7"/>
      <c r="AM822" s="7"/>
      <c r="AN822" s="7">
        <v>151751236</v>
      </c>
      <c r="AO822" s="7"/>
      <c r="AP822" s="7"/>
      <c r="AQ822" s="7"/>
      <c r="AR822" s="7"/>
      <c r="AS822" s="7"/>
      <c r="AT822" s="7"/>
      <c r="AU822" s="7"/>
      <c r="AV822" s="7"/>
      <c r="AW822" s="7"/>
      <c r="AX822" s="7"/>
    </row>
    <row r="823" spans="1:50" x14ac:dyDescent="0.2">
      <c r="A823" s="4">
        <v>75</v>
      </c>
      <c r="B823" s="4" t="s">
        <v>495</v>
      </c>
      <c r="C823" s="4">
        <v>2000</v>
      </c>
      <c r="D823" s="4">
        <v>0</v>
      </c>
      <c r="E823" s="4">
        <v>1</v>
      </c>
      <c r="F823" s="4"/>
      <c r="G823" s="4">
        <v>0</v>
      </c>
      <c r="H823" s="4">
        <v>1</v>
      </c>
      <c r="I823" s="4">
        <v>0</v>
      </c>
      <c r="J823" s="4">
        <v>1</v>
      </c>
      <c r="K823" s="4">
        <v>98</v>
      </c>
      <c r="L823" s="4">
        <v>77</v>
      </c>
      <c r="M823" s="4">
        <v>0</v>
      </c>
      <c r="N823" s="4">
        <v>151751237</v>
      </c>
      <c r="O823" s="4">
        <v>2</v>
      </c>
    </row>
    <row r="827" spans="1:50" x14ac:dyDescent="0.2">
      <c r="A827">
        <v>65</v>
      </c>
      <c r="C827">
        <v>1</v>
      </c>
      <c r="D827">
        <v>0</v>
      </c>
      <c r="E827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C59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496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1</v>
      </c>
      <c r="L1">
        <v>46812</v>
      </c>
      <c r="M1">
        <v>97460402</v>
      </c>
      <c r="N1">
        <v>11</v>
      </c>
      <c r="O1">
        <v>8</v>
      </c>
      <c r="P1">
        <v>0</v>
      </c>
      <c r="Q1">
        <v>1</v>
      </c>
    </row>
    <row r="12" spans="1:133" x14ac:dyDescent="0.2">
      <c r="A12" s="1">
        <v>1</v>
      </c>
      <c r="B12" s="1">
        <v>57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>
        <v>0</v>
      </c>
      <c r="M12" s="1">
        <v>2</v>
      </c>
      <c r="N12" s="1"/>
      <c r="O12" s="1">
        <v>0</v>
      </c>
      <c r="P12" s="1">
        <v>0</v>
      </c>
      <c r="Q12" s="1">
        <v>0</v>
      </c>
      <c r="R12" s="1">
        <v>175</v>
      </c>
      <c r="S12" s="1">
        <v>160</v>
      </c>
      <c r="T12" s="1">
        <v>1</v>
      </c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>
        <v>0</v>
      </c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11</v>
      </c>
      <c r="CF12" s="1">
        <v>0</v>
      </c>
      <c r="CG12" s="1">
        <v>0</v>
      </c>
      <c r="CH12" s="1">
        <v>16785416</v>
      </c>
      <c r="CI12" s="1" t="s">
        <v>3</v>
      </c>
      <c r="CJ12" s="1" t="s">
        <v>3</v>
      </c>
      <c r="CK12" s="1">
        <v>73</v>
      </c>
      <c r="CL12" s="1"/>
      <c r="CM12" s="1"/>
      <c r="CN12" s="1"/>
      <c r="CO12" s="1"/>
      <c r="CP12" s="1"/>
      <c r="CQ12" s="1" t="s">
        <v>12</v>
      </c>
      <c r="CR12" s="1" t="s">
        <v>13</v>
      </c>
      <c r="CS12" s="1">
        <v>41660</v>
      </c>
      <c r="CT12" s="1">
        <v>1</v>
      </c>
      <c r="CU12" s="1">
        <v>72</v>
      </c>
      <c r="CV12" s="1"/>
      <c r="CW12" s="1"/>
      <c r="CX12" s="1"/>
      <c r="CY12" s="1">
        <v>0</v>
      </c>
      <c r="CZ12" s="1" t="s">
        <v>3</v>
      </c>
      <c r="DA12" s="1" t="s">
        <v>3</v>
      </c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1</v>
      </c>
      <c r="C14" s="1">
        <v>0</v>
      </c>
      <c r="D14" s="1">
        <v>151751235</v>
      </c>
      <c r="E14" s="1">
        <v>151751237</v>
      </c>
      <c r="F14" s="1">
        <v>2</v>
      </c>
      <c r="G14" s="1">
        <v>1</v>
      </c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8">
        <v>3</v>
      </c>
      <c r="B16" s="8">
        <v>0</v>
      </c>
      <c r="C16" s="8" t="s">
        <v>16</v>
      </c>
      <c r="D16" s="8" t="s">
        <v>15</v>
      </c>
      <c r="E16" s="9">
        <f>ROUND((Source!P178)/1000,2)</f>
        <v>98.9</v>
      </c>
      <c r="F16" s="9">
        <f>ROUND((Source!P179)/1000,2)</f>
        <v>1534.32</v>
      </c>
      <c r="G16" s="9">
        <f>ROUND((Source!P170)/1000,2)</f>
        <v>597.54</v>
      </c>
      <c r="H16" s="9">
        <f>ROUND((Source!P180)/1000+(Source!P181)/1000,2)</f>
        <v>63.3</v>
      </c>
      <c r="I16" s="9">
        <f>E16+F16+G16+H16</f>
        <v>2294.0600000000004</v>
      </c>
      <c r="J16" s="9">
        <f>ROUND((Source!P176+Source!P175)/1000,2)</f>
        <v>503.36</v>
      </c>
      <c r="T16" s="10">
        <f>ROUND((Source!F178)/1000,2)</f>
        <v>7.56</v>
      </c>
      <c r="U16" s="10">
        <f>ROUND((Source!F179)/1000,2)</f>
        <v>92.36</v>
      </c>
      <c r="V16" s="10">
        <f>ROUND((Source!F170)/1000,2)</f>
        <v>84.04</v>
      </c>
      <c r="W16" s="10">
        <f>ROUND((Source!F180)/1000+(Source!F181)/1000,2)</f>
        <v>2.13</v>
      </c>
      <c r="X16" s="10">
        <f>T16+U16+V16+W16</f>
        <v>186.09</v>
      </c>
      <c r="Y16" s="10">
        <f>ROUND((Source!F176+Source!F175)/1000,2)</f>
        <v>14.59</v>
      </c>
      <c r="AI16" s="8">
        <v>0</v>
      </c>
      <c r="AJ16" s="8">
        <v>-1</v>
      </c>
      <c r="AK16" s="8" t="s">
        <v>3</v>
      </c>
      <c r="AL16" s="8" t="s">
        <v>3</v>
      </c>
      <c r="AM16" s="8" t="s">
        <v>3</v>
      </c>
      <c r="AN16" s="8">
        <v>0</v>
      </c>
      <c r="AO16" s="8" t="s">
        <v>3</v>
      </c>
      <c r="AP16" s="8" t="s">
        <v>3</v>
      </c>
      <c r="AT16" s="9">
        <v>1683101.98</v>
      </c>
      <c r="AU16" s="9">
        <v>1155129.82</v>
      </c>
      <c r="AV16" s="9">
        <v>0</v>
      </c>
      <c r="AW16" s="9">
        <v>597538.18999999994</v>
      </c>
      <c r="AX16" s="9">
        <v>0</v>
      </c>
      <c r="AY16" s="9">
        <v>51125.75</v>
      </c>
      <c r="AZ16" s="9">
        <v>26518.19</v>
      </c>
      <c r="BA16" s="9">
        <v>476846.41</v>
      </c>
      <c r="BB16" s="9">
        <v>98896.13</v>
      </c>
      <c r="BC16" s="9">
        <v>1534324.4</v>
      </c>
      <c r="BD16" s="9">
        <v>63299.03</v>
      </c>
      <c r="BE16" s="9">
        <v>0</v>
      </c>
      <c r="BF16" s="9">
        <v>1003.9574</v>
      </c>
      <c r="BG16" s="9">
        <v>0</v>
      </c>
      <c r="BH16" s="9">
        <v>0</v>
      </c>
      <c r="BI16" s="9">
        <v>373019.65</v>
      </c>
      <c r="BJ16" s="9">
        <v>195507.02</v>
      </c>
      <c r="BK16" s="9">
        <v>2294057.75</v>
      </c>
      <c r="BR16" s="10">
        <v>160193.66</v>
      </c>
      <c r="BS16" s="10">
        <v>142942.04999999999</v>
      </c>
      <c r="BT16" s="10">
        <v>0</v>
      </c>
      <c r="BU16" s="10">
        <v>84041.94</v>
      </c>
      <c r="BV16" s="10">
        <v>0</v>
      </c>
      <c r="BW16" s="10">
        <v>3433.98</v>
      </c>
      <c r="BX16" s="10">
        <v>768.42</v>
      </c>
      <c r="BY16" s="10">
        <v>13817.63</v>
      </c>
      <c r="BZ16" s="10">
        <v>7558.38</v>
      </c>
      <c r="CA16" s="10">
        <v>92361.97</v>
      </c>
      <c r="CB16" s="10">
        <v>2129.79</v>
      </c>
      <c r="CC16" s="10">
        <v>0</v>
      </c>
      <c r="CD16" s="10">
        <v>1003.9574</v>
      </c>
      <c r="CE16" s="10">
        <v>0</v>
      </c>
      <c r="CF16" s="10">
        <v>0</v>
      </c>
      <c r="CG16" s="10">
        <v>15248.28</v>
      </c>
      <c r="CH16" s="10">
        <v>9305.3799999999992</v>
      </c>
      <c r="CI16" s="10">
        <v>186092.08</v>
      </c>
    </row>
    <row r="17" spans="1:87" x14ac:dyDescent="0.2">
      <c r="A17" s="8">
        <v>3</v>
      </c>
      <c r="B17" s="8">
        <v>0</v>
      </c>
      <c r="C17" s="8" t="s">
        <v>299</v>
      </c>
      <c r="D17" s="8" t="s">
        <v>298</v>
      </c>
      <c r="E17" s="9">
        <f>ROUND((Source!P354)/1000,2)</f>
        <v>110.98</v>
      </c>
      <c r="F17" s="9">
        <f>ROUND((Source!P355)/1000,2)</f>
        <v>959.64</v>
      </c>
      <c r="G17" s="9">
        <f>ROUND((Source!P346)/1000,2)</f>
        <v>611.59</v>
      </c>
      <c r="H17" s="9">
        <f>ROUND((Source!P356)/1000+(Source!P357)/1000,2)</f>
        <v>63.3</v>
      </c>
      <c r="I17" s="9">
        <f>E17+F17+G17+H17</f>
        <v>1745.51</v>
      </c>
      <c r="J17" s="9">
        <f>ROUND((Source!P352+Source!P351)/1000,2)</f>
        <v>353.77</v>
      </c>
      <c r="T17" s="10">
        <f>ROUND((Source!F354)/1000,2)</f>
        <v>6.93</v>
      </c>
      <c r="U17" s="10">
        <f>ROUND((Source!F355)/1000,2)</f>
        <v>56.57</v>
      </c>
      <c r="V17" s="10">
        <f>ROUND((Source!F346)/1000,2)</f>
        <v>86.02</v>
      </c>
      <c r="W17" s="10">
        <f>ROUND((Source!F356)/1000+(Source!F357)/1000,2)</f>
        <v>2.13</v>
      </c>
      <c r="X17" s="10">
        <f>T17+U17+V17+W17</f>
        <v>151.64999999999998</v>
      </c>
      <c r="Y17" s="10">
        <f>ROUND((Source!F352+Source!F351)/1000,2)</f>
        <v>10.25</v>
      </c>
      <c r="AI17" s="8">
        <v>0</v>
      </c>
      <c r="AJ17" s="8">
        <v>-1</v>
      </c>
      <c r="AK17" s="8" t="s">
        <v>3</v>
      </c>
      <c r="AL17" s="8" t="s">
        <v>3</v>
      </c>
      <c r="AM17" s="8" t="s">
        <v>3</v>
      </c>
      <c r="AN17" s="8">
        <v>0</v>
      </c>
      <c r="AO17" s="8" t="s">
        <v>3</v>
      </c>
      <c r="AP17" s="8" t="s">
        <v>3</v>
      </c>
      <c r="AT17" s="9">
        <v>1318844.44</v>
      </c>
      <c r="AU17" s="9">
        <v>957241.69</v>
      </c>
      <c r="AV17" s="9">
        <v>0</v>
      </c>
      <c r="AW17" s="9">
        <v>611593.89</v>
      </c>
      <c r="AX17" s="9">
        <v>0</v>
      </c>
      <c r="AY17" s="9">
        <v>23701.89</v>
      </c>
      <c r="AZ17" s="9">
        <v>15873.92</v>
      </c>
      <c r="BA17" s="9">
        <v>337900.86</v>
      </c>
      <c r="BB17" s="9">
        <v>110977.53</v>
      </c>
      <c r="BC17" s="9">
        <v>959640.64</v>
      </c>
      <c r="BD17" s="9">
        <v>63299.03</v>
      </c>
      <c r="BE17" s="9">
        <v>0</v>
      </c>
      <c r="BF17" s="9">
        <v>693.57918000000006</v>
      </c>
      <c r="BG17" s="9">
        <v>0</v>
      </c>
      <c r="BH17" s="9">
        <v>0</v>
      </c>
      <c r="BI17" s="9">
        <v>262729.03000000003</v>
      </c>
      <c r="BJ17" s="9">
        <v>138539.35</v>
      </c>
      <c r="BK17" s="9">
        <v>1745511.09</v>
      </c>
      <c r="BR17" s="10">
        <v>133651.35</v>
      </c>
      <c r="BS17" s="10">
        <v>122526.49</v>
      </c>
      <c r="BT17" s="10">
        <v>0</v>
      </c>
      <c r="BU17" s="10">
        <v>86018.83</v>
      </c>
      <c r="BV17" s="10">
        <v>0</v>
      </c>
      <c r="BW17" s="10">
        <v>1333.47</v>
      </c>
      <c r="BX17" s="10">
        <v>459.98</v>
      </c>
      <c r="BY17" s="10">
        <v>9791.39</v>
      </c>
      <c r="BZ17" s="10">
        <v>6932.92</v>
      </c>
      <c r="CA17" s="10">
        <v>56565.120000000003</v>
      </c>
      <c r="CB17" s="10">
        <v>2129.79</v>
      </c>
      <c r="CC17" s="10">
        <v>0</v>
      </c>
      <c r="CD17" s="10">
        <v>693.57918000000006</v>
      </c>
      <c r="CE17" s="10">
        <v>0</v>
      </c>
      <c r="CF17" s="10">
        <v>0</v>
      </c>
      <c r="CG17" s="10">
        <v>10571.12</v>
      </c>
      <c r="CH17" s="10">
        <v>6619.2</v>
      </c>
      <c r="CI17" s="10">
        <v>151646.66</v>
      </c>
    </row>
    <row r="18" spans="1:87" x14ac:dyDescent="0.2">
      <c r="A18" s="8">
        <v>3</v>
      </c>
      <c r="B18" s="8">
        <v>0</v>
      </c>
      <c r="C18" s="8" t="s">
        <v>364</v>
      </c>
      <c r="D18" s="8" t="s">
        <v>363</v>
      </c>
      <c r="E18" s="9">
        <f>ROUND((Source!P564)/1000,2)</f>
        <v>94.3</v>
      </c>
      <c r="F18" s="9">
        <f>ROUND((Source!P565)/1000,2)</f>
        <v>389.21</v>
      </c>
      <c r="G18" s="9">
        <f>ROUND((Source!P556)/1000,2)</f>
        <v>624.22</v>
      </c>
      <c r="H18" s="9">
        <f>ROUND((Source!P566)/1000+(Source!P567)/1000,2)</f>
        <v>63.3</v>
      </c>
      <c r="I18" s="9">
        <f>E18+F18+G18+H18</f>
        <v>1171.03</v>
      </c>
      <c r="J18" s="9">
        <f>ROUND((Source!P562+Source!P561)/1000,2)</f>
        <v>196.45</v>
      </c>
      <c r="T18" s="10">
        <f>ROUND((Source!F564)/1000,2)</f>
        <v>7.5</v>
      </c>
      <c r="U18" s="10">
        <f>ROUND((Source!F565)/1000,2)</f>
        <v>18.91</v>
      </c>
      <c r="V18" s="10">
        <f>ROUND((Source!F556)/1000,2)</f>
        <v>87.79</v>
      </c>
      <c r="W18" s="10">
        <f>ROUND((Source!F566)/1000+(Source!F567)/1000,2)</f>
        <v>2.13</v>
      </c>
      <c r="X18" s="10">
        <f>T18+U18+V18+W18</f>
        <v>116.33</v>
      </c>
      <c r="Y18" s="10">
        <f>ROUND((Source!F562+Source!F561)/1000,2)</f>
        <v>5.69</v>
      </c>
      <c r="AI18" s="8">
        <v>0</v>
      </c>
      <c r="AJ18" s="8">
        <v>-1</v>
      </c>
      <c r="AK18" s="8" t="s">
        <v>3</v>
      </c>
      <c r="AL18" s="8" t="s">
        <v>3</v>
      </c>
      <c r="AM18" s="8" t="s">
        <v>3</v>
      </c>
      <c r="AN18" s="8">
        <v>0</v>
      </c>
      <c r="AO18" s="8" t="s">
        <v>3</v>
      </c>
      <c r="AP18" s="8" t="s">
        <v>3</v>
      </c>
      <c r="AT18" s="9">
        <v>938789.16</v>
      </c>
      <c r="AU18" s="9">
        <v>739896.21</v>
      </c>
      <c r="AV18" s="9">
        <v>0</v>
      </c>
      <c r="AW18" s="9">
        <v>624219.31999999995</v>
      </c>
      <c r="AX18" s="9">
        <v>0</v>
      </c>
      <c r="AY18" s="9">
        <v>4988.17</v>
      </c>
      <c r="AZ18" s="9">
        <v>2548.9299999999998</v>
      </c>
      <c r="BA18" s="9">
        <v>193904.78</v>
      </c>
      <c r="BB18" s="9">
        <v>94304.84</v>
      </c>
      <c r="BC18" s="9">
        <v>389211.88</v>
      </c>
      <c r="BD18" s="9">
        <v>63299.03</v>
      </c>
      <c r="BE18" s="9">
        <v>0</v>
      </c>
      <c r="BF18" s="9">
        <v>344.42589999999996</v>
      </c>
      <c r="BG18" s="9">
        <v>0</v>
      </c>
      <c r="BH18" s="9">
        <v>0</v>
      </c>
      <c r="BI18" s="9">
        <v>148666.69</v>
      </c>
      <c r="BJ18" s="9">
        <v>79500.95</v>
      </c>
      <c r="BK18" s="9">
        <v>1171035.07</v>
      </c>
      <c r="BR18" s="10">
        <v>106623.71</v>
      </c>
      <c r="BS18" s="10">
        <v>100673.28</v>
      </c>
      <c r="BT18" s="10">
        <v>0</v>
      </c>
      <c r="BU18" s="10">
        <v>87794.559999999998</v>
      </c>
      <c r="BV18" s="10">
        <v>0</v>
      </c>
      <c r="BW18" s="10">
        <v>331.63</v>
      </c>
      <c r="BX18" s="10">
        <v>73.86</v>
      </c>
      <c r="BY18" s="10">
        <v>5618.8</v>
      </c>
      <c r="BZ18" s="10">
        <v>7501.6</v>
      </c>
      <c r="CA18" s="10">
        <v>18914.599999999999</v>
      </c>
      <c r="CB18" s="10">
        <v>2129.79</v>
      </c>
      <c r="CC18" s="10">
        <v>0</v>
      </c>
      <c r="CD18" s="10">
        <v>344.42589999999996</v>
      </c>
      <c r="CE18" s="10">
        <v>0</v>
      </c>
      <c r="CF18" s="10">
        <v>0</v>
      </c>
      <c r="CG18" s="10">
        <v>5777.92</v>
      </c>
      <c r="CH18" s="10">
        <v>3809.64</v>
      </c>
      <c r="CI18" s="10">
        <v>116340.55</v>
      </c>
    </row>
    <row r="19" spans="1:87" x14ac:dyDescent="0.2">
      <c r="A19" s="8">
        <v>3</v>
      </c>
      <c r="B19" s="8">
        <v>0</v>
      </c>
      <c r="C19" s="8" t="s">
        <v>464</v>
      </c>
      <c r="D19" s="8" t="s">
        <v>233</v>
      </c>
      <c r="E19" s="9">
        <f>ROUND((Source!P758)/1000,2)</f>
        <v>0</v>
      </c>
      <c r="F19" s="9">
        <f>ROUND((Source!P759)/1000,2)</f>
        <v>0</v>
      </c>
      <c r="G19" s="9">
        <f>ROUND((Source!P750)/1000,2)</f>
        <v>0</v>
      </c>
      <c r="H19" s="9">
        <f>ROUND((Source!P760)/1000+(Source!P761)/1000,2)</f>
        <v>674</v>
      </c>
      <c r="I19" s="9">
        <f>E19+F19+G19+H19</f>
        <v>674</v>
      </c>
      <c r="J19" s="9">
        <f>ROUND((Source!P756+Source!P755)/1000,2)</f>
        <v>319.43</v>
      </c>
      <c r="T19" s="10">
        <f>ROUND((Source!F758)/1000,2)</f>
        <v>0</v>
      </c>
      <c r="U19" s="10">
        <f>ROUND((Source!F759)/1000,2)</f>
        <v>0</v>
      </c>
      <c r="V19" s="10">
        <f>ROUND((Source!F750)/1000,2)</f>
        <v>0</v>
      </c>
      <c r="W19" s="10">
        <f>ROUND((Source!F760)/1000+(Source!F761)/1000,2)</f>
        <v>22.68</v>
      </c>
      <c r="X19" s="10">
        <f>T19+U19+V19+W19</f>
        <v>22.68</v>
      </c>
      <c r="Y19" s="10">
        <f>ROUND((Source!F756+Source!F755)/1000,2)</f>
        <v>9.26</v>
      </c>
      <c r="AI19" s="8">
        <v>0</v>
      </c>
      <c r="AJ19" s="8">
        <v>-1</v>
      </c>
      <c r="AK19" s="8" t="s">
        <v>3</v>
      </c>
      <c r="AL19" s="8" t="s">
        <v>3</v>
      </c>
      <c r="AM19" s="8" t="s">
        <v>3</v>
      </c>
      <c r="AN19" s="8">
        <v>0</v>
      </c>
      <c r="AO19" s="8" t="s">
        <v>3</v>
      </c>
      <c r="AP19" s="8" t="s">
        <v>3</v>
      </c>
      <c r="AT19" s="9">
        <v>319432.15999999997</v>
      </c>
      <c r="AU19" s="9">
        <v>0</v>
      </c>
      <c r="AV19" s="9">
        <v>0</v>
      </c>
      <c r="AW19" s="9">
        <v>0</v>
      </c>
      <c r="AX19" s="9">
        <v>0</v>
      </c>
      <c r="AY19" s="9">
        <v>0</v>
      </c>
      <c r="AZ19" s="9">
        <v>0</v>
      </c>
      <c r="BA19" s="9">
        <v>319432.15999999997</v>
      </c>
      <c r="BB19" s="9">
        <v>0</v>
      </c>
      <c r="BC19" s="9">
        <v>0</v>
      </c>
      <c r="BD19" s="9">
        <v>674001.85</v>
      </c>
      <c r="BE19" s="9">
        <v>0</v>
      </c>
      <c r="BF19" s="9">
        <v>554.47199999999998</v>
      </c>
      <c r="BG19" s="9">
        <v>0</v>
      </c>
      <c r="BH19" s="9">
        <v>0</v>
      </c>
      <c r="BI19" s="9">
        <v>223602.52</v>
      </c>
      <c r="BJ19" s="9">
        <v>130967.17</v>
      </c>
      <c r="BK19" s="9">
        <v>674001.85</v>
      </c>
      <c r="BR19" s="10">
        <v>9256.2199999999993</v>
      </c>
      <c r="BS19" s="10">
        <v>0</v>
      </c>
      <c r="BT19" s="10">
        <v>0</v>
      </c>
      <c r="BU19" s="10">
        <v>0</v>
      </c>
      <c r="BV19" s="10">
        <v>0</v>
      </c>
      <c r="BW19" s="10">
        <v>0</v>
      </c>
      <c r="BX19" s="10">
        <v>0</v>
      </c>
      <c r="BY19" s="10">
        <v>9256.2199999999993</v>
      </c>
      <c r="BZ19" s="10">
        <v>0</v>
      </c>
      <c r="CA19" s="10">
        <v>0</v>
      </c>
      <c r="CB19" s="10">
        <v>22677.77</v>
      </c>
      <c r="CC19" s="10">
        <v>0</v>
      </c>
      <c r="CD19" s="10">
        <v>554.47199999999998</v>
      </c>
      <c r="CE19" s="10">
        <v>0</v>
      </c>
      <c r="CF19" s="10">
        <v>0</v>
      </c>
      <c r="CG19" s="10">
        <v>6942.2</v>
      </c>
      <c r="CH19" s="10">
        <v>6479.35</v>
      </c>
      <c r="CI19" s="10">
        <v>22677.77</v>
      </c>
    </row>
    <row r="21" spans="1:87" x14ac:dyDescent="0.2">
      <c r="A21">
        <v>51</v>
      </c>
      <c r="E21" s="6">
        <f>SUMIF(A16:A20,3,E16:E20)</f>
        <v>304.18</v>
      </c>
      <c r="F21" s="6">
        <f>SUMIF(A16:A20,3,F16:F20)</f>
        <v>2883.17</v>
      </c>
      <c r="G21" s="6">
        <f>SUMIF(A16:A20,3,G16:G20)</f>
        <v>1833.3500000000001</v>
      </c>
      <c r="H21" s="6">
        <f>SUMIF(A16:A20,3,H16:H20)</f>
        <v>863.9</v>
      </c>
      <c r="I21" s="6">
        <f>SUMIF(A16:A20,3,I16:I20)</f>
        <v>5884.6</v>
      </c>
      <c r="J21" s="6">
        <f>SUMIF(A16:A20,3,J16:J20)</f>
        <v>1373.01</v>
      </c>
      <c r="K21" s="6"/>
      <c r="L21" s="6"/>
      <c r="M21" s="6"/>
      <c r="N21" s="6"/>
      <c r="O21" s="6"/>
      <c r="P21" s="6"/>
      <c r="Q21" s="6"/>
      <c r="R21" s="6"/>
      <c r="S21" s="6"/>
      <c r="T21" s="3">
        <f>SUMIF(A16:A20,3,T16:T20)</f>
        <v>21.99</v>
      </c>
      <c r="U21" s="3">
        <f>SUMIF(A16:A20,3,U16:U20)</f>
        <v>167.84</v>
      </c>
      <c r="V21" s="3">
        <f>SUMIF(A16:A20,3,V16:V20)</f>
        <v>257.85000000000002</v>
      </c>
      <c r="W21" s="3">
        <f>SUMIF(A16:A20,3,W16:W20)</f>
        <v>29.07</v>
      </c>
      <c r="X21" s="3">
        <f>SUMIF(A16:A20,3,X16:X20)</f>
        <v>476.75</v>
      </c>
      <c r="Y21" s="3">
        <f>SUMIF(A16:A20,3,Y16:Y20)</f>
        <v>39.79</v>
      </c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3" spans="1:87" x14ac:dyDescent="0.2">
      <c r="A23" s="5">
        <v>50</v>
      </c>
      <c r="B23" s="5">
        <v>0</v>
      </c>
      <c r="C23" s="5">
        <v>0</v>
      </c>
      <c r="D23" s="5">
        <v>1</v>
      </c>
      <c r="E23" s="5">
        <v>201</v>
      </c>
      <c r="F23" s="5">
        <v>4260167.74</v>
      </c>
      <c r="G23" s="5" t="s">
        <v>237</v>
      </c>
      <c r="H23" s="5" t="s">
        <v>238</v>
      </c>
      <c r="I23" s="5"/>
      <c r="J23" s="5"/>
      <c r="K23" s="5">
        <v>201</v>
      </c>
      <c r="L23" s="5">
        <v>1</v>
      </c>
      <c r="M23" s="5">
        <v>3</v>
      </c>
      <c r="N23" s="5" t="s">
        <v>3</v>
      </c>
      <c r="O23" s="5">
        <v>2</v>
      </c>
      <c r="P23" s="5">
        <v>409724.94</v>
      </c>
    </row>
    <row r="24" spans="1:87" x14ac:dyDescent="0.2">
      <c r="A24" s="5">
        <v>50</v>
      </c>
      <c r="B24" s="5">
        <v>0</v>
      </c>
      <c r="C24" s="5">
        <v>0</v>
      </c>
      <c r="D24" s="5">
        <v>1</v>
      </c>
      <c r="E24" s="5">
        <v>202</v>
      </c>
      <c r="F24" s="5">
        <v>2852267.72</v>
      </c>
      <c r="G24" s="5" t="s">
        <v>239</v>
      </c>
      <c r="H24" s="5" t="s">
        <v>240</v>
      </c>
      <c r="I24" s="5"/>
      <c r="J24" s="5"/>
      <c r="K24" s="5">
        <v>202</v>
      </c>
      <c r="L24" s="5">
        <v>2</v>
      </c>
      <c r="M24" s="5">
        <v>3</v>
      </c>
      <c r="N24" s="5" t="s">
        <v>3</v>
      </c>
      <c r="O24" s="5">
        <v>2</v>
      </c>
      <c r="P24" s="5">
        <v>366141.82</v>
      </c>
    </row>
    <row r="25" spans="1:87" x14ac:dyDescent="0.2">
      <c r="A25" s="5">
        <v>50</v>
      </c>
      <c r="B25" s="5">
        <v>0</v>
      </c>
      <c r="C25" s="5">
        <v>0</v>
      </c>
      <c r="D25" s="5">
        <v>1</v>
      </c>
      <c r="E25" s="5">
        <v>222</v>
      </c>
      <c r="F25" s="5">
        <v>0</v>
      </c>
      <c r="G25" s="5" t="s">
        <v>241</v>
      </c>
      <c r="H25" s="5" t="s">
        <v>242</v>
      </c>
      <c r="I25" s="5"/>
      <c r="J25" s="5"/>
      <c r="K25" s="5">
        <v>222</v>
      </c>
      <c r="L25" s="5">
        <v>3</v>
      </c>
      <c r="M25" s="5">
        <v>3</v>
      </c>
      <c r="N25" s="5" t="s">
        <v>3</v>
      </c>
      <c r="O25" s="5">
        <v>2</v>
      </c>
      <c r="P25" s="5">
        <v>0</v>
      </c>
    </row>
    <row r="26" spans="1:87" x14ac:dyDescent="0.2">
      <c r="A26" s="5">
        <v>50</v>
      </c>
      <c r="B26" s="5">
        <v>0</v>
      </c>
      <c r="C26" s="5">
        <v>0</v>
      </c>
      <c r="D26" s="5">
        <v>1</v>
      </c>
      <c r="E26" s="5">
        <v>225</v>
      </c>
      <c r="F26" s="5">
        <v>2852267.72</v>
      </c>
      <c r="G26" s="5" t="s">
        <v>243</v>
      </c>
      <c r="H26" s="5" t="s">
        <v>244</v>
      </c>
      <c r="I26" s="5"/>
      <c r="J26" s="5"/>
      <c r="K26" s="5">
        <v>225</v>
      </c>
      <c r="L26" s="5">
        <v>4</v>
      </c>
      <c r="M26" s="5">
        <v>3</v>
      </c>
      <c r="N26" s="5" t="s">
        <v>3</v>
      </c>
      <c r="O26" s="5">
        <v>2</v>
      </c>
      <c r="P26" s="5">
        <v>366141.82</v>
      </c>
    </row>
    <row r="27" spans="1:87" x14ac:dyDescent="0.2">
      <c r="A27" s="5">
        <v>50</v>
      </c>
      <c r="B27" s="5">
        <v>0</v>
      </c>
      <c r="C27" s="5">
        <v>0</v>
      </c>
      <c r="D27" s="5">
        <v>1</v>
      </c>
      <c r="E27" s="5">
        <v>226</v>
      </c>
      <c r="F27" s="5">
        <v>1018916.32</v>
      </c>
      <c r="G27" s="5" t="s">
        <v>245</v>
      </c>
      <c r="H27" s="5" t="s">
        <v>246</v>
      </c>
      <c r="I27" s="5"/>
      <c r="J27" s="5"/>
      <c r="K27" s="5">
        <v>226</v>
      </c>
      <c r="L27" s="5">
        <v>5</v>
      </c>
      <c r="M27" s="5">
        <v>3</v>
      </c>
      <c r="N27" s="5" t="s">
        <v>3</v>
      </c>
      <c r="O27" s="5">
        <v>2</v>
      </c>
      <c r="P27" s="5">
        <v>108286.49</v>
      </c>
    </row>
    <row r="28" spans="1:87" x14ac:dyDescent="0.2">
      <c r="A28" s="5">
        <v>50</v>
      </c>
      <c r="B28" s="5">
        <v>0</v>
      </c>
      <c r="C28" s="5">
        <v>0</v>
      </c>
      <c r="D28" s="5">
        <v>1</v>
      </c>
      <c r="E28" s="5">
        <v>227</v>
      </c>
      <c r="F28" s="5">
        <v>0</v>
      </c>
      <c r="G28" s="5" t="s">
        <v>247</v>
      </c>
      <c r="H28" s="5" t="s">
        <v>248</v>
      </c>
      <c r="I28" s="5"/>
      <c r="J28" s="5"/>
      <c r="K28" s="5">
        <v>227</v>
      </c>
      <c r="L28" s="5">
        <v>6</v>
      </c>
      <c r="M28" s="5">
        <v>3</v>
      </c>
      <c r="N28" s="5" t="s">
        <v>3</v>
      </c>
      <c r="O28" s="5">
        <v>2</v>
      </c>
      <c r="P28" s="5">
        <v>0</v>
      </c>
    </row>
    <row r="29" spans="1:87" x14ac:dyDescent="0.2">
      <c r="A29" s="5">
        <v>50</v>
      </c>
      <c r="B29" s="5">
        <v>0</v>
      </c>
      <c r="C29" s="5">
        <v>0</v>
      </c>
      <c r="D29" s="5">
        <v>1</v>
      </c>
      <c r="E29" s="5">
        <v>228</v>
      </c>
      <c r="F29" s="5">
        <v>1018916.32</v>
      </c>
      <c r="G29" s="5" t="s">
        <v>249</v>
      </c>
      <c r="H29" s="5" t="s">
        <v>250</v>
      </c>
      <c r="I29" s="5"/>
      <c r="J29" s="5"/>
      <c r="K29" s="5">
        <v>228</v>
      </c>
      <c r="L29" s="5">
        <v>7</v>
      </c>
      <c r="M29" s="5">
        <v>3</v>
      </c>
      <c r="N29" s="5" t="s">
        <v>3</v>
      </c>
      <c r="O29" s="5">
        <v>2</v>
      </c>
      <c r="P29" s="5">
        <v>108286.49</v>
      </c>
    </row>
    <row r="30" spans="1:87" x14ac:dyDescent="0.2">
      <c r="A30" s="5">
        <v>50</v>
      </c>
      <c r="B30" s="5">
        <v>0</v>
      </c>
      <c r="C30" s="5">
        <v>0</v>
      </c>
      <c r="D30" s="5">
        <v>1</v>
      </c>
      <c r="E30" s="5">
        <v>216</v>
      </c>
      <c r="F30" s="5">
        <v>1833351.4</v>
      </c>
      <c r="G30" s="5" t="s">
        <v>251</v>
      </c>
      <c r="H30" s="5" t="s">
        <v>252</v>
      </c>
      <c r="I30" s="5"/>
      <c r="J30" s="5"/>
      <c r="K30" s="5">
        <v>216</v>
      </c>
      <c r="L30" s="5">
        <v>8</v>
      </c>
      <c r="M30" s="5">
        <v>3</v>
      </c>
      <c r="N30" s="5" t="s">
        <v>3</v>
      </c>
      <c r="O30" s="5">
        <v>2</v>
      </c>
      <c r="P30" s="5">
        <v>257855.33</v>
      </c>
    </row>
    <row r="31" spans="1:87" x14ac:dyDescent="0.2">
      <c r="A31" s="5">
        <v>50</v>
      </c>
      <c r="B31" s="5">
        <v>0</v>
      </c>
      <c r="C31" s="5">
        <v>0</v>
      </c>
      <c r="D31" s="5">
        <v>1</v>
      </c>
      <c r="E31" s="5">
        <v>223</v>
      </c>
      <c r="F31" s="5">
        <v>0</v>
      </c>
      <c r="G31" s="5" t="s">
        <v>253</v>
      </c>
      <c r="H31" s="5" t="s">
        <v>254</v>
      </c>
      <c r="I31" s="5"/>
      <c r="J31" s="5"/>
      <c r="K31" s="5">
        <v>223</v>
      </c>
      <c r="L31" s="5">
        <v>9</v>
      </c>
      <c r="M31" s="5">
        <v>3</v>
      </c>
      <c r="N31" s="5" t="s">
        <v>3</v>
      </c>
      <c r="O31" s="5">
        <v>2</v>
      </c>
      <c r="P31" s="5">
        <v>0</v>
      </c>
    </row>
    <row r="32" spans="1:87" x14ac:dyDescent="0.2">
      <c r="A32" s="5">
        <v>50</v>
      </c>
      <c r="B32" s="5">
        <v>0</v>
      </c>
      <c r="C32" s="5">
        <v>0</v>
      </c>
      <c r="D32" s="5">
        <v>1</v>
      </c>
      <c r="E32" s="5">
        <v>229</v>
      </c>
      <c r="F32" s="5">
        <v>1833351.4</v>
      </c>
      <c r="G32" s="5" t="s">
        <v>255</v>
      </c>
      <c r="H32" s="5" t="s">
        <v>256</v>
      </c>
      <c r="I32" s="5"/>
      <c r="J32" s="5"/>
      <c r="K32" s="5">
        <v>229</v>
      </c>
      <c r="L32" s="5">
        <v>10</v>
      </c>
      <c r="M32" s="5">
        <v>3</v>
      </c>
      <c r="N32" s="5" t="s">
        <v>3</v>
      </c>
      <c r="O32" s="5">
        <v>2</v>
      </c>
      <c r="P32" s="5">
        <v>257855.33</v>
      </c>
    </row>
    <row r="33" spans="1:16" x14ac:dyDescent="0.2">
      <c r="A33" s="5">
        <v>50</v>
      </c>
      <c r="B33" s="5">
        <v>0</v>
      </c>
      <c r="C33" s="5">
        <v>0</v>
      </c>
      <c r="D33" s="5">
        <v>1</v>
      </c>
      <c r="E33" s="5">
        <v>203</v>
      </c>
      <c r="F33" s="5">
        <v>79815.81</v>
      </c>
      <c r="G33" s="5" t="s">
        <v>257</v>
      </c>
      <c r="H33" s="5" t="s">
        <v>258</v>
      </c>
      <c r="I33" s="5"/>
      <c r="J33" s="5"/>
      <c r="K33" s="5">
        <v>203</v>
      </c>
      <c r="L33" s="5">
        <v>11</v>
      </c>
      <c r="M33" s="5">
        <v>3</v>
      </c>
      <c r="N33" s="5" t="s">
        <v>3</v>
      </c>
      <c r="O33" s="5">
        <v>2</v>
      </c>
      <c r="P33" s="5">
        <v>5099.08</v>
      </c>
    </row>
    <row r="34" spans="1:16" x14ac:dyDescent="0.2">
      <c r="A34" s="5">
        <v>50</v>
      </c>
      <c r="B34" s="5">
        <v>0</v>
      </c>
      <c r="C34" s="5">
        <v>0</v>
      </c>
      <c r="D34" s="5">
        <v>1</v>
      </c>
      <c r="E34" s="5">
        <v>231</v>
      </c>
      <c r="F34" s="5">
        <v>0</v>
      </c>
      <c r="G34" s="5" t="s">
        <v>259</v>
      </c>
      <c r="H34" s="5" t="s">
        <v>260</v>
      </c>
      <c r="I34" s="5"/>
      <c r="J34" s="5"/>
      <c r="K34" s="5">
        <v>231</v>
      </c>
      <c r="L34" s="5">
        <v>12</v>
      </c>
      <c r="M34" s="5">
        <v>3</v>
      </c>
      <c r="N34" s="5" t="s">
        <v>3</v>
      </c>
      <c r="O34" s="5">
        <v>2</v>
      </c>
      <c r="P34" s="5">
        <v>0</v>
      </c>
    </row>
    <row r="35" spans="1:16" x14ac:dyDescent="0.2">
      <c r="A35" s="5">
        <v>50</v>
      </c>
      <c r="B35" s="5">
        <v>0</v>
      </c>
      <c r="C35" s="5">
        <v>0</v>
      </c>
      <c r="D35" s="5">
        <v>1</v>
      </c>
      <c r="E35" s="5">
        <v>204</v>
      </c>
      <c r="F35" s="5">
        <v>44941.04</v>
      </c>
      <c r="G35" s="5" t="s">
        <v>261</v>
      </c>
      <c r="H35" s="5" t="s">
        <v>262</v>
      </c>
      <c r="I35" s="5"/>
      <c r="J35" s="5"/>
      <c r="K35" s="5">
        <v>204</v>
      </c>
      <c r="L35" s="5">
        <v>13</v>
      </c>
      <c r="M35" s="5">
        <v>3</v>
      </c>
      <c r="N35" s="5" t="s">
        <v>3</v>
      </c>
      <c r="O35" s="5">
        <v>2</v>
      </c>
      <c r="P35" s="5">
        <v>1302.26</v>
      </c>
    </row>
    <row r="36" spans="1:16" x14ac:dyDescent="0.2">
      <c r="A36" s="5">
        <v>50</v>
      </c>
      <c r="B36" s="5">
        <v>0</v>
      </c>
      <c r="C36" s="5">
        <v>0</v>
      </c>
      <c r="D36" s="5">
        <v>1</v>
      </c>
      <c r="E36" s="5">
        <v>205</v>
      </c>
      <c r="F36" s="5">
        <v>1328084.21</v>
      </c>
      <c r="G36" s="5" t="s">
        <v>263</v>
      </c>
      <c r="H36" s="5" t="s">
        <v>264</v>
      </c>
      <c r="I36" s="5"/>
      <c r="J36" s="5"/>
      <c r="K36" s="5">
        <v>205</v>
      </c>
      <c r="L36" s="5">
        <v>14</v>
      </c>
      <c r="M36" s="5">
        <v>3</v>
      </c>
      <c r="N36" s="5" t="s">
        <v>3</v>
      </c>
      <c r="O36" s="5">
        <v>2</v>
      </c>
      <c r="P36" s="5">
        <v>38484.04</v>
      </c>
    </row>
    <row r="37" spans="1:16" x14ac:dyDescent="0.2">
      <c r="A37" s="5">
        <v>50</v>
      </c>
      <c r="B37" s="5">
        <v>0</v>
      </c>
      <c r="C37" s="5">
        <v>0</v>
      </c>
      <c r="D37" s="5">
        <v>1</v>
      </c>
      <c r="E37" s="5">
        <v>232</v>
      </c>
      <c r="F37" s="5">
        <v>0</v>
      </c>
      <c r="G37" s="5" t="s">
        <v>265</v>
      </c>
      <c r="H37" s="5" t="s">
        <v>266</v>
      </c>
      <c r="I37" s="5"/>
      <c r="J37" s="5"/>
      <c r="K37" s="5">
        <v>232</v>
      </c>
      <c r="L37" s="5">
        <v>15</v>
      </c>
      <c r="M37" s="5">
        <v>3</v>
      </c>
      <c r="N37" s="5" t="s">
        <v>3</v>
      </c>
      <c r="O37" s="5">
        <v>2</v>
      </c>
      <c r="P37" s="5">
        <v>0</v>
      </c>
    </row>
    <row r="38" spans="1:16" x14ac:dyDescent="0.2">
      <c r="A38" s="5">
        <v>50</v>
      </c>
      <c r="B38" s="5">
        <v>0</v>
      </c>
      <c r="C38" s="5">
        <v>0</v>
      </c>
      <c r="D38" s="5">
        <v>1</v>
      </c>
      <c r="E38" s="5">
        <v>214</v>
      </c>
      <c r="F38" s="5">
        <v>304178.5</v>
      </c>
      <c r="G38" s="5" t="s">
        <v>267</v>
      </c>
      <c r="H38" s="5" t="s">
        <v>268</v>
      </c>
      <c r="I38" s="5"/>
      <c r="J38" s="5"/>
      <c r="K38" s="5">
        <v>214</v>
      </c>
      <c r="L38" s="5">
        <v>16</v>
      </c>
      <c r="M38" s="5">
        <v>3</v>
      </c>
      <c r="N38" s="5" t="s">
        <v>3</v>
      </c>
      <c r="O38" s="5">
        <v>2</v>
      </c>
      <c r="P38" s="5">
        <v>21992.9</v>
      </c>
    </row>
    <row r="39" spans="1:16" x14ac:dyDescent="0.2">
      <c r="A39" s="5">
        <v>50</v>
      </c>
      <c r="B39" s="5">
        <v>0</v>
      </c>
      <c r="C39" s="5">
        <v>0</v>
      </c>
      <c r="D39" s="5">
        <v>1</v>
      </c>
      <c r="E39" s="5">
        <v>215</v>
      </c>
      <c r="F39" s="5">
        <v>2883176.92</v>
      </c>
      <c r="G39" s="5" t="s">
        <v>269</v>
      </c>
      <c r="H39" s="5" t="s">
        <v>270</v>
      </c>
      <c r="I39" s="5"/>
      <c r="J39" s="5"/>
      <c r="K39" s="5">
        <v>215</v>
      </c>
      <c r="L39" s="5">
        <v>17</v>
      </c>
      <c r="M39" s="5">
        <v>3</v>
      </c>
      <c r="N39" s="5" t="s">
        <v>3</v>
      </c>
      <c r="O39" s="5">
        <v>2</v>
      </c>
      <c r="P39" s="5">
        <v>167841.69</v>
      </c>
    </row>
    <row r="40" spans="1:16" x14ac:dyDescent="0.2">
      <c r="A40" s="5">
        <v>50</v>
      </c>
      <c r="B40" s="5">
        <v>0</v>
      </c>
      <c r="C40" s="5">
        <v>0</v>
      </c>
      <c r="D40" s="5">
        <v>1</v>
      </c>
      <c r="E40" s="5">
        <v>217</v>
      </c>
      <c r="F40" s="5">
        <v>863898.94</v>
      </c>
      <c r="G40" s="5" t="s">
        <v>271</v>
      </c>
      <c r="H40" s="5" t="s">
        <v>272</v>
      </c>
      <c r="I40" s="5"/>
      <c r="J40" s="5"/>
      <c r="K40" s="5">
        <v>217</v>
      </c>
      <c r="L40" s="5">
        <v>18</v>
      </c>
      <c r="M40" s="5">
        <v>3</v>
      </c>
      <c r="N40" s="5" t="s">
        <v>3</v>
      </c>
      <c r="O40" s="5">
        <v>2</v>
      </c>
      <c r="P40" s="5">
        <v>29067.14</v>
      </c>
    </row>
    <row r="41" spans="1:16" x14ac:dyDescent="0.2">
      <c r="A41" s="5">
        <v>50</v>
      </c>
      <c r="B41" s="5">
        <v>0</v>
      </c>
      <c r="C41" s="5">
        <v>0</v>
      </c>
      <c r="D41" s="5">
        <v>1</v>
      </c>
      <c r="E41" s="5">
        <v>230</v>
      </c>
      <c r="F41" s="5">
        <v>0</v>
      </c>
      <c r="G41" s="5" t="s">
        <v>273</v>
      </c>
      <c r="H41" s="5" t="s">
        <v>274</v>
      </c>
      <c r="I41" s="5"/>
      <c r="J41" s="5"/>
      <c r="K41" s="5">
        <v>230</v>
      </c>
      <c r="L41" s="5">
        <v>19</v>
      </c>
      <c r="M41" s="5">
        <v>3</v>
      </c>
      <c r="N41" s="5" t="s">
        <v>3</v>
      </c>
      <c r="O41" s="5">
        <v>2</v>
      </c>
      <c r="P41" s="5">
        <v>0</v>
      </c>
    </row>
    <row r="42" spans="1:16" x14ac:dyDescent="0.2">
      <c r="A42" s="5">
        <v>50</v>
      </c>
      <c r="B42" s="5">
        <v>0</v>
      </c>
      <c r="C42" s="5">
        <v>0</v>
      </c>
      <c r="D42" s="5">
        <v>1</v>
      </c>
      <c r="E42" s="5">
        <v>206</v>
      </c>
      <c r="F42" s="5">
        <v>0</v>
      </c>
      <c r="G42" s="5" t="s">
        <v>275</v>
      </c>
      <c r="H42" s="5" t="s">
        <v>276</v>
      </c>
      <c r="I42" s="5"/>
      <c r="J42" s="5"/>
      <c r="K42" s="5">
        <v>206</v>
      </c>
      <c r="L42" s="5">
        <v>20</v>
      </c>
      <c r="M42" s="5">
        <v>3</v>
      </c>
      <c r="N42" s="5" t="s">
        <v>3</v>
      </c>
      <c r="O42" s="5">
        <v>2</v>
      </c>
      <c r="P42" s="5">
        <v>0</v>
      </c>
    </row>
    <row r="43" spans="1:16" x14ac:dyDescent="0.2">
      <c r="A43" s="5">
        <v>50</v>
      </c>
      <c r="B43" s="5">
        <v>0</v>
      </c>
      <c r="C43" s="5">
        <v>0</v>
      </c>
      <c r="D43" s="5">
        <v>1</v>
      </c>
      <c r="E43" s="5">
        <v>207</v>
      </c>
      <c r="F43" s="5">
        <v>2596.4344800000003</v>
      </c>
      <c r="G43" s="5" t="s">
        <v>277</v>
      </c>
      <c r="H43" s="5" t="s">
        <v>278</v>
      </c>
      <c r="I43" s="5"/>
      <c r="J43" s="5"/>
      <c r="K43" s="5">
        <v>207</v>
      </c>
      <c r="L43" s="5">
        <v>21</v>
      </c>
      <c r="M43" s="5">
        <v>3</v>
      </c>
      <c r="N43" s="5" t="s">
        <v>3</v>
      </c>
      <c r="O43" s="5">
        <v>-1</v>
      </c>
      <c r="P43" s="5">
        <v>2596.4344800000003</v>
      </c>
    </row>
    <row r="44" spans="1:16" x14ac:dyDescent="0.2">
      <c r="A44" s="5">
        <v>50</v>
      </c>
      <c r="B44" s="5">
        <v>0</v>
      </c>
      <c r="C44" s="5">
        <v>0</v>
      </c>
      <c r="D44" s="5">
        <v>1</v>
      </c>
      <c r="E44" s="5">
        <v>208</v>
      </c>
      <c r="F44" s="5">
        <v>0</v>
      </c>
      <c r="G44" s="5" t="s">
        <v>279</v>
      </c>
      <c r="H44" s="5" t="s">
        <v>280</v>
      </c>
      <c r="I44" s="5"/>
      <c r="J44" s="5"/>
      <c r="K44" s="5">
        <v>208</v>
      </c>
      <c r="L44" s="5">
        <v>22</v>
      </c>
      <c r="M44" s="5">
        <v>3</v>
      </c>
      <c r="N44" s="5" t="s">
        <v>3</v>
      </c>
      <c r="O44" s="5">
        <v>-1</v>
      </c>
      <c r="P44" s="5">
        <v>0</v>
      </c>
    </row>
    <row r="45" spans="1:16" x14ac:dyDescent="0.2">
      <c r="A45" s="5">
        <v>50</v>
      </c>
      <c r="B45" s="5">
        <v>0</v>
      </c>
      <c r="C45" s="5">
        <v>0</v>
      </c>
      <c r="D45" s="5">
        <v>1</v>
      </c>
      <c r="E45" s="5">
        <v>209</v>
      </c>
      <c r="F45" s="5">
        <v>0</v>
      </c>
      <c r="G45" s="5" t="s">
        <v>281</v>
      </c>
      <c r="H45" s="5" t="s">
        <v>282</v>
      </c>
      <c r="I45" s="5"/>
      <c r="J45" s="5"/>
      <c r="K45" s="5">
        <v>209</v>
      </c>
      <c r="L45" s="5">
        <v>23</v>
      </c>
      <c r="M45" s="5">
        <v>3</v>
      </c>
      <c r="N45" s="5" t="s">
        <v>3</v>
      </c>
      <c r="O45" s="5">
        <v>2</v>
      </c>
      <c r="P45" s="5">
        <v>0</v>
      </c>
    </row>
    <row r="46" spans="1:16" x14ac:dyDescent="0.2">
      <c r="A46" s="5">
        <v>50</v>
      </c>
      <c r="B46" s="5">
        <v>0</v>
      </c>
      <c r="C46" s="5">
        <v>0</v>
      </c>
      <c r="D46" s="5">
        <v>1</v>
      </c>
      <c r="E46" s="5">
        <v>233</v>
      </c>
      <c r="F46" s="5">
        <v>0</v>
      </c>
      <c r="G46" s="5" t="s">
        <v>283</v>
      </c>
      <c r="H46" s="5" t="s">
        <v>284</v>
      </c>
      <c r="I46" s="5"/>
      <c r="J46" s="5"/>
      <c r="K46" s="5">
        <v>233</v>
      </c>
      <c r="L46" s="5">
        <v>24</v>
      </c>
      <c r="M46" s="5">
        <v>3</v>
      </c>
      <c r="N46" s="5" t="s">
        <v>3</v>
      </c>
      <c r="O46" s="5">
        <v>2</v>
      </c>
      <c r="P46" s="5">
        <v>0</v>
      </c>
    </row>
    <row r="47" spans="1:16" x14ac:dyDescent="0.2">
      <c r="A47" s="5">
        <v>50</v>
      </c>
      <c r="B47" s="5">
        <v>0</v>
      </c>
      <c r="C47" s="5">
        <v>0</v>
      </c>
      <c r="D47" s="5">
        <v>1</v>
      </c>
      <c r="E47" s="5">
        <v>210</v>
      </c>
      <c r="F47" s="5">
        <v>1008017.89</v>
      </c>
      <c r="G47" s="5" t="s">
        <v>285</v>
      </c>
      <c r="H47" s="5" t="s">
        <v>286</v>
      </c>
      <c r="I47" s="5"/>
      <c r="J47" s="5"/>
      <c r="K47" s="5">
        <v>210</v>
      </c>
      <c r="L47" s="5">
        <v>25</v>
      </c>
      <c r="M47" s="5">
        <v>3</v>
      </c>
      <c r="N47" s="5" t="s">
        <v>3</v>
      </c>
      <c r="O47" s="5">
        <v>2</v>
      </c>
      <c r="P47" s="5">
        <v>38539.519999999997</v>
      </c>
    </row>
    <row r="48" spans="1:16" x14ac:dyDescent="0.2">
      <c r="A48" s="5">
        <v>50</v>
      </c>
      <c r="B48" s="5">
        <v>0</v>
      </c>
      <c r="C48" s="5">
        <v>0</v>
      </c>
      <c r="D48" s="5">
        <v>1</v>
      </c>
      <c r="E48" s="5">
        <v>211</v>
      </c>
      <c r="F48" s="5">
        <v>544514.49</v>
      </c>
      <c r="G48" s="5" t="s">
        <v>287</v>
      </c>
      <c r="H48" s="5" t="s">
        <v>288</v>
      </c>
      <c r="I48" s="5"/>
      <c r="J48" s="5"/>
      <c r="K48" s="5">
        <v>211</v>
      </c>
      <c r="L48" s="5">
        <v>26</v>
      </c>
      <c r="M48" s="5">
        <v>3</v>
      </c>
      <c r="N48" s="5" t="s">
        <v>3</v>
      </c>
      <c r="O48" s="5">
        <v>2</v>
      </c>
      <c r="P48" s="5">
        <v>26213.57</v>
      </c>
    </row>
    <row r="49" spans="1:50" x14ac:dyDescent="0.2">
      <c r="A49" s="5">
        <v>50</v>
      </c>
      <c r="B49" s="5">
        <v>0</v>
      </c>
      <c r="C49" s="5">
        <v>0</v>
      </c>
      <c r="D49" s="5">
        <v>1</v>
      </c>
      <c r="E49" s="5">
        <v>224</v>
      </c>
      <c r="F49" s="5">
        <v>5884605.7599999998</v>
      </c>
      <c r="G49" s="5" t="s">
        <v>289</v>
      </c>
      <c r="H49" s="5" t="s">
        <v>290</v>
      </c>
      <c r="I49" s="5"/>
      <c r="J49" s="5"/>
      <c r="K49" s="5">
        <v>224</v>
      </c>
      <c r="L49" s="5">
        <v>27</v>
      </c>
      <c r="M49" s="5">
        <v>3</v>
      </c>
      <c r="N49" s="5" t="s">
        <v>3</v>
      </c>
      <c r="O49" s="5">
        <v>2</v>
      </c>
      <c r="P49" s="5">
        <v>476757.06</v>
      </c>
    </row>
    <row r="50" spans="1:50" x14ac:dyDescent="0.2">
      <c r="A50" s="5">
        <v>50</v>
      </c>
      <c r="B50" s="5">
        <v>1</v>
      </c>
      <c r="C50" s="5">
        <v>0</v>
      </c>
      <c r="D50" s="5">
        <v>2</v>
      </c>
      <c r="E50" s="5">
        <v>0</v>
      </c>
      <c r="F50" s="5">
        <v>5884605.7599999998</v>
      </c>
      <c r="G50" s="5" t="s">
        <v>291</v>
      </c>
      <c r="H50" s="5" t="s">
        <v>292</v>
      </c>
      <c r="I50" s="5"/>
      <c r="J50" s="5"/>
      <c r="K50" s="5">
        <v>212</v>
      </c>
      <c r="L50" s="5">
        <v>28</v>
      </c>
      <c r="M50" s="5">
        <v>0</v>
      </c>
      <c r="N50" s="5" t="s">
        <v>3</v>
      </c>
      <c r="O50" s="5">
        <v>2</v>
      </c>
      <c r="P50" s="5">
        <v>476757.06</v>
      </c>
    </row>
    <row r="51" spans="1:50" x14ac:dyDescent="0.2">
      <c r="A51" s="5">
        <v>50</v>
      </c>
      <c r="B51" s="5">
        <v>1</v>
      </c>
      <c r="C51" s="5">
        <v>0</v>
      </c>
      <c r="D51" s="5">
        <v>2</v>
      </c>
      <c r="E51" s="5">
        <v>0</v>
      </c>
      <c r="F51" s="5">
        <v>1176921.1499999999</v>
      </c>
      <c r="G51" s="5" t="s">
        <v>293</v>
      </c>
      <c r="H51" s="5" t="s">
        <v>294</v>
      </c>
      <c r="I51" s="5"/>
      <c r="J51" s="5"/>
      <c r="K51" s="5">
        <v>212</v>
      </c>
      <c r="L51" s="5">
        <v>29</v>
      </c>
      <c r="M51" s="5">
        <v>0</v>
      </c>
      <c r="N51" s="5" t="s">
        <v>3</v>
      </c>
      <c r="O51" s="5">
        <v>2</v>
      </c>
      <c r="P51" s="5">
        <v>95351.41</v>
      </c>
    </row>
    <row r="52" spans="1:50" x14ac:dyDescent="0.2">
      <c r="A52" s="5">
        <v>50</v>
      </c>
      <c r="B52" s="5">
        <v>1</v>
      </c>
      <c r="C52" s="5">
        <v>0</v>
      </c>
      <c r="D52" s="5">
        <v>2</v>
      </c>
      <c r="E52" s="5">
        <v>0</v>
      </c>
      <c r="F52" s="5">
        <v>7061526.9100000001</v>
      </c>
      <c r="G52" s="5" t="s">
        <v>295</v>
      </c>
      <c r="H52" s="5" t="s">
        <v>296</v>
      </c>
      <c r="I52" s="5"/>
      <c r="J52" s="5"/>
      <c r="K52" s="5">
        <v>212</v>
      </c>
      <c r="L52" s="5">
        <v>30</v>
      </c>
      <c r="M52" s="5">
        <v>0</v>
      </c>
      <c r="N52" s="5" t="s">
        <v>3</v>
      </c>
      <c r="O52" s="5">
        <v>2</v>
      </c>
      <c r="P52" s="5">
        <v>572108.47</v>
      </c>
    </row>
    <row r="54" spans="1:50" x14ac:dyDescent="0.2">
      <c r="A54">
        <v>-1</v>
      </c>
    </row>
    <row r="57" spans="1:50" x14ac:dyDescent="0.2">
      <c r="A57" s="4">
        <v>75</v>
      </c>
      <c r="B57" s="4" t="s">
        <v>491</v>
      </c>
      <c r="C57" s="4">
        <v>2024</v>
      </c>
      <c r="D57" s="4">
        <v>0</v>
      </c>
      <c r="E57" s="4">
        <v>7</v>
      </c>
      <c r="F57" s="4"/>
      <c r="G57" s="4">
        <v>0</v>
      </c>
      <c r="H57" s="4">
        <v>2</v>
      </c>
      <c r="I57" s="4">
        <v>1</v>
      </c>
      <c r="J57" s="4">
        <v>1</v>
      </c>
      <c r="K57" s="4">
        <v>95</v>
      </c>
      <c r="L57" s="4">
        <v>65</v>
      </c>
      <c r="M57" s="4">
        <v>1</v>
      </c>
      <c r="N57" s="4">
        <v>151751235</v>
      </c>
      <c r="O57" s="4">
        <v>1</v>
      </c>
    </row>
    <row r="58" spans="1:50" x14ac:dyDescent="0.2">
      <c r="A58" s="7">
        <v>1</v>
      </c>
      <c r="B58" s="7" t="s">
        <v>492</v>
      </c>
      <c r="C58" s="7" t="s">
        <v>493</v>
      </c>
      <c r="D58" s="7">
        <v>2024</v>
      </c>
      <c r="E58" s="7">
        <v>7</v>
      </c>
      <c r="F58" s="7">
        <v>1</v>
      </c>
      <c r="G58" s="7">
        <v>1</v>
      </c>
      <c r="H58" s="7">
        <v>0</v>
      </c>
      <c r="I58" s="7">
        <v>2</v>
      </c>
      <c r="J58" s="7">
        <v>1</v>
      </c>
      <c r="K58" s="7">
        <v>9.74</v>
      </c>
      <c r="L58" s="7">
        <v>7.11</v>
      </c>
      <c r="M58" s="7">
        <v>1</v>
      </c>
      <c r="N58" s="7">
        <v>1</v>
      </c>
      <c r="O58" s="7">
        <v>9.74</v>
      </c>
      <c r="P58" s="7">
        <v>7.11</v>
      </c>
      <c r="Q58" s="7">
        <v>1</v>
      </c>
      <c r="R58" s="7" t="s">
        <v>3</v>
      </c>
      <c r="S58" s="7" t="s">
        <v>3</v>
      </c>
      <c r="T58" s="7" t="s">
        <v>3</v>
      </c>
      <c r="U58" s="7" t="s">
        <v>3</v>
      </c>
      <c r="V58" s="7" t="s">
        <v>3</v>
      </c>
      <c r="W58" s="7" t="s">
        <v>3</v>
      </c>
      <c r="X58" s="7" t="s">
        <v>3</v>
      </c>
      <c r="Y58" s="7" t="s">
        <v>3</v>
      </c>
      <c r="Z58" s="7" t="s">
        <v>3</v>
      </c>
      <c r="AA58" s="7" t="s">
        <v>494</v>
      </c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>
        <v>151751236</v>
      </c>
      <c r="AO58" s="7"/>
      <c r="AP58" s="7"/>
      <c r="AQ58" s="7"/>
      <c r="AR58" s="7"/>
      <c r="AS58" s="7"/>
      <c r="AT58" s="7"/>
      <c r="AU58" s="7"/>
      <c r="AV58" s="7"/>
      <c r="AW58" s="7"/>
      <c r="AX58" s="7"/>
    </row>
    <row r="59" spans="1:50" x14ac:dyDescent="0.2">
      <c r="A59" s="4">
        <v>75</v>
      </c>
      <c r="B59" s="4" t="s">
        <v>495</v>
      </c>
      <c r="C59" s="4">
        <v>2000</v>
      </c>
      <c r="D59" s="4">
        <v>0</v>
      </c>
      <c r="E59" s="4">
        <v>1</v>
      </c>
      <c r="F59" s="4"/>
      <c r="G59" s="4">
        <v>0</v>
      </c>
      <c r="H59" s="4">
        <v>1</v>
      </c>
      <c r="I59" s="4">
        <v>0</v>
      </c>
      <c r="J59" s="4">
        <v>1</v>
      </c>
      <c r="K59" s="4">
        <v>98</v>
      </c>
      <c r="L59" s="4">
        <v>77</v>
      </c>
      <c r="M59" s="4">
        <v>0</v>
      </c>
      <c r="N59" s="4">
        <v>151751237</v>
      </c>
      <c r="O59" s="4">
        <v>2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O814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19" x14ac:dyDescent="0.2">
      <c r="A1">
        <f>ROW(Source!A28)</f>
        <v>28</v>
      </c>
      <c r="B1">
        <v>151751237</v>
      </c>
      <c r="C1">
        <v>151751885</v>
      </c>
      <c r="D1">
        <v>37345142</v>
      </c>
      <c r="E1">
        <v>37345137</v>
      </c>
      <c r="F1">
        <v>1</v>
      </c>
      <c r="G1">
        <v>37345137</v>
      </c>
      <c r="H1">
        <v>1</v>
      </c>
      <c r="I1" t="s">
        <v>497</v>
      </c>
      <c r="J1" t="s">
        <v>3</v>
      </c>
      <c r="K1" t="s">
        <v>498</v>
      </c>
      <c r="L1">
        <v>1191</v>
      </c>
      <c r="N1">
        <v>1013</v>
      </c>
      <c r="O1" t="s">
        <v>499</v>
      </c>
      <c r="P1" t="s">
        <v>499</v>
      </c>
      <c r="Q1">
        <v>1</v>
      </c>
      <c r="W1">
        <v>0</v>
      </c>
      <c r="X1">
        <v>476480486</v>
      </c>
      <c r="Y1">
        <f t="shared" ref="Y1:Y64" si="0">AT1</f>
        <v>68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1</v>
      </c>
      <c r="AJ1">
        <v>1</v>
      </c>
      <c r="AK1">
        <v>1</v>
      </c>
      <c r="AL1">
        <v>1</v>
      </c>
      <c r="AM1">
        <v>-2</v>
      </c>
      <c r="AN1">
        <v>0</v>
      </c>
      <c r="AO1">
        <v>1</v>
      </c>
      <c r="AP1">
        <v>1</v>
      </c>
      <c r="AQ1">
        <v>0</v>
      </c>
      <c r="AR1">
        <v>0</v>
      </c>
      <c r="AS1" t="s">
        <v>3</v>
      </c>
      <c r="AT1">
        <v>68</v>
      </c>
      <c r="AU1" t="s">
        <v>3</v>
      </c>
      <c r="AV1">
        <v>1</v>
      </c>
      <c r="AW1">
        <v>2</v>
      </c>
      <c r="AX1">
        <v>151751893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U1">
        <f>ROUND(AT1*Source!I28*AH1*AL1,2)</f>
        <v>0</v>
      </c>
      <c r="CV1">
        <f>ROUND(Y1*Source!I28,9)</f>
        <v>68</v>
      </c>
      <c r="CW1">
        <v>0</v>
      </c>
      <c r="CX1">
        <f>ROUND(Y1*Source!I28,9)</f>
        <v>68</v>
      </c>
      <c r="CY1">
        <f>AD1</f>
        <v>0</v>
      </c>
      <c r="CZ1">
        <f>AH1</f>
        <v>0</v>
      </c>
      <c r="DA1">
        <f>AL1</f>
        <v>1</v>
      </c>
      <c r="DB1">
        <f t="shared" ref="DB1:DB64" si="1">ROUND(ROUND(AT1*CZ1,2),6)</f>
        <v>0</v>
      </c>
      <c r="DC1">
        <f t="shared" ref="DC1:DC64" si="2">ROUND(ROUND(AT1*AG1,2),6)</f>
        <v>0</v>
      </c>
      <c r="DD1" t="s">
        <v>3</v>
      </c>
      <c r="DE1" t="s">
        <v>3</v>
      </c>
      <c r="DF1">
        <f t="shared" ref="DF1:DF9" si="3">ROUND(ROUND(AE1,2)*CX1,2)</f>
        <v>0</v>
      </c>
      <c r="DG1">
        <f t="shared" ref="DG1:DG8" si="4">ROUND(ROUND(AF1,2)*CX1,2)</f>
        <v>0</v>
      </c>
      <c r="DH1">
        <f t="shared" ref="DH1:DH8" si="5">ROUND(ROUND(AG1,2)*CX1,2)</f>
        <v>0</v>
      </c>
      <c r="DI1">
        <f t="shared" ref="DI1:DI64" si="6">ROUND(ROUND(AH1,2)*CX1,2)</f>
        <v>0</v>
      </c>
      <c r="DJ1">
        <f>DI1</f>
        <v>0</v>
      </c>
      <c r="DK1">
        <v>0</v>
      </c>
      <c r="DL1" t="s">
        <v>3</v>
      </c>
      <c r="DM1">
        <v>0</v>
      </c>
      <c r="DN1" t="s">
        <v>3</v>
      </c>
      <c r="DO1">
        <v>0</v>
      </c>
    </row>
    <row r="2" spans="1:119" x14ac:dyDescent="0.2">
      <c r="A2">
        <f>ROW(Source!A28)</f>
        <v>28</v>
      </c>
      <c r="B2">
        <v>151751237</v>
      </c>
      <c r="C2">
        <v>151751885</v>
      </c>
      <c r="D2">
        <v>37417785</v>
      </c>
      <c r="E2">
        <v>1</v>
      </c>
      <c r="F2">
        <v>1</v>
      </c>
      <c r="G2">
        <v>37345137</v>
      </c>
      <c r="H2">
        <v>2</v>
      </c>
      <c r="I2" t="s">
        <v>500</v>
      </c>
      <c r="J2" t="s">
        <v>501</v>
      </c>
      <c r="K2" t="s">
        <v>502</v>
      </c>
      <c r="L2">
        <v>1368</v>
      </c>
      <c r="N2">
        <v>1011</v>
      </c>
      <c r="O2" t="s">
        <v>503</v>
      </c>
      <c r="P2" t="s">
        <v>503</v>
      </c>
      <c r="Q2">
        <v>1</v>
      </c>
      <c r="W2">
        <v>0</v>
      </c>
      <c r="X2">
        <v>-32031357</v>
      </c>
      <c r="Y2">
        <f t="shared" si="0"/>
        <v>3.4</v>
      </c>
      <c r="AA2">
        <v>0</v>
      </c>
      <c r="AB2">
        <v>114.83</v>
      </c>
      <c r="AC2">
        <v>12.62</v>
      </c>
      <c r="AD2">
        <v>0</v>
      </c>
      <c r="AE2">
        <v>0</v>
      </c>
      <c r="AF2">
        <v>114.83</v>
      </c>
      <c r="AG2">
        <v>12.62</v>
      </c>
      <c r="AH2">
        <v>0</v>
      </c>
      <c r="AI2">
        <v>1</v>
      </c>
      <c r="AJ2">
        <v>1</v>
      </c>
      <c r="AK2">
        <v>1</v>
      </c>
      <c r="AL2">
        <v>1</v>
      </c>
      <c r="AM2">
        <v>-2</v>
      </c>
      <c r="AN2">
        <v>0</v>
      </c>
      <c r="AO2">
        <v>1</v>
      </c>
      <c r="AP2">
        <v>1</v>
      </c>
      <c r="AQ2">
        <v>0</v>
      </c>
      <c r="AR2">
        <v>0</v>
      </c>
      <c r="AS2" t="s">
        <v>3</v>
      </c>
      <c r="AT2">
        <v>3.4</v>
      </c>
      <c r="AU2" t="s">
        <v>3</v>
      </c>
      <c r="AV2">
        <v>0</v>
      </c>
      <c r="AW2">
        <v>2</v>
      </c>
      <c r="AX2">
        <v>151751894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V2">
        <v>0</v>
      </c>
      <c r="CW2">
        <f>ROUND(Y2*Source!I28,9)</f>
        <v>3.4</v>
      </c>
      <c r="CX2">
        <f>ROUND(Y2*Source!I28,9)</f>
        <v>3.4</v>
      </c>
      <c r="CY2">
        <f>AB2</f>
        <v>114.83</v>
      </c>
      <c r="CZ2">
        <f>AF2</f>
        <v>114.83</v>
      </c>
      <c r="DA2">
        <f>AJ2</f>
        <v>1</v>
      </c>
      <c r="DB2">
        <f t="shared" si="1"/>
        <v>390.42</v>
      </c>
      <c r="DC2">
        <f t="shared" si="2"/>
        <v>42.91</v>
      </c>
      <c r="DD2" t="s">
        <v>3</v>
      </c>
      <c r="DE2" t="s">
        <v>3</v>
      </c>
      <c r="DF2">
        <f t="shared" si="3"/>
        <v>0</v>
      </c>
      <c r="DG2">
        <f t="shared" si="4"/>
        <v>390.42</v>
      </c>
      <c r="DH2">
        <f t="shared" si="5"/>
        <v>42.91</v>
      </c>
      <c r="DI2">
        <f t="shared" si="6"/>
        <v>0</v>
      </c>
      <c r="DJ2">
        <f>DG2</f>
        <v>390.42</v>
      </c>
      <c r="DK2">
        <v>0</v>
      </c>
      <c r="DL2" t="s">
        <v>3</v>
      </c>
      <c r="DM2">
        <v>0</v>
      </c>
      <c r="DN2" t="s">
        <v>3</v>
      </c>
      <c r="DO2">
        <v>0</v>
      </c>
    </row>
    <row r="3" spans="1:119" x14ac:dyDescent="0.2">
      <c r="A3">
        <f>ROW(Source!A28)</f>
        <v>28</v>
      </c>
      <c r="B3">
        <v>151751237</v>
      </c>
      <c r="C3">
        <v>151751885</v>
      </c>
      <c r="D3">
        <v>37396676</v>
      </c>
      <c r="E3">
        <v>1</v>
      </c>
      <c r="F3">
        <v>1</v>
      </c>
      <c r="G3">
        <v>37345137</v>
      </c>
      <c r="H3">
        <v>3</v>
      </c>
      <c r="I3" t="s">
        <v>504</v>
      </c>
      <c r="J3" t="s">
        <v>505</v>
      </c>
      <c r="K3" t="s">
        <v>506</v>
      </c>
      <c r="L3">
        <v>1346</v>
      </c>
      <c r="N3">
        <v>1009</v>
      </c>
      <c r="O3" t="s">
        <v>507</v>
      </c>
      <c r="P3" t="s">
        <v>507</v>
      </c>
      <c r="Q3">
        <v>1</v>
      </c>
      <c r="W3">
        <v>0</v>
      </c>
      <c r="X3">
        <v>1726033629</v>
      </c>
      <c r="Y3">
        <f t="shared" si="0"/>
        <v>0.02</v>
      </c>
      <c r="AA3">
        <v>49.18</v>
      </c>
      <c r="AB3">
        <v>0</v>
      </c>
      <c r="AC3">
        <v>0</v>
      </c>
      <c r="AD3">
        <v>0</v>
      </c>
      <c r="AE3">
        <v>49.18</v>
      </c>
      <c r="AF3">
        <v>0</v>
      </c>
      <c r="AG3">
        <v>0</v>
      </c>
      <c r="AH3">
        <v>0</v>
      </c>
      <c r="AI3">
        <v>1</v>
      </c>
      <c r="AJ3">
        <v>1</v>
      </c>
      <c r="AK3">
        <v>1</v>
      </c>
      <c r="AL3">
        <v>1</v>
      </c>
      <c r="AM3">
        <v>-2</v>
      </c>
      <c r="AN3">
        <v>0</v>
      </c>
      <c r="AO3">
        <v>1</v>
      </c>
      <c r="AP3">
        <v>1</v>
      </c>
      <c r="AQ3">
        <v>0</v>
      </c>
      <c r="AR3">
        <v>0</v>
      </c>
      <c r="AS3" t="s">
        <v>3</v>
      </c>
      <c r="AT3">
        <v>0.02</v>
      </c>
      <c r="AU3" t="s">
        <v>3</v>
      </c>
      <c r="AV3">
        <v>0</v>
      </c>
      <c r="AW3">
        <v>2</v>
      </c>
      <c r="AX3">
        <v>151751895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V3">
        <v>0</v>
      </c>
      <c r="CW3">
        <v>0</v>
      </c>
      <c r="CX3">
        <f>ROUND(Y3*Source!I28,9)</f>
        <v>0.02</v>
      </c>
      <c r="CY3">
        <f>AA3</f>
        <v>49.18</v>
      </c>
      <c r="CZ3">
        <f>AE3</f>
        <v>49.18</v>
      </c>
      <c r="DA3">
        <f>AI3</f>
        <v>1</v>
      </c>
      <c r="DB3">
        <f t="shared" si="1"/>
        <v>0.98</v>
      </c>
      <c r="DC3">
        <f t="shared" si="2"/>
        <v>0</v>
      </c>
      <c r="DD3" t="s">
        <v>3</v>
      </c>
      <c r="DE3" t="s">
        <v>3</v>
      </c>
      <c r="DF3">
        <f t="shared" si="3"/>
        <v>0.98</v>
      </c>
      <c r="DG3">
        <f t="shared" si="4"/>
        <v>0</v>
      </c>
      <c r="DH3">
        <f t="shared" si="5"/>
        <v>0</v>
      </c>
      <c r="DI3">
        <f t="shared" si="6"/>
        <v>0</v>
      </c>
      <c r="DJ3">
        <f>DF3</f>
        <v>0.98</v>
      </c>
      <c r="DK3">
        <v>0</v>
      </c>
      <c r="DL3" t="s">
        <v>3</v>
      </c>
      <c r="DM3">
        <v>0</v>
      </c>
      <c r="DN3" t="s">
        <v>3</v>
      </c>
      <c r="DO3">
        <v>0</v>
      </c>
    </row>
    <row r="4" spans="1:119" x14ac:dyDescent="0.2">
      <c r="A4">
        <f>ROW(Source!A28)</f>
        <v>28</v>
      </c>
      <c r="B4">
        <v>151751237</v>
      </c>
      <c r="C4">
        <v>151751885</v>
      </c>
      <c r="D4">
        <v>37394268</v>
      </c>
      <c r="E4">
        <v>1</v>
      </c>
      <c r="F4">
        <v>1</v>
      </c>
      <c r="G4">
        <v>37345137</v>
      </c>
      <c r="H4">
        <v>3</v>
      </c>
      <c r="I4" t="s">
        <v>508</v>
      </c>
      <c r="J4" t="s">
        <v>509</v>
      </c>
      <c r="K4" t="s">
        <v>510</v>
      </c>
      <c r="L4">
        <v>1348</v>
      </c>
      <c r="N4">
        <v>1009</v>
      </c>
      <c r="O4" t="s">
        <v>511</v>
      </c>
      <c r="P4" t="s">
        <v>511</v>
      </c>
      <c r="Q4">
        <v>1000</v>
      </c>
      <c r="W4">
        <v>0</v>
      </c>
      <c r="X4">
        <v>1488995423</v>
      </c>
      <c r="Y4">
        <f t="shared" si="0"/>
        <v>1.6000000000000001E-4</v>
      </c>
      <c r="AA4">
        <v>60966</v>
      </c>
      <c r="AB4">
        <v>0</v>
      </c>
      <c r="AC4">
        <v>0</v>
      </c>
      <c r="AD4">
        <v>0</v>
      </c>
      <c r="AE4">
        <v>60966</v>
      </c>
      <c r="AF4">
        <v>0</v>
      </c>
      <c r="AG4">
        <v>0</v>
      </c>
      <c r="AH4">
        <v>0</v>
      </c>
      <c r="AI4">
        <v>1</v>
      </c>
      <c r="AJ4">
        <v>1</v>
      </c>
      <c r="AK4">
        <v>1</v>
      </c>
      <c r="AL4">
        <v>1</v>
      </c>
      <c r="AM4">
        <v>-2</v>
      </c>
      <c r="AN4">
        <v>0</v>
      </c>
      <c r="AO4">
        <v>1</v>
      </c>
      <c r="AP4">
        <v>1</v>
      </c>
      <c r="AQ4">
        <v>0</v>
      </c>
      <c r="AR4">
        <v>0</v>
      </c>
      <c r="AS4" t="s">
        <v>3</v>
      </c>
      <c r="AT4">
        <v>1.6000000000000001E-4</v>
      </c>
      <c r="AU4" t="s">
        <v>3</v>
      </c>
      <c r="AV4">
        <v>0</v>
      </c>
      <c r="AW4">
        <v>2</v>
      </c>
      <c r="AX4">
        <v>151751896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V4">
        <v>0</v>
      </c>
      <c r="CW4">
        <v>0</v>
      </c>
      <c r="CX4">
        <f>ROUND(Y4*Source!I28,9)</f>
        <v>1.6000000000000001E-4</v>
      </c>
      <c r="CY4">
        <f>AA4</f>
        <v>60966</v>
      </c>
      <c r="CZ4">
        <f>AE4</f>
        <v>60966</v>
      </c>
      <c r="DA4">
        <f>AI4</f>
        <v>1</v>
      </c>
      <c r="DB4">
        <f t="shared" si="1"/>
        <v>9.75</v>
      </c>
      <c r="DC4">
        <f t="shared" si="2"/>
        <v>0</v>
      </c>
      <c r="DD4" t="s">
        <v>3</v>
      </c>
      <c r="DE4" t="s">
        <v>3</v>
      </c>
      <c r="DF4">
        <f t="shared" si="3"/>
        <v>9.75</v>
      </c>
      <c r="DG4">
        <f t="shared" si="4"/>
        <v>0</v>
      </c>
      <c r="DH4">
        <f t="shared" si="5"/>
        <v>0</v>
      </c>
      <c r="DI4">
        <f t="shared" si="6"/>
        <v>0</v>
      </c>
      <c r="DJ4">
        <f>DF4</f>
        <v>9.75</v>
      </c>
      <c r="DK4">
        <v>0</v>
      </c>
      <c r="DL4" t="s">
        <v>3</v>
      </c>
      <c r="DM4">
        <v>0</v>
      </c>
      <c r="DN4" t="s">
        <v>3</v>
      </c>
      <c r="DO4">
        <v>0</v>
      </c>
    </row>
    <row r="5" spans="1:119" x14ac:dyDescent="0.2">
      <c r="A5">
        <f>ROW(Source!A28)</f>
        <v>28</v>
      </c>
      <c r="B5">
        <v>151751237</v>
      </c>
      <c r="C5">
        <v>151751885</v>
      </c>
      <c r="D5">
        <v>37397091</v>
      </c>
      <c r="E5">
        <v>1</v>
      </c>
      <c r="F5">
        <v>1</v>
      </c>
      <c r="G5">
        <v>37345137</v>
      </c>
      <c r="H5">
        <v>3</v>
      </c>
      <c r="I5" t="s">
        <v>512</v>
      </c>
      <c r="J5" t="s">
        <v>513</v>
      </c>
      <c r="K5" t="s">
        <v>514</v>
      </c>
      <c r="L5">
        <v>1349</v>
      </c>
      <c r="N5">
        <v>1009</v>
      </c>
      <c r="O5" t="s">
        <v>515</v>
      </c>
      <c r="P5" t="s">
        <v>515</v>
      </c>
      <c r="Q5">
        <v>1E-3</v>
      </c>
      <c r="W5">
        <v>0</v>
      </c>
      <c r="X5">
        <v>-710729592</v>
      </c>
      <c r="Y5">
        <f t="shared" si="0"/>
        <v>1</v>
      </c>
      <c r="AA5">
        <v>7.0000000000000007E-2</v>
      </c>
      <c r="AB5">
        <v>0</v>
      </c>
      <c r="AC5">
        <v>0</v>
      </c>
      <c r="AD5">
        <v>0</v>
      </c>
      <c r="AE5">
        <v>7.0000000000000007E-2</v>
      </c>
      <c r="AF5">
        <v>0</v>
      </c>
      <c r="AG5">
        <v>0</v>
      </c>
      <c r="AH5">
        <v>0</v>
      </c>
      <c r="AI5">
        <v>1</v>
      </c>
      <c r="AJ5">
        <v>1</v>
      </c>
      <c r="AK5">
        <v>1</v>
      </c>
      <c r="AL5">
        <v>1</v>
      </c>
      <c r="AM5">
        <v>-2</v>
      </c>
      <c r="AN5">
        <v>0</v>
      </c>
      <c r="AO5">
        <v>1</v>
      </c>
      <c r="AP5">
        <v>1</v>
      </c>
      <c r="AQ5">
        <v>0</v>
      </c>
      <c r="AR5">
        <v>0</v>
      </c>
      <c r="AS5" t="s">
        <v>3</v>
      </c>
      <c r="AT5">
        <v>1</v>
      </c>
      <c r="AU5" t="s">
        <v>3</v>
      </c>
      <c r="AV5">
        <v>0</v>
      </c>
      <c r="AW5">
        <v>2</v>
      </c>
      <c r="AX5">
        <v>151751897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V5">
        <v>0</v>
      </c>
      <c r="CW5">
        <v>0</v>
      </c>
      <c r="CX5">
        <f>ROUND(Y5*Source!I28,9)</f>
        <v>1</v>
      </c>
      <c r="CY5">
        <f>AA5</f>
        <v>7.0000000000000007E-2</v>
      </c>
      <c r="CZ5">
        <f>AE5</f>
        <v>7.0000000000000007E-2</v>
      </c>
      <c r="DA5">
        <f>AI5</f>
        <v>1</v>
      </c>
      <c r="DB5">
        <f t="shared" si="1"/>
        <v>7.0000000000000007E-2</v>
      </c>
      <c r="DC5">
        <f t="shared" si="2"/>
        <v>0</v>
      </c>
      <c r="DD5" t="s">
        <v>3</v>
      </c>
      <c r="DE5" t="s">
        <v>3</v>
      </c>
      <c r="DF5">
        <f t="shared" si="3"/>
        <v>7.0000000000000007E-2</v>
      </c>
      <c r="DG5">
        <f t="shared" si="4"/>
        <v>0</v>
      </c>
      <c r="DH5">
        <f t="shared" si="5"/>
        <v>0</v>
      </c>
      <c r="DI5">
        <f t="shared" si="6"/>
        <v>0</v>
      </c>
      <c r="DJ5">
        <f>DF5</f>
        <v>7.0000000000000007E-2</v>
      </c>
      <c r="DK5">
        <v>0</v>
      </c>
      <c r="DL5" t="s">
        <v>3</v>
      </c>
      <c r="DM5">
        <v>0</v>
      </c>
      <c r="DN5" t="s">
        <v>3</v>
      </c>
      <c r="DO5">
        <v>0</v>
      </c>
    </row>
    <row r="6" spans="1:119" x14ac:dyDescent="0.2">
      <c r="A6">
        <f>ROW(Source!A28)</f>
        <v>28</v>
      </c>
      <c r="B6">
        <v>151751237</v>
      </c>
      <c r="C6">
        <v>151751885</v>
      </c>
      <c r="D6">
        <v>37407247</v>
      </c>
      <c r="E6">
        <v>1</v>
      </c>
      <c r="F6">
        <v>1</v>
      </c>
      <c r="G6">
        <v>37345137</v>
      </c>
      <c r="H6">
        <v>3</v>
      </c>
      <c r="I6" t="s">
        <v>174</v>
      </c>
      <c r="J6" t="s">
        <v>177</v>
      </c>
      <c r="K6" t="s">
        <v>175</v>
      </c>
      <c r="L6">
        <v>1356</v>
      </c>
      <c r="N6">
        <v>1010</v>
      </c>
      <c r="O6" t="s">
        <v>176</v>
      </c>
      <c r="P6" t="s">
        <v>176</v>
      </c>
      <c r="Q6">
        <v>1000</v>
      </c>
      <c r="W6">
        <v>0</v>
      </c>
      <c r="X6">
        <v>833010814</v>
      </c>
      <c r="Y6">
        <f t="shared" si="0"/>
        <v>1.6E-2</v>
      </c>
      <c r="AA6">
        <v>226.68</v>
      </c>
      <c r="AB6">
        <v>0</v>
      </c>
      <c r="AC6">
        <v>0</v>
      </c>
      <c r="AD6">
        <v>0</v>
      </c>
      <c r="AE6">
        <v>226.68</v>
      </c>
      <c r="AF6">
        <v>0</v>
      </c>
      <c r="AG6">
        <v>0</v>
      </c>
      <c r="AH6">
        <v>0</v>
      </c>
      <c r="AI6">
        <v>1</v>
      </c>
      <c r="AJ6">
        <v>1</v>
      </c>
      <c r="AK6">
        <v>1</v>
      </c>
      <c r="AL6">
        <v>1</v>
      </c>
      <c r="AM6">
        <v>-2</v>
      </c>
      <c r="AN6">
        <v>0</v>
      </c>
      <c r="AO6">
        <v>1</v>
      </c>
      <c r="AP6">
        <v>1</v>
      </c>
      <c r="AQ6">
        <v>0</v>
      </c>
      <c r="AR6">
        <v>0</v>
      </c>
      <c r="AS6" t="s">
        <v>3</v>
      </c>
      <c r="AT6">
        <v>1.6E-2</v>
      </c>
      <c r="AU6" t="s">
        <v>3</v>
      </c>
      <c r="AV6">
        <v>0</v>
      </c>
      <c r="AW6">
        <v>2</v>
      </c>
      <c r="AX6">
        <v>151751898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V6">
        <v>0</v>
      </c>
      <c r="CW6">
        <v>0</v>
      </c>
      <c r="CX6">
        <f>ROUND(Y6*Source!I28,9)</f>
        <v>1.6E-2</v>
      </c>
      <c r="CY6">
        <f>AA6</f>
        <v>226.68</v>
      </c>
      <c r="CZ6">
        <f>AE6</f>
        <v>226.68</v>
      </c>
      <c r="DA6">
        <f>AI6</f>
        <v>1</v>
      </c>
      <c r="DB6">
        <f t="shared" si="1"/>
        <v>3.63</v>
      </c>
      <c r="DC6">
        <f t="shared" si="2"/>
        <v>0</v>
      </c>
      <c r="DD6" t="s">
        <v>3</v>
      </c>
      <c r="DE6" t="s">
        <v>3</v>
      </c>
      <c r="DF6">
        <f t="shared" si="3"/>
        <v>3.63</v>
      </c>
      <c r="DG6">
        <f t="shared" si="4"/>
        <v>0</v>
      </c>
      <c r="DH6">
        <f t="shared" si="5"/>
        <v>0</v>
      </c>
      <c r="DI6">
        <f t="shared" si="6"/>
        <v>0</v>
      </c>
      <c r="DJ6">
        <f>DF6</f>
        <v>3.63</v>
      </c>
      <c r="DK6">
        <v>0</v>
      </c>
      <c r="DL6" t="s">
        <v>3</v>
      </c>
      <c r="DM6">
        <v>0</v>
      </c>
      <c r="DN6" t="s">
        <v>3</v>
      </c>
      <c r="DO6">
        <v>0</v>
      </c>
    </row>
    <row r="7" spans="1:119" x14ac:dyDescent="0.2">
      <c r="A7">
        <f>ROW(Source!A28)</f>
        <v>28</v>
      </c>
      <c r="B7">
        <v>151751237</v>
      </c>
      <c r="C7">
        <v>151751885</v>
      </c>
      <c r="D7">
        <v>37367069</v>
      </c>
      <c r="E7">
        <v>37345137</v>
      </c>
      <c r="F7">
        <v>1</v>
      </c>
      <c r="G7">
        <v>37345137</v>
      </c>
      <c r="H7">
        <v>3</v>
      </c>
      <c r="I7" t="s">
        <v>516</v>
      </c>
      <c r="J7" t="s">
        <v>3</v>
      </c>
      <c r="K7" t="s">
        <v>517</v>
      </c>
      <c r="L7">
        <v>1348</v>
      </c>
      <c r="N7">
        <v>1009</v>
      </c>
      <c r="O7" t="s">
        <v>511</v>
      </c>
      <c r="P7" t="s">
        <v>511</v>
      </c>
      <c r="Q7">
        <v>1000</v>
      </c>
      <c r="W7">
        <v>0</v>
      </c>
      <c r="X7">
        <v>-783086922</v>
      </c>
      <c r="Y7">
        <f t="shared" si="0"/>
        <v>0.5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1</v>
      </c>
      <c r="AJ7">
        <v>1</v>
      </c>
      <c r="AK7">
        <v>1</v>
      </c>
      <c r="AL7">
        <v>1</v>
      </c>
      <c r="AM7">
        <v>-2</v>
      </c>
      <c r="AN7">
        <v>0</v>
      </c>
      <c r="AO7">
        <v>1</v>
      </c>
      <c r="AP7">
        <v>1</v>
      </c>
      <c r="AQ7">
        <v>0</v>
      </c>
      <c r="AR7">
        <v>0</v>
      </c>
      <c r="AS7" t="s">
        <v>3</v>
      </c>
      <c r="AT7">
        <v>0.5</v>
      </c>
      <c r="AU7" t="s">
        <v>3</v>
      </c>
      <c r="AV7">
        <v>0</v>
      </c>
      <c r="AW7">
        <v>2</v>
      </c>
      <c r="AX7">
        <v>151751901</v>
      </c>
      <c r="AY7">
        <v>1</v>
      </c>
      <c r="AZ7">
        <v>0</v>
      </c>
      <c r="BA7">
        <v>9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V7">
        <v>0</v>
      </c>
      <c r="CW7">
        <v>0</v>
      </c>
      <c r="CX7">
        <f>ROUND(Y7*Source!I28,9)</f>
        <v>0.5</v>
      </c>
      <c r="CY7">
        <f>AA7</f>
        <v>0</v>
      </c>
      <c r="CZ7">
        <f>AE7</f>
        <v>0</v>
      </c>
      <c r="DA7">
        <f>AI7</f>
        <v>1</v>
      </c>
      <c r="DB7">
        <f t="shared" si="1"/>
        <v>0</v>
      </c>
      <c r="DC7">
        <f t="shared" si="2"/>
        <v>0</v>
      </c>
      <c r="DD7" t="s">
        <v>3</v>
      </c>
      <c r="DE7" t="s">
        <v>3</v>
      </c>
      <c r="DF7">
        <f t="shared" si="3"/>
        <v>0</v>
      </c>
      <c r="DG7">
        <f t="shared" si="4"/>
        <v>0</v>
      </c>
      <c r="DH7">
        <f t="shared" si="5"/>
        <v>0</v>
      </c>
      <c r="DI7">
        <f t="shared" si="6"/>
        <v>0</v>
      </c>
      <c r="DJ7">
        <f>DF7</f>
        <v>0</v>
      </c>
      <c r="DK7">
        <v>0</v>
      </c>
      <c r="DL7" t="s">
        <v>3</v>
      </c>
      <c r="DM7">
        <v>0</v>
      </c>
      <c r="DN7" t="s">
        <v>3</v>
      </c>
      <c r="DO7">
        <v>0</v>
      </c>
    </row>
    <row r="8" spans="1:119" x14ac:dyDescent="0.2">
      <c r="A8">
        <f>ROW(Source!A29)</f>
        <v>29</v>
      </c>
      <c r="B8">
        <v>151751235</v>
      </c>
      <c r="C8">
        <v>151751885</v>
      </c>
      <c r="D8">
        <v>37345142</v>
      </c>
      <c r="E8">
        <v>37345137</v>
      </c>
      <c r="F8">
        <v>1</v>
      </c>
      <c r="G8">
        <v>37345137</v>
      </c>
      <c r="H8">
        <v>1</v>
      </c>
      <c r="I8" t="s">
        <v>497</v>
      </c>
      <c r="J8" t="s">
        <v>3</v>
      </c>
      <c r="K8" t="s">
        <v>498</v>
      </c>
      <c r="L8">
        <v>1191</v>
      </c>
      <c r="N8">
        <v>1013</v>
      </c>
      <c r="O8" t="s">
        <v>499</v>
      </c>
      <c r="P8" t="s">
        <v>499</v>
      </c>
      <c r="Q8">
        <v>1</v>
      </c>
      <c r="W8">
        <v>0</v>
      </c>
      <c r="X8">
        <v>476480486</v>
      </c>
      <c r="Y8">
        <f t="shared" si="0"/>
        <v>68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1</v>
      </c>
      <c r="AJ8">
        <v>1</v>
      </c>
      <c r="AK8">
        <v>1</v>
      </c>
      <c r="AL8">
        <v>1</v>
      </c>
      <c r="AM8">
        <v>5</v>
      </c>
      <c r="AN8">
        <v>0</v>
      </c>
      <c r="AO8">
        <v>1</v>
      </c>
      <c r="AP8">
        <v>1</v>
      </c>
      <c r="AQ8">
        <v>0</v>
      </c>
      <c r="AR8">
        <v>0</v>
      </c>
      <c r="AS8" t="s">
        <v>3</v>
      </c>
      <c r="AT8">
        <v>68</v>
      </c>
      <c r="AU8" t="s">
        <v>3</v>
      </c>
      <c r="AV8">
        <v>1</v>
      </c>
      <c r="AW8">
        <v>2</v>
      </c>
      <c r="AX8">
        <v>151751893</v>
      </c>
      <c r="AY8">
        <v>1</v>
      </c>
      <c r="AZ8">
        <v>0</v>
      </c>
      <c r="BA8">
        <v>10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U8">
        <f>ROUND(AT8*Source!I29*AH8*AL8,2)</f>
        <v>0</v>
      </c>
      <c r="CV8">
        <f>ROUND(Y8*Source!I29,9)</f>
        <v>68</v>
      </c>
      <c r="CW8">
        <v>0</v>
      </c>
      <c r="CX8">
        <f>ROUND(Y8*Source!I29,9)</f>
        <v>68</v>
      </c>
      <c r="CY8">
        <f>AD8</f>
        <v>0</v>
      </c>
      <c r="CZ8">
        <f>AH8</f>
        <v>0</v>
      </c>
      <c r="DA8">
        <f>AL8</f>
        <v>1</v>
      </c>
      <c r="DB8">
        <f t="shared" si="1"/>
        <v>0</v>
      </c>
      <c r="DC8">
        <f t="shared" si="2"/>
        <v>0</v>
      </c>
      <c r="DD8" t="s">
        <v>3</v>
      </c>
      <c r="DE8" t="s">
        <v>3</v>
      </c>
      <c r="DF8">
        <f t="shared" si="3"/>
        <v>0</v>
      </c>
      <c r="DG8">
        <f t="shared" si="4"/>
        <v>0</v>
      </c>
      <c r="DH8">
        <f t="shared" si="5"/>
        <v>0</v>
      </c>
      <c r="DI8">
        <f t="shared" si="6"/>
        <v>0</v>
      </c>
      <c r="DJ8">
        <f>DI8</f>
        <v>0</v>
      </c>
      <c r="DK8">
        <v>0</v>
      </c>
      <c r="DL8" t="s">
        <v>3</v>
      </c>
      <c r="DM8">
        <v>0</v>
      </c>
      <c r="DN8" t="s">
        <v>3</v>
      </c>
      <c r="DO8">
        <v>0</v>
      </c>
    </row>
    <row r="9" spans="1:119" x14ac:dyDescent="0.2">
      <c r="A9">
        <f>ROW(Source!A29)</f>
        <v>29</v>
      </c>
      <c r="B9">
        <v>151751235</v>
      </c>
      <c r="C9">
        <v>151751885</v>
      </c>
      <c r="D9">
        <v>37417785</v>
      </c>
      <c r="E9">
        <v>1</v>
      </c>
      <c r="F9">
        <v>1</v>
      </c>
      <c r="G9">
        <v>37345137</v>
      </c>
      <c r="H9">
        <v>2</v>
      </c>
      <c r="I9" t="s">
        <v>500</v>
      </c>
      <c r="J9" t="s">
        <v>501</v>
      </c>
      <c r="K9" t="s">
        <v>502</v>
      </c>
      <c r="L9">
        <v>1368</v>
      </c>
      <c r="N9">
        <v>1011</v>
      </c>
      <c r="O9" t="s">
        <v>503</v>
      </c>
      <c r="P9" t="s">
        <v>503</v>
      </c>
      <c r="Q9">
        <v>1</v>
      </c>
      <c r="W9">
        <v>0</v>
      </c>
      <c r="X9">
        <v>-32031357</v>
      </c>
      <c r="Y9">
        <f t="shared" si="0"/>
        <v>3.4</v>
      </c>
      <c r="AA9">
        <v>0</v>
      </c>
      <c r="AB9">
        <v>1517.26</v>
      </c>
      <c r="AC9">
        <v>455.99</v>
      </c>
      <c r="AD9">
        <v>0</v>
      </c>
      <c r="AE9">
        <v>0</v>
      </c>
      <c r="AF9">
        <v>114.83</v>
      </c>
      <c r="AG9">
        <v>12.62</v>
      </c>
      <c r="AH9">
        <v>0</v>
      </c>
      <c r="AI9">
        <v>1</v>
      </c>
      <c r="AJ9">
        <v>12.62</v>
      </c>
      <c r="AK9">
        <v>34.51</v>
      </c>
      <c r="AL9">
        <v>1</v>
      </c>
      <c r="AM9">
        <v>2</v>
      </c>
      <c r="AN9">
        <v>0</v>
      </c>
      <c r="AO9">
        <v>1</v>
      </c>
      <c r="AP9">
        <v>1</v>
      </c>
      <c r="AQ9">
        <v>0</v>
      </c>
      <c r="AR9">
        <v>0</v>
      </c>
      <c r="AS9" t="s">
        <v>3</v>
      </c>
      <c r="AT9">
        <v>3.4</v>
      </c>
      <c r="AU9" t="s">
        <v>3</v>
      </c>
      <c r="AV9">
        <v>0</v>
      </c>
      <c r="AW9">
        <v>2</v>
      </c>
      <c r="AX9">
        <v>151751894</v>
      </c>
      <c r="AY9">
        <v>1</v>
      </c>
      <c r="AZ9">
        <v>0</v>
      </c>
      <c r="BA9">
        <v>11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V9">
        <v>0</v>
      </c>
      <c r="CW9">
        <f>ROUND(Y9*Source!I29,9)</f>
        <v>3.4</v>
      </c>
      <c r="CX9">
        <f>ROUND(Y9*Source!I29,9)</f>
        <v>3.4</v>
      </c>
      <c r="CY9">
        <f>AB9</f>
        <v>1517.26</v>
      </c>
      <c r="CZ9">
        <f>AF9</f>
        <v>114.83</v>
      </c>
      <c r="DA9">
        <f>AJ9</f>
        <v>12.62</v>
      </c>
      <c r="DB9">
        <f t="shared" si="1"/>
        <v>390.42</v>
      </c>
      <c r="DC9">
        <f t="shared" si="2"/>
        <v>42.91</v>
      </c>
      <c r="DD9" t="s">
        <v>3</v>
      </c>
      <c r="DE9" t="s">
        <v>3</v>
      </c>
      <c r="DF9">
        <f t="shared" si="3"/>
        <v>0</v>
      </c>
      <c r="DG9">
        <f>ROUND(ROUND(AF9*AJ9,2)*CX9,2)</f>
        <v>4927.1099999999997</v>
      </c>
      <c r="DH9">
        <f>ROUND(ROUND(AG9*AK9,2)*CX9,2)</f>
        <v>1480.77</v>
      </c>
      <c r="DI9">
        <f t="shared" si="6"/>
        <v>0</v>
      </c>
      <c r="DJ9">
        <f>DG9</f>
        <v>4927.1099999999997</v>
      </c>
      <c r="DK9">
        <v>0</v>
      </c>
      <c r="DL9" t="s">
        <v>3</v>
      </c>
      <c r="DM9">
        <v>0</v>
      </c>
      <c r="DN9" t="s">
        <v>3</v>
      </c>
      <c r="DO9">
        <v>0</v>
      </c>
    </row>
    <row r="10" spans="1:119" x14ac:dyDescent="0.2">
      <c r="A10">
        <f>ROW(Source!A29)</f>
        <v>29</v>
      </c>
      <c r="B10">
        <v>151751235</v>
      </c>
      <c r="C10">
        <v>151751885</v>
      </c>
      <c r="D10">
        <v>37396676</v>
      </c>
      <c r="E10">
        <v>1</v>
      </c>
      <c r="F10">
        <v>1</v>
      </c>
      <c r="G10">
        <v>37345137</v>
      </c>
      <c r="H10">
        <v>3</v>
      </c>
      <c r="I10" t="s">
        <v>504</v>
      </c>
      <c r="J10" t="s">
        <v>505</v>
      </c>
      <c r="K10" t="s">
        <v>506</v>
      </c>
      <c r="L10">
        <v>1346</v>
      </c>
      <c r="N10">
        <v>1009</v>
      </c>
      <c r="O10" t="s">
        <v>507</v>
      </c>
      <c r="P10" t="s">
        <v>507</v>
      </c>
      <c r="Q10">
        <v>1</v>
      </c>
      <c r="W10">
        <v>0</v>
      </c>
      <c r="X10">
        <v>1726033629</v>
      </c>
      <c r="Y10">
        <f t="shared" si="0"/>
        <v>0.02</v>
      </c>
      <c r="AA10">
        <v>409.18</v>
      </c>
      <c r="AB10">
        <v>0</v>
      </c>
      <c r="AC10">
        <v>0</v>
      </c>
      <c r="AD10">
        <v>0</v>
      </c>
      <c r="AE10">
        <v>49.18</v>
      </c>
      <c r="AF10">
        <v>0</v>
      </c>
      <c r="AG10">
        <v>0</v>
      </c>
      <c r="AH10">
        <v>0</v>
      </c>
      <c r="AI10">
        <v>8.32</v>
      </c>
      <c r="AJ10">
        <v>1</v>
      </c>
      <c r="AK10">
        <v>1</v>
      </c>
      <c r="AL10">
        <v>1</v>
      </c>
      <c r="AM10">
        <v>2</v>
      </c>
      <c r="AN10">
        <v>0</v>
      </c>
      <c r="AO10">
        <v>1</v>
      </c>
      <c r="AP10">
        <v>1</v>
      </c>
      <c r="AQ10">
        <v>0</v>
      </c>
      <c r="AR10">
        <v>0</v>
      </c>
      <c r="AS10" t="s">
        <v>3</v>
      </c>
      <c r="AT10">
        <v>0.02</v>
      </c>
      <c r="AU10" t="s">
        <v>3</v>
      </c>
      <c r="AV10">
        <v>0</v>
      </c>
      <c r="AW10">
        <v>2</v>
      </c>
      <c r="AX10">
        <v>151751895</v>
      </c>
      <c r="AY10">
        <v>1</v>
      </c>
      <c r="AZ10">
        <v>0</v>
      </c>
      <c r="BA10">
        <v>12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V10">
        <v>0</v>
      </c>
      <c r="CW10">
        <v>0</v>
      </c>
      <c r="CX10">
        <f>ROUND(Y10*Source!I29,9)</f>
        <v>0.02</v>
      </c>
      <c r="CY10">
        <f>AA10</f>
        <v>409.18</v>
      </c>
      <c r="CZ10">
        <f>AE10</f>
        <v>49.18</v>
      </c>
      <c r="DA10">
        <f>AI10</f>
        <v>8.32</v>
      </c>
      <c r="DB10">
        <f t="shared" si="1"/>
        <v>0.98</v>
      </c>
      <c r="DC10">
        <f t="shared" si="2"/>
        <v>0</v>
      </c>
      <c r="DD10" t="s">
        <v>3</v>
      </c>
      <c r="DE10" t="s">
        <v>3</v>
      </c>
      <c r="DF10">
        <f>ROUND(ROUND(AE10*AI10,2)*CX10,2)</f>
        <v>8.18</v>
      </c>
      <c r="DG10">
        <f t="shared" ref="DG10:DG30" si="7">ROUND(ROUND(AF10,2)*CX10,2)</f>
        <v>0</v>
      </c>
      <c r="DH10">
        <f t="shared" ref="DH10:DH30" si="8">ROUND(ROUND(AG10,2)*CX10,2)</f>
        <v>0</v>
      </c>
      <c r="DI10">
        <f t="shared" si="6"/>
        <v>0</v>
      </c>
      <c r="DJ10">
        <f>DF10</f>
        <v>8.18</v>
      </c>
      <c r="DK10">
        <v>0</v>
      </c>
      <c r="DL10" t="s">
        <v>3</v>
      </c>
      <c r="DM10">
        <v>0</v>
      </c>
      <c r="DN10" t="s">
        <v>3</v>
      </c>
      <c r="DO10">
        <v>0</v>
      </c>
    </row>
    <row r="11" spans="1:119" x14ac:dyDescent="0.2">
      <c r="A11">
        <f>ROW(Source!A29)</f>
        <v>29</v>
      </c>
      <c r="B11">
        <v>151751235</v>
      </c>
      <c r="C11">
        <v>151751885</v>
      </c>
      <c r="D11">
        <v>37394268</v>
      </c>
      <c r="E11">
        <v>1</v>
      </c>
      <c r="F11">
        <v>1</v>
      </c>
      <c r="G11">
        <v>37345137</v>
      </c>
      <c r="H11">
        <v>3</v>
      </c>
      <c r="I11" t="s">
        <v>508</v>
      </c>
      <c r="J11" t="s">
        <v>509</v>
      </c>
      <c r="K11" t="s">
        <v>510</v>
      </c>
      <c r="L11">
        <v>1348</v>
      </c>
      <c r="N11">
        <v>1009</v>
      </c>
      <c r="O11" t="s">
        <v>511</v>
      </c>
      <c r="P11" t="s">
        <v>511</v>
      </c>
      <c r="Q11">
        <v>1000</v>
      </c>
      <c r="W11">
        <v>0</v>
      </c>
      <c r="X11">
        <v>1488995423</v>
      </c>
      <c r="Y11">
        <f t="shared" si="0"/>
        <v>1.6000000000000001E-4</v>
      </c>
      <c r="AA11">
        <v>1496715.3</v>
      </c>
      <c r="AB11">
        <v>0</v>
      </c>
      <c r="AC11">
        <v>0</v>
      </c>
      <c r="AD11">
        <v>0</v>
      </c>
      <c r="AE11">
        <v>60966</v>
      </c>
      <c r="AF11">
        <v>0</v>
      </c>
      <c r="AG11">
        <v>0</v>
      </c>
      <c r="AH11">
        <v>0</v>
      </c>
      <c r="AI11">
        <v>24.55</v>
      </c>
      <c r="AJ11">
        <v>1</v>
      </c>
      <c r="AK11">
        <v>1</v>
      </c>
      <c r="AL11">
        <v>1</v>
      </c>
      <c r="AM11">
        <v>2</v>
      </c>
      <c r="AN11">
        <v>0</v>
      </c>
      <c r="AO11">
        <v>1</v>
      </c>
      <c r="AP11">
        <v>1</v>
      </c>
      <c r="AQ11">
        <v>0</v>
      </c>
      <c r="AR11">
        <v>0</v>
      </c>
      <c r="AS11" t="s">
        <v>3</v>
      </c>
      <c r="AT11">
        <v>1.6000000000000001E-4</v>
      </c>
      <c r="AU11" t="s">
        <v>3</v>
      </c>
      <c r="AV11">
        <v>0</v>
      </c>
      <c r="AW11">
        <v>2</v>
      </c>
      <c r="AX11">
        <v>151751896</v>
      </c>
      <c r="AY11">
        <v>1</v>
      </c>
      <c r="AZ11">
        <v>0</v>
      </c>
      <c r="BA11">
        <v>13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V11">
        <v>0</v>
      </c>
      <c r="CW11">
        <v>0</v>
      </c>
      <c r="CX11">
        <f>ROUND(Y11*Source!I29,9)</f>
        <v>1.6000000000000001E-4</v>
      </c>
      <c r="CY11">
        <f>AA11</f>
        <v>1496715.3</v>
      </c>
      <c r="CZ11">
        <f>AE11</f>
        <v>60966</v>
      </c>
      <c r="DA11">
        <f>AI11</f>
        <v>24.55</v>
      </c>
      <c r="DB11">
        <f t="shared" si="1"/>
        <v>9.75</v>
      </c>
      <c r="DC11">
        <f t="shared" si="2"/>
        <v>0</v>
      </c>
      <c r="DD11" t="s">
        <v>3</v>
      </c>
      <c r="DE11" t="s">
        <v>3</v>
      </c>
      <c r="DF11">
        <f>ROUND(ROUND(AE11*AI11,2)*CX11,2)</f>
        <v>239.47</v>
      </c>
      <c r="DG11">
        <f t="shared" si="7"/>
        <v>0</v>
      </c>
      <c r="DH11">
        <f t="shared" si="8"/>
        <v>0</v>
      </c>
      <c r="DI11">
        <f t="shared" si="6"/>
        <v>0</v>
      </c>
      <c r="DJ11">
        <f>DF11</f>
        <v>239.47</v>
      </c>
      <c r="DK11">
        <v>0</v>
      </c>
      <c r="DL11" t="s">
        <v>3</v>
      </c>
      <c r="DM11">
        <v>0</v>
      </c>
      <c r="DN11" t="s">
        <v>3</v>
      </c>
      <c r="DO11">
        <v>0</v>
      </c>
    </row>
    <row r="12" spans="1:119" x14ac:dyDescent="0.2">
      <c r="A12">
        <f>ROW(Source!A29)</f>
        <v>29</v>
      </c>
      <c r="B12">
        <v>151751235</v>
      </c>
      <c r="C12">
        <v>151751885</v>
      </c>
      <c r="D12">
        <v>37397091</v>
      </c>
      <c r="E12">
        <v>1</v>
      </c>
      <c r="F12">
        <v>1</v>
      </c>
      <c r="G12">
        <v>37345137</v>
      </c>
      <c r="H12">
        <v>3</v>
      </c>
      <c r="I12" t="s">
        <v>512</v>
      </c>
      <c r="J12" t="s">
        <v>513</v>
      </c>
      <c r="K12" t="s">
        <v>514</v>
      </c>
      <c r="L12">
        <v>1349</v>
      </c>
      <c r="N12">
        <v>1009</v>
      </c>
      <c r="O12" t="s">
        <v>515</v>
      </c>
      <c r="P12" t="s">
        <v>515</v>
      </c>
      <c r="Q12">
        <v>1E-3</v>
      </c>
      <c r="W12">
        <v>0</v>
      </c>
      <c r="X12">
        <v>-710729592</v>
      </c>
      <c r="Y12">
        <f t="shared" si="0"/>
        <v>1</v>
      </c>
      <c r="AA12">
        <v>0.37</v>
      </c>
      <c r="AB12">
        <v>0</v>
      </c>
      <c r="AC12">
        <v>0</v>
      </c>
      <c r="AD12">
        <v>0</v>
      </c>
      <c r="AE12">
        <v>7.0000000000000007E-2</v>
      </c>
      <c r="AF12">
        <v>0</v>
      </c>
      <c r="AG12">
        <v>0</v>
      </c>
      <c r="AH12">
        <v>0</v>
      </c>
      <c r="AI12">
        <v>5.29</v>
      </c>
      <c r="AJ12">
        <v>1</v>
      </c>
      <c r="AK12">
        <v>1</v>
      </c>
      <c r="AL12">
        <v>1</v>
      </c>
      <c r="AM12">
        <v>2</v>
      </c>
      <c r="AN12">
        <v>0</v>
      </c>
      <c r="AO12">
        <v>1</v>
      </c>
      <c r="AP12">
        <v>1</v>
      </c>
      <c r="AQ12">
        <v>0</v>
      </c>
      <c r="AR12">
        <v>0</v>
      </c>
      <c r="AS12" t="s">
        <v>3</v>
      </c>
      <c r="AT12">
        <v>1</v>
      </c>
      <c r="AU12" t="s">
        <v>3</v>
      </c>
      <c r="AV12">
        <v>0</v>
      </c>
      <c r="AW12">
        <v>2</v>
      </c>
      <c r="AX12">
        <v>151751897</v>
      </c>
      <c r="AY12">
        <v>1</v>
      </c>
      <c r="AZ12">
        <v>0</v>
      </c>
      <c r="BA12">
        <v>14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V12">
        <v>0</v>
      </c>
      <c r="CW12">
        <v>0</v>
      </c>
      <c r="CX12">
        <f>ROUND(Y12*Source!I29,9)</f>
        <v>1</v>
      </c>
      <c r="CY12">
        <f>AA12</f>
        <v>0.37</v>
      </c>
      <c r="CZ12">
        <f>AE12</f>
        <v>7.0000000000000007E-2</v>
      </c>
      <c r="DA12">
        <f>AI12</f>
        <v>5.29</v>
      </c>
      <c r="DB12">
        <f t="shared" si="1"/>
        <v>7.0000000000000007E-2</v>
      </c>
      <c r="DC12">
        <f t="shared" si="2"/>
        <v>0</v>
      </c>
      <c r="DD12" t="s">
        <v>3</v>
      </c>
      <c r="DE12" t="s">
        <v>3</v>
      </c>
      <c r="DF12">
        <f>ROUND(ROUND(AE12*AI12,2)*CX12,2)</f>
        <v>0.37</v>
      </c>
      <c r="DG12">
        <f t="shared" si="7"/>
        <v>0</v>
      </c>
      <c r="DH12">
        <f t="shared" si="8"/>
        <v>0</v>
      </c>
      <c r="DI12">
        <f t="shared" si="6"/>
        <v>0</v>
      </c>
      <c r="DJ12">
        <f>DF12</f>
        <v>0.37</v>
      </c>
      <c r="DK12">
        <v>0</v>
      </c>
      <c r="DL12" t="s">
        <v>3</v>
      </c>
      <c r="DM12">
        <v>0</v>
      </c>
      <c r="DN12" t="s">
        <v>3</v>
      </c>
      <c r="DO12">
        <v>0</v>
      </c>
    </row>
    <row r="13" spans="1:119" x14ac:dyDescent="0.2">
      <c r="A13">
        <f>ROW(Source!A29)</f>
        <v>29</v>
      </c>
      <c r="B13">
        <v>151751235</v>
      </c>
      <c r="C13">
        <v>151751885</v>
      </c>
      <c r="D13">
        <v>37407247</v>
      </c>
      <c r="E13">
        <v>1</v>
      </c>
      <c r="F13">
        <v>1</v>
      </c>
      <c r="G13">
        <v>37345137</v>
      </c>
      <c r="H13">
        <v>3</v>
      </c>
      <c r="I13" t="s">
        <v>174</v>
      </c>
      <c r="J13" t="s">
        <v>177</v>
      </c>
      <c r="K13" t="s">
        <v>175</v>
      </c>
      <c r="L13">
        <v>1356</v>
      </c>
      <c r="N13">
        <v>1010</v>
      </c>
      <c r="O13" t="s">
        <v>176</v>
      </c>
      <c r="P13" t="s">
        <v>176</v>
      </c>
      <c r="Q13">
        <v>1000</v>
      </c>
      <c r="W13">
        <v>0</v>
      </c>
      <c r="X13">
        <v>833010814</v>
      </c>
      <c r="Y13">
        <f t="shared" si="0"/>
        <v>1.6E-2</v>
      </c>
      <c r="AA13">
        <v>1360.08</v>
      </c>
      <c r="AB13">
        <v>0</v>
      </c>
      <c r="AC13">
        <v>0</v>
      </c>
      <c r="AD13">
        <v>0</v>
      </c>
      <c r="AE13">
        <v>226.68</v>
      </c>
      <c r="AF13">
        <v>0</v>
      </c>
      <c r="AG13">
        <v>0</v>
      </c>
      <c r="AH13">
        <v>0</v>
      </c>
      <c r="AI13">
        <v>6</v>
      </c>
      <c r="AJ13">
        <v>1</v>
      </c>
      <c r="AK13">
        <v>1</v>
      </c>
      <c r="AL13">
        <v>1</v>
      </c>
      <c r="AM13">
        <v>2</v>
      </c>
      <c r="AN13">
        <v>0</v>
      </c>
      <c r="AO13">
        <v>1</v>
      </c>
      <c r="AP13">
        <v>1</v>
      </c>
      <c r="AQ13">
        <v>0</v>
      </c>
      <c r="AR13">
        <v>0</v>
      </c>
      <c r="AS13" t="s">
        <v>3</v>
      </c>
      <c r="AT13">
        <v>1.6E-2</v>
      </c>
      <c r="AU13" t="s">
        <v>3</v>
      </c>
      <c r="AV13">
        <v>0</v>
      </c>
      <c r="AW13">
        <v>2</v>
      </c>
      <c r="AX13">
        <v>151751898</v>
      </c>
      <c r="AY13">
        <v>1</v>
      </c>
      <c r="AZ13">
        <v>0</v>
      </c>
      <c r="BA13">
        <v>15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V13">
        <v>0</v>
      </c>
      <c r="CW13">
        <v>0</v>
      </c>
      <c r="CX13">
        <f>ROUND(Y13*Source!I29,9)</f>
        <v>1.6E-2</v>
      </c>
      <c r="CY13">
        <f>AA13</f>
        <v>1360.08</v>
      </c>
      <c r="CZ13">
        <f>AE13</f>
        <v>226.68</v>
      </c>
      <c r="DA13">
        <f>AI13</f>
        <v>6</v>
      </c>
      <c r="DB13">
        <f t="shared" si="1"/>
        <v>3.63</v>
      </c>
      <c r="DC13">
        <f t="shared" si="2"/>
        <v>0</v>
      </c>
      <c r="DD13" t="s">
        <v>3</v>
      </c>
      <c r="DE13" t="s">
        <v>3</v>
      </c>
      <c r="DF13">
        <f>ROUND(ROUND(AE13*AI13,2)*CX13,2)</f>
        <v>21.76</v>
      </c>
      <c r="DG13">
        <f t="shared" si="7"/>
        <v>0</v>
      </c>
      <c r="DH13">
        <f t="shared" si="8"/>
        <v>0</v>
      </c>
      <c r="DI13">
        <f t="shared" si="6"/>
        <v>0</v>
      </c>
      <c r="DJ13">
        <f>DF13</f>
        <v>21.76</v>
      </c>
      <c r="DK13">
        <v>0</v>
      </c>
      <c r="DL13" t="s">
        <v>3</v>
      </c>
      <c r="DM13">
        <v>0</v>
      </c>
      <c r="DN13" t="s">
        <v>3</v>
      </c>
      <c r="DO13">
        <v>0</v>
      </c>
    </row>
    <row r="14" spans="1:119" x14ac:dyDescent="0.2">
      <c r="A14">
        <f>ROW(Source!A29)</f>
        <v>29</v>
      </c>
      <c r="B14">
        <v>151751235</v>
      </c>
      <c r="C14">
        <v>151751885</v>
      </c>
      <c r="D14">
        <v>37367069</v>
      </c>
      <c r="E14">
        <v>37345137</v>
      </c>
      <c r="F14">
        <v>1</v>
      </c>
      <c r="G14">
        <v>37345137</v>
      </c>
      <c r="H14">
        <v>3</v>
      </c>
      <c r="I14" t="s">
        <v>516</v>
      </c>
      <c r="J14" t="s">
        <v>3</v>
      </c>
      <c r="K14" t="s">
        <v>517</v>
      </c>
      <c r="L14">
        <v>1348</v>
      </c>
      <c r="N14">
        <v>1009</v>
      </c>
      <c r="O14" t="s">
        <v>511</v>
      </c>
      <c r="P14" t="s">
        <v>511</v>
      </c>
      <c r="Q14">
        <v>1000</v>
      </c>
      <c r="W14">
        <v>0</v>
      </c>
      <c r="X14">
        <v>-783086922</v>
      </c>
      <c r="Y14">
        <f t="shared" si="0"/>
        <v>0.5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9.74</v>
      </c>
      <c r="AJ14">
        <v>1</v>
      </c>
      <c r="AK14">
        <v>1</v>
      </c>
      <c r="AL14">
        <v>1</v>
      </c>
      <c r="AM14">
        <v>5</v>
      </c>
      <c r="AN14">
        <v>0</v>
      </c>
      <c r="AO14">
        <v>1</v>
      </c>
      <c r="AP14">
        <v>1</v>
      </c>
      <c r="AQ14">
        <v>0</v>
      </c>
      <c r="AR14">
        <v>0</v>
      </c>
      <c r="AS14" t="s">
        <v>3</v>
      </c>
      <c r="AT14">
        <v>0.5</v>
      </c>
      <c r="AU14" t="s">
        <v>3</v>
      </c>
      <c r="AV14">
        <v>0</v>
      </c>
      <c r="AW14">
        <v>2</v>
      </c>
      <c r="AX14">
        <v>151751901</v>
      </c>
      <c r="AY14">
        <v>1</v>
      </c>
      <c r="AZ14">
        <v>0</v>
      </c>
      <c r="BA14">
        <v>18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V14">
        <v>0</v>
      </c>
      <c r="CW14">
        <v>0</v>
      </c>
      <c r="CX14">
        <f>ROUND(Y14*Source!I29,9)</f>
        <v>0.5</v>
      </c>
      <c r="CY14">
        <f>AA14</f>
        <v>0</v>
      </c>
      <c r="CZ14">
        <f>AE14</f>
        <v>0</v>
      </c>
      <c r="DA14">
        <f>AI14</f>
        <v>9.74</v>
      </c>
      <c r="DB14">
        <f t="shared" si="1"/>
        <v>0</v>
      </c>
      <c r="DC14">
        <f t="shared" si="2"/>
        <v>0</v>
      </c>
      <c r="DD14" t="s">
        <v>3</v>
      </c>
      <c r="DE14" t="s">
        <v>3</v>
      </c>
      <c r="DF14">
        <f>ROUND(ROUND(AE14*AI14,2)*CX14,2)</f>
        <v>0</v>
      </c>
      <c r="DG14">
        <f t="shared" si="7"/>
        <v>0</v>
      </c>
      <c r="DH14">
        <f t="shared" si="8"/>
        <v>0</v>
      </c>
      <c r="DI14">
        <f t="shared" si="6"/>
        <v>0</v>
      </c>
      <c r="DJ14">
        <f>DF14</f>
        <v>0</v>
      </c>
      <c r="DK14">
        <v>0</v>
      </c>
      <c r="DL14" t="s">
        <v>3</v>
      </c>
      <c r="DM14">
        <v>0</v>
      </c>
      <c r="DN14" t="s">
        <v>3</v>
      </c>
      <c r="DO14">
        <v>0</v>
      </c>
    </row>
    <row r="15" spans="1:119" x14ac:dyDescent="0.2">
      <c r="A15">
        <f>ROW(Source!A32)</f>
        <v>32</v>
      </c>
      <c r="B15">
        <v>151751237</v>
      </c>
      <c r="C15">
        <v>151751903</v>
      </c>
      <c r="D15">
        <v>37345142</v>
      </c>
      <c r="E15">
        <v>37345137</v>
      </c>
      <c r="F15">
        <v>1</v>
      </c>
      <c r="G15">
        <v>37345137</v>
      </c>
      <c r="H15">
        <v>1</v>
      </c>
      <c r="I15" t="s">
        <v>497</v>
      </c>
      <c r="J15" t="s">
        <v>3</v>
      </c>
      <c r="K15" t="s">
        <v>498</v>
      </c>
      <c r="L15">
        <v>1191</v>
      </c>
      <c r="N15">
        <v>1013</v>
      </c>
      <c r="O15" t="s">
        <v>499</v>
      </c>
      <c r="P15" t="s">
        <v>499</v>
      </c>
      <c r="Q15">
        <v>1</v>
      </c>
      <c r="W15">
        <v>0</v>
      </c>
      <c r="X15">
        <v>476480486</v>
      </c>
      <c r="Y15">
        <f t="shared" si="0"/>
        <v>145.6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1</v>
      </c>
      <c r="AJ15">
        <v>1</v>
      </c>
      <c r="AK15">
        <v>1</v>
      </c>
      <c r="AL15">
        <v>1</v>
      </c>
      <c r="AM15">
        <v>-2</v>
      </c>
      <c r="AN15">
        <v>0</v>
      </c>
      <c r="AO15">
        <v>1</v>
      </c>
      <c r="AP15">
        <v>1</v>
      </c>
      <c r="AQ15">
        <v>0</v>
      </c>
      <c r="AR15">
        <v>0</v>
      </c>
      <c r="AS15" t="s">
        <v>3</v>
      </c>
      <c r="AT15">
        <v>145.6</v>
      </c>
      <c r="AU15" t="s">
        <v>3</v>
      </c>
      <c r="AV15">
        <v>1</v>
      </c>
      <c r="AW15">
        <v>2</v>
      </c>
      <c r="AX15">
        <v>151751905</v>
      </c>
      <c r="AY15">
        <v>1</v>
      </c>
      <c r="AZ15">
        <v>0</v>
      </c>
      <c r="BA15">
        <v>19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U15">
        <f>ROUND(AT15*Source!I32*AH15*AL15,2)</f>
        <v>0</v>
      </c>
      <c r="CV15">
        <f>ROUND(Y15*Source!I32,9)</f>
        <v>145.6</v>
      </c>
      <c r="CW15">
        <v>0</v>
      </c>
      <c r="CX15">
        <f>ROUND(Y15*Source!I32,9)</f>
        <v>145.6</v>
      </c>
      <c r="CY15">
        <f>AD15</f>
        <v>0</v>
      </c>
      <c r="CZ15">
        <f>AH15</f>
        <v>0</v>
      </c>
      <c r="DA15">
        <f>AL15</f>
        <v>1</v>
      </c>
      <c r="DB15">
        <f t="shared" si="1"/>
        <v>0</v>
      </c>
      <c r="DC15">
        <f t="shared" si="2"/>
        <v>0</v>
      </c>
      <c r="DD15" t="s">
        <v>3</v>
      </c>
      <c r="DE15" t="s">
        <v>3</v>
      </c>
      <c r="DF15">
        <f t="shared" ref="DF15:DF31" si="9">ROUND(ROUND(AE15,2)*CX15,2)</f>
        <v>0</v>
      </c>
      <c r="DG15">
        <f t="shared" si="7"/>
        <v>0</v>
      </c>
      <c r="DH15">
        <f t="shared" si="8"/>
        <v>0</v>
      </c>
      <c r="DI15">
        <f t="shared" si="6"/>
        <v>0</v>
      </c>
      <c r="DJ15">
        <f>DI15</f>
        <v>0</v>
      </c>
      <c r="DK15">
        <v>0</v>
      </c>
      <c r="DL15" t="s">
        <v>3</v>
      </c>
      <c r="DM15">
        <v>0</v>
      </c>
      <c r="DN15" t="s">
        <v>3</v>
      </c>
      <c r="DO15">
        <v>0</v>
      </c>
    </row>
    <row r="16" spans="1:119" x14ac:dyDescent="0.2">
      <c r="A16">
        <f>ROW(Source!A33)</f>
        <v>33</v>
      </c>
      <c r="B16">
        <v>151751235</v>
      </c>
      <c r="C16">
        <v>151751903</v>
      </c>
      <c r="D16">
        <v>37345142</v>
      </c>
      <c r="E16">
        <v>37345137</v>
      </c>
      <c r="F16">
        <v>1</v>
      </c>
      <c r="G16">
        <v>37345137</v>
      </c>
      <c r="H16">
        <v>1</v>
      </c>
      <c r="I16" t="s">
        <v>497</v>
      </c>
      <c r="J16" t="s">
        <v>3</v>
      </c>
      <c r="K16" t="s">
        <v>498</v>
      </c>
      <c r="L16">
        <v>1191</v>
      </c>
      <c r="N16">
        <v>1013</v>
      </c>
      <c r="O16" t="s">
        <v>499</v>
      </c>
      <c r="P16" t="s">
        <v>499</v>
      </c>
      <c r="Q16">
        <v>1</v>
      </c>
      <c r="W16">
        <v>0</v>
      </c>
      <c r="X16">
        <v>476480486</v>
      </c>
      <c r="Y16">
        <f t="shared" si="0"/>
        <v>145.6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1</v>
      </c>
      <c r="AJ16">
        <v>1</v>
      </c>
      <c r="AK16">
        <v>1</v>
      </c>
      <c r="AL16">
        <v>1</v>
      </c>
      <c r="AM16">
        <v>5</v>
      </c>
      <c r="AN16">
        <v>0</v>
      </c>
      <c r="AO16">
        <v>1</v>
      </c>
      <c r="AP16">
        <v>1</v>
      </c>
      <c r="AQ16">
        <v>0</v>
      </c>
      <c r="AR16">
        <v>0</v>
      </c>
      <c r="AS16" t="s">
        <v>3</v>
      </c>
      <c r="AT16">
        <v>145.6</v>
      </c>
      <c r="AU16" t="s">
        <v>3</v>
      </c>
      <c r="AV16">
        <v>1</v>
      </c>
      <c r="AW16">
        <v>2</v>
      </c>
      <c r="AX16">
        <v>151751905</v>
      </c>
      <c r="AY16">
        <v>1</v>
      </c>
      <c r="AZ16">
        <v>0</v>
      </c>
      <c r="BA16">
        <v>20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U16">
        <f>ROUND(AT16*Source!I33*AH16*AL16,2)</f>
        <v>0</v>
      </c>
      <c r="CV16">
        <f>ROUND(Y16*Source!I33,9)</f>
        <v>145.6</v>
      </c>
      <c r="CW16">
        <v>0</v>
      </c>
      <c r="CX16">
        <f>ROUND(Y16*Source!I33,9)</f>
        <v>145.6</v>
      </c>
      <c r="CY16">
        <f>AD16</f>
        <v>0</v>
      </c>
      <c r="CZ16">
        <f>AH16</f>
        <v>0</v>
      </c>
      <c r="DA16">
        <f>AL16</f>
        <v>1</v>
      </c>
      <c r="DB16">
        <f t="shared" si="1"/>
        <v>0</v>
      </c>
      <c r="DC16">
        <f t="shared" si="2"/>
        <v>0</v>
      </c>
      <c r="DD16" t="s">
        <v>3</v>
      </c>
      <c r="DE16" t="s">
        <v>3</v>
      </c>
      <c r="DF16">
        <f t="shared" si="9"/>
        <v>0</v>
      </c>
      <c r="DG16">
        <f t="shared" si="7"/>
        <v>0</v>
      </c>
      <c r="DH16">
        <f t="shared" si="8"/>
        <v>0</v>
      </c>
      <c r="DI16">
        <f t="shared" si="6"/>
        <v>0</v>
      </c>
      <c r="DJ16">
        <f>DI16</f>
        <v>0</v>
      </c>
      <c r="DK16">
        <v>0</v>
      </c>
      <c r="DL16" t="s">
        <v>3</v>
      </c>
      <c r="DM16">
        <v>0</v>
      </c>
      <c r="DN16" t="s">
        <v>3</v>
      </c>
      <c r="DO16">
        <v>0</v>
      </c>
    </row>
    <row r="17" spans="1:119" x14ac:dyDescent="0.2">
      <c r="A17">
        <f>ROW(Source!A34)</f>
        <v>34</v>
      </c>
      <c r="B17">
        <v>151751237</v>
      </c>
      <c r="C17">
        <v>151751906</v>
      </c>
      <c r="D17">
        <v>37345142</v>
      </c>
      <c r="E17">
        <v>37345137</v>
      </c>
      <c r="F17">
        <v>1</v>
      </c>
      <c r="G17">
        <v>37345137</v>
      </c>
      <c r="H17">
        <v>1</v>
      </c>
      <c r="I17" t="s">
        <v>497</v>
      </c>
      <c r="J17" t="s">
        <v>3</v>
      </c>
      <c r="K17" t="s">
        <v>498</v>
      </c>
      <c r="L17">
        <v>1191</v>
      </c>
      <c r="N17">
        <v>1013</v>
      </c>
      <c r="O17" t="s">
        <v>499</v>
      </c>
      <c r="P17" t="s">
        <v>499</v>
      </c>
      <c r="Q17">
        <v>1</v>
      </c>
      <c r="W17">
        <v>0</v>
      </c>
      <c r="X17">
        <v>476480486</v>
      </c>
      <c r="Y17">
        <f t="shared" si="0"/>
        <v>9.3000000000000007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1</v>
      </c>
      <c r="AJ17">
        <v>1</v>
      </c>
      <c r="AK17">
        <v>1</v>
      </c>
      <c r="AL17">
        <v>1</v>
      </c>
      <c r="AM17">
        <v>-2</v>
      </c>
      <c r="AN17">
        <v>0</v>
      </c>
      <c r="AO17">
        <v>1</v>
      </c>
      <c r="AP17">
        <v>1</v>
      </c>
      <c r="AQ17">
        <v>0</v>
      </c>
      <c r="AR17">
        <v>0</v>
      </c>
      <c r="AS17" t="s">
        <v>3</v>
      </c>
      <c r="AT17">
        <v>9.3000000000000007</v>
      </c>
      <c r="AU17" t="s">
        <v>3</v>
      </c>
      <c r="AV17">
        <v>1</v>
      </c>
      <c r="AW17">
        <v>2</v>
      </c>
      <c r="AX17">
        <v>151751920</v>
      </c>
      <c r="AY17">
        <v>1</v>
      </c>
      <c r="AZ17">
        <v>0</v>
      </c>
      <c r="BA17">
        <v>21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U17">
        <f>ROUND(AT17*Source!I34*AH17*AL17,2)</f>
        <v>0</v>
      </c>
      <c r="CV17">
        <f>ROUND(Y17*Source!I34,9)</f>
        <v>9.3000000000000007</v>
      </c>
      <c r="CW17">
        <v>0</v>
      </c>
      <c r="CX17">
        <f>ROUND(Y17*Source!I34,9)</f>
        <v>9.3000000000000007</v>
      </c>
      <c r="CY17">
        <f>AD17</f>
        <v>0</v>
      </c>
      <c r="CZ17">
        <f>AH17</f>
        <v>0</v>
      </c>
      <c r="DA17">
        <f>AL17</f>
        <v>1</v>
      </c>
      <c r="DB17">
        <f t="shared" si="1"/>
        <v>0</v>
      </c>
      <c r="DC17">
        <f t="shared" si="2"/>
        <v>0</v>
      </c>
      <c r="DD17" t="s">
        <v>3</v>
      </c>
      <c r="DE17" t="s">
        <v>3</v>
      </c>
      <c r="DF17">
        <f t="shared" si="9"/>
        <v>0</v>
      </c>
      <c r="DG17">
        <f t="shared" si="7"/>
        <v>0</v>
      </c>
      <c r="DH17">
        <f t="shared" si="8"/>
        <v>0</v>
      </c>
      <c r="DI17">
        <f t="shared" si="6"/>
        <v>0</v>
      </c>
      <c r="DJ17">
        <f>DI17</f>
        <v>0</v>
      </c>
      <c r="DK17">
        <v>0</v>
      </c>
      <c r="DL17" t="s">
        <v>3</v>
      </c>
      <c r="DM17">
        <v>0</v>
      </c>
      <c r="DN17" t="s">
        <v>3</v>
      </c>
      <c r="DO17">
        <v>0</v>
      </c>
    </row>
    <row r="18" spans="1:119" x14ac:dyDescent="0.2">
      <c r="A18">
        <f>ROW(Source!A34)</f>
        <v>34</v>
      </c>
      <c r="B18">
        <v>151751237</v>
      </c>
      <c r="C18">
        <v>151751906</v>
      </c>
      <c r="D18">
        <v>37417785</v>
      </c>
      <c r="E18">
        <v>1</v>
      </c>
      <c r="F18">
        <v>1</v>
      </c>
      <c r="G18">
        <v>37345137</v>
      </c>
      <c r="H18">
        <v>2</v>
      </c>
      <c r="I18" t="s">
        <v>500</v>
      </c>
      <c r="J18" t="s">
        <v>501</v>
      </c>
      <c r="K18" t="s">
        <v>502</v>
      </c>
      <c r="L18">
        <v>1368</v>
      </c>
      <c r="N18">
        <v>1011</v>
      </c>
      <c r="O18" t="s">
        <v>503</v>
      </c>
      <c r="P18" t="s">
        <v>503</v>
      </c>
      <c r="Q18">
        <v>1</v>
      </c>
      <c r="W18">
        <v>0</v>
      </c>
      <c r="X18">
        <v>-32031357</v>
      </c>
      <c r="Y18">
        <f t="shared" si="0"/>
        <v>0.4</v>
      </c>
      <c r="AA18">
        <v>0</v>
      </c>
      <c r="AB18">
        <v>114.83</v>
      </c>
      <c r="AC18">
        <v>12.62</v>
      </c>
      <c r="AD18">
        <v>0</v>
      </c>
      <c r="AE18">
        <v>0</v>
      </c>
      <c r="AF18">
        <v>114.83</v>
      </c>
      <c r="AG18">
        <v>12.62</v>
      </c>
      <c r="AH18">
        <v>0</v>
      </c>
      <c r="AI18">
        <v>1</v>
      </c>
      <c r="AJ18">
        <v>1</v>
      </c>
      <c r="AK18">
        <v>1</v>
      </c>
      <c r="AL18">
        <v>1</v>
      </c>
      <c r="AM18">
        <v>-2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3</v>
      </c>
      <c r="AT18">
        <v>0.4</v>
      </c>
      <c r="AU18" t="s">
        <v>3</v>
      </c>
      <c r="AV18">
        <v>0</v>
      </c>
      <c r="AW18">
        <v>2</v>
      </c>
      <c r="AX18">
        <v>151751921</v>
      </c>
      <c r="AY18">
        <v>1</v>
      </c>
      <c r="AZ18">
        <v>0</v>
      </c>
      <c r="BA18">
        <v>22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V18">
        <v>0</v>
      </c>
      <c r="CW18">
        <f>ROUND(Y18*Source!I34,9)</f>
        <v>0.4</v>
      </c>
      <c r="CX18">
        <f>ROUND(Y18*Source!I34,9)</f>
        <v>0.4</v>
      </c>
      <c r="CY18">
        <f>AB18</f>
        <v>114.83</v>
      </c>
      <c r="CZ18">
        <f>AF18</f>
        <v>114.83</v>
      </c>
      <c r="DA18">
        <f>AJ18</f>
        <v>1</v>
      </c>
      <c r="DB18">
        <f t="shared" si="1"/>
        <v>45.93</v>
      </c>
      <c r="DC18">
        <f t="shared" si="2"/>
        <v>5.05</v>
      </c>
      <c r="DD18" t="s">
        <v>3</v>
      </c>
      <c r="DE18" t="s">
        <v>3</v>
      </c>
      <c r="DF18">
        <f t="shared" si="9"/>
        <v>0</v>
      </c>
      <c r="DG18">
        <f t="shared" si="7"/>
        <v>45.93</v>
      </c>
      <c r="DH18">
        <f t="shared" si="8"/>
        <v>5.05</v>
      </c>
      <c r="DI18">
        <f t="shared" si="6"/>
        <v>0</v>
      </c>
      <c r="DJ18">
        <f>DG18</f>
        <v>45.93</v>
      </c>
      <c r="DK18">
        <v>0</v>
      </c>
      <c r="DL18" t="s">
        <v>3</v>
      </c>
      <c r="DM18">
        <v>0</v>
      </c>
      <c r="DN18" t="s">
        <v>3</v>
      </c>
      <c r="DO18">
        <v>0</v>
      </c>
    </row>
    <row r="19" spans="1:119" x14ac:dyDescent="0.2">
      <c r="A19">
        <f>ROW(Source!A34)</f>
        <v>34</v>
      </c>
      <c r="B19">
        <v>151751237</v>
      </c>
      <c r="C19">
        <v>151751906</v>
      </c>
      <c r="D19">
        <v>37393578</v>
      </c>
      <c r="E19">
        <v>1</v>
      </c>
      <c r="F19">
        <v>1</v>
      </c>
      <c r="G19">
        <v>37345137</v>
      </c>
      <c r="H19">
        <v>3</v>
      </c>
      <c r="I19" t="s">
        <v>518</v>
      </c>
      <c r="J19" t="s">
        <v>519</v>
      </c>
      <c r="K19" t="s">
        <v>520</v>
      </c>
      <c r="L19">
        <v>1348</v>
      </c>
      <c r="N19">
        <v>1009</v>
      </c>
      <c r="O19" t="s">
        <v>511</v>
      </c>
      <c r="P19" t="s">
        <v>511</v>
      </c>
      <c r="Q19">
        <v>1000</v>
      </c>
      <c r="W19">
        <v>0</v>
      </c>
      <c r="X19">
        <v>1238321560</v>
      </c>
      <c r="Y19">
        <f t="shared" si="0"/>
        <v>2.9999999999999997E-4</v>
      </c>
      <c r="AA19">
        <v>1227.3800000000001</v>
      </c>
      <c r="AB19">
        <v>0</v>
      </c>
      <c r="AC19">
        <v>0</v>
      </c>
      <c r="AD19">
        <v>0</v>
      </c>
      <c r="AE19">
        <v>1227.3800000000001</v>
      </c>
      <c r="AF19">
        <v>0</v>
      </c>
      <c r="AG19">
        <v>0</v>
      </c>
      <c r="AH19">
        <v>0</v>
      </c>
      <c r="AI19">
        <v>1</v>
      </c>
      <c r="AJ19">
        <v>1</v>
      </c>
      <c r="AK19">
        <v>1</v>
      </c>
      <c r="AL19">
        <v>1</v>
      </c>
      <c r="AM19">
        <v>-2</v>
      </c>
      <c r="AN19">
        <v>0</v>
      </c>
      <c r="AO19">
        <v>1</v>
      </c>
      <c r="AP19">
        <v>1</v>
      </c>
      <c r="AQ19">
        <v>0</v>
      </c>
      <c r="AR19">
        <v>0</v>
      </c>
      <c r="AS19" t="s">
        <v>3</v>
      </c>
      <c r="AT19">
        <v>2.9999999999999997E-4</v>
      </c>
      <c r="AU19" t="s">
        <v>3</v>
      </c>
      <c r="AV19">
        <v>0</v>
      </c>
      <c r="AW19">
        <v>2</v>
      </c>
      <c r="AX19">
        <v>151751922</v>
      </c>
      <c r="AY19">
        <v>1</v>
      </c>
      <c r="AZ19">
        <v>0</v>
      </c>
      <c r="BA19">
        <v>23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V19">
        <v>0</v>
      </c>
      <c r="CW19">
        <v>0</v>
      </c>
      <c r="CX19">
        <f>ROUND(Y19*Source!I34,9)</f>
        <v>2.9999999999999997E-4</v>
      </c>
      <c r="CY19">
        <f t="shared" ref="CY19:CY29" si="10">AA19</f>
        <v>1227.3800000000001</v>
      </c>
      <c r="CZ19">
        <f t="shared" ref="CZ19:CZ29" si="11">AE19</f>
        <v>1227.3800000000001</v>
      </c>
      <c r="DA19">
        <f t="shared" ref="DA19:DA29" si="12">AI19</f>
        <v>1</v>
      </c>
      <c r="DB19">
        <f t="shared" si="1"/>
        <v>0.37</v>
      </c>
      <c r="DC19">
        <f t="shared" si="2"/>
        <v>0</v>
      </c>
      <c r="DD19" t="s">
        <v>3</v>
      </c>
      <c r="DE19" t="s">
        <v>3</v>
      </c>
      <c r="DF19">
        <f t="shared" si="9"/>
        <v>0.37</v>
      </c>
      <c r="DG19">
        <f t="shared" si="7"/>
        <v>0</v>
      </c>
      <c r="DH19">
        <f t="shared" si="8"/>
        <v>0</v>
      </c>
      <c r="DI19">
        <f t="shared" si="6"/>
        <v>0</v>
      </c>
      <c r="DJ19">
        <f t="shared" ref="DJ19:DJ29" si="13">DF19</f>
        <v>0.37</v>
      </c>
      <c r="DK19">
        <v>0</v>
      </c>
      <c r="DL19" t="s">
        <v>3</v>
      </c>
      <c r="DM19">
        <v>0</v>
      </c>
      <c r="DN19" t="s">
        <v>3</v>
      </c>
      <c r="DO19">
        <v>0</v>
      </c>
    </row>
    <row r="20" spans="1:119" x14ac:dyDescent="0.2">
      <c r="A20">
        <f>ROW(Source!A34)</f>
        <v>34</v>
      </c>
      <c r="B20">
        <v>151751237</v>
      </c>
      <c r="C20">
        <v>151751906</v>
      </c>
      <c r="D20">
        <v>37395969</v>
      </c>
      <c r="E20">
        <v>1</v>
      </c>
      <c r="F20">
        <v>1</v>
      </c>
      <c r="G20">
        <v>37345137</v>
      </c>
      <c r="H20">
        <v>3</v>
      </c>
      <c r="I20" t="s">
        <v>521</v>
      </c>
      <c r="J20" t="s">
        <v>522</v>
      </c>
      <c r="K20" t="s">
        <v>523</v>
      </c>
      <c r="L20">
        <v>1346</v>
      </c>
      <c r="N20">
        <v>1009</v>
      </c>
      <c r="O20" t="s">
        <v>507</v>
      </c>
      <c r="P20" t="s">
        <v>507</v>
      </c>
      <c r="Q20">
        <v>1</v>
      </c>
      <c r="W20">
        <v>0</v>
      </c>
      <c r="X20">
        <v>946507008</v>
      </c>
      <c r="Y20">
        <f t="shared" si="0"/>
        <v>0.03</v>
      </c>
      <c r="AA20">
        <v>15.11</v>
      </c>
      <c r="AB20">
        <v>0</v>
      </c>
      <c r="AC20">
        <v>0</v>
      </c>
      <c r="AD20">
        <v>0</v>
      </c>
      <c r="AE20">
        <v>15.11</v>
      </c>
      <c r="AF20">
        <v>0</v>
      </c>
      <c r="AG20">
        <v>0</v>
      </c>
      <c r="AH20">
        <v>0</v>
      </c>
      <c r="AI20">
        <v>1</v>
      </c>
      <c r="AJ20">
        <v>1</v>
      </c>
      <c r="AK20">
        <v>1</v>
      </c>
      <c r="AL20">
        <v>1</v>
      </c>
      <c r="AM20">
        <v>-2</v>
      </c>
      <c r="AN20">
        <v>0</v>
      </c>
      <c r="AO20">
        <v>1</v>
      </c>
      <c r="AP20">
        <v>1</v>
      </c>
      <c r="AQ20">
        <v>0</v>
      </c>
      <c r="AR20">
        <v>0</v>
      </c>
      <c r="AS20" t="s">
        <v>3</v>
      </c>
      <c r="AT20">
        <v>0.03</v>
      </c>
      <c r="AU20" t="s">
        <v>3</v>
      </c>
      <c r="AV20">
        <v>0</v>
      </c>
      <c r="AW20">
        <v>2</v>
      </c>
      <c r="AX20">
        <v>151751923</v>
      </c>
      <c r="AY20">
        <v>1</v>
      </c>
      <c r="AZ20">
        <v>0</v>
      </c>
      <c r="BA20">
        <v>24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V20">
        <v>0</v>
      </c>
      <c r="CW20">
        <v>0</v>
      </c>
      <c r="CX20">
        <f>ROUND(Y20*Source!I34,9)</f>
        <v>0.03</v>
      </c>
      <c r="CY20">
        <f t="shared" si="10"/>
        <v>15.11</v>
      </c>
      <c r="CZ20">
        <f t="shared" si="11"/>
        <v>15.11</v>
      </c>
      <c r="DA20">
        <f t="shared" si="12"/>
        <v>1</v>
      </c>
      <c r="DB20">
        <f t="shared" si="1"/>
        <v>0.45</v>
      </c>
      <c r="DC20">
        <f t="shared" si="2"/>
        <v>0</v>
      </c>
      <c r="DD20" t="s">
        <v>3</v>
      </c>
      <c r="DE20" t="s">
        <v>3</v>
      </c>
      <c r="DF20">
        <f t="shared" si="9"/>
        <v>0.45</v>
      </c>
      <c r="DG20">
        <f t="shared" si="7"/>
        <v>0</v>
      </c>
      <c r="DH20">
        <f t="shared" si="8"/>
        <v>0</v>
      </c>
      <c r="DI20">
        <f t="shared" si="6"/>
        <v>0</v>
      </c>
      <c r="DJ20">
        <f t="shared" si="13"/>
        <v>0.45</v>
      </c>
      <c r="DK20">
        <v>0</v>
      </c>
      <c r="DL20" t="s">
        <v>3</v>
      </c>
      <c r="DM20">
        <v>0</v>
      </c>
      <c r="DN20" t="s">
        <v>3</v>
      </c>
      <c r="DO20">
        <v>0</v>
      </c>
    </row>
    <row r="21" spans="1:119" x14ac:dyDescent="0.2">
      <c r="A21">
        <f>ROW(Source!A34)</f>
        <v>34</v>
      </c>
      <c r="B21">
        <v>151751237</v>
      </c>
      <c r="C21">
        <v>151751906</v>
      </c>
      <c r="D21">
        <v>37393756</v>
      </c>
      <c r="E21">
        <v>1</v>
      </c>
      <c r="F21">
        <v>1</v>
      </c>
      <c r="G21">
        <v>37345137</v>
      </c>
      <c r="H21">
        <v>3</v>
      </c>
      <c r="I21" t="s">
        <v>524</v>
      </c>
      <c r="J21" t="s">
        <v>525</v>
      </c>
      <c r="K21" t="s">
        <v>526</v>
      </c>
      <c r="L21">
        <v>1346</v>
      </c>
      <c r="N21">
        <v>1009</v>
      </c>
      <c r="O21" t="s">
        <v>507</v>
      </c>
      <c r="P21" t="s">
        <v>507</v>
      </c>
      <c r="Q21">
        <v>1</v>
      </c>
      <c r="W21">
        <v>0</v>
      </c>
      <c r="X21">
        <v>-286966143</v>
      </c>
      <c r="Y21">
        <f t="shared" si="0"/>
        <v>0.01</v>
      </c>
      <c r="AA21">
        <v>16.7</v>
      </c>
      <c r="AB21">
        <v>0</v>
      </c>
      <c r="AC21">
        <v>0</v>
      </c>
      <c r="AD21">
        <v>0</v>
      </c>
      <c r="AE21">
        <v>16.7</v>
      </c>
      <c r="AF21">
        <v>0</v>
      </c>
      <c r="AG21">
        <v>0</v>
      </c>
      <c r="AH21">
        <v>0</v>
      </c>
      <c r="AI21">
        <v>1</v>
      </c>
      <c r="AJ21">
        <v>1</v>
      </c>
      <c r="AK21">
        <v>1</v>
      </c>
      <c r="AL21">
        <v>1</v>
      </c>
      <c r="AM21">
        <v>-2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3</v>
      </c>
      <c r="AT21">
        <v>0.01</v>
      </c>
      <c r="AU21" t="s">
        <v>3</v>
      </c>
      <c r="AV21">
        <v>0</v>
      </c>
      <c r="AW21">
        <v>2</v>
      </c>
      <c r="AX21">
        <v>151751924</v>
      </c>
      <c r="AY21">
        <v>1</v>
      </c>
      <c r="AZ21">
        <v>0</v>
      </c>
      <c r="BA21">
        <v>25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V21">
        <v>0</v>
      </c>
      <c r="CW21">
        <v>0</v>
      </c>
      <c r="CX21">
        <f>ROUND(Y21*Source!I34,9)</f>
        <v>0.01</v>
      </c>
      <c r="CY21">
        <f t="shared" si="10"/>
        <v>16.7</v>
      </c>
      <c r="CZ21">
        <f t="shared" si="11"/>
        <v>16.7</v>
      </c>
      <c r="DA21">
        <f t="shared" si="12"/>
        <v>1</v>
      </c>
      <c r="DB21">
        <f t="shared" si="1"/>
        <v>0.17</v>
      </c>
      <c r="DC21">
        <f t="shared" si="2"/>
        <v>0</v>
      </c>
      <c r="DD21" t="s">
        <v>3</v>
      </c>
      <c r="DE21" t="s">
        <v>3</v>
      </c>
      <c r="DF21">
        <f t="shared" si="9"/>
        <v>0.17</v>
      </c>
      <c r="DG21">
        <f t="shared" si="7"/>
        <v>0</v>
      </c>
      <c r="DH21">
        <f t="shared" si="8"/>
        <v>0</v>
      </c>
      <c r="DI21">
        <f t="shared" si="6"/>
        <v>0</v>
      </c>
      <c r="DJ21">
        <f t="shared" si="13"/>
        <v>0.17</v>
      </c>
      <c r="DK21">
        <v>0</v>
      </c>
      <c r="DL21" t="s">
        <v>3</v>
      </c>
      <c r="DM21">
        <v>0</v>
      </c>
      <c r="DN21" t="s">
        <v>3</v>
      </c>
      <c r="DO21">
        <v>0</v>
      </c>
    </row>
    <row r="22" spans="1:119" x14ac:dyDescent="0.2">
      <c r="A22">
        <f>ROW(Source!A34)</f>
        <v>34</v>
      </c>
      <c r="B22">
        <v>151751237</v>
      </c>
      <c r="C22">
        <v>151751906</v>
      </c>
      <c r="D22">
        <v>37393857</v>
      </c>
      <c r="E22">
        <v>1</v>
      </c>
      <c r="F22">
        <v>1</v>
      </c>
      <c r="G22">
        <v>37345137</v>
      </c>
      <c r="H22">
        <v>3</v>
      </c>
      <c r="I22" t="s">
        <v>527</v>
      </c>
      <c r="J22" t="s">
        <v>528</v>
      </c>
      <c r="K22" t="s">
        <v>529</v>
      </c>
      <c r="L22">
        <v>1348</v>
      </c>
      <c r="N22">
        <v>1009</v>
      </c>
      <c r="O22" t="s">
        <v>511</v>
      </c>
      <c r="P22" t="s">
        <v>511</v>
      </c>
      <c r="Q22">
        <v>1000</v>
      </c>
      <c r="W22">
        <v>0</v>
      </c>
      <c r="X22">
        <v>-1917880410</v>
      </c>
      <c r="Y22">
        <f t="shared" si="0"/>
        <v>2.0000000000000002E-5</v>
      </c>
      <c r="AA22">
        <v>17729.79</v>
      </c>
      <c r="AB22">
        <v>0</v>
      </c>
      <c r="AC22">
        <v>0</v>
      </c>
      <c r="AD22">
        <v>0</v>
      </c>
      <c r="AE22">
        <v>17729.79</v>
      </c>
      <c r="AF22">
        <v>0</v>
      </c>
      <c r="AG22">
        <v>0</v>
      </c>
      <c r="AH22">
        <v>0</v>
      </c>
      <c r="AI22">
        <v>1</v>
      </c>
      <c r="AJ22">
        <v>1</v>
      </c>
      <c r="AK22">
        <v>1</v>
      </c>
      <c r="AL22">
        <v>1</v>
      </c>
      <c r="AM22">
        <v>-2</v>
      </c>
      <c r="AN22">
        <v>0</v>
      </c>
      <c r="AO22">
        <v>1</v>
      </c>
      <c r="AP22">
        <v>1</v>
      </c>
      <c r="AQ22">
        <v>0</v>
      </c>
      <c r="AR22">
        <v>0</v>
      </c>
      <c r="AS22" t="s">
        <v>3</v>
      </c>
      <c r="AT22">
        <v>2.0000000000000002E-5</v>
      </c>
      <c r="AU22" t="s">
        <v>3</v>
      </c>
      <c r="AV22">
        <v>0</v>
      </c>
      <c r="AW22">
        <v>2</v>
      </c>
      <c r="AX22">
        <v>151751925</v>
      </c>
      <c r="AY22">
        <v>1</v>
      </c>
      <c r="AZ22">
        <v>0</v>
      </c>
      <c r="BA22">
        <v>26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V22">
        <v>0</v>
      </c>
      <c r="CW22">
        <v>0</v>
      </c>
      <c r="CX22">
        <f>ROUND(Y22*Source!I34,9)</f>
        <v>2.0000000000000002E-5</v>
      </c>
      <c r="CY22">
        <f t="shared" si="10"/>
        <v>17729.79</v>
      </c>
      <c r="CZ22">
        <f t="shared" si="11"/>
        <v>17729.79</v>
      </c>
      <c r="DA22">
        <f t="shared" si="12"/>
        <v>1</v>
      </c>
      <c r="DB22">
        <f t="shared" si="1"/>
        <v>0.35</v>
      </c>
      <c r="DC22">
        <f t="shared" si="2"/>
        <v>0</v>
      </c>
      <c r="DD22" t="s">
        <v>3</v>
      </c>
      <c r="DE22" t="s">
        <v>3</v>
      </c>
      <c r="DF22">
        <f t="shared" si="9"/>
        <v>0.35</v>
      </c>
      <c r="DG22">
        <f t="shared" si="7"/>
        <v>0</v>
      </c>
      <c r="DH22">
        <f t="shared" si="8"/>
        <v>0</v>
      </c>
      <c r="DI22">
        <f t="shared" si="6"/>
        <v>0</v>
      </c>
      <c r="DJ22">
        <f t="shared" si="13"/>
        <v>0.35</v>
      </c>
      <c r="DK22">
        <v>0</v>
      </c>
      <c r="DL22" t="s">
        <v>3</v>
      </c>
      <c r="DM22">
        <v>0</v>
      </c>
      <c r="DN22" t="s">
        <v>3</v>
      </c>
      <c r="DO22">
        <v>0</v>
      </c>
    </row>
    <row r="23" spans="1:119" x14ac:dyDescent="0.2">
      <c r="A23">
        <f>ROW(Source!A34)</f>
        <v>34</v>
      </c>
      <c r="B23">
        <v>151751237</v>
      </c>
      <c r="C23">
        <v>151751906</v>
      </c>
      <c r="D23">
        <v>118154745</v>
      </c>
      <c r="E23">
        <v>1</v>
      </c>
      <c r="F23">
        <v>1</v>
      </c>
      <c r="G23">
        <v>37345137</v>
      </c>
      <c r="H23">
        <v>3</v>
      </c>
      <c r="I23" t="s">
        <v>530</v>
      </c>
      <c r="J23" t="s">
        <v>531</v>
      </c>
      <c r="K23" t="s">
        <v>532</v>
      </c>
      <c r="L23">
        <v>1355</v>
      </c>
      <c r="N23">
        <v>1010</v>
      </c>
      <c r="O23" t="s">
        <v>184</v>
      </c>
      <c r="P23" t="s">
        <v>184</v>
      </c>
      <c r="Q23">
        <v>100</v>
      </c>
      <c r="W23">
        <v>0</v>
      </c>
      <c r="X23">
        <v>57643539</v>
      </c>
      <c r="Y23">
        <f t="shared" si="0"/>
        <v>0.1</v>
      </c>
      <c r="AA23">
        <v>120.2</v>
      </c>
      <c r="AB23">
        <v>0</v>
      </c>
      <c r="AC23">
        <v>0</v>
      </c>
      <c r="AD23">
        <v>0</v>
      </c>
      <c r="AE23">
        <v>120.2</v>
      </c>
      <c r="AF23">
        <v>0</v>
      </c>
      <c r="AG23">
        <v>0</v>
      </c>
      <c r="AH23">
        <v>0</v>
      </c>
      <c r="AI23">
        <v>1</v>
      </c>
      <c r="AJ23">
        <v>1</v>
      </c>
      <c r="AK23">
        <v>1</v>
      </c>
      <c r="AL23">
        <v>1</v>
      </c>
      <c r="AM23">
        <v>-2</v>
      </c>
      <c r="AN23">
        <v>0</v>
      </c>
      <c r="AO23">
        <v>1</v>
      </c>
      <c r="AP23">
        <v>1</v>
      </c>
      <c r="AQ23">
        <v>0</v>
      </c>
      <c r="AR23">
        <v>0</v>
      </c>
      <c r="AS23" t="s">
        <v>3</v>
      </c>
      <c r="AT23">
        <v>0.1</v>
      </c>
      <c r="AU23" t="s">
        <v>3</v>
      </c>
      <c r="AV23">
        <v>0</v>
      </c>
      <c r="AW23">
        <v>2</v>
      </c>
      <c r="AX23">
        <v>151751926</v>
      </c>
      <c r="AY23">
        <v>1</v>
      </c>
      <c r="AZ23">
        <v>0</v>
      </c>
      <c r="BA23">
        <v>27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V23">
        <v>0</v>
      </c>
      <c r="CW23">
        <v>0</v>
      </c>
      <c r="CX23">
        <f>ROUND(Y23*Source!I34,9)</f>
        <v>0.1</v>
      </c>
      <c r="CY23">
        <f t="shared" si="10"/>
        <v>120.2</v>
      </c>
      <c r="CZ23">
        <f t="shared" si="11"/>
        <v>120.2</v>
      </c>
      <c r="DA23">
        <f t="shared" si="12"/>
        <v>1</v>
      </c>
      <c r="DB23">
        <f t="shared" si="1"/>
        <v>12.02</v>
      </c>
      <c r="DC23">
        <f t="shared" si="2"/>
        <v>0</v>
      </c>
      <c r="DD23" t="s">
        <v>3</v>
      </c>
      <c r="DE23" t="s">
        <v>3</v>
      </c>
      <c r="DF23">
        <f t="shared" si="9"/>
        <v>12.02</v>
      </c>
      <c r="DG23">
        <f t="shared" si="7"/>
        <v>0</v>
      </c>
      <c r="DH23">
        <f t="shared" si="8"/>
        <v>0</v>
      </c>
      <c r="DI23">
        <f t="shared" si="6"/>
        <v>0</v>
      </c>
      <c r="DJ23">
        <f t="shared" si="13"/>
        <v>12.02</v>
      </c>
      <c r="DK23">
        <v>0</v>
      </c>
      <c r="DL23" t="s">
        <v>3</v>
      </c>
      <c r="DM23">
        <v>0</v>
      </c>
      <c r="DN23" t="s">
        <v>3</v>
      </c>
      <c r="DO23">
        <v>0</v>
      </c>
    </row>
    <row r="24" spans="1:119" x14ac:dyDescent="0.2">
      <c r="A24">
        <f>ROW(Source!A34)</f>
        <v>34</v>
      </c>
      <c r="B24">
        <v>151751237</v>
      </c>
      <c r="C24">
        <v>151751906</v>
      </c>
      <c r="D24">
        <v>37394269</v>
      </c>
      <c r="E24">
        <v>1</v>
      </c>
      <c r="F24">
        <v>1</v>
      </c>
      <c r="G24">
        <v>37345137</v>
      </c>
      <c r="H24">
        <v>3</v>
      </c>
      <c r="I24" t="s">
        <v>533</v>
      </c>
      <c r="J24" t="s">
        <v>534</v>
      </c>
      <c r="K24" t="s">
        <v>535</v>
      </c>
      <c r="L24">
        <v>1348</v>
      </c>
      <c r="N24">
        <v>1009</v>
      </c>
      <c r="O24" t="s">
        <v>511</v>
      </c>
      <c r="P24" t="s">
        <v>511</v>
      </c>
      <c r="Q24">
        <v>1000</v>
      </c>
      <c r="W24">
        <v>0</v>
      </c>
      <c r="X24">
        <v>403804236</v>
      </c>
      <c r="Y24">
        <f t="shared" si="0"/>
        <v>6.0000000000000002E-5</v>
      </c>
      <c r="AA24">
        <v>64128.62</v>
      </c>
      <c r="AB24">
        <v>0</v>
      </c>
      <c r="AC24">
        <v>0</v>
      </c>
      <c r="AD24">
        <v>0</v>
      </c>
      <c r="AE24">
        <v>64128.62</v>
      </c>
      <c r="AF24">
        <v>0</v>
      </c>
      <c r="AG24">
        <v>0</v>
      </c>
      <c r="AH24">
        <v>0</v>
      </c>
      <c r="AI24">
        <v>1</v>
      </c>
      <c r="AJ24">
        <v>1</v>
      </c>
      <c r="AK24">
        <v>1</v>
      </c>
      <c r="AL24">
        <v>1</v>
      </c>
      <c r="AM24">
        <v>-2</v>
      </c>
      <c r="AN24">
        <v>0</v>
      </c>
      <c r="AO24">
        <v>1</v>
      </c>
      <c r="AP24">
        <v>1</v>
      </c>
      <c r="AQ24">
        <v>0</v>
      </c>
      <c r="AR24">
        <v>0</v>
      </c>
      <c r="AS24" t="s">
        <v>3</v>
      </c>
      <c r="AT24">
        <v>6.0000000000000002E-5</v>
      </c>
      <c r="AU24" t="s">
        <v>3</v>
      </c>
      <c r="AV24">
        <v>0</v>
      </c>
      <c r="AW24">
        <v>2</v>
      </c>
      <c r="AX24">
        <v>151751927</v>
      </c>
      <c r="AY24">
        <v>1</v>
      </c>
      <c r="AZ24">
        <v>0</v>
      </c>
      <c r="BA24">
        <v>28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V24">
        <v>0</v>
      </c>
      <c r="CW24">
        <v>0</v>
      </c>
      <c r="CX24">
        <f>ROUND(Y24*Source!I34,9)</f>
        <v>6.0000000000000002E-5</v>
      </c>
      <c r="CY24">
        <f t="shared" si="10"/>
        <v>64128.62</v>
      </c>
      <c r="CZ24">
        <f t="shared" si="11"/>
        <v>64128.62</v>
      </c>
      <c r="DA24">
        <f t="shared" si="12"/>
        <v>1</v>
      </c>
      <c r="DB24">
        <f t="shared" si="1"/>
        <v>3.85</v>
      </c>
      <c r="DC24">
        <f t="shared" si="2"/>
        <v>0</v>
      </c>
      <c r="DD24" t="s">
        <v>3</v>
      </c>
      <c r="DE24" t="s">
        <v>3</v>
      </c>
      <c r="DF24">
        <f t="shared" si="9"/>
        <v>3.85</v>
      </c>
      <c r="DG24">
        <f t="shared" si="7"/>
        <v>0</v>
      </c>
      <c r="DH24">
        <f t="shared" si="8"/>
        <v>0</v>
      </c>
      <c r="DI24">
        <f t="shared" si="6"/>
        <v>0</v>
      </c>
      <c r="DJ24">
        <f t="shared" si="13"/>
        <v>3.85</v>
      </c>
      <c r="DK24">
        <v>0</v>
      </c>
      <c r="DL24" t="s">
        <v>3</v>
      </c>
      <c r="DM24">
        <v>0</v>
      </c>
      <c r="DN24" t="s">
        <v>3</v>
      </c>
      <c r="DO24">
        <v>0</v>
      </c>
    </row>
    <row r="25" spans="1:119" x14ac:dyDescent="0.2">
      <c r="A25">
        <f>ROW(Source!A34)</f>
        <v>34</v>
      </c>
      <c r="B25">
        <v>151751237</v>
      </c>
      <c r="C25">
        <v>151751906</v>
      </c>
      <c r="D25">
        <v>37394277</v>
      </c>
      <c r="E25">
        <v>1</v>
      </c>
      <c r="F25">
        <v>1</v>
      </c>
      <c r="G25">
        <v>37345137</v>
      </c>
      <c r="H25">
        <v>3</v>
      </c>
      <c r="I25" t="s">
        <v>536</v>
      </c>
      <c r="J25" t="s">
        <v>537</v>
      </c>
      <c r="K25" t="s">
        <v>538</v>
      </c>
      <c r="L25">
        <v>1348</v>
      </c>
      <c r="N25">
        <v>1009</v>
      </c>
      <c r="O25" t="s">
        <v>511</v>
      </c>
      <c r="P25" t="s">
        <v>511</v>
      </c>
      <c r="Q25">
        <v>1000</v>
      </c>
      <c r="W25">
        <v>0</v>
      </c>
      <c r="X25">
        <v>1034648933</v>
      </c>
      <c r="Y25">
        <f t="shared" si="0"/>
        <v>1E-4</v>
      </c>
      <c r="AA25">
        <v>81246.399999999994</v>
      </c>
      <c r="AB25">
        <v>0</v>
      </c>
      <c r="AC25">
        <v>0</v>
      </c>
      <c r="AD25">
        <v>0</v>
      </c>
      <c r="AE25">
        <v>81246.399999999994</v>
      </c>
      <c r="AF25">
        <v>0</v>
      </c>
      <c r="AG25">
        <v>0</v>
      </c>
      <c r="AH25">
        <v>0</v>
      </c>
      <c r="AI25">
        <v>1</v>
      </c>
      <c r="AJ25">
        <v>1</v>
      </c>
      <c r="AK25">
        <v>1</v>
      </c>
      <c r="AL25">
        <v>1</v>
      </c>
      <c r="AM25">
        <v>-2</v>
      </c>
      <c r="AN25">
        <v>0</v>
      </c>
      <c r="AO25">
        <v>1</v>
      </c>
      <c r="AP25">
        <v>1</v>
      </c>
      <c r="AQ25">
        <v>0</v>
      </c>
      <c r="AR25">
        <v>0</v>
      </c>
      <c r="AS25" t="s">
        <v>3</v>
      </c>
      <c r="AT25">
        <v>1E-4</v>
      </c>
      <c r="AU25" t="s">
        <v>3</v>
      </c>
      <c r="AV25">
        <v>0</v>
      </c>
      <c r="AW25">
        <v>2</v>
      </c>
      <c r="AX25">
        <v>151751928</v>
      </c>
      <c r="AY25">
        <v>1</v>
      </c>
      <c r="AZ25">
        <v>0</v>
      </c>
      <c r="BA25">
        <v>29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V25">
        <v>0</v>
      </c>
      <c r="CW25">
        <v>0</v>
      </c>
      <c r="CX25">
        <f>ROUND(Y25*Source!I34,9)</f>
        <v>1E-4</v>
      </c>
      <c r="CY25">
        <f t="shared" si="10"/>
        <v>81246.399999999994</v>
      </c>
      <c r="CZ25">
        <f t="shared" si="11"/>
        <v>81246.399999999994</v>
      </c>
      <c r="DA25">
        <f t="shared" si="12"/>
        <v>1</v>
      </c>
      <c r="DB25">
        <f t="shared" si="1"/>
        <v>8.1199999999999992</v>
      </c>
      <c r="DC25">
        <f t="shared" si="2"/>
        <v>0</v>
      </c>
      <c r="DD25" t="s">
        <v>3</v>
      </c>
      <c r="DE25" t="s">
        <v>3</v>
      </c>
      <c r="DF25">
        <f t="shared" si="9"/>
        <v>8.1199999999999992</v>
      </c>
      <c r="DG25">
        <f t="shared" si="7"/>
        <v>0</v>
      </c>
      <c r="DH25">
        <f t="shared" si="8"/>
        <v>0</v>
      </c>
      <c r="DI25">
        <f t="shared" si="6"/>
        <v>0</v>
      </c>
      <c r="DJ25">
        <f t="shared" si="13"/>
        <v>8.1199999999999992</v>
      </c>
      <c r="DK25">
        <v>0</v>
      </c>
      <c r="DL25" t="s">
        <v>3</v>
      </c>
      <c r="DM25">
        <v>0</v>
      </c>
      <c r="DN25" t="s">
        <v>3</v>
      </c>
      <c r="DO25">
        <v>0</v>
      </c>
    </row>
    <row r="26" spans="1:119" x14ac:dyDescent="0.2">
      <c r="A26">
        <f>ROW(Source!A34)</f>
        <v>34</v>
      </c>
      <c r="B26">
        <v>151751237</v>
      </c>
      <c r="C26">
        <v>151751906</v>
      </c>
      <c r="D26">
        <v>37407208</v>
      </c>
      <c r="E26">
        <v>1</v>
      </c>
      <c r="F26">
        <v>1</v>
      </c>
      <c r="G26">
        <v>37345137</v>
      </c>
      <c r="H26">
        <v>3</v>
      </c>
      <c r="I26" t="s">
        <v>539</v>
      </c>
      <c r="J26" t="s">
        <v>540</v>
      </c>
      <c r="K26" t="s">
        <v>541</v>
      </c>
      <c r="L26">
        <v>1301</v>
      </c>
      <c r="N26">
        <v>1003</v>
      </c>
      <c r="O26" t="s">
        <v>134</v>
      </c>
      <c r="P26" t="s">
        <v>134</v>
      </c>
      <c r="Q26">
        <v>1</v>
      </c>
      <c r="W26">
        <v>0</v>
      </c>
      <c r="X26">
        <v>660143704</v>
      </c>
      <c r="Y26">
        <f t="shared" si="0"/>
        <v>5.91</v>
      </c>
      <c r="AA26">
        <v>0.69</v>
      </c>
      <c r="AB26">
        <v>0</v>
      </c>
      <c r="AC26">
        <v>0</v>
      </c>
      <c r="AD26">
        <v>0</v>
      </c>
      <c r="AE26">
        <v>0.69</v>
      </c>
      <c r="AF26">
        <v>0</v>
      </c>
      <c r="AG26">
        <v>0</v>
      </c>
      <c r="AH26">
        <v>0</v>
      </c>
      <c r="AI26">
        <v>1</v>
      </c>
      <c r="AJ26">
        <v>1</v>
      </c>
      <c r="AK26">
        <v>1</v>
      </c>
      <c r="AL26">
        <v>1</v>
      </c>
      <c r="AM26">
        <v>-2</v>
      </c>
      <c r="AN26">
        <v>0</v>
      </c>
      <c r="AO26">
        <v>1</v>
      </c>
      <c r="AP26">
        <v>1</v>
      </c>
      <c r="AQ26">
        <v>0</v>
      </c>
      <c r="AR26">
        <v>0</v>
      </c>
      <c r="AS26" t="s">
        <v>3</v>
      </c>
      <c r="AT26">
        <v>5.91</v>
      </c>
      <c r="AU26" t="s">
        <v>3</v>
      </c>
      <c r="AV26">
        <v>0</v>
      </c>
      <c r="AW26">
        <v>2</v>
      </c>
      <c r="AX26">
        <v>151751929</v>
      </c>
      <c r="AY26">
        <v>1</v>
      </c>
      <c r="AZ26">
        <v>0</v>
      </c>
      <c r="BA26">
        <v>30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V26">
        <v>0</v>
      </c>
      <c r="CW26">
        <v>0</v>
      </c>
      <c r="CX26">
        <f>ROUND(Y26*Source!I34,9)</f>
        <v>5.91</v>
      </c>
      <c r="CY26">
        <f t="shared" si="10"/>
        <v>0.69</v>
      </c>
      <c r="CZ26">
        <f t="shared" si="11"/>
        <v>0.69</v>
      </c>
      <c r="DA26">
        <f t="shared" si="12"/>
        <v>1</v>
      </c>
      <c r="DB26">
        <f t="shared" si="1"/>
        <v>4.08</v>
      </c>
      <c r="DC26">
        <f t="shared" si="2"/>
        <v>0</v>
      </c>
      <c r="DD26" t="s">
        <v>3</v>
      </c>
      <c r="DE26" t="s">
        <v>3</v>
      </c>
      <c r="DF26">
        <f t="shared" si="9"/>
        <v>4.08</v>
      </c>
      <c r="DG26">
        <f t="shared" si="7"/>
        <v>0</v>
      </c>
      <c r="DH26">
        <f t="shared" si="8"/>
        <v>0</v>
      </c>
      <c r="DI26">
        <f t="shared" si="6"/>
        <v>0</v>
      </c>
      <c r="DJ26">
        <f t="shared" si="13"/>
        <v>4.08</v>
      </c>
      <c r="DK26">
        <v>0</v>
      </c>
      <c r="DL26" t="s">
        <v>3</v>
      </c>
      <c r="DM26">
        <v>0</v>
      </c>
      <c r="DN26" t="s">
        <v>3</v>
      </c>
      <c r="DO26">
        <v>0</v>
      </c>
    </row>
    <row r="27" spans="1:119" x14ac:dyDescent="0.2">
      <c r="A27">
        <f>ROW(Source!A34)</f>
        <v>34</v>
      </c>
      <c r="B27">
        <v>151751237</v>
      </c>
      <c r="C27">
        <v>151751906</v>
      </c>
      <c r="D27">
        <v>37407278</v>
      </c>
      <c r="E27">
        <v>1</v>
      </c>
      <c r="F27">
        <v>1</v>
      </c>
      <c r="G27">
        <v>37345137</v>
      </c>
      <c r="H27">
        <v>3</v>
      </c>
      <c r="I27" t="s">
        <v>542</v>
      </c>
      <c r="J27" t="s">
        <v>543</v>
      </c>
      <c r="K27" t="s">
        <v>544</v>
      </c>
      <c r="L27">
        <v>1346</v>
      </c>
      <c r="N27">
        <v>1009</v>
      </c>
      <c r="O27" t="s">
        <v>507</v>
      </c>
      <c r="P27" t="s">
        <v>507</v>
      </c>
      <c r="Q27">
        <v>1</v>
      </c>
      <c r="W27">
        <v>0</v>
      </c>
      <c r="X27">
        <v>1313298043</v>
      </c>
      <c r="Y27">
        <f t="shared" si="0"/>
        <v>0.02</v>
      </c>
      <c r="AA27">
        <v>493.08</v>
      </c>
      <c r="AB27">
        <v>0</v>
      </c>
      <c r="AC27">
        <v>0</v>
      </c>
      <c r="AD27">
        <v>0</v>
      </c>
      <c r="AE27">
        <v>493.08</v>
      </c>
      <c r="AF27">
        <v>0</v>
      </c>
      <c r="AG27">
        <v>0</v>
      </c>
      <c r="AH27">
        <v>0</v>
      </c>
      <c r="AI27">
        <v>1</v>
      </c>
      <c r="AJ27">
        <v>1</v>
      </c>
      <c r="AK27">
        <v>1</v>
      </c>
      <c r="AL27">
        <v>1</v>
      </c>
      <c r="AM27">
        <v>-2</v>
      </c>
      <c r="AN27">
        <v>0</v>
      </c>
      <c r="AO27">
        <v>1</v>
      </c>
      <c r="AP27">
        <v>1</v>
      </c>
      <c r="AQ27">
        <v>0</v>
      </c>
      <c r="AR27">
        <v>0</v>
      </c>
      <c r="AS27" t="s">
        <v>3</v>
      </c>
      <c r="AT27">
        <v>0.02</v>
      </c>
      <c r="AU27" t="s">
        <v>3</v>
      </c>
      <c r="AV27">
        <v>0</v>
      </c>
      <c r="AW27">
        <v>2</v>
      </c>
      <c r="AX27">
        <v>151751930</v>
      </c>
      <c r="AY27">
        <v>1</v>
      </c>
      <c r="AZ27">
        <v>0</v>
      </c>
      <c r="BA27">
        <v>31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V27">
        <v>0</v>
      </c>
      <c r="CW27">
        <v>0</v>
      </c>
      <c r="CX27">
        <f>ROUND(Y27*Source!I34,9)</f>
        <v>0.02</v>
      </c>
      <c r="CY27">
        <f t="shared" si="10"/>
        <v>493.08</v>
      </c>
      <c r="CZ27">
        <f t="shared" si="11"/>
        <v>493.08</v>
      </c>
      <c r="DA27">
        <f t="shared" si="12"/>
        <v>1</v>
      </c>
      <c r="DB27">
        <f t="shared" si="1"/>
        <v>9.86</v>
      </c>
      <c r="DC27">
        <f t="shared" si="2"/>
        <v>0</v>
      </c>
      <c r="DD27" t="s">
        <v>3</v>
      </c>
      <c r="DE27" t="s">
        <v>3</v>
      </c>
      <c r="DF27">
        <f t="shared" si="9"/>
        <v>9.86</v>
      </c>
      <c r="DG27">
        <f t="shared" si="7"/>
        <v>0</v>
      </c>
      <c r="DH27">
        <f t="shared" si="8"/>
        <v>0</v>
      </c>
      <c r="DI27">
        <f t="shared" si="6"/>
        <v>0</v>
      </c>
      <c r="DJ27">
        <f t="shared" si="13"/>
        <v>9.86</v>
      </c>
      <c r="DK27">
        <v>0</v>
      </c>
      <c r="DL27" t="s">
        <v>3</v>
      </c>
      <c r="DM27">
        <v>0</v>
      </c>
      <c r="DN27" t="s">
        <v>3</v>
      </c>
      <c r="DO27">
        <v>0</v>
      </c>
    </row>
    <row r="28" spans="1:119" x14ac:dyDescent="0.2">
      <c r="A28">
        <f>ROW(Source!A34)</f>
        <v>34</v>
      </c>
      <c r="B28">
        <v>151751237</v>
      </c>
      <c r="C28">
        <v>151751906</v>
      </c>
      <c r="D28">
        <v>37406760</v>
      </c>
      <c r="E28">
        <v>1</v>
      </c>
      <c r="F28">
        <v>1</v>
      </c>
      <c r="G28">
        <v>37345137</v>
      </c>
      <c r="H28">
        <v>3</v>
      </c>
      <c r="I28" t="s">
        <v>545</v>
      </c>
      <c r="J28" t="s">
        <v>546</v>
      </c>
      <c r="K28" t="s">
        <v>547</v>
      </c>
      <c r="L28">
        <v>1355</v>
      </c>
      <c r="N28">
        <v>1010</v>
      </c>
      <c r="O28" t="s">
        <v>184</v>
      </c>
      <c r="P28" t="s">
        <v>184</v>
      </c>
      <c r="Q28">
        <v>100</v>
      </c>
      <c r="W28">
        <v>0</v>
      </c>
      <c r="X28">
        <v>-1327613835</v>
      </c>
      <c r="Y28">
        <f t="shared" si="0"/>
        <v>0.04</v>
      </c>
      <c r="AA28">
        <v>413.16</v>
      </c>
      <c r="AB28">
        <v>0</v>
      </c>
      <c r="AC28">
        <v>0</v>
      </c>
      <c r="AD28">
        <v>0</v>
      </c>
      <c r="AE28">
        <v>413.16</v>
      </c>
      <c r="AF28">
        <v>0</v>
      </c>
      <c r="AG28">
        <v>0</v>
      </c>
      <c r="AH28">
        <v>0</v>
      </c>
      <c r="AI28">
        <v>1</v>
      </c>
      <c r="AJ28">
        <v>1</v>
      </c>
      <c r="AK28">
        <v>1</v>
      </c>
      <c r="AL28">
        <v>1</v>
      </c>
      <c r="AM28">
        <v>-2</v>
      </c>
      <c r="AN28">
        <v>0</v>
      </c>
      <c r="AO28">
        <v>1</v>
      </c>
      <c r="AP28">
        <v>1</v>
      </c>
      <c r="AQ28">
        <v>0</v>
      </c>
      <c r="AR28">
        <v>0</v>
      </c>
      <c r="AS28" t="s">
        <v>3</v>
      </c>
      <c r="AT28">
        <v>0.04</v>
      </c>
      <c r="AU28" t="s">
        <v>3</v>
      </c>
      <c r="AV28">
        <v>0</v>
      </c>
      <c r="AW28">
        <v>2</v>
      </c>
      <c r="AX28">
        <v>151751931</v>
      </c>
      <c r="AY28">
        <v>1</v>
      </c>
      <c r="AZ28">
        <v>0</v>
      </c>
      <c r="BA28">
        <v>32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V28">
        <v>0</v>
      </c>
      <c r="CW28">
        <v>0</v>
      </c>
      <c r="CX28">
        <f>ROUND(Y28*Source!I34,9)</f>
        <v>0.04</v>
      </c>
      <c r="CY28">
        <f t="shared" si="10"/>
        <v>413.16</v>
      </c>
      <c r="CZ28">
        <f t="shared" si="11"/>
        <v>413.16</v>
      </c>
      <c r="DA28">
        <f t="shared" si="12"/>
        <v>1</v>
      </c>
      <c r="DB28">
        <f t="shared" si="1"/>
        <v>16.53</v>
      </c>
      <c r="DC28">
        <f t="shared" si="2"/>
        <v>0</v>
      </c>
      <c r="DD28" t="s">
        <v>3</v>
      </c>
      <c r="DE28" t="s">
        <v>3</v>
      </c>
      <c r="DF28">
        <f t="shared" si="9"/>
        <v>16.53</v>
      </c>
      <c r="DG28">
        <f t="shared" si="7"/>
        <v>0</v>
      </c>
      <c r="DH28">
        <f t="shared" si="8"/>
        <v>0</v>
      </c>
      <c r="DI28">
        <f t="shared" si="6"/>
        <v>0</v>
      </c>
      <c r="DJ28">
        <f t="shared" si="13"/>
        <v>16.53</v>
      </c>
      <c r="DK28">
        <v>0</v>
      </c>
      <c r="DL28" t="s">
        <v>3</v>
      </c>
      <c r="DM28">
        <v>0</v>
      </c>
      <c r="DN28" t="s">
        <v>3</v>
      </c>
      <c r="DO28">
        <v>0</v>
      </c>
    </row>
    <row r="29" spans="1:119" x14ac:dyDescent="0.2">
      <c r="A29">
        <f>ROW(Source!A34)</f>
        <v>34</v>
      </c>
      <c r="B29">
        <v>151751237</v>
      </c>
      <c r="C29">
        <v>151751906</v>
      </c>
      <c r="D29">
        <v>37367069</v>
      </c>
      <c r="E29">
        <v>37345137</v>
      </c>
      <c r="F29">
        <v>1</v>
      </c>
      <c r="G29">
        <v>37345137</v>
      </c>
      <c r="H29">
        <v>3</v>
      </c>
      <c r="I29" t="s">
        <v>516</v>
      </c>
      <c r="J29" t="s">
        <v>3</v>
      </c>
      <c r="K29" t="s">
        <v>517</v>
      </c>
      <c r="L29">
        <v>1348</v>
      </c>
      <c r="N29">
        <v>1009</v>
      </c>
      <c r="O29" t="s">
        <v>511</v>
      </c>
      <c r="P29" t="s">
        <v>511</v>
      </c>
      <c r="Q29">
        <v>1000</v>
      </c>
      <c r="W29">
        <v>0</v>
      </c>
      <c r="X29">
        <v>-783086922</v>
      </c>
      <c r="Y29">
        <f t="shared" si="0"/>
        <v>1E-3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1</v>
      </c>
      <c r="AJ29">
        <v>1</v>
      </c>
      <c r="AK29">
        <v>1</v>
      </c>
      <c r="AL29">
        <v>1</v>
      </c>
      <c r="AM29">
        <v>-2</v>
      </c>
      <c r="AN29">
        <v>0</v>
      </c>
      <c r="AO29">
        <v>1</v>
      </c>
      <c r="AP29">
        <v>1</v>
      </c>
      <c r="AQ29">
        <v>0</v>
      </c>
      <c r="AR29">
        <v>0</v>
      </c>
      <c r="AS29" t="s">
        <v>3</v>
      </c>
      <c r="AT29">
        <v>1E-3</v>
      </c>
      <c r="AU29" t="s">
        <v>3</v>
      </c>
      <c r="AV29">
        <v>0</v>
      </c>
      <c r="AW29">
        <v>2</v>
      </c>
      <c r="AX29">
        <v>151751935</v>
      </c>
      <c r="AY29">
        <v>1</v>
      </c>
      <c r="AZ29">
        <v>0</v>
      </c>
      <c r="BA29">
        <v>36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V29">
        <v>0</v>
      </c>
      <c r="CW29">
        <v>0</v>
      </c>
      <c r="CX29">
        <f>ROUND(Y29*Source!I34,9)</f>
        <v>1E-3</v>
      </c>
      <c r="CY29">
        <f t="shared" si="10"/>
        <v>0</v>
      </c>
      <c r="CZ29">
        <f t="shared" si="11"/>
        <v>0</v>
      </c>
      <c r="DA29">
        <f t="shared" si="12"/>
        <v>1</v>
      </c>
      <c r="DB29">
        <f t="shared" si="1"/>
        <v>0</v>
      </c>
      <c r="DC29">
        <f t="shared" si="2"/>
        <v>0</v>
      </c>
      <c r="DD29" t="s">
        <v>3</v>
      </c>
      <c r="DE29" t="s">
        <v>3</v>
      </c>
      <c r="DF29">
        <f t="shared" si="9"/>
        <v>0</v>
      </c>
      <c r="DG29">
        <f t="shared" si="7"/>
        <v>0</v>
      </c>
      <c r="DH29">
        <f t="shared" si="8"/>
        <v>0</v>
      </c>
      <c r="DI29">
        <f t="shared" si="6"/>
        <v>0</v>
      </c>
      <c r="DJ29">
        <f t="shared" si="13"/>
        <v>0</v>
      </c>
      <c r="DK29">
        <v>0</v>
      </c>
      <c r="DL29" t="s">
        <v>3</v>
      </c>
      <c r="DM29">
        <v>0</v>
      </c>
      <c r="DN29" t="s">
        <v>3</v>
      </c>
      <c r="DO29">
        <v>0</v>
      </c>
    </row>
    <row r="30" spans="1:119" x14ac:dyDescent="0.2">
      <c r="A30">
        <f>ROW(Source!A35)</f>
        <v>35</v>
      </c>
      <c r="B30">
        <v>151751235</v>
      </c>
      <c r="C30">
        <v>151751906</v>
      </c>
      <c r="D30">
        <v>37345142</v>
      </c>
      <c r="E30">
        <v>37345137</v>
      </c>
      <c r="F30">
        <v>1</v>
      </c>
      <c r="G30">
        <v>37345137</v>
      </c>
      <c r="H30">
        <v>1</v>
      </c>
      <c r="I30" t="s">
        <v>497</v>
      </c>
      <c r="J30" t="s">
        <v>3</v>
      </c>
      <c r="K30" t="s">
        <v>498</v>
      </c>
      <c r="L30">
        <v>1191</v>
      </c>
      <c r="N30">
        <v>1013</v>
      </c>
      <c r="O30" t="s">
        <v>499</v>
      </c>
      <c r="P30" t="s">
        <v>499</v>
      </c>
      <c r="Q30">
        <v>1</v>
      </c>
      <c r="W30">
        <v>0</v>
      </c>
      <c r="X30">
        <v>476480486</v>
      </c>
      <c r="Y30">
        <f t="shared" si="0"/>
        <v>9.3000000000000007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1</v>
      </c>
      <c r="AJ30">
        <v>1</v>
      </c>
      <c r="AK30">
        <v>1</v>
      </c>
      <c r="AL30">
        <v>1</v>
      </c>
      <c r="AM30">
        <v>5</v>
      </c>
      <c r="AN30">
        <v>0</v>
      </c>
      <c r="AO30">
        <v>1</v>
      </c>
      <c r="AP30">
        <v>1</v>
      </c>
      <c r="AQ30">
        <v>0</v>
      </c>
      <c r="AR30">
        <v>0</v>
      </c>
      <c r="AS30" t="s">
        <v>3</v>
      </c>
      <c r="AT30">
        <v>9.3000000000000007</v>
      </c>
      <c r="AU30" t="s">
        <v>3</v>
      </c>
      <c r="AV30">
        <v>1</v>
      </c>
      <c r="AW30">
        <v>2</v>
      </c>
      <c r="AX30">
        <v>151751920</v>
      </c>
      <c r="AY30">
        <v>1</v>
      </c>
      <c r="AZ30">
        <v>0</v>
      </c>
      <c r="BA30">
        <v>37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U30">
        <f>ROUND(AT30*Source!I35*AH30*AL30,2)</f>
        <v>0</v>
      </c>
      <c r="CV30">
        <f>ROUND(Y30*Source!I35,9)</f>
        <v>9.3000000000000007</v>
      </c>
      <c r="CW30">
        <v>0</v>
      </c>
      <c r="CX30">
        <f>ROUND(Y30*Source!I35,9)</f>
        <v>9.3000000000000007</v>
      </c>
      <c r="CY30">
        <f>AD30</f>
        <v>0</v>
      </c>
      <c r="CZ30">
        <f>AH30</f>
        <v>0</v>
      </c>
      <c r="DA30">
        <f>AL30</f>
        <v>1</v>
      </c>
      <c r="DB30">
        <f t="shared" si="1"/>
        <v>0</v>
      </c>
      <c r="DC30">
        <f t="shared" si="2"/>
        <v>0</v>
      </c>
      <c r="DD30" t="s">
        <v>3</v>
      </c>
      <c r="DE30" t="s">
        <v>3</v>
      </c>
      <c r="DF30">
        <f t="shared" si="9"/>
        <v>0</v>
      </c>
      <c r="DG30">
        <f t="shared" si="7"/>
        <v>0</v>
      </c>
      <c r="DH30">
        <f t="shared" si="8"/>
        <v>0</v>
      </c>
      <c r="DI30">
        <f t="shared" si="6"/>
        <v>0</v>
      </c>
      <c r="DJ30">
        <f>DI30</f>
        <v>0</v>
      </c>
      <c r="DK30">
        <v>0</v>
      </c>
      <c r="DL30" t="s">
        <v>3</v>
      </c>
      <c r="DM30">
        <v>0</v>
      </c>
      <c r="DN30" t="s">
        <v>3</v>
      </c>
      <c r="DO30">
        <v>0</v>
      </c>
    </row>
    <row r="31" spans="1:119" x14ac:dyDescent="0.2">
      <c r="A31">
        <f>ROW(Source!A35)</f>
        <v>35</v>
      </c>
      <c r="B31">
        <v>151751235</v>
      </c>
      <c r="C31">
        <v>151751906</v>
      </c>
      <c r="D31">
        <v>37417785</v>
      </c>
      <c r="E31">
        <v>1</v>
      </c>
      <c r="F31">
        <v>1</v>
      </c>
      <c r="G31">
        <v>37345137</v>
      </c>
      <c r="H31">
        <v>2</v>
      </c>
      <c r="I31" t="s">
        <v>500</v>
      </c>
      <c r="J31" t="s">
        <v>501</v>
      </c>
      <c r="K31" t="s">
        <v>502</v>
      </c>
      <c r="L31">
        <v>1368</v>
      </c>
      <c r="N31">
        <v>1011</v>
      </c>
      <c r="O31" t="s">
        <v>503</v>
      </c>
      <c r="P31" t="s">
        <v>503</v>
      </c>
      <c r="Q31">
        <v>1</v>
      </c>
      <c r="W31">
        <v>0</v>
      </c>
      <c r="X31">
        <v>-32031357</v>
      </c>
      <c r="Y31">
        <f t="shared" si="0"/>
        <v>0.4</v>
      </c>
      <c r="AA31">
        <v>0</v>
      </c>
      <c r="AB31">
        <v>1517.26</v>
      </c>
      <c r="AC31">
        <v>455.99</v>
      </c>
      <c r="AD31">
        <v>0</v>
      </c>
      <c r="AE31">
        <v>0</v>
      </c>
      <c r="AF31">
        <v>114.83</v>
      </c>
      <c r="AG31">
        <v>12.62</v>
      </c>
      <c r="AH31">
        <v>0</v>
      </c>
      <c r="AI31">
        <v>1</v>
      </c>
      <c r="AJ31">
        <v>12.62</v>
      </c>
      <c r="AK31">
        <v>34.51</v>
      </c>
      <c r="AL31">
        <v>1</v>
      </c>
      <c r="AM31">
        <v>2</v>
      </c>
      <c r="AN31">
        <v>0</v>
      </c>
      <c r="AO31">
        <v>1</v>
      </c>
      <c r="AP31">
        <v>1</v>
      </c>
      <c r="AQ31">
        <v>0</v>
      </c>
      <c r="AR31">
        <v>0</v>
      </c>
      <c r="AS31" t="s">
        <v>3</v>
      </c>
      <c r="AT31">
        <v>0.4</v>
      </c>
      <c r="AU31" t="s">
        <v>3</v>
      </c>
      <c r="AV31">
        <v>0</v>
      </c>
      <c r="AW31">
        <v>2</v>
      </c>
      <c r="AX31">
        <v>151751921</v>
      </c>
      <c r="AY31">
        <v>1</v>
      </c>
      <c r="AZ31">
        <v>0</v>
      </c>
      <c r="BA31">
        <v>38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V31">
        <v>0</v>
      </c>
      <c r="CW31">
        <f>ROUND(Y31*Source!I35,9)</f>
        <v>0.4</v>
      </c>
      <c r="CX31">
        <f>ROUND(Y31*Source!I35,9)</f>
        <v>0.4</v>
      </c>
      <c r="CY31">
        <f>AB31</f>
        <v>1517.26</v>
      </c>
      <c r="CZ31">
        <f>AF31</f>
        <v>114.83</v>
      </c>
      <c r="DA31">
        <f>AJ31</f>
        <v>12.62</v>
      </c>
      <c r="DB31">
        <f t="shared" si="1"/>
        <v>45.93</v>
      </c>
      <c r="DC31">
        <f t="shared" si="2"/>
        <v>5.05</v>
      </c>
      <c r="DD31" t="s">
        <v>3</v>
      </c>
      <c r="DE31" t="s">
        <v>3</v>
      </c>
      <c r="DF31">
        <f t="shared" si="9"/>
        <v>0</v>
      </c>
      <c r="DG31">
        <f>ROUND(ROUND(AF31*AJ31,2)*CX31,2)</f>
        <v>579.66</v>
      </c>
      <c r="DH31">
        <f>ROUND(ROUND(AG31*AK31,2)*CX31,2)</f>
        <v>174.21</v>
      </c>
      <c r="DI31">
        <f t="shared" si="6"/>
        <v>0</v>
      </c>
      <c r="DJ31">
        <f>DG31</f>
        <v>579.66</v>
      </c>
      <c r="DK31">
        <v>0</v>
      </c>
      <c r="DL31" t="s">
        <v>3</v>
      </c>
      <c r="DM31">
        <v>0</v>
      </c>
      <c r="DN31" t="s">
        <v>3</v>
      </c>
      <c r="DO31">
        <v>0</v>
      </c>
    </row>
    <row r="32" spans="1:119" x14ac:dyDescent="0.2">
      <c r="A32">
        <f>ROW(Source!A35)</f>
        <v>35</v>
      </c>
      <c r="B32">
        <v>151751235</v>
      </c>
      <c r="C32">
        <v>151751906</v>
      </c>
      <c r="D32">
        <v>37393578</v>
      </c>
      <c r="E32">
        <v>1</v>
      </c>
      <c r="F32">
        <v>1</v>
      </c>
      <c r="G32">
        <v>37345137</v>
      </c>
      <c r="H32">
        <v>3</v>
      </c>
      <c r="I32" t="s">
        <v>518</v>
      </c>
      <c r="J32" t="s">
        <v>519</v>
      </c>
      <c r="K32" t="s">
        <v>520</v>
      </c>
      <c r="L32">
        <v>1348</v>
      </c>
      <c r="N32">
        <v>1009</v>
      </c>
      <c r="O32" t="s">
        <v>511</v>
      </c>
      <c r="P32" t="s">
        <v>511</v>
      </c>
      <c r="Q32">
        <v>1000</v>
      </c>
      <c r="W32">
        <v>0</v>
      </c>
      <c r="X32">
        <v>1238321560</v>
      </c>
      <c r="Y32">
        <f t="shared" si="0"/>
        <v>2.9999999999999997E-4</v>
      </c>
      <c r="AA32">
        <v>6836.51</v>
      </c>
      <c r="AB32">
        <v>0</v>
      </c>
      <c r="AC32">
        <v>0</v>
      </c>
      <c r="AD32">
        <v>0</v>
      </c>
      <c r="AE32">
        <v>1227.3800000000001</v>
      </c>
      <c r="AF32">
        <v>0</v>
      </c>
      <c r="AG32">
        <v>0</v>
      </c>
      <c r="AH32">
        <v>0</v>
      </c>
      <c r="AI32">
        <v>5.57</v>
      </c>
      <c r="AJ32">
        <v>1</v>
      </c>
      <c r="AK32">
        <v>1</v>
      </c>
      <c r="AL32">
        <v>1</v>
      </c>
      <c r="AM32">
        <v>2</v>
      </c>
      <c r="AN32">
        <v>0</v>
      </c>
      <c r="AO32">
        <v>1</v>
      </c>
      <c r="AP32">
        <v>1</v>
      </c>
      <c r="AQ32">
        <v>0</v>
      </c>
      <c r="AR32">
        <v>0</v>
      </c>
      <c r="AS32" t="s">
        <v>3</v>
      </c>
      <c r="AT32">
        <v>2.9999999999999997E-4</v>
      </c>
      <c r="AU32" t="s">
        <v>3</v>
      </c>
      <c r="AV32">
        <v>0</v>
      </c>
      <c r="AW32">
        <v>2</v>
      </c>
      <c r="AX32">
        <v>151751922</v>
      </c>
      <c r="AY32">
        <v>1</v>
      </c>
      <c r="AZ32">
        <v>0</v>
      </c>
      <c r="BA32">
        <v>39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V32">
        <v>0</v>
      </c>
      <c r="CW32">
        <v>0</v>
      </c>
      <c r="CX32">
        <f>ROUND(Y32*Source!I35,9)</f>
        <v>2.9999999999999997E-4</v>
      </c>
      <c r="CY32">
        <f t="shared" ref="CY32:CY42" si="14">AA32</f>
        <v>6836.51</v>
      </c>
      <c r="CZ32">
        <f t="shared" ref="CZ32:CZ42" si="15">AE32</f>
        <v>1227.3800000000001</v>
      </c>
      <c r="DA32">
        <f t="shared" ref="DA32:DA42" si="16">AI32</f>
        <v>5.57</v>
      </c>
      <c r="DB32">
        <f t="shared" si="1"/>
        <v>0.37</v>
      </c>
      <c r="DC32">
        <f t="shared" si="2"/>
        <v>0</v>
      </c>
      <c r="DD32" t="s">
        <v>3</v>
      </c>
      <c r="DE32" t="s">
        <v>3</v>
      </c>
      <c r="DF32">
        <f t="shared" ref="DF32:DF42" si="17">ROUND(ROUND(AE32*AI32,2)*CX32,2)</f>
        <v>2.0499999999999998</v>
      </c>
      <c r="DG32">
        <f t="shared" ref="DG32:DG70" si="18">ROUND(ROUND(AF32,2)*CX32,2)</f>
        <v>0</v>
      </c>
      <c r="DH32">
        <f t="shared" ref="DH32:DH70" si="19">ROUND(ROUND(AG32,2)*CX32,2)</f>
        <v>0</v>
      </c>
      <c r="DI32">
        <f t="shared" si="6"/>
        <v>0</v>
      </c>
      <c r="DJ32">
        <f t="shared" ref="DJ32:DJ42" si="20">DF32</f>
        <v>2.0499999999999998</v>
      </c>
      <c r="DK32">
        <v>0</v>
      </c>
      <c r="DL32" t="s">
        <v>3</v>
      </c>
      <c r="DM32">
        <v>0</v>
      </c>
      <c r="DN32" t="s">
        <v>3</v>
      </c>
      <c r="DO32">
        <v>0</v>
      </c>
    </row>
    <row r="33" spans="1:119" x14ac:dyDescent="0.2">
      <c r="A33">
        <f>ROW(Source!A35)</f>
        <v>35</v>
      </c>
      <c r="B33">
        <v>151751235</v>
      </c>
      <c r="C33">
        <v>151751906</v>
      </c>
      <c r="D33">
        <v>37395969</v>
      </c>
      <c r="E33">
        <v>1</v>
      </c>
      <c r="F33">
        <v>1</v>
      </c>
      <c r="G33">
        <v>37345137</v>
      </c>
      <c r="H33">
        <v>3</v>
      </c>
      <c r="I33" t="s">
        <v>521</v>
      </c>
      <c r="J33" t="s">
        <v>522</v>
      </c>
      <c r="K33" t="s">
        <v>523</v>
      </c>
      <c r="L33">
        <v>1346</v>
      </c>
      <c r="N33">
        <v>1009</v>
      </c>
      <c r="O33" t="s">
        <v>507</v>
      </c>
      <c r="P33" t="s">
        <v>507</v>
      </c>
      <c r="Q33">
        <v>1</v>
      </c>
      <c r="W33">
        <v>0</v>
      </c>
      <c r="X33">
        <v>946507008</v>
      </c>
      <c r="Y33">
        <f t="shared" si="0"/>
        <v>0.03</v>
      </c>
      <c r="AA33">
        <v>194.77</v>
      </c>
      <c r="AB33">
        <v>0</v>
      </c>
      <c r="AC33">
        <v>0</v>
      </c>
      <c r="AD33">
        <v>0</v>
      </c>
      <c r="AE33">
        <v>15.11</v>
      </c>
      <c r="AF33">
        <v>0</v>
      </c>
      <c r="AG33">
        <v>0</v>
      </c>
      <c r="AH33">
        <v>0</v>
      </c>
      <c r="AI33">
        <v>12.89</v>
      </c>
      <c r="AJ33">
        <v>1</v>
      </c>
      <c r="AK33">
        <v>1</v>
      </c>
      <c r="AL33">
        <v>1</v>
      </c>
      <c r="AM33">
        <v>2</v>
      </c>
      <c r="AN33">
        <v>0</v>
      </c>
      <c r="AO33">
        <v>1</v>
      </c>
      <c r="AP33">
        <v>1</v>
      </c>
      <c r="AQ33">
        <v>0</v>
      </c>
      <c r="AR33">
        <v>0</v>
      </c>
      <c r="AS33" t="s">
        <v>3</v>
      </c>
      <c r="AT33">
        <v>0.03</v>
      </c>
      <c r="AU33" t="s">
        <v>3</v>
      </c>
      <c r="AV33">
        <v>0</v>
      </c>
      <c r="AW33">
        <v>2</v>
      </c>
      <c r="AX33">
        <v>151751923</v>
      </c>
      <c r="AY33">
        <v>1</v>
      </c>
      <c r="AZ33">
        <v>0</v>
      </c>
      <c r="BA33">
        <v>40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V33">
        <v>0</v>
      </c>
      <c r="CW33">
        <v>0</v>
      </c>
      <c r="CX33">
        <f>ROUND(Y33*Source!I35,9)</f>
        <v>0.03</v>
      </c>
      <c r="CY33">
        <f t="shared" si="14"/>
        <v>194.77</v>
      </c>
      <c r="CZ33">
        <f t="shared" si="15"/>
        <v>15.11</v>
      </c>
      <c r="DA33">
        <f t="shared" si="16"/>
        <v>12.89</v>
      </c>
      <c r="DB33">
        <f t="shared" si="1"/>
        <v>0.45</v>
      </c>
      <c r="DC33">
        <f t="shared" si="2"/>
        <v>0</v>
      </c>
      <c r="DD33" t="s">
        <v>3</v>
      </c>
      <c r="DE33" t="s">
        <v>3</v>
      </c>
      <c r="DF33">
        <f t="shared" si="17"/>
        <v>5.84</v>
      </c>
      <c r="DG33">
        <f t="shared" si="18"/>
        <v>0</v>
      </c>
      <c r="DH33">
        <f t="shared" si="19"/>
        <v>0</v>
      </c>
      <c r="DI33">
        <f t="shared" si="6"/>
        <v>0</v>
      </c>
      <c r="DJ33">
        <f t="shared" si="20"/>
        <v>5.84</v>
      </c>
      <c r="DK33">
        <v>0</v>
      </c>
      <c r="DL33" t="s">
        <v>3</v>
      </c>
      <c r="DM33">
        <v>0</v>
      </c>
      <c r="DN33" t="s">
        <v>3</v>
      </c>
      <c r="DO33">
        <v>0</v>
      </c>
    </row>
    <row r="34" spans="1:119" x14ac:dyDescent="0.2">
      <c r="A34">
        <f>ROW(Source!A35)</f>
        <v>35</v>
      </c>
      <c r="B34">
        <v>151751235</v>
      </c>
      <c r="C34">
        <v>151751906</v>
      </c>
      <c r="D34">
        <v>37393756</v>
      </c>
      <c r="E34">
        <v>1</v>
      </c>
      <c r="F34">
        <v>1</v>
      </c>
      <c r="G34">
        <v>37345137</v>
      </c>
      <c r="H34">
        <v>3</v>
      </c>
      <c r="I34" t="s">
        <v>524</v>
      </c>
      <c r="J34" t="s">
        <v>525</v>
      </c>
      <c r="K34" t="s">
        <v>526</v>
      </c>
      <c r="L34">
        <v>1346</v>
      </c>
      <c r="N34">
        <v>1009</v>
      </c>
      <c r="O34" t="s">
        <v>507</v>
      </c>
      <c r="P34" t="s">
        <v>507</v>
      </c>
      <c r="Q34">
        <v>1</v>
      </c>
      <c r="W34">
        <v>0</v>
      </c>
      <c r="X34">
        <v>-286966143</v>
      </c>
      <c r="Y34">
        <f t="shared" si="0"/>
        <v>0.01</v>
      </c>
      <c r="AA34">
        <v>464.93</v>
      </c>
      <c r="AB34">
        <v>0</v>
      </c>
      <c r="AC34">
        <v>0</v>
      </c>
      <c r="AD34">
        <v>0</v>
      </c>
      <c r="AE34">
        <v>16.7</v>
      </c>
      <c r="AF34">
        <v>0</v>
      </c>
      <c r="AG34">
        <v>0</v>
      </c>
      <c r="AH34">
        <v>0</v>
      </c>
      <c r="AI34">
        <v>27.84</v>
      </c>
      <c r="AJ34">
        <v>1</v>
      </c>
      <c r="AK34">
        <v>1</v>
      </c>
      <c r="AL34">
        <v>1</v>
      </c>
      <c r="AM34">
        <v>2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3</v>
      </c>
      <c r="AT34">
        <v>0.01</v>
      </c>
      <c r="AU34" t="s">
        <v>3</v>
      </c>
      <c r="AV34">
        <v>0</v>
      </c>
      <c r="AW34">
        <v>2</v>
      </c>
      <c r="AX34">
        <v>151751924</v>
      </c>
      <c r="AY34">
        <v>1</v>
      </c>
      <c r="AZ34">
        <v>0</v>
      </c>
      <c r="BA34">
        <v>41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V34">
        <v>0</v>
      </c>
      <c r="CW34">
        <v>0</v>
      </c>
      <c r="CX34">
        <f>ROUND(Y34*Source!I35,9)</f>
        <v>0.01</v>
      </c>
      <c r="CY34">
        <f t="shared" si="14"/>
        <v>464.93</v>
      </c>
      <c r="CZ34">
        <f t="shared" si="15"/>
        <v>16.7</v>
      </c>
      <c r="DA34">
        <f t="shared" si="16"/>
        <v>27.84</v>
      </c>
      <c r="DB34">
        <f t="shared" si="1"/>
        <v>0.17</v>
      </c>
      <c r="DC34">
        <f t="shared" si="2"/>
        <v>0</v>
      </c>
      <c r="DD34" t="s">
        <v>3</v>
      </c>
      <c r="DE34" t="s">
        <v>3</v>
      </c>
      <c r="DF34">
        <f t="shared" si="17"/>
        <v>4.6500000000000004</v>
      </c>
      <c r="DG34">
        <f t="shared" si="18"/>
        <v>0</v>
      </c>
      <c r="DH34">
        <f t="shared" si="19"/>
        <v>0</v>
      </c>
      <c r="DI34">
        <f t="shared" si="6"/>
        <v>0</v>
      </c>
      <c r="DJ34">
        <f t="shared" si="20"/>
        <v>4.6500000000000004</v>
      </c>
      <c r="DK34">
        <v>0</v>
      </c>
      <c r="DL34" t="s">
        <v>3</v>
      </c>
      <c r="DM34">
        <v>0</v>
      </c>
      <c r="DN34" t="s">
        <v>3</v>
      </c>
      <c r="DO34">
        <v>0</v>
      </c>
    </row>
    <row r="35" spans="1:119" x14ac:dyDescent="0.2">
      <c r="A35">
        <f>ROW(Source!A35)</f>
        <v>35</v>
      </c>
      <c r="B35">
        <v>151751235</v>
      </c>
      <c r="C35">
        <v>151751906</v>
      </c>
      <c r="D35">
        <v>37393857</v>
      </c>
      <c r="E35">
        <v>1</v>
      </c>
      <c r="F35">
        <v>1</v>
      </c>
      <c r="G35">
        <v>37345137</v>
      </c>
      <c r="H35">
        <v>3</v>
      </c>
      <c r="I35" t="s">
        <v>527</v>
      </c>
      <c r="J35" t="s">
        <v>528</v>
      </c>
      <c r="K35" t="s">
        <v>529</v>
      </c>
      <c r="L35">
        <v>1348</v>
      </c>
      <c r="N35">
        <v>1009</v>
      </c>
      <c r="O35" t="s">
        <v>511</v>
      </c>
      <c r="P35" t="s">
        <v>511</v>
      </c>
      <c r="Q35">
        <v>1000</v>
      </c>
      <c r="W35">
        <v>0</v>
      </c>
      <c r="X35">
        <v>-1917880410</v>
      </c>
      <c r="Y35">
        <f t="shared" si="0"/>
        <v>2.0000000000000002E-5</v>
      </c>
      <c r="AA35">
        <v>127122.59</v>
      </c>
      <c r="AB35">
        <v>0</v>
      </c>
      <c r="AC35">
        <v>0</v>
      </c>
      <c r="AD35">
        <v>0</v>
      </c>
      <c r="AE35">
        <v>17729.79</v>
      </c>
      <c r="AF35">
        <v>0</v>
      </c>
      <c r="AG35">
        <v>0</v>
      </c>
      <c r="AH35">
        <v>0</v>
      </c>
      <c r="AI35">
        <v>7.17</v>
      </c>
      <c r="AJ35">
        <v>1</v>
      </c>
      <c r="AK35">
        <v>1</v>
      </c>
      <c r="AL35">
        <v>1</v>
      </c>
      <c r="AM35">
        <v>2</v>
      </c>
      <c r="AN35">
        <v>0</v>
      </c>
      <c r="AO35">
        <v>1</v>
      </c>
      <c r="AP35">
        <v>1</v>
      </c>
      <c r="AQ35">
        <v>0</v>
      </c>
      <c r="AR35">
        <v>0</v>
      </c>
      <c r="AS35" t="s">
        <v>3</v>
      </c>
      <c r="AT35">
        <v>2.0000000000000002E-5</v>
      </c>
      <c r="AU35" t="s">
        <v>3</v>
      </c>
      <c r="AV35">
        <v>0</v>
      </c>
      <c r="AW35">
        <v>2</v>
      </c>
      <c r="AX35">
        <v>151751925</v>
      </c>
      <c r="AY35">
        <v>1</v>
      </c>
      <c r="AZ35">
        <v>0</v>
      </c>
      <c r="BA35">
        <v>42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V35">
        <v>0</v>
      </c>
      <c r="CW35">
        <v>0</v>
      </c>
      <c r="CX35">
        <f>ROUND(Y35*Source!I35,9)</f>
        <v>2.0000000000000002E-5</v>
      </c>
      <c r="CY35">
        <f t="shared" si="14"/>
        <v>127122.59</v>
      </c>
      <c r="CZ35">
        <f t="shared" si="15"/>
        <v>17729.79</v>
      </c>
      <c r="DA35">
        <f t="shared" si="16"/>
        <v>7.17</v>
      </c>
      <c r="DB35">
        <f t="shared" si="1"/>
        <v>0.35</v>
      </c>
      <c r="DC35">
        <f t="shared" si="2"/>
        <v>0</v>
      </c>
      <c r="DD35" t="s">
        <v>3</v>
      </c>
      <c r="DE35" t="s">
        <v>3</v>
      </c>
      <c r="DF35">
        <f t="shared" si="17"/>
        <v>2.54</v>
      </c>
      <c r="DG35">
        <f t="shared" si="18"/>
        <v>0</v>
      </c>
      <c r="DH35">
        <f t="shared" si="19"/>
        <v>0</v>
      </c>
      <c r="DI35">
        <f t="shared" si="6"/>
        <v>0</v>
      </c>
      <c r="DJ35">
        <f t="shared" si="20"/>
        <v>2.54</v>
      </c>
      <c r="DK35">
        <v>0</v>
      </c>
      <c r="DL35" t="s">
        <v>3</v>
      </c>
      <c r="DM35">
        <v>0</v>
      </c>
      <c r="DN35" t="s">
        <v>3</v>
      </c>
      <c r="DO35">
        <v>0</v>
      </c>
    </row>
    <row r="36" spans="1:119" x14ac:dyDescent="0.2">
      <c r="A36">
        <f>ROW(Source!A35)</f>
        <v>35</v>
      </c>
      <c r="B36">
        <v>151751235</v>
      </c>
      <c r="C36">
        <v>151751906</v>
      </c>
      <c r="D36">
        <v>118154745</v>
      </c>
      <c r="E36">
        <v>1</v>
      </c>
      <c r="F36">
        <v>1</v>
      </c>
      <c r="G36">
        <v>37345137</v>
      </c>
      <c r="H36">
        <v>3</v>
      </c>
      <c r="I36" t="s">
        <v>530</v>
      </c>
      <c r="J36" t="s">
        <v>531</v>
      </c>
      <c r="K36" t="s">
        <v>532</v>
      </c>
      <c r="L36">
        <v>1355</v>
      </c>
      <c r="N36">
        <v>1010</v>
      </c>
      <c r="O36" t="s">
        <v>184</v>
      </c>
      <c r="P36" t="s">
        <v>184</v>
      </c>
      <c r="Q36">
        <v>100</v>
      </c>
      <c r="W36">
        <v>0</v>
      </c>
      <c r="X36">
        <v>57643539</v>
      </c>
      <c r="Y36">
        <f t="shared" si="0"/>
        <v>0.1</v>
      </c>
      <c r="AA36">
        <v>1615.49</v>
      </c>
      <c r="AB36">
        <v>0</v>
      </c>
      <c r="AC36">
        <v>0</v>
      </c>
      <c r="AD36">
        <v>0</v>
      </c>
      <c r="AE36">
        <v>120.2</v>
      </c>
      <c r="AF36">
        <v>0</v>
      </c>
      <c r="AG36">
        <v>0</v>
      </c>
      <c r="AH36">
        <v>0</v>
      </c>
      <c r="AI36">
        <v>13.44</v>
      </c>
      <c r="AJ36">
        <v>1</v>
      </c>
      <c r="AK36">
        <v>1</v>
      </c>
      <c r="AL36">
        <v>1</v>
      </c>
      <c r="AM36">
        <v>2</v>
      </c>
      <c r="AN36">
        <v>0</v>
      </c>
      <c r="AO36">
        <v>1</v>
      </c>
      <c r="AP36">
        <v>1</v>
      </c>
      <c r="AQ36">
        <v>0</v>
      </c>
      <c r="AR36">
        <v>0</v>
      </c>
      <c r="AS36" t="s">
        <v>3</v>
      </c>
      <c r="AT36">
        <v>0.1</v>
      </c>
      <c r="AU36" t="s">
        <v>3</v>
      </c>
      <c r="AV36">
        <v>0</v>
      </c>
      <c r="AW36">
        <v>2</v>
      </c>
      <c r="AX36">
        <v>151751926</v>
      </c>
      <c r="AY36">
        <v>1</v>
      </c>
      <c r="AZ36">
        <v>0</v>
      </c>
      <c r="BA36">
        <v>43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V36">
        <v>0</v>
      </c>
      <c r="CW36">
        <v>0</v>
      </c>
      <c r="CX36">
        <f>ROUND(Y36*Source!I35,9)</f>
        <v>0.1</v>
      </c>
      <c r="CY36">
        <f t="shared" si="14"/>
        <v>1615.49</v>
      </c>
      <c r="CZ36">
        <f t="shared" si="15"/>
        <v>120.2</v>
      </c>
      <c r="DA36">
        <f t="shared" si="16"/>
        <v>13.44</v>
      </c>
      <c r="DB36">
        <f t="shared" si="1"/>
        <v>12.02</v>
      </c>
      <c r="DC36">
        <f t="shared" si="2"/>
        <v>0</v>
      </c>
      <c r="DD36" t="s">
        <v>3</v>
      </c>
      <c r="DE36" t="s">
        <v>3</v>
      </c>
      <c r="DF36">
        <f t="shared" si="17"/>
        <v>161.55000000000001</v>
      </c>
      <c r="DG36">
        <f t="shared" si="18"/>
        <v>0</v>
      </c>
      <c r="DH36">
        <f t="shared" si="19"/>
        <v>0</v>
      </c>
      <c r="DI36">
        <f t="shared" si="6"/>
        <v>0</v>
      </c>
      <c r="DJ36">
        <f t="shared" si="20"/>
        <v>161.55000000000001</v>
      </c>
      <c r="DK36">
        <v>0</v>
      </c>
      <c r="DL36" t="s">
        <v>3</v>
      </c>
      <c r="DM36">
        <v>0</v>
      </c>
      <c r="DN36" t="s">
        <v>3</v>
      </c>
      <c r="DO36">
        <v>0</v>
      </c>
    </row>
    <row r="37" spans="1:119" x14ac:dyDescent="0.2">
      <c r="A37">
        <f>ROW(Source!A35)</f>
        <v>35</v>
      </c>
      <c r="B37">
        <v>151751235</v>
      </c>
      <c r="C37">
        <v>151751906</v>
      </c>
      <c r="D37">
        <v>37394269</v>
      </c>
      <c r="E37">
        <v>1</v>
      </c>
      <c r="F37">
        <v>1</v>
      </c>
      <c r="G37">
        <v>37345137</v>
      </c>
      <c r="H37">
        <v>3</v>
      </c>
      <c r="I37" t="s">
        <v>533</v>
      </c>
      <c r="J37" t="s">
        <v>534</v>
      </c>
      <c r="K37" t="s">
        <v>535</v>
      </c>
      <c r="L37">
        <v>1348</v>
      </c>
      <c r="N37">
        <v>1009</v>
      </c>
      <c r="O37" t="s">
        <v>511</v>
      </c>
      <c r="P37" t="s">
        <v>511</v>
      </c>
      <c r="Q37">
        <v>1000</v>
      </c>
      <c r="W37">
        <v>0</v>
      </c>
      <c r="X37">
        <v>403804236</v>
      </c>
      <c r="Y37">
        <f t="shared" si="0"/>
        <v>6.0000000000000002E-5</v>
      </c>
      <c r="AA37">
        <v>1930271.46</v>
      </c>
      <c r="AB37">
        <v>0</v>
      </c>
      <c r="AC37">
        <v>0</v>
      </c>
      <c r="AD37">
        <v>0</v>
      </c>
      <c r="AE37">
        <v>64128.62</v>
      </c>
      <c r="AF37">
        <v>0</v>
      </c>
      <c r="AG37">
        <v>0</v>
      </c>
      <c r="AH37">
        <v>0</v>
      </c>
      <c r="AI37">
        <v>30.1</v>
      </c>
      <c r="AJ37">
        <v>1</v>
      </c>
      <c r="AK37">
        <v>1</v>
      </c>
      <c r="AL37">
        <v>1</v>
      </c>
      <c r="AM37">
        <v>2</v>
      </c>
      <c r="AN37">
        <v>0</v>
      </c>
      <c r="AO37">
        <v>1</v>
      </c>
      <c r="AP37">
        <v>1</v>
      </c>
      <c r="AQ37">
        <v>0</v>
      </c>
      <c r="AR37">
        <v>0</v>
      </c>
      <c r="AS37" t="s">
        <v>3</v>
      </c>
      <c r="AT37">
        <v>6.0000000000000002E-5</v>
      </c>
      <c r="AU37" t="s">
        <v>3</v>
      </c>
      <c r="AV37">
        <v>0</v>
      </c>
      <c r="AW37">
        <v>2</v>
      </c>
      <c r="AX37">
        <v>151751927</v>
      </c>
      <c r="AY37">
        <v>1</v>
      </c>
      <c r="AZ37">
        <v>0</v>
      </c>
      <c r="BA37">
        <v>44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V37">
        <v>0</v>
      </c>
      <c r="CW37">
        <v>0</v>
      </c>
      <c r="CX37">
        <f>ROUND(Y37*Source!I35,9)</f>
        <v>6.0000000000000002E-5</v>
      </c>
      <c r="CY37">
        <f t="shared" si="14"/>
        <v>1930271.46</v>
      </c>
      <c r="CZ37">
        <f t="shared" si="15"/>
        <v>64128.62</v>
      </c>
      <c r="DA37">
        <f t="shared" si="16"/>
        <v>30.1</v>
      </c>
      <c r="DB37">
        <f t="shared" si="1"/>
        <v>3.85</v>
      </c>
      <c r="DC37">
        <f t="shared" si="2"/>
        <v>0</v>
      </c>
      <c r="DD37" t="s">
        <v>3</v>
      </c>
      <c r="DE37" t="s">
        <v>3</v>
      </c>
      <c r="DF37">
        <f t="shared" si="17"/>
        <v>115.82</v>
      </c>
      <c r="DG37">
        <f t="shared" si="18"/>
        <v>0</v>
      </c>
      <c r="DH37">
        <f t="shared" si="19"/>
        <v>0</v>
      </c>
      <c r="DI37">
        <f t="shared" si="6"/>
        <v>0</v>
      </c>
      <c r="DJ37">
        <f t="shared" si="20"/>
        <v>115.82</v>
      </c>
      <c r="DK37">
        <v>0</v>
      </c>
      <c r="DL37" t="s">
        <v>3</v>
      </c>
      <c r="DM37">
        <v>0</v>
      </c>
      <c r="DN37" t="s">
        <v>3</v>
      </c>
      <c r="DO37">
        <v>0</v>
      </c>
    </row>
    <row r="38" spans="1:119" x14ac:dyDescent="0.2">
      <c r="A38">
        <f>ROW(Source!A35)</f>
        <v>35</v>
      </c>
      <c r="B38">
        <v>151751235</v>
      </c>
      <c r="C38">
        <v>151751906</v>
      </c>
      <c r="D38">
        <v>37394277</v>
      </c>
      <c r="E38">
        <v>1</v>
      </c>
      <c r="F38">
        <v>1</v>
      </c>
      <c r="G38">
        <v>37345137</v>
      </c>
      <c r="H38">
        <v>3</v>
      </c>
      <c r="I38" t="s">
        <v>536</v>
      </c>
      <c r="J38" t="s">
        <v>537</v>
      </c>
      <c r="K38" t="s">
        <v>538</v>
      </c>
      <c r="L38">
        <v>1348</v>
      </c>
      <c r="N38">
        <v>1009</v>
      </c>
      <c r="O38" t="s">
        <v>511</v>
      </c>
      <c r="P38" t="s">
        <v>511</v>
      </c>
      <c r="Q38">
        <v>1000</v>
      </c>
      <c r="W38">
        <v>0</v>
      </c>
      <c r="X38">
        <v>1034648933</v>
      </c>
      <c r="Y38">
        <f t="shared" si="0"/>
        <v>1E-4</v>
      </c>
      <c r="AA38">
        <v>1198384.3999999999</v>
      </c>
      <c r="AB38">
        <v>0</v>
      </c>
      <c r="AC38">
        <v>0</v>
      </c>
      <c r="AD38">
        <v>0</v>
      </c>
      <c r="AE38">
        <v>81246.399999999994</v>
      </c>
      <c r="AF38">
        <v>0</v>
      </c>
      <c r="AG38">
        <v>0</v>
      </c>
      <c r="AH38">
        <v>0</v>
      </c>
      <c r="AI38">
        <v>14.75</v>
      </c>
      <c r="AJ38">
        <v>1</v>
      </c>
      <c r="AK38">
        <v>1</v>
      </c>
      <c r="AL38">
        <v>1</v>
      </c>
      <c r="AM38">
        <v>2</v>
      </c>
      <c r="AN38">
        <v>0</v>
      </c>
      <c r="AO38">
        <v>1</v>
      </c>
      <c r="AP38">
        <v>1</v>
      </c>
      <c r="AQ38">
        <v>0</v>
      </c>
      <c r="AR38">
        <v>0</v>
      </c>
      <c r="AS38" t="s">
        <v>3</v>
      </c>
      <c r="AT38">
        <v>1E-4</v>
      </c>
      <c r="AU38" t="s">
        <v>3</v>
      </c>
      <c r="AV38">
        <v>0</v>
      </c>
      <c r="AW38">
        <v>2</v>
      </c>
      <c r="AX38">
        <v>151751928</v>
      </c>
      <c r="AY38">
        <v>1</v>
      </c>
      <c r="AZ38">
        <v>0</v>
      </c>
      <c r="BA38">
        <v>45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V38">
        <v>0</v>
      </c>
      <c r="CW38">
        <v>0</v>
      </c>
      <c r="CX38">
        <f>ROUND(Y38*Source!I35,9)</f>
        <v>1E-4</v>
      </c>
      <c r="CY38">
        <f t="shared" si="14"/>
        <v>1198384.3999999999</v>
      </c>
      <c r="CZ38">
        <f t="shared" si="15"/>
        <v>81246.399999999994</v>
      </c>
      <c r="DA38">
        <f t="shared" si="16"/>
        <v>14.75</v>
      </c>
      <c r="DB38">
        <f t="shared" si="1"/>
        <v>8.1199999999999992</v>
      </c>
      <c r="DC38">
        <f t="shared" si="2"/>
        <v>0</v>
      </c>
      <c r="DD38" t="s">
        <v>3</v>
      </c>
      <c r="DE38" t="s">
        <v>3</v>
      </c>
      <c r="DF38">
        <f t="shared" si="17"/>
        <v>119.84</v>
      </c>
      <c r="DG38">
        <f t="shared" si="18"/>
        <v>0</v>
      </c>
      <c r="DH38">
        <f t="shared" si="19"/>
        <v>0</v>
      </c>
      <c r="DI38">
        <f t="shared" si="6"/>
        <v>0</v>
      </c>
      <c r="DJ38">
        <f t="shared" si="20"/>
        <v>119.84</v>
      </c>
      <c r="DK38">
        <v>0</v>
      </c>
      <c r="DL38" t="s">
        <v>3</v>
      </c>
      <c r="DM38">
        <v>0</v>
      </c>
      <c r="DN38" t="s">
        <v>3</v>
      </c>
      <c r="DO38">
        <v>0</v>
      </c>
    </row>
    <row r="39" spans="1:119" x14ac:dyDescent="0.2">
      <c r="A39">
        <f>ROW(Source!A35)</f>
        <v>35</v>
      </c>
      <c r="B39">
        <v>151751235</v>
      </c>
      <c r="C39">
        <v>151751906</v>
      </c>
      <c r="D39">
        <v>37407208</v>
      </c>
      <c r="E39">
        <v>1</v>
      </c>
      <c r="F39">
        <v>1</v>
      </c>
      <c r="G39">
        <v>37345137</v>
      </c>
      <c r="H39">
        <v>3</v>
      </c>
      <c r="I39" t="s">
        <v>539</v>
      </c>
      <c r="J39" t="s">
        <v>540</v>
      </c>
      <c r="K39" t="s">
        <v>541</v>
      </c>
      <c r="L39">
        <v>1301</v>
      </c>
      <c r="N39">
        <v>1003</v>
      </c>
      <c r="O39" t="s">
        <v>134</v>
      </c>
      <c r="P39" t="s">
        <v>134</v>
      </c>
      <c r="Q39">
        <v>1</v>
      </c>
      <c r="W39">
        <v>0</v>
      </c>
      <c r="X39">
        <v>660143704</v>
      </c>
      <c r="Y39">
        <f t="shared" si="0"/>
        <v>5.91</v>
      </c>
      <c r="AA39">
        <v>4.53</v>
      </c>
      <c r="AB39">
        <v>0</v>
      </c>
      <c r="AC39">
        <v>0</v>
      </c>
      <c r="AD39">
        <v>0</v>
      </c>
      <c r="AE39">
        <v>0.69</v>
      </c>
      <c r="AF39">
        <v>0</v>
      </c>
      <c r="AG39">
        <v>0</v>
      </c>
      <c r="AH39">
        <v>0</v>
      </c>
      <c r="AI39">
        <v>6.57</v>
      </c>
      <c r="AJ39">
        <v>1</v>
      </c>
      <c r="AK39">
        <v>1</v>
      </c>
      <c r="AL39">
        <v>1</v>
      </c>
      <c r="AM39">
        <v>2</v>
      </c>
      <c r="AN39">
        <v>0</v>
      </c>
      <c r="AO39">
        <v>1</v>
      </c>
      <c r="AP39">
        <v>1</v>
      </c>
      <c r="AQ39">
        <v>0</v>
      </c>
      <c r="AR39">
        <v>0</v>
      </c>
      <c r="AS39" t="s">
        <v>3</v>
      </c>
      <c r="AT39">
        <v>5.91</v>
      </c>
      <c r="AU39" t="s">
        <v>3</v>
      </c>
      <c r="AV39">
        <v>0</v>
      </c>
      <c r="AW39">
        <v>2</v>
      </c>
      <c r="AX39">
        <v>151751929</v>
      </c>
      <c r="AY39">
        <v>1</v>
      </c>
      <c r="AZ39">
        <v>0</v>
      </c>
      <c r="BA39">
        <v>46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V39">
        <v>0</v>
      </c>
      <c r="CW39">
        <v>0</v>
      </c>
      <c r="CX39">
        <f>ROUND(Y39*Source!I35,9)</f>
        <v>5.91</v>
      </c>
      <c r="CY39">
        <f t="shared" si="14"/>
        <v>4.53</v>
      </c>
      <c r="CZ39">
        <f t="shared" si="15"/>
        <v>0.69</v>
      </c>
      <c r="DA39">
        <f t="shared" si="16"/>
        <v>6.57</v>
      </c>
      <c r="DB39">
        <f t="shared" si="1"/>
        <v>4.08</v>
      </c>
      <c r="DC39">
        <f t="shared" si="2"/>
        <v>0</v>
      </c>
      <c r="DD39" t="s">
        <v>3</v>
      </c>
      <c r="DE39" t="s">
        <v>3</v>
      </c>
      <c r="DF39">
        <f t="shared" si="17"/>
        <v>26.77</v>
      </c>
      <c r="DG39">
        <f t="shared" si="18"/>
        <v>0</v>
      </c>
      <c r="DH39">
        <f t="shared" si="19"/>
        <v>0</v>
      </c>
      <c r="DI39">
        <f t="shared" si="6"/>
        <v>0</v>
      </c>
      <c r="DJ39">
        <f t="shared" si="20"/>
        <v>26.77</v>
      </c>
      <c r="DK39">
        <v>0</v>
      </c>
      <c r="DL39" t="s">
        <v>3</v>
      </c>
      <c r="DM39">
        <v>0</v>
      </c>
      <c r="DN39" t="s">
        <v>3</v>
      </c>
      <c r="DO39">
        <v>0</v>
      </c>
    </row>
    <row r="40" spans="1:119" x14ac:dyDescent="0.2">
      <c r="A40">
        <f>ROW(Source!A35)</f>
        <v>35</v>
      </c>
      <c r="B40">
        <v>151751235</v>
      </c>
      <c r="C40">
        <v>151751906</v>
      </c>
      <c r="D40">
        <v>37407278</v>
      </c>
      <c r="E40">
        <v>1</v>
      </c>
      <c r="F40">
        <v>1</v>
      </c>
      <c r="G40">
        <v>37345137</v>
      </c>
      <c r="H40">
        <v>3</v>
      </c>
      <c r="I40" t="s">
        <v>542</v>
      </c>
      <c r="J40" t="s">
        <v>543</v>
      </c>
      <c r="K40" t="s">
        <v>544</v>
      </c>
      <c r="L40">
        <v>1346</v>
      </c>
      <c r="N40">
        <v>1009</v>
      </c>
      <c r="O40" t="s">
        <v>507</v>
      </c>
      <c r="P40" t="s">
        <v>507</v>
      </c>
      <c r="Q40">
        <v>1</v>
      </c>
      <c r="W40">
        <v>0</v>
      </c>
      <c r="X40">
        <v>1313298043</v>
      </c>
      <c r="Y40">
        <f t="shared" si="0"/>
        <v>0.02</v>
      </c>
      <c r="AA40">
        <v>3047.23</v>
      </c>
      <c r="AB40">
        <v>0</v>
      </c>
      <c r="AC40">
        <v>0</v>
      </c>
      <c r="AD40">
        <v>0</v>
      </c>
      <c r="AE40">
        <v>493.08</v>
      </c>
      <c r="AF40">
        <v>0</v>
      </c>
      <c r="AG40">
        <v>0</v>
      </c>
      <c r="AH40">
        <v>0</v>
      </c>
      <c r="AI40">
        <v>6.18</v>
      </c>
      <c r="AJ40">
        <v>1</v>
      </c>
      <c r="AK40">
        <v>1</v>
      </c>
      <c r="AL40">
        <v>1</v>
      </c>
      <c r="AM40">
        <v>2</v>
      </c>
      <c r="AN40">
        <v>0</v>
      </c>
      <c r="AO40">
        <v>1</v>
      </c>
      <c r="AP40">
        <v>1</v>
      </c>
      <c r="AQ40">
        <v>0</v>
      </c>
      <c r="AR40">
        <v>0</v>
      </c>
      <c r="AS40" t="s">
        <v>3</v>
      </c>
      <c r="AT40">
        <v>0.02</v>
      </c>
      <c r="AU40" t="s">
        <v>3</v>
      </c>
      <c r="AV40">
        <v>0</v>
      </c>
      <c r="AW40">
        <v>2</v>
      </c>
      <c r="AX40">
        <v>151751930</v>
      </c>
      <c r="AY40">
        <v>1</v>
      </c>
      <c r="AZ40">
        <v>0</v>
      </c>
      <c r="BA40">
        <v>47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V40">
        <v>0</v>
      </c>
      <c r="CW40">
        <v>0</v>
      </c>
      <c r="CX40">
        <f>ROUND(Y40*Source!I35,9)</f>
        <v>0.02</v>
      </c>
      <c r="CY40">
        <f t="shared" si="14"/>
        <v>3047.23</v>
      </c>
      <c r="CZ40">
        <f t="shared" si="15"/>
        <v>493.08</v>
      </c>
      <c r="DA40">
        <f t="shared" si="16"/>
        <v>6.18</v>
      </c>
      <c r="DB40">
        <f t="shared" si="1"/>
        <v>9.86</v>
      </c>
      <c r="DC40">
        <f t="shared" si="2"/>
        <v>0</v>
      </c>
      <c r="DD40" t="s">
        <v>3</v>
      </c>
      <c r="DE40" t="s">
        <v>3</v>
      </c>
      <c r="DF40">
        <f t="shared" si="17"/>
        <v>60.94</v>
      </c>
      <c r="DG40">
        <f t="shared" si="18"/>
        <v>0</v>
      </c>
      <c r="DH40">
        <f t="shared" si="19"/>
        <v>0</v>
      </c>
      <c r="DI40">
        <f t="shared" si="6"/>
        <v>0</v>
      </c>
      <c r="DJ40">
        <f t="shared" si="20"/>
        <v>60.94</v>
      </c>
      <c r="DK40">
        <v>0</v>
      </c>
      <c r="DL40" t="s">
        <v>3</v>
      </c>
      <c r="DM40">
        <v>0</v>
      </c>
      <c r="DN40" t="s">
        <v>3</v>
      </c>
      <c r="DO40">
        <v>0</v>
      </c>
    </row>
    <row r="41" spans="1:119" x14ac:dyDescent="0.2">
      <c r="A41">
        <f>ROW(Source!A35)</f>
        <v>35</v>
      </c>
      <c r="B41">
        <v>151751235</v>
      </c>
      <c r="C41">
        <v>151751906</v>
      </c>
      <c r="D41">
        <v>37406760</v>
      </c>
      <c r="E41">
        <v>1</v>
      </c>
      <c r="F41">
        <v>1</v>
      </c>
      <c r="G41">
        <v>37345137</v>
      </c>
      <c r="H41">
        <v>3</v>
      </c>
      <c r="I41" t="s">
        <v>545</v>
      </c>
      <c r="J41" t="s">
        <v>546</v>
      </c>
      <c r="K41" t="s">
        <v>547</v>
      </c>
      <c r="L41">
        <v>1355</v>
      </c>
      <c r="N41">
        <v>1010</v>
      </c>
      <c r="O41" t="s">
        <v>184</v>
      </c>
      <c r="P41" t="s">
        <v>184</v>
      </c>
      <c r="Q41">
        <v>100</v>
      </c>
      <c r="W41">
        <v>0</v>
      </c>
      <c r="X41">
        <v>-1327613835</v>
      </c>
      <c r="Y41">
        <f t="shared" si="0"/>
        <v>0.04</v>
      </c>
      <c r="AA41">
        <v>1958.38</v>
      </c>
      <c r="AB41">
        <v>0</v>
      </c>
      <c r="AC41">
        <v>0</v>
      </c>
      <c r="AD41">
        <v>0</v>
      </c>
      <c r="AE41">
        <v>413.16</v>
      </c>
      <c r="AF41">
        <v>0</v>
      </c>
      <c r="AG41">
        <v>0</v>
      </c>
      <c r="AH41">
        <v>0</v>
      </c>
      <c r="AI41">
        <v>4.74</v>
      </c>
      <c r="AJ41">
        <v>1</v>
      </c>
      <c r="AK41">
        <v>1</v>
      </c>
      <c r="AL41">
        <v>1</v>
      </c>
      <c r="AM41">
        <v>2</v>
      </c>
      <c r="AN41">
        <v>0</v>
      </c>
      <c r="AO41">
        <v>1</v>
      </c>
      <c r="AP41">
        <v>1</v>
      </c>
      <c r="AQ41">
        <v>0</v>
      </c>
      <c r="AR41">
        <v>0</v>
      </c>
      <c r="AS41" t="s">
        <v>3</v>
      </c>
      <c r="AT41">
        <v>0.04</v>
      </c>
      <c r="AU41" t="s">
        <v>3</v>
      </c>
      <c r="AV41">
        <v>0</v>
      </c>
      <c r="AW41">
        <v>2</v>
      </c>
      <c r="AX41">
        <v>151751931</v>
      </c>
      <c r="AY41">
        <v>1</v>
      </c>
      <c r="AZ41">
        <v>0</v>
      </c>
      <c r="BA41">
        <v>48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V41">
        <v>0</v>
      </c>
      <c r="CW41">
        <v>0</v>
      </c>
      <c r="CX41">
        <f>ROUND(Y41*Source!I35,9)</f>
        <v>0.04</v>
      </c>
      <c r="CY41">
        <f t="shared" si="14"/>
        <v>1958.38</v>
      </c>
      <c r="CZ41">
        <f t="shared" si="15"/>
        <v>413.16</v>
      </c>
      <c r="DA41">
        <f t="shared" si="16"/>
        <v>4.74</v>
      </c>
      <c r="DB41">
        <f t="shared" si="1"/>
        <v>16.53</v>
      </c>
      <c r="DC41">
        <f t="shared" si="2"/>
        <v>0</v>
      </c>
      <c r="DD41" t="s">
        <v>3</v>
      </c>
      <c r="DE41" t="s">
        <v>3</v>
      </c>
      <c r="DF41">
        <f t="shared" si="17"/>
        <v>78.34</v>
      </c>
      <c r="DG41">
        <f t="shared" si="18"/>
        <v>0</v>
      </c>
      <c r="DH41">
        <f t="shared" si="19"/>
        <v>0</v>
      </c>
      <c r="DI41">
        <f t="shared" si="6"/>
        <v>0</v>
      </c>
      <c r="DJ41">
        <f t="shared" si="20"/>
        <v>78.34</v>
      </c>
      <c r="DK41">
        <v>0</v>
      </c>
      <c r="DL41" t="s">
        <v>3</v>
      </c>
      <c r="DM41">
        <v>0</v>
      </c>
      <c r="DN41" t="s">
        <v>3</v>
      </c>
      <c r="DO41">
        <v>0</v>
      </c>
    </row>
    <row r="42" spans="1:119" x14ac:dyDescent="0.2">
      <c r="A42">
        <f>ROW(Source!A35)</f>
        <v>35</v>
      </c>
      <c r="B42">
        <v>151751235</v>
      </c>
      <c r="C42">
        <v>151751906</v>
      </c>
      <c r="D42">
        <v>37367069</v>
      </c>
      <c r="E42">
        <v>37345137</v>
      </c>
      <c r="F42">
        <v>1</v>
      </c>
      <c r="G42">
        <v>37345137</v>
      </c>
      <c r="H42">
        <v>3</v>
      </c>
      <c r="I42" t="s">
        <v>516</v>
      </c>
      <c r="J42" t="s">
        <v>3</v>
      </c>
      <c r="K42" t="s">
        <v>517</v>
      </c>
      <c r="L42">
        <v>1348</v>
      </c>
      <c r="N42">
        <v>1009</v>
      </c>
      <c r="O42" t="s">
        <v>511</v>
      </c>
      <c r="P42" t="s">
        <v>511</v>
      </c>
      <c r="Q42">
        <v>1000</v>
      </c>
      <c r="W42">
        <v>0</v>
      </c>
      <c r="X42">
        <v>-783086922</v>
      </c>
      <c r="Y42">
        <f t="shared" si="0"/>
        <v>1E-3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9.74</v>
      </c>
      <c r="AJ42">
        <v>1</v>
      </c>
      <c r="AK42">
        <v>1</v>
      </c>
      <c r="AL42">
        <v>1</v>
      </c>
      <c r="AM42">
        <v>5</v>
      </c>
      <c r="AN42">
        <v>0</v>
      </c>
      <c r="AO42">
        <v>1</v>
      </c>
      <c r="AP42">
        <v>1</v>
      </c>
      <c r="AQ42">
        <v>0</v>
      </c>
      <c r="AR42">
        <v>0</v>
      </c>
      <c r="AS42" t="s">
        <v>3</v>
      </c>
      <c r="AT42">
        <v>1E-3</v>
      </c>
      <c r="AU42" t="s">
        <v>3</v>
      </c>
      <c r="AV42">
        <v>0</v>
      </c>
      <c r="AW42">
        <v>2</v>
      </c>
      <c r="AX42">
        <v>151751935</v>
      </c>
      <c r="AY42">
        <v>1</v>
      </c>
      <c r="AZ42">
        <v>0</v>
      </c>
      <c r="BA42">
        <v>52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V42">
        <v>0</v>
      </c>
      <c r="CW42">
        <v>0</v>
      </c>
      <c r="CX42">
        <f>ROUND(Y42*Source!I35,9)</f>
        <v>1E-3</v>
      </c>
      <c r="CY42">
        <f t="shared" si="14"/>
        <v>0</v>
      </c>
      <c r="CZ42">
        <f t="shared" si="15"/>
        <v>0</v>
      </c>
      <c r="DA42">
        <f t="shared" si="16"/>
        <v>9.74</v>
      </c>
      <c r="DB42">
        <f t="shared" si="1"/>
        <v>0</v>
      </c>
      <c r="DC42">
        <f t="shared" si="2"/>
        <v>0</v>
      </c>
      <c r="DD42" t="s">
        <v>3</v>
      </c>
      <c r="DE42" t="s">
        <v>3</v>
      </c>
      <c r="DF42">
        <f t="shared" si="17"/>
        <v>0</v>
      </c>
      <c r="DG42">
        <f t="shared" si="18"/>
        <v>0</v>
      </c>
      <c r="DH42">
        <f t="shared" si="19"/>
        <v>0</v>
      </c>
      <c r="DI42">
        <f t="shared" si="6"/>
        <v>0</v>
      </c>
      <c r="DJ42">
        <f t="shared" si="20"/>
        <v>0</v>
      </c>
      <c r="DK42">
        <v>0</v>
      </c>
      <c r="DL42" t="s">
        <v>3</v>
      </c>
      <c r="DM42">
        <v>0</v>
      </c>
      <c r="DN42" t="s">
        <v>3</v>
      </c>
      <c r="DO42">
        <v>0</v>
      </c>
    </row>
    <row r="43" spans="1:119" x14ac:dyDescent="0.2">
      <c r="A43">
        <f>ROW(Source!A38)</f>
        <v>38</v>
      </c>
      <c r="B43">
        <v>151751237</v>
      </c>
      <c r="C43">
        <v>151751937</v>
      </c>
      <c r="D43">
        <v>37345142</v>
      </c>
      <c r="E43">
        <v>37345137</v>
      </c>
      <c r="F43">
        <v>1</v>
      </c>
      <c r="G43">
        <v>37345137</v>
      </c>
      <c r="H43">
        <v>1</v>
      </c>
      <c r="I43" t="s">
        <v>497</v>
      </c>
      <c r="J43" t="s">
        <v>3</v>
      </c>
      <c r="K43" t="s">
        <v>498</v>
      </c>
      <c r="L43">
        <v>1191</v>
      </c>
      <c r="N43">
        <v>1013</v>
      </c>
      <c r="O43" t="s">
        <v>499</v>
      </c>
      <c r="P43" t="s">
        <v>499</v>
      </c>
      <c r="Q43">
        <v>1</v>
      </c>
      <c r="W43">
        <v>0</v>
      </c>
      <c r="X43">
        <v>476480486</v>
      </c>
      <c r="Y43">
        <f t="shared" si="0"/>
        <v>11.7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1</v>
      </c>
      <c r="AJ43">
        <v>1</v>
      </c>
      <c r="AK43">
        <v>1</v>
      </c>
      <c r="AL43">
        <v>1</v>
      </c>
      <c r="AM43">
        <v>-2</v>
      </c>
      <c r="AN43">
        <v>0</v>
      </c>
      <c r="AO43">
        <v>1</v>
      </c>
      <c r="AP43">
        <v>1</v>
      </c>
      <c r="AQ43">
        <v>0</v>
      </c>
      <c r="AR43">
        <v>0</v>
      </c>
      <c r="AS43" t="s">
        <v>3</v>
      </c>
      <c r="AT43">
        <v>11.7</v>
      </c>
      <c r="AU43" t="s">
        <v>3</v>
      </c>
      <c r="AV43">
        <v>1</v>
      </c>
      <c r="AW43">
        <v>2</v>
      </c>
      <c r="AX43">
        <v>151751939</v>
      </c>
      <c r="AY43">
        <v>1</v>
      </c>
      <c r="AZ43">
        <v>0</v>
      </c>
      <c r="BA43">
        <v>53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U43">
        <f>ROUND(AT43*Source!I38*AH43*AL43,2)</f>
        <v>0</v>
      </c>
      <c r="CV43">
        <f>ROUND(Y43*Source!I38,9)</f>
        <v>11.7</v>
      </c>
      <c r="CW43">
        <v>0</v>
      </c>
      <c r="CX43">
        <f>ROUND(Y43*Source!I38,9)</f>
        <v>11.7</v>
      </c>
      <c r="CY43">
        <f>AD43</f>
        <v>0</v>
      </c>
      <c r="CZ43">
        <f>AH43</f>
        <v>0</v>
      </c>
      <c r="DA43">
        <f>AL43</f>
        <v>1</v>
      </c>
      <c r="DB43">
        <f t="shared" si="1"/>
        <v>0</v>
      </c>
      <c r="DC43">
        <f t="shared" si="2"/>
        <v>0</v>
      </c>
      <c r="DD43" t="s">
        <v>3</v>
      </c>
      <c r="DE43" t="s">
        <v>3</v>
      </c>
      <c r="DF43">
        <f t="shared" ref="DF43:DF49" si="21">ROUND(ROUND(AE43,2)*CX43,2)</f>
        <v>0</v>
      </c>
      <c r="DG43">
        <f t="shared" si="18"/>
        <v>0</v>
      </c>
      <c r="DH43">
        <f t="shared" si="19"/>
        <v>0</v>
      </c>
      <c r="DI43">
        <f t="shared" si="6"/>
        <v>0</v>
      </c>
      <c r="DJ43">
        <f>DI43</f>
        <v>0</v>
      </c>
      <c r="DK43">
        <v>0</v>
      </c>
      <c r="DL43" t="s">
        <v>3</v>
      </c>
      <c r="DM43">
        <v>0</v>
      </c>
      <c r="DN43" t="s">
        <v>3</v>
      </c>
      <c r="DO43">
        <v>0</v>
      </c>
    </row>
    <row r="44" spans="1:119" x14ac:dyDescent="0.2">
      <c r="A44">
        <f>ROW(Source!A39)</f>
        <v>39</v>
      </c>
      <c r="B44">
        <v>151751235</v>
      </c>
      <c r="C44">
        <v>151751937</v>
      </c>
      <c r="D44">
        <v>37345142</v>
      </c>
      <c r="E44">
        <v>37345137</v>
      </c>
      <c r="F44">
        <v>1</v>
      </c>
      <c r="G44">
        <v>37345137</v>
      </c>
      <c r="H44">
        <v>1</v>
      </c>
      <c r="I44" t="s">
        <v>497</v>
      </c>
      <c r="J44" t="s">
        <v>3</v>
      </c>
      <c r="K44" t="s">
        <v>498</v>
      </c>
      <c r="L44">
        <v>1191</v>
      </c>
      <c r="N44">
        <v>1013</v>
      </c>
      <c r="O44" t="s">
        <v>499</v>
      </c>
      <c r="P44" t="s">
        <v>499</v>
      </c>
      <c r="Q44">
        <v>1</v>
      </c>
      <c r="W44">
        <v>0</v>
      </c>
      <c r="X44">
        <v>476480486</v>
      </c>
      <c r="Y44">
        <f t="shared" si="0"/>
        <v>11.7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1</v>
      </c>
      <c r="AJ44">
        <v>1</v>
      </c>
      <c r="AK44">
        <v>1</v>
      </c>
      <c r="AL44">
        <v>1</v>
      </c>
      <c r="AM44">
        <v>5</v>
      </c>
      <c r="AN44">
        <v>0</v>
      </c>
      <c r="AO44">
        <v>1</v>
      </c>
      <c r="AP44">
        <v>1</v>
      </c>
      <c r="AQ44">
        <v>0</v>
      </c>
      <c r="AR44">
        <v>0</v>
      </c>
      <c r="AS44" t="s">
        <v>3</v>
      </c>
      <c r="AT44">
        <v>11.7</v>
      </c>
      <c r="AU44" t="s">
        <v>3</v>
      </c>
      <c r="AV44">
        <v>1</v>
      </c>
      <c r="AW44">
        <v>2</v>
      </c>
      <c r="AX44">
        <v>151751939</v>
      </c>
      <c r="AY44">
        <v>1</v>
      </c>
      <c r="AZ44">
        <v>0</v>
      </c>
      <c r="BA44">
        <v>54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U44">
        <f>ROUND(AT44*Source!I39*AH44*AL44,2)</f>
        <v>0</v>
      </c>
      <c r="CV44">
        <f>ROUND(Y44*Source!I39,9)</f>
        <v>11.7</v>
      </c>
      <c r="CW44">
        <v>0</v>
      </c>
      <c r="CX44">
        <f>ROUND(Y44*Source!I39,9)</f>
        <v>11.7</v>
      </c>
      <c r="CY44">
        <f>AD44</f>
        <v>0</v>
      </c>
      <c r="CZ44">
        <f>AH44</f>
        <v>0</v>
      </c>
      <c r="DA44">
        <f>AL44</f>
        <v>1</v>
      </c>
      <c r="DB44">
        <f t="shared" si="1"/>
        <v>0</v>
      </c>
      <c r="DC44">
        <f t="shared" si="2"/>
        <v>0</v>
      </c>
      <c r="DD44" t="s">
        <v>3</v>
      </c>
      <c r="DE44" t="s">
        <v>3</v>
      </c>
      <c r="DF44">
        <f t="shared" si="21"/>
        <v>0</v>
      </c>
      <c r="DG44">
        <f t="shared" si="18"/>
        <v>0</v>
      </c>
      <c r="DH44">
        <f t="shared" si="19"/>
        <v>0</v>
      </c>
      <c r="DI44">
        <f t="shared" si="6"/>
        <v>0</v>
      </c>
      <c r="DJ44">
        <f>DI44</f>
        <v>0</v>
      </c>
      <c r="DK44">
        <v>0</v>
      </c>
      <c r="DL44" t="s">
        <v>3</v>
      </c>
      <c r="DM44">
        <v>0</v>
      </c>
      <c r="DN44" t="s">
        <v>3</v>
      </c>
      <c r="DO44">
        <v>0</v>
      </c>
    </row>
    <row r="45" spans="1:119" x14ac:dyDescent="0.2">
      <c r="A45">
        <f>ROW(Source!A42)</f>
        <v>42</v>
      </c>
      <c r="B45">
        <v>151751237</v>
      </c>
      <c r="C45">
        <v>151751941</v>
      </c>
      <c r="D45">
        <v>37345142</v>
      </c>
      <c r="E45">
        <v>37345137</v>
      </c>
      <c r="F45">
        <v>1</v>
      </c>
      <c r="G45">
        <v>37345137</v>
      </c>
      <c r="H45">
        <v>1</v>
      </c>
      <c r="I45" t="s">
        <v>497</v>
      </c>
      <c r="J45" t="s">
        <v>3</v>
      </c>
      <c r="K45" t="s">
        <v>498</v>
      </c>
      <c r="L45">
        <v>1191</v>
      </c>
      <c r="N45">
        <v>1013</v>
      </c>
      <c r="O45" t="s">
        <v>499</v>
      </c>
      <c r="P45" t="s">
        <v>499</v>
      </c>
      <c r="Q45">
        <v>1</v>
      </c>
      <c r="W45">
        <v>0</v>
      </c>
      <c r="X45">
        <v>476480486</v>
      </c>
      <c r="Y45">
        <f t="shared" si="0"/>
        <v>2.65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1</v>
      </c>
      <c r="AJ45">
        <v>1</v>
      </c>
      <c r="AK45">
        <v>1</v>
      </c>
      <c r="AL45">
        <v>1</v>
      </c>
      <c r="AM45">
        <v>-2</v>
      </c>
      <c r="AN45">
        <v>0</v>
      </c>
      <c r="AO45">
        <v>1</v>
      </c>
      <c r="AP45">
        <v>1</v>
      </c>
      <c r="AQ45">
        <v>0</v>
      </c>
      <c r="AR45">
        <v>0</v>
      </c>
      <c r="AS45" t="s">
        <v>3</v>
      </c>
      <c r="AT45">
        <v>2.65</v>
      </c>
      <c r="AU45" t="s">
        <v>3</v>
      </c>
      <c r="AV45">
        <v>1</v>
      </c>
      <c r="AW45">
        <v>2</v>
      </c>
      <c r="AX45">
        <v>151751946</v>
      </c>
      <c r="AY45">
        <v>1</v>
      </c>
      <c r="AZ45">
        <v>0</v>
      </c>
      <c r="BA45">
        <v>55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U45">
        <f>ROUND(AT45*Source!I42*AH45*AL45,2)</f>
        <v>0</v>
      </c>
      <c r="CV45">
        <f>ROUND(Y45*Source!I42,9)</f>
        <v>2.65</v>
      </c>
      <c r="CW45">
        <v>0</v>
      </c>
      <c r="CX45">
        <f>ROUND(Y45*Source!I42,9)</f>
        <v>2.65</v>
      </c>
      <c r="CY45">
        <f>AD45</f>
        <v>0</v>
      </c>
      <c r="CZ45">
        <f>AH45</f>
        <v>0</v>
      </c>
      <c r="DA45">
        <f>AL45</f>
        <v>1</v>
      </c>
      <c r="DB45">
        <f t="shared" si="1"/>
        <v>0</v>
      </c>
      <c r="DC45">
        <f t="shared" si="2"/>
        <v>0</v>
      </c>
      <c r="DD45" t="s">
        <v>3</v>
      </c>
      <c r="DE45" t="s">
        <v>3</v>
      </c>
      <c r="DF45">
        <f t="shared" si="21"/>
        <v>0</v>
      </c>
      <c r="DG45">
        <f t="shared" si="18"/>
        <v>0</v>
      </c>
      <c r="DH45">
        <f t="shared" si="19"/>
        <v>0</v>
      </c>
      <c r="DI45">
        <f t="shared" si="6"/>
        <v>0</v>
      </c>
      <c r="DJ45">
        <f>DI45</f>
        <v>0</v>
      </c>
      <c r="DK45">
        <v>0</v>
      </c>
      <c r="DL45" t="s">
        <v>3</v>
      </c>
      <c r="DM45">
        <v>0</v>
      </c>
      <c r="DN45" t="s">
        <v>3</v>
      </c>
      <c r="DO45">
        <v>0</v>
      </c>
    </row>
    <row r="46" spans="1:119" x14ac:dyDescent="0.2">
      <c r="A46">
        <f>ROW(Source!A42)</f>
        <v>42</v>
      </c>
      <c r="B46">
        <v>151751237</v>
      </c>
      <c r="C46">
        <v>151751941</v>
      </c>
      <c r="D46">
        <v>37395801</v>
      </c>
      <c r="E46">
        <v>1</v>
      </c>
      <c r="F46">
        <v>1</v>
      </c>
      <c r="G46">
        <v>37345137</v>
      </c>
      <c r="H46">
        <v>3</v>
      </c>
      <c r="I46" t="s">
        <v>548</v>
      </c>
      <c r="J46" t="s">
        <v>549</v>
      </c>
      <c r="K46" t="s">
        <v>550</v>
      </c>
      <c r="L46">
        <v>1346</v>
      </c>
      <c r="N46">
        <v>1009</v>
      </c>
      <c r="O46" t="s">
        <v>507</v>
      </c>
      <c r="P46" t="s">
        <v>507</v>
      </c>
      <c r="Q46">
        <v>1</v>
      </c>
      <c r="W46">
        <v>0</v>
      </c>
      <c r="X46">
        <v>285860269</v>
      </c>
      <c r="Y46">
        <f t="shared" si="0"/>
        <v>6.2700000000000004E-3</v>
      </c>
      <c r="AA46">
        <v>27.63</v>
      </c>
      <c r="AB46">
        <v>0</v>
      </c>
      <c r="AC46">
        <v>0</v>
      </c>
      <c r="AD46">
        <v>0</v>
      </c>
      <c r="AE46">
        <v>27.63</v>
      </c>
      <c r="AF46">
        <v>0</v>
      </c>
      <c r="AG46">
        <v>0</v>
      </c>
      <c r="AH46">
        <v>0</v>
      </c>
      <c r="AI46">
        <v>1</v>
      </c>
      <c r="AJ46">
        <v>1</v>
      </c>
      <c r="AK46">
        <v>1</v>
      </c>
      <c r="AL46">
        <v>1</v>
      </c>
      <c r="AM46">
        <v>-2</v>
      </c>
      <c r="AN46">
        <v>0</v>
      </c>
      <c r="AO46">
        <v>1</v>
      </c>
      <c r="AP46">
        <v>1</v>
      </c>
      <c r="AQ46">
        <v>0</v>
      </c>
      <c r="AR46">
        <v>0</v>
      </c>
      <c r="AS46" t="s">
        <v>3</v>
      </c>
      <c r="AT46">
        <v>6.2700000000000004E-3</v>
      </c>
      <c r="AU46" t="s">
        <v>3</v>
      </c>
      <c r="AV46">
        <v>0</v>
      </c>
      <c r="AW46">
        <v>2</v>
      </c>
      <c r="AX46">
        <v>151751947</v>
      </c>
      <c r="AY46">
        <v>1</v>
      </c>
      <c r="AZ46">
        <v>0</v>
      </c>
      <c r="BA46">
        <v>56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V46">
        <v>0</v>
      </c>
      <c r="CW46">
        <v>0</v>
      </c>
      <c r="CX46">
        <f>ROUND(Y46*Source!I42,9)</f>
        <v>6.2700000000000004E-3</v>
      </c>
      <c r="CY46">
        <f>AA46</f>
        <v>27.63</v>
      </c>
      <c r="CZ46">
        <f>AE46</f>
        <v>27.63</v>
      </c>
      <c r="DA46">
        <f>AI46</f>
        <v>1</v>
      </c>
      <c r="DB46">
        <f t="shared" si="1"/>
        <v>0.17</v>
      </c>
      <c r="DC46">
        <f t="shared" si="2"/>
        <v>0</v>
      </c>
      <c r="DD46" t="s">
        <v>3</v>
      </c>
      <c r="DE46" t="s">
        <v>3</v>
      </c>
      <c r="DF46">
        <f t="shared" si="21"/>
        <v>0.17</v>
      </c>
      <c r="DG46">
        <f t="shared" si="18"/>
        <v>0</v>
      </c>
      <c r="DH46">
        <f t="shared" si="19"/>
        <v>0</v>
      </c>
      <c r="DI46">
        <f t="shared" si="6"/>
        <v>0</v>
      </c>
      <c r="DJ46">
        <f>DF46</f>
        <v>0.17</v>
      </c>
      <c r="DK46">
        <v>0</v>
      </c>
      <c r="DL46" t="s">
        <v>3</v>
      </c>
      <c r="DM46">
        <v>0</v>
      </c>
      <c r="DN46" t="s">
        <v>3</v>
      </c>
      <c r="DO46">
        <v>0</v>
      </c>
    </row>
    <row r="47" spans="1:119" x14ac:dyDescent="0.2">
      <c r="A47">
        <f>ROW(Source!A42)</f>
        <v>42</v>
      </c>
      <c r="B47">
        <v>151751237</v>
      </c>
      <c r="C47">
        <v>151751941</v>
      </c>
      <c r="D47">
        <v>37394269</v>
      </c>
      <c r="E47">
        <v>1</v>
      </c>
      <c r="F47">
        <v>1</v>
      </c>
      <c r="G47">
        <v>37345137</v>
      </c>
      <c r="H47">
        <v>3</v>
      </c>
      <c r="I47" t="s">
        <v>533</v>
      </c>
      <c r="J47" t="s">
        <v>534</v>
      </c>
      <c r="K47" t="s">
        <v>535</v>
      </c>
      <c r="L47">
        <v>1348</v>
      </c>
      <c r="N47">
        <v>1009</v>
      </c>
      <c r="O47" t="s">
        <v>511</v>
      </c>
      <c r="P47" t="s">
        <v>511</v>
      </c>
      <c r="Q47">
        <v>1000</v>
      </c>
      <c r="W47">
        <v>0</v>
      </c>
      <c r="X47">
        <v>403804236</v>
      </c>
      <c r="Y47">
        <f t="shared" si="0"/>
        <v>1.0000000000000001E-5</v>
      </c>
      <c r="AA47">
        <v>64128.62</v>
      </c>
      <c r="AB47">
        <v>0</v>
      </c>
      <c r="AC47">
        <v>0</v>
      </c>
      <c r="AD47">
        <v>0</v>
      </c>
      <c r="AE47">
        <v>64128.62</v>
      </c>
      <c r="AF47">
        <v>0</v>
      </c>
      <c r="AG47">
        <v>0</v>
      </c>
      <c r="AH47">
        <v>0</v>
      </c>
      <c r="AI47">
        <v>1</v>
      </c>
      <c r="AJ47">
        <v>1</v>
      </c>
      <c r="AK47">
        <v>1</v>
      </c>
      <c r="AL47">
        <v>1</v>
      </c>
      <c r="AM47">
        <v>-2</v>
      </c>
      <c r="AN47">
        <v>0</v>
      </c>
      <c r="AO47">
        <v>1</v>
      </c>
      <c r="AP47">
        <v>1</v>
      </c>
      <c r="AQ47">
        <v>0</v>
      </c>
      <c r="AR47">
        <v>0</v>
      </c>
      <c r="AS47" t="s">
        <v>3</v>
      </c>
      <c r="AT47">
        <v>1.0000000000000001E-5</v>
      </c>
      <c r="AU47" t="s">
        <v>3</v>
      </c>
      <c r="AV47">
        <v>0</v>
      </c>
      <c r="AW47">
        <v>2</v>
      </c>
      <c r="AX47">
        <v>151751948</v>
      </c>
      <c r="AY47">
        <v>1</v>
      </c>
      <c r="AZ47">
        <v>0</v>
      </c>
      <c r="BA47">
        <v>57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V47">
        <v>0</v>
      </c>
      <c r="CW47">
        <v>0</v>
      </c>
      <c r="CX47">
        <f>ROUND(Y47*Source!I42,9)</f>
        <v>1.0000000000000001E-5</v>
      </c>
      <c r="CY47">
        <f>AA47</f>
        <v>64128.62</v>
      </c>
      <c r="CZ47">
        <f>AE47</f>
        <v>64128.62</v>
      </c>
      <c r="DA47">
        <f>AI47</f>
        <v>1</v>
      </c>
      <c r="DB47">
        <f t="shared" si="1"/>
        <v>0.64</v>
      </c>
      <c r="DC47">
        <f t="shared" si="2"/>
        <v>0</v>
      </c>
      <c r="DD47" t="s">
        <v>3</v>
      </c>
      <c r="DE47" t="s">
        <v>3</v>
      </c>
      <c r="DF47">
        <f t="shared" si="21"/>
        <v>0.64</v>
      </c>
      <c r="DG47">
        <f t="shared" si="18"/>
        <v>0</v>
      </c>
      <c r="DH47">
        <f t="shared" si="19"/>
        <v>0</v>
      </c>
      <c r="DI47">
        <f t="shared" si="6"/>
        <v>0</v>
      </c>
      <c r="DJ47">
        <f>DF47</f>
        <v>0.64</v>
      </c>
      <c r="DK47">
        <v>0</v>
      </c>
      <c r="DL47" t="s">
        <v>3</v>
      </c>
      <c r="DM47">
        <v>0</v>
      </c>
      <c r="DN47" t="s">
        <v>3</v>
      </c>
      <c r="DO47">
        <v>0</v>
      </c>
    </row>
    <row r="48" spans="1:119" x14ac:dyDescent="0.2">
      <c r="A48">
        <f>ROW(Source!A42)</f>
        <v>42</v>
      </c>
      <c r="B48">
        <v>151751237</v>
      </c>
      <c r="C48">
        <v>151751941</v>
      </c>
      <c r="D48">
        <v>37415816</v>
      </c>
      <c r="E48">
        <v>1</v>
      </c>
      <c r="F48">
        <v>1</v>
      </c>
      <c r="G48">
        <v>37345137</v>
      </c>
      <c r="H48">
        <v>3</v>
      </c>
      <c r="I48" t="s">
        <v>551</v>
      </c>
      <c r="J48" t="s">
        <v>552</v>
      </c>
      <c r="K48" t="s">
        <v>553</v>
      </c>
      <c r="L48">
        <v>1354</v>
      </c>
      <c r="N48">
        <v>1010</v>
      </c>
      <c r="O48" t="s">
        <v>29</v>
      </c>
      <c r="P48" t="s">
        <v>29</v>
      </c>
      <c r="Q48">
        <v>1</v>
      </c>
      <c r="W48">
        <v>0</v>
      </c>
      <c r="X48">
        <v>-1042710284</v>
      </c>
      <c r="Y48">
        <f t="shared" si="0"/>
        <v>0.1</v>
      </c>
      <c r="AA48">
        <v>15.25</v>
      </c>
      <c r="AB48">
        <v>0</v>
      </c>
      <c r="AC48">
        <v>0</v>
      </c>
      <c r="AD48">
        <v>0</v>
      </c>
      <c r="AE48">
        <v>15.25</v>
      </c>
      <c r="AF48">
        <v>0</v>
      </c>
      <c r="AG48">
        <v>0</v>
      </c>
      <c r="AH48">
        <v>0</v>
      </c>
      <c r="AI48">
        <v>1</v>
      </c>
      <c r="AJ48">
        <v>1</v>
      </c>
      <c r="AK48">
        <v>1</v>
      </c>
      <c r="AL48">
        <v>1</v>
      </c>
      <c r="AM48">
        <v>-2</v>
      </c>
      <c r="AN48">
        <v>0</v>
      </c>
      <c r="AO48">
        <v>1</v>
      </c>
      <c r="AP48">
        <v>1</v>
      </c>
      <c r="AQ48">
        <v>0</v>
      </c>
      <c r="AR48">
        <v>0</v>
      </c>
      <c r="AS48" t="s">
        <v>3</v>
      </c>
      <c r="AT48">
        <v>0.1</v>
      </c>
      <c r="AU48" t="s">
        <v>3</v>
      </c>
      <c r="AV48">
        <v>0</v>
      </c>
      <c r="AW48">
        <v>2</v>
      </c>
      <c r="AX48">
        <v>151751949</v>
      </c>
      <c r="AY48">
        <v>1</v>
      </c>
      <c r="AZ48">
        <v>0</v>
      </c>
      <c r="BA48">
        <v>58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V48">
        <v>0</v>
      </c>
      <c r="CW48">
        <v>0</v>
      </c>
      <c r="CX48">
        <f>ROUND(Y48*Source!I42,9)</f>
        <v>0.1</v>
      </c>
      <c r="CY48">
        <f>AA48</f>
        <v>15.25</v>
      </c>
      <c r="CZ48">
        <f>AE48</f>
        <v>15.25</v>
      </c>
      <c r="DA48">
        <f>AI48</f>
        <v>1</v>
      </c>
      <c r="DB48">
        <f t="shared" si="1"/>
        <v>1.53</v>
      </c>
      <c r="DC48">
        <f t="shared" si="2"/>
        <v>0</v>
      </c>
      <c r="DD48" t="s">
        <v>3</v>
      </c>
      <c r="DE48" t="s">
        <v>3</v>
      </c>
      <c r="DF48">
        <f t="shared" si="21"/>
        <v>1.53</v>
      </c>
      <c r="DG48">
        <f t="shared" si="18"/>
        <v>0</v>
      </c>
      <c r="DH48">
        <f t="shared" si="19"/>
        <v>0</v>
      </c>
      <c r="DI48">
        <f t="shared" si="6"/>
        <v>0</v>
      </c>
      <c r="DJ48">
        <f>DF48</f>
        <v>1.53</v>
      </c>
      <c r="DK48">
        <v>0</v>
      </c>
      <c r="DL48" t="s">
        <v>3</v>
      </c>
      <c r="DM48">
        <v>0</v>
      </c>
      <c r="DN48" t="s">
        <v>3</v>
      </c>
      <c r="DO48">
        <v>0</v>
      </c>
    </row>
    <row r="49" spans="1:119" x14ac:dyDescent="0.2">
      <c r="A49">
        <f>ROW(Source!A43)</f>
        <v>43</v>
      </c>
      <c r="B49">
        <v>151751235</v>
      </c>
      <c r="C49">
        <v>151751941</v>
      </c>
      <c r="D49">
        <v>37345142</v>
      </c>
      <c r="E49">
        <v>37345137</v>
      </c>
      <c r="F49">
        <v>1</v>
      </c>
      <c r="G49">
        <v>37345137</v>
      </c>
      <c r="H49">
        <v>1</v>
      </c>
      <c r="I49" t="s">
        <v>497</v>
      </c>
      <c r="J49" t="s">
        <v>3</v>
      </c>
      <c r="K49" t="s">
        <v>498</v>
      </c>
      <c r="L49">
        <v>1191</v>
      </c>
      <c r="N49">
        <v>1013</v>
      </c>
      <c r="O49" t="s">
        <v>499</v>
      </c>
      <c r="P49" t="s">
        <v>499</v>
      </c>
      <c r="Q49">
        <v>1</v>
      </c>
      <c r="W49">
        <v>0</v>
      </c>
      <c r="X49">
        <v>476480486</v>
      </c>
      <c r="Y49">
        <f t="shared" si="0"/>
        <v>2.65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1</v>
      </c>
      <c r="AJ49">
        <v>1</v>
      </c>
      <c r="AK49">
        <v>1</v>
      </c>
      <c r="AL49">
        <v>1</v>
      </c>
      <c r="AM49">
        <v>5</v>
      </c>
      <c r="AN49">
        <v>0</v>
      </c>
      <c r="AO49">
        <v>1</v>
      </c>
      <c r="AP49">
        <v>1</v>
      </c>
      <c r="AQ49">
        <v>0</v>
      </c>
      <c r="AR49">
        <v>0</v>
      </c>
      <c r="AS49" t="s">
        <v>3</v>
      </c>
      <c r="AT49">
        <v>2.65</v>
      </c>
      <c r="AU49" t="s">
        <v>3</v>
      </c>
      <c r="AV49">
        <v>1</v>
      </c>
      <c r="AW49">
        <v>2</v>
      </c>
      <c r="AX49">
        <v>151751946</v>
      </c>
      <c r="AY49">
        <v>1</v>
      </c>
      <c r="AZ49">
        <v>0</v>
      </c>
      <c r="BA49">
        <v>60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U49">
        <f>ROUND(AT49*Source!I43*AH49*AL49,2)</f>
        <v>0</v>
      </c>
      <c r="CV49">
        <f>ROUND(Y49*Source!I43,9)</f>
        <v>2.65</v>
      </c>
      <c r="CW49">
        <v>0</v>
      </c>
      <c r="CX49">
        <f>ROUND(Y49*Source!I43,9)</f>
        <v>2.65</v>
      </c>
      <c r="CY49">
        <f>AD49</f>
        <v>0</v>
      </c>
      <c r="CZ49">
        <f>AH49</f>
        <v>0</v>
      </c>
      <c r="DA49">
        <f>AL49</f>
        <v>1</v>
      </c>
      <c r="DB49">
        <f t="shared" si="1"/>
        <v>0</v>
      </c>
      <c r="DC49">
        <f t="shared" si="2"/>
        <v>0</v>
      </c>
      <c r="DD49" t="s">
        <v>3</v>
      </c>
      <c r="DE49" t="s">
        <v>3</v>
      </c>
      <c r="DF49">
        <f t="shared" si="21"/>
        <v>0</v>
      </c>
      <c r="DG49">
        <f t="shared" si="18"/>
        <v>0</v>
      </c>
      <c r="DH49">
        <f t="shared" si="19"/>
        <v>0</v>
      </c>
      <c r="DI49">
        <f t="shared" si="6"/>
        <v>0</v>
      </c>
      <c r="DJ49">
        <f>DI49</f>
        <v>0</v>
      </c>
      <c r="DK49">
        <v>0</v>
      </c>
      <c r="DL49" t="s">
        <v>3</v>
      </c>
      <c r="DM49">
        <v>0</v>
      </c>
      <c r="DN49" t="s">
        <v>3</v>
      </c>
      <c r="DO49">
        <v>0</v>
      </c>
    </row>
    <row r="50" spans="1:119" x14ac:dyDescent="0.2">
      <c r="A50">
        <f>ROW(Source!A43)</f>
        <v>43</v>
      </c>
      <c r="B50">
        <v>151751235</v>
      </c>
      <c r="C50">
        <v>151751941</v>
      </c>
      <c r="D50">
        <v>37395801</v>
      </c>
      <c r="E50">
        <v>1</v>
      </c>
      <c r="F50">
        <v>1</v>
      </c>
      <c r="G50">
        <v>37345137</v>
      </c>
      <c r="H50">
        <v>3</v>
      </c>
      <c r="I50" t="s">
        <v>548</v>
      </c>
      <c r="J50" t="s">
        <v>549</v>
      </c>
      <c r="K50" t="s">
        <v>550</v>
      </c>
      <c r="L50">
        <v>1346</v>
      </c>
      <c r="N50">
        <v>1009</v>
      </c>
      <c r="O50" t="s">
        <v>507</v>
      </c>
      <c r="P50" t="s">
        <v>507</v>
      </c>
      <c r="Q50">
        <v>1</v>
      </c>
      <c r="W50">
        <v>0</v>
      </c>
      <c r="X50">
        <v>285860269</v>
      </c>
      <c r="Y50">
        <f t="shared" si="0"/>
        <v>6.2700000000000004E-3</v>
      </c>
      <c r="AA50">
        <v>172.13</v>
      </c>
      <c r="AB50">
        <v>0</v>
      </c>
      <c r="AC50">
        <v>0</v>
      </c>
      <c r="AD50">
        <v>0</v>
      </c>
      <c r="AE50">
        <v>27.63</v>
      </c>
      <c r="AF50">
        <v>0</v>
      </c>
      <c r="AG50">
        <v>0</v>
      </c>
      <c r="AH50">
        <v>0</v>
      </c>
      <c r="AI50">
        <v>6.23</v>
      </c>
      <c r="AJ50">
        <v>1</v>
      </c>
      <c r="AK50">
        <v>1</v>
      </c>
      <c r="AL50">
        <v>1</v>
      </c>
      <c r="AM50">
        <v>2</v>
      </c>
      <c r="AN50">
        <v>0</v>
      </c>
      <c r="AO50">
        <v>1</v>
      </c>
      <c r="AP50">
        <v>1</v>
      </c>
      <c r="AQ50">
        <v>0</v>
      </c>
      <c r="AR50">
        <v>0</v>
      </c>
      <c r="AS50" t="s">
        <v>3</v>
      </c>
      <c r="AT50">
        <v>6.2700000000000004E-3</v>
      </c>
      <c r="AU50" t="s">
        <v>3</v>
      </c>
      <c r="AV50">
        <v>0</v>
      </c>
      <c r="AW50">
        <v>2</v>
      </c>
      <c r="AX50">
        <v>151751947</v>
      </c>
      <c r="AY50">
        <v>1</v>
      </c>
      <c r="AZ50">
        <v>0</v>
      </c>
      <c r="BA50">
        <v>61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V50">
        <v>0</v>
      </c>
      <c r="CW50">
        <v>0</v>
      </c>
      <c r="CX50">
        <f>ROUND(Y50*Source!I43,9)</f>
        <v>6.2700000000000004E-3</v>
      </c>
      <c r="CY50">
        <f>AA50</f>
        <v>172.13</v>
      </c>
      <c r="CZ50">
        <f>AE50</f>
        <v>27.63</v>
      </c>
      <c r="DA50">
        <f>AI50</f>
        <v>6.23</v>
      </c>
      <c r="DB50">
        <f t="shared" si="1"/>
        <v>0.17</v>
      </c>
      <c r="DC50">
        <f t="shared" si="2"/>
        <v>0</v>
      </c>
      <c r="DD50" t="s">
        <v>3</v>
      </c>
      <c r="DE50" t="s">
        <v>3</v>
      </c>
      <c r="DF50">
        <f>ROUND(ROUND(AE50*AI50,2)*CX50,2)</f>
        <v>1.08</v>
      </c>
      <c r="DG50">
        <f t="shared" si="18"/>
        <v>0</v>
      </c>
      <c r="DH50">
        <f t="shared" si="19"/>
        <v>0</v>
      </c>
      <c r="DI50">
        <f t="shared" si="6"/>
        <v>0</v>
      </c>
      <c r="DJ50">
        <f>DF50</f>
        <v>1.08</v>
      </c>
      <c r="DK50">
        <v>0</v>
      </c>
      <c r="DL50" t="s">
        <v>3</v>
      </c>
      <c r="DM50">
        <v>0</v>
      </c>
      <c r="DN50" t="s">
        <v>3</v>
      </c>
      <c r="DO50">
        <v>0</v>
      </c>
    </row>
    <row r="51" spans="1:119" x14ac:dyDescent="0.2">
      <c r="A51">
        <f>ROW(Source!A43)</f>
        <v>43</v>
      </c>
      <c r="B51">
        <v>151751235</v>
      </c>
      <c r="C51">
        <v>151751941</v>
      </c>
      <c r="D51">
        <v>37394269</v>
      </c>
      <c r="E51">
        <v>1</v>
      </c>
      <c r="F51">
        <v>1</v>
      </c>
      <c r="G51">
        <v>37345137</v>
      </c>
      <c r="H51">
        <v>3</v>
      </c>
      <c r="I51" t="s">
        <v>533</v>
      </c>
      <c r="J51" t="s">
        <v>534</v>
      </c>
      <c r="K51" t="s">
        <v>535</v>
      </c>
      <c r="L51">
        <v>1348</v>
      </c>
      <c r="N51">
        <v>1009</v>
      </c>
      <c r="O51" t="s">
        <v>511</v>
      </c>
      <c r="P51" t="s">
        <v>511</v>
      </c>
      <c r="Q51">
        <v>1000</v>
      </c>
      <c r="W51">
        <v>0</v>
      </c>
      <c r="X51">
        <v>403804236</v>
      </c>
      <c r="Y51">
        <f t="shared" si="0"/>
        <v>1.0000000000000001E-5</v>
      </c>
      <c r="AA51">
        <v>1930271.46</v>
      </c>
      <c r="AB51">
        <v>0</v>
      </c>
      <c r="AC51">
        <v>0</v>
      </c>
      <c r="AD51">
        <v>0</v>
      </c>
      <c r="AE51">
        <v>64128.62</v>
      </c>
      <c r="AF51">
        <v>0</v>
      </c>
      <c r="AG51">
        <v>0</v>
      </c>
      <c r="AH51">
        <v>0</v>
      </c>
      <c r="AI51">
        <v>30.1</v>
      </c>
      <c r="AJ51">
        <v>1</v>
      </c>
      <c r="AK51">
        <v>1</v>
      </c>
      <c r="AL51">
        <v>1</v>
      </c>
      <c r="AM51">
        <v>2</v>
      </c>
      <c r="AN51">
        <v>0</v>
      </c>
      <c r="AO51">
        <v>1</v>
      </c>
      <c r="AP51">
        <v>1</v>
      </c>
      <c r="AQ51">
        <v>0</v>
      </c>
      <c r="AR51">
        <v>0</v>
      </c>
      <c r="AS51" t="s">
        <v>3</v>
      </c>
      <c r="AT51">
        <v>1.0000000000000001E-5</v>
      </c>
      <c r="AU51" t="s">
        <v>3</v>
      </c>
      <c r="AV51">
        <v>0</v>
      </c>
      <c r="AW51">
        <v>2</v>
      </c>
      <c r="AX51">
        <v>151751948</v>
      </c>
      <c r="AY51">
        <v>1</v>
      </c>
      <c r="AZ51">
        <v>0</v>
      </c>
      <c r="BA51">
        <v>62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V51">
        <v>0</v>
      </c>
      <c r="CW51">
        <v>0</v>
      </c>
      <c r="CX51">
        <f>ROUND(Y51*Source!I43,9)</f>
        <v>1.0000000000000001E-5</v>
      </c>
      <c r="CY51">
        <f>AA51</f>
        <v>1930271.46</v>
      </c>
      <c r="CZ51">
        <f>AE51</f>
        <v>64128.62</v>
      </c>
      <c r="DA51">
        <f>AI51</f>
        <v>30.1</v>
      </c>
      <c r="DB51">
        <f t="shared" si="1"/>
        <v>0.64</v>
      </c>
      <c r="DC51">
        <f t="shared" si="2"/>
        <v>0</v>
      </c>
      <c r="DD51" t="s">
        <v>3</v>
      </c>
      <c r="DE51" t="s">
        <v>3</v>
      </c>
      <c r="DF51">
        <f>ROUND(ROUND(AE51*AI51,2)*CX51,2)</f>
        <v>19.3</v>
      </c>
      <c r="DG51">
        <f t="shared" si="18"/>
        <v>0</v>
      </c>
      <c r="DH51">
        <f t="shared" si="19"/>
        <v>0</v>
      </c>
      <c r="DI51">
        <f t="shared" si="6"/>
        <v>0</v>
      </c>
      <c r="DJ51">
        <f>DF51</f>
        <v>19.3</v>
      </c>
      <c r="DK51">
        <v>0</v>
      </c>
      <c r="DL51" t="s">
        <v>3</v>
      </c>
      <c r="DM51">
        <v>0</v>
      </c>
      <c r="DN51" t="s">
        <v>3</v>
      </c>
      <c r="DO51">
        <v>0</v>
      </c>
    </row>
    <row r="52" spans="1:119" x14ac:dyDescent="0.2">
      <c r="A52">
        <f>ROW(Source!A43)</f>
        <v>43</v>
      </c>
      <c r="B52">
        <v>151751235</v>
      </c>
      <c r="C52">
        <v>151751941</v>
      </c>
      <c r="D52">
        <v>37415816</v>
      </c>
      <c r="E52">
        <v>1</v>
      </c>
      <c r="F52">
        <v>1</v>
      </c>
      <c r="G52">
        <v>37345137</v>
      </c>
      <c r="H52">
        <v>3</v>
      </c>
      <c r="I52" t="s">
        <v>551</v>
      </c>
      <c r="J52" t="s">
        <v>552</v>
      </c>
      <c r="K52" t="s">
        <v>553</v>
      </c>
      <c r="L52">
        <v>1354</v>
      </c>
      <c r="N52">
        <v>1010</v>
      </c>
      <c r="O52" t="s">
        <v>29</v>
      </c>
      <c r="P52" t="s">
        <v>29</v>
      </c>
      <c r="Q52">
        <v>1</v>
      </c>
      <c r="W52">
        <v>0</v>
      </c>
      <c r="X52">
        <v>-1042710284</v>
      </c>
      <c r="Y52">
        <f t="shared" si="0"/>
        <v>0.1</v>
      </c>
      <c r="AA52">
        <v>36.14</v>
      </c>
      <c r="AB52">
        <v>0</v>
      </c>
      <c r="AC52">
        <v>0</v>
      </c>
      <c r="AD52">
        <v>0</v>
      </c>
      <c r="AE52">
        <v>15.25</v>
      </c>
      <c r="AF52">
        <v>0</v>
      </c>
      <c r="AG52">
        <v>0</v>
      </c>
      <c r="AH52">
        <v>0</v>
      </c>
      <c r="AI52">
        <v>2.37</v>
      </c>
      <c r="AJ52">
        <v>1</v>
      </c>
      <c r="AK52">
        <v>1</v>
      </c>
      <c r="AL52">
        <v>1</v>
      </c>
      <c r="AM52">
        <v>2</v>
      </c>
      <c r="AN52">
        <v>0</v>
      </c>
      <c r="AO52">
        <v>1</v>
      </c>
      <c r="AP52">
        <v>1</v>
      </c>
      <c r="AQ52">
        <v>0</v>
      </c>
      <c r="AR52">
        <v>0</v>
      </c>
      <c r="AS52" t="s">
        <v>3</v>
      </c>
      <c r="AT52">
        <v>0.1</v>
      </c>
      <c r="AU52" t="s">
        <v>3</v>
      </c>
      <c r="AV52">
        <v>0</v>
      </c>
      <c r="AW52">
        <v>2</v>
      </c>
      <c r="AX52">
        <v>151751949</v>
      </c>
      <c r="AY52">
        <v>1</v>
      </c>
      <c r="AZ52">
        <v>0</v>
      </c>
      <c r="BA52">
        <v>63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V52">
        <v>0</v>
      </c>
      <c r="CW52">
        <v>0</v>
      </c>
      <c r="CX52">
        <f>ROUND(Y52*Source!I43,9)</f>
        <v>0.1</v>
      </c>
      <c r="CY52">
        <f>AA52</f>
        <v>36.14</v>
      </c>
      <c r="CZ52">
        <f>AE52</f>
        <v>15.25</v>
      </c>
      <c r="DA52">
        <f>AI52</f>
        <v>2.37</v>
      </c>
      <c r="DB52">
        <f t="shared" si="1"/>
        <v>1.53</v>
      </c>
      <c r="DC52">
        <f t="shared" si="2"/>
        <v>0</v>
      </c>
      <c r="DD52" t="s">
        <v>3</v>
      </c>
      <c r="DE52" t="s">
        <v>3</v>
      </c>
      <c r="DF52">
        <f>ROUND(ROUND(AE52*AI52,2)*CX52,2)</f>
        <v>3.61</v>
      </c>
      <c r="DG52">
        <f t="shared" si="18"/>
        <v>0</v>
      </c>
      <c r="DH52">
        <f t="shared" si="19"/>
        <v>0</v>
      </c>
      <c r="DI52">
        <f t="shared" si="6"/>
        <v>0</v>
      </c>
      <c r="DJ52">
        <f>DF52</f>
        <v>3.61</v>
      </c>
      <c r="DK52">
        <v>0</v>
      </c>
      <c r="DL52" t="s">
        <v>3</v>
      </c>
      <c r="DM52">
        <v>0</v>
      </c>
      <c r="DN52" t="s">
        <v>3</v>
      </c>
      <c r="DO52">
        <v>0</v>
      </c>
    </row>
    <row r="53" spans="1:119" x14ac:dyDescent="0.2">
      <c r="A53">
        <f>ROW(Source!A44)</f>
        <v>44</v>
      </c>
      <c r="B53">
        <v>151751237</v>
      </c>
      <c r="C53">
        <v>151751951</v>
      </c>
      <c r="D53">
        <v>37345142</v>
      </c>
      <c r="E53">
        <v>37345137</v>
      </c>
      <c r="F53">
        <v>1</v>
      </c>
      <c r="G53">
        <v>37345137</v>
      </c>
      <c r="H53">
        <v>1</v>
      </c>
      <c r="I53" t="s">
        <v>497</v>
      </c>
      <c r="J53" t="s">
        <v>3</v>
      </c>
      <c r="K53" t="s">
        <v>498</v>
      </c>
      <c r="L53">
        <v>1191</v>
      </c>
      <c r="N53">
        <v>1013</v>
      </c>
      <c r="O53" t="s">
        <v>499</v>
      </c>
      <c r="P53" t="s">
        <v>499</v>
      </c>
      <c r="Q53">
        <v>1</v>
      </c>
      <c r="W53">
        <v>0</v>
      </c>
      <c r="X53">
        <v>476480486</v>
      </c>
      <c r="Y53">
        <f t="shared" si="0"/>
        <v>1.2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1</v>
      </c>
      <c r="AJ53">
        <v>1</v>
      </c>
      <c r="AK53">
        <v>1</v>
      </c>
      <c r="AL53">
        <v>1</v>
      </c>
      <c r="AM53">
        <v>-2</v>
      </c>
      <c r="AN53">
        <v>0</v>
      </c>
      <c r="AO53">
        <v>1</v>
      </c>
      <c r="AP53">
        <v>1</v>
      </c>
      <c r="AQ53">
        <v>0</v>
      </c>
      <c r="AR53">
        <v>0</v>
      </c>
      <c r="AS53" t="s">
        <v>3</v>
      </c>
      <c r="AT53">
        <v>1.2</v>
      </c>
      <c r="AU53" t="s">
        <v>3</v>
      </c>
      <c r="AV53">
        <v>1</v>
      </c>
      <c r="AW53">
        <v>2</v>
      </c>
      <c r="AX53">
        <v>151751953</v>
      </c>
      <c r="AY53">
        <v>1</v>
      </c>
      <c r="AZ53">
        <v>0</v>
      </c>
      <c r="BA53">
        <v>65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U53">
        <f>ROUND(AT53*Source!I44*AH53*AL53,2)</f>
        <v>0</v>
      </c>
      <c r="CV53">
        <f>ROUND(Y53*Source!I44,9)</f>
        <v>1.2</v>
      </c>
      <c r="CW53">
        <v>0</v>
      </c>
      <c r="CX53">
        <f>ROUND(Y53*Source!I44,9)</f>
        <v>1.2</v>
      </c>
      <c r="CY53">
        <f>AD53</f>
        <v>0</v>
      </c>
      <c r="CZ53">
        <f>AH53</f>
        <v>0</v>
      </c>
      <c r="DA53">
        <f>AL53</f>
        <v>1</v>
      </c>
      <c r="DB53">
        <f t="shared" si="1"/>
        <v>0</v>
      </c>
      <c r="DC53">
        <f t="shared" si="2"/>
        <v>0</v>
      </c>
      <c r="DD53" t="s">
        <v>3</v>
      </c>
      <c r="DE53" t="s">
        <v>3</v>
      </c>
      <c r="DF53">
        <f t="shared" ref="DF53:DF71" si="22">ROUND(ROUND(AE53,2)*CX53,2)</f>
        <v>0</v>
      </c>
      <c r="DG53">
        <f t="shared" si="18"/>
        <v>0</v>
      </c>
      <c r="DH53">
        <f t="shared" si="19"/>
        <v>0</v>
      </c>
      <c r="DI53">
        <f t="shared" si="6"/>
        <v>0</v>
      </c>
      <c r="DJ53">
        <f>DI53</f>
        <v>0</v>
      </c>
      <c r="DK53">
        <v>0</v>
      </c>
      <c r="DL53" t="s">
        <v>3</v>
      </c>
      <c r="DM53">
        <v>0</v>
      </c>
      <c r="DN53" t="s">
        <v>3</v>
      </c>
      <c r="DO53">
        <v>0</v>
      </c>
    </row>
    <row r="54" spans="1:119" x14ac:dyDescent="0.2">
      <c r="A54">
        <f>ROW(Source!A45)</f>
        <v>45</v>
      </c>
      <c r="B54">
        <v>151751235</v>
      </c>
      <c r="C54">
        <v>151751951</v>
      </c>
      <c r="D54">
        <v>37345142</v>
      </c>
      <c r="E54">
        <v>37345137</v>
      </c>
      <c r="F54">
        <v>1</v>
      </c>
      <c r="G54">
        <v>37345137</v>
      </c>
      <c r="H54">
        <v>1</v>
      </c>
      <c r="I54" t="s">
        <v>497</v>
      </c>
      <c r="J54" t="s">
        <v>3</v>
      </c>
      <c r="K54" t="s">
        <v>498</v>
      </c>
      <c r="L54">
        <v>1191</v>
      </c>
      <c r="N54">
        <v>1013</v>
      </c>
      <c r="O54" t="s">
        <v>499</v>
      </c>
      <c r="P54" t="s">
        <v>499</v>
      </c>
      <c r="Q54">
        <v>1</v>
      </c>
      <c r="W54">
        <v>0</v>
      </c>
      <c r="X54">
        <v>476480486</v>
      </c>
      <c r="Y54">
        <f t="shared" si="0"/>
        <v>1.2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1</v>
      </c>
      <c r="AJ54">
        <v>1</v>
      </c>
      <c r="AK54">
        <v>1</v>
      </c>
      <c r="AL54">
        <v>1</v>
      </c>
      <c r="AM54">
        <v>5</v>
      </c>
      <c r="AN54">
        <v>0</v>
      </c>
      <c r="AO54">
        <v>1</v>
      </c>
      <c r="AP54">
        <v>1</v>
      </c>
      <c r="AQ54">
        <v>0</v>
      </c>
      <c r="AR54">
        <v>0</v>
      </c>
      <c r="AS54" t="s">
        <v>3</v>
      </c>
      <c r="AT54">
        <v>1.2</v>
      </c>
      <c r="AU54" t="s">
        <v>3</v>
      </c>
      <c r="AV54">
        <v>1</v>
      </c>
      <c r="AW54">
        <v>2</v>
      </c>
      <c r="AX54">
        <v>151751953</v>
      </c>
      <c r="AY54">
        <v>1</v>
      </c>
      <c r="AZ54">
        <v>0</v>
      </c>
      <c r="BA54">
        <v>66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U54">
        <f>ROUND(AT54*Source!I45*AH54*AL54,2)</f>
        <v>0</v>
      </c>
      <c r="CV54">
        <f>ROUND(Y54*Source!I45,9)</f>
        <v>1.2</v>
      </c>
      <c r="CW54">
        <v>0</v>
      </c>
      <c r="CX54">
        <f>ROUND(Y54*Source!I45,9)</f>
        <v>1.2</v>
      </c>
      <c r="CY54">
        <f>AD54</f>
        <v>0</v>
      </c>
      <c r="CZ54">
        <f>AH54</f>
        <v>0</v>
      </c>
      <c r="DA54">
        <f>AL54</f>
        <v>1</v>
      </c>
      <c r="DB54">
        <f t="shared" si="1"/>
        <v>0</v>
      </c>
      <c r="DC54">
        <f t="shared" si="2"/>
        <v>0</v>
      </c>
      <c r="DD54" t="s">
        <v>3</v>
      </c>
      <c r="DE54" t="s">
        <v>3</v>
      </c>
      <c r="DF54">
        <f t="shared" si="22"/>
        <v>0</v>
      </c>
      <c r="DG54">
        <f t="shared" si="18"/>
        <v>0</v>
      </c>
      <c r="DH54">
        <f t="shared" si="19"/>
        <v>0</v>
      </c>
      <c r="DI54">
        <f t="shared" si="6"/>
        <v>0</v>
      </c>
      <c r="DJ54">
        <f>DI54</f>
        <v>0</v>
      </c>
      <c r="DK54">
        <v>0</v>
      </c>
      <c r="DL54" t="s">
        <v>3</v>
      </c>
      <c r="DM54">
        <v>0</v>
      </c>
      <c r="DN54" t="s">
        <v>3</v>
      </c>
      <c r="DO54">
        <v>0</v>
      </c>
    </row>
    <row r="55" spans="1:119" x14ac:dyDescent="0.2">
      <c r="A55">
        <f>ROW(Source!A48)</f>
        <v>48</v>
      </c>
      <c r="B55">
        <v>151751237</v>
      </c>
      <c r="C55">
        <v>151751955</v>
      </c>
      <c r="D55">
        <v>37345142</v>
      </c>
      <c r="E55">
        <v>37345137</v>
      </c>
      <c r="F55">
        <v>1</v>
      </c>
      <c r="G55">
        <v>37345137</v>
      </c>
      <c r="H55">
        <v>1</v>
      </c>
      <c r="I55" t="s">
        <v>497</v>
      </c>
      <c r="J55" t="s">
        <v>3</v>
      </c>
      <c r="K55" t="s">
        <v>498</v>
      </c>
      <c r="L55">
        <v>1191</v>
      </c>
      <c r="N55">
        <v>1013</v>
      </c>
      <c r="O55" t="s">
        <v>499</v>
      </c>
      <c r="P55" t="s">
        <v>499</v>
      </c>
      <c r="Q55">
        <v>1</v>
      </c>
      <c r="W55">
        <v>0</v>
      </c>
      <c r="X55">
        <v>476480486</v>
      </c>
      <c r="Y55">
        <f t="shared" si="0"/>
        <v>22.4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1</v>
      </c>
      <c r="AJ55">
        <v>1</v>
      </c>
      <c r="AK55">
        <v>1</v>
      </c>
      <c r="AL55">
        <v>1</v>
      </c>
      <c r="AM55">
        <v>-2</v>
      </c>
      <c r="AN55">
        <v>0</v>
      </c>
      <c r="AO55">
        <v>1</v>
      </c>
      <c r="AP55">
        <v>1</v>
      </c>
      <c r="AQ55">
        <v>0</v>
      </c>
      <c r="AR55">
        <v>0</v>
      </c>
      <c r="AS55" t="s">
        <v>3</v>
      </c>
      <c r="AT55">
        <v>22.4</v>
      </c>
      <c r="AU55" t="s">
        <v>3</v>
      </c>
      <c r="AV55">
        <v>1</v>
      </c>
      <c r="AW55">
        <v>2</v>
      </c>
      <c r="AX55">
        <v>151751957</v>
      </c>
      <c r="AY55">
        <v>1</v>
      </c>
      <c r="AZ55">
        <v>0</v>
      </c>
      <c r="BA55">
        <v>67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U55">
        <f>ROUND(AT55*Source!I48*AH55*AL55,2)</f>
        <v>0</v>
      </c>
      <c r="CV55">
        <f>ROUND(Y55*Source!I48,9)</f>
        <v>67.2</v>
      </c>
      <c r="CW55">
        <v>0</v>
      </c>
      <c r="CX55">
        <f>ROUND(Y55*Source!I48,9)</f>
        <v>67.2</v>
      </c>
      <c r="CY55">
        <f>AD55</f>
        <v>0</v>
      </c>
      <c r="CZ55">
        <f>AH55</f>
        <v>0</v>
      </c>
      <c r="DA55">
        <f>AL55</f>
        <v>1</v>
      </c>
      <c r="DB55">
        <f t="shared" si="1"/>
        <v>0</v>
      </c>
      <c r="DC55">
        <f t="shared" si="2"/>
        <v>0</v>
      </c>
      <c r="DD55" t="s">
        <v>3</v>
      </c>
      <c r="DE55" t="s">
        <v>3</v>
      </c>
      <c r="DF55">
        <f t="shared" si="22"/>
        <v>0</v>
      </c>
      <c r="DG55">
        <f t="shared" si="18"/>
        <v>0</v>
      </c>
      <c r="DH55">
        <f t="shared" si="19"/>
        <v>0</v>
      </c>
      <c r="DI55">
        <f t="shared" si="6"/>
        <v>0</v>
      </c>
      <c r="DJ55">
        <f>DI55</f>
        <v>0</v>
      </c>
      <c r="DK55">
        <v>0</v>
      </c>
      <c r="DL55" t="s">
        <v>3</v>
      </c>
      <c r="DM55">
        <v>0</v>
      </c>
      <c r="DN55" t="s">
        <v>3</v>
      </c>
      <c r="DO55">
        <v>0</v>
      </c>
    </row>
    <row r="56" spans="1:119" x14ac:dyDescent="0.2">
      <c r="A56">
        <f>ROW(Source!A49)</f>
        <v>49</v>
      </c>
      <c r="B56">
        <v>151751235</v>
      </c>
      <c r="C56">
        <v>151751955</v>
      </c>
      <c r="D56">
        <v>37345142</v>
      </c>
      <c r="E56">
        <v>37345137</v>
      </c>
      <c r="F56">
        <v>1</v>
      </c>
      <c r="G56">
        <v>37345137</v>
      </c>
      <c r="H56">
        <v>1</v>
      </c>
      <c r="I56" t="s">
        <v>497</v>
      </c>
      <c r="J56" t="s">
        <v>3</v>
      </c>
      <c r="K56" t="s">
        <v>498</v>
      </c>
      <c r="L56">
        <v>1191</v>
      </c>
      <c r="N56">
        <v>1013</v>
      </c>
      <c r="O56" t="s">
        <v>499</v>
      </c>
      <c r="P56" t="s">
        <v>499</v>
      </c>
      <c r="Q56">
        <v>1</v>
      </c>
      <c r="W56">
        <v>0</v>
      </c>
      <c r="X56">
        <v>476480486</v>
      </c>
      <c r="Y56">
        <f t="shared" si="0"/>
        <v>22.4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1</v>
      </c>
      <c r="AJ56">
        <v>1</v>
      </c>
      <c r="AK56">
        <v>1</v>
      </c>
      <c r="AL56">
        <v>1</v>
      </c>
      <c r="AM56">
        <v>5</v>
      </c>
      <c r="AN56">
        <v>0</v>
      </c>
      <c r="AO56">
        <v>1</v>
      </c>
      <c r="AP56">
        <v>1</v>
      </c>
      <c r="AQ56">
        <v>0</v>
      </c>
      <c r="AR56">
        <v>0</v>
      </c>
      <c r="AS56" t="s">
        <v>3</v>
      </c>
      <c r="AT56">
        <v>22.4</v>
      </c>
      <c r="AU56" t="s">
        <v>3</v>
      </c>
      <c r="AV56">
        <v>1</v>
      </c>
      <c r="AW56">
        <v>2</v>
      </c>
      <c r="AX56">
        <v>151751957</v>
      </c>
      <c r="AY56">
        <v>1</v>
      </c>
      <c r="AZ56">
        <v>0</v>
      </c>
      <c r="BA56">
        <v>68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U56">
        <f>ROUND(AT56*Source!I49*AH56*AL56,2)</f>
        <v>0</v>
      </c>
      <c r="CV56">
        <f>ROUND(Y56*Source!I49,9)</f>
        <v>67.2</v>
      </c>
      <c r="CW56">
        <v>0</v>
      </c>
      <c r="CX56">
        <f>ROUND(Y56*Source!I49,9)</f>
        <v>67.2</v>
      </c>
      <c r="CY56">
        <f>AD56</f>
        <v>0</v>
      </c>
      <c r="CZ56">
        <f>AH56</f>
        <v>0</v>
      </c>
      <c r="DA56">
        <f>AL56</f>
        <v>1</v>
      </c>
      <c r="DB56">
        <f t="shared" si="1"/>
        <v>0</v>
      </c>
      <c r="DC56">
        <f t="shared" si="2"/>
        <v>0</v>
      </c>
      <c r="DD56" t="s">
        <v>3</v>
      </c>
      <c r="DE56" t="s">
        <v>3</v>
      </c>
      <c r="DF56">
        <f t="shared" si="22"/>
        <v>0</v>
      </c>
      <c r="DG56">
        <f t="shared" si="18"/>
        <v>0</v>
      </c>
      <c r="DH56">
        <f t="shared" si="19"/>
        <v>0</v>
      </c>
      <c r="DI56">
        <f t="shared" si="6"/>
        <v>0</v>
      </c>
      <c r="DJ56">
        <f>DI56</f>
        <v>0</v>
      </c>
      <c r="DK56">
        <v>0</v>
      </c>
      <c r="DL56" t="s">
        <v>3</v>
      </c>
      <c r="DM56">
        <v>0</v>
      </c>
      <c r="DN56" t="s">
        <v>3</v>
      </c>
      <c r="DO56">
        <v>0</v>
      </c>
    </row>
    <row r="57" spans="1:119" x14ac:dyDescent="0.2">
      <c r="A57">
        <f>ROW(Source!A50)</f>
        <v>50</v>
      </c>
      <c r="B57">
        <v>151751237</v>
      </c>
      <c r="C57">
        <v>151751958</v>
      </c>
      <c r="D57">
        <v>37345142</v>
      </c>
      <c r="E57">
        <v>37345137</v>
      </c>
      <c r="F57">
        <v>1</v>
      </c>
      <c r="G57">
        <v>37345137</v>
      </c>
      <c r="H57">
        <v>1</v>
      </c>
      <c r="I57" t="s">
        <v>497</v>
      </c>
      <c r="J57" t="s">
        <v>3</v>
      </c>
      <c r="K57" t="s">
        <v>498</v>
      </c>
      <c r="L57">
        <v>1191</v>
      </c>
      <c r="N57">
        <v>1013</v>
      </c>
      <c r="O57" t="s">
        <v>499</v>
      </c>
      <c r="P57" t="s">
        <v>499</v>
      </c>
      <c r="Q57">
        <v>1</v>
      </c>
      <c r="W57">
        <v>0</v>
      </c>
      <c r="X57">
        <v>476480486</v>
      </c>
      <c r="Y57">
        <f t="shared" si="0"/>
        <v>9.3000000000000007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1</v>
      </c>
      <c r="AJ57">
        <v>1</v>
      </c>
      <c r="AK57">
        <v>1</v>
      </c>
      <c r="AL57">
        <v>1</v>
      </c>
      <c r="AM57">
        <v>-2</v>
      </c>
      <c r="AN57">
        <v>0</v>
      </c>
      <c r="AO57">
        <v>1</v>
      </c>
      <c r="AP57">
        <v>1</v>
      </c>
      <c r="AQ57">
        <v>0</v>
      </c>
      <c r="AR57">
        <v>0</v>
      </c>
      <c r="AS57" t="s">
        <v>3</v>
      </c>
      <c r="AT57">
        <v>9.3000000000000007</v>
      </c>
      <c r="AU57" t="s">
        <v>3</v>
      </c>
      <c r="AV57">
        <v>1</v>
      </c>
      <c r="AW57">
        <v>2</v>
      </c>
      <c r="AX57">
        <v>151751972</v>
      </c>
      <c r="AY57">
        <v>1</v>
      </c>
      <c r="AZ57">
        <v>0</v>
      </c>
      <c r="BA57">
        <v>69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U57">
        <f>ROUND(AT57*Source!I50*AH57*AL57,2)</f>
        <v>0</v>
      </c>
      <c r="CV57">
        <f>ROUND(Y57*Source!I50,9)</f>
        <v>18.600000000000001</v>
      </c>
      <c r="CW57">
        <v>0</v>
      </c>
      <c r="CX57">
        <f>ROUND(Y57*Source!I50,9)</f>
        <v>18.600000000000001</v>
      </c>
      <c r="CY57">
        <f>AD57</f>
        <v>0</v>
      </c>
      <c r="CZ57">
        <f>AH57</f>
        <v>0</v>
      </c>
      <c r="DA57">
        <f>AL57</f>
        <v>1</v>
      </c>
      <c r="DB57">
        <f t="shared" si="1"/>
        <v>0</v>
      </c>
      <c r="DC57">
        <f t="shared" si="2"/>
        <v>0</v>
      </c>
      <c r="DD57" t="s">
        <v>3</v>
      </c>
      <c r="DE57" t="s">
        <v>3</v>
      </c>
      <c r="DF57">
        <f t="shared" si="22"/>
        <v>0</v>
      </c>
      <c r="DG57">
        <f t="shared" si="18"/>
        <v>0</v>
      </c>
      <c r="DH57">
        <f t="shared" si="19"/>
        <v>0</v>
      </c>
      <c r="DI57">
        <f t="shared" si="6"/>
        <v>0</v>
      </c>
      <c r="DJ57">
        <f>DI57</f>
        <v>0</v>
      </c>
      <c r="DK57">
        <v>0</v>
      </c>
      <c r="DL57" t="s">
        <v>3</v>
      </c>
      <c r="DM57">
        <v>0</v>
      </c>
      <c r="DN57" t="s">
        <v>3</v>
      </c>
      <c r="DO57">
        <v>0</v>
      </c>
    </row>
    <row r="58" spans="1:119" x14ac:dyDescent="0.2">
      <c r="A58">
        <f>ROW(Source!A50)</f>
        <v>50</v>
      </c>
      <c r="B58">
        <v>151751237</v>
      </c>
      <c r="C58">
        <v>151751958</v>
      </c>
      <c r="D58">
        <v>37417785</v>
      </c>
      <c r="E58">
        <v>1</v>
      </c>
      <c r="F58">
        <v>1</v>
      </c>
      <c r="G58">
        <v>37345137</v>
      </c>
      <c r="H58">
        <v>2</v>
      </c>
      <c r="I58" t="s">
        <v>500</v>
      </c>
      <c r="J58" t="s">
        <v>501</v>
      </c>
      <c r="K58" t="s">
        <v>502</v>
      </c>
      <c r="L58">
        <v>1368</v>
      </c>
      <c r="N58">
        <v>1011</v>
      </c>
      <c r="O58" t="s">
        <v>503</v>
      </c>
      <c r="P58" t="s">
        <v>503</v>
      </c>
      <c r="Q58">
        <v>1</v>
      </c>
      <c r="W58">
        <v>0</v>
      </c>
      <c r="X58">
        <v>-32031357</v>
      </c>
      <c r="Y58">
        <f t="shared" si="0"/>
        <v>0.4</v>
      </c>
      <c r="AA58">
        <v>0</v>
      </c>
      <c r="AB58">
        <v>114.83</v>
      </c>
      <c r="AC58">
        <v>12.62</v>
      </c>
      <c r="AD58">
        <v>0</v>
      </c>
      <c r="AE58">
        <v>0</v>
      </c>
      <c r="AF58">
        <v>114.83</v>
      </c>
      <c r="AG58">
        <v>12.62</v>
      </c>
      <c r="AH58">
        <v>0</v>
      </c>
      <c r="AI58">
        <v>1</v>
      </c>
      <c r="AJ58">
        <v>1</v>
      </c>
      <c r="AK58">
        <v>1</v>
      </c>
      <c r="AL58">
        <v>1</v>
      </c>
      <c r="AM58">
        <v>-2</v>
      </c>
      <c r="AN58">
        <v>0</v>
      </c>
      <c r="AO58">
        <v>1</v>
      </c>
      <c r="AP58">
        <v>1</v>
      </c>
      <c r="AQ58">
        <v>0</v>
      </c>
      <c r="AR58">
        <v>0</v>
      </c>
      <c r="AS58" t="s">
        <v>3</v>
      </c>
      <c r="AT58">
        <v>0.4</v>
      </c>
      <c r="AU58" t="s">
        <v>3</v>
      </c>
      <c r="AV58">
        <v>0</v>
      </c>
      <c r="AW58">
        <v>2</v>
      </c>
      <c r="AX58">
        <v>151751973</v>
      </c>
      <c r="AY58">
        <v>1</v>
      </c>
      <c r="AZ58">
        <v>0</v>
      </c>
      <c r="BA58">
        <v>70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V58">
        <v>0</v>
      </c>
      <c r="CW58">
        <f>ROUND(Y58*Source!I50,9)</f>
        <v>0.8</v>
      </c>
      <c r="CX58">
        <f>ROUND(Y58*Source!I50,9)</f>
        <v>0.8</v>
      </c>
      <c r="CY58">
        <f>AB58</f>
        <v>114.83</v>
      </c>
      <c r="CZ58">
        <f>AF58</f>
        <v>114.83</v>
      </c>
      <c r="DA58">
        <f>AJ58</f>
        <v>1</v>
      </c>
      <c r="DB58">
        <f t="shared" si="1"/>
        <v>45.93</v>
      </c>
      <c r="DC58">
        <f t="shared" si="2"/>
        <v>5.05</v>
      </c>
      <c r="DD58" t="s">
        <v>3</v>
      </c>
      <c r="DE58" t="s">
        <v>3</v>
      </c>
      <c r="DF58">
        <f t="shared" si="22"/>
        <v>0</v>
      </c>
      <c r="DG58">
        <f t="shared" si="18"/>
        <v>91.86</v>
      </c>
      <c r="DH58">
        <f t="shared" si="19"/>
        <v>10.1</v>
      </c>
      <c r="DI58">
        <f t="shared" si="6"/>
        <v>0</v>
      </c>
      <c r="DJ58">
        <f>DG58</f>
        <v>91.86</v>
      </c>
      <c r="DK58">
        <v>0</v>
      </c>
      <c r="DL58" t="s">
        <v>3</v>
      </c>
      <c r="DM58">
        <v>0</v>
      </c>
      <c r="DN58" t="s">
        <v>3</v>
      </c>
      <c r="DO58">
        <v>0</v>
      </c>
    </row>
    <row r="59" spans="1:119" x14ac:dyDescent="0.2">
      <c r="A59">
        <f>ROW(Source!A50)</f>
        <v>50</v>
      </c>
      <c r="B59">
        <v>151751237</v>
      </c>
      <c r="C59">
        <v>151751958</v>
      </c>
      <c r="D59">
        <v>37393578</v>
      </c>
      <c r="E59">
        <v>1</v>
      </c>
      <c r="F59">
        <v>1</v>
      </c>
      <c r="G59">
        <v>37345137</v>
      </c>
      <c r="H59">
        <v>3</v>
      </c>
      <c r="I59" t="s">
        <v>518</v>
      </c>
      <c r="J59" t="s">
        <v>519</v>
      </c>
      <c r="K59" t="s">
        <v>520</v>
      </c>
      <c r="L59">
        <v>1348</v>
      </c>
      <c r="N59">
        <v>1009</v>
      </c>
      <c r="O59" t="s">
        <v>511</v>
      </c>
      <c r="P59" t="s">
        <v>511</v>
      </c>
      <c r="Q59">
        <v>1000</v>
      </c>
      <c r="W59">
        <v>0</v>
      </c>
      <c r="X59">
        <v>1238321560</v>
      </c>
      <c r="Y59">
        <f t="shared" si="0"/>
        <v>2.9999999999999997E-4</v>
      </c>
      <c r="AA59">
        <v>1227.3800000000001</v>
      </c>
      <c r="AB59">
        <v>0</v>
      </c>
      <c r="AC59">
        <v>0</v>
      </c>
      <c r="AD59">
        <v>0</v>
      </c>
      <c r="AE59">
        <v>1227.3800000000001</v>
      </c>
      <c r="AF59">
        <v>0</v>
      </c>
      <c r="AG59">
        <v>0</v>
      </c>
      <c r="AH59">
        <v>0</v>
      </c>
      <c r="AI59">
        <v>1</v>
      </c>
      <c r="AJ59">
        <v>1</v>
      </c>
      <c r="AK59">
        <v>1</v>
      </c>
      <c r="AL59">
        <v>1</v>
      </c>
      <c r="AM59">
        <v>-2</v>
      </c>
      <c r="AN59">
        <v>0</v>
      </c>
      <c r="AO59">
        <v>1</v>
      </c>
      <c r="AP59">
        <v>1</v>
      </c>
      <c r="AQ59">
        <v>0</v>
      </c>
      <c r="AR59">
        <v>0</v>
      </c>
      <c r="AS59" t="s">
        <v>3</v>
      </c>
      <c r="AT59">
        <v>2.9999999999999997E-4</v>
      </c>
      <c r="AU59" t="s">
        <v>3</v>
      </c>
      <c r="AV59">
        <v>0</v>
      </c>
      <c r="AW59">
        <v>2</v>
      </c>
      <c r="AX59">
        <v>151751974</v>
      </c>
      <c r="AY59">
        <v>1</v>
      </c>
      <c r="AZ59">
        <v>0</v>
      </c>
      <c r="BA59">
        <v>71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V59">
        <v>0</v>
      </c>
      <c r="CW59">
        <v>0</v>
      </c>
      <c r="CX59">
        <f>ROUND(Y59*Source!I50,9)</f>
        <v>5.9999999999999995E-4</v>
      </c>
      <c r="CY59">
        <f t="shared" ref="CY59:CY69" si="23">AA59</f>
        <v>1227.3800000000001</v>
      </c>
      <c r="CZ59">
        <f t="shared" ref="CZ59:CZ69" si="24">AE59</f>
        <v>1227.3800000000001</v>
      </c>
      <c r="DA59">
        <f t="shared" ref="DA59:DA69" si="25">AI59</f>
        <v>1</v>
      </c>
      <c r="DB59">
        <f t="shared" si="1"/>
        <v>0.37</v>
      </c>
      <c r="DC59">
        <f t="shared" si="2"/>
        <v>0</v>
      </c>
      <c r="DD59" t="s">
        <v>3</v>
      </c>
      <c r="DE59" t="s">
        <v>3</v>
      </c>
      <c r="DF59">
        <f t="shared" si="22"/>
        <v>0.74</v>
      </c>
      <c r="DG59">
        <f t="shared" si="18"/>
        <v>0</v>
      </c>
      <c r="DH59">
        <f t="shared" si="19"/>
        <v>0</v>
      </c>
      <c r="DI59">
        <f t="shared" si="6"/>
        <v>0</v>
      </c>
      <c r="DJ59">
        <f t="shared" ref="DJ59:DJ69" si="26">DF59</f>
        <v>0.74</v>
      </c>
      <c r="DK59">
        <v>0</v>
      </c>
      <c r="DL59" t="s">
        <v>3</v>
      </c>
      <c r="DM59">
        <v>0</v>
      </c>
      <c r="DN59" t="s">
        <v>3</v>
      </c>
      <c r="DO59">
        <v>0</v>
      </c>
    </row>
    <row r="60" spans="1:119" x14ac:dyDescent="0.2">
      <c r="A60">
        <f>ROW(Source!A50)</f>
        <v>50</v>
      </c>
      <c r="B60">
        <v>151751237</v>
      </c>
      <c r="C60">
        <v>151751958</v>
      </c>
      <c r="D60">
        <v>37395969</v>
      </c>
      <c r="E60">
        <v>1</v>
      </c>
      <c r="F60">
        <v>1</v>
      </c>
      <c r="G60">
        <v>37345137</v>
      </c>
      <c r="H60">
        <v>3</v>
      </c>
      <c r="I60" t="s">
        <v>521</v>
      </c>
      <c r="J60" t="s">
        <v>522</v>
      </c>
      <c r="K60" t="s">
        <v>523</v>
      </c>
      <c r="L60">
        <v>1346</v>
      </c>
      <c r="N60">
        <v>1009</v>
      </c>
      <c r="O60" t="s">
        <v>507</v>
      </c>
      <c r="P60" t="s">
        <v>507</v>
      </c>
      <c r="Q60">
        <v>1</v>
      </c>
      <c r="W60">
        <v>0</v>
      </c>
      <c r="X60">
        <v>946507008</v>
      </c>
      <c r="Y60">
        <f t="shared" si="0"/>
        <v>0.03</v>
      </c>
      <c r="AA60">
        <v>15.11</v>
      </c>
      <c r="AB60">
        <v>0</v>
      </c>
      <c r="AC60">
        <v>0</v>
      </c>
      <c r="AD60">
        <v>0</v>
      </c>
      <c r="AE60">
        <v>15.11</v>
      </c>
      <c r="AF60">
        <v>0</v>
      </c>
      <c r="AG60">
        <v>0</v>
      </c>
      <c r="AH60">
        <v>0</v>
      </c>
      <c r="AI60">
        <v>1</v>
      </c>
      <c r="AJ60">
        <v>1</v>
      </c>
      <c r="AK60">
        <v>1</v>
      </c>
      <c r="AL60">
        <v>1</v>
      </c>
      <c r="AM60">
        <v>-2</v>
      </c>
      <c r="AN60">
        <v>0</v>
      </c>
      <c r="AO60">
        <v>1</v>
      </c>
      <c r="AP60">
        <v>1</v>
      </c>
      <c r="AQ60">
        <v>0</v>
      </c>
      <c r="AR60">
        <v>0</v>
      </c>
      <c r="AS60" t="s">
        <v>3</v>
      </c>
      <c r="AT60">
        <v>0.03</v>
      </c>
      <c r="AU60" t="s">
        <v>3</v>
      </c>
      <c r="AV60">
        <v>0</v>
      </c>
      <c r="AW60">
        <v>2</v>
      </c>
      <c r="AX60">
        <v>151751975</v>
      </c>
      <c r="AY60">
        <v>1</v>
      </c>
      <c r="AZ60">
        <v>0</v>
      </c>
      <c r="BA60">
        <v>72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V60">
        <v>0</v>
      </c>
      <c r="CW60">
        <v>0</v>
      </c>
      <c r="CX60">
        <f>ROUND(Y60*Source!I50,9)</f>
        <v>0.06</v>
      </c>
      <c r="CY60">
        <f t="shared" si="23"/>
        <v>15.11</v>
      </c>
      <c r="CZ60">
        <f t="shared" si="24"/>
        <v>15.11</v>
      </c>
      <c r="DA60">
        <f t="shared" si="25"/>
        <v>1</v>
      </c>
      <c r="DB60">
        <f t="shared" si="1"/>
        <v>0.45</v>
      </c>
      <c r="DC60">
        <f t="shared" si="2"/>
        <v>0</v>
      </c>
      <c r="DD60" t="s">
        <v>3</v>
      </c>
      <c r="DE60" t="s">
        <v>3</v>
      </c>
      <c r="DF60">
        <f t="shared" si="22"/>
        <v>0.91</v>
      </c>
      <c r="DG60">
        <f t="shared" si="18"/>
        <v>0</v>
      </c>
      <c r="DH60">
        <f t="shared" si="19"/>
        <v>0</v>
      </c>
      <c r="DI60">
        <f t="shared" si="6"/>
        <v>0</v>
      </c>
      <c r="DJ60">
        <f t="shared" si="26"/>
        <v>0.91</v>
      </c>
      <c r="DK60">
        <v>0</v>
      </c>
      <c r="DL60" t="s">
        <v>3</v>
      </c>
      <c r="DM60">
        <v>0</v>
      </c>
      <c r="DN60" t="s">
        <v>3</v>
      </c>
      <c r="DO60">
        <v>0</v>
      </c>
    </row>
    <row r="61" spans="1:119" x14ac:dyDescent="0.2">
      <c r="A61">
        <f>ROW(Source!A50)</f>
        <v>50</v>
      </c>
      <c r="B61">
        <v>151751237</v>
      </c>
      <c r="C61">
        <v>151751958</v>
      </c>
      <c r="D61">
        <v>37393756</v>
      </c>
      <c r="E61">
        <v>1</v>
      </c>
      <c r="F61">
        <v>1</v>
      </c>
      <c r="G61">
        <v>37345137</v>
      </c>
      <c r="H61">
        <v>3</v>
      </c>
      <c r="I61" t="s">
        <v>524</v>
      </c>
      <c r="J61" t="s">
        <v>525</v>
      </c>
      <c r="K61" t="s">
        <v>526</v>
      </c>
      <c r="L61">
        <v>1346</v>
      </c>
      <c r="N61">
        <v>1009</v>
      </c>
      <c r="O61" t="s">
        <v>507</v>
      </c>
      <c r="P61" t="s">
        <v>507</v>
      </c>
      <c r="Q61">
        <v>1</v>
      </c>
      <c r="W61">
        <v>0</v>
      </c>
      <c r="X61">
        <v>-286966143</v>
      </c>
      <c r="Y61">
        <f t="shared" si="0"/>
        <v>0.01</v>
      </c>
      <c r="AA61">
        <v>16.7</v>
      </c>
      <c r="AB61">
        <v>0</v>
      </c>
      <c r="AC61">
        <v>0</v>
      </c>
      <c r="AD61">
        <v>0</v>
      </c>
      <c r="AE61">
        <v>16.7</v>
      </c>
      <c r="AF61">
        <v>0</v>
      </c>
      <c r="AG61">
        <v>0</v>
      </c>
      <c r="AH61">
        <v>0</v>
      </c>
      <c r="AI61">
        <v>1</v>
      </c>
      <c r="AJ61">
        <v>1</v>
      </c>
      <c r="AK61">
        <v>1</v>
      </c>
      <c r="AL61">
        <v>1</v>
      </c>
      <c r="AM61">
        <v>-2</v>
      </c>
      <c r="AN61">
        <v>0</v>
      </c>
      <c r="AO61">
        <v>1</v>
      </c>
      <c r="AP61">
        <v>1</v>
      </c>
      <c r="AQ61">
        <v>0</v>
      </c>
      <c r="AR61">
        <v>0</v>
      </c>
      <c r="AS61" t="s">
        <v>3</v>
      </c>
      <c r="AT61">
        <v>0.01</v>
      </c>
      <c r="AU61" t="s">
        <v>3</v>
      </c>
      <c r="AV61">
        <v>0</v>
      </c>
      <c r="AW61">
        <v>2</v>
      </c>
      <c r="AX61">
        <v>151751976</v>
      </c>
      <c r="AY61">
        <v>1</v>
      </c>
      <c r="AZ61">
        <v>0</v>
      </c>
      <c r="BA61">
        <v>73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V61">
        <v>0</v>
      </c>
      <c r="CW61">
        <v>0</v>
      </c>
      <c r="CX61">
        <f>ROUND(Y61*Source!I50,9)</f>
        <v>0.02</v>
      </c>
      <c r="CY61">
        <f t="shared" si="23"/>
        <v>16.7</v>
      </c>
      <c r="CZ61">
        <f t="shared" si="24"/>
        <v>16.7</v>
      </c>
      <c r="DA61">
        <f t="shared" si="25"/>
        <v>1</v>
      </c>
      <c r="DB61">
        <f t="shared" si="1"/>
        <v>0.17</v>
      </c>
      <c r="DC61">
        <f t="shared" si="2"/>
        <v>0</v>
      </c>
      <c r="DD61" t="s">
        <v>3</v>
      </c>
      <c r="DE61" t="s">
        <v>3</v>
      </c>
      <c r="DF61">
        <f t="shared" si="22"/>
        <v>0.33</v>
      </c>
      <c r="DG61">
        <f t="shared" si="18"/>
        <v>0</v>
      </c>
      <c r="DH61">
        <f t="shared" si="19"/>
        <v>0</v>
      </c>
      <c r="DI61">
        <f t="shared" si="6"/>
        <v>0</v>
      </c>
      <c r="DJ61">
        <f t="shared" si="26"/>
        <v>0.33</v>
      </c>
      <c r="DK61">
        <v>0</v>
      </c>
      <c r="DL61" t="s">
        <v>3</v>
      </c>
      <c r="DM61">
        <v>0</v>
      </c>
      <c r="DN61" t="s">
        <v>3</v>
      </c>
      <c r="DO61">
        <v>0</v>
      </c>
    </row>
    <row r="62" spans="1:119" x14ac:dyDescent="0.2">
      <c r="A62">
        <f>ROW(Source!A50)</f>
        <v>50</v>
      </c>
      <c r="B62">
        <v>151751237</v>
      </c>
      <c r="C62">
        <v>151751958</v>
      </c>
      <c r="D62">
        <v>37393857</v>
      </c>
      <c r="E62">
        <v>1</v>
      </c>
      <c r="F62">
        <v>1</v>
      </c>
      <c r="G62">
        <v>37345137</v>
      </c>
      <c r="H62">
        <v>3</v>
      </c>
      <c r="I62" t="s">
        <v>527</v>
      </c>
      <c r="J62" t="s">
        <v>528</v>
      </c>
      <c r="K62" t="s">
        <v>529</v>
      </c>
      <c r="L62">
        <v>1348</v>
      </c>
      <c r="N62">
        <v>1009</v>
      </c>
      <c r="O62" t="s">
        <v>511</v>
      </c>
      <c r="P62" t="s">
        <v>511</v>
      </c>
      <c r="Q62">
        <v>1000</v>
      </c>
      <c r="W62">
        <v>0</v>
      </c>
      <c r="X62">
        <v>-1917880410</v>
      </c>
      <c r="Y62">
        <f t="shared" si="0"/>
        <v>2.0000000000000002E-5</v>
      </c>
      <c r="AA62">
        <v>17729.79</v>
      </c>
      <c r="AB62">
        <v>0</v>
      </c>
      <c r="AC62">
        <v>0</v>
      </c>
      <c r="AD62">
        <v>0</v>
      </c>
      <c r="AE62">
        <v>17729.79</v>
      </c>
      <c r="AF62">
        <v>0</v>
      </c>
      <c r="AG62">
        <v>0</v>
      </c>
      <c r="AH62">
        <v>0</v>
      </c>
      <c r="AI62">
        <v>1</v>
      </c>
      <c r="AJ62">
        <v>1</v>
      </c>
      <c r="AK62">
        <v>1</v>
      </c>
      <c r="AL62">
        <v>1</v>
      </c>
      <c r="AM62">
        <v>-2</v>
      </c>
      <c r="AN62">
        <v>0</v>
      </c>
      <c r="AO62">
        <v>1</v>
      </c>
      <c r="AP62">
        <v>1</v>
      </c>
      <c r="AQ62">
        <v>0</v>
      </c>
      <c r="AR62">
        <v>0</v>
      </c>
      <c r="AS62" t="s">
        <v>3</v>
      </c>
      <c r="AT62">
        <v>2.0000000000000002E-5</v>
      </c>
      <c r="AU62" t="s">
        <v>3</v>
      </c>
      <c r="AV62">
        <v>0</v>
      </c>
      <c r="AW62">
        <v>2</v>
      </c>
      <c r="AX62">
        <v>151751977</v>
      </c>
      <c r="AY62">
        <v>1</v>
      </c>
      <c r="AZ62">
        <v>0</v>
      </c>
      <c r="BA62">
        <v>74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V62">
        <v>0</v>
      </c>
      <c r="CW62">
        <v>0</v>
      </c>
      <c r="CX62">
        <f>ROUND(Y62*Source!I50,9)</f>
        <v>4.0000000000000003E-5</v>
      </c>
      <c r="CY62">
        <f t="shared" si="23"/>
        <v>17729.79</v>
      </c>
      <c r="CZ62">
        <f t="shared" si="24"/>
        <v>17729.79</v>
      </c>
      <c r="DA62">
        <f t="shared" si="25"/>
        <v>1</v>
      </c>
      <c r="DB62">
        <f t="shared" si="1"/>
        <v>0.35</v>
      </c>
      <c r="DC62">
        <f t="shared" si="2"/>
        <v>0</v>
      </c>
      <c r="DD62" t="s">
        <v>3</v>
      </c>
      <c r="DE62" t="s">
        <v>3</v>
      </c>
      <c r="DF62">
        <f t="shared" si="22"/>
        <v>0.71</v>
      </c>
      <c r="DG62">
        <f t="shared" si="18"/>
        <v>0</v>
      </c>
      <c r="DH62">
        <f t="shared" si="19"/>
        <v>0</v>
      </c>
      <c r="DI62">
        <f t="shared" si="6"/>
        <v>0</v>
      </c>
      <c r="DJ62">
        <f t="shared" si="26"/>
        <v>0.71</v>
      </c>
      <c r="DK62">
        <v>0</v>
      </c>
      <c r="DL62" t="s">
        <v>3</v>
      </c>
      <c r="DM62">
        <v>0</v>
      </c>
      <c r="DN62" t="s">
        <v>3</v>
      </c>
      <c r="DO62">
        <v>0</v>
      </c>
    </row>
    <row r="63" spans="1:119" x14ac:dyDescent="0.2">
      <c r="A63">
        <f>ROW(Source!A50)</f>
        <v>50</v>
      </c>
      <c r="B63">
        <v>151751237</v>
      </c>
      <c r="C63">
        <v>151751958</v>
      </c>
      <c r="D63">
        <v>118154745</v>
      </c>
      <c r="E63">
        <v>1</v>
      </c>
      <c r="F63">
        <v>1</v>
      </c>
      <c r="G63">
        <v>37345137</v>
      </c>
      <c r="H63">
        <v>3</v>
      </c>
      <c r="I63" t="s">
        <v>530</v>
      </c>
      <c r="J63" t="s">
        <v>531</v>
      </c>
      <c r="K63" t="s">
        <v>532</v>
      </c>
      <c r="L63">
        <v>1355</v>
      </c>
      <c r="N63">
        <v>1010</v>
      </c>
      <c r="O63" t="s">
        <v>184</v>
      </c>
      <c r="P63" t="s">
        <v>184</v>
      </c>
      <c r="Q63">
        <v>100</v>
      </c>
      <c r="W63">
        <v>0</v>
      </c>
      <c r="X63">
        <v>57643539</v>
      </c>
      <c r="Y63">
        <f t="shared" si="0"/>
        <v>0.1</v>
      </c>
      <c r="AA63">
        <v>120.2</v>
      </c>
      <c r="AB63">
        <v>0</v>
      </c>
      <c r="AC63">
        <v>0</v>
      </c>
      <c r="AD63">
        <v>0</v>
      </c>
      <c r="AE63">
        <v>120.2</v>
      </c>
      <c r="AF63">
        <v>0</v>
      </c>
      <c r="AG63">
        <v>0</v>
      </c>
      <c r="AH63">
        <v>0</v>
      </c>
      <c r="AI63">
        <v>1</v>
      </c>
      <c r="AJ63">
        <v>1</v>
      </c>
      <c r="AK63">
        <v>1</v>
      </c>
      <c r="AL63">
        <v>1</v>
      </c>
      <c r="AM63">
        <v>-2</v>
      </c>
      <c r="AN63">
        <v>0</v>
      </c>
      <c r="AO63">
        <v>1</v>
      </c>
      <c r="AP63">
        <v>1</v>
      </c>
      <c r="AQ63">
        <v>0</v>
      </c>
      <c r="AR63">
        <v>0</v>
      </c>
      <c r="AS63" t="s">
        <v>3</v>
      </c>
      <c r="AT63">
        <v>0.1</v>
      </c>
      <c r="AU63" t="s">
        <v>3</v>
      </c>
      <c r="AV63">
        <v>0</v>
      </c>
      <c r="AW63">
        <v>2</v>
      </c>
      <c r="AX63">
        <v>151751978</v>
      </c>
      <c r="AY63">
        <v>1</v>
      </c>
      <c r="AZ63">
        <v>0</v>
      </c>
      <c r="BA63">
        <v>75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V63">
        <v>0</v>
      </c>
      <c r="CW63">
        <v>0</v>
      </c>
      <c r="CX63">
        <f>ROUND(Y63*Source!I50,9)</f>
        <v>0.2</v>
      </c>
      <c r="CY63">
        <f t="shared" si="23"/>
        <v>120.2</v>
      </c>
      <c r="CZ63">
        <f t="shared" si="24"/>
        <v>120.2</v>
      </c>
      <c r="DA63">
        <f t="shared" si="25"/>
        <v>1</v>
      </c>
      <c r="DB63">
        <f t="shared" si="1"/>
        <v>12.02</v>
      </c>
      <c r="DC63">
        <f t="shared" si="2"/>
        <v>0</v>
      </c>
      <c r="DD63" t="s">
        <v>3</v>
      </c>
      <c r="DE63" t="s">
        <v>3</v>
      </c>
      <c r="DF63">
        <f t="shared" si="22"/>
        <v>24.04</v>
      </c>
      <c r="DG63">
        <f t="shared" si="18"/>
        <v>0</v>
      </c>
      <c r="DH63">
        <f t="shared" si="19"/>
        <v>0</v>
      </c>
      <c r="DI63">
        <f t="shared" si="6"/>
        <v>0</v>
      </c>
      <c r="DJ63">
        <f t="shared" si="26"/>
        <v>24.04</v>
      </c>
      <c r="DK63">
        <v>0</v>
      </c>
      <c r="DL63" t="s">
        <v>3</v>
      </c>
      <c r="DM63">
        <v>0</v>
      </c>
      <c r="DN63" t="s">
        <v>3</v>
      </c>
      <c r="DO63">
        <v>0</v>
      </c>
    </row>
    <row r="64" spans="1:119" x14ac:dyDescent="0.2">
      <c r="A64">
        <f>ROW(Source!A50)</f>
        <v>50</v>
      </c>
      <c r="B64">
        <v>151751237</v>
      </c>
      <c r="C64">
        <v>151751958</v>
      </c>
      <c r="D64">
        <v>37394269</v>
      </c>
      <c r="E64">
        <v>1</v>
      </c>
      <c r="F64">
        <v>1</v>
      </c>
      <c r="G64">
        <v>37345137</v>
      </c>
      <c r="H64">
        <v>3</v>
      </c>
      <c r="I64" t="s">
        <v>533</v>
      </c>
      <c r="J64" t="s">
        <v>534</v>
      </c>
      <c r="K64" t="s">
        <v>535</v>
      </c>
      <c r="L64">
        <v>1348</v>
      </c>
      <c r="N64">
        <v>1009</v>
      </c>
      <c r="O64" t="s">
        <v>511</v>
      </c>
      <c r="P64" t="s">
        <v>511</v>
      </c>
      <c r="Q64">
        <v>1000</v>
      </c>
      <c r="W64">
        <v>0</v>
      </c>
      <c r="X64">
        <v>403804236</v>
      </c>
      <c r="Y64">
        <f t="shared" si="0"/>
        <v>6.0000000000000002E-5</v>
      </c>
      <c r="AA64">
        <v>64128.62</v>
      </c>
      <c r="AB64">
        <v>0</v>
      </c>
      <c r="AC64">
        <v>0</v>
      </c>
      <c r="AD64">
        <v>0</v>
      </c>
      <c r="AE64">
        <v>64128.62</v>
      </c>
      <c r="AF64">
        <v>0</v>
      </c>
      <c r="AG64">
        <v>0</v>
      </c>
      <c r="AH64">
        <v>0</v>
      </c>
      <c r="AI64">
        <v>1</v>
      </c>
      <c r="AJ64">
        <v>1</v>
      </c>
      <c r="AK64">
        <v>1</v>
      </c>
      <c r="AL64">
        <v>1</v>
      </c>
      <c r="AM64">
        <v>-2</v>
      </c>
      <c r="AN64">
        <v>0</v>
      </c>
      <c r="AO64">
        <v>1</v>
      </c>
      <c r="AP64">
        <v>1</v>
      </c>
      <c r="AQ64">
        <v>0</v>
      </c>
      <c r="AR64">
        <v>0</v>
      </c>
      <c r="AS64" t="s">
        <v>3</v>
      </c>
      <c r="AT64">
        <v>6.0000000000000002E-5</v>
      </c>
      <c r="AU64" t="s">
        <v>3</v>
      </c>
      <c r="AV64">
        <v>0</v>
      </c>
      <c r="AW64">
        <v>2</v>
      </c>
      <c r="AX64">
        <v>151751979</v>
      </c>
      <c r="AY64">
        <v>1</v>
      </c>
      <c r="AZ64">
        <v>0</v>
      </c>
      <c r="BA64">
        <v>76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V64">
        <v>0</v>
      </c>
      <c r="CW64">
        <v>0</v>
      </c>
      <c r="CX64">
        <f>ROUND(Y64*Source!I50,9)</f>
        <v>1.2E-4</v>
      </c>
      <c r="CY64">
        <f t="shared" si="23"/>
        <v>64128.62</v>
      </c>
      <c r="CZ64">
        <f t="shared" si="24"/>
        <v>64128.62</v>
      </c>
      <c r="DA64">
        <f t="shared" si="25"/>
        <v>1</v>
      </c>
      <c r="DB64">
        <f t="shared" si="1"/>
        <v>3.85</v>
      </c>
      <c r="DC64">
        <f t="shared" si="2"/>
        <v>0</v>
      </c>
      <c r="DD64" t="s">
        <v>3</v>
      </c>
      <c r="DE64" t="s">
        <v>3</v>
      </c>
      <c r="DF64">
        <f t="shared" si="22"/>
        <v>7.7</v>
      </c>
      <c r="DG64">
        <f t="shared" si="18"/>
        <v>0</v>
      </c>
      <c r="DH64">
        <f t="shared" si="19"/>
        <v>0</v>
      </c>
      <c r="DI64">
        <f t="shared" si="6"/>
        <v>0</v>
      </c>
      <c r="DJ64">
        <f t="shared" si="26"/>
        <v>7.7</v>
      </c>
      <c r="DK64">
        <v>0</v>
      </c>
      <c r="DL64" t="s">
        <v>3</v>
      </c>
      <c r="DM64">
        <v>0</v>
      </c>
      <c r="DN64" t="s">
        <v>3</v>
      </c>
      <c r="DO64">
        <v>0</v>
      </c>
    </row>
    <row r="65" spans="1:119" x14ac:dyDescent="0.2">
      <c r="A65">
        <f>ROW(Source!A50)</f>
        <v>50</v>
      </c>
      <c r="B65">
        <v>151751237</v>
      </c>
      <c r="C65">
        <v>151751958</v>
      </c>
      <c r="D65">
        <v>37394277</v>
      </c>
      <c r="E65">
        <v>1</v>
      </c>
      <c r="F65">
        <v>1</v>
      </c>
      <c r="G65">
        <v>37345137</v>
      </c>
      <c r="H65">
        <v>3</v>
      </c>
      <c r="I65" t="s">
        <v>536</v>
      </c>
      <c r="J65" t="s">
        <v>537</v>
      </c>
      <c r="K65" t="s">
        <v>538</v>
      </c>
      <c r="L65">
        <v>1348</v>
      </c>
      <c r="N65">
        <v>1009</v>
      </c>
      <c r="O65" t="s">
        <v>511</v>
      </c>
      <c r="P65" t="s">
        <v>511</v>
      </c>
      <c r="Q65">
        <v>1000</v>
      </c>
      <c r="W65">
        <v>0</v>
      </c>
      <c r="X65">
        <v>1034648933</v>
      </c>
      <c r="Y65">
        <f t="shared" ref="Y65:Y128" si="27">AT65</f>
        <v>1E-4</v>
      </c>
      <c r="AA65">
        <v>81246.399999999994</v>
      </c>
      <c r="AB65">
        <v>0</v>
      </c>
      <c r="AC65">
        <v>0</v>
      </c>
      <c r="AD65">
        <v>0</v>
      </c>
      <c r="AE65">
        <v>81246.399999999994</v>
      </c>
      <c r="AF65">
        <v>0</v>
      </c>
      <c r="AG65">
        <v>0</v>
      </c>
      <c r="AH65">
        <v>0</v>
      </c>
      <c r="AI65">
        <v>1</v>
      </c>
      <c r="AJ65">
        <v>1</v>
      </c>
      <c r="AK65">
        <v>1</v>
      </c>
      <c r="AL65">
        <v>1</v>
      </c>
      <c r="AM65">
        <v>-2</v>
      </c>
      <c r="AN65">
        <v>0</v>
      </c>
      <c r="AO65">
        <v>1</v>
      </c>
      <c r="AP65">
        <v>1</v>
      </c>
      <c r="AQ65">
        <v>0</v>
      </c>
      <c r="AR65">
        <v>0</v>
      </c>
      <c r="AS65" t="s">
        <v>3</v>
      </c>
      <c r="AT65">
        <v>1E-4</v>
      </c>
      <c r="AU65" t="s">
        <v>3</v>
      </c>
      <c r="AV65">
        <v>0</v>
      </c>
      <c r="AW65">
        <v>2</v>
      </c>
      <c r="AX65">
        <v>151751980</v>
      </c>
      <c r="AY65">
        <v>1</v>
      </c>
      <c r="AZ65">
        <v>0</v>
      </c>
      <c r="BA65">
        <v>77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V65">
        <v>0</v>
      </c>
      <c r="CW65">
        <v>0</v>
      </c>
      <c r="CX65">
        <f>ROUND(Y65*Source!I50,9)</f>
        <v>2.0000000000000001E-4</v>
      </c>
      <c r="CY65">
        <f t="shared" si="23"/>
        <v>81246.399999999994</v>
      </c>
      <c r="CZ65">
        <f t="shared" si="24"/>
        <v>81246.399999999994</v>
      </c>
      <c r="DA65">
        <f t="shared" si="25"/>
        <v>1</v>
      </c>
      <c r="DB65">
        <f t="shared" ref="DB65:DB128" si="28">ROUND(ROUND(AT65*CZ65,2),6)</f>
        <v>8.1199999999999992</v>
      </c>
      <c r="DC65">
        <f t="shared" ref="DC65:DC128" si="29">ROUND(ROUND(AT65*AG65,2),6)</f>
        <v>0</v>
      </c>
      <c r="DD65" t="s">
        <v>3</v>
      </c>
      <c r="DE65" t="s">
        <v>3</v>
      </c>
      <c r="DF65">
        <f t="shared" si="22"/>
        <v>16.25</v>
      </c>
      <c r="DG65">
        <f t="shared" si="18"/>
        <v>0</v>
      </c>
      <c r="DH65">
        <f t="shared" si="19"/>
        <v>0</v>
      </c>
      <c r="DI65">
        <f t="shared" ref="DI65:DI128" si="30">ROUND(ROUND(AH65,2)*CX65,2)</f>
        <v>0</v>
      </c>
      <c r="DJ65">
        <f t="shared" si="26"/>
        <v>16.25</v>
      </c>
      <c r="DK65">
        <v>0</v>
      </c>
      <c r="DL65" t="s">
        <v>3</v>
      </c>
      <c r="DM65">
        <v>0</v>
      </c>
      <c r="DN65" t="s">
        <v>3</v>
      </c>
      <c r="DO65">
        <v>0</v>
      </c>
    </row>
    <row r="66" spans="1:119" x14ac:dyDescent="0.2">
      <c r="A66">
        <f>ROW(Source!A50)</f>
        <v>50</v>
      </c>
      <c r="B66">
        <v>151751237</v>
      </c>
      <c r="C66">
        <v>151751958</v>
      </c>
      <c r="D66">
        <v>37407208</v>
      </c>
      <c r="E66">
        <v>1</v>
      </c>
      <c r="F66">
        <v>1</v>
      </c>
      <c r="G66">
        <v>37345137</v>
      </c>
      <c r="H66">
        <v>3</v>
      </c>
      <c r="I66" t="s">
        <v>539</v>
      </c>
      <c r="J66" t="s">
        <v>540</v>
      </c>
      <c r="K66" t="s">
        <v>541</v>
      </c>
      <c r="L66">
        <v>1301</v>
      </c>
      <c r="N66">
        <v>1003</v>
      </c>
      <c r="O66" t="s">
        <v>134</v>
      </c>
      <c r="P66" t="s">
        <v>134</v>
      </c>
      <c r="Q66">
        <v>1</v>
      </c>
      <c r="W66">
        <v>0</v>
      </c>
      <c r="X66">
        <v>660143704</v>
      </c>
      <c r="Y66">
        <f t="shared" si="27"/>
        <v>5.91</v>
      </c>
      <c r="AA66">
        <v>0.69</v>
      </c>
      <c r="AB66">
        <v>0</v>
      </c>
      <c r="AC66">
        <v>0</v>
      </c>
      <c r="AD66">
        <v>0</v>
      </c>
      <c r="AE66">
        <v>0.69</v>
      </c>
      <c r="AF66">
        <v>0</v>
      </c>
      <c r="AG66">
        <v>0</v>
      </c>
      <c r="AH66">
        <v>0</v>
      </c>
      <c r="AI66">
        <v>1</v>
      </c>
      <c r="AJ66">
        <v>1</v>
      </c>
      <c r="AK66">
        <v>1</v>
      </c>
      <c r="AL66">
        <v>1</v>
      </c>
      <c r="AM66">
        <v>-2</v>
      </c>
      <c r="AN66">
        <v>0</v>
      </c>
      <c r="AO66">
        <v>1</v>
      </c>
      <c r="AP66">
        <v>1</v>
      </c>
      <c r="AQ66">
        <v>0</v>
      </c>
      <c r="AR66">
        <v>0</v>
      </c>
      <c r="AS66" t="s">
        <v>3</v>
      </c>
      <c r="AT66">
        <v>5.91</v>
      </c>
      <c r="AU66" t="s">
        <v>3</v>
      </c>
      <c r="AV66">
        <v>0</v>
      </c>
      <c r="AW66">
        <v>2</v>
      </c>
      <c r="AX66">
        <v>151751981</v>
      </c>
      <c r="AY66">
        <v>1</v>
      </c>
      <c r="AZ66">
        <v>0</v>
      </c>
      <c r="BA66">
        <v>78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V66">
        <v>0</v>
      </c>
      <c r="CW66">
        <v>0</v>
      </c>
      <c r="CX66">
        <f>ROUND(Y66*Source!I50,9)</f>
        <v>11.82</v>
      </c>
      <c r="CY66">
        <f t="shared" si="23"/>
        <v>0.69</v>
      </c>
      <c r="CZ66">
        <f t="shared" si="24"/>
        <v>0.69</v>
      </c>
      <c r="DA66">
        <f t="shared" si="25"/>
        <v>1</v>
      </c>
      <c r="DB66">
        <f t="shared" si="28"/>
        <v>4.08</v>
      </c>
      <c r="DC66">
        <f t="shared" si="29"/>
        <v>0</v>
      </c>
      <c r="DD66" t="s">
        <v>3</v>
      </c>
      <c r="DE66" t="s">
        <v>3</v>
      </c>
      <c r="DF66">
        <f t="shared" si="22"/>
        <v>8.16</v>
      </c>
      <c r="DG66">
        <f t="shared" si="18"/>
        <v>0</v>
      </c>
      <c r="DH66">
        <f t="shared" si="19"/>
        <v>0</v>
      </c>
      <c r="DI66">
        <f t="shared" si="30"/>
        <v>0</v>
      </c>
      <c r="DJ66">
        <f t="shared" si="26"/>
        <v>8.16</v>
      </c>
      <c r="DK66">
        <v>0</v>
      </c>
      <c r="DL66" t="s">
        <v>3</v>
      </c>
      <c r="DM66">
        <v>0</v>
      </c>
      <c r="DN66" t="s">
        <v>3</v>
      </c>
      <c r="DO66">
        <v>0</v>
      </c>
    </row>
    <row r="67" spans="1:119" x14ac:dyDescent="0.2">
      <c r="A67">
        <f>ROW(Source!A50)</f>
        <v>50</v>
      </c>
      <c r="B67">
        <v>151751237</v>
      </c>
      <c r="C67">
        <v>151751958</v>
      </c>
      <c r="D67">
        <v>37407278</v>
      </c>
      <c r="E67">
        <v>1</v>
      </c>
      <c r="F67">
        <v>1</v>
      </c>
      <c r="G67">
        <v>37345137</v>
      </c>
      <c r="H67">
        <v>3</v>
      </c>
      <c r="I67" t="s">
        <v>542</v>
      </c>
      <c r="J67" t="s">
        <v>543</v>
      </c>
      <c r="K67" t="s">
        <v>544</v>
      </c>
      <c r="L67">
        <v>1346</v>
      </c>
      <c r="N67">
        <v>1009</v>
      </c>
      <c r="O67" t="s">
        <v>507</v>
      </c>
      <c r="P67" t="s">
        <v>507</v>
      </c>
      <c r="Q67">
        <v>1</v>
      </c>
      <c r="W67">
        <v>0</v>
      </c>
      <c r="X67">
        <v>1313298043</v>
      </c>
      <c r="Y67">
        <f t="shared" si="27"/>
        <v>0.02</v>
      </c>
      <c r="AA67">
        <v>493.08</v>
      </c>
      <c r="AB67">
        <v>0</v>
      </c>
      <c r="AC67">
        <v>0</v>
      </c>
      <c r="AD67">
        <v>0</v>
      </c>
      <c r="AE67">
        <v>493.08</v>
      </c>
      <c r="AF67">
        <v>0</v>
      </c>
      <c r="AG67">
        <v>0</v>
      </c>
      <c r="AH67">
        <v>0</v>
      </c>
      <c r="AI67">
        <v>1</v>
      </c>
      <c r="AJ67">
        <v>1</v>
      </c>
      <c r="AK67">
        <v>1</v>
      </c>
      <c r="AL67">
        <v>1</v>
      </c>
      <c r="AM67">
        <v>-2</v>
      </c>
      <c r="AN67">
        <v>0</v>
      </c>
      <c r="AO67">
        <v>1</v>
      </c>
      <c r="AP67">
        <v>1</v>
      </c>
      <c r="AQ67">
        <v>0</v>
      </c>
      <c r="AR67">
        <v>0</v>
      </c>
      <c r="AS67" t="s">
        <v>3</v>
      </c>
      <c r="AT67">
        <v>0.02</v>
      </c>
      <c r="AU67" t="s">
        <v>3</v>
      </c>
      <c r="AV67">
        <v>0</v>
      </c>
      <c r="AW67">
        <v>2</v>
      </c>
      <c r="AX67">
        <v>151751982</v>
      </c>
      <c r="AY67">
        <v>1</v>
      </c>
      <c r="AZ67">
        <v>0</v>
      </c>
      <c r="BA67">
        <v>79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V67">
        <v>0</v>
      </c>
      <c r="CW67">
        <v>0</v>
      </c>
      <c r="CX67">
        <f>ROUND(Y67*Source!I50,9)</f>
        <v>0.04</v>
      </c>
      <c r="CY67">
        <f t="shared" si="23"/>
        <v>493.08</v>
      </c>
      <c r="CZ67">
        <f t="shared" si="24"/>
        <v>493.08</v>
      </c>
      <c r="DA67">
        <f t="shared" si="25"/>
        <v>1</v>
      </c>
      <c r="DB67">
        <f t="shared" si="28"/>
        <v>9.86</v>
      </c>
      <c r="DC67">
        <f t="shared" si="29"/>
        <v>0</v>
      </c>
      <c r="DD67" t="s">
        <v>3</v>
      </c>
      <c r="DE67" t="s">
        <v>3</v>
      </c>
      <c r="DF67">
        <f t="shared" si="22"/>
        <v>19.72</v>
      </c>
      <c r="DG67">
        <f t="shared" si="18"/>
        <v>0</v>
      </c>
      <c r="DH67">
        <f t="shared" si="19"/>
        <v>0</v>
      </c>
      <c r="DI67">
        <f t="shared" si="30"/>
        <v>0</v>
      </c>
      <c r="DJ67">
        <f t="shared" si="26"/>
        <v>19.72</v>
      </c>
      <c r="DK67">
        <v>0</v>
      </c>
      <c r="DL67" t="s">
        <v>3</v>
      </c>
      <c r="DM67">
        <v>0</v>
      </c>
      <c r="DN67" t="s">
        <v>3</v>
      </c>
      <c r="DO67">
        <v>0</v>
      </c>
    </row>
    <row r="68" spans="1:119" x14ac:dyDescent="0.2">
      <c r="A68">
        <f>ROW(Source!A50)</f>
        <v>50</v>
      </c>
      <c r="B68">
        <v>151751237</v>
      </c>
      <c r="C68">
        <v>151751958</v>
      </c>
      <c r="D68">
        <v>37406760</v>
      </c>
      <c r="E68">
        <v>1</v>
      </c>
      <c r="F68">
        <v>1</v>
      </c>
      <c r="G68">
        <v>37345137</v>
      </c>
      <c r="H68">
        <v>3</v>
      </c>
      <c r="I68" t="s">
        <v>545</v>
      </c>
      <c r="J68" t="s">
        <v>546</v>
      </c>
      <c r="K68" t="s">
        <v>547</v>
      </c>
      <c r="L68">
        <v>1355</v>
      </c>
      <c r="N68">
        <v>1010</v>
      </c>
      <c r="O68" t="s">
        <v>184</v>
      </c>
      <c r="P68" t="s">
        <v>184</v>
      </c>
      <c r="Q68">
        <v>100</v>
      </c>
      <c r="W68">
        <v>0</v>
      </c>
      <c r="X68">
        <v>-1327613835</v>
      </c>
      <c r="Y68">
        <f t="shared" si="27"/>
        <v>0.04</v>
      </c>
      <c r="AA68">
        <v>413.16</v>
      </c>
      <c r="AB68">
        <v>0</v>
      </c>
      <c r="AC68">
        <v>0</v>
      </c>
      <c r="AD68">
        <v>0</v>
      </c>
      <c r="AE68">
        <v>413.16</v>
      </c>
      <c r="AF68">
        <v>0</v>
      </c>
      <c r="AG68">
        <v>0</v>
      </c>
      <c r="AH68">
        <v>0</v>
      </c>
      <c r="AI68">
        <v>1</v>
      </c>
      <c r="AJ68">
        <v>1</v>
      </c>
      <c r="AK68">
        <v>1</v>
      </c>
      <c r="AL68">
        <v>1</v>
      </c>
      <c r="AM68">
        <v>-2</v>
      </c>
      <c r="AN68">
        <v>0</v>
      </c>
      <c r="AO68">
        <v>1</v>
      </c>
      <c r="AP68">
        <v>1</v>
      </c>
      <c r="AQ68">
        <v>0</v>
      </c>
      <c r="AR68">
        <v>0</v>
      </c>
      <c r="AS68" t="s">
        <v>3</v>
      </c>
      <c r="AT68">
        <v>0.04</v>
      </c>
      <c r="AU68" t="s">
        <v>3</v>
      </c>
      <c r="AV68">
        <v>0</v>
      </c>
      <c r="AW68">
        <v>2</v>
      </c>
      <c r="AX68">
        <v>151751983</v>
      </c>
      <c r="AY68">
        <v>1</v>
      </c>
      <c r="AZ68">
        <v>0</v>
      </c>
      <c r="BA68">
        <v>80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V68">
        <v>0</v>
      </c>
      <c r="CW68">
        <v>0</v>
      </c>
      <c r="CX68">
        <f>ROUND(Y68*Source!I50,9)</f>
        <v>0.08</v>
      </c>
      <c r="CY68">
        <f t="shared" si="23"/>
        <v>413.16</v>
      </c>
      <c r="CZ68">
        <f t="shared" si="24"/>
        <v>413.16</v>
      </c>
      <c r="DA68">
        <f t="shared" si="25"/>
        <v>1</v>
      </c>
      <c r="DB68">
        <f t="shared" si="28"/>
        <v>16.53</v>
      </c>
      <c r="DC68">
        <f t="shared" si="29"/>
        <v>0</v>
      </c>
      <c r="DD68" t="s">
        <v>3</v>
      </c>
      <c r="DE68" t="s">
        <v>3</v>
      </c>
      <c r="DF68">
        <f t="shared" si="22"/>
        <v>33.049999999999997</v>
      </c>
      <c r="DG68">
        <f t="shared" si="18"/>
        <v>0</v>
      </c>
      <c r="DH68">
        <f t="shared" si="19"/>
        <v>0</v>
      </c>
      <c r="DI68">
        <f t="shared" si="30"/>
        <v>0</v>
      </c>
      <c r="DJ68">
        <f t="shared" si="26"/>
        <v>33.049999999999997</v>
      </c>
      <c r="DK68">
        <v>0</v>
      </c>
      <c r="DL68" t="s">
        <v>3</v>
      </c>
      <c r="DM68">
        <v>0</v>
      </c>
      <c r="DN68" t="s">
        <v>3</v>
      </c>
      <c r="DO68">
        <v>0</v>
      </c>
    </row>
    <row r="69" spans="1:119" x14ac:dyDescent="0.2">
      <c r="A69">
        <f>ROW(Source!A50)</f>
        <v>50</v>
      </c>
      <c r="B69">
        <v>151751237</v>
      </c>
      <c r="C69">
        <v>151751958</v>
      </c>
      <c r="D69">
        <v>37367069</v>
      </c>
      <c r="E69">
        <v>37345137</v>
      </c>
      <c r="F69">
        <v>1</v>
      </c>
      <c r="G69">
        <v>37345137</v>
      </c>
      <c r="H69">
        <v>3</v>
      </c>
      <c r="I69" t="s">
        <v>516</v>
      </c>
      <c r="J69" t="s">
        <v>3</v>
      </c>
      <c r="K69" t="s">
        <v>517</v>
      </c>
      <c r="L69">
        <v>1348</v>
      </c>
      <c r="N69">
        <v>1009</v>
      </c>
      <c r="O69" t="s">
        <v>511</v>
      </c>
      <c r="P69" t="s">
        <v>511</v>
      </c>
      <c r="Q69">
        <v>1000</v>
      </c>
      <c r="W69">
        <v>0</v>
      </c>
      <c r="X69">
        <v>-783086922</v>
      </c>
      <c r="Y69">
        <f t="shared" si="27"/>
        <v>1E-3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1</v>
      </c>
      <c r="AJ69">
        <v>1</v>
      </c>
      <c r="AK69">
        <v>1</v>
      </c>
      <c r="AL69">
        <v>1</v>
      </c>
      <c r="AM69">
        <v>-2</v>
      </c>
      <c r="AN69">
        <v>0</v>
      </c>
      <c r="AO69">
        <v>1</v>
      </c>
      <c r="AP69">
        <v>1</v>
      </c>
      <c r="AQ69">
        <v>0</v>
      </c>
      <c r="AR69">
        <v>0</v>
      </c>
      <c r="AS69" t="s">
        <v>3</v>
      </c>
      <c r="AT69">
        <v>1E-3</v>
      </c>
      <c r="AU69" t="s">
        <v>3</v>
      </c>
      <c r="AV69">
        <v>0</v>
      </c>
      <c r="AW69">
        <v>2</v>
      </c>
      <c r="AX69">
        <v>151751987</v>
      </c>
      <c r="AY69">
        <v>1</v>
      </c>
      <c r="AZ69">
        <v>0</v>
      </c>
      <c r="BA69">
        <v>84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V69">
        <v>0</v>
      </c>
      <c r="CW69">
        <v>0</v>
      </c>
      <c r="CX69">
        <f>ROUND(Y69*Source!I50,9)</f>
        <v>2E-3</v>
      </c>
      <c r="CY69">
        <f t="shared" si="23"/>
        <v>0</v>
      </c>
      <c r="CZ69">
        <f t="shared" si="24"/>
        <v>0</v>
      </c>
      <c r="DA69">
        <f t="shared" si="25"/>
        <v>1</v>
      </c>
      <c r="DB69">
        <f t="shared" si="28"/>
        <v>0</v>
      </c>
      <c r="DC69">
        <f t="shared" si="29"/>
        <v>0</v>
      </c>
      <c r="DD69" t="s">
        <v>3</v>
      </c>
      <c r="DE69" t="s">
        <v>3</v>
      </c>
      <c r="DF69">
        <f t="shared" si="22"/>
        <v>0</v>
      </c>
      <c r="DG69">
        <f t="shared" si="18"/>
        <v>0</v>
      </c>
      <c r="DH69">
        <f t="shared" si="19"/>
        <v>0</v>
      </c>
      <c r="DI69">
        <f t="shared" si="30"/>
        <v>0</v>
      </c>
      <c r="DJ69">
        <f t="shared" si="26"/>
        <v>0</v>
      </c>
      <c r="DK69">
        <v>0</v>
      </c>
      <c r="DL69" t="s">
        <v>3</v>
      </c>
      <c r="DM69">
        <v>0</v>
      </c>
      <c r="DN69" t="s">
        <v>3</v>
      </c>
      <c r="DO69">
        <v>0</v>
      </c>
    </row>
    <row r="70" spans="1:119" x14ac:dyDescent="0.2">
      <c r="A70">
        <f>ROW(Source!A51)</f>
        <v>51</v>
      </c>
      <c r="B70">
        <v>151751235</v>
      </c>
      <c r="C70">
        <v>151751958</v>
      </c>
      <c r="D70">
        <v>37345142</v>
      </c>
      <c r="E70">
        <v>37345137</v>
      </c>
      <c r="F70">
        <v>1</v>
      </c>
      <c r="G70">
        <v>37345137</v>
      </c>
      <c r="H70">
        <v>1</v>
      </c>
      <c r="I70" t="s">
        <v>497</v>
      </c>
      <c r="J70" t="s">
        <v>3</v>
      </c>
      <c r="K70" t="s">
        <v>498</v>
      </c>
      <c r="L70">
        <v>1191</v>
      </c>
      <c r="N70">
        <v>1013</v>
      </c>
      <c r="O70" t="s">
        <v>499</v>
      </c>
      <c r="P70" t="s">
        <v>499</v>
      </c>
      <c r="Q70">
        <v>1</v>
      </c>
      <c r="W70">
        <v>0</v>
      </c>
      <c r="X70">
        <v>476480486</v>
      </c>
      <c r="Y70">
        <f t="shared" si="27"/>
        <v>9.3000000000000007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1</v>
      </c>
      <c r="AJ70">
        <v>1</v>
      </c>
      <c r="AK70">
        <v>1</v>
      </c>
      <c r="AL70">
        <v>1</v>
      </c>
      <c r="AM70">
        <v>5</v>
      </c>
      <c r="AN70">
        <v>0</v>
      </c>
      <c r="AO70">
        <v>1</v>
      </c>
      <c r="AP70">
        <v>1</v>
      </c>
      <c r="AQ70">
        <v>0</v>
      </c>
      <c r="AR70">
        <v>0</v>
      </c>
      <c r="AS70" t="s">
        <v>3</v>
      </c>
      <c r="AT70">
        <v>9.3000000000000007</v>
      </c>
      <c r="AU70" t="s">
        <v>3</v>
      </c>
      <c r="AV70">
        <v>1</v>
      </c>
      <c r="AW70">
        <v>2</v>
      </c>
      <c r="AX70">
        <v>151751972</v>
      </c>
      <c r="AY70">
        <v>1</v>
      </c>
      <c r="AZ70">
        <v>0</v>
      </c>
      <c r="BA70">
        <v>85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U70">
        <f>ROUND(AT70*Source!I51*AH70*AL70,2)</f>
        <v>0</v>
      </c>
      <c r="CV70">
        <f>ROUND(Y70*Source!I51,9)</f>
        <v>18.600000000000001</v>
      </c>
      <c r="CW70">
        <v>0</v>
      </c>
      <c r="CX70">
        <f>ROUND(Y70*Source!I51,9)</f>
        <v>18.600000000000001</v>
      </c>
      <c r="CY70">
        <f>AD70</f>
        <v>0</v>
      </c>
      <c r="CZ70">
        <f>AH70</f>
        <v>0</v>
      </c>
      <c r="DA70">
        <f>AL70</f>
        <v>1</v>
      </c>
      <c r="DB70">
        <f t="shared" si="28"/>
        <v>0</v>
      </c>
      <c r="DC70">
        <f t="shared" si="29"/>
        <v>0</v>
      </c>
      <c r="DD70" t="s">
        <v>3</v>
      </c>
      <c r="DE70" t="s">
        <v>3</v>
      </c>
      <c r="DF70">
        <f t="shared" si="22"/>
        <v>0</v>
      </c>
      <c r="DG70">
        <f t="shared" si="18"/>
        <v>0</v>
      </c>
      <c r="DH70">
        <f t="shared" si="19"/>
        <v>0</v>
      </c>
      <c r="DI70">
        <f t="shared" si="30"/>
        <v>0</v>
      </c>
      <c r="DJ70">
        <f>DI70</f>
        <v>0</v>
      </c>
      <c r="DK70">
        <v>0</v>
      </c>
      <c r="DL70" t="s">
        <v>3</v>
      </c>
      <c r="DM70">
        <v>0</v>
      </c>
      <c r="DN70" t="s">
        <v>3</v>
      </c>
      <c r="DO70">
        <v>0</v>
      </c>
    </row>
    <row r="71" spans="1:119" x14ac:dyDescent="0.2">
      <c r="A71">
        <f>ROW(Source!A51)</f>
        <v>51</v>
      </c>
      <c r="B71">
        <v>151751235</v>
      </c>
      <c r="C71">
        <v>151751958</v>
      </c>
      <c r="D71">
        <v>37417785</v>
      </c>
      <c r="E71">
        <v>1</v>
      </c>
      <c r="F71">
        <v>1</v>
      </c>
      <c r="G71">
        <v>37345137</v>
      </c>
      <c r="H71">
        <v>2</v>
      </c>
      <c r="I71" t="s">
        <v>500</v>
      </c>
      <c r="J71" t="s">
        <v>501</v>
      </c>
      <c r="K71" t="s">
        <v>502</v>
      </c>
      <c r="L71">
        <v>1368</v>
      </c>
      <c r="N71">
        <v>1011</v>
      </c>
      <c r="O71" t="s">
        <v>503</v>
      </c>
      <c r="P71" t="s">
        <v>503</v>
      </c>
      <c r="Q71">
        <v>1</v>
      </c>
      <c r="W71">
        <v>0</v>
      </c>
      <c r="X71">
        <v>-32031357</v>
      </c>
      <c r="Y71">
        <f t="shared" si="27"/>
        <v>0.4</v>
      </c>
      <c r="AA71">
        <v>0</v>
      </c>
      <c r="AB71">
        <v>1517.26</v>
      </c>
      <c r="AC71">
        <v>455.99</v>
      </c>
      <c r="AD71">
        <v>0</v>
      </c>
      <c r="AE71">
        <v>0</v>
      </c>
      <c r="AF71">
        <v>114.83</v>
      </c>
      <c r="AG71">
        <v>12.62</v>
      </c>
      <c r="AH71">
        <v>0</v>
      </c>
      <c r="AI71">
        <v>1</v>
      </c>
      <c r="AJ71">
        <v>12.62</v>
      </c>
      <c r="AK71">
        <v>34.51</v>
      </c>
      <c r="AL71">
        <v>1</v>
      </c>
      <c r="AM71">
        <v>2</v>
      </c>
      <c r="AN71">
        <v>0</v>
      </c>
      <c r="AO71">
        <v>1</v>
      </c>
      <c r="AP71">
        <v>1</v>
      </c>
      <c r="AQ71">
        <v>0</v>
      </c>
      <c r="AR71">
        <v>0</v>
      </c>
      <c r="AS71" t="s">
        <v>3</v>
      </c>
      <c r="AT71">
        <v>0.4</v>
      </c>
      <c r="AU71" t="s">
        <v>3</v>
      </c>
      <c r="AV71">
        <v>0</v>
      </c>
      <c r="AW71">
        <v>2</v>
      </c>
      <c r="AX71">
        <v>151751973</v>
      </c>
      <c r="AY71">
        <v>1</v>
      </c>
      <c r="AZ71">
        <v>0</v>
      </c>
      <c r="BA71">
        <v>86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V71">
        <v>0</v>
      </c>
      <c r="CW71">
        <f>ROUND(Y71*Source!I51,9)</f>
        <v>0.8</v>
      </c>
      <c r="CX71">
        <f>ROUND(Y71*Source!I51,9)</f>
        <v>0.8</v>
      </c>
      <c r="CY71">
        <f>AB71</f>
        <v>1517.26</v>
      </c>
      <c r="CZ71">
        <f>AF71</f>
        <v>114.83</v>
      </c>
      <c r="DA71">
        <f>AJ71</f>
        <v>12.62</v>
      </c>
      <c r="DB71">
        <f t="shared" si="28"/>
        <v>45.93</v>
      </c>
      <c r="DC71">
        <f t="shared" si="29"/>
        <v>5.05</v>
      </c>
      <c r="DD71" t="s">
        <v>3</v>
      </c>
      <c r="DE71" t="s">
        <v>3</v>
      </c>
      <c r="DF71">
        <f t="shared" si="22"/>
        <v>0</v>
      </c>
      <c r="DG71">
        <f>ROUND(ROUND(AF71*AJ71,2)*CX71,2)</f>
        <v>1159.32</v>
      </c>
      <c r="DH71">
        <f>ROUND(ROUND(AG71*AK71,2)*CX71,2)</f>
        <v>348.42</v>
      </c>
      <c r="DI71">
        <f t="shared" si="30"/>
        <v>0</v>
      </c>
      <c r="DJ71">
        <f>DG71</f>
        <v>1159.32</v>
      </c>
      <c r="DK71">
        <v>0</v>
      </c>
      <c r="DL71" t="s">
        <v>3</v>
      </c>
      <c r="DM71">
        <v>0</v>
      </c>
      <c r="DN71" t="s">
        <v>3</v>
      </c>
      <c r="DO71">
        <v>0</v>
      </c>
    </row>
    <row r="72" spans="1:119" x14ac:dyDescent="0.2">
      <c r="A72">
        <f>ROW(Source!A51)</f>
        <v>51</v>
      </c>
      <c r="B72">
        <v>151751235</v>
      </c>
      <c r="C72">
        <v>151751958</v>
      </c>
      <c r="D72">
        <v>37393578</v>
      </c>
      <c r="E72">
        <v>1</v>
      </c>
      <c r="F72">
        <v>1</v>
      </c>
      <c r="G72">
        <v>37345137</v>
      </c>
      <c r="H72">
        <v>3</v>
      </c>
      <c r="I72" t="s">
        <v>518</v>
      </c>
      <c r="J72" t="s">
        <v>519</v>
      </c>
      <c r="K72" t="s">
        <v>520</v>
      </c>
      <c r="L72">
        <v>1348</v>
      </c>
      <c r="N72">
        <v>1009</v>
      </c>
      <c r="O72" t="s">
        <v>511</v>
      </c>
      <c r="P72" t="s">
        <v>511</v>
      </c>
      <c r="Q72">
        <v>1000</v>
      </c>
      <c r="W72">
        <v>0</v>
      </c>
      <c r="X72">
        <v>1238321560</v>
      </c>
      <c r="Y72">
        <f t="shared" si="27"/>
        <v>2.9999999999999997E-4</v>
      </c>
      <c r="AA72">
        <v>6836.51</v>
      </c>
      <c r="AB72">
        <v>0</v>
      </c>
      <c r="AC72">
        <v>0</v>
      </c>
      <c r="AD72">
        <v>0</v>
      </c>
      <c r="AE72">
        <v>1227.3800000000001</v>
      </c>
      <c r="AF72">
        <v>0</v>
      </c>
      <c r="AG72">
        <v>0</v>
      </c>
      <c r="AH72">
        <v>0</v>
      </c>
      <c r="AI72">
        <v>5.57</v>
      </c>
      <c r="AJ72">
        <v>1</v>
      </c>
      <c r="AK72">
        <v>1</v>
      </c>
      <c r="AL72">
        <v>1</v>
      </c>
      <c r="AM72">
        <v>2</v>
      </c>
      <c r="AN72">
        <v>0</v>
      </c>
      <c r="AO72">
        <v>1</v>
      </c>
      <c r="AP72">
        <v>1</v>
      </c>
      <c r="AQ72">
        <v>0</v>
      </c>
      <c r="AR72">
        <v>0</v>
      </c>
      <c r="AS72" t="s">
        <v>3</v>
      </c>
      <c r="AT72">
        <v>2.9999999999999997E-4</v>
      </c>
      <c r="AU72" t="s">
        <v>3</v>
      </c>
      <c r="AV72">
        <v>0</v>
      </c>
      <c r="AW72">
        <v>2</v>
      </c>
      <c r="AX72">
        <v>151751974</v>
      </c>
      <c r="AY72">
        <v>1</v>
      </c>
      <c r="AZ72">
        <v>0</v>
      </c>
      <c r="BA72">
        <v>87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V72">
        <v>0</v>
      </c>
      <c r="CW72">
        <v>0</v>
      </c>
      <c r="CX72">
        <f>ROUND(Y72*Source!I51,9)</f>
        <v>5.9999999999999995E-4</v>
      </c>
      <c r="CY72">
        <f t="shared" ref="CY72:CY82" si="31">AA72</f>
        <v>6836.51</v>
      </c>
      <c r="CZ72">
        <f t="shared" ref="CZ72:CZ82" si="32">AE72</f>
        <v>1227.3800000000001</v>
      </c>
      <c r="DA72">
        <f t="shared" ref="DA72:DA82" si="33">AI72</f>
        <v>5.57</v>
      </c>
      <c r="DB72">
        <f t="shared" si="28"/>
        <v>0.37</v>
      </c>
      <c r="DC72">
        <f t="shared" si="29"/>
        <v>0</v>
      </c>
      <c r="DD72" t="s">
        <v>3</v>
      </c>
      <c r="DE72" t="s">
        <v>3</v>
      </c>
      <c r="DF72">
        <f t="shared" ref="DF72:DF82" si="34">ROUND(ROUND(AE72*AI72,2)*CX72,2)</f>
        <v>4.0999999999999996</v>
      </c>
      <c r="DG72">
        <f t="shared" ref="DG72:DG99" si="35">ROUND(ROUND(AF72,2)*CX72,2)</f>
        <v>0</v>
      </c>
      <c r="DH72">
        <f t="shared" ref="DH72:DH99" si="36">ROUND(ROUND(AG72,2)*CX72,2)</f>
        <v>0</v>
      </c>
      <c r="DI72">
        <f t="shared" si="30"/>
        <v>0</v>
      </c>
      <c r="DJ72">
        <f t="shared" ref="DJ72:DJ82" si="37">DF72</f>
        <v>4.0999999999999996</v>
      </c>
      <c r="DK72">
        <v>0</v>
      </c>
      <c r="DL72" t="s">
        <v>3</v>
      </c>
      <c r="DM72">
        <v>0</v>
      </c>
      <c r="DN72" t="s">
        <v>3</v>
      </c>
      <c r="DO72">
        <v>0</v>
      </c>
    </row>
    <row r="73" spans="1:119" x14ac:dyDescent="0.2">
      <c r="A73">
        <f>ROW(Source!A51)</f>
        <v>51</v>
      </c>
      <c r="B73">
        <v>151751235</v>
      </c>
      <c r="C73">
        <v>151751958</v>
      </c>
      <c r="D73">
        <v>37395969</v>
      </c>
      <c r="E73">
        <v>1</v>
      </c>
      <c r="F73">
        <v>1</v>
      </c>
      <c r="G73">
        <v>37345137</v>
      </c>
      <c r="H73">
        <v>3</v>
      </c>
      <c r="I73" t="s">
        <v>521</v>
      </c>
      <c r="J73" t="s">
        <v>522</v>
      </c>
      <c r="K73" t="s">
        <v>523</v>
      </c>
      <c r="L73">
        <v>1346</v>
      </c>
      <c r="N73">
        <v>1009</v>
      </c>
      <c r="O73" t="s">
        <v>507</v>
      </c>
      <c r="P73" t="s">
        <v>507</v>
      </c>
      <c r="Q73">
        <v>1</v>
      </c>
      <c r="W73">
        <v>0</v>
      </c>
      <c r="X73">
        <v>946507008</v>
      </c>
      <c r="Y73">
        <f t="shared" si="27"/>
        <v>0.03</v>
      </c>
      <c r="AA73">
        <v>194.77</v>
      </c>
      <c r="AB73">
        <v>0</v>
      </c>
      <c r="AC73">
        <v>0</v>
      </c>
      <c r="AD73">
        <v>0</v>
      </c>
      <c r="AE73">
        <v>15.11</v>
      </c>
      <c r="AF73">
        <v>0</v>
      </c>
      <c r="AG73">
        <v>0</v>
      </c>
      <c r="AH73">
        <v>0</v>
      </c>
      <c r="AI73">
        <v>12.89</v>
      </c>
      <c r="AJ73">
        <v>1</v>
      </c>
      <c r="AK73">
        <v>1</v>
      </c>
      <c r="AL73">
        <v>1</v>
      </c>
      <c r="AM73">
        <v>2</v>
      </c>
      <c r="AN73">
        <v>0</v>
      </c>
      <c r="AO73">
        <v>1</v>
      </c>
      <c r="AP73">
        <v>1</v>
      </c>
      <c r="AQ73">
        <v>0</v>
      </c>
      <c r="AR73">
        <v>0</v>
      </c>
      <c r="AS73" t="s">
        <v>3</v>
      </c>
      <c r="AT73">
        <v>0.03</v>
      </c>
      <c r="AU73" t="s">
        <v>3</v>
      </c>
      <c r="AV73">
        <v>0</v>
      </c>
      <c r="AW73">
        <v>2</v>
      </c>
      <c r="AX73">
        <v>151751975</v>
      </c>
      <c r="AY73">
        <v>1</v>
      </c>
      <c r="AZ73">
        <v>0</v>
      </c>
      <c r="BA73">
        <v>88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V73">
        <v>0</v>
      </c>
      <c r="CW73">
        <v>0</v>
      </c>
      <c r="CX73">
        <f>ROUND(Y73*Source!I51,9)</f>
        <v>0.06</v>
      </c>
      <c r="CY73">
        <f t="shared" si="31"/>
        <v>194.77</v>
      </c>
      <c r="CZ73">
        <f t="shared" si="32"/>
        <v>15.11</v>
      </c>
      <c r="DA73">
        <f t="shared" si="33"/>
        <v>12.89</v>
      </c>
      <c r="DB73">
        <f t="shared" si="28"/>
        <v>0.45</v>
      </c>
      <c r="DC73">
        <f t="shared" si="29"/>
        <v>0</v>
      </c>
      <c r="DD73" t="s">
        <v>3</v>
      </c>
      <c r="DE73" t="s">
        <v>3</v>
      </c>
      <c r="DF73">
        <f t="shared" si="34"/>
        <v>11.69</v>
      </c>
      <c r="DG73">
        <f t="shared" si="35"/>
        <v>0</v>
      </c>
      <c r="DH73">
        <f t="shared" si="36"/>
        <v>0</v>
      </c>
      <c r="DI73">
        <f t="shared" si="30"/>
        <v>0</v>
      </c>
      <c r="DJ73">
        <f t="shared" si="37"/>
        <v>11.69</v>
      </c>
      <c r="DK73">
        <v>0</v>
      </c>
      <c r="DL73" t="s">
        <v>3</v>
      </c>
      <c r="DM73">
        <v>0</v>
      </c>
      <c r="DN73" t="s">
        <v>3</v>
      </c>
      <c r="DO73">
        <v>0</v>
      </c>
    </row>
    <row r="74" spans="1:119" x14ac:dyDescent="0.2">
      <c r="A74">
        <f>ROW(Source!A51)</f>
        <v>51</v>
      </c>
      <c r="B74">
        <v>151751235</v>
      </c>
      <c r="C74">
        <v>151751958</v>
      </c>
      <c r="D74">
        <v>37393756</v>
      </c>
      <c r="E74">
        <v>1</v>
      </c>
      <c r="F74">
        <v>1</v>
      </c>
      <c r="G74">
        <v>37345137</v>
      </c>
      <c r="H74">
        <v>3</v>
      </c>
      <c r="I74" t="s">
        <v>524</v>
      </c>
      <c r="J74" t="s">
        <v>525</v>
      </c>
      <c r="K74" t="s">
        <v>526</v>
      </c>
      <c r="L74">
        <v>1346</v>
      </c>
      <c r="N74">
        <v>1009</v>
      </c>
      <c r="O74" t="s">
        <v>507</v>
      </c>
      <c r="P74" t="s">
        <v>507</v>
      </c>
      <c r="Q74">
        <v>1</v>
      </c>
      <c r="W74">
        <v>0</v>
      </c>
      <c r="X74">
        <v>-286966143</v>
      </c>
      <c r="Y74">
        <f t="shared" si="27"/>
        <v>0.01</v>
      </c>
      <c r="AA74">
        <v>464.93</v>
      </c>
      <c r="AB74">
        <v>0</v>
      </c>
      <c r="AC74">
        <v>0</v>
      </c>
      <c r="AD74">
        <v>0</v>
      </c>
      <c r="AE74">
        <v>16.7</v>
      </c>
      <c r="AF74">
        <v>0</v>
      </c>
      <c r="AG74">
        <v>0</v>
      </c>
      <c r="AH74">
        <v>0</v>
      </c>
      <c r="AI74">
        <v>27.84</v>
      </c>
      <c r="AJ74">
        <v>1</v>
      </c>
      <c r="AK74">
        <v>1</v>
      </c>
      <c r="AL74">
        <v>1</v>
      </c>
      <c r="AM74">
        <v>2</v>
      </c>
      <c r="AN74">
        <v>0</v>
      </c>
      <c r="AO74">
        <v>1</v>
      </c>
      <c r="AP74">
        <v>1</v>
      </c>
      <c r="AQ74">
        <v>0</v>
      </c>
      <c r="AR74">
        <v>0</v>
      </c>
      <c r="AS74" t="s">
        <v>3</v>
      </c>
      <c r="AT74">
        <v>0.01</v>
      </c>
      <c r="AU74" t="s">
        <v>3</v>
      </c>
      <c r="AV74">
        <v>0</v>
      </c>
      <c r="AW74">
        <v>2</v>
      </c>
      <c r="AX74">
        <v>151751976</v>
      </c>
      <c r="AY74">
        <v>1</v>
      </c>
      <c r="AZ74">
        <v>0</v>
      </c>
      <c r="BA74">
        <v>89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V74">
        <v>0</v>
      </c>
      <c r="CW74">
        <v>0</v>
      </c>
      <c r="CX74">
        <f>ROUND(Y74*Source!I51,9)</f>
        <v>0.02</v>
      </c>
      <c r="CY74">
        <f t="shared" si="31"/>
        <v>464.93</v>
      </c>
      <c r="CZ74">
        <f t="shared" si="32"/>
        <v>16.7</v>
      </c>
      <c r="DA74">
        <f t="shared" si="33"/>
        <v>27.84</v>
      </c>
      <c r="DB74">
        <f t="shared" si="28"/>
        <v>0.17</v>
      </c>
      <c r="DC74">
        <f t="shared" si="29"/>
        <v>0</v>
      </c>
      <c r="DD74" t="s">
        <v>3</v>
      </c>
      <c r="DE74" t="s">
        <v>3</v>
      </c>
      <c r="DF74">
        <f t="shared" si="34"/>
        <v>9.3000000000000007</v>
      </c>
      <c r="DG74">
        <f t="shared" si="35"/>
        <v>0</v>
      </c>
      <c r="DH74">
        <f t="shared" si="36"/>
        <v>0</v>
      </c>
      <c r="DI74">
        <f t="shared" si="30"/>
        <v>0</v>
      </c>
      <c r="DJ74">
        <f t="shared" si="37"/>
        <v>9.3000000000000007</v>
      </c>
      <c r="DK74">
        <v>0</v>
      </c>
      <c r="DL74" t="s">
        <v>3</v>
      </c>
      <c r="DM74">
        <v>0</v>
      </c>
      <c r="DN74" t="s">
        <v>3</v>
      </c>
      <c r="DO74">
        <v>0</v>
      </c>
    </row>
    <row r="75" spans="1:119" x14ac:dyDescent="0.2">
      <c r="A75">
        <f>ROW(Source!A51)</f>
        <v>51</v>
      </c>
      <c r="B75">
        <v>151751235</v>
      </c>
      <c r="C75">
        <v>151751958</v>
      </c>
      <c r="D75">
        <v>37393857</v>
      </c>
      <c r="E75">
        <v>1</v>
      </c>
      <c r="F75">
        <v>1</v>
      </c>
      <c r="G75">
        <v>37345137</v>
      </c>
      <c r="H75">
        <v>3</v>
      </c>
      <c r="I75" t="s">
        <v>527</v>
      </c>
      <c r="J75" t="s">
        <v>528</v>
      </c>
      <c r="K75" t="s">
        <v>529</v>
      </c>
      <c r="L75">
        <v>1348</v>
      </c>
      <c r="N75">
        <v>1009</v>
      </c>
      <c r="O75" t="s">
        <v>511</v>
      </c>
      <c r="P75" t="s">
        <v>511</v>
      </c>
      <c r="Q75">
        <v>1000</v>
      </c>
      <c r="W75">
        <v>0</v>
      </c>
      <c r="X75">
        <v>-1917880410</v>
      </c>
      <c r="Y75">
        <f t="shared" si="27"/>
        <v>2.0000000000000002E-5</v>
      </c>
      <c r="AA75">
        <v>127122.59</v>
      </c>
      <c r="AB75">
        <v>0</v>
      </c>
      <c r="AC75">
        <v>0</v>
      </c>
      <c r="AD75">
        <v>0</v>
      </c>
      <c r="AE75">
        <v>17729.79</v>
      </c>
      <c r="AF75">
        <v>0</v>
      </c>
      <c r="AG75">
        <v>0</v>
      </c>
      <c r="AH75">
        <v>0</v>
      </c>
      <c r="AI75">
        <v>7.17</v>
      </c>
      <c r="AJ75">
        <v>1</v>
      </c>
      <c r="AK75">
        <v>1</v>
      </c>
      <c r="AL75">
        <v>1</v>
      </c>
      <c r="AM75">
        <v>2</v>
      </c>
      <c r="AN75">
        <v>0</v>
      </c>
      <c r="AO75">
        <v>1</v>
      </c>
      <c r="AP75">
        <v>1</v>
      </c>
      <c r="AQ75">
        <v>0</v>
      </c>
      <c r="AR75">
        <v>0</v>
      </c>
      <c r="AS75" t="s">
        <v>3</v>
      </c>
      <c r="AT75">
        <v>2.0000000000000002E-5</v>
      </c>
      <c r="AU75" t="s">
        <v>3</v>
      </c>
      <c r="AV75">
        <v>0</v>
      </c>
      <c r="AW75">
        <v>2</v>
      </c>
      <c r="AX75">
        <v>151751977</v>
      </c>
      <c r="AY75">
        <v>1</v>
      </c>
      <c r="AZ75">
        <v>0</v>
      </c>
      <c r="BA75">
        <v>90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V75">
        <v>0</v>
      </c>
      <c r="CW75">
        <v>0</v>
      </c>
      <c r="CX75">
        <f>ROUND(Y75*Source!I51,9)</f>
        <v>4.0000000000000003E-5</v>
      </c>
      <c r="CY75">
        <f t="shared" si="31"/>
        <v>127122.59</v>
      </c>
      <c r="CZ75">
        <f t="shared" si="32"/>
        <v>17729.79</v>
      </c>
      <c r="DA75">
        <f t="shared" si="33"/>
        <v>7.17</v>
      </c>
      <c r="DB75">
        <f t="shared" si="28"/>
        <v>0.35</v>
      </c>
      <c r="DC75">
        <f t="shared" si="29"/>
        <v>0</v>
      </c>
      <c r="DD75" t="s">
        <v>3</v>
      </c>
      <c r="DE75" t="s">
        <v>3</v>
      </c>
      <c r="DF75">
        <f t="shared" si="34"/>
        <v>5.08</v>
      </c>
      <c r="DG75">
        <f t="shared" si="35"/>
        <v>0</v>
      </c>
      <c r="DH75">
        <f t="shared" si="36"/>
        <v>0</v>
      </c>
      <c r="DI75">
        <f t="shared" si="30"/>
        <v>0</v>
      </c>
      <c r="DJ75">
        <f t="shared" si="37"/>
        <v>5.08</v>
      </c>
      <c r="DK75">
        <v>0</v>
      </c>
      <c r="DL75" t="s">
        <v>3</v>
      </c>
      <c r="DM75">
        <v>0</v>
      </c>
      <c r="DN75" t="s">
        <v>3</v>
      </c>
      <c r="DO75">
        <v>0</v>
      </c>
    </row>
    <row r="76" spans="1:119" x14ac:dyDescent="0.2">
      <c r="A76">
        <f>ROW(Source!A51)</f>
        <v>51</v>
      </c>
      <c r="B76">
        <v>151751235</v>
      </c>
      <c r="C76">
        <v>151751958</v>
      </c>
      <c r="D76">
        <v>118154745</v>
      </c>
      <c r="E76">
        <v>1</v>
      </c>
      <c r="F76">
        <v>1</v>
      </c>
      <c r="G76">
        <v>37345137</v>
      </c>
      <c r="H76">
        <v>3</v>
      </c>
      <c r="I76" t="s">
        <v>530</v>
      </c>
      <c r="J76" t="s">
        <v>531</v>
      </c>
      <c r="K76" t="s">
        <v>532</v>
      </c>
      <c r="L76">
        <v>1355</v>
      </c>
      <c r="N76">
        <v>1010</v>
      </c>
      <c r="O76" t="s">
        <v>184</v>
      </c>
      <c r="P76" t="s">
        <v>184</v>
      </c>
      <c r="Q76">
        <v>100</v>
      </c>
      <c r="W76">
        <v>0</v>
      </c>
      <c r="X76">
        <v>57643539</v>
      </c>
      <c r="Y76">
        <f t="shared" si="27"/>
        <v>0.1</v>
      </c>
      <c r="AA76">
        <v>1615.49</v>
      </c>
      <c r="AB76">
        <v>0</v>
      </c>
      <c r="AC76">
        <v>0</v>
      </c>
      <c r="AD76">
        <v>0</v>
      </c>
      <c r="AE76">
        <v>120.2</v>
      </c>
      <c r="AF76">
        <v>0</v>
      </c>
      <c r="AG76">
        <v>0</v>
      </c>
      <c r="AH76">
        <v>0</v>
      </c>
      <c r="AI76">
        <v>13.44</v>
      </c>
      <c r="AJ76">
        <v>1</v>
      </c>
      <c r="AK76">
        <v>1</v>
      </c>
      <c r="AL76">
        <v>1</v>
      </c>
      <c r="AM76">
        <v>2</v>
      </c>
      <c r="AN76">
        <v>0</v>
      </c>
      <c r="AO76">
        <v>1</v>
      </c>
      <c r="AP76">
        <v>1</v>
      </c>
      <c r="AQ76">
        <v>0</v>
      </c>
      <c r="AR76">
        <v>0</v>
      </c>
      <c r="AS76" t="s">
        <v>3</v>
      </c>
      <c r="AT76">
        <v>0.1</v>
      </c>
      <c r="AU76" t="s">
        <v>3</v>
      </c>
      <c r="AV76">
        <v>0</v>
      </c>
      <c r="AW76">
        <v>2</v>
      </c>
      <c r="AX76">
        <v>151751978</v>
      </c>
      <c r="AY76">
        <v>1</v>
      </c>
      <c r="AZ76">
        <v>0</v>
      </c>
      <c r="BA76">
        <v>91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V76">
        <v>0</v>
      </c>
      <c r="CW76">
        <v>0</v>
      </c>
      <c r="CX76">
        <f>ROUND(Y76*Source!I51,9)</f>
        <v>0.2</v>
      </c>
      <c r="CY76">
        <f t="shared" si="31"/>
        <v>1615.49</v>
      </c>
      <c r="CZ76">
        <f t="shared" si="32"/>
        <v>120.2</v>
      </c>
      <c r="DA76">
        <f t="shared" si="33"/>
        <v>13.44</v>
      </c>
      <c r="DB76">
        <f t="shared" si="28"/>
        <v>12.02</v>
      </c>
      <c r="DC76">
        <f t="shared" si="29"/>
        <v>0</v>
      </c>
      <c r="DD76" t="s">
        <v>3</v>
      </c>
      <c r="DE76" t="s">
        <v>3</v>
      </c>
      <c r="DF76">
        <f t="shared" si="34"/>
        <v>323.10000000000002</v>
      </c>
      <c r="DG76">
        <f t="shared" si="35"/>
        <v>0</v>
      </c>
      <c r="DH76">
        <f t="shared" si="36"/>
        <v>0</v>
      </c>
      <c r="DI76">
        <f t="shared" si="30"/>
        <v>0</v>
      </c>
      <c r="DJ76">
        <f t="shared" si="37"/>
        <v>323.10000000000002</v>
      </c>
      <c r="DK76">
        <v>0</v>
      </c>
      <c r="DL76" t="s">
        <v>3</v>
      </c>
      <c r="DM76">
        <v>0</v>
      </c>
      <c r="DN76" t="s">
        <v>3</v>
      </c>
      <c r="DO76">
        <v>0</v>
      </c>
    </row>
    <row r="77" spans="1:119" x14ac:dyDescent="0.2">
      <c r="A77">
        <f>ROW(Source!A51)</f>
        <v>51</v>
      </c>
      <c r="B77">
        <v>151751235</v>
      </c>
      <c r="C77">
        <v>151751958</v>
      </c>
      <c r="D77">
        <v>37394269</v>
      </c>
      <c r="E77">
        <v>1</v>
      </c>
      <c r="F77">
        <v>1</v>
      </c>
      <c r="G77">
        <v>37345137</v>
      </c>
      <c r="H77">
        <v>3</v>
      </c>
      <c r="I77" t="s">
        <v>533</v>
      </c>
      <c r="J77" t="s">
        <v>534</v>
      </c>
      <c r="K77" t="s">
        <v>535</v>
      </c>
      <c r="L77">
        <v>1348</v>
      </c>
      <c r="N77">
        <v>1009</v>
      </c>
      <c r="O77" t="s">
        <v>511</v>
      </c>
      <c r="P77" t="s">
        <v>511</v>
      </c>
      <c r="Q77">
        <v>1000</v>
      </c>
      <c r="W77">
        <v>0</v>
      </c>
      <c r="X77">
        <v>403804236</v>
      </c>
      <c r="Y77">
        <f t="shared" si="27"/>
        <v>6.0000000000000002E-5</v>
      </c>
      <c r="AA77">
        <v>1930271.46</v>
      </c>
      <c r="AB77">
        <v>0</v>
      </c>
      <c r="AC77">
        <v>0</v>
      </c>
      <c r="AD77">
        <v>0</v>
      </c>
      <c r="AE77">
        <v>64128.62</v>
      </c>
      <c r="AF77">
        <v>0</v>
      </c>
      <c r="AG77">
        <v>0</v>
      </c>
      <c r="AH77">
        <v>0</v>
      </c>
      <c r="AI77">
        <v>30.1</v>
      </c>
      <c r="AJ77">
        <v>1</v>
      </c>
      <c r="AK77">
        <v>1</v>
      </c>
      <c r="AL77">
        <v>1</v>
      </c>
      <c r="AM77">
        <v>2</v>
      </c>
      <c r="AN77">
        <v>0</v>
      </c>
      <c r="AO77">
        <v>1</v>
      </c>
      <c r="AP77">
        <v>1</v>
      </c>
      <c r="AQ77">
        <v>0</v>
      </c>
      <c r="AR77">
        <v>0</v>
      </c>
      <c r="AS77" t="s">
        <v>3</v>
      </c>
      <c r="AT77">
        <v>6.0000000000000002E-5</v>
      </c>
      <c r="AU77" t="s">
        <v>3</v>
      </c>
      <c r="AV77">
        <v>0</v>
      </c>
      <c r="AW77">
        <v>2</v>
      </c>
      <c r="AX77">
        <v>151751979</v>
      </c>
      <c r="AY77">
        <v>1</v>
      </c>
      <c r="AZ77">
        <v>0</v>
      </c>
      <c r="BA77">
        <v>92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V77">
        <v>0</v>
      </c>
      <c r="CW77">
        <v>0</v>
      </c>
      <c r="CX77">
        <f>ROUND(Y77*Source!I51,9)</f>
        <v>1.2E-4</v>
      </c>
      <c r="CY77">
        <f t="shared" si="31"/>
        <v>1930271.46</v>
      </c>
      <c r="CZ77">
        <f t="shared" si="32"/>
        <v>64128.62</v>
      </c>
      <c r="DA77">
        <f t="shared" si="33"/>
        <v>30.1</v>
      </c>
      <c r="DB77">
        <f t="shared" si="28"/>
        <v>3.85</v>
      </c>
      <c r="DC77">
        <f t="shared" si="29"/>
        <v>0</v>
      </c>
      <c r="DD77" t="s">
        <v>3</v>
      </c>
      <c r="DE77" t="s">
        <v>3</v>
      </c>
      <c r="DF77">
        <f t="shared" si="34"/>
        <v>231.63</v>
      </c>
      <c r="DG77">
        <f t="shared" si="35"/>
        <v>0</v>
      </c>
      <c r="DH77">
        <f t="shared" si="36"/>
        <v>0</v>
      </c>
      <c r="DI77">
        <f t="shared" si="30"/>
        <v>0</v>
      </c>
      <c r="DJ77">
        <f t="shared" si="37"/>
        <v>231.63</v>
      </c>
      <c r="DK77">
        <v>0</v>
      </c>
      <c r="DL77" t="s">
        <v>3</v>
      </c>
      <c r="DM77">
        <v>0</v>
      </c>
      <c r="DN77" t="s">
        <v>3</v>
      </c>
      <c r="DO77">
        <v>0</v>
      </c>
    </row>
    <row r="78" spans="1:119" x14ac:dyDescent="0.2">
      <c r="A78">
        <f>ROW(Source!A51)</f>
        <v>51</v>
      </c>
      <c r="B78">
        <v>151751235</v>
      </c>
      <c r="C78">
        <v>151751958</v>
      </c>
      <c r="D78">
        <v>37394277</v>
      </c>
      <c r="E78">
        <v>1</v>
      </c>
      <c r="F78">
        <v>1</v>
      </c>
      <c r="G78">
        <v>37345137</v>
      </c>
      <c r="H78">
        <v>3</v>
      </c>
      <c r="I78" t="s">
        <v>536</v>
      </c>
      <c r="J78" t="s">
        <v>537</v>
      </c>
      <c r="K78" t="s">
        <v>538</v>
      </c>
      <c r="L78">
        <v>1348</v>
      </c>
      <c r="N78">
        <v>1009</v>
      </c>
      <c r="O78" t="s">
        <v>511</v>
      </c>
      <c r="P78" t="s">
        <v>511</v>
      </c>
      <c r="Q78">
        <v>1000</v>
      </c>
      <c r="W78">
        <v>0</v>
      </c>
      <c r="X78">
        <v>1034648933</v>
      </c>
      <c r="Y78">
        <f t="shared" si="27"/>
        <v>1E-4</v>
      </c>
      <c r="AA78">
        <v>1198384.3999999999</v>
      </c>
      <c r="AB78">
        <v>0</v>
      </c>
      <c r="AC78">
        <v>0</v>
      </c>
      <c r="AD78">
        <v>0</v>
      </c>
      <c r="AE78">
        <v>81246.399999999994</v>
      </c>
      <c r="AF78">
        <v>0</v>
      </c>
      <c r="AG78">
        <v>0</v>
      </c>
      <c r="AH78">
        <v>0</v>
      </c>
      <c r="AI78">
        <v>14.75</v>
      </c>
      <c r="AJ78">
        <v>1</v>
      </c>
      <c r="AK78">
        <v>1</v>
      </c>
      <c r="AL78">
        <v>1</v>
      </c>
      <c r="AM78">
        <v>2</v>
      </c>
      <c r="AN78">
        <v>0</v>
      </c>
      <c r="AO78">
        <v>1</v>
      </c>
      <c r="AP78">
        <v>1</v>
      </c>
      <c r="AQ78">
        <v>0</v>
      </c>
      <c r="AR78">
        <v>0</v>
      </c>
      <c r="AS78" t="s">
        <v>3</v>
      </c>
      <c r="AT78">
        <v>1E-4</v>
      </c>
      <c r="AU78" t="s">
        <v>3</v>
      </c>
      <c r="AV78">
        <v>0</v>
      </c>
      <c r="AW78">
        <v>2</v>
      </c>
      <c r="AX78">
        <v>151751980</v>
      </c>
      <c r="AY78">
        <v>1</v>
      </c>
      <c r="AZ78">
        <v>0</v>
      </c>
      <c r="BA78">
        <v>93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V78">
        <v>0</v>
      </c>
      <c r="CW78">
        <v>0</v>
      </c>
      <c r="CX78">
        <f>ROUND(Y78*Source!I51,9)</f>
        <v>2.0000000000000001E-4</v>
      </c>
      <c r="CY78">
        <f t="shared" si="31"/>
        <v>1198384.3999999999</v>
      </c>
      <c r="CZ78">
        <f t="shared" si="32"/>
        <v>81246.399999999994</v>
      </c>
      <c r="DA78">
        <f t="shared" si="33"/>
        <v>14.75</v>
      </c>
      <c r="DB78">
        <f t="shared" si="28"/>
        <v>8.1199999999999992</v>
      </c>
      <c r="DC78">
        <f t="shared" si="29"/>
        <v>0</v>
      </c>
      <c r="DD78" t="s">
        <v>3</v>
      </c>
      <c r="DE78" t="s">
        <v>3</v>
      </c>
      <c r="DF78">
        <f t="shared" si="34"/>
        <v>239.68</v>
      </c>
      <c r="DG78">
        <f t="shared" si="35"/>
        <v>0</v>
      </c>
      <c r="DH78">
        <f t="shared" si="36"/>
        <v>0</v>
      </c>
      <c r="DI78">
        <f t="shared" si="30"/>
        <v>0</v>
      </c>
      <c r="DJ78">
        <f t="shared" si="37"/>
        <v>239.68</v>
      </c>
      <c r="DK78">
        <v>0</v>
      </c>
      <c r="DL78" t="s">
        <v>3</v>
      </c>
      <c r="DM78">
        <v>0</v>
      </c>
      <c r="DN78" t="s">
        <v>3</v>
      </c>
      <c r="DO78">
        <v>0</v>
      </c>
    </row>
    <row r="79" spans="1:119" x14ac:dyDescent="0.2">
      <c r="A79">
        <f>ROW(Source!A51)</f>
        <v>51</v>
      </c>
      <c r="B79">
        <v>151751235</v>
      </c>
      <c r="C79">
        <v>151751958</v>
      </c>
      <c r="D79">
        <v>37407208</v>
      </c>
      <c r="E79">
        <v>1</v>
      </c>
      <c r="F79">
        <v>1</v>
      </c>
      <c r="G79">
        <v>37345137</v>
      </c>
      <c r="H79">
        <v>3</v>
      </c>
      <c r="I79" t="s">
        <v>539</v>
      </c>
      <c r="J79" t="s">
        <v>540</v>
      </c>
      <c r="K79" t="s">
        <v>541</v>
      </c>
      <c r="L79">
        <v>1301</v>
      </c>
      <c r="N79">
        <v>1003</v>
      </c>
      <c r="O79" t="s">
        <v>134</v>
      </c>
      <c r="P79" t="s">
        <v>134</v>
      </c>
      <c r="Q79">
        <v>1</v>
      </c>
      <c r="W79">
        <v>0</v>
      </c>
      <c r="X79">
        <v>660143704</v>
      </c>
      <c r="Y79">
        <f t="shared" si="27"/>
        <v>5.91</v>
      </c>
      <c r="AA79">
        <v>4.53</v>
      </c>
      <c r="AB79">
        <v>0</v>
      </c>
      <c r="AC79">
        <v>0</v>
      </c>
      <c r="AD79">
        <v>0</v>
      </c>
      <c r="AE79">
        <v>0.69</v>
      </c>
      <c r="AF79">
        <v>0</v>
      </c>
      <c r="AG79">
        <v>0</v>
      </c>
      <c r="AH79">
        <v>0</v>
      </c>
      <c r="AI79">
        <v>6.57</v>
      </c>
      <c r="AJ79">
        <v>1</v>
      </c>
      <c r="AK79">
        <v>1</v>
      </c>
      <c r="AL79">
        <v>1</v>
      </c>
      <c r="AM79">
        <v>2</v>
      </c>
      <c r="AN79">
        <v>0</v>
      </c>
      <c r="AO79">
        <v>1</v>
      </c>
      <c r="AP79">
        <v>1</v>
      </c>
      <c r="AQ79">
        <v>0</v>
      </c>
      <c r="AR79">
        <v>0</v>
      </c>
      <c r="AS79" t="s">
        <v>3</v>
      </c>
      <c r="AT79">
        <v>5.91</v>
      </c>
      <c r="AU79" t="s">
        <v>3</v>
      </c>
      <c r="AV79">
        <v>0</v>
      </c>
      <c r="AW79">
        <v>2</v>
      </c>
      <c r="AX79">
        <v>151751981</v>
      </c>
      <c r="AY79">
        <v>1</v>
      </c>
      <c r="AZ79">
        <v>0</v>
      </c>
      <c r="BA79">
        <v>94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V79">
        <v>0</v>
      </c>
      <c r="CW79">
        <v>0</v>
      </c>
      <c r="CX79">
        <f>ROUND(Y79*Source!I51,9)</f>
        <v>11.82</v>
      </c>
      <c r="CY79">
        <f t="shared" si="31"/>
        <v>4.53</v>
      </c>
      <c r="CZ79">
        <f t="shared" si="32"/>
        <v>0.69</v>
      </c>
      <c r="DA79">
        <f t="shared" si="33"/>
        <v>6.57</v>
      </c>
      <c r="DB79">
        <f t="shared" si="28"/>
        <v>4.08</v>
      </c>
      <c r="DC79">
        <f t="shared" si="29"/>
        <v>0</v>
      </c>
      <c r="DD79" t="s">
        <v>3</v>
      </c>
      <c r="DE79" t="s">
        <v>3</v>
      </c>
      <c r="DF79">
        <f t="shared" si="34"/>
        <v>53.54</v>
      </c>
      <c r="DG79">
        <f t="shared" si="35"/>
        <v>0</v>
      </c>
      <c r="DH79">
        <f t="shared" si="36"/>
        <v>0</v>
      </c>
      <c r="DI79">
        <f t="shared" si="30"/>
        <v>0</v>
      </c>
      <c r="DJ79">
        <f t="shared" si="37"/>
        <v>53.54</v>
      </c>
      <c r="DK79">
        <v>0</v>
      </c>
      <c r="DL79" t="s">
        <v>3</v>
      </c>
      <c r="DM79">
        <v>0</v>
      </c>
      <c r="DN79" t="s">
        <v>3</v>
      </c>
      <c r="DO79">
        <v>0</v>
      </c>
    </row>
    <row r="80" spans="1:119" x14ac:dyDescent="0.2">
      <c r="A80">
        <f>ROW(Source!A51)</f>
        <v>51</v>
      </c>
      <c r="B80">
        <v>151751235</v>
      </c>
      <c r="C80">
        <v>151751958</v>
      </c>
      <c r="D80">
        <v>37407278</v>
      </c>
      <c r="E80">
        <v>1</v>
      </c>
      <c r="F80">
        <v>1</v>
      </c>
      <c r="G80">
        <v>37345137</v>
      </c>
      <c r="H80">
        <v>3</v>
      </c>
      <c r="I80" t="s">
        <v>542</v>
      </c>
      <c r="J80" t="s">
        <v>543</v>
      </c>
      <c r="K80" t="s">
        <v>544</v>
      </c>
      <c r="L80">
        <v>1346</v>
      </c>
      <c r="N80">
        <v>1009</v>
      </c>
      <c r="O80" t="s">
        <v>507</v>
      </c>
      <c r="P80" t="s">
        <v>507</v>
      </c>
      <c r="Q80">
        <v>1</v>
      </c>
      <c r="W80">
        <v>0</v>
      </c>
      <c r="X80">
        <v>1313298043</v>
      </c>
      <c r="Y80">
        <f t="shared" si="27"/>
        <v>0.02</v>
      </c>
      <c r="AA80">
        <v>3047.23</v>
      </c>
      <c r="AB80">
        <v>0</v>
      </c>
      <c r="AC80">
        <v>0</v>
      </c>
      <c r="AD80">
        <v>0</v>
      </c>
      <c r="AE80">
        <v>493.08</v>
      </c>
      <c r="AF80">
        <v>0</v>
      </c>
      <c r="AG80">
        <v>0</v>
      </c>
      <c r="AH80">
        <v>0</v>
      </c>
      <c r="AI80">
        <v>6.18</v>
      </c>
      <c r="AJ80">
        <v>1</v>
      </c>
      <c r="AK80">
        <v>1</v>
      </c>
      <c r="AL80">
        <v>1</v>
      </c>
      <c r="AM80">
        <v>2</v>
      </c>
      <c r="AN80">
        <v>0</v>
      </c>
      <c r="AO80">
        <v>1</v>
      </c>
      <c r="AP80">
        <v>1</v>
      </c>
      <c r="AQ80">
        <v>0</v>
      </c>
      <c r="AR80">
        <v>0</v>
      </c>
      <c r="AS80" t="s">
        <v>3</v>
      </c>
      <c r="AT80">
        <v>0.02</v>
      </c>
      <c r="AU80" t="s">
        <v>3</v>
      </c>
      <c r="AV80">
        <v>0</v>
      </c>
      <c r="AW80">
        <v>2</v>
      </c>
      <c r="AX80">
        <v>151751982</v>
      </c>
      <c r="AY80">
        <v>1</v>
      </c>
      <c r="AZ80">
        <v>0</v>
      </c>
      <c r="BA80">
        <v>95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V80">
        <v>0</v>
      </c>
      <c r="CW80">
        <v>0</v>
      </c>
      <c r="CX80">
        <f>ROUND(Y80*Source!I51,9)</f>
        <v>0.04</v>
      </c>
      <c r="CY80">
        <f t="shared" si="31"/>
        <v>3047.23</v>
      </c>
      <c r="CZ80">
        <f t="shared" si="32"/>
        <v>493.08</v>
      </c>
      <c r="DA80">
        <f t="shared" si="33"/>
        <v>6.18</v>
      </c>
      <c r="DB80">
        <f t="shared" si="28"/>
        <v>9.86</v>
      </c>
      <c r="DC80">
        <f t="shared" si="29"/>
        <v>0</v>
      </c>
      <c r="DD80" t="s">
        <v>3</v>
      </c>
      <c r="DE80" t="s">
        <v>3</v>
      </c>
      <c r="DF80">
        <f t="shared" si="34"/>
        <v>121.89</v>
      </c>
      <c r="DG80">
        <f t="shared" si="35"/>
        <v>0</v>
      </c>
      <c r="DH80">
        <f t="shared" si="36"/>
        <v>0</v>
      </c>
      <c r="DI80">
        <f t="shared" si="30"/>
        <v>0</v>
      </c>
      <c r="DJ80">
        <f t="shared" si="37"/>
        <v>121.89</v>
      </c>
      <c r="DK80">
        <v>0</v>
      </c>
      <c r="DL80" t="s">
        <v>3</v>
      </c>
      <c r="DM80">
        <v>0</v>
      </c>
      <c r="DN80" t="s">
        <v>3</v>
      </c>
      <c r="DO80">
        <v>0</v>
      </c>
    </row>
    <row r="81" spans="1:119" x14ac:dyDescent="0.2">
      <c r="A81">
        <f>ROW(Source!A51)</f>
        <v>51</v>
      </c>
      <c r="B81">
        <v>151751235</v>
      </c>
      <c r="C81">
        <v>151751958</v>
      </c>
      <c r="D81">
        <v>37406760</v>
      </c>
      <c r="E81">
        <v>1</v>
      </c>
      <c r="F81">
        <v>1</v>
      </c>
      <c r="G81">
        <v>37345137</v>
      </c>
      <c r="H81">
        <v>3</v>
      </c>
      <c r="I81" t="s">
        <v>545</v>
      </c>
      <c r="J81" t="s">
        <v>546</v>
      </c>
      <c r="K81" t="s">
        <v>547</v>
      </c>
      <c r="L81">
        <v>1355</v>
      </c>
      <c r="N81">
        <v>1010</v>
      </c>
      <c r="O81" t="s">
        <v>184</v>
      </c>
      <c r="P81" t="s">
        <v>184</v>
      </c>
      <c r="Q81">
        <v>100</v>
      </c>
      <c r="W81">
        <v>0</v>
      </c>
      <c r="X81">
        <v>-1327613835</v>
      </c>
      <c r="Y81">
        <f t="shared" si="27"/>
        <v>0.04</v>
      </c>
      <c r="AA81">
        <v>1958.38</v>
      </c>
      <c r="AB81">
        <v>0</v>
      </c>
      <c r="AC81">
        <v>0</v>
      </c>
      <c r="AD81">
        <v>0</v>
      </c>
      <c r="AE81">
        <v>413.16</v>
      </c>
      <c r="AF81">
        <v>0</v>
      </c>
      <c r="AG81">
        <v>0</v>
      </c>
      <c r="AH81">
        <v>0</v>
      </c>
      <c r="AI81">
        <v>4.74</v>
      </c>
      <c r="AJ81">
        <v>1</v>
      </c>
      <c r="AK81">
        <v>1</v>
      </c>
      <c r="AL81">
        <v>1</v>
      </c>
      <c r="AM81">
        <v>2</v>
      </c>
      <c r="AN81">
        <v>0</v>
      </c>
      <c r="AO81">
        <v>1</v>
      </c>
      <c r="AP81">
        <v>1</v>
      </c>
      <c r="AQ81">
        <v>0</v>
      </c>
      <c r="AR81">
        <v>0</v>
      </c>
      <c r="AS81" t="s">
        <v>3</v>
      </c>
      <c r="AT81">
        <v>0.04</v>
      </c>
      <c r="AU81" t="s">
        <v>3</v>
      </c>
      <c r="AV81">
        <v>0</v>
      </c>
      <c r="AW81">
        <v>2</v>
      </c>
      <c r="AX81">
        <v>151751983</v>
      </c>
      <c r="AY81">
        <v>1</v>
      </c>
      <c r="AZ81">
        <v>0</v>
      </c>
      <c r="BA81">
        <v>96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V81">
        <v>0</v>
      </c>
      <c r="CW81">
        <v>0</v>
      </c>
      <c r="CX81">
        <f>ROUND(Y81*Source!I51,9)</f>
        <v>0.08</v>
      </c>
      <c r="CY81">
        <f t="shared" si="31"/>
        <v>1958.38</v>
      </c>
      <c r="CZ81">
        <f t="shared" si="32"/>
        <v>413.16</v>
      </c>
      <c r="DA81">
        <f t="shared" si="33"/>
        <v>4.74</v>
      </c>
      <c r="DB81">
        <f t="shared" si="28"/>
        <v>16.53</v>
      </c>
      <c r="DC81">
        <f t="shared" si="29"/>
        <v>0</v>
      </c>
      <c r="DD81" t="s">
        <v>3</v>
      </c>
      <c r="DE81" t="s">
        <v>3</v>
      </c>
      <c r="DF81">
        <f t="shared" si="34"/>
        <v>156.66999999999999</v>
      </c>
      <c r="DG81">
        <f t="shared" si="35"/>
        <v>0</v>
      </c>
      <c r="DH81">
        <f t="shared" si="36"/>
        <v>0</v>
      </c>
      <c r="DI81">
        <f t="shared" si="30"/>
        <v>0</v>
      </c>
      <c r="DJ81">
        <f t="shared" si="37"/>
        <v>156.66999999999999</v>
      </c>
      <c r="DK81">
        <v>0</v>
      </c>
      <c r="DL81" t="s">
        <v>3</v>
      </c>
      <c r="DM81">
        <v>0</v>
      </c>
      <c r="DN81" t="s">
        <v>3</v>
      </c>
      <c r="DO81">
        <v>0</v>
      </c>
    </row>
    <row r="82" spans="1:119" x14ac:dyDescent="0.2">
      <c r="A82">
        <f>ROW(Source!A51)</f>
        <v>51</v>
      </c>
      <c r="B82">
        <v>151751235</v>
      </c>
      <c r="C82">
        <v>151751958</v>
      </c>
      <c r="D82">
        <v>37367069</v>
      </c>
      <c r="E82">
        <v>37345137</v>
      </c>
      <c r="F82">
        <v>1</v>
      </c>
      <c r="G82">
        <v>37345137</v>
      </c>
      <c r="H82">
        <v>3</v>
      </c>
      <c r="I82" t="s">
        <v>516</v>
      </c>
      <c r="J82" t="s">
        <v>3</v>
      </c>
      <c r="K82" t="s">
        <v>517</v>
      </c>
      <c r="L82">
        <v>1348</v>
      </c>
      <c r="N82">
        <v>1009</v>
      </c>
      <c r="O82" t="s">
        <v>511</v>
      </c>
      <c r="P82" t="s">
        <v>511</v>
      </c>
      <c r="Q82">
        <v>1000</v>
      </c>
      <c r="W82">
        <v>0</v>
      </c>
      <c r="X82">
        <v>-783086922</v>
      </c>
      <c r="Y82">
        <f t="shared" si="27"/>
        <v>1E-3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9.74</v>
      </c>
      <c r="AJ82">
        <v>1</v>
      </c>
      <c r="AK82">
        <v>1</v>
      </c>
      <c r="AL82">
        <v>1</v>
      </c>
      <c r="AM82">
        <v>5</v>
      </c>
      <c r="AN82">
        <v>0</v>
      </c>
      <c r="AO82">
        <v>1</v>
      </c>
      <c r="AP82">
        <v>1</v>
      </c>
      <c r="AQ82">
        <v>0</v>
      </c>
      <c r="AR82">
        <v>0</v>
      </c>
      <c r="AS82" t="s">
        <v>3</v>
      </c>
      <c r="AT82">
        <v>1E-3</v>
      </c>
      <c r="AU82" t="s">
        <v>3</v>
      </c>
      <c r="AV82">
        <v>0</v>
      </c>
      <c r="AW82">
        <v>2</v>
      </c>
      <c r="AX82">
        <v>151751987</v>
      </c>
      <c r="AY82">
        <v>1</v>
      </c>
      <c r="AZ82">
        <v>0</v>
      </c>
      <c r="BA82">
        <v>100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V82">
        <v>0</v>
      </c>
      <c r="CW82">
        <v>0</v>
      </c>
      <c r="CX82">
        <f>ROUND(Y82*Source!I51,9)</f>
        <v>2E-3</v>
      </c>
      <c r="CY82">
        <f t="shared" si="31"/>
        <v>0</v>
      </c>
      <c r="CZ82">
        <f t="shared" si="32"/>
        <v>0</v>
      </c>
      <c r="DA82">
        <f t="shared" si="33"/>
        <v>9.74</v>
      </c>
      <c r="DB82">
        <f t="shared" si="28"/>
        <v>0</v>
      </c>
      <c r="DC82">
        <f t="shared" si="29"/>
        <v>0</v>
      </c>
      <c r="DD82" t="s">
        <v>3</v>
      </c>
      <c r="DE82" t="s">
        <v>3</v>
      </c>
      <c r="DF82">
        <f t="shared" si="34"/>
        <v>0</v>
      </c>
      <c r="DG82">
        <f t="shared" si="35"/>
        <v>0</v>
      </c>
      <c r="DH82">
        <f t="shared" si="36"/>
        <v>0</v>
      </c>
      <c r="DI82">
        <f t="shared" si="30"/>
        <v>0</v>
      </c>
      <c r="DJ82">
        <f t="shared" si="37"/>
        <v>0</v>
      </c>
      <c r="DK82">
        <v>0</v>
      </c>
      <c r="DL82" t="s">
        <v>3</v>
      </c>
      <c r="DM82">
        <v>0</v>
      </c>
      <c r="DN82" t="s">
        <v>3</v>
      </c>
      <c r="DO82">
        <v>0</v>
      </c>
    </row>
    <row r="83" spans="1:119" x14ac:dyDescent="0.2">
      <c r="A83">
        <f>ROW(Source!A56)</f>
        <v>56</v>
      </c>
      <c r="B83">
        <v>151751237</v>
      </c>
      <c r="C83">
        <v>151751990</v>
      </c>
      <c r="D83">
        <v>37345142</v>
      </c>
      <c r="E83">
        <v>37345137</v>
      </c>
      <c r="F83">
        <v>1</v>
      </c>
      <c r="G83">
        <v>37345137</v>
      </c>
      <c r="H83">
        <v>1</v>
      </c>
      <c r="I83" t="s">
        <v>497</v>
      </c>
      <c r="J83" t="s">
        <v>3</v>
      </c>
      <c r="K83" t="s">
        <v>498</v>
      </c>
      <c r="L83">
        <v>1191</v>
      </c>
      <c r="N83">
        <v>1013</v>
      </c>
      <c r="O83" t="s">
        <v>499</v>
      </c>
      <c r="P83" t="s">
        <v>499</v>
      </c>
      <c r="Q83">
        <v>1</v>
      </c>
      <c r="W83">
        <v>0</v>
      </c>
      <c r="X83">
        <v>476480486</v>
      </c>
      <c r="Y83">
        <f t="shared" si="27"/>
        <v>2.06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1</v>
      </c>
      <c r="AJ83">
        <v>1</v>
      </c>
      <c r="AK83">
        <v>1</v>
      </c>
      <c r="AL83">
        <v>1</v>
      </c>
      <c r="AM83">
        <v>-2</v>
      </c>
      <c r="AN83">
        <v>0</v>
      </c>
      <c r="AO83">
        <v>1</v>
      </c>
      <c r="AP83">
        <v>1</v>
      </c>
      <c r="AQ83">
        <v>0</v>
      </c>
      <c r="AR83">
        <v>0</v>
      </c>
      <c r="AS83" t="s">
        <v>3</v>
      </c>
      <c r="AT83">
        <v>2.06</v>
      </c>
      <c r="AU83" t="s">
        <v>3</v>
      </c>
      <c r="AV83">
        <v>1</v>
      </c>
      <c r="AW83">
        <v>2</v>
      </c>
      <c r="AX83">
        <v>151751996</v>
      </c>
      <c r="AY83">
        <v>1</v>
      </c>
      <c r="AZ83">
        <v>0</v>
      </c>
      <c r="BA83">
        <v>101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U83">
        <f>ROUND(AT83*Source!I56*AH83*AL83,2)</f>
        <v>0</v>
      </c>
      <c r="CV83">
        <f>ROUND(Y83*Source!I56,9)</f>
        <v>8.24</v>
      </c>
      <c r="CW83">
        <v>0</v>
      </c>
      <c r="CX83">
        <f>ROUND(Y83*Source!I56,9)</f>
        <v>8.24</v>
      </c>
      <c r="CY83">
        <f>AD83</f>
        <v>0</v>
      </c>
      <c r="CZ83">
        <f>AH83</f>
        <v>0</v>
      </c>
      <c r="DA83">
        <f>AL83</f>
        <v>1</v>
      </c>
      <c r="DB83">
        <f t="shared" si="28"/>
        <v>0</v>
      </c>
      <c r="DC83">
        <f t="shared" si="29"/>
        <v>0</v>
      </c>
      <c r="DD83" t="s">
        <v>3</v>
      </c>
      <c r="DE83" t="s">
        <v>3</v>
      </c>
      <c r="DF83">
        <f t="shared" ref="DF83:DF88" si="38">ROUND(ROUND(AE83,2)*CX83,2)</f>
        <v>0</v>
      </c>
      <c r="DG83">
        <f t="shared" si="35"/>
        <v>0</v>
      </c>
      <c r="DH83">
        <f t="shared" si="36"/>
        <v>0</v>
      </c>
      <c r="DI83">
        <f t="shared" si="30"/>
        <v>0</v>
      </c>
      <c r="DJ83">
        <f>DI83</f>
        <v>0</v>
      </c>
      <c r="DK83">
        <v>0</v>
      </c>
      <c r="DL83" t="s">
        <v>3</v>
      </c>
      <c r="DM83">
        <v>0</v>
      </c>
      <c r="DN83" t="s">
        <v>3</v>
      </c>
      <c r="DO83">
        <v>0</v>
      </c>
    </row>
    <row r="84" spans="1:119" x14ac:dyDescent="0.2">
      <c r="A84">
        <f>ROW(Source!A56)</f>
        <v>56</v>
      </c>
      <c r="B84">
        <v>151751237</v>
      </c>
      <c r="C84">
        <v>151751990</v>
      </c>
      <c r="D84">
        <v>37394370</v>
      </c>
      <c r="E84">
        <v>1</v>
      </c>
      <c r="F84">
        <v>1</v>
      </c>
      <c r="G84">
        <v>37345137</v>
      </c>
      <c r="H84">
        <v>3</v>
      </c>
      <c r="I84" t="s">
        <v>554</v>
      </c>
      <c r="J84" t="s">
        <v>555</v>
      </c>
      <c r="K84" t="s">
        <v>556</v>
      </c>
      <c r="L84">
        <v>1346</v>
      </c>
      <c r="N84">
        <v>1009</v>
      </c>
      <c r="O84" t="s">
        <v>507</v>
      </c>
      <c r="P84" t="s">
        <v>507</v>
      </c>
      <c r="Q84">
        <v>1</v>
      </c>
      <c r="W84">
        <v>0</v>
      </c>
      <c r="X84">
        <v>-27885457</v>
      </c>
      <c r="Y84">
        <f t="shared" si="27"/>
        <v>0.11</v>
      </c>
      <c r="AA84">
        <v>4.2</v>
      </c>
      <c r="AB84">
        <v>0</v>
      </c>
      <c r="AC84">
        <v>0</v>
      </c>
      <c r="AD84">
        <v>0</v>
      </c>
      <c r="AE84">
        <v>4.2</v>
      </c>
      <c r="AF84">
        <v>0</v>
      </c>
      <c r="AG84">
        <v>0</v>
      </c>
      <c r="AH84">
        <v>0</v>
      </c>
      <c r="AI84">
        <v>1</v>
      </c>
      <c r="AJ84">
        <v>1</v>
      </c>
      <c r="AK84">
        <v>1</v>
      </c>
      <c r="AL84">
        <v>1</v>
      </c>
      <c r="AM84">
        <v>-2</v>
      </c>
      <c r="AN84">
        <v>0</v>
      </c>
      <c r="AO84">
        <v>1</v>
      </c>
      <c r="AP84">
        <v>1</v>
      </c>
      <c r="AQ84">
        <v>0</v>
      </c>
      <c r="AR84">
        <v>0</v>
      </c>
      <c r="AS84" t="s">
        <v>3</v>
      </c>
      <c r="AT84">
        <v>0.11</v>
      </c>
      <c r="AU84" t="s">
        <v>3</v>
      </c>
      <c r="AV84">
        <v>0</v>
      </c>
      <c r="AW84">
        <v>2</v>
      </c>
      <c r="AX84">
        <v>151751997</v>
      </c>
      <c r="AY84">
        <v>1</v>
      </c>
      <c r="AZ84">
        <v>0</v>
      </c>
      <c r="BA84">
        <v>102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V84">
        <v>0</v>
      </c>
      <c r="CW84">
        <v>0</v>
      </c>
      <c r="CX84">
        <f>ROUND(Y84*Source!I56,9)</f>
        <v>0.44</v>
      </c>
      <c r="CY84">
        <f>AA84</f>
        <v>4.2</v>
      </c>
      <c r="CZ84">
        <f>AE84</f>
        <v>4.2</v>
      </c>
      <c r="DA84">
        <f>AI84</f>
        <v>1</v>
      </c>
      <c r="DB84">
        <f t="shared" si="28"/>
        <v>0.46</v>
      </c>
      <c r="DC84">
        <f t="shared" si="29"/>
        <v>0</v>
      </c>
      <c r="DD84" t="s">
        <v>3</v>
      </c>
      <c r="DE84" t="s">
        <v>3</v>
      </c>
      <c r="DF84">
        <f t="shared" si="38"/>
        <v>1.85</v>
      </c>
      <c r="DG84">
        <f t="shared" si="35"/>
        <v>0</v>
      </c>
      <c r="DH84">
        <f t="shared" si="36"/>
        <v>0</v>
      </c>
      <c r="DI84">
        <f t="shared" si="30"/>
        <v>0</v>
      </c>
      <c r="DJ84">
        <f>DF84</f>
        <v>1.85</v>
      </c>
      <c r="DK84">
        <v>0</v>
      </c>
      <c r="DL84" t="s">
        <v>3</v>
      </c>
      <c r="DM84">
        <v>0</v>
      </c>
      <c r="DN84" t="s">
        <v>3</v>
      </c>
      <c r="DO84">
        <v>0</v>
      </c>
    </row>
    <row r="85" spans="1:119" x14ac:dyDescent="0.2">
      <c r="A85">
        <f>ROW(Source!A56)</f>
        <v>56</v>
      </c>
      <c r="B85">
        <v>151751237</v>
      </c>
      <c r="C85">
        <v>151751990</v>
      </c>
      <c r="D85">
        <v>37393553</v>
      </c>
      <c r="E85">
        <v>1</v>
      </c>
      <c r="F85">
        <v>1</v>
      </c>
      <c r="G85">
        <v>37345137</v>
      </c>
      <c r="H85">
        <v>3</v>
      </c>
      <c r="I85" t="s">
        <v>557</v>
      </c>
      <c r="J85" t="s">
        <v>558</v>
      </c>
      <c r="K85" t="s">
        <v>559</v>
      </c>
      <c r="L85">
        <v>1296</v>
      </c>
      <c r="N85">
        <v>1002</v>
      </c>
      <c r="O85" t="s">
        <v>560</v>
      </c>
      <c r="P85" t="s">
        <v>560</v>
      </c>
      <c r="Q85">
        <v>1</v>
      </c>
      <c r="W85">
        <v>0</v>
      </c>
      <c r="X85">
        <v>-1346883040</v>
      </c>
      <c r="Y85">
        <f t="shared" si="27"/>
        <v>2.8</v>
      </c>
      <c r="AA85">
        <v>3.42</v>
      </c>
      <c r="AB85">
        <v>0</v>
      </c>
      <c r="AC85">
        <v>0</v>
      </c>
      <c r="AD85">
        <v>0</v>
      </c>
      <c r="AE85">
        <v>3.42</v>
      </c>
      <c r="AF85">
        <v>0</v>
      </c>
      <c r="AG85">
        <v>0</v>
      </c>
      <c r="AH85">
        <v>0</v>
      </c>
      <c r="AI85">
        <v>1</v>
      </c>
      <c r="AJ85">
        <v>1</v>
      </c>
      <c r="AK85">
        <v>1</v>
      </c>
      <c r="AL85">
        <v>1</v>
      </c>
      <c r="AM85">
        <v>-2</v>
      </c>
      <c r="AN85">
        <v>0</v>
      </c>
      <c r="AO85">
        <v>1</v>
      </c>
      <c r="AP85">
        <v>1</v>
      </c>
      <c r="AQ85">
        <v>0</v>
      </c>
      <c r="AR85">
        <v>0</v>
      </c>
      <c r="AS85" t="s">
        <v>3</v>
      </c>
      <c r="AT85">
        <v>2.8</v>
      </c>
      <c r="AU85" t="s">
        <v>3</v>
      </c>
      <c r="AV85">
        <v>0</v>
      </c>
      <c r="AW85">
        <v>2</v>
      </c>
      <c r="AX85">
        <v>151751998</v>
      </c>
      <c r="AY85">
        <v>1</v>
      </c>
      <c r="AZ85">
        <v>0</v>
      </c>
      <c r="BA85">
        <v>103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V85">
        <v>0</v>
      </c>
      <c r="CW85">
        <v>0</v>
      </c>
      <c r="CX85">
        <f>ROUND(Y85*Source!I56,9)</f>
        <v>11.2</v>
      </c>
      <c r="CY85">
        <f>AA85</f>
        <v>3.42</v>
      </c>
      <c r="CZ85">
        <f>AE85</f>
        <v>3.42</v>
      </c>
      <c r="DA85">
        <f>AI85</f>
        <v>1</v>
      </c>
      <c r="DB85">
        <f t="shared" si="28"/>
        <v>9.58</v>
      </c>
      <c r="DC85">
        <f t="shared" si="29"/>
        <v>0</v>
      </c>
      <c r="DD85" t="s">
        <v>3</v>
      </c>
      <c r="DE85" t="s">
        <v>3</v>
      </c>
      <c r="DF85">
        <f t="shared" si="38"/>
        <v>38.299999999999997</v>
      </c>
      <c r="DG85">
        <f t="shared" si="35"/>
        <v>0</v>
      </c>
      <c r="DH85">
        <f t="shared" si="36"/>
        <v>0</v>
      </c>
      <c r="DI85">
        <f t="shared" si="30"/>
        <v>0</v>
      </c>
      <c r="DJ85">
        <f>DF85</f>
        <v>38.299999999999997</v>
      </c>
      <c r="DK85">
        <v>0</v>
      </c>
      <c r="DL85" t="s">
        <v>3</v>
      </c>
      <c r="DM85">
        <v>0</v>
      </c>
      <c r="DN85" t="s">
        <v>3</v>
      </c>
      <c r="DO85">
        <v>0</v>
      </c>
    </row>
    <row r="86" spans="1:119" x14ac:dyDescent="0.2">
      <c r="A86">
        <f>ROW(Source!A56)</f>
        <v>56</v>
      </c>
      <c r="B86">
        <v>151751237</v>
      </c>
      <c r="C86">
        <v>151751990</v>
      </c>
      <c r="D86">
        <v>113489509</v>
      </c>
      <c r="E86">
        <v>1</v>
      </c>
      <c r="F86">
        <v>1</v>
      </c>
      <c r="G86">
        <v>37345137</v>
      </c>
      <c r="H86">
        <v>3</v>
      </c>
      <c r="I86" t="s">
        <v>561</v>
      </c>
      <c r="J86" t="s">
        <v>562</v>
      </c>
      <c r="K86" t="s">
        <v>563</v>
      </c>
      <c r="L86">
        <v>1348</v>
      </c>
      <c r="N86">
        <v>1009</v>
      </c>
      <c r="O86" t="s">
        <v>511</v>
      </c>
      <c r="P86" t="s">
        <v>511</v>
      </c>
      <c r="Q86">
        <v>1000</v>
      </c>
      <c r="W86">
        <v>0</v>
      </c>
      <c r="X86">
        <v>1068133393</v>
      </c>
      <c r="Y86">
        <f t="shared" si="27"/>
        <v>1E-3</v>
      </c>
      <c r="AA86">
        <v>12515.06</v>
      </c>
      <c r="AB86">
        <v>0</v>
      </c>
      <c r="AC86">
        <v>0</v>
      </c>
      <c r="AD86">
        <v>0</v>
      </c>
      <c r="AE86">
        <v>12515.06</v>
      </c>
      <c r="AF86">
        <v>0</v>
      </c>
      <c r="AG86">
        <v>0</v>
      </c>
      <c r="AH86">
        <v>0</v>
      </c>
      <c r="AI86">
        <v>1</v>
      </c>
      <c r="AJ86">
        <v>1</v>
      </c>
      <c r="AK86">
        <v>1</v>
      </c>
      <c r="AL86">
        <v>1</v>
      </c>
      <c r="AM86">
        <v>-2</v>
      </c>
      <c r="AN86">
        <v>0</v>
      </c>
      <c r="AO86">
        <v>1</v>
      </c>
      <c r="AP86">
        <v>1</v>
      </c>
      <c r="AQ86">
        <v>0</v>
      </c>
      <c r="AR86">
        <v>0</v>
      </c>
      <c r="AS86" t="s">
        <v>3</v>
      </c>
      <c r="AT86">
        <v>1E-3</v>
      </c>
      <c r="AU86" t="s">
        <v>3</v>
      </c>
      <c r="AV86">
        <v>0</v>
      </c>
      <c r="AW86">
        <v>2</v>
      </c>
      <c r="AX86">
        <v>151751999</v>
      </c>
      <c r="AY86">
        <v>1</v>
      </c>
      <c r="AZ86">
        <v>0</v>
      </c>
      <c r="BA86">
        <v>104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V86">
        <v>0</v>
      </c>
      <c r="CW86">
        <v>0</v>
      </c>
      <c r="CX86">
        <f>ROUND(Y86*Source!I56,9)</f>
        <v>4.0000000000000001E-3</v>
      </c>
      <c r="CY86">
        <f>AA86</f>
        <v>12515.06</v>
      </c>
      <c r="CZ86">
        <f>AE86</f>
        <v>12515.06</v>
      </c>
      <c r="DA86">
        <f>AI86</f>
        <v>1</v>
      </c>
      <c r="DB86">
        <f t="shared" si="28"/>
        <v>12.52</v>
      </c>
      <c r="DC86">
        <f t="shared" si="29"/>
        <v>0</v>
      </c>
      <c r="DD86" t="s">
        <v>3</v>
      </c>
      <c r="DE86" t="s">
        <v>3</v>
      </c>
      <c r="DF86">
        <f t="shared" si="38"/>
        <v>50.06</v>
      </c>
      <c r="DG86">
        <f t="shared" si="35"/>
        <v>0</v>
      </c>
      <c r="DH86">
        <f t="shared" si="36"/>
        <v>0</v>
      </c>
      <c r="DI86">
        <f t="shared" si="30"/>
        <v>0</v>
      </c>
      <c r="DJ86">
        <f>DF86</f>
        <v>50.06</v>
      </c>
      <c r="DK86">
        <v>0</v>
      </c>
      <c r="DL86" t="s">
        <v>3</v>
      </c>
      <c r="DM86">
        <v>0</v>
      </c>
      <c r="DN86" t="s">
        <v>3</v>
      </c>
      <c r="DO86">
        <v>0</v>
      </c>
    </row>
    <row r="87" spans="1:119" x14ac:dyDescent="0.2">
      <c r="A87">
        <f>ROW(Source!A56)</f>
        <v>56</v>
      </c>
      <c r="B87">
        <v>151751237</v>
      </c>
      <c r="C87">
        <v>151751990</v>
      </c>
      <c r="D87">
        <v>118154764</v>
      </c>
      <c r="E87">
        <v>1</v>
      </c>
      <c r="F87">
        <v>1</v>
      </c>
      <c r="G87">
        <v>37345137</v>
      </c>
      <c r="H87">
        <v>3</v>
      </c>
      <c r="I87" t="s">
        <v>564</v>
      </c>
      <c r="J87" t="s">
        <v>565</v>
      </c>
      <c r="K87" t="s">
        <v>566</v>
      </c>
      <c r="L87">
        <v>1348</v>
      </c>
      <c r="N87">
        <v>1009</v>
      </c>
      <c r="O87" t="s">
        <v>511</v>
      </c>
      <c r="P87" t="s">
        <v>511</v>
      </c>
      <c r="Q87">
        <v>1000</v>
      </c>
      <c r="W87">
        <v>0</v>
      </c>
      <c r="X87">
        <v>-221342865</v>
      </c>
      <c r="Y87">
        <f t="shared" si="27"/>
        <v>3.0000000000000001E-5</v>
      </c>
      <c r="AA87">
        <v>17299.12</v>
      </c>
      <c r="AB87">
        <v>0</v>
      </c>
      <c r="AC87">
        <v>0</v>
      </c>
      <c r="AD87">
        <v>0</v>
      </c>
      <c r="AE87">
        <v>17299.12</v>
      </c>
      <c r="AF87">
        <v>0</v>
      </c>
      <c r="AG87">
        <v>0</v>
      </c>
      <c r="AH87">
        <v>0</v>
      </c>
      <c r="AI87">
        <v>1</v>
      </c>
      <c r="AJ87">
        <v>1</v>
      </c>
      <c r="AK87">
        <v>1</v>
      </c>
      <c r="AL87">
        <v>1</v>
      </c>
      <c r="AM87">
        <v>-2</v>
      </c>
      <c r="AN87">
        <v>0</v>
      </c>
      <c r="AO87">
        <v>1</v>
      </c>
      <c r="AP87">
        <v>1</v>
      </c>
      <c r="AQ87">
        <v>0</v>
      </c>
      <c r="AR87">
        <v>0</v>
      </c>
      <c r="AS87" t="s">
        <v>3</v>
      </c>
      <c r="AT87">
        <v>3.0000000000000001E-5</v>
      </c>
      <c r="AU87" t="s">
        <v>3</v>
      </c>
      <c r="AV87">
        <v>0</v>
      </c>
      <c r="AW87">
        <v>2</v>
      </c>
      <c r="AX87">
        <v>151752000</v>
      </c>
      <c r="AY87">
        <v>1</v>
      </c>
      <c r="AZ87">
        <v>0</v>
      </c>
      <c r="BA87">
        <v>105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V87">
        <v>0</v>
      </c>
      <c r="CW87">
        <v>0</v>
      </c>
      <c r="CX87">
        <f>ROUND(Y87*Source!I56,9)</f>
        <v>1.2E-4</v>
      </c>
      <c r="CY87">
        <f>AA87</f>
        <v>17299.12</v>
      </c>
      <c r="CZ87">
        <f>AE87</f>
        <v>17299.12</v>
      </c>
      <c r="DA87">
        <f>AI87</f>
        <v>1</v>
      </c>
      <c r="DB87">
        <f t="shared" si="28"/>
        <v>0.52</v>
      </c>
      <c r="DC87">
        <f t="shared" si="29"/>
        <v>0</v>
      </c>
      <c r="DD87" t="s">
        <v>3</v>
      </c>
      <c r="DE87" t="s">
        <v>3</v>
      </c>
      <c r="DF87">
        <f t="shared" si="38"/>
        <v>2.08</v>
      </c>
      <c r="DG87">
        <f t="shared" si="35"/>
        <v>0</v>
      </c>
      <c r="DH87">
        <f t="shared" si="36"/>
        <v>0</v>
      </c>
      <c r="DI87">
        <f t="shared" si="30"/>
        <v>0</v>
      </c>
      <c r="DJ87">
        <f>DF87</f>
        <v>2.08</v>
      </c>
      <c r="DK87">
        <v>0</v>
      </c>
      <c r="DL87" t="s">
        <v>3</v>
      </c>
      <c r="DM87">
        <v>0</v>
      </c>
      <c r="DN87" t="s">
        <v>3</v>
      </c>
      <c r="DO87">
        <v>0</v>
      </c>
    </row>
    <row r="88" spans="1:119" x14ac:dyDescent="0.2">
      <c r="A88">
        <f>ROW(Source!A57)</f>
        <v>57</v>
      </c>
      <c r="B88">
        <v>151751235</v>
      </c>
      <c r="C88">
        <v>151751990</v>
      </c>
      <c r="D88">
        <v>37345142</v>
      </c>
      <c r="E88">
        <v>37345137</v>
      </c>
      <c r="F88">
        <v>1</v>
      </c>
      <c r="G88">
        <v>37345137</v>
      </c>
      <c r="H88">
        <v>1</v>
      </c>
      <c r="I88" t="s">
        <v>497</v>
      </c>
      <c r="J88" t="s">
        <v>3</v>
      </c>
      <c r="K88" t="s">
        <v>498</v>
      </c>
      <c r="L88">
        <v>1191</v>
      </c>
      <c r="N88">
        <v>1013</v>
      </c>
      <c r="O88" t="s">
        <v>499</v>
      </c>
      <c r="P88" t="s">
        <v>499</v>
      </c>
      <c r="Q88">
        <v>1</v>
      </c>
      <c r="W88">
        <v>0</v>
      </c>
      <c r="X88">
        <v>476480486</v>
      </c>
      <c r="Y88">
        <f t="shared" si="27"/>
        <v>2.06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1</v>
      </c>
      <c r="AJ88">
        <v>1</v>
      </c>
      <c r="AK88">
        <v>1</v>
      </c>
      <c r="AL88">
        <v>1</v>
      </c>
      <c r="AM88">
        <v>5</v>
      </c>
      <c r="AN88">
        <v>0</v>
      </c>
      <c r="AO88">
        <v>1</v>
      </c>
      <c r="AP88">
        <v>1</v>
      </c>
      <c r="AQ88">
        <v>0</v>
      </c>
      <c r="AR88">
        <v>0</v>
      </c>
      <c r="AS88" t="s">
        <v>3</v>
      </c>
      <c r="AT88">
        <v>2.06</v>
      </c>
      <c r="AU88" t="s">
        <v>3</v>
      </c>
      <c r="AV88">
        <v>1</v>
      </c>
      <c r="AW88">
        <v>2</v>
      </c>
      <c r="AX88">
        <v>151751996</v>
      </c>
      <c r="AY88">
        <v>1</v>
      </c>
      <c r="AZ88">
        <v>0</v>
      </c>
      <c r="BA88">
        <v>107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U88">
        <f>ROUND(AT88*Source!I57*AH88*AL88,2)</f>
        <v>0</v>
      </c>
      <c r="CV88">
        <f>ROUND(Y88*Source!I57,9)</f>
        <v>8.24</v>
      </c>
      <c r="CW88">
        <v>0</v>
      </c>
      <c r="CX88">
        <f>ROUND(Y88*Source!I57,9)</f>
        <v>8.24</v>
      </c>
      <c r="CY88">
        <f>AD88</f>
        <v>0</v>
      </c>
      <c r="CZ88">
        <f>AH88</f>
        <v>0</v>
      </c>
      <c r="DA88">
        <f>AL88</f>
        <v>1</v>
      </c>
      <c r="DB88">
        <f t="shared" si="28"/>
        <v>0</v>
      </c>
      <c r="DC88">
        <f t="shared" si="29"/>
        <v>0</v>
      </c>
      <c r="DD88" t="s">
        <v>3</v>
      </c>
      <c r="DE88" t="s">
        <v>3</v>
      </c>
      <c r="DF88">
        <f t="shared" si="38"/>
        <v>0</v>
      </c>
      <c r="DG88">
        <f t="shared" si="35"/>
        <v>0</v>
      </c>
      <c r="DH88">
        <f t="shared" si="36"/>
        <v>0</v>
      </c>
      <c r="DI88">
        <f t="shared" si="30"/>
        <v>0</v>
      </c>
      <c r="DJ88">
        <f>DI88</f>
        <v>0</v>
      </c>
      <c r="DK88">
        <v>0</v>
      </c>
      <c r="DL88" t="s">
        <v>3</v>
      </c>
      <c r="DM88">
        <v>0</v>
      </c>
      <c r="DN88" t="s">
        <v>3</v>
      </c>
      <c r="DO88">
        <v>0</v>
      </c>
    </row>
    <row r="89" spans="1:119" x14ac:dyDescent="0.2">
      <c r="A89">
        <f>ROW(Source!A57)</f>
        <v>57</v>
      </c>
      <c r="B89">
        <v>151751235</v>
      </c>
      <c r="C89">
        <v>151751990</v>
      </c>
      <c r="D89">
        <v>37394370</v>
      </c>
      <c r="E89">
        <v>1</v>
      </c>
      <c r="F89">
        <v>1</v>
      </c>
      <c r="G89">
        <v>37345137</v>
      </c>
      <c r="H89">
        <v>3</v>
      </c>
      <c r="I89" t="s">
        <v>554</v>
      </c>
      <c r="J89" t="s">
        <v>555</v>
      </c>
      <c r="K89" t="s">
        <v>556</v>
      </c>
      <c r="L89">
        <v>1346</v>
      </c>
      <c r="N89">
        <v>1009</v>
      </c>
      <c r="O89" t="s">
        <v>507</v>
      </c>
      <c r="P89" t="s">
        <v>507</v>
      </c>
      <c r="Q89">
        <v>1</v>
      </c>
      <c r="W89">
        <v>0</v>
      </c>
      <c r="X89">
        <v>-27885457</v>
      </c>
      <c r="Y89">
        <f t="shared" si="27"/>
        <v>0.11</v>
      </c>
      <c r="AA89">
        <v>60.86</v>
      </c>
      <c r="AB89">
        <v>0</v>
      </c>
      <c r="AC89">
        <v>0</v>
      </c>
      <c r="AD89">
        <v>0</v>
      </c>
      <c r="AE89">
        <v>4.2</v>
      </c>
      <c r="AF89">
        <v>0</v>
      </c>
      <c r="AG89">
        <v>0</v>
      </c>
      <c r="AH89">
        <v>0</v>
      </c>
      <c r="AI89">
        <v>14.49</v>
      </c>
      <c r="AJ89">
        <v>1</v>
      </c>
      <c r="AK89">
        <v>1</v>
      </c>
      <c r="AL89">
        <v>1</v>
      </c>
      <c r="AM89">
        <v>2</v>
      </c>
      <c r="AN89">
        <v>0</v>
      </c>
      <c r="AO89">
        <v>1</v>
      </c>
      <c r="AP89">
        <v>1</v>
      </c>
      <c r="AQ89">
        <v>0</v>
      </c>
      <c r="AR89">
        <v>0</v>
      </c>
      <c r="AS89" t="s">
        <v>3</v>
      </c>
      <c r="AT89">
        <v>0.11</v>
      </c>
      <c r="AU89" t="s">
        <v>3</v>
      </c>
      <c r="AV89">
        <v>0</v>
      </c>
      <c r="AW89">
        <v>2</v>
      </c>
      <c r="AX89">
        <v>151751997</v>
      </c>
      <c r="AY89">
        <v>1</v>
      </c>
      <c r="AZ89">
        <v>0</v>
      </c>
      <c r="BA89">
        <v>108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V89">
        <v>0</v>
      </c>
      <c r="CW89">
        <v>0</v>
      </c>
      <c r="CX89">
        <f>ROUND(Y89*Source!I57,9)</f>
        <v>0.44</v>
      </c>
      <c r="CY89">
        <f>AA89</f>
        <v>60.86</v>
      </c>
      <c r="CZ89">
        <f>AE89</f>
        <v>4.2</v>
      </c>
      <c r="DA89">
        <f>AI89</f>
        <v>14.49</v>
      </c>
      <c r="DB89">
        <f t="shared" si="28"/>
        <v>0.46</v>
      </c>
      <c r="DC89">
        <f t="shared" si="29"/>
        <v>0</v>
      </c>
      <c r="DD89" t="s">
        <v>3</v>
      </c>
      <c r="DE89" t="s">
        <v>3</v>
      </c>
      <c r="DF89">
        <f>ROUND(ROUND(AE89*AI89,2)*CX89,2)</f>
        <v>26.78</v>
      </c>
      <c r="DG89">
        <f t="shared" si="35"/>
        <v>0</v>
      </c>
      <c r="DH89">
        <f t="shared" si="36"/>
        <v>0</v>
      </c>
      <c r="DI89">
        <f t="shared" si="30"/>
        <v>0</v>
      </c>
      <c r="DJ89">
        <f>DF89</f>
        <v>26.78</v>
      </c>
      <c r="DK89">
        <v>0</v>
      </c>
      <c r="DL89" t="s">
        <v>3</v>
      </c>
      <c r="DM89">
        <v>0</v>
      </c>
      <c r="DN89" t="s">
        <v>3</v>
      </c>
      <c r="DO89">
        <v>0</v>
      </c>
    </row>
    <row r="90" spans="1:119" x14ac:dyDescent="0.2">
      <c r="A90">
        <f>ROW(Source!A57)</f>
        <v>57</v>
      </c>
      <c r="B90">
        <v>151751235</v>
      </c>
      <c r="C90">
        <v>151751990</v>
      </c>
      <c r="D90">
        <v>37393553</v>
      </c>
      <c r="E90">
        <v>1</v>
      </c>
      <c r="F90">
        <v>1</v>
      </c>
      <c r="G90">
        <v>37345137</v>
      </c>
      <c r="H90">
        <v>3</v>
      </c>
      <c r="I90" t="s">
        <v>557</v>
      </c>
      <c r="J90" t="s">
        <v>558</v>
      </c>
      <c r="K90" t="s">
        <v>559</v>
      </c>
      <c r="L90">
        <v>1296</v>
      </c>
      <c r="N90">
        <v>1002</v>
      </c>
      <c r="O90" t="s">
        <v>560</v>
      </c>
      <c r="P90" t="s">
        <v>560</v>
      </c>
      <c r="Q90">
        <v>1</v>
      </c>
      <c r="W90">
        <v>0</v>
      </c>
      <c r="X90">
        <v>-1346883040</v>
      </c>
      <c r="Y90">
        <f t="shared" si="27"/>
        <v>2.8</v>
      </c>
      <c r="AA90">
        <v>18.98</v>
      </c>
      <c r="AB90">
        <v>0</v>
      </c>
      <c r="AC90">
        <v>0</v>
      </c>
      <c r="AD90">
        <v>0</v>
      </c>
      <c r="AE90">
        <v>3.42</v>
      </c>
      <c r="AF90">
        <v>0</v>
      </c>
      <c r="AG90">
        <v>0</v>
      </c>
      <c r="AH90">
        <v>0</v>
      </c>
      <c r="AI90">
        <v>5.55</v>
      </c>
      <c r="AJ90">
        <v>1</v>
      </c>
      <c r="AK90">
        <v>1</v>
      </c>
      <c r="AL90">
        <v>1</v>
      </c>
      <c r="AM90">
        <v>2</v>
      </c>
      <c r="AN90">
        <v>0</v>
      </c>
      <c r="AO90">
        <v>1</v>
      </c>
      <c r="AP90">
        <v>1</v>
      </c>
      <c r="AQ90">
        <v>0</v>
      </c>
      <c r="AR90">
        <v>0</v>
      </c>
      <c r="AS90" t="s">
        <v>3</v>
      </c>
      <c r="AT90">
        <v>2.8</v>
      </c>
      <c r="AU90" t="s">
        <v>3</v>
      </c>
      <c r="AV90">
        <v>0</v>
      </c>
      <c r="AW90">
        <v>2</v>
      </c>
      <c r="AX90">
        <v>151751998</v>
      </c>
      <c r="AY90">
        <v>1</v>
      </c>
      <c r="AZ90">
        <v>0</v>
      </c>
      <c r="BA90">
        <v>109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V90">
        <v>0</v>
      </c>
      <c r="CW90">
        <v>0</v>
      </c>
      <c r="CX90">
        <f>ROUND(Y90*Source!I57,9)</f>
        <v>11.2</v>
      </c>
      <c r="CY90">
        <f>AA90</f>
        <v>18.98</v>
      </c>
      <c r="CZ90">
        <f>AE90</f>
        <v>3.42</v>
      </c>
      <c r="DA90">
        <f>AI90</f>
        <v>5.55</v>
      </c>
      <c r="DB90">
        <f t="shared" si="28"/>
        <v>9.58</v>
      </c>
      <c r="DC90">
        <f t="shared" si="29"/>
        <v>0</v>
      </c>
      <c r="DD90" t="s">
        <v>3</v>
      </c>
      <c r="DE90" t="s">
        <v>3</v>
      </c>
      <c r="DF90">
        <f>ROUND(ROUND(AE90*AI90,2)*CX90,2)</f>
        <v>212.58</v>
      </c>
      <c r="DG90">
        <f t="shared" si="35"/>
        <v>0</v>
      </c>
      <c r="DH90">
        <f t="shared" si="36"/>
        <v>0</v>
      </c>
      <c r="DI90">
        <f t="shared" si="30"/>
        <v>0</v>
      </c>
      <c r="DJ90">
        <f>DF90</f>
        <v>212.58</v>
      </c>
      <c r="DK90">
        <v>0</v>
      </c>
      <c r="DL90" t="s">
        <v>3</v>
      </c>
      <c r="DM90">
        <v>0</v>
      </c>
      <c r="DN90" t="s">
        <v>3</v>
      </c>
      <c r="DO90">
        <v>0</v>
      </c>
    </row>
    <row r="91" spans="1:119" x14ac:dyDescent="0.2">
      <c r="A91">
        <f>ROW(Source!A57)</f>
        <v>57</v>
      </c>
      <c r="B91">
        <v>151751235</v>
      </c>
      <c r="C91">
        <v>151751990</v>
      </c>
      <c r="D91">
        <v>113489509</v>
      </c>
      <c r="E91">
        <v>1</v>
      </c>
      <c r="F91">
        <v>1</v>
      </c>
      <c r="G91">
        <v>37345137</v>
      </c>
      <c r="H91">
        <v>3</v>
      </c>
      <c r="I91" t="s">
        <v>561</v>
      </c>
      <c r="J91" t="s">
        <v>562</v>
      </c>
      <c r="K91" t="s">
        <v>563</v>
      </c>
      <c r="L91">
        <v>1348</v>
      </c>
      <c r="N91">
        <v>1009</v>
      </c>
      <c r="O91" t="s">
        <v>511</v>
      </c>
      <c r="P91" t="s">
        <v>511</v>
      </c>
      <c r="Q91">
        <v>1000</v>
      </c>
      <c r="W91">
        <v>0</v>
      </c>
      <c r="X91">
        <v>1068133393</v>
      </c>
      <c r="Y91">
        <f t="shared" si="27"/>
        <v>1E-3</v>
      </c>
      <c r="AA91">
        <v>21901.360000000001</v>
      </c>
      <c r="AB91">
        <v>0</v>
      </c>
      <c r="AC91">
        <v>0</v>
      </c>
      <c r="AD91">
        <v>0</v>
      </c>
      <c r="AE91">
        <v>12515.06</v>
      </c>
      <c r="AF91">
        <v>0</v>
      </c>
      <c r="AG91">
        <v>0</v>
      </c>
      <c r="AH91">
        <v>0</v>
      </c>
      <c r="AI91">
        <v>1.75</v>
      </c>
      <c r="AJ91">
        <v>1</v>
      </c>
      <c r="AK91">
        <v>1</v>
      </c>
      <c r="AL91">
        <v>1</v>
      </c>
      <c r="AM91">
        <v>2</v>
      </c>
      <c r="AN91">
        <v>0</v>
      </c>
      <c r="AO91">
        <v>1</v>
      </c>
      <c r="AP91">
        <v>1</v>
      </c>
      <c r="AQ91">
        <v>0</v>
      </c>
      <c r="AR91">
        <v>0</v>
      </c>
      <c r="AS91" t="s">
        <v>3</v>
      </c>
      <c r="AT91">
        <v>1E-3</v>
      </c>
      <c r="AU91" t="s">
        <v>3</v>
      </c>
      <c r="AV91">
        <v>0</v>
      </c>
      <c r="AW91">
        <v>2</v>
      </c>
      <c r="AX91">
        <v>151751999</v>
      </c>
      <c r="AY91">
        <v>1</v>
      </c>
      <c r="AZ91">
        <v>0</v>
      </c>
      <c r="BA91">
        <v>110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V91">
        <v>0</v>
      </c>
      <c r="CW91">
        <v>0</v>
      </c>
      <c r="CX91">
        <f>ROUND(Y91*Source!I57,9)</f>
        <v>4.0000000000000001E-3</v>
      </c>
      <c r="CY91">
        <f>AA91</f>
        <v>21901.360000000001</v>
      </c>
      <c r="CZ91">
        <f>AE91</f>
        <v>12515.06</v>
      </c>
      <c r="DA91">
        <f>AI91</f>
        <v>1.75</v>
      </c>
      <c r="DB91">
        <f t="shared" si="28"/>
        <v>12.52</v>
      </c>
      <c r="DC91">
        <f t="shared" si="29"/>
        <v>0</v>
      </c>
      <c r="DD91" t="s">
        <v>3</v>
      </c>
      <c r="DE91" t="s">
        <v>3</v>
      </c>
      <c r="DF91">
        <f>ROUND(ROUND(AE91*AI91,2)*CX91,2)</f>
        <v>87.61</v>
      </c>
      <c r="DG91">
        <f t="shared" si="35"/>
        <v>0</v>
      </c>
      <c r="DH91">
        <f t="shared" si="36"/>
        <v>0</v>
      </c>
      <c r="DI91">
        <f t="shared" si="30"/>
        <v>0</v>
      </c>
      <c r="DJ91">
        <f>DF91</f>
        <v>87.61</v>
      </c>
      <c r="DK91">
        <v>0</v>
      </c>
      <c r="DL91" t="s">
        <v>3</v>
      </c>
      <c r="DM91">
        <v>0</v>
      </c>
      <c r="DN91" t="s">
        <v>3</v>
      </c>
      <c r="DO91">
        <v>0</v>
      </c>
    </row>
    <row r="92" spans="1:119" x14ac:dyDescent="0.2">
      <c r="A92">
        <f>ROW(Source!A57)</f>
        <v>57</v>
      </c>
      <c r="B92">
        <v>151751235</v>
      </c>
      <c r="C92">
        <v>151751990</v>
      </c>
      <c r="D92">
        <v>118154764</v>
      </c>
      <c r="E92">
        <v>1</v>
      </c>
      <c r="F92">
        <v>1</v>
      </c>
      <c r="G92">
        <v>37345137</v>
      </c>
      <c r="H92">
        <v>3</v>
      </c>
      <c r="I92" t="s">
        <v>564</v>
      </c>
      <c r="J92" t="s">
        <v>565</v>
      </c>
      <c r="K92" t="s">
        <v>566</v>
      </c>
      <c r="L92">
        <v>1348</v>
      </c>
      <c r="N92">
        <v>1009</v>
      </c>
      <c r="O92" t="s">
        <v>511</v>
      </c>
      <c r="P92" t="s">
        <v>511</v>
      </c>
      <c r="Q92">
        <v>1000</v>
      </c>
      <c r="W92">
        <v>0</v>
      </c>
      <c r="X92">
        <v>-221342865</v>
      </c>
      <c r="Y92">
        <f t="shared" si="27"/>
        <v>3.0000000000000001E-5</v>
      </c>
      <c r="AA92">
        <v>183370.67</v>
      </c>
      <c r="AB92">
        <v>0</v>
      </c>
      <c r="AC92">
        <v>0</v>
      </c>
      <c r="AD92">
        <v>0</v>
      </c>
      <c r="AE92">
        <v>17299.12</v>
      </c>
      <c r="AF92">
        <v>0</v>
      </c>
      <c r="AG92">
        <v>0</v>
      </c>
      <c r="AH92">
        <v>0</v>
      </c>
      <c r="AI92">
        <v>10.6</v>
      </c>
      <c r="AJ92">
        <v>1</v>
      </c>
      <c r="AK92">
        <v>1</v>
      </c>
      <c r="AL92">
        <v>1</v>
      </c>
      <c r="AM92">
        <v>2</v>
      </c>
      <c r="AN92">
        <v>0</v>
      </c>
      <c r="AO92">
        <v>1</v>
      </c>
      <c r="AP92">
        <v>1</v>
      </c>
      <c r="AQ92">
        <v>0</v>
      </c>
      <c r="AR92">
        <v>0</v>
      </c>
      <c r="AS92" t="s">
        <v>3</v>
      </c>
      <c r="AT92">
        <v>3.0000000000000001E-5</v>
      </c>
      <c r="AU92" t="s">
        <v>3</v>
      </c>
      <c r="AV92">
        <v>0</v>
      </c>
      <c r="AW92">
        <v>2</v>
      </c>
      <c r="AX92">
        <v>151752000</v>
      </c>
      <c r="AY92">
        <v>1</v>
      </c>
      <c r="AZ92">
        <v>0</v>
      </c>
      <c r="BA92">
        <v>111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V92">
        <v>0</v>
      </c>
      <c r="CW92">
        <v>0</v>
      </c>
      <c r="CX92">
        <f>ROUND(Y92*Source!I57,9)</f>
        <v>1.2E-4</v>
      </c>
      <c r="CY92">
        <f>AA92</f>
        <v>183370.67</v>
      </c>
      <c r="CZ92">
        <f>AE92</f>
        <v>17299.12</v>
      </c>
      <c r="DA92">
        <f>AI92</f>
        <v>10.6</v>
      </c>
      <c r="DB92">
        <f t="shared" si="28"/>
        <v>0.52</v>
      </c>
      <c r="DC92">
        <f t="shared" si="29"/>
        <v>0</v>
      </c>
      <c r="DD92" t="s">
        <v>3</v>
      </c>
      <c r="DE92" t="s">
        <v>3</v>
      </c>
      <c r="DF92">
        <f>ROUND(ROUND(AE92*AI92,2)*CX92,2)</f>
        <v>22</v>
      </c>
      <c r="DG92">
        <f t="shared" si="35"/>
        <v>0</v>
      </c>
      <c r="DH92">
        <f t="shared" si="36"/>
        <v>0</v>
      </c>
      <c r="DI92">
        <f t="shared" si="30"/>
        <v>0</v>
      </c>
      <c r="DJ92">
        <f>DF92</f>
        <v>22</v>
      </c>
      <c r="DK92">
        <v>0</v>
      </c>
      <c r="DL92" t="s">
        <v>3</v>
      </c>
      <c r="DM92">
        <v>0</v>
      </c>
      <c r="DN92" t="s">
        <v>3</v>
      </c>
      <c r="DO92">
        <v>0</v>
      </c>
    </row>
    <row r="93" spans="1:119" x14ac:dyDescent="0.2">
      <c r="A93">
        <f>ROW(Source!A60)</f>
        <v>60</v>
      </c>
      <c r="B93">
        <v>151751237</v>
      </c>
      <c r="C93">
        <v>151752003</v>
      </c>
      <c r="D93">
        <v>37345142</v>
      </c>
      <c r="E93">
        <v>37345137</v>
      </c>
      <c r="F93">
        <v>1</v>
      </c>
      <c r="G93">
        <v>37345137</v>
      </c>
      <c r="H93">
        <v>1</v>
      </c>
      <c r="I93" t="s">
        <v>497</v>
      </c>
      <c r="J93" t="s">
        <v>3</v>
      </c>
      <c r="K93" t="s">
        <v>498</v>
      </c>
      <c r="L93">
        <v>1191</v>
      </c>
      <c r="N93">
        <v>1013</v>
      </c>
      <c r="O93" t="s">
        <v>499</v>
      </c>
      <c r="P93" t="s">
        <v>499</v>
      </c>
      <c r="Q93">
        <v>1</v>
      </c>
      <c r="W93">
        <v>0</v>
      </c>
      <c r="X93">
        <v>476480486</v>
      </c>
      <c r="Y93">
        <f t="shared" si="27"/>
        <v>0.35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1</v>
      </c>
      <c r="AJ93">
        <v>1</v>
      </c>
      <c r="AK93">
        <v>1</v>
      </c>
      <c r="AL93">
        <v>1</v>
      </c>
      <c r="AM93">
        <v>-2</v>
      </c>
      <c r="AN93">
        <v>0</v>
      </c>
      <c r="AO93">
        <v>1</v>
      </c>
      <c r="AP93">
        <v>1</v>
      </c>
      <c r="AQ93">
        <v>0</v>
      </c>
      <c r="AR93">
        <v>0</v>
      </c>
      <c r="AS93" t="s">
        <v>3</v>
      </c>
      <c r="AT93">
        <v>0.35</v>
      </c>
      <c r="AU93" t="s">
        <v>3</v>
      </c>
      <c r="AV93">
        <v>1</v>
      </c>
      <c r="AW93">
        <v>2</v>
      </c>
      <c r="AX93">
        <v>151752005</v>
      </c>
      <c r="AY93">
        <v>1</v>
      </c>
      <c r="AZ93">
        <v>0</v>
      </c>
      <c r="BA93">
        <v>113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U93">
        <f>ROUND(AT93*Source!I60*AH93*AL93,2)</f>
        <v>0</v>
      </c>
      <c r="CV93">
        <f>ROUND(Y93*Source!I60,9)</f>
        <v>51.8</v>
      </c>
      <c r="CW93">
        <v>0</v>
      </c>
      <c r="CX93">
        <f>ROUND(Y93*Source!I60,9)</f>
        <v>51.8</v>
      </c>
      <c r="CY93">
        <f>AD93</f>
        <v>0</v>
      </c>
      <c r="CZ93">
        <f>AH93</f>
        <v>0</v>
      </c>
      <c r="DA93">
        <f>AL93</f>
        <v>1</v>
      </c>
      <c r="DB93">
        <f t="shared" si="28"/>
        <v>0</v>
      </c>
      <c r="DC93">
        <f t="shared" si="29"/>
        <v>0</v>
      </c>
      <c r="DD93" t="s">
        <v>3</v>
      </c>
      <c r="DE93" t="s">
        <v>3</v>
      </c>
      <c r="DF93">
        <f t="shared" ref="DF93:DF114" si="39">ROUND(ROUND(AE93,2)*CX93,2)</f>
        <v>0</v>
      </c>
      <c r="DG93">
        <f t="shared" si="35"/>
        <v>0</v>
      </c>
      <c r="DH93">
        <f t="shared" si="36"/>
        <v>0</v>
      </c>
      <c r="DI93">
        <f t="shared" si="30"/>
        <v>0</v>
      </c>
      <c r="DJ93">
        <f>DI93</f>
        <v>0</v>
      </c>
      <c r="DK93">
        <v>0</v>
      </c>
      <c r="DL93" t="s">
        <v>3</v>
      </c>
      <c r="DM93">
        <v>0</v>
      </c>
      <c r="DN93" t="s">
        <v>3</v>
      </c>
      <c r="DO93">
        <v>0</v>
      </c>
    </row>
    <row r="94" spans="1:119" x14ac:dyDescent="0.2">
      <c r="A94">
        <f>ROW(Source!A61)</f>
        <v>61</v>
      </c>
      <c r="B94">
        <v>151751235</v>
      </c>
      <c r="C94">
        <v>151752003</v>
      </c>
      <c r="D94">
        <v>37345142</v>
      </c>
      <c r="E94">
        <v>37345137</v>
      </c>
      <c r="F94">
        <v>1</v>
      </c>
      <c r="G94">
        <v>37345137</v>
      </c>
      <c r="H94">
        <v>1</v>
      </c>
      <c r="I94" t="s">
        <v>497</v>
      </c>
      <c r="J94" t="s">
        <v>3</v>
      </c>
      <c r="K94" t="s">
        <v>498</v>
      </c>
      <c r="L94">
        <v>1191</v>
      </c>
      <c r="N94">
        <v>1013</v>
      </c>
      <c r="O94" t="s">
        <v>499</v>
      </c>
      <c r="P94" t="s">
        <v>499</v>
      </c>
      <c r="Q94">
        <v>1</v>
      </c>
      <c r="W94">
        <v>0</v>
      </c>
      <c r="X94">
        <v>476480486</v>
      </c>
      <c r="Y94">
        <f t="shared" si="27"/>
        <v>0.35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1</v>
      </c>
      <c r="AJ94">
        <v>1</v>
      </c>
      <c r="AK94">
        <v>1</v>
      </c>
      <c r="AL94">
        <v>1</v>
      </c>
      <c r="AM94">
        <v>5</v>
      </c>
      <c r="AN94">
        <v>0</v>
      </c>
      <c r="AO94">
        <v>1</v>
      </c>
      <c r="AP94">
        <v>1</v>
      </c>
      <c r="AQ94">
        <v>0</v>
      </c>
      <c r="AR94">
        <v>0</v>
      </c>
      <c r="AS94" t="s">
        <v>3</v>
      </c>
      <c r="AT94">
        <v>0.35</v>
      </c>
      <c r="AU94" t="s">
        <v>3</v>
      </c>
      <c r="AV94">
        <v>1</v>
      </c>
      <c r="AW94">
        <v>2</v>
      </c>
      <c r="AX94">
        <v>151752005</v>
      </c>
      <c r="AY94">
        <v>1</v>
      </c>
      <c r="AZ94">
        <v>0</v>
      </c>
      <c r="BA94">
        <v>114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U94">
        <f>ROUND(AT94*Source!I61*AH94*AL94,2)</f>
        <v>0</v>
      </c>
      <c r="CV94">
        <f>ROUND(Y94*Source!I61,9)</f>
        <v>51.8</v>
      </c>
      <c r="CW94">
        <v>0</v>
      </c>
      <c r="CX94">
        <f>ROUND(Y94*Source!I61,9)</f>
        <v>51.8</v>
      </c>
      <c r="CY94">
        <f>AD94</f>
        <v>0</v>
      </c>
      <c r="CZ94">
        <f>AH94</f>
        <v>0</v>
      </c>
      <c r="DA94">
        <f>AL94</f>
        <v>1</v>
      </c>
      <c r="DB94">
        <f t="shared" si="28"/>
        <v>0</v>
      </c>
      <c r="DC94">
        <f t="shared" si="29"/>
        <v>0</v>
      </c>
      <c r="DD94" t="s">
        <v>3</v>
      </c>
      <c r="DE94" t="s">
        <v>3</v>
      </c>
      <c r="DF94">
        <f t="shared" si="39"/>
        <v>0</v>
      </c>
      <c r="DG94">
        <f t="shared" si="35"/>
        <v>0</v>
      </c>
      <c r="DH94">
        <f t="shared" si="36"/>
        <v>0</v>
      </c>
      <c r="DI94">
        <f t="shared" si="30"/>
        <v>0</v>
      </c>
      <c r="DJ94">
        <f>DI94</f>
        <v>0</v>
      </c>
      <c r="DK94">
        <v>0</v>
      </c>
      <c r="DL94" t="s">
        <v>3</v>
      </c>
      <c r="DM94">
        <v>0</v>
      </c>
      <c r="DN94" t="s">
        <v>3</v>
      </c>
      <c r="DO94">
        <v>0</v>
      </c>
    </row>
    <row r="95" spans="1:119" x14ac:dyDescent="0.2">
      <c r="A95">
        <f>ROW(Source!A62)</f>
        <v>62</v>
      </c>
      <c r="B95">
        <v>151751237</v>
      </c>
      <c r="C95">
        <v>151752006</v>
      </c>
      <c r="D95">
        <v>37345142</v>
      </c>
      <c r="E95">
        <v>37345137</v>
      </c>
      <c r="F95">
        <v>1</v>
      </c>
      <c r="G95">
        <v>37345137</v>
      </c>
      <c r="H95">
        <v>1</v>
      </c>
      <c r="I95" t="s">
        <v>497</v>
      </c>
      <c r="J95" t="s">
        <v>3</v>
      </c>
      <c r="K95" t="s">
        <v>498</v>
      </c>
      <c r="L95">
        <v>1191</v>
      </c>
      <c r="N95">
        <v>1013</v>
      </c>
      <c r="O95" t="s">
        <v>499</v>
      </c>
      <c r="P95" t="s">
        <v>499</v>
      </c>
      <c r="Q95">
        <v>1</v>
      </c>
      <c r="W95">
        <v>0</v>
      </c>
      <c r="X95">
        <v>476480486</v>
      </c>
      <c r="Y95">
        <f t="shared" si="27"/>
        <v>1.68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1</v>
      </c>
      <c r="AJ95">
        <v>1</v>
      </c>
      <c r="AK95">
        <v>1</v>
      </c>
      <c r="AL95">
        <v>1</v>
      </c>
      <c r="AM95">
        <v>-2</v>
      </c>
      <c r="AN95">
        <v>0</v>
      </c>
      <c r="AO95">
        <v>1</v>
      </c>
      <c r="AP95">
        <v>1</v>
      </c>
      <c r="AQ95">
        <v>0</v>
      </c>
      <c r="AR95">
        <v>0</v>
      </c>
      <c r="AS95" t="s">
        <v>3</v>
      </c>
      <c r="AT95">
        <v>1.68</v>
      </c>
      <c r="AU95" t="s">
        <v>3</v>
      </c>
      <c r="AV95">
        <v>1</v>
      </c>
      <c r="AW95">
        <v>2</v>
      </c>
      <c r="AX95">
        <v>151752008</v>
      </c>
      <c r="AY95">
        <v>1</v>
      </c>
      <c r="AZ95">
        <v>0</v>
      </c>
      <c r="BA95">
        <v>115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U95">
        <f>ROUND(AT95*Source!I62*AH95*AL95,2)</f>
        <v>0</v>
      </c>
      <c r="CV95">
        <f>ROUND(Y95*Source!I62,9)</f>
        <v>258.72000000000003</v>
      </c>
      <c r="CW95">
        <v>0</v>
      </c>
      <c r="CX95">
        <f>ROUND(Y95*Source!I62,9)</f>
        <v>258.72000000000003</v>
      </c>
      <c r="CY95">
        <f>AD95</f>
        <v>0</v>
      </c>
      <c r="CZ95">
        <f>AH95</f>
        <v>0</v>
      </c>
      <c r="DA95">
        <f>AL95</f>
        <v>1</v>
      </c>
      <c r="DB95">
        <f t="shared" si="28"/>
        <v>0</v>
      </c>
      <c r="DC95">
        <f t="shared" si="29"/>
        <v>0</v>
      </c>
      <c r="DD95" t="s">
        <v>3</v>
      </c>
      <c r="DE95" t="s">
        <v>3</v>
      </c>
      <c r="DF95">
        <f t="shared" si="39"/>
        <v>0</v>
      </c>
      <c r="DG95">
        <f t="shared" si="35"/>
        <v>0</v>
      </c>
      <c r="DH95">
        <f t="shared" si="36"/>
        <v>0</v>
      </c>
      <c r="DI95">
        <f t="shared" si="30"/>
        <v>0</v>
      </c>
      <c r="DJ95">
        <f>DI95</f>
        <v>0</v>
      </c>
      <c r="DK95">
        <v>0</v>
      </c>
      <c r="DL95" t="s">
        <v>3</v>
      </c>
      <c r="DM95">
        <v>0</v>
      </c>
      <c r="DN95" t="s">
        <v>3</v>
      </c>
      <c r="DO95">
        <v>0</v>
      </c>
    </row>
    <row r="96" spans="1:119" x14ac:dyDescent="0.2">
      <c r="A96">
        <f>ROW(Source!A63)</f>
        <v>63</v>
      </c>
      <c r="B96">
        <v>151751235</v>
      </c>
      <c r="C96">
        <v>151752006</v>
      </c>
      <c r="D96">
        <v>37345142</v>
      </c>
      <c r="E96">
        <v>37345137</v>
      </c>
      <c r="F96">
        <v>1</v>
      </c>
      <c r="G96">
        <v>37345137</v>
      </c>
      <c r="H96">
        <v>1</v>
      </c>
      <c r="I96" t="s">
        <v>497</v>
      </c>
      <c r="J96" t="s">
        <v>3</v>
      </c>
      <c r="K96" t="s">
        <v>498</v>
      </c>
      <c r="L96">
        <v>1191</v>
      </c>
      <c r="N96">
        <v>1013</v>
      </c>
      <c r="O96" t="s">
        <v>499</v>
      </c>
      <c r="P96" t="s">
        <v>499</v>
      </c>
      <c r="Q96">
        <v>1</v>
      </c>
      <c r="W96">
        <v>0</v>
      </c>
      <c r="X96">
        <v>476480486</v>
      </c>
      <c r="Y96">
        <f t="shared" si="27"/>
        <v>1.68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1</v>
      </c>
      <c r="AJ96">
        <v>1</v>
      </c>
      <c r="AK96">
        <v>1</v>
      </c>
      <c r="AL96">
        <v>1</v>
      </c>
      <c r="AM96">
        <v>5</v>
      </c>
      <c r="AN96">
        <v>0</v>
      </c>
      <c r="AO96">
        <v>1</v>
      </c>
      <c r="AP96">
        <v>1</v>
      </c>
      <c r="AQ96">
        <v>0</v>
      </c>
      <c r="AR96">
        <v>0</v>
      </c>
      <c r="AS96" t="s">
        <v>3</v>
      </c>
      <c r="AT96">
        <v>1.68</v>
      </c>
      <c r="AU96" t="s">
        <v>3</v>
      </c>
      <c r="AV96">
        <v>1</v>
      </c>
      <c r="AW96">
        <v>2</v>
      </c>
      <c r="AX96">
        <v>151752008</v>
      </c>
      <c r="AY96">
        <v>1</v>
      </c>
      <c r="AZ96">
        <v>0</v>
      </c>
      <c r="BA96">
        <v>116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U96">
        <f>ROUND(AT96*Source!I63*AH96*AL96,2)</f>
        <v>0</v>
      </c>
      <c r="CV96">
        <f>ROUND(Y96*Source!I63,9)</f>
        <v>258.72000000000003</v>
      </c>
      <c r="CW96">
        <v>0</v>
      </c>
      <c r="CX96">
        <f>ROUND(Y96*Source!I63,9)</f>
        <v>258.72000000000003</v>
      </c>
      <c r="CY96">
        <f>AD96</f>
        <v>0</v>
      </c>
      <c r="CZ96">
        <f>AH96</f>
        <v>0</v>
      </c>
      <c r="DA96">
        <f>AL96</f>
        <v>1</v>
      </c>
      <c r="DB96">
        <f t="shared" si="28"/>
        <v>0</v>
      </c>
      <c r="DC96">
        <f t="shared" si="29"/>
        <v>0</v>
      </c>
      <c r="DD96" t="s">
        <v>3</v>
      </c>
      <c r="DE96" t="s">
        <v>3</v>
      </c>
      <c r="DF96">
        <f t="shared" si="39"/>
        <v>0</v>
      </c>
      <c r="DG96">
        <f t="shared" si="35"/>
        <v>0</v>
      </c>
      <c r="DH96">
        <f t="shared" si="36"/>
        <v>0</v>
      </c>
      <c r="DI96">
        <f t="shared" si="30"/>
        <v>0</v>
      </c>
      <c r="DJ96">
        <f>DI96</f>
        <v>0</v>
      </c>
      <c r="DK96">
        <v>0</v>
      </c>
      <c r="DL96" t="s">
        <v>3</v>
      </c>
      <c r="DM96">
        <v>0</v>
      </c>
      <c r="DN96" t="s">
        <v>3</v>
      </c>
      <c r="DO96">
        <v>0</v>
      </c>
    </row>
    <row r="97" spans="1:119" x14ac:dyDescent="0.2">
      <c r="A97">
        <f>ROW(Source!A68)</f>
        <v>68</v>
      </c>
      <c r="B97">
        <v>151751237</v>
      </c>
      <c r="C97">
        <v>151752011</v>
      </c>
      <c r="D97">
        <v>37345142</v>
      </c>
      <c r="E97">
        <v>37345137</v>
      </c>
      <c r="F97">
        <v>1</v>
      </c>
      <c r="G97">
        <v>37345137</v>
      </c>
      <c r="H97">
        <v>1</v>
      </c>
      <c r="I97" t="s">
        <v>497</v>
      </c>
      <c r="J97" t="s">
        <v>3</v>
      </c>
      <c r="K97" t="s">
        <v>498</v>
      </c>
      <c r="L97">
        <v>1191</v>
      </c>
      <c r="N97">
        <v>1013</v>
      </c>
      <c r="O97" t="s">
        <v>499</v>
      </c>
      <c r="P97" t="s">
        <v>499</v>
      </c>
      <c r="Q97">
        <v>1</v>
      </c>
      <c r="W97">
        <v>0</v>
      </c>
      <c r="X97">
        <v>476480486</v>
      </c>
      <c r="Y97">
        <f t="shared" si="27"/>
        <v>1.03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1</v>
      </c>
      <c r="AJ97">
        <v>1</v>
      </c>
      <c r="AK97">
        <v>1</v>
      </c>
      <c r="AL97">
        <v>1</v>
      </c>
      <c r="AM97">
        <v>-2</v>
      </c>
      <c r="AN97">
        <v>0</v>
      </c>
      <c r="AO97">
        <v>1</v>
      </c>
      <c r="AP97">
        <v>1</v>
      </c>
      <c r="AQ97">
        <v>0</v>
      </c>
      <c r="AR97">
        <v>0</v>
      </c>
      <c r="AS97" t="s">
        <v>3</v>
      </c>
      <c r="AT97">
        <v>1.03</v>
      </c>
      <c r="AU97" t="s">
        <v>3</v>
      </c>
      <c r="AV97">
        <v>1</v>
      </c>
      <c r="AW97">
        <v>2</v>
      </c>
      <c r="AX97">
        <v>151752014</v>
      </c>
      <c r="AY97">
        <v>1</v>
      </c>
      <c r="AZ97">
        <v>0</v>
      </c>
      <c r="BA97">
        <v>117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U97">
        <f>ROUND(AT97*Source!I68*AH97*AL97,2)</f>
        <v>0</v>
      </c>
      <c r="CV97">
        <f>ROUND(Y97*Source!I68,9)</f>
        <v>47.38</v>
      </c>
      <c r="CW97">
        <v>0</v>
      </c>
      <c r="CX97">
        <f>ROUND(Y97*Source!I68,9)</f>
        <v>47.38</v>
      </c>
      <c r="CY97">
        <f>AD97</f>
        <v>0</v>
      </c>
      <c r="CZ97">
        <f>AH97</f>
        <v>0</v>
      </c>
      <c r="DA97">
        <f>AL97</f>
        <v>1</v>
      </c>
      <c r="DB97">
        <f t="shared" si="28"/>
        <v>0</v>
      </c>
      <c r="DC97">
        <f t="shared" si="29"/>
        <v>0</v>
      </c>
      <c r="DD97" t="s">
        <v>3</v>
      </c>
      <c r="DE97" t="s">
        <v>3</v>
      </c>
      <c r="DF97">
        <f t="shared" si="39"/>
        <v>0</v>
      </c>
      <c r="DG97">
        <f t="shared" si="35"/>
        <v>0</v>
      </c>
      <c r="DH97">
        <f t="shared" si="36"/>
        <v>0</v>
      </c>
      <c r="DI97">
        <f t="shared" si="30"/>
        <v>0</v>
      </c>
      <c r="DJ97">
        <f>DI97</f>
        <v>0</v>
      </c>
      <c r="DK97">
        <v>0</v>
      </c>
      <c r="DL97" t="s">
        <v>3</v>
      </c>
      <c r="DM97">
        <v>0</v>
      </c>
      <c r="DN97" t="s">
        <v>3</v>
      </c>
      <c r="DO97">
        <v>0</v>
      </c>
    </row>
    <row r="98" spans="1:119" x14ac:dyDescent="0.2">
      <c r="A98">
        <f>ROW(Source!A68)</f>
        <v>68</v>
      </c>
      <c r="B98">
        <v>151751237</v>
      </c>
      <c r="C98">
        <v>151752011</v>
      </c>
      <c r="D98">
        <v>37418445</v>
      </c>
      <c r="E98">
        <v>1</v>
      </c>
      <c r="F98">
        <v>1</v>
      </c>
      <c r="G98">
        <v>37345137</v>
      </c>
      <c r="H98">
        <v>2</v>
      </c>
      <c r="I98" t="s">
        <v>567</v>
      </c>
      <c r="J98" t="s">
        <v>568</v>
      </c>
      <c r="K98" t="s">
        <v>569</v>
      </c>
      <c r="L98">
        <v>1368</v>
      </c>
      <c r="N98">
        <v>1011</v>
      </c>
      <c r="O98" t="s">
        <v>503</v>
      </c>
      <c r="P98" t="s">
        <v>503</v>
      </c>
      <c r="Q98">
        <v>1</v>
      </c>
      <c r="W98">
        <v>0</v>
      </c>
      <c r="X98">
        <v>-1440889904</v>
      </c>
      <c r="Y98">
        <f t="shared" si="27"/>
        <v>6.0000000000000001E-3</v>
      </c>
      <c r="AA98">
        <v>0</v>
      </c>
      <c r="AB98">
        <v>83.1</v>
      </c>
      <c r="AC98">
        <v>12.62</v>
      </c>
      <c r="AD98">
        <v>0</v>
      </c>
      <c r="AE98">
        <v>0</v>
      </c>
      <c r="AF98">
        <v>83.1</v>
      </c>
      <c r="AG98">
        <v>12.62</v>
      </c>
      <c r="AH98">
        <v>0</v>
      </c>
      <c r="AI98">
        <v>1</v>
      </c>
      <c r="AJ98">
        <v>1</v>
      </c>
      <c r="AK98">
        <v>1</v>
      </c>
      <c r="AL98">
        <v>1</v>
      </c>
      <c r="AM98">
        <v>-2</v>
      </c>
      <c r="AN98">
        <v>0</v>
      </c>
      <c r="AO98">
        <v>1</v>
      </c>
      <c r="AP98">
        <v>1</v>
      </c>
      <c r="AQ98">
        <v>0</v>
      </c>
      <c r="AR98">
        <v>0</v>
      </c>
      <c r="AS98" t="s">
        <v>3</v>
      </c>
      <c r="AT98">
        <v>6.0000000000000001E-3</v>
      </c>
      <c r="AU98" t="s">
        <v>3</v>
      </c>
      <c r="AV98">
        <v>0</v>
      </c>
      <c r="AW98">
        <v>2</v>
      </c>
      <c r="AX98">
        <v>151752015</v>
      </c>
      <c r="AY98">
        <v>1</v>
      </c>
      <c r="AZ98">
        <v>0</v>
      </c>
      <c r="BA98">
        <v>118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V98">
        <v>0</v>
      </c>
      <c r="CW98">
        <f>ROUND(Y98*Source!I68,9)</f>
        <v>0.27600000000000002</v>
      </c>
      <c r="CX98">
        <f>ROUND(Y98*Source!I68,9)</f>
        <v>0.27600000000000002</v>
      </c>
      <c r="CY98">
        <f>AB98</f>
        <v>83.1</v>
      </c>
      <c r="CZ98">
        <f>AF98</f>
        <v>83.1</v>
      </c>
      <c r="DA98">
        <f>AJ98</f>
        <v>1</v>
      </c>
      <c r="DB98">
        <f t="shared" si="28"/>
        <v>0.5</v>
      </c>
      <c r="DC98">
        <f t="shared" si="29"/>
        <v>0.08</v>
      </c>
      <c r="DD98" t="s">
        <v>3</v>
      </c>
      <c r="DE98" t="s">
        <v>3</v>
      </c>
      <c r="DF98">
        <f t="shared" si="39"/>
        <v>0</v>
      </c>
      <c r="DG98">
        <f t="shared" si="35"/>
        <v>22.94</v>
      </c>
      <c r="DH98">
        <f t="shared" si="36"/>
        <v>3.48</v>
      </c>
      <c r="DI98">
        <f t="shared" si="30"/>
        <v>0</v>
      </c>
      <c r="DJ98">
        <f>DG98</f>
        <v>22.94</v>
      </c>
      <c r="DK98">
        <v>0</v>
      </c>
      <c r="DL98" t="s">
        <v>3</v>
      </c>
      <c r="DM98">
        <v>0</v>
      </c>
      <c r="DN98" t="s">
        <v>3</v>
      </c>
      <c r="DO98">
        <v>0</v>
      </c>
    </row>
    <row r="99" spans="1:119" x14ac:dyDescent="0.2">
      <c r="A99">
        <f>ROW(Source!A69)</f>
        <v>69</v>
      </c>
      <c r="B99">
        <v>151751235</v>
      </c>
      <c r="C99">
        <v>151752011</v>
      </c>
      <c r="D99">
        <v>37345142</v>
      </c>
      <c r="E99">
        <v>37345137</v>
      </c>
      <c r="F99">
        <v>1</v>
      </c>
      <c r="G99">
        <v>37345137</v>
      </c>
      <c r="H99">
        <v>1</v>
      </c>
      <c r="I99" t="s">
        <v>497</v>
      </c>
      <c r="J99" t="s">
        <v>3</v>
      </c>
      <c r="K99" t="s">
        <v>498</v>
      </c>
      <c r="L99">
        <v>1191</v>
      </c>
      <c r="N99">
        <v>1013</v>
      </c>
      <c r="O99" t="s">
        <v>499</v>
      </c>
      <c r="P99" t="s">
        <v>499</v>
      </c>
      <c r="Q99">
        <v>1</v>
      </c>
      <c r="W99">
        <v>0</v>
      </c>
      <c r="X99">
        <v>476480486</v>
      </c>
      <c r="Y99">
        <f t="shared" si="27"/>
        <v>1.03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1</v>
      </c>
      <c r="AJ99">
        <v>1</v>
      </c>
      <c r="AK99">
        <v>1</v>
      </c>
      <c r="AL99">
        <v>1</v>
      </c>
      <c r="AM99">
        <v>5</v>
      </c>
      <c r="AN99">
        <v>0</v>
      </c>
      <c r="AO99">
        <v>1</v>
      </c>
      <c r="AP99">
        <v>1</v>
      </c>
      <c r="AQ99">
        <v>0</v>
      </c>
      <c r="AR99">
        <v>0</v>
      </c>
      <c r="AS99" t="s">
        <v>3</v>
      </c>
      <c r="AT99">
        <v>1.03</v>
      </c>
      <c r="AU99" t="s">
        <v>3</v>
      </c>
      <c r="AV99">
        <v>1</v>
      </c>
      <c r="AW99">
        <v>2</v>
      </c>
      <c r="AX99">
        <v>151752014</v>
      </c>
      <c r="AY99">
        <v>1</v>
      </c>
      <c r="AZ99">
        <v>0</v>
      </c>
      <c r="BA99">
        <v>120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U99">
        <f>ROUND(AT99*Source!I69*AH99*AL99,2)</f>
        <v>0</v>
      </c>
      <c r="CV99">
        <f>ROUND(Y99*Source!I69,9)</f>
        <v>47.38</v>
      </c>
      <c r="CW99">
        <v>0</v>
      </c>
      <c r="CX99">
        <f>ROUND(Y99*Source!I69,9)</f>
        <v>47.38</v>
      </c>
      <c r="CY99">
        <f>AD99</f>
        <v>0</v>
      </c>
      <c r="CZ99">
        <f>AH99</f>
        <v>0</v>
      </c>
      <c r="DA99">
        <f>AL99</f>
        <v>1</v>
      </c>
      <c r="DB99">
        <f t="shared" si="28"/>
        <v>0</v>
      </c>
      <c r="DC99">
        <f t="shared" si="29"/>
        <v>0</v>
      </c>
      <c r="DD99" t="s">
        <v>3</v>
      </c>
      <c r="DE99" t="s">
        <v>3</v>
      </c>
      <c r="DF99">
        <f t="shared" si="39"/>
        <v>0</v>
      </c>
      <c r="DG99">
        <f t="shared" si="35"/>
        <v>0</v>
      </c>
      <c r="DH99">
        <f t="shared" si="36"/>
        <v>0</v>
      </c>
      <c r="DI99">
        <f t="shared" si="30"/>
        <v>0</v>
      </c>
      <c r="DJ99">
        <f>DI99</f>
        <v>0</v>
      </c>
      <c r="DK99">
        <v>0</v>
      </c>
      <c r="DL99" t="s">
        <v>3</v>
      </c>
      <c r="DM99">
        <v>0</v>
      </c>
      <c r="DN99" t="s">
        <v>3</v>
      </c>
      <c r="DO99">
        <v>0</v>
      </c>
    </row>
    <row r="100" spans="1:119" x14ac:dyDescent="0.2">
      <c r="A100">
        <f>ROW(Source!A69)</f>
        <v>69</v>
      </c>
      <c r="B100">
        <v>151751235</v>
      </c>
      <c r="C100">
        <v>151752011</v>
      </c>
      <c r="D100">
        <v>37418445</v>
      </c>
      <c r="E100">
        <v>1</v>
      </c>
      <c r="F100">
        <v>1</v>
      </c>
      <c r="G100">
        <v>37345137</v>
      </c>
      <c r="H100">
        <v>2</v>
      </c>
      <c r="I100" t="s">
        <v>567</v>
      </c>
      <c r="J100" t="s">
        <v>568</v>
      </c>
      <c r="K100" t="s">
        <v>569</v>
      </c>
      <c r="L100">
        <v>1368</v>
      </c>
      <c r="N100">
        <v>1011</v>
      </c>
      <c r="O100" t="s">
        <v>503</v>
      </c>
      <c r="P100" t="s">
        <v>503</v>
      </c>
      <c r="Q100">
        <v>1</v>
      </c>
      <c r="W100">
        <v>0</v>
      </c>
      <c r="X100">
        <v>-1440889904</v>
      </c>
      <c r="Y100">
        <f t="shared" si="27"/>
        <v>6.0000000000000001E-3</v>
      </c>
      <c r="AA100">
        <v>0</v>
      </c>
      <c r="AB100">
        <v>1118.8900000000001</v>
      </c>
      <c r="AC100">
        <v>455.99</v>
      </c>
      <c r="AD100">
        <v>0</v>
      </c>
      <c r="AE100">
        <v>0</v>
      </c>
      <c r="AF100">
        <v>83.1</v>
      </c>
      <c r="AG100">
        <v>12.62</v>
      </c>
      <c r="AH100">
        <v>0</v>
      </c>
      <c r="AI100">
        <v>1</v>
      </c>
      <c r="AJ100">
        <v>12.86</v>
      </c>
      <c r="AK100">
        <v>34.51</v>
      </c>
      <c r="AL100">
        <v>1</v>
      </c>
      <c r="AM100">
        <v>2</v>
      </c>
      <c r="AN100">
        <v>0</v>
      </c>
      <c r="AO100">
        <v>1</v>
      </c>
      <c r="AP100">
        <v>1</v>
      </c>
      <c r="AQ100">
        <v>0</v>
      </c>
      <c r="AR100">
        <v>0</v>
      </c>
      <c r="AS100" t="s">
        <v>3</v>
      </c>
      <c r="AT100">
        <v>6.0000000000000001E-3</v>
      </c>
      <c r="AU100" t="s">
        <v>3</v>
      </c>
      <c r="AV100">
        <v>0</v>
      </c>
      <c r="AW100">
        <v>2</v>
      </c>
      <c r="AX100">
        <v>151752015</v>
      </c>
      <c r="AY100">
        <v>1</v>
      </c>
      <c r="AZ100">
        <v>0</v>
      </c>
      <c r="BA100">
        <v>121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V100">
        <v>0</v>
      </c>
      <c r="CW100">
        <f>ROUND(Y100*Source!I69,9)</f>
        <v>0.27600000000000002</v>
      </c>
      <c r="CX100">
        <f>ROUND(Y100*Source!I69,9)</f>
        <v>0.27600000000000002</v>
      </c>
      <c r="CY100">
        <f>AB100</f>
        <v>1118.8900000000001</v>
      </c>
      <c r="CZ100">
        <f>AF100</f>
        <v>83.1</v>
      </c>
      <c r="DA100">
        <f>AJ100</f>
        <v>12.86</v>
      </c>
      <c r="DB100">
        <f t="shared" si="28"/>
        <v>0.5</v>
      </c>
      <c r="DC100">
        <f t="shared" si="29"/>
        <v>0.08</v>
      </c>
      <c r="DD100" t="s">
        <v>3</v>
      </c>
      <c r="DE100" t="s">
        <v>3</v>
      </c>
      <c r="DF100">
        <f t="shared" si="39"/>
        <v>0</v>
      </c>
      <c r="DG100">
        <f>ROUND(ROUND(AF100*AJ100,2)*CX100,2)</f>
        <v>294.95</v>
      </c>
      <c r="DH100">
        <f>ROUND(ROUND(AG100*AK100,2)*CX100,2)</f>
        <v>120.2</v>
      </c>
      <c r="DI100">
        <f t="shared" si="30"/>
        <v>0</v>
      </c>
      <c r="DJ100">
        <f>DG100</f>
        <v>294.95</v>
      </c>
      <c r="DK100">
        <v>0</v>
      </c>
      <c r="DL100" t="s">
        <v>3</v>
      </c>
      <c r="DM100">
        <v>0</v>
      </c>
      <c r="DN100" t="s">
        <v>3</v>
      </c>
      <c r="DO100">
        <v>0</v>
      </c>
    </row>
    <row r="101" spans="1:119" x14ac:dyDescent="0.2">
      <c r="A101">
        <f>ROW(Source!A72)</f>
        <v>72</v>
      </c>
      <c r="B101">
        <v>151751237</v>
      </c>
      <c r="C101">
        <v>151752018</v>
      </c>
      <c r="D101">
        <v>37345142</v>
      </c>
      <c r="E101">
        <v>37345137</v>
      </c>
      <c r="F101">
        <v>1</v>
      </c>
      <c r="G101">
        <v>37345137</v>
      </c>
      <c r="H101">
        <v>1</v>
      </c>
      <c r="I101" t="s">
        <v>497</v>
      </c>
      <c r="J101" t="s">
        <v>3</v>
      </c>
      <c r="K101" t="s">
        <v>498</v>
      </c>
      <c r="L101">
        <v>1191</v>
      </c>
      <c r="N101">
        <v>1013</v>
      </c>
      <c r="O101" t="s">
        <v>499</v>
      </c>
      <c r="P101" t="s">
        <v>499</v>
      </c>
      <c r="Q101">
        <v>1</v>
      </c>
      <c r="W101">
        <v>0</v>
      </c>
      <c r="X101">
        <v>476480486</v>
      </c>
      <c r="Y101">
        <f t="shared" si="27"/>
        <v>3.3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1</v>
      </c>
      <c r="AJ101">
        <v>1</v>
      </c>
      <c r="AK101">
        <v>1</v>
      </c>
      <c r="AL101">
        <v>1</v>
      </c>
      <c r="AM101">
        <v>-2</v>
      </c>
      <c r="AN101">
        <v>0</v>
      </c>
      <c r="AO101">
        <v>1</v>
      </c>
      <c r="AP101">
        <v>1</v>
      </c>
      <c r="AQ101">
        <v>0</v>
      </c>
      <c r="AR101">
        <v>0</v>
      </c>
      <c r="AS101" t="s">
        <v>3</v>
      </c>
      <c r="AT101">
        <v>3.3</v>
      </c>
      <c r="AU101" t="s">
        <v>3</v>
      </c>
      <c r="AV101">
        <v>1</v>
      </c>
      <c r="AW101">
        <v>2</v>
      </c>
      <c r="AX101">
        <v>151752020</v>
      </c>
      <c r="AY101">
        <v>1</v>
      </c>
      <c r="AZ101">
        <v>0</v>
      </c>
      <c r="BA101">
        <v>123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U101">
        <f>ROUND(AT101*Source!I72*AH101*AL101,2)</f>
        <v>0</v>
      </c>
      <c r="CV101">
        <f>ROUND(Y101*Source!I72,9)</f>
        <v>42.9</v>
      </c>
      <c r="CW101">
        <v>0</v>
      </c>
      <c r="CX101">
        <f>ROUND(Y101*Source!I72,9)</f>
        <v>42.9</v>
      </c>
      <c r="CY101">
        <f>AD101</f>
        <v>0</v>
      </c>
      <c r="CZ101">
        <f>AH101</f>
        <v>0</v>
      </c>
      <c r="DA101">
        <f>AL101</f>
        <v>1</v>
      </c>
      <c r="DB101">
        <f t="shared" si="28"/>
        <v>0</v>
      </c>
      <c r="DC101">
        <f t="shared" si="29"/>
        <v>0</v>
      </c>
      <c r="DD101" t="s">
        <v>3</v>
      </c>
      <c r="DE101" t="s">
        <v>3</v>
      </c>
      <c r="DF101">
        <f t="shared" si="39"/>
        <v>0</v>
      </c>
      <c r="DG101">
        <f t="shared" ref="DG101:DG112" si="40">ROUND(ROUND(AF101,2)*CX101,2)</f>
        <v>0</v>
      </c>
      <c r="DH101">
        <f t="shared" ref="DH101:DH112" si="41">ROUND(ROUND(AG101,2)*CX101,2)</f>
        <v>0</v>
      </c>
      <c r="DI101">
        <f t="shared" si="30"/>
        <v>0</v>
      </c>
      <c r="DJ101">
        <f>DI101</f>
        <v>0</v>
      </c>
      <c r="DK101">
        <v>0</v>
      </c>
      <c r="DL101" t="s">
        <v>3</v>
      </c>
      <c r="DM101">
        <v>0</v>
      </c>
      <c r="DN101" t="s">
        <v>3</v>
      </c>
      <c r="DO101">
        <v>0</v>
      </c>
    </row>
    <row r="102" spans="1:119" x14ac:dyDescent="0.2">
      <c r="A102">
        <f>ROW(Source!A73)</f>
        <v>73</v>
      </c>
      <c r="B102">
        <v>151751235</v>
      </c>
      <c r="C102">
        <v>151752018</v>
      </c>
      <c r="D102">
        <v>37345142</v>
      </c>
      <c r="E102">
        <v>37345137</v>
      </c>
      <c r="F102">
        <v>1</v>
      </c>
      <c r="G102">
        <v>37345137</v>
      </c>
      <c r="H102">
        <v>1</v>
      </c>
      <c r="I102" t="s">
        <v>497</v>
      </c>
      <c r="J102" t="s">
        <v>3</v>
      </c>
      <c r="K102" t="s">
        <v>498</v>
      </c>
      <c r="L102">
        <v>1191</v>
      </c>
      <c r="N102">
        <v>1013</v>
      </c>
      <c r="O102" t="s">
        <v>499</v>
      </c>
      <c r="P102" t="s">
        <v>499</v>
      </c>
      <c r="Q102">
        <v>1</v>
      </c>
      <c r="W102">
        <v>0</v>
      </c>
      <c r="X102">
        <v>476480486</v>
      </c>
      <c r="Y102">
        <f t="shared" si="27"/>
        <v>3.3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1</v>
      </c>
      <c r="AJ102">
        <v>1</v>
      </c>
      <c r="AK102">
        <v>1</v>
      </c>
      <c r="AL102">
        <v>1</v>
      </c>
      <c r="AM102">
        <v>5</v>
      </c>
      <c r="AN102">
        <v>0</v>
      </c>
      <c r="AO102">
        <v>1</v>
      </c>
      <c r="AP102">
        <v>1</v>
      </c>
      <c r="AQ102">
        <v>0</v>
      </c>
      <c r="AR102">
        <v>0</v>
      </c>
      <c r="AS102" t="s">
        <v>3</v>
      </c>
      <c r="AT102">
        <v>3.3</v>
      </c>
      <c r="AU102" t="s">
        <v>3</v>
      </c>
      <c r="AV102">
        <v>1</v>
      </c>
      <c r="AW102">
        <v>2</v>
      </c>
      <c r="AX102">
        <v>151752020</v>
      </c>
      <c r="AY102">
        <v>1</v>
      </c>
      <c r="AZ102">
        <v>0</v>
      </c>
      <c r="BA102">
        <v>124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U102">
        <f>ROUND(AT102*Source!I73*AH102*AL102,2)</f>
        <v>0</v>
      </c>
      <c r="CV102">
        <f>ROUND(Y102*Source!I73,9)</f>
        <v>42.9</v>
      </c>
      <c r="CW102">
        <v>0</v>
      </c>
      <c r="CX102">
        <f>ROUND(Y102*Source!I73,9)</f>
        <v>42.9</v>
      </c>
      <c r="CY102">
        <f>AD102</f>
        <v>0</v>
      </c>
      <c r="CZ102">
        <f>AH102</f>
        <v>0</v>
      </c>
      <c r="DA102">
        <f>AL102</f>
        <v>1</v>
      </c>
      <c r="DB102">
        <f t="shared" si="28"/>
        <v>0</v>
      </c>
      <c r="DC102">
        <f t="shared" si="29"/>
        <v>0</v>
      </c>
      <c r="DD102" t="s">
        <v>3</v>
      </c>
      <c r="DE102" t="s">
        <v>3</v>
      </c>
      <c r="DF102">
        <f t="shared" si="39"/>
        <v>0</v>
      </c>
      <c r="DG102">
        <f t="shared" si="40"/>
        <v>0</v>
      </c>
      <c r="DH102">
        <f t="shared" si="41"/>
        <v>0</v>
      </c>
      <c r="DI102">
        <f t="shared" si="30"/>
        <v>0</v>
      </c>
      <c r="DJ102">
        <f>DI102</f>
        <v>0</v>
      </c>
      <c r="DK102">
        <v>0</v>
      </c>
      <c r="DL102" t="s">
        <v>3</v>
      </c>
      <c r="DM102">
        <v>0</v>
      </c>
      <c r="DN102" t="s">
        <v>3</v>
      </c>
      <c r="DO102">
        <v>0</v>
      </c>
    </row>
    <row r="103" spans="1:119" x14ac:dyDescent="0.2">
      <c r="A103">
        <f>ROW(Source!A78)</f>
        <v>78</v>
      </c>
      <c r="B103">
        <v>151751237</v>
      </c>
      <c r="C103">
        <v>151752023</v>
      </c>
      <c r="D103">
        <v>37345142</v>
      </c>
      <c r="E103">
        <v>37345137</v>
      </c>
      <c r="F103">
        <v>1</v>
      </c>
      <c r="G103">
        <v>37345137</v>
      </c>
      <c r="H103">
        <v>1</v>
      </c>
      <c r="I103" t="s">
        <v>497</v>
      </c>
      <c r="J103" t="s">
        <v>3</v>
      </c>
      <c r="K103" t="s">
        <v>498</v>
      </c>
      <c r="L103">
        <v>1191</v>
      </c>
      <c r="N103">
        <v>1013</v>
      </c>
      <c r="O103" t="s">
        <v>499</v>
      </c>
      <c r="P103" t="s">
        <v>499</v>
      </c>
      <c r="Q103">
        <v>1</v>
      </c>
      <c r="W103">
        <v>0</v>
      </c>
      <c r="X103">
        <v>476480486</v>
      </c>
      <c r="Y103">
        <f t="shared" si="27"/>
        <v>4.49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1</v>
      </c>
      <c r="AJ103">
        <v>1</v>
      </c>
      <c r="AK103">
        <v>1</v>
      </c>
      <c r="AL103">
        <v>1</v>
      </c>
      <c r="AM103">
        <v>-2</v>
      </c>
      <c r="AN103">
        <v>0</v>
      </c>
      <c r="AO103">
        <v>1</v>
      </c>
      <c r="AP103">
        <v>1</v>
      </c>
      <c r="AQ103">
        <v>0</v>
      </c>
      <c r="AR103">
        <v>0</v>
      </c>
      <c r="AS103" t="s">
        <v>3</v>
      </c>
      <c r="AT103">
        <v>4.49</v>
      </c>
      <c r="AU103" t="s">
        <v>3</v>
      </c>
      <c r="AV103">
        <v>1</v>
      </c>
      <c r="AW103">
        <v>2</v>
      </c>
      <c r="AX103">
        <v>151752033</v>
      </c>
      <c r="AY103">
        <v>1</v>
      </c>
      <c r="AZ103">
        <v>0</v>
      </c>
      <c r="BA103">
        <v>125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U103">
        <f>ROUND(AT103*Source!I78*AH103*AL103,2)</f>
        <v>0</v>
      </c>
      <c r="CV103">
        <f>ROUND(Y103*Source!I78,9)</f>
        <v>9.7208500000000004</v>
      </c>
      <c r="CW103">
        <v>0</v>
      </c>
      <c r="CX103">
        <f>ROUND(Y103*Source!I78,9)</f>
        <v>9.7208500000000004</v>
      </c>
      <c r="CY103">
        <f>AD103</f>
        <v>0</v>
      </c>
      <c r="CZ103">
        <f>AH103</f>
        <v>0</v>
      </c>
      <c r="DA103">
        <f>AL103</f>
        <v>1</v>
      </c>
      <c r="DB103">
        <f t="shared" si="28"/>
        <v>0</v>
      </c>
      <c r="DC103">
        <f t="shared" si="29"/>
        <v>0</v>
      </c>
      <c r="DD103" t="s">
        <v>3</v>
      </c>
      <c r="DE103" t="s">
        <v>3</v>
      </c>
      <c r="DF103">
        <f t="shared" si="39"/>
        <v>0</v>
      </c>
      <c r="DG103">
        <f t="shared" si="40"/>
        <v>0</v>
      </c>
      <c r="DH103">
        <f t="shared" si="41"/>
        <v>0</v>
      </c>
      <c r="DI103">
        <f t="shared" si="30"/>
        <v>0</v>
      </c>
      <c r="DJ103">
        <f>DI103</f>
        <v>0</v>
      </c>
      <c r="DK103">
        <v>0</v>
      </c>
      <c r="DL103" t="s">
        <v>3</v>
      </c>
      <c r="DM103">
        <v>0</v>
      </c>
      <c r="DN103" t="s">
        <v>3</v>
      </c>
      <c r="DO103">
        <v>0</v>
      </c>
    </row>
    <row r="104" spans="1:119" x14ac:dyDescent="0.2">
      <c r="A104">
        <f>ROW(Source!A78)</f>
        <v>78</v>
      </c>
      <c r="B104">
        <v>151751237</v>
      </c>
      <c r="C104">
        <v>151752023</v>
      </c>
      <c r="D104">
        <v>37418445</v>
      </c>
      <c r="E104">
        <v>1</v>
      </c>
      <c r="F104">
        <v>1</v>
      </c>
      <c r="G104">
        <v>37345137</v>
      </c>
      <c r="H104">
        <v>2</v>
      </c>
      <c r="I104" t="s">
        <v>567</v>
      </c>
      <c r="J104" t="s">
        <v>568</v>
      </c>
      <c r="K104" t="s">
        <v>569</v>
      </c>
      <c r="L104">
        <v>1368</v>
      </c>
      <c r="N104">
        <v>1011</v>
      </c>
      <c r="O104" t="s">
        <v>503</v>
      </c>
      <c r="P104" t="s">
        <v>503</v>
      </c>
      <c r="Q104">
        <v>1</v>
      </c>
      <c r="W104">
        <v>0</v>
      </c>
      <c r="X104">
        <v>-1440889904</v>
      </c>
      <c r="Y104">
        <f t="shared" si="27"/>
        <v>0.01</v>
      </c>
      <c r="AA104">
        <v>0</v>
      </c>
      <c r="AB104">
        <v>83.1</v>
      </c>
      <c r="AC104">
        <v>12.62</v>
      </c>
      <c r="AD104">
        <v>0</v>
      </c>
      <c r="AE104">
        <v>0</v>
      </c>
      <c r="AF104">
        <v>83.1</v>
      </c>
      <c r="AG104">
        <v>12.62</v>
      </c>
      <c r="AH104">
        <v>0</v>
      </c>
      <c r="AI104">
        <v>1</v>
      </c>
      <c r="AJ104">
        <v>1</v>
      </c>
      <c r="AK104">
        <v>1</v>
      </c>
      <c r="AL104">
        <v>1</v>
      </c>
      <c r="AM104">
        <v>-2</v>
      </c>
      <c r="AN104">
        <v>0</v>
      </c>
      <c r="AO104">
        <v>1</v>
      </c>
      <c r="AP104">
        <v>1</v>
      </c>
      <c r="AQ104">
        <v>0</v>
      </c>
      <c r="AR104">
        <v>0</v>
      </c>
      <c r="AS104" t="s">
        <v>3</v>
      </c>
      <c r="AT104">
        <v>0.01</v>
      </c>
      <c r="AU104" t="s">
        <v>3</v>
      </c>
      <c r="AV104">
        <v>0</v>
      </c>
      <c r="AW104">
        <v>2</v>
      </c>
      <c r="AX104">
        <v>151752034</v>
      </c>
      <c r="AY104">
        <v>1</v>
      </c>
      <c r="AZ104">
        <v>0</v>
      </c>
      <c r="BA104">
        <v>126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V104">
        <v>0</v>
      </c>
      <c r="CW104">
        <f>ROUND(Y104*Source!I78,9)</f>
        <v>2.1649999999999999E-2</v>
      </c>
      <c r="CX104">
        <f>ROUND(Y104*Source!I78,9)</f>
        <v>2.1649999999999999E-2</v>
      </c>
      <c r="CY104">
        <f>AB104</f>
        <v>83.1</v>
      </c>
      <c r="CZ104">
        <f>AF104</f>
        <v>83.1</v>
      </c>
      <c r="DA104">
        <f>AJ104</f>
        <v>1</v>
      </c>
      <c r="DB104">
        <f t="shared" si="28"/>
        <v>0.83</v>
      </c>
      <c r="DC104">
        <f t="shared" si="29"/>
        <v>0.13</v>
      </c>
      <c r="DD104" t="s">
        <v>3</v>
      </c>
      <c r="DE104" t="s">
        <v>3</v>
      </c>
      <c r="DF104">
        <f t="shared" si="39"/>
        <v>0</v>
      </c>
      <c r="DG104">
        <f t="shared" si="40"/>
        <v>1.8</v>
      </c>
      <c r="DH104">
        <f t="shared" si="41"/>
        <v>0.27</v>
      </c>
      <c r="DI104">
        <f t="shared" si="30"/>
        <v>0</v>
      </c>
      <c r="DJ104">
        <f>DG104</f>
        <v>1.8</v>
      </c>
      <c r="DK104">
        <v>0</v>
      </c>
      <c r="DL104" t="s">
        <v>3</v>
      </c>
      <c r="DM104">
        <v>0</v>
      </c>
      <c r="DN104" t="s">
        <v>3</v>
      </c>
      <c r="DO104">
        <v>0</v>
      </c>
    </row>
    <row r="105" spans="1:119" x14ac:dyDescent="0.2">
      <c r="A105">
        <f>ROW(Source!A78)</f>
        <v>78</v>
      </c>
      <c r="B105">
        <v>151751237</v>
      </c>
      <c r="C105">
        <v>151752023</v>
      </c>
      <c r="D105">
        <v>37417692</v>
      </c>
      <c r="E105">
        <v>1</v>
      </c>
      <c r="F105">
        <v>1</v>
      </c>
      <c r="G105">
        <v>37345137</v>
      </c>
      <c r="H105">
        <v>2</v>
      </c>
      <c r="I105" t="s">
        <v>570</v>
      </c>
      <c r="J105" t="s">
        <v>571</v>
      </c>
      <c r="K105" t="s">
        <v>572</v>
      </c>
      <c r="L105">
        <v>1368</v>
      </c>
      <c r="N105">
        <v>1011</v>
      </c>
      <c r="O105" t="s">
        <v>503</v>
      </c>
      <c r="P105" t="s">
        <v>503</v>
      </c>
      <c r="Q105">
        <v>1</v>
      </c>
      <c r="W105">
        <v>0</v>
      </c>
      <c r="X105">
        <v>1668154095</v>
      </c>
      <c r="Y105">
        <f t="shared" si="27"/>
        <v>0.01</v>
      </c>
      <c r="AA105">
        <v>0</v>
      </c>
      <c r="AB105">
        <v>179.17</v>
      </c>
      <c r="AC105">
        <v>16.93</v>
      </c>
      <c r="AD105">
        <v>0</v>
      </c>
      <c r="AE105">
        <v>0</v>
      </c>
      <c r="AF105">
        <v>179.17</v>
      </c>
      <c r="AG105">
        <v>16.93</v>
      </c>
      <c r="AH105">
        <v>0</v>
      </c>
      <c r="AI105">
        <v>1</v>
      </c>
      <c r="AJ105">
        <v>1</v>
      </c>
      <c r="AK105">
        <v>1</v>
      </c>
      <c r="AL105">
        <v>1</v>
      </c>
      <c r="AM105">
        <v>-2</v>
      </c>
      <c r="AN105">
        <v>0</v>
      </c>
      <c r="AO105">
        <v>1</v>
      </c>
      <c r="AP105">
        <v>1</v>
      </c>
      <c r="AQ105">
        <v>0</v>
      </c>
      <c r="AR105">
        <v>0</v>
      </c>
      <c r="AS105" t="s">
        <v>3</v>
      </c>
      <c r="AT105">
        <v>0.01</v>
      </c>
      <c r="AU105" t="s">
        <v>3</v>
      </c>
      <c r="AV105">
        <v>0</v>
      </c>
      <c r="AW105">
        <v>2</v>
      </c>
      <c r="AX105">
        <v>151752035</v>
      </c>
      <c r="AY105">
        <v>1</v>
      </c>
      <c r="AZ105">
        <v>0</v>
      </c>
      <c r="BA105">
        <v>127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V105">
        <v>0</v>
      </c>
      <c r="CW105">
        <f>ROUND(Y105*Source!I78,9)</f>
        <v>2.1649999999999999E-2</v>
      </c>
      <c r="CX105">
        <f>ROUND(Y105*Source!I78,9)</f>
        <v>2.1649999999999999E-2</v>
      </c>
      <c r="CY105">
        <f>AB105</f>
        <v>179.17</v>
      </c>
      <c r="CZ105">
        <f>AF105</f>
        <v>179.17</v>
      </c>
      <c r="DA105">
        <f>AJ105</f>
        <v>1</v>
      </c>
      <c r="DB105">
        <f t="shared" si="28"/>
        <v>1.79</v>
      </c>
      <c r="DC105">
        <f t="shared" si="29"/>
        <v>0.17</v>
      </c>
      <c r="DD105" t="s">
        <v>3</v>
      </c>
      <c r="DE105" t="s">
        <v>3</v>
      </c>
      <c r="DF105">
        <f t="shared" si="39"/>
        <v>0</v>
      </c>
      <c r="DG105">
        <f t="shared" si="40"/>
        <v>3.88</v>
      </c>
      <c r="DH105">
        <f t="shared" si="41"/>
        <v>0.37</v>
      </c>
      <c r="DI105">
        <f t="shared" si="30"/>
        <v>0</v>
      </c>
      <c r="DJ105">
        <f>DG105</f>
        <v>3.88</v>
      </c>
      <c r="DK105">
        <v>0</v>
      </c>
      <c r="DL105" t="s">
        <v>3</v>
      </c>
      <c r="DM105">
        <v>0</v>
      </c>
      <c r="DN105" t="s">
        <v>3</v>
      </c>
      <c r="DO105">
        <v>0</v>
      </c>
    </row>
    <row r="106" spans="1:119" x14ac:dyDescent="0.2">
      <c r="A106">
        <f>ROW(Source!A78)</f>
        <v>78</v>
      </c>
      <c r="B106">
        <v>151751237</v>
      </c>
      <c r="C106">
        <v>151752023</v>
      </c>
      <c r="D106">
        <v>37394570</v>
      </c>
      <c r="E106">
        <v>1</v>
      </c>
      <c r="F106">
        <v>1</v>
      </c>
      <c r="G106">
        <v>37345137</v>
      </c>
      <c r="H106">
        <v>3</v>
      </c>
      <c r="I106" t="s">
        <v>573</v>
      </c>
      <c r="J106" t="s">
        <v>574</v>
      </c>
      <c r="K106" t="s">
        <v>575</v>
      </c>
      <c r="L106">
        <v>1346</v>
      </c>
      <c r="N106">
        <v>1009</v>
      </c>
      <c r="O106" t="s">
        <v>507</v>
      </c>
      <c r="P106" t="s">
        <v>507</v>
      </c>
      <c r="Q106">
        <v>1</v>
      </c>
      <c r="W106">
        <v>0</v>
      </c>
      <c r="X106">
        <v>1946441422</v>
      </c>
      <c r="Y106">
        <f t="shared" si="27"/>
        <v>0.43</v>
      </c>
      <c r="AA106">
        <v>1.39</v>
      </c>
      <c r="AB106">
        <v>0</v>
      </c>
      <c r="AC106">
        <v>0</v>
      </c>
      <c r="AD106">
        <v>0</v>
      </c>
      <c r="AE106">
        <v>1.39</v>
      </c>
      <c r="AF106">
        <v>0</v>
      </c>
      <c r="AG106">
        <v>0</v>
      </c>
      <c r="AH106">
        <v>0</v>
      </c>
      <c r="AI106">
        <v>1</v>
      </c>
      <c r="AJ106">
        <v>1</v>
      </c>
      <c r="AK106">
        <v>1</v>
      </c>
      <c r="AL106">
        <v>1</v>
      </c>
      <c r="AM106">
        <v>-2</v>
      </c>
      <c r="AN106">
        <v>0</v>
      </c>
      <c r="AO106">
        <v>1</v>
      </c>
      <c r="AP106">
        <v>1</v>
      </c>
      <c r="AQ106">
        <v>0</v>
      </c>
      <c r="AR106">
        <v>0</v>
      </c>
      <c r="AS106" t="s">
        <v>3</v>
      </c>
      <c r="AT106">
        <v>0.43</v>
      </c>
      <c r="AU106" t="s">
        <v>3</v>
      </c>
      <c r="AV106">
        <v>0</v>
      </c>
      <c r="AW106">
        <v>2</v>
      </c>
      <c r="AX106">
        <v>151752036</v>
      </c>
      <c r="AY106">
        <v>1</v>
      </c>
      <c r="AZ106">
        <v>0</v>
      </c>
      <c r="BA106">
        <v>128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V106">
        <v>0</v>
      </c>
      <c r="CW106">
        <v>0</v>
      </c>
      <c r="CX106">
        <f>ROUND(Y106*Source!I78,9)</f>
        <v>0.93095000000000006</v>
      </c>
      <c r="CY106">
        <f t="shared" ref="CY106:CY111" si="42">AA106</f>
        <v>1.39</v>
      </c>
      <c r="CZ106">
        <f t="shared" ref="CZ106:CZ111" si="43">AE106</f>
        <v>1.39</v>
      </c>
      <c r="DA106">
        <f t="shared" ref="DA106:DA111" si="44">AI106</f>
        <v>1</v>
      </c>
      <c r="DB106">
        <f t="shared" si="28"/>
        <v>0.6</v>
      </c>
      <c r="DC106">
        <f t="shared" si="29"/>
        <v>0</v>
      </c>
      <c r="DD106" t="s">
        <v>3</v>
      </c>
      <c r="DE106" t="s">
        <v>3</v>
      </c>
      <c r="DF106">
        <f t="shared" si="39"/>
        <v>1.29</v>
      </c>
      <c r="DG106">
        <f t="shared" si="40"/>
        <v>0</v>
      </c>
      <c r="DH106">
        <f t="shared" si="41"/>
        <v>0</v>
      </c>
      <c r="DI106">
        <f t="shared" si="30"/>
        <v>0</v>
      </c>
      <c r="DJ106">
        <f t="shared" ref="DJ106:DJ111" si="45">DF106</f>
        <v>1.29</v>
      </c>
      <c r="DK106">
        <v>0</v>
      </c>
      <c r="DL106" t="s">
        <v>3</v>
      </c>
      <c r="DM106">
        <v>0</v>
      </c>
      <c r="DN106" t="s">
        <v>3</v>
      </c>
      <c r="DO106">
        <v>0</v>
      </c>
    </row>
    <row r="107" spans="1:119" x14ac:dyDescent="0.2">
      <c r="A107">
        <f>ROW(Source!A78)</f>
        <v>78</v>
      </c>
      <c r="B107">
        <v>151751237</v>
      </c>
      <c r="C107">
        <v>151752023</v>
      </c>
      <c r="D107">
        <v>37395012</v>
      </c>
      <c r="E107">
        <v>1</v>
      </c>
      <c r="F107">
        <v>1</v>
      </c>
      <c r="G107">
        <v>37345137</v>
      </c>
      <c r="H107">
        <v>3</v>
      </c>
      <c r="I107" t="s">
        <v>576</v>
      </c>
      <c r="J107" t="s">
        <v>577</v>
      </c>
      <c r="K107" t="s">
        <v>578</v>
      </c>
      <c r="L107">
        <v>1346</v>
      </c>
      <c r="N107">
        <v>1009</v>
      </c>
      <c r="O107" t="s">
        <v>507</v>
      </c>
      <c r="P107" t="s">
        <v>507</v>
      </c>
      <c r="Q107">
        <v>1</v>
      </c>
      <c r="W107">
        <v>0</v>
      </c>
      <c r="X107">
        <v>100288402</v>
      </c>
      <c r="Y107">
        <f t="shared" si="27"/>
        <v>0.16</v>
      </c>
      <c r="AA107">
        <v>159.07</v>
      </c>
      <c r="AB107">
        <v>0</v>
      </c>
      <c r="AC107">
        <v>0</v>
      </c>
      <c r="AD107">
        <v>0</v>
      </c>
      <c r="AE107">
        <v>159.07</v>
      </c>
      <c r="AF107">
        <v>0</v>
      </c>
      <c r="AG107">
        <v>0</v>
      </c>
      <c r="AH107">
        <v>0</v>
      </c>
      <c r="AI107">
        <v>1</v>
      </c>
      <c r="AJ107">
        <v>1</v>
      </c>
      <c r="AK107">
        <v>1</v>
      </c>
      <c r="AL107">
        <v>1</v>
      </c>
      <c r="AM107">
        <v>-2</v>
      </c>
      <c r="AN107">
        <v>0</v>
      </c>
      <c r="AO107">
        <v>1</v>
      </c>
      <c r="AP107">
        <v>1</v>
      </c>
      <c r="AQ107">
        <v>0</v>
      </c>
      <c r="AR107">
        <v>0</v>
      </c>
      <c r="AS107" t="s">
        <v>3</v>
      </c>
      <c r="AT107">
        <v>0.16</v>
      </c>
      <c r="AU107" t="s">
        <v>3</v>
      </c>
      <c r="AV107">
        <v>0</v>
      </c>
      <c r="AW107">
        <v>2</v>
      </c>
      <c r="AX107">
        <v>151752037</v>
      </c>
      <c r="AY107">
        <v>1</v>
      </c>
      <c r="AZ107">
        <v>0</v>
      </c>
      <c r="BA107">
        <v>129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V107">
        <v>0</v>
      </c>
      <c r="CW107">
        <v>0</v>
      </c>
      <c r="CX107">
        <f>ROUND(Y107*Source!I78,9)</f>
        <v>0.34639999999999999</v>
      </c>
      <c r="CY107">
        <f t="shared" si="42"/>
        <v>159.07</v>
      </c>
      <c r="CZ107">
        <f t="shared" si="43"/>
        <v>159.07</v>
      </c>
      <c r="DA107">
        <f t="shared" si="44"/>
        <v>1</v>
      </c>
      <c r="DB107">
        <f t="shared" si="28"/>
        <v>25.45</v>
      </c>
      <c r="DC107">
        <f t="shared" si="29"/>
        <v>0</v>
      </c>
      <c r="DD107" t="s">
        <v>3</v>
      </c>
      <c r="DE107" t="s">
        <v>3</v>
      </c>
      <c r="DF107">
        <f t="shared" si="39"/>
        <v>55.1</v>
      </c>
      <c r="DG107">
        <f t="shared" si="40"/>
        <v>0</v>
      </c>
      <c r="DH107">
        <f t="shared" si="41"/>
        <v>0</v>
      </c>
      <c r="DI107">
        <f t="shared" si="30"/>
        <v>0</v>
      </c>
      <c r="DJ107">
        <f t="shared" si="45"/>
        <v>55.1</v>
      </c>
      <c r="DK107">
        <v>0</v>
      </c>
      <c r="DL107" t="s">
        <v>3</v>
      </c>
      <c r="DM107">
        <v>0</v>
      </c>
      <c r="DN107" t="s">
        <v>3</v>
      </c>
      <c r="DO107">
        <v>0</v>
      </c>
    </row>
    <row r="108" spans="1:119" x14ac:dyDescent="0.2">
      <c r="A108">
        <f>ROW(Source!A78)</f>
        <v>78</v>
      </c>
      <c r="B108">
        <v>151751237</v>
      </c>
      <c r="C108">
        <v>151752023</v>
      </c>
      <c r="D108">
        <v>109858757</v>
      </c>
      <c r="E108">
        <v>1</v>
      </c>
      <c r="F108">
        <v>1</v>
      </c>
      <c r="G108">
        <v>37345137</v>
      </c>
      <c r="H108">
        <v>3</v>
      </c>
      <c r="I108" t="s">
        <v>579</v>
      </c>
      <c r="J108" t="s">
        <v>580</v>
      </c>
      <c r="K108" t="s">
        <v>581</v>
      </c>
      <c r="L108">
        <v>1355</v>
      </c>
      <c r="N108">
        <v>1010</v>
      </c>
      <c r="O108" t="s">
        <v>184</v>
      </c>
      <c r="P108" t="s">
        <v>184</v>
      </c>
      <c r="Q108">
        <v>100</v>
      </c>
      <c r="W108">
        <v>0</v>
      </c>
      <c r="X108">
        <v>812954682</v>
      </c>
      <c r="Y108">
        <f t="shared" si="27"/>
        <v>0.05</v>
      </c>
      <c r="AA108">
        <v>68.819999999999993</v>
      </c>
      <c r="AB108">
        <v>0</v>
      </c>
      <c r="AC108">
        <v>0</v>
      </c>
      <c r="AD108">
        <v>0</v>
      </c>
      <c r="AE108">
        <v>68.819999999999993</v>
      </c>
      <c r="AF108">
        <v>0</v>
      </c>
      <c r="AG108">
        <v>0</v>
      </c>
      <c r="AH108">
        <v>0</v>
      </c>
      <c r="AI108">
        <v>1</v>
      </c>
      <c r="AJ108">
        <v>1</v>
      </c>
      <c r="AK108">
        <v>1</v>
      </c>
      <c r="AL108">
        <v>1</v>
      </c>
      <c r="AM108">
        <v>-2</v>
      </c>
      <c r="AN108">
        <v>0</v>
      </c>
      <c r="AO108">
        <v>1</v>
      </c>
      <c r="AP108">
        <v>1</v>
      </c>
      <c r="AQ108">
        <v>0</v>
      </c>
      <c r="AR108">
        <v>0</v>
      </c>
      <c r="AS108" t="s">
        <v>3</v>
      </c>
      <c r="AT108">
        <v>0.05</v>
      </c>
      <c r="AU108" t="s">
        <v>3</v>
      </c>
      <c r="AV108">
        <v>0</v>
      </c>
      <c r="AW108">
        <v>2</v>
      </c>
      <c r="AX108">
        <v>151752038</v>
      </c>
      <c r="AY108">
        <v>1</v>
      </c>
      <c r="AZ108">
        <v>0</v>
      </c>
      <c r="BA108">
        <v>130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V108">
        <v>0</v>
      </c>
      <c r="CW108">
        <v>0</v>
      </c>
      <c r="CX108">
        <f>ROUND(Y108*Source!I78,9)</f>
        <v>0.10825</v>
      </c>
      <c r="CY108">
        <f t="shared" si="42"/>
        <v>68.819999999999993</v>
      </c>
      <c r="CZ108">
        <f t="shared" si="43"/>
        <v>68.819999999999993</v>
      </c>
      <c r="DA108">
        <f t="shared" si="44"/>
        <v>1</v>
      </c>
      <c r="DB108">
        <f t="shared" si="28"/>
        <v>3.44</v>
      </c>
      <c r="DC108">
        <f t="shared" si="29"/>
        <v>0</v>
      </c>
      <c r="DD108" t="s">
        <v>3</v>
      </c>
      <c r="DE108" t="s">
        <v>3</v>
      </c>
      <c r="DF108">
        <f t="shared" si="39"/>
        <v>7.45</v>
      </c>
      <c r="DG108">
        <f t="shared" si="40"/>
        <v>0</v>
      </c>
      <c r="DH108">
        <f t="shared" si="41"/>
        <v>0</v>
      </c>
      <c r="DI108">
        <f t="shared" si="30"/>
        <v>0</v>
      </c>
      <c r="DJ108">
        <f t="shared" si="45"/>
        <v>7.45</v>
      </c>
      <c r="DK108">
        <v>0</v>
      </c>
      <c r="DL108" t="s">
        <v>3</v>
      </c>
      <c r="DM108">
        <v>0</v>
      </c>
      <c r="DN108" t="s">
        <v>3</v>
      </c>
      <c r="DO108">
        <v>0</v>
      </c>
    </row>
    <row r="109" spans="1:119" x14ac:dyDescent="0.2">
      <c r="A109">
        <f>ROW(Source!A78)</f>
        <v>78</v>
      </c>
      <c r="B109">
        <v>151751237</v>
      </c>
      <c r="C109">
        <v>151752023</v>
      </c>
      <c r="D109">
        <v>113490138</v>
      </c>
      <c r="E109">
        <v>1</v>
      </c>
      <c r="F109">
        <v>1</v>
      </c>
      <c r="G109">
        <v>37345137</v>
      </c>
      <c r="H109">
        <v>3</v>
      </c>
      <c r="I109" t="s">
        <v>582</v>
      </c>
      <c r="J109" t="s">
        <v>583</v>
      </c>
      <c r="K109" t="s">
        <v>584</v>
      </c>
      <c r="L109">
        <v>1356</v>
      </c>
      <c r="N109">
        <v>1010</v>
      </c>
      <c r="O109" t="s">
        <v>176</v>
      </c>
      <c r="P109" t="s">
        <v>176</v>
      </c>
      <c r="Q109">
        <v>1000</v>
      </c>
      <c r="W109">
        <v>0</v>
      </c>
      <c r="X109">
        <v>-1101602209</v>
      </c>
      <c r="Y109">
        <f t="shared" si="27"/>
        <v>1.2200000000000001E-2</v>
      </c>
      <c r="AA109">
        <v>183.4</v>
      </c>
      <c r="AB109">
        <v>0</v>
      </c>
      <c r="AC109">
        <v>0</v>
      </c>
      <c r="AD109">
        <v>0</v>
      </c>
      <c r="AE109">
        <v>183.4</v>
      </c>
      <c r="AF109">
        <v>0</v>
      </c>
      <c r="AG109">
        <v>0</v>
      </c>
      <c r="AH109">
        <v>0</v>
      </c>
      <c r="AI109">
        <v>1</v>
      </c>
      <c r="AJ109">
        <v>1</v>
      </c>
      <c r="AK109">
        <v>1</v>
      </c>
      <c r="AL109">
        <v>1</v>
      </c>
      <c r="AM109">
        <v>-2</v>
      </c>
      <c r="AN109">
        <v>0</v>
      </c>
      <c r="AO109">
        <v>1</v>
      </c>
      <c r="AP109">
        <v>1</v>
      </c>
      <c r="AQ109">
        <v>0</v>
      </c>
      <c r="AR109">
        <v>0</v>
      </c>
      <c r="AS109" t="s">
        <v>3</v>
      </c>
      <c r="AT109">
        <v>1.2200000000000001E-2</v>
      </c>
      <c r="AU109" t="s">
        <v>3</v>
      </c>
      <c r="AV109">
        <v>0</v>
      </c>
      <c r="AW109">
        <v>2</v>
      </c>
      <c r="AX109">
        <v>151752039</v>
      </c>
      <c r="AY109">
        <v>1</v>
      </c>
      <c r="AZ109">
        <v>0</v>
      </c>
      <c r="BA109">
        <v>131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V109">
        <v>0</v>
      </c>
      <c r="CW109">
        <v>0</v>
      </c>
      <c r="CX109">
        <f>ROUND(Y109*Source!I78,9)</f>
        <v>2.6412999999999999E-2</v>
      </c>
      <c r="CY109">
        <f t="shared" si="42"/>
        <v>183.4</v>
      </c>
      <c r="CZ109">
        <f t="shared" si="43"/>
        <v>183.4</v>
      </c>
      <c r="DA109">
        <f t="shared" si="44"/>
        <v>1</v>
      </c>
      <c r="DB109">
        <f t="shared" si="28"/>
        <v>2.2400000000000002</v>
      </c>
      <c r="DC109">
        <f t="shared" si="29"/>
        <v>0</v>
      </c>
      <c r="DD109" t="s">
        <v>3</v>
      </c>
      <c r="DE109" t="s">
        <v>3</v>
      </c>
      <c r="DF109">
        <f t="shared" si="39"/>
        <v>4.84</v>
      </c>
      <c r="DG109">
        <f t="shared" si="40"/>
        <v>0</v>
      </c>
      <c r="DH109">
        <f t="shared" si="41"/>
        <v>0</v>
      </c>
      <c r="DI109">
        <f t="shared" si="30"/>
        <v>0</v>
      </c>
      <c r="DJ109">
        <f t="shared" si="45"/>
        <v>4.84</v>
      </c>
      <c r="DK109">
        <v>0</v>
      </c>
      <c r="DL109" t="s">
        <v>3</v>
      </c>
      <c r="DM109">
        <v>0</v>
      </c>
      <c r="DN109" t="s">
        <v>3</v>
      </c>
      <c r="DO109">
        <v>0</v>
      </c>
    </row>
    <row r="110" spans="1:119" x14ac:dyDescent="0.2">
      <c r="A110">
        <f>ROW(Source!A78)</f>
        <v>78</v>
      </c>
      <c r="B110">
        <v>151751237</v>
      </c>
      <c r="C110">
        <v>151752023</v>
      </c>
      <c r="D110">
        <v>37406820</v>
      </c>
      <c r="E110">
        <v>1</v>
      </c>
      <c r="F110">
        <v>1</v>
      </c>
      <c r="G110">
        <v>37345137</v>
      </c>
      <c r="H110">
        <v>3</v>
      </c>
      <c r="I110" t="s">
        <v>585</v>
      </c>
      <c r="J110" t="s">
        <v>586</v>
      </c>
      <c r="K110" t="s">
        <v>587</v>
      </c>
      <c r="L110">
        <v>1354</v>
      </c>
      <c r="N110">
        <v>1010</v>
      </c>
      <c r="O110" t="s">
        <v>29</v>
      </c>
      <c r="P110" t="s">
        <v>29</v>
      </c>
      <c r="Q110">
        <v>1</v>
      </c>
      <c r="W110">
        <v>0</v>
      </c>
      <c r="X110">
        <v>1920044476</v>
      </c>
      <c r="Y110">
        <f t="shared" si="27"/>
        <v>3.1</v>
      </c>
      <c r="AA110">
        <v>6.94</v>
      </c>
      <c r="AB110">
        <v>0</v>
      </c>
      <c r="AC110">
        <v>0</v>
      </c>
      <c r="AD110">
        <v>0</v>
      </c>
      <c r="AE110">
        <v>6.94</v>
      </c>
      <c r="AF110">
        <v>0</v>
      </c>
      <c r="AG110">
        <v>0</v>
      </c>
      <c r="AH110">
        <v>0</v>
      </c>
      <c r="AI110">
        <v>1</v>
      </c>
      <c r="AJ110">
        <v>1</v>
      </c>
      <c r="AK110">
        <v>1</v>
      </c>
      <c r="AL110">
        <v>1</v>
      </c>
      <c r="AM110">
        <v>-2</v>
      </c>
      <c r="AN110">
        <v>0</v>
      </c>
      <c r="AO110">
        <v>1</v>
      </c>
      <c r="AP110">
        <v>1</v>
      </c>
      <c r="AQ110">
        <v>0</v>
      </c>
      <c r="AR110">
        <v>0</v>
      </c>
      <c r="AS110" t="s">
        <v>3</v>
      </c>
      <c r="AT110">
        <v>3.1</v>
      </c>
      <c r="AU110" t="s">
        <v>3</v>
      </c>
      <c r="AV110">
        <v>0</v>
      </c>
      <c r="AW110">
        <v>2</v>
      </c>
      <c r="AX110">
        <v>151752040</v>
      </c>
      <c r="AY110">
        <v>1</v>
      </c>
      <c r="AZ110">
        <v>0</v>
      </c>
      <c r="BA110">
        <v>132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V110">
        <v>0</v>
      </c>
      <c r="CW110">
        <v>0</v>
      </c>
      <c r="CX110">
        <f>ROUND(Y110*Source!I78,9)</f>
        <v>6.7115</v>
      </c>
      <c r="CY110">
        <f t="shared" si="42"/>
        <v>6.94</v>
      </c>
      <c r="CZ110">
        <f t="shared" si="43"/>
        <v>6.94</v>
      </c>
      <c r="DA110">
        <f t="shared" si="44"/>
        <v>1</v>
      </c>
      <c r="DB110">
        <f t="shared" si="28"/>
        <v>21.51</v>
      </c>
      <c r="DC110">
        <f t="shared" si="29"/>
        <v>0</v>
      </c>
      <c r="DD110" t="s">
        <v>3</v>
      </c>
      <c r="DE110" t="s">
        <v>3</v>
      </c>
      <c r="DF110">
        <f t="shared" si="39"/>
        <v>46.58</v>
      </c>
      <c r="DG110">
        <f t="shared" si="40"/>
        <v>0</v>
      </c>
      <c r="DH110">
        <f t="shared" si="41"/>
        <v>0</v>
      </c>
      <c r="DI110">
        <f t="shared" si="30"/>
        <v>0</v>
      </c>
      <c r="DJ110">
        <f t="shared" si="45"/>
        <v>46.58</v>
      </c>
      <c r="DK110">
        <v>0</v>
      </c>
      <c r="DL110" t="s">
        <v>3</v>
      </c>
      <c r="DM110">
        <v>0</v>
      </c>
      <c r="DN110" t="s">
        <v>3</v>
      </c>
      <c r="DO110">
        <v>0</v>
      </c>
    </row>
    <row r="111" spans="1:119" x14ac:dyDescent="0.2">
      <c r="A111">
        <f>ROW(Source!A78)</f>
        <v>78</v>
      </c>
      <c r="B111">
        <v>151751237</v>
      </c>
      <c r="C111">
        <v>151752023</v>
      </c>
      <c r="D111">
        <v>37406827</v>
      </c>
      <c r="E111">
        <v>1</v>
      </c>
      <c r="F111">
        <v>1</v>
      </c>
      <c r="G111">
        <v>37345137</v>
      </c>
      <c r="H111">
        <v>3</v>
      </c>
      <c r="I111" t="s">
        <v>588</v>
      </c>
      <c r="J111" t="s">
        <v>589</v>
      </c>
      <c r="K111" t="s">
        <v>590</v>
      </c>
      <c r="L111">
        <v>1356</v>
      </c>
      <c r="N111">
        <v>1010</v>
      </c>
      <c r="O111" t="s">
        <v>176</v>
      </c>
      <c r="P111" t="s">
        <v>176</v>
      </c>
      <c r="Q111">
        <v>1000</v>
      </c>
      <c r="W111">
        <v>0</v>
      </c>
      <c r="X111">
        <v>-2134074556</v>
      </c>
      <c r="Y111">
        <f t="shared" si="27"/>
        <v>8.0000000000000002E-3</v>
      </c>
      <c r="AA111">
        <v>614.09</v>
      </c>
      <c r="AB111">
        <v>0</v>
      </c>
      <c r="AC111">
        <v>0</v>
      </c>
      <c r="AD111">
        <v>0</v>
      </c>
      <c r="AE111">
        <v>614.09</v>
      </c>
      <c r="AF111">
        <v>0</v>
      </c>
      <c r="AG111">
        <v>0</v>
      </c>
      <c r="AH111">
        <v>0</v>
      </c>
      <c r="AI111">
        <v>1</v>
      </c>
      <c r="AJ111">
        <v>1</v>
      </c>
      <c r="AK111">
        <v>1</v>
      </c>
      <c r="AL111">
        <v>1</v>
      </c>
      <c r="AM111">
        <v>-2</v>
      </c>
      <c r="AN111">
        <v>0</v>
      </c>
      <c r="AO111">
        <v>1</v>
      </c>
      <c r="AP111">
        <v>1</v>
      </c>
      <c r="AQ111">
        <v>0</v>
      </c>
      <c r="AR111">
        <v>0</v>
      </c>
      <c r="AS111" t="s">
        <v>3</v>
      </c>
      <c r="AT111">
        <v>8.0000000000000002E-3</v>
      </c>
      <c r="AU111" t="s">
        <v>3</v>
      </c>
      <c r="AV111">
        <v>0</v>
      </c>
      <c r="AW111">
        <v>2</v>
      </c>
      <c r="AX111">
        <v>151752041</v>
      </c>
      <c r="AY111">
        <v>1</v>
      </c>
      <c r="AZ111">
        <v>0</v>
      </c>
      <c r="BA111">
        <v>133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V111">
        <v>0</v>
      </c>
      <c r="CW111">
        <v>0</v>
      </c>
      <c r="CX111">
        <f>ROUND(Y111*Source!I78,9)</f>
        <v>1.7319999999999999E-2</v>
      </c>
      <c r="CY111">
        <f t="shared" si="42"/>
        <v>614.09</v>
      </c>
      <c r="CZ111">
        <f t="shared" si="43"/>
        <v>614.09</v>
      </c>
      <c r="DA111">
        <f t="shared" si="44"/>
        <v>1</v>
      </c>
      <c r="DB111">
        <f t="shared" si="28"/>
        <v>4.91</v>
      </c>
      <c r="DC111">
        <f t="shared" si="29"/>
        <v>0</v>
      </c>
      <c r="DD111" t="s">
        <v>3</v>
      </c>
      <c r="DE111" t="s">
        <v>3</v>
      </c>
      <c r="DF111">
        <f t="shared" si="39"/>
        <v>10.64</v>
      </c>
      <c r="DG111">
        <f t="shared" si="40"/>
        <v>0</v>
      </c>
      <c r="DH111">
        <f t="shared" si="41"/>
        <v>0</v>
      </c>
      <c r="DI111">
        <f t="shared" si="30"/>
        <v>0</v>
      </c>
      <c r="DJ111">
        <f t="shared" si="45"/>
        <v>10.64</v>
      </c>
      <c r="DK111">
        <v>0</v>
      </c>
      <c r="DL111" t="s">
        <v>3</v>
      </c>
      <c r="DM111">
        <v>0</v>
      </c>
      <c r="DN111" t="s">
        <v>3</v>
      </c>
      <c r="DO111">
        <v>0</v>
      </c>
    </row>
    <row r="112" spans="1:119" x14ac:dyDescent="0.2">
      <c r="A112">
        <f>ROW(Source!A79)</f>
        <v>79</v>
      </c>
      <c r="B112">
        <v>151751235</v>
      </c>
      <c r="C112">
        <v>151752023</v>
      </c>
      <c r="D112">
        <v>37345142</v>
      </c>
      <c r="E112">
        <v>37345137</v>
      </c>
      <c r="F112">
        <v>1</v>
      </c>
      <c r="G112">
        <v>37345137</v>
      </c>
      <c r="H112">
        <v>1</v>
      </c>
      <c r="I112" t="s">
        <v>497</v>
      </c>
      <c r="J112" t="s">
        <v>3</v>
      </c>
      <c r="K112" t="s">
        <v>498</v>
      </c>
      <c r="L112">
        <v>1191</v>
      </c>
      <c r="N112">
        <v>1013</v>
      </c>
      <c r="O112" t="s">
        <v>499</v>
      </c>
      <c r="P112" t="s">
        <v>499</v>
      </c>
      <c r="Q112">
        <v>1</v>
      </c>
      <c r="W112">
        <v>0</v>
      </c>
      <c r="X112">
        <v>476480486</v>
      </c>
      <c r="Y112">
        <f t="shared" si="27"/>
        <v>4.49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1</v>
      </c>
      <c r="AJ112">
        <v>1</v>
      </c>
      <c r="AK112">
        <v>1</v>
      </c>
      <c r="AL112">
        <v>1</v>
      </c>
      <c r="AM112">
        <v>5</v>
      </c>
      <c r="AN112">
        <v>0</v>
      </c>
      <c r="AO112">
        <v>1</v>
      </c>
      <c r="AP112">
        <v>1</v>
      </c>
      <c r="AQ112">
        <v>0</v>
      </c>
      <c r="AR112">
        <v>0</v>
      </c>
      <c r="AS112" t="s">
        <v>3</v>
      </c>
      <c r="AT112">
        <v>4.49</v>
      </c>
      <c r="AU112" t="s">
        <v>3</v>
      </c>
      <c r="AV112">
        <v>1</v>
      </c>
      <c r="AW112">
        <v>2</v>
      </c>
      <c r="AX112">
        <v>151752033</v>
      </c>
      <c r="AY112">
        <v>1</v>
      </c>
      <c r="AZ112">
        <v>0</v>
      </c>
      <c r="BA112">
        <v>135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U112">
        <f>ROUND(AT112*Source!I79*AH112*AL112,2)</f>
        <v>0</v>
      </c>
      <c r="CV112">
        <f>ROUND(Y112*Source!I79,9)</f>
        <v>9.7208500000000004</v>
      </c>
      <c r="CW112">
        <v>0</v>
      </c>
      <c r="CX112">
        <f>ROUND(Y112*Source!I79,9)</f>
        <v>9.7208500000000004</v>
      </c>
      <c r="CY112">
        <f>AD112</f>
        <v>0</v>
      </c>
      <c r="CZ112">
        <f>AH112</f>
        <v>0</v>
      </c>
      <c r="DA112">
        <f>AL112</f>
        <v>1</v>
      </c>
      <c r="DB112">
        <f t="shared" si="28"/>
        <v>0</v>
      </c>
      <c r="DC112">
        <f t="shared" si="29"/>
        <v>0</v>
      </c>
      <c r="DD112" t="s">
        <v>3</v>
      </c>
      <c r="DE112" t="s">
        <v>3</v>
      </c>
      <c r="DF112">
        <f t="shared" si="39"/>
        <v>0</v>
      </c>
      <c r="DG112">
        <f t="shared" si="40"/>
        <v>0</v>
      </c>
      <c r="DH112">
        <f t="shared" si="41"/>
        <v>0</v>
      </c>
      <c r="DI112">
        <f t="shared" si="30"/>
        <v>0</v>
      </c>
      <c r="DJ112">
        <f>DI112</f>
        <v>0</v>
      </c>
      <c r="DK112">
        <v>0</v>
      </c>
      <c r="DL112" t="s">
        <v>3</v>
      </c>
      <c r="DM112">
        <v>0</v>
      </c>
      <c r="DN112" t="s">
        <v>3</v>
      </c>
      <c r="DO112">
        <v>0</v>
      </c>
    </row>
    <row r="113" spans="1:119" x14ac:dyDescent="0.2">
      <c r="A113">
        <f>ROW(Source!A79)</f>
        <v>79</v>
      </c>
      <c r="B113">
        <v>151751235</v>
      </c>
      <c r="C113">
        <v>151752023</v>
      </c>
      <c r="D113">
        <v>37418445</v>
      </c>
      <c r="E113">
        <v>1</v>
      </c>
      <c r="F113">
        <v>1</v>
      </c>
      <c r="G113">
        <v>37345137</v>
      </c>
      <c r="H113">
        <v>2</v>
      </c>
      <c r="I113" t="s">
        <v>567</v>
      </c>
      <c r="J113" t="s">
        <v>568</v>
      </c>
      <c r="K113" t="s">
        <v>569</v>
      </c>
      <c r="L113">
        <v>1368</v>
      </c>
      <c r="N113">
        <v>1011</v>
      </c>
      <c r="O113" t="s">
        <v>503</v>
      </c>
      <c r="P113" t="s">
        <v>503</v>
      </c>
      <c r="Q113">
        <v>1</v>
      </c>
      <c r="W113">
        <v>0</v>
      </c>
      <c r="X113">
        <v>-1440889904</v>
      </c>
      <c r="Y113">
        <f t="shared" si="27"/>
        <v>0.01</v>
      </c>
      <c r="AA113">
        <v>0</v>
      </c>
      <c r="AB113">
        <v>1118.8900000000001</v>
      </c>
      <c r="AC113">
        <v>455.99</v>
      </c>
      <c r="AD113">
        <v>0</v>
      </c>
      <c r="AE113">
        <v>0</v>
      </c>
      <c r="AF113">
        <v>83.1</v>
      </c>
      <c r="AG113">
        <v>12.62</v>
      </c>
      <c r="AH113">
        <v>0</v>
      </c>
      <c r="AI113">
        <v>1</v>
      </c>
      <c r="AJ113">
        <v>12.86</v>
      </c>
      <c r="AK113">
        <v>34.51</v>
      </c>
      <c r="AL113">
        <v>1</v>
      </c>
      <c r="AM113">
        <v>2</v>
      </c>
      <c r="AN113">
        <v>0</v>
      </c>
      <c r="AO113">
        <v>1</v>
      </c>
      <c r="AP113">
        <v>1</v>
      </c>
      <c r="AQ113">
        <v>0</v>
      </c>
      <c r="AR113">
        <v>0</v>
      </c>
      <c r="AS113" t="s">
        <v>3</v>
      </c>
      <c r="AT113">
        <v>0.01</v>
      </c>
      <c r="AU113" t="s">
        <v>3</v>
      </c>
      <c r="AV113">
        <v>0</v>
      </c>
      <c r="AW113">
        <v>2</v>
      </c>
      <c r="AX113">
        <v>151752034</v>
      </c>
      <c r="AY113">
        <v>1</v>
      </c>
      <c r="AZ113">
        <v>0</v>
      </c>
      <c r="BA113">
        <v>136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V113">
        <v>0</v>
      </c>
      <c r="CW113">
        <f>ROUND(Y113*Source!I79,9)</f>
        <v>2.1649999999999999E-2</v>
      </c>
      <c r="CX113">
        <f>ROUND(Y113*Source!I79,9)</f>
        <v>2.1649999999999999E-2</v>
      </c>
      <c r="CY113">
        <f>AB113</f>
        <v>1118.8900000000001</v>
      </c>
      <c r="CZ113">
        <f>AF113</f>
        <v>83.1</v>
      </c>
      <c r="DA113">
        <f>AJ113</f>
        <v>12.86</v>
      </c>
      <c r="DB113">
        <f t="shared" si="28"/>
        <v>0.83</v>
      </c>
      <c r="DC113">
        <f t="shared" si="29"/>
        <v>0.13</v>
      </c>
      <c r="DD113" t="s">
        <v>3</v>
      </c>
      <c r="DE113" t="s">
        <v>3</v>
      </c>
      <c r="DF113">
        <f t="shared" si="39"/>
        <v>0</v>
      </c>
      <c r="DG113">
        <f>ROUND(ROUND(AF113*AJ113,2)*CX113,2)</f>
        <v>23.14</v>
      </c>
      <c r="DH113">
        <f>ROUND(ROUND(AG113*AK113,2)*CX113,2)</f>
        <v>9.43</v>
      </c>
      <c r="DI113">
        <f t="shared" si="30"/>
        <v>0</v>
      </c>
      <c r="DJ113">
        <f>DG113</f>
        <v>23.14</v>
      </c>
      <c r="DK113">
        <v>0</v>
      </c>
      <c r="DL113" t="s">
        <v>3</v>
      </c>
      <c r="DM113">
        <v>0</v>
      </c>
      <c r="DN113" t="s">
        <v>3</v>
      </c>
      <c r="DO113">
        <v>0</v>
      </c>
    </row>
    <row r="114" spans="1:119" x14ac:dyDescent="0.2">
      <c r="A114">
        <f>ROW(Source!A79)</f>
        <v>79</v>
      </c>
      <c r="B114">
        <v>151751235</v>
      </c>
      <c r="C114">
        <v>151752023</v>
      </c>
      <c r="D114">
        <v>37417692</v>
      </c>
      <c r="E114">
        <v>1</v>
      </c>
      <c r="F114">
        <v>1</v>
      </c>
      <c r="G114">
        <v>37345137</v>
      </c>
      <c r="H114">
        <v>2</v>
      </c>
      <c r="I114" t="s">
        <v>570</v>
      </c>
      <c r="J114" t="s">
        <v>571</v>
      </c>
      <c r="K114" t="s">
        <v>572</v>
      </c>
      <c r="L114">
        <v>1368</v>
      </c>
      <c r="N114">
        <v>1011</v>
      </c>
      <c r="O114" t="s">
        <v>503</v>
      </c>
      <c r="P114" t="s">
        <v>503</v>
      </c>
      <c r="Q114">
        <v>1</v>
      </c>
      <c r="W114">
        <v>0</v>
      </c>
      <c r="X114">
        <v>1668154095</v>
      </c>
      <c r="Y114">
        <f t="shared" si="27"/>
        <v>0.01</v>
      </c>
      <c r="AA114">
        <v>0</v>
      </c>
      <c r="AB114">
        <v>2149.79</v>
      </c>
      <c r="AC114">
        <v>611.71</v>
      </c>
      <c r="AD114">
        <v>0</v>
      </c>
      <c r="AE114">
        <v>0</v>
      </c>
      <c r="AF114">
        <v>179.17</v>
      </c>
      <c r="AG114">
        <v>16.93</v>
      </c>
      <c r="AH114">
        <v>0</v>
      </c>
      <c r="AI114">
        <v>1</v>
      </c>
      <c r="AJ114">
        <v>11.46</v>
      </c>
      <c r="AK114">
        <v>34.51</v>
      </c>
      <c r="AL114">
        <v>1</v>
      </c>
      <c r="AM114">
        <v>2</v>
      </c>
      <c r="AN114">
        <v>0</v>
      </c>
      <c r="AO114">
        <v>1</v>
      </c>
      <c r="AP114">
        <v>1</v>
      </c>
      <c r="AQ114">
        <v>0</v>
      </c>
      <c r="AR114">
        <v>0</v>
      </c>
      <c r="AS114" t="s">
        <v>3</v>
      </c>
      <c r="AT114">
        <v>0.01</v>
      </c>
      <c r="AU114" t="s">
        <v>3</v>
      </c>
      <c r="AV114">
        <v>0</v>
      </c>
      <c r="AW114">
        <v>2</v>
      </c>
      <c r="AX114">
        <v>151752035</v>
      </c>
      <c r="AY114">
        <v>1</v>
      </c>
      <c r="AZ114">
        <v>0</v>
      </c>
      <c r="BA114">
        <v>137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V114">
        <v>0</v>
      </c>
      <c r="CW114">
        <f>ROUND(Y114*Source!I79,9)</f>
        <v>2.1649999999999999E-2</v>
      </c>
      <c r="CX114">
        <f>ROUND(Y114*Source!I79,9)</f>
        <v>2.1649999999999999E-2</v>
      </c>
      <c r="CY114">
        <f>AB114</f>
        <v>2149.79</v>
      </c>
      <c r="CZ114">
        <f>AF114</f>
        <v>179.17</v>
      </c>
      <c r="DA114">
        <f>AJ114</f>
        <v>11.46</v>
      </c>
      <c r="DB114">
        <f t="shared" si="28"/>
        <v>1.79</v>
      </c>
      <c r="DC114">
        <f t="shared" si="29"/>
        <v>0.17</v>
      </c>
      <c r="DD114" t="s">
        <v>3</v>
      </c>
      <c r="DE114" t="s">
        <v>3</v>
      </c>
      <c r="DF114">
        <f t="shared" si="39"/>
        <v>0</v>
      </c>
      <c r="DG114">
        <f>ROUND(ROUND(AF114*AJ114,2)*CX114,2)</f>
        <v>44.45</v>
      </c>
      <c r="DH114">
        <f>ROUND(ROUND(AG114*AK114,2)*CX114,2)</f>
        <v>12.65</v>
      </c>
      <c r="DI114">
        <f t="shared" si="30"/>
        <v>0</v>
      </c>
      <c r="DJ114">
        <f>DG114</f>
        <v>44.45</v>
      </c>
      <c r="DK114">
        <v>0</v>
      </c>
      <c r="DL114" t="s">
        <v>3</v>
      </c>
      <c r="DM114">
        <v>0</v>
      </c>
      <c r="DN114" t="s">
        <v>3</v>
      </c>
      <c r="DO114">
        <v>0</v>
      </c>
    </row>
    <row r="115" spans="1:119" x14ac:dyDescent="0.2">
      <c r="A115">
        <f>ROW(Source!A79)</f>
        <v>79</v>
      </c>
      <c r="B115">
        <v>151751235</v>
      </c>
      <c r="C115">
        <v>151752023</v>
      </c>
      <c r="D115">
        <v>37394570</v>
      </c>
      <c r="E115">
        <v>1</v>
      </c>
      <c r="F115">
        <v>1</v>
      </c>
      <c r="G115">
        <v>37345137</v>
      </c>
      <c r="H115">
        <v>3</v>
      </c>
      <c r="I115" t="s">
        <v>573</v>
      </c>
      <c r="J115" t="s">
        <v>574</v>
      </c>
      <c r="K115" t="s">
        <v>575</v>
      </c>
      <c r="L115">
        <v>1346</v>
      </c>
      <c r="N115">
        <v>1009</v>
      </c>
      <c r="O115" t="s">
        <v>507</v>
      </c>
      <c r="P115" t="s">
        <v>507</v>
      </c>
      <c r="Q115">
        <v>1</v>
      </c>
      <c r="W115">
        <v>0</v>
      </c>
      <c r="X115">
        <v>1946441422</v>
      </c>
      <c r="Y115">
        <f t="shared" si="27"/>
        <v>0.43</v>
      </c>
      <c r="AA115">
        <v>12.58</v>
      </c>
      <c r="AB115">
        <v>0</v>
      </c>
      <c r="AC115">
        <v>0</v>
      </c>
      <c r="AD115">
        <v>0</v>
      </c>
      <c r="AE115">
        <v>1.39</v>
      </c>
      <c r="AF115">
        <v>0</v>
      </c>
      <c r="AG115">
        <v>0</v>
      </c>
      <c r="AH115">
        <v>0</v>
      </c>
      <c r="AI115">
        <v>9.0500000000000007</v>
      </c>
      <c r="AJ115">
        <v>1</v>
      </c>
      <c r="AK115">
        <v>1</v>
      </c>
      <c r="AL115">
        <v>1</v>
      </c>
      <c r="AM115">
        <v>2</v>
      </c>
      <c r="AN115">
        <v>0</v>
      </c>
      <c r="AO115">
        <v>1</v>
      </c>
      <c r="AP115">
        <v>1</v>
      </c>
      <c r="AQ115">
        <v>0</v>
      </c>
      <c r="AR115">
        <v>0</v>
      </c>
      <c r="AS115" t="s">
        <v>3</v>
      </c>
      <c r="AT115">
        <v>0.43</v>
      </c>
      <c r="AU115" t="s">
        <v>3</v>
      </c>
      <c r="AV115">
        <v>0</v>
      </c>
      <c r="AW115">
        <v>2</v>
      </c>
      <c r="AX115">
        <v>151752036</v>
      </c>
      <c r="AY115">
        <v>1</v>
      </c>
      <c r="AZ115">
        <v>0</v>
      </c>
      <c r="BA115">
        <v>138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V115">
        <v>0</v>
      </c>
      <c r="CW115">
        <v>0</v>
      </c>
      <c r="CX115">
        <f>ROUND(Y115*Source!I79,9)</f>
        <v>0.93095000000000006</v>
      </c>
      <c r="CY115">
        <f t="shared" ref="CY115:CY120" si="46">AA115</f>
        <v>12.58</v>
      </c>
      <c r="CZ115">
        <f t="shared" ref="CZ115:CZ120" si="47">AE115</f>
        <v>1.39</v>
      </c>
      <c r="DA115">
        <f t="shared" ref="DA115:DA120" si="48">AI115</f>
        <v>9.0500000000000007</v>
      </c>
      <c r="DB115">
        <f t="shared" si="28"/>
        <v>0.6</v>
      </c>
      <c r="DC115">
        <f t="shared" si="29"/>
        <v>0</v>
      </c>
      <c r="DD115" t="s">
        <v>3</v>
      </c>
      <c r="DE115" t="s">
        <v>3</v>
      </c>
      <c r="DF115">
        <f t="shared" ref="DF115:DF120" si="49">ROUND(ROUND(AE115*AI115,2)*CX115,2)</f>
        <v>11.71</v>
      </c>
      <c r="DG115">
        <f t="shared" ref="DG115:DG131" si="50">ROUND(ROUND(AF115,2)*CX115,2)</f>
        <v>0</v>
      </c>
      <c r="DH115">
        <f t="shared" ref="DH115:DH131" si="51">ROUND(ROUND(AG115,2)*CX115,2)</f>
        <v>0</v>
      </c>
      <c r="DI115">
        <f t="shared" si="30"/>
        <v>0</v>
      </c>
      <c r="DJ115">
        <f t="shared" ref="DJ115:DJ120" si="52">DF115</f>
        <v>11.71</v>
      </c>
      <c r="DK115">
        <v>0</v>
      </c>
      <c r="DL115" t="s">
        <v>3</v>
      </c>
      <c r="DM115">
        <v>0</v>
      </c>
      <c r="DN115" t="s">
        <v>3</v>
      </c>
      <c r="DO115">
        <v>0</v>
      </c>
    </row>
    <row r="116" spans="1:119" x14ac:dyDescent="0.2">
      <c r="A116">
        <f>ROW(Source!A79)</f>
        <v>79</v>
      </c>
      <c r="B116">
        <v>151751235</v>
      </c>
      <c r="C116">
        <v>151752023</v>
      </c>
      <c r="D116">
        <v>37395012</v>
      </c>
      <c r="E116">
        <v>1</v>
      </c>
      <c r="F116">
        <v>1</v>
      </c>
      <c r="G116">
        <v>37345137</v>
      </c>
      <c r="H116">
        <v>3</v>
      </c>
      <c r="I116" t="s">
        <v>576</v>
      </c>
      <c r="J116" t="s">
        <v>577</v>
      </c>
      <c r="K116" t="s">
        <v>578</v>
      </c>
      <c r="L116">
        <v>1346</v>
      </c>
      <c r="N116">
        <v>1009</v>
      </c>
      <c r="O116" t="s">
        <v>507</v>
      </c>
      <c r="P116" t="s">
        <v>507</v>
      </c>
      <c r="Q116">
        <v>1</v>
      </c>
      <c r="W116">
        <v>0</v>
      </c>
      <c r="X116">
        <v>100288402</v>
      </c>
      <c r="Y116">
        <f t="shared" si="27"/>
        <v>0.16</v>
      </c>
      <c r="AA116">
        <v>270.42</v>
      </c>
      <c r="AB116">
        <v>0</v>
      </c>
      <c r="AC116">
        <v>0</v>
      </c>
      <c r="AD116">
        <v>0</v>
      </c>
      <c r="AE116">
        <v>159.07</v>
      </c>
      <c r="AF116">
        <v>0</v>
      </c>
      <c r="AG116">
        <v>0</v>
      </c>
      <c r="AH116">
        <v>0</v>
      </c>
      <c r="AI116">
        <v>1.7</v>
      </c>
      <c r="AJ116">
        <v>1</v>
      </c>
      <c r="AK116">
        <v>1</v>
      </c>
      <c r="AL116">
        <v>1</v>
      </c>
      <c r="AM116">
        <v>2</v>
      </c>
      <c r="AN116">
        <v>0</v>
      </c>
      <c r="AO116">
        <v>1</v>
      </c>
      <c r="AP116">
        <v>1</v>
      </c>
      <c r="AQ116">
        <v>0</v>
      </c>
      <c r="AR116">
        <v>0</v>
      </c>
      <c r="AS116" t="s">
        <v>3</v>
      </c>
      <c r="AT116">
        <v>0.16</v>
      </c>
      <c r="AU116" t="s">
        <v>3</v>
      </c>
      <c r="AV116">
        <v>0</v>
      </c>
      <c r="AW116">
        <v>2</v>
      </c>
      <c r="AX116">
        <v>151752037</v>
      </c>
      <c r="AY116">
        <v>1</v>
      </c>
      <c r="AZ116">
        <v>0</v>
      </c>
      <c r="BA116">
        <v>139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V116">
        <v>0</v>
      </c>
      <c r="CW116">
        <v>0</v>
      </c>
      <c r="CX116">
        <f>ROUND(Y116*Source!I79,9)</f>
        <v>0.34639999999999999</v>
      </c>
      <c r="CY116">
        <f t="shared" si="46"/>
        <v>270.42</v>
      </c>
      <c r="CZ116">
        <f t="shared" si="47"/>
        <v>159.07</v>
      </c>
      <c r="DA116">
        <f t="shared" si="48"/>
        <v>1.7</v>
      </c>
      <c r="DB116">
        <f t="shared" si="28"/>
        <v>25.45</v>
      </c>
      <c r="DC116">
        <f t="shared" si="29"/>
        <v>0</v>
      </c>
      <c r="DD116" t="s">
        <v>3</v>
      </c>
      <c r="DE116" t="s">
        <v>3</v>
      </c>
      <c r="DF116">
        <f t="shared" si="49"/>
        <v>93.67</v>
      </c>
      <c r="DG116">
        <f t="shared" si="50"/>
        <v>0</v>
      </c>
      <c r="DH116">
        <f t="shared" si="51"/>
        <v>0</v>
      </c>
      <c r="DI116">
        <f t="shared" si="30"/>
        <v>0</v>
      </c>
      <c r="DJ116">
        <f t="shared" si="52"/>
        <v>93.67</v>
      </c>
      <c r="DK116">
        <v>0</v>
      </c>
      <c r="DL116" t="s">
        <v>3</v>
      </c>
      <c r="DM116">
        <v>0</v>
      </c>
      <c r="DN116" t="s">
        <v>3</v>
      </c>
      <c r="DO116">
        <v>0</v>
      </c>
    </row>
    <row r="117" spans="1:119" x14ac:dyDescent="0.2">
      <c r="A117">
        <f>ROW(Source!A79)</f>
        <v>79</v>
      </c>
      <c r="B117">
        <v>151751235</v>
      </c>
      <c r="C117">
        <v>151752023</v>
      </c>
      <c r="D117">
        <v>109858757</v>
      </c>
      <c r="E117">
        <v>1</v>
      </c>
      <c r="F117">
        <v>1</v>
      </c>
      <c r="G117">
        <v>37345137</v>
      </c>
      <c r="H117">
        <v>3</v>
      </c>
      <c r="I117" t="s">
        <v>579</v>
      </c>
      <c r="J117" t="s">
        <v>580</v>
      </c>
      <c r="K117" t="s">
        <v>581</v>
      </c>
      <c r="L117">
        <v>1355</v>
      </c>
      <c r="N117">
        <v>1010</v>
      </c>
      <c r="O117" t="s">
        <v>184</v>
      </c>
      <c r="P117" t="s">
        <v>184</v>
      </c>
      <c r="Q117">
        <v>100</v>
      </c>
      <c r="W117">
        <v>0</v>
      </c>
      <c r="X117">
        <v>812954682</v>
      </c>
      <c r="Y117">
        <f t="shared" si="27"/>
        <v>0.05</v>
      </c>
      <c r="AA117">
        <v>939.39</v>
      </c>
      <c r="AB117">
        <v>0</v>
      </c>
      <c r="AC117">
        <v>0</v>
      </c>
      <c r="AD117">
        <v>0</v>
      </c>
      <c r="AE117">
        <v>68.819999999999993</v>
      </c>
      <c r="AF117">
        <v>0</v>
      </c>
      <c r="AG117">
        <v>0</v>
      </c>
      <c r="AH117">
        <v>0</v>
      </c>
      <c r="AI117">
        <v>13.65</v>
      </c>
      <c r="AJ117">
        <v>1</v>
      </c>
      <c r="AK117">
        <v>1</v>
      </c>
      <c r="AL117">
        <v>1</v>
      </c>
      <c r="AM117">
        <v>2</v>
      </c>
      <c r="AN117">
        <v>0</v>
      </c>
      <c r="AO117">
        <v>1</v>
      </c>
      <c r="AP117">
        <v>1</v>
      </c>
      <c r="AQ117">
        <v>0</v>
      </c>
      <c r="AR117">
        <v>0</v>
      </c>
      <c r="AS117" t="s">
        <v>3</v>
      </c>
      <c r="AT117">
        <v>0.05</v>
      </c>
      <c r="AU117" t="s">
        <v>3</v>
      </c>
      <c r="AV117">
        <v>0</v>
      </c>
      <c r="AW117">
        <v>2</v>
      </c>
      <c r="AX117">
        <v>151752038</v>
      </c>
      <c r="AY117">
        <v>1</v>
      </c>
      <c r="AZ117">
        <v>0</v>
      </c>
      <c r="BA117">
        <v>140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V117">
        <v>0</v>
      </c>
      <c r="CW117">
        <v>0</v>
      </c>
      <c r="CX117">
        <f>ROUND(Y117*Source!I79,9)</f>
        <v>0.10825</v>
      </c>
      <c r="CY117">
        <f t="shared" si="46"/>
        <v>939.39</v>
      </c>
      <c r="CZ117">
        <f t="shared" si="47"/>
        <v>68.819999999999993</v>
      </c>
      <c r="DA117">
        <f t="shared" si="48"/>
        <v>13.65</v>
      </c>
      <c r="DB117">
        <f t="shared" si="28"/>
        <v>3.44</v>
      </c>
      <c r="DC117">
        <f t="shared" si="29"/>
        <v>0</v>
      </c>
      <c r="DD117" t="s">
        <v>3</v>
      </c>
      <c r="DE117" t="s">
        <v>3</v>
      </c>
      <c r="DF117">
        <f t="shared" si="49"/>
        <v>101.69</v>
      </c>
      <c r="DG117">
        <f t="shared" si="50"/>
        <v>0</v>
      </c>
      <c r="DH117">
        <f t="shared" si="51"/>
        <v>0</v>
      </c>
      <c r="DI117">
        <f t="shared" si="30"/>
        <v>0</v>
      </c>
      <c r="DJ117">
        <f t="shared" si="52"/>
        <v>101.69</v>
      </c>
      <c r="DK117">
        <v>0</v>
      </c>
      <c r="DL117" t="s">
        <v>3</v>
      </c>
      <c r="DM117">
        <v>0</v>
      </c>
      <c r="DN117" t="s">
        <v>3</v>
      </c>
      <c r="DO117">
        <v>0</v>
      </c>
    </row>
    <row r="118" spans="1:119" x14ac:dyDescent="0.2">
      <c r="A118">
        <f>ROW(Source!A79)</f>
        <v>79</v>
      </c>
      <c r="B118">
        <v>151751235</v>
      </c>
      <c r="C118">
        <v>151752023</v>
      </c>
      <c r="D118">
        <v>113490138</v>
      </c>
      <c r="E118">
        <v>1</v>
      </c>
      <c r="F118">
        <v>1</v>
      </c>
      <c r="G118">
        <v>37345137</v>
      </c>
      <c r="H118">
        <v>3</v>
      </c>
      <c r="I118" t="s">
        <v>582</v>
      </c>
      <c r="J118" t="s">
        <v>583</v>
      </c>
      <c r="K118" t="s">
        <v>584</v>
      </c>
      <c r="L118">
        <v>1356</v>
      </c>
      <c r="N118">
        <v>1010</v>
      </c>
      <c r="O118" t="s">
        <v>176</v>
      </c>
      <c r="P118" t="s">
        <v>176</v>
      </c>
      <c r="Q118">
        <v>1000</v>
      </c>
      <c r="W118">
        <v>0</v>
      </c>
      <c r="X118">
        <v>-1101602209</v>
      </c>
      <c r="Y118">
        <f t="shared" si="27"/>
        <v>1.2200000000000001E-2</v>
      </c>
      <c r="AA118">
        <v>1250.79</v>
      </c>
      <c r="AB118">
        <v>0</v>
      </c>
      <c r="AC118">
        <v>0</v>
      </c>
      <c r="AD118">
        <v>0</v>
      </c>
      <c r="AE118">
        <v>183.4</v>
      </c>
      <c r="AF118">
        <v>0</v>
      </c>
      <c r="AG118">
        <v>0</v>
      </c>
      <c r="AH118">
        <v>0</v>
      </c>
      <c r="AI118">
        <v>6.82</v>
      </c>
      <c r="AJ118">
        <v>1</v>
      </c>
      <c r="AK118">
        <v>1</v>
      </c>
      <c r="AL118">
        <v>1</v>
      </c>
      <c r="AM118">
        <v>2</v>
      </c>
      <c r="AN118">
        <v>0</v>
      </c>
      <c r="AO118">
        <v>1</v>
      </c>
      <c r="AP118">
        <v>1</v>
      </c>
      <c r="AQ118">
        <v>0</v>
      </c>
      <c r="AR118">
        <v>0</v>
      </c>
      <c r="AS118" t="s">
        <v>3</v>
      </c>
      <c r="AT118">
        <v>1.2200000000000001E-2</v>
      </c>
      <c r="AU118" t="s">
        <v>3</v>
      </c>
      <c r="AV118">
        <v>0</v>
      </c>
      <c r="AW118">
        <v>2</v>
      </c>
      <c r="AX118">
        <v>151752039</v>
      </c>
      <c r="AY118">
        <v>1</v>
      </c>
      <c r="AZ118">
        <v>0</v>
      </c>
      <c r="BA118">
        <v>141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V118">
        <v>0</v>
      </c>
      <c r="CW118">
        <v>0</v>
      </c>
      <c r="CX118">
        <f>ROUND(Y118*Source!I79,9)</f>
        <v>2.6412999999999999E-2</v>
      </c>
      <c r="CY118">
        <f t="shared" si="46"/>
        <v>1250.79</v>
      </c>
      <c r="CZ118">
        <f t="shared" si="47"/>
        <v>183.4</v>
      </c>
      <c r="DA118">
        <f t="shared" si="48"/>
        <v>6.82</v>
      </c>
      <c r="DB118">
        <f t="shared" si="28"/>
        <v>2.2400000000000002</v>
      </c>
      <c r="DC118">
        <f t="shared" si="29"/>
        <v>0</v>
      </c>
      <c r="DD118" t="s">
        <v>3</v>
      </c>
      <c r="DE118" t="s">
        <v>3</v>
      </c>
      <c r="DF118">
        <f t="shared" si="49"/>
        <v>33.04</v>
      </c>
      <c r="DG118">
        <f t="shared" si="50"/>
        <v>0</v>
      </c>
      <c r="DH118">
        <f t="shared" si="51"/>
        <v>0</v>
      </c>
      <c r="DI118">
        <f t="shared" si="30"/>
        <v>0</v>
      </c>
      <c r="DJ118">
        <f t="shared" si="52"/>
        <v>33.04</v>
      </c>
      <c r="DK118">
        <v>0</v>
      </c>
      <c r="DL118" t="s">
        <v>3</v>
      </c>
      <c r="DM118">
        <v>0</v>
      </c>
      <c r="DN118" t="s">
        <v>3</v>
      </c>
      <c r="DO118">
        <v>0</v>
      </c>
    </row>
    <row r="119" spans="1:119" x14ac:dyDescent="0.2">
      <c r="A119">
        <f>ROW(Source!A79)</f>
        <v>79</v>
      </c>
      <c r="B119">
        <v>151751235</v>
      </c>
      <c r="C119">
        <v>151752023</v>
      </c>
      <c r="D119">
        <v>37406820</v>
      </c>
      <c r="E119">
        <v>1</v>
      </c>
      <c r="F119">
        <v>1</v>
      </c>
      <c r="G119">
        <v>37345137</v>
      </c>
      <c r="H119">
        <v>3</v>
      </c>
      <c r="I119" t="s">
        <v>585</v>
      </c>
      <c r="J119" t="s">
        <v>586</v>
      </c>
      <c r="K119" t="s">
        <v>587</v>
      </c>
      <c r="L119">
        <v>1354</v>
      </c>
      <c r="N119">
        <v>1010</v>
      </c>
      <c r="O119" t="s">
        <v>29</v>
      </c>
      <c r="P119" t="s">
        <v>29</v>
      </c>
      <c r="Q119">
        <v>1</v>
      </c>
      <c r="W119">
        <v>0</v>
      </c>
      <c r="X119">
        <v>1920044476</v>
      </c>
      <c r="Y119">
        <f t="shared" si="27"/>
        <v>3.1</v>
      </c>
      <c r="AA119">
        <v>24.78</v>
      </c>
      <c r="AB119">
        <v>0</v>
      </c>
      <c r="AC119">
        <v>0</v>
      </c>
      <c r="AD119">
        <v>0</v>
      </c>
      <c r="AE119">
        <v>6.94</v>
      </c>
      <c r="AF119">
        <v>0</v>
      </c>
      <c r="AG119">
        <v>0</v>
      </c>
      <c r="AH119">
        <v>0</v>
      </c>
      <c r="AI119">
        <v>3.57</v>
      </c>
      <c r="AJ119">
        <v>1</v>
      </c>
      <c r="AK119">
        <v>1</v>
      </c>
      <c r="AL119">
        <v>1</v>
      </c>
      <c r="AM119">
        <v>2</v>
      </c>
      <c r="AN119">
        <v>0</v>
      </c>
      <c r="AO119">
        <v>1</v>
      </c>
      <c r="AP119">
        <v>1</v>
      </c>
      <c r="AQ119">
        <v>0</v>
      </c>
      <c r="AR119">
        <v>0</v>
      </c>
      <c r="AS119" t="s">
        <v>3</v>
      </c>
      <c r="AT119">
        <v>3.1</v>
      </c>
      <c r="AU119" t="s">
        <v>3</v>
      </c>
      <c r="AV119">
        <v>0</v>
      </c>
      <c r="AW119">
        <v>2</v>
      </c>
      <c r="AX119">
        <v>151752040</v>
      </c>
      <c r="AY119">
        <v>1</v>
      </c>
      <c r="AZ119">
        <v>0</v>
      </c>
      <c r="BA119">
        <v>142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V119">
        <v>0</v>
      </c>
      <c r="CW119">
        <v>0</v>
      </c>
      <c r="CX119">
        <f>ROUND(Y119*Source!I79,9)</f>
        <v>6.7115</v>
      </c>
      <c r="CY119">
        <f t="shared" si="46"/>
        <v>24.78</v>
      </c>
      <c r="CZ119">
        <f t="shared" si="47"/>
        <v>6.94</v>
      </c>
      <c r="DA119">
        <f t="shared" si="48"/>
        <v>3.57</v>
      </c>
      <c r="DB119">
        <f t="shared" si="28"/>
        <v>21.51</v>
      </c>
      <c r="DC119">
        <f t="shared" si="29"/>
        <v>0</v>
      </c>
      <c r="DD119" t="s">
        <v>3</v>
      </c>
      <c r="DE119" t="s">
        <v>3</v>
      </c>
      <c r="DF119">
        <f t="shared" si="49"/>
        <v>166.31</v>
      </c>
      <c r="DG119">
        <f t="shared" si="50"/>
        <v>0</v>
      </c>
      <c r="DH119">
        <f t="shared" si="51"/>
        <v>0</v>
      </c>
      <c r="DI119">
        <f t="shared" si="30"/>
        <v>0</v>
      </c>
      <c r="DJ119">
        <f t="shared" si="52"/>
        <v>166.31</v>
      </c>
      <c r="DK119">
        <v>0</v>
      </c>
      <c r="DL119" t="s">
        <v>3</v>
      </c>
      <c r="DM119">
        <v>0</v>
      </c>
      <c r="DN119" t="s">
        <v>3</v>
      </c>
      <c r="DO119">
        <v>0</v>
      </c>
    </row>
    <row r="120" spans="1:119" x14ac:dyDescent="0.2">
      <c r="A120">
        <f>ROW(Source!A79)</f>
        <v>79</v>
      </c>
      <c r="B120">
        <v>151751235</v>
      </c>
      <c r="C120">
        <v>151752023</v>
      </c>
      <c r="D120">
        <v>37406827</v>
      </c>
      <c r="E120">
        <v>1</v>
      </c>
      <c r="F120">
        <v>1</v>
      </c>
      <c r="G120">
        <v>37345137</v>
      </c>
      <c r="H120">
        <v>3</v>
      </c>
      <c r="I120" t="s">
        <v>588</v>
      </c>
      <c r="J120" t="s">
        <v>589</v>
      </c>
      <c r="K120" t="s">
        <v>590</v>
      </c>
      <c r="L120">
        <v>1356</v>
      </c>
      <c r="N120">
        <v>1010</v>
      </c>
      <c r="O120" t="s">
        <v>176</v>
      </c>
      <c r="P120" t="s">
        <v>176</v>
      </c>
      <c r="Q120">
        <v>1000</v>
      </c>
      <c r="W120">
        <v>0</v>
      </c>
      <c r="X120">
        <v>-2134074556</v>
      </c>
      <c r="Y120">
        <f t="shared" si="27"/>
        <v>8.0000000000000002E-3</v>
      </c>
      <c r="AA120">
        <v>669.36</v>
      </c>
      <c r="AB120">
        <v>0</v>
      </c>
      <c r="AC120">
        <v>0</v>
      </c>
      <c r="AD120">
        <v>0</v>
      </c>
      <c r="AE120">
        <v>614.09</v>
      </c>
      <c r="AF120">
        <v>0</v>
      </c>
      <c r="AG120">
        <v>0</v>
      </c>
      <c r="AH120">
        <v>0</v>
      </c>
      <c r="AI120">
        <v>1.0900000000000001</v>
      </c>
      <c r="AJ120">
        <v>1</v>
      </c>
      <c r="AK120">
        <v>1</v>
      </c>
      <c r="AL120">
        <v>1</v>
      </c>
      <c r="AM120">
        <v>2</v>
      </c>
      <c r="AN120">
        <v>0</v>
      </c>
      <c r="AO120">
        <v>1</v>
      </c>
      <c r="AP120">
        <v>1</v>
      </c>
      <c r="AQ120">
        <v>0</v>
      </c>
      <c r="AR120">
        <v>0</v>
      </c>
      <c r="AS120" t="s">
        <v>3</v>
      </c>
      <c r="AT120">
        <v>8.0000000000000002E-3</v>
      </c>
      <c r="AU120" t="s">
        <v>3</v>
      </c>
      <c r="AV120">
        <v>0</v>
      </c>
      <c r="AW120">
        <v>2</v>
      </c>
      <c r="AX120">
        <v>151752041</v>
      </c>
      <c r="AY120">
        <v>1</v>
      </c>
      <c r="AZ120">
        <v>0</v>
      </c>
      <c r="BA120">
        <v>143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V120">
        <v>0</v>
      </c>
      <c r="CW120">
        <v>0</v>
      </c>
      <c r="CX120">
        <f>ROUND(Y120*Source!I79,9)</f>
        <v>1.7319999999999999E-2</v>
      </c>
      <c r="CY120">
        <f t="shared" si="46"/>
        <v>669.36</v>
      </c>
      <c r="CZ120">
        <f t="shared" si="47"/>
        <v>614.09</v>
      </c>
      <c r="DA120">
        <f t="shared" si="48"/>
        <v>1.0900000000000001</v>
      </c>
      <c r="DB120">
        <f t="shared" si="28"/>
        <v>4.91</v>
      </c>
      <c r="DC120">
        <f t="shared" si="29"/>
        <v>0</v>
      </c>
      <c r="DD120" t="s">
        <v>3</v>
      </c>
      <c r="DE120" t="s">
        <v>3</v>
      </c>
      <c r="DF120">
        <f t="shared" si="49"/>
        <v>11.59</v>
      </c>
      <c r="DG120">
        <f t="shared" si="50"/>
        <v>0</v>
      </c>
      <c r="DH120">
        <f t="shared" si="51"/>
        <v>0</v>
      </c>
      <c r="DI120">
        <f t="shared" si="30"/>
        <v>0</v>
      </c>
      <c r="DJ120">
        <f t="shared" si="52"/>
        <v>11.59</v>
      </c>
      <c r="DK120">
        <v>0</v>
      </c>
      <c r="DL120" t="s">
        <v>3</v>
      </c>
      <c r="DM120">
        <v>0</v>
      </c>
      <c r="DN120" t="s">
        <v>3</v>
      </c>
      <c r="DO120">
        <v>0</v>
      </c>
    </row>
    <row r="121" spans="1:119" x14ac:dyDescent="0.2">
      <c r="A121">
        <f>ROW(Source!A80)</f>
        <v>80</v>
      </c>
      <c r="B121">
        <v>151751237</v>
      </c>
      <c r="C121">
        <v>151752043</v>
      </c>
      <c r="D121">
        <v>37345142</v>
      </c>
      <c r="E121">
        <v>37345137</v>
      </c>
      <c r="F121">
        <v>1</v>
      </c>
      <c r="G121">
        <v>37345137</v>
      </c>
      <c r="H121">
        <v>1</v>
      </c>
      <c r="I121" t="s">
        <v>497</v>
      </c>
      <c r="J121" t="s">
        <v>3</v>
      </c>
      <c r="K121" t="s">
        <v>498</v>
      </c>
      <c r="L121">
        <v>1191</v>
      </c>
      <c r="N121">
        <v>1013</v>
      </c>
      <c r="O121" t="s">
        <v>499</v>
      </c>
      <c r="P121" t="s">
        <v>499</v>
      </c>
      <c r="Q121">
        <v>1</v>
      </c>
      <c r="W121">
        <v>0</v>
      </c>
      <c r="X121">
        <v>476480486</v>
      </c>
      <c r="Y121">
        <f t="shared" si="27"/>
        <v>20.3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1</v>
      </c>
      <c r="AJ121">
        <v>1</v>
      </c>
      <c r="AK121">
        <v>1</v>
      </c>
      <c r="AL121">
        <v>1</v>
      </c>
      <c r="AM121">
        <v>-2</v>
      </c>
      <c r="AN121">
        <v>0</v>
      </c>
      <c r="AO121">
        <v>1</v>
      </c>
      <c r="AP121">
        <v>1</v>
      </c>
      <c r="AQ121">
        <v>0</v>
      </c>
      <c r="AR121">
        <v>0</v>
      </c>
      <c r="AS121" t="s">
        <v>3</v>
      </c>
      <c r="AT121">
        <v>20.3</v>
      </c>
      <c r="AU121" t="s">
        <v>3</v>
      </c>
      <c r="AV121">
        <v>1</v>
      </c>
      <c r="AW121">
        <v>2</v>
      </c>
      <c r="AX121">
        <v>151752054</v>
      </c>
      <c r="AY121">
        <v>1</v>
      </c>
      <c r="AZ121">
        <v>0</v>
      </c>
      <c r="BA121">
        <v>145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U121">
        <f>ROUND(AT121*Source!I80*AH121*AL121,2)</f>
        <v>0</v>
      </c>
      <c r="CV121">
        <f>ROUND(Y121*Source!I80,9)</f>
        <v>73.790499999999994</v>
      </c>
      <c r="CW121">
        <v>0</v>
      </c>
      <c r="CX121">
        <f>ROUND(Y121*Source!I80,9)</f>
        <v>73.790499999999994</v>
      </c>
      <c r="CY121">
        <f>AD121</f>
        <v>0</v>
      </c>
      <c r="CZ121">
        <f>AH121</f>
        <v>0</v>
      </c>
      <c r="DA121">
        <f>AL121</f>
        <v>1</v>
      </c>
      <c r="DB121">
        <f t="shared" si="28"/>
        <v>0</v>
      </c>
      <c r="DC121">
        <f t="shared" si="29"/>
        <v>0</v>
      </c>
      <c r="DD121" t="s">
        <v>3</v>
      </c>
      <c r="DE121" t="s">
        <v>3</v>
      </c>
      <c r="DF121">
        <f t="shared" ref="DF121:DF134" si="53">ROUND(ROUND(AE121,2)*CX121,2)</f>
        <v>0</v>
      </c>
      <c r="DG121">
        <f t="shared" si="50"/>
        <v>0</v>
      </c>
      <c r="DH121">
        <f t="shared" si="51"/>
        <v>0</v>
      </c>
      <c r="DI121">
        <f t="shared" si="30"/>
        <v>0</v>
      </c>
      <c r="DJ121">
        <f>DI121</f>
        <v>0</v>
      </c>
      <c r="DK121">
        <v>0</v>
      </c>
      <c r="DL121" t="s">
        <v>3</v>
      </c>
      <c r="DM121">
        <v>0</v>
      </c>
      <c r="DN121" t="s">
        <v>3</v>
      </c>
      <c r="DO121">
        <v>0</v>
      </c>
    </row>
    <row r="122" spans="1:119" x14ac:dyDescent="0.2">
      <c r="A122">
        <f>ROW(Source!A80)</f>
        <v>80</v>
      </c>
      <c r="B122">
        <v>151751237</v>
      </c>
      <c r="C122">
        <v>151752043</v>
      </c>
      <c r="D122">
        <v>37418162</v>
      </c>
      <c r="E122">
        <v>1</v>
      </c>
      <c r="F122">
        <v>1</v>
      </c>
      <c r="G122">
        <v>37345137</v>
      </c>
      <c r="H122">
        <v>2</v>
      </c>
      <c r="I122" t="s">
        <v>591</v>
      </c>
      <c r="J122" t="s">
        <v>592</v>
      </c>
      <c r="K122" t="s">
        <v>593</v>
      </c>
      <c r="L122">
        <v>1368</v>
      </c>
      <c r="N122">
        <v>1011</v>
      </c>
      <c r="O122" t="s">
        <v>503</v>
      </c>
      <c r="P122" t="s">
        <v>503</v>
      </c>
      <c r="Q122">
        <v>1</v>
      </c>
      <c r="W122">
        <v>0</v>
      </c>
      <c r="X122">
        <v>-1515164169</v>
      </c>
      <c r="Y122">
        <f t="shared" si="27"/>
        <v>2.33</v>
      </c>
      <c r="AA122">
        <v>0</v>
      </c>
      <c r="AB122">
        <v>7.11</v>
      </c>
      <c r="AC122">
        <v>0</v>
      </c>
      <c r="AD122">
        <v>0</v>
      </c>
      <c r="AE122">
        <v>0</v>
      </c>
      <c r="AF122">
        <v>7.11</v>
      </c>
      <c r="AG122">
        <v>0</v>
      </c>
      <c r="AH122">
        <v>0</v>
      </c>
      <c r="AI122">
        <v>1</v>
      </c>
      <c r="AJ122">
        <v>1</v>
      </c>
      <c r="AK122">
        <v>1</v>
      </c>
      <c r="AL122">
        <v>1</v>
      </c>
      <c r="AM122">
        <v>-2</v>
      </c>
      <c r="AN122">
        <v>0</v>
      </c>
      <c r="AO122">
        <v>1</v>
      </c>
      <c r="AP122">
        <v>1</v>
      </c>
      <c r="AQ122">
        <v>0</v>
      </c>
      <c r="AR122">
        <v>0</v>
      </c>
      <c r="AS122" t="s">
        <v>3</v>
      </c>
      <c r="AT122">
        <v>2.33</v>
      </c>
      <c r="AU122" t="s">
        <v>3</v>
      </c>
      <c r="AV122">
        <v>0</v>
      </c>
      <c r="AW122">
        <v>2</v>
      </c>
      <c r="AX122">
        <v>151752055</v>
      </c>
      <c r="AY122">
        <v>1</v>
      </c>
      <c r="AZ122">
        <v>0</v>
      </c>
      <c r="BA122">
        <v>146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V122">
        <v>0</v>
      </c>
      <c r="CW122">
        <f>ROUND(Y122*Source!I80,9)</f>
        <v>8.4695499999999999</v>
      </c>
      <c r="CX122">
        <f>ROUND(Y122*Source!I80,9)</f>
        <v>8.4695499999999999</v>
      </c>
      <c r="CY122">
        <f>AB122</f>
        <v>7.11</v>
      </c>
      <c r="CZ122">
        <f>AF122</f>
        <v>7.11</v>
      </c>
      <c r="DA122">
        <f>AJ122</f>
        <v>1</v>
      </c>
      <c r="DB122">
        <f t="shared" si="28"/>
        <v>16.57</v>
      </c>
      <c r="DC122">
        <f t="shared" si="29"/>
        <v>0</v>
      </c>
      <c r="DD122" t="s">
        <v>3</v>
      </c>
      <c r="DE122" t="s">
        <v>3</v>
      </c>
      <c r="DF122">
        <f t="shared" si="53"/>
        <v>0</v>
      </c>
      <c r="DG122">
        <f t="shared" si="50"/>
        <v>60.22</v>
      </c>
      <c r="DH122">
        <f t="shared" si="51"/>
        <v>0</v>
      </c>
      <c r="DI122">
        <f t="shared" si="30"/>
        <v>0</v>
      </c>
      <c r="DJ122">
        <f>DG122</f>
        <v>60.22</v>
      </c>
      <c r="DK122">
        <v>0</v>
      </c>
      <c r="DL122" t="s">
        <v>3</v>
      </c>
      <c r="DM122">
        <v>0</v>
      </c>
      <c r="DN122" t="s">
        <v>3</v>
      </c>
      <c r="DO122">
        <v>0</v>
      </c>
    </row>
    <row r="123" spans="1:119" x14ac:dyDescent="0.2">
      <c r="A123">
        <f>ROW(Source!A80)</f>
        <v>80</v>
      </c>
      <c r="B123">
        <v>151751237</v>
      </c>
      <c r="C123">
        <v>151752043</v>
      </c>
      <c r="D123">
        <v>37418445</v>
      </c>
      <c r="E123">
        <v>1</v>
      </c>
      <c r="F123">
        <v>1</v>
      </c>
      <c r="G123">
        <v>37345137</v>
      </c>
      <c r="H123">
        <v>2</v>
      </c>
      <c r="I123" t="s">
        <v>567</v>
      </c>
      <c r="J123" t="s">
        <v>568</v>
      </c>
      <c r="K123" t="s">
        <v>569</v>
      </c>
      <c r="L123">
        <v>1368</v>
      </c>
      <c r="N123">
        <v>1011</v>
      </c>
      <c r="O123" t="s">
        <v>503</v>
      </c>
      <c r="P123" t="s">
        <v>503</v>
      </c>
      <c r="Q123">
        <v>1</v>
      </c>
      <c r="W123">
        <v>0</v>
      </c>
      <c r="X123">
        <v>-1440889904</v>
      </c>
      <c r="Y123">
        <f t="shared" si="27"/>
        <v>1.73</v>
      </c>
      <c r="AA123">
        <v>0</v>
      </c>
      <c r="AB123">
        <v>83.1</v>
      </c>
      <c r="AC123">
        <v>12.62</v>
      </c>
      <c r="AD123">
        <v>0</v>
      </c>
      <c r="AE123">
        <v>0</v>
      </c>
      <c r="AF123">
        <v>83.1</v>
      </c>
      <c r="AG123">
        <v>12.62</v>
      </c>
      <c r="AH123">
        <v>0</v>
      </c>
      <c r="AI123">
        <v>1</v>
      </c>
      <c r="AJ123">
        <v>1</v>
      </c>
      <c r="AK123">
        <v>1</v>
      </c>
      <c r="AL123">
        <v>1</v>
      </c>
      <c r="AM123">
        <v>-2</v>
      </c>
      <c r="AN123">
        <v>0</v>
      </c>
      <c r="AO123">
        <v>1</v>
      </c>
      <c r="AP123">
        <v>1</v>
      </c>
      <c r="AQ123">
        <v>0</v>
      </c>
      <c r="AR123">
        <v>0</v>
      </c>
      <c r="AS123" t="s">
        <v>3</v>
      </c>
      <c r="AT123">
        <v>1.73</v>
      </c>
      <c r="AU123" t="s">
        <v>3</v>
      </c>
      <c r="AV123">
        <v>0</v>
      </c>
      <c r="AW123">
        <v>2</v>
      </c>
      <c r="AX123">
        <v>151752056</v>
      </c>
      <c r="AY123">
        <v>1</v>
      </c>
      <c r="AZ123">
        <v>0</v>
      </c>
      <c r="BA123">
        <v>147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V123">
        <v>0</v>
      </c>
      <c r="CW123">
        <f>ROUND(Y123*Source!I80,9)</f>
        <v>6.2885499999999999</v>
      </c>
      <c r="CX123">
        <f>ROUND(Y123*Source!I80,9)</f>
        <v>6.2885499999999999</v>
      </c>
      <c r="CY123">
        <f>AB123</f>
        <v>83.1</v>
      </c>
      <c r="CZ123">
        <f>AF123</f>
        <v>83.1</v>
      </c>
      <c r="DA123">
        <f>AJ123</f>
        <v>1</v>
      </c>
      <c r="DB123">
        <f t="shared" si="28"/>
        <v>143.76</v>
      </c>
      <c r="DC123">
        <f t="shared" si="29"/>
        <v>21.83</v>
      </c>
      <c r="DD123" t="s">
        <v>3</v>
      </c>
      <c r="DE123" t="s">
        <v>3</v>
      </c>
      <c r="DF123">
        <f t="shared" si="53"/>
        <v>0</v>
      </c>
      <c r="DG123">
        <f t="shared" si="50"/>
        <v>522.58000000000004</v>
      </c>
      <c r="DH123">
        <f t="shared" si="51"/>
        <v>79.36</v>
      </c>
      <c r="DI123">
        <f t="shared" si="30"/>
        <v>0</v>
      </c>
      <c r="DJ123">
        <f>DG123</f>
        <v>522.58000000000004</v>
      </c>
      <c r="DK123">
        <v>0</v>
      </c>
      <c r="DL123" t="s">
        <v>3</v>
      </c>
      <c r="DM123">
        <v>0</v>
      </c>
      <c r="DN123" t="s">
        <v>3</v>
      </c>
      <c r="DO123">
        <v>0</v>
      </c>
    </row>
    <row r="124" spans="1:119" x14ac:dyDescent="0.2">
      <c r="A124">
        <f>ROW(Source!A80)</f>
        <v>80</v>
      </c>
      <c r="B124">
        <v>151751237</v>
      </c>
      <c r="C124">
        <v>151752043</v>
      </c>
      <c r="D124">
        <v>37418483</v>
      </c>
      <c r="E124">
        <v>1</v>
      </c>
      <c r="F124">
        <v>1</v>
      </c>
      <c r="G124">
        <v>37345137</v>
      </c>
      <c r="H124">
        <v>2</v>
      </c>
      <c r="I124" t="s">
        <v>594</v>
      </c>
      <c r="J124" t="s">
        <v>595</v>
      </c>
      <c r="K124" t="s">
        <v>596</v>
      </c>
      <c r="L124">
        <v>1368</v>
      </c>
      <c r="N124">
        <v>1011</v>
      </c>
      <c r="O124" t="s">
        <v>503</v>
      </c>
      <c r="P124" t="s">
        <v>503</v>
      </c>
      <c r="Q124">
        <v>1</v>
      </c>
      <c r="W124">
        <v>0</v>
      </c>
      <c r="X124">
        <v>1944310998</v>
      </c>
      <c r="Y124">
        <f t="shared" si="27"/>
        <v>2.97</v>
      </c>
      <c r="AA124">
        <v>0</v>
      </c>
      <c r="AB124">
        <v>0.77</v>
      </c>
      <c r="AC124">
        <v>0</v>
      </c>
      <c r="AD124">
        <v>0</v>
      </c>
      <c r="AE124">
        <v>0</v>
      </c>
      <c r="AF124">
        <v>0.77</v>
      </c>
      <c r="AG124">
        <v>0</v>
      </c>
      <c r="AH124">
        <v>0</v>
      </c>
      <c r="AI124">
        <v>1</v>
      </c>
      <c r="AJ124">
        <v>1</v>
      </c>
      <c r="AK124">
        <v>1</v>
      </c>
      <c r="AL124">
        <v>1</v>
      </c>
      <c r="AM124">
        <v>-2</v>
      </c>
      <c r="AN124">
        <v>0</v>
      </c>
      <c r="AO124">
        <v>1</v>
      </c>
      <c r="AP124">
        <v>1</v>
      </c>
      <c r="AQ124">
        <v>0</v>
      </c>
      <c r="AR124">
        <v>0</v>
      </c>
      <c r="AS124" t="s">
        <v>3</v>
      </c>
      <c r="AT124">
        <v>2.97</v>
      </c>
      <c r="AU124" t="s">
        <v>3</v>
      </c>
      <c r="AV124">
        <v>0</v>
      </c>
      <c r="AW124">
        <v>2</v>
      </c>
      <c r="AX124">
        <v>151752057</v>
      </c>
      <c r="AY124">
        <v>1</v>
      </c>
      <c r="AZ124">
        <v>0</v>
      </c>
      <c r="BA124">
        <v>148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V124">
        <v>0</v>
      </c>
      <c r="CW124">
        <f>ROUND(Y124*Source!I80,9)</f>
        <v>10.795949999999999</v>
      </c>
      <c r="CX124">
        <f>ROUND(Y124*Source!I80,9)</f>
        <v>10.795949999999999</v>
      </c>
      <c r="CY124">
        <f>AB124</f>
        <v>0.77</v>
      </c>
      <c r="CZ124">
        <f>AF124</f>
        <v>0.77</v>
      </c>
      <c r="DA124">
        <f>AJ124</f>
        <v>1</v>
      </c>
      <c r="DB124">
        <f t="shared" si="28"/>
        <v>2.29</v>
      </c>
      <c r="DC124">
        <f t="shared" si="29"/>
        <v>0</v>
      </c>
      <c r="DD124" t="s">
        <v>3</v>
      </c>
      <c r="DE124" t="s">
        <v>3</v>
      </c>
      <c r="DF124">
        <f t="shared" si="53"/>
        <v>0</v>
      </c>
      <c r="DG124">
        <f t="shared" si="50"/>
        <v>8.31</v>
      </c>
      <c r="DH124">
        <f t="shared" si="51"/>
        <v>0</v>
      </c>
      <c r="DI124">
        <f t="shared" si="30"/>
        <v>0</v>
      </c>
      <c r="DJ124">
        <f>DG124</f>
        <v>8.31</v>
      </c>
      <c r="DK124">
        <v>0</v>
      </c>
      <c r="DL124" t="s">
        <v>3</v>
      </c>
      <c r="DM124">
        <v>0</v>
      </c>
      <c r="DN124" t="s">
        <v>3</v>
      </c>
      <c r="DO124">
        <v>0</v>
      </c>
    </row>
    <row r="125" spans="1:119" x14ac:dyDescent="0.2">
      <c r="A125">
        <f>ROW(Source!A80)</f>
        <v>80</v>
      </c>
      <c r="B125">
        <v>151751237</v>
      </c>
      <c r="C125">
        <v>151752043</v>
      </c>
      <c r="D125">
        <v>37394962</v>
      </c>
      <c r="E125">
        <v>1</v>
      </c>
      <c r="F125">
        <v>1</v>
      </c>
      <c r="G125">
        <v>37345137</v>
      </c>
      <c r="H125">
        <v>3</v>
      </c>
      <c r="I125" t="s">
        <v>597</v>
      </c>
      <c r="J125" t="s">
        <v>598</v>
      </c>
      <c r="K125" t="s">
        <v>599</v>
      </c>
      <c r="L125">
        <v>1348</v>
      </c>
      <c r="N125">
        <v>1009</v>
      </c>
      <c r="O125" t="s">
        <v>511</v>
      </c>
      <c r="P125" t="s">
        <v>511</v>
      </c>
      <c r="Q125">
        <v>1000</v>
      </c>
      <c r="W125">
        <v>0</v>
      </c>
      <c r="X125">
        <v>1534553938</v>
      </c>
      <c r="Y125">
        <f t="shared" si="27"/>
        <v>1.9E-3</v>
      </c>
      <c r="AA125">
        <v>8596.85</v>
      </c>
      <c r="AB125">
        <v>0</v>
      </c>
      <c r="AC125">
        <v>0</v>
      </c>
      <c r="AD125">
        <v>0</v>
      </c>
      <c r="AE125">
        <v>8596.85</v>
      </c>
      <c r="AF125">
        <v>0</v>
      </c>
      <c r="AG125">
        <v>0</v>
      </c>
      <c r="AH125">
        <v>0</v>
      </c>
      <c r="AI125">
        <v>1</v>
      </c>
      <c r="AJ125">
        <v>1</v>
      </c>
      <c r="AK125">
        <v>1</v>
      </c>
      <c r="AL125">
        <v>1</v>
      </c>
      <c r="AM125">
        <v>-2</v>
      </c>
      <c r="AN125">
        <v>0</v>
      </c>
      <c r="AO125">
        <v>1</v>
      </c>
      <c r="AP125">
        <v>1</v>
      </c>
      <c r="AQ125">
        <v>0</v>
      </c>
      <c r="AR125">
        <v>0</v>
      </c>
      <c r="AS125" t="s">
        <v>3</v>
      </c>
      <c r="AT125">
        <v>1.9E-3</v>
      </c>
      <c r="AU125" t="s">
        <v>3</v>
      </c>
      <c r="AV125">
        <v>0</v>
      </c>
      <c r="AW125">
        <v>2</v>
      </c>
      <c r="AX125">
        <v>151752058</v>
      </c>
      <c r="AY125">
        <v>1</v>
      </c>
      <c r="AZ125">
        <v>0</v>
      </c>
      <c r="BA125">
        <v>149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V125">
        <v>0</v>
      </c>
      <c r="CW125">
        <v>0</v>
      </c>
      <c r="CX125">
        <f>ROUND(Y125*Source!I80,9)</f>
        <v>6.9065000000000003E-3</v>
      </c>
      <c r="CY125">
        <f t="shared" ref="CY125:CY130" si="54">AA125</f>
        <v>8596.85</v>
      </c>
      <c r="CZ125">
        <f t="shared" ref="CZ125:CZ130" si="55">AE125</f>
        <v>8596.85</v>
      </c>
      <c r="DA125">
        <f t="shared" ref="DA125:DA130" si="56">AI125</f>
        <v>1</v>
      </c>
      <c r="DB125">
        <f t="shared" si="28"/>
        <v>16.329999999999998</v>
      </c>
      <c r="DC125">
        <f t="shared" si="29"/>
        <v>0</v>
      </c>
      <c r="DD125" t="s">
        <v>3</v>
      </c>
      <c r="DE125" t="s">
        <v>3</v>
      </c>
      <c r="DF125">
        <f t="shared" si="53"/>
        <v>59.37</v>
      </c>
      <c r="DG125">
        <f t="shared" si="50"/>
        <v>0</v>
      </c>
      <c r="DH125">
        <f t="shared" si="51"/>
        <v>0</v>
      </c>
      <c r="DI125">
        <f t="shared" si="30"/>
        <v>0</v>
      </c>
      <c r="DJ125">
        <f t="shared" ref="DJ125:DJ130" si="57">DF125</f>
        <v>59.37</v>
      </c>
      <c r="DK125">
        <v>0</v>
      </c>
      <c r="DL125" t="s">
        <v>3</v>
      </c>
      <c r="DM125">
        <v>0</v>
      </c>
      <c r="DN125" t="s">
        <v>3</v>
      </c>
      <c r="DO125">
        <v>0</v>
      </c>
    </row>
    <row r="126" spans="1:119" x14ac:dyDescent="0.2">
      <c r="A126">
        <f>ROW(Source!A80)</f>
        <v>80</v>
      </c>
      <c r="B126">
        <v>151751237</v>
      </c>
      <c r="C126">
        <v>151752043</v>
      </c>
      <c r="D126">
        <v>37395012</v>
      </c>
      <c r="E126">
        <v>1</v>
      </c>
      <c r="F126">
        <v>1</v>
      </c>
      <c r="G126">
        <v>37345137</v>
      </c>
      <c r="H126">
        <v>3</v>
      </c>
      <c r="I126" t="s">
        <v>576</v>
      </c>
      <c r="J126" t="s">
        <v>577</v>
      </c>
      <c r="K126" t="s">
        <v>578</v>
      </c>
      <c r="L126">
        <v>1346</v>
      </c>
      <c r="N126">
        <v>1009</v>
      </c>
      <c r="O126" t="s">
        <v>507</v>
      </c>
      <c r="P126" t="s">
        <v>507</v>
      </c>
      <c r="Q126">
        <v>1</v>
      </c>
      <c r="W126">
        <v>0</v>
      </c>
      <c r="X126">
        <v>100288402</v>
      </c>
      <c r="Y126">
        <f t="shared" si="27"/>
        <v>0.16</v>
      </c>
      <c r="AA126">
        <v>159.07</v>
      </c>
      <c r="AB126">
        <v>0</v>
      </c>
      <c r="AC126">
        <v>0</v>
      </c>
      <c r="AD126">
        <v>0</v>
      </c>
      <c r="AE126">
        <v>159.07</v>
      </c>
      <c r="AF126">
        <v>0</v>
      </c>
      <c r="AG126">
        <v>0</v>
      </c>
      <c r="AH126">
        <v>0</v>
      </c>
      <c r="AI126">
        <v>1</v>
      </c>
      <c r="AJ126">
        <v>1</v>
      </c>
      <c r="AK126">
        <v>1</v>
      </c>
      <c r="AL126">
        <v>1</v>
      </c>
      <c r="AM126">
        <v>-2</v>
      </c>
      <c r="AN126">
        <v>0</v>
      </c>
      <c r="AO126">
        <v>1</v>
      </c>
      <c r="AP126">
        <v>1</v>
      </c>
      <c r="AQ126">
        <v>0</v>
      </c>
      <c r="AR126">
        <v>0</v>
      </c>
      <c r="AS126" t="s">
        <v>3</v>
      </c>
      <c r="AT126">
        <v>0.16</v>
      </c>
      <c r="AU126" t="s">
        <v>3</v>
      </c>
      <c r="AV126">
        <v>0</v>
      </c>
      <c r="AW126">
        <v>2</v>
      </c>
      <c r="AX126">
        <v>151752059</v>
      </c>
      <c r="AY126">
        <v>1</v>
      </c>
      <c r="AZ126">
        <v>0</v>
      </c>
      <c r="BA126">
        <v>150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V126">
        <v>0</v>
      </c>
      <c r="CW126">
        <v>0</v>
      </c>
      <c r="CX126">
        <f>ROUND(Y126*Source!I80,9)</f>
        <v>0.58160000000000001</v>
      </c>
      <c r="CY126">
        <f t="shared" si="54"/>
        <v>159.07</v>
      </c>
      <c r="CZ126">
        <f t="shared" si="55"/>
        <v>159.07</v>
      </c>
      <c r="DA126">
        <f t="shared" si="56"/>
        <v>1</v>
      </c>
      <c r="DB126">
        <f t="shared" si="28"/>
        <v>25.45</v>
      </c>
      <c r="DC126">
        <f t="shared" si="29"/>
        <v>0</v>
      </c>
      <c r="DD126" t="s">
        <v>3</v>
      </c>
      <c r="DE126" t="s">
        <v>3</v>
      </c>
      <c r="DF126">
        <f t="shared" si="53"/>
        <v>92.52</v>
      </c>
      <c r="DG126">
        <f t="shared" si="50"/>
        <v>0</v>
      </c>
      <c r="DH126">
        <f t="shared" si="51"/>
        <v>0</v>
      </c>
      <c r="DI126">
        <f t="shared" si="30"/>
        <v>0</v>
      </c>
      <c r="DJ126">
        <f t="shared" si="57"/>
        <v>92.52</v>
      </c>
      <c r="DK126">
        <v>0</v>
      </c>
      <c r="DL126" t="s">
        <v>3</v>
      </c>
      <c r="DM126">
        <v>0</v>
      </c>
      <c r="DN126" t="s">
        <v>3</v>
      </c>
      <c r="DO126">
        <v>0</v>
      </c>
    </row>
    <row r="127" spans="1:119" x14ac:dyDescent="0.2">
      <c r="A127">
        <f>ROW(Source!A80)</f>
        <v>80</v>
      </c>
      <c r="B127">
        <v>151751237</v>
      </c>
      <c r="C127">
        <v>151752043</v>
      </c>
      <c r="D127">
        <v>118154867</v>
      </c>
      <c r="E127">
        <v>1</v>
      </c>
      <c r="F127">
        <v>1</v>
      </c>
      <c r="G127">
        <v>37345137</v>
      </c>
      <c r="H127">
        <v>3</v>
      </c>
      <c r="I127" t="s">
        <v>600</v>
      </c>
      <c r="J127" t="s">
        <v>601</v>
      </c>
      <c r="K127" t="s">
        <v>602</v>
      </c>
      <c r="L127">
        <v>1355</v>
      </c>
      <c r="N127">
        <v>1010</v>
      </c>
      <c r="O127" t="s">
        <v>184</v>
      </c>
      <c r="P127" t="s">
        <v>184</v>
      </c>
      <c r="Q127">
        <v>100</v>
      </c>
      <c r="W127">
        <v>0</v>
      </c>
      <c r="X127">
        <v>-2067787439</v>
      </c>
      <c r="Y127">
        <f t="shared" si="27"/>
        <v>0.3</v>
      </c>
      <c r="AA127">
        <v>323.76</v>
      </c>
      <c r="AB127">
        <v>0</v>
      </c>
      <c r="AC127">
        <v>0</v>
      </c>
      <c r="AD127">
        <v>0</v>
      </c>
      <c r="AE127">
        <v>323.76</v>
      </c>
      <c r="AF127">
        <v>0</v>
      </c>
      <c r="AG127">
        <v>0</v>
      </c>
      <c r="AH127">
        <v>0</v>
      </c>
      <c r="AI127">
        <v>1</v>
      </c>
      <c r="AJ127">
        <v>1</v>
      </c>
      <c r="AK127">
        <v>1</v>
      </c>
      <c r="AL127">
        <v>1</v>
      </c>
      <c r="AM127">
        <v>-2</v>
      </c>
      <c r="AN127">
        <v>0</v>
      </c>
      <c r="AO127">
        <v>1</v>
      </c>
      <c r="AP127">
        <v>1</v>
      </c>
      <c r="AQ127">
        <v>0</v>
      </c>
      <c r="AR127">
        <v>0</v>
      </c>
      <c r="AS127" t="s">
        <v>3</v>
      </c>
      <c r="AT127">
        <v>0.3</v>
      </c>
      <c r="AU127" t="s">
        <v>3</v>
      </c>
      <c r="AV127">
        <v>0</v>
      </c>
      <c r="AW127">
        <v>2</v>
      </c>
      <c r="AX127">
        <v>151752060</v>
      </c>
      <c r="AY127">
        <v>1</v>
      </c>
      <c r="AZ127">
        <v>0</v>
      </c>
      <c r="BA127">
        <v>151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V127">
        <v>0</v>
      </c>
      <c r="CW127">
        <v>0</v>
      </c>
      <c r="CX127">
        <f>ROUND(Y127*Source!I80,9)</f>
        <v>1.0905</v>
      </c>
      <c r="CY127">
        <f t="shared" si="54"/>
        <v>323.76</v>
      </c>
      <c r="CZ127">
        <f t="shared" si="55"/>
        <v>323.76</v>
      </c>
      <c r="DA127">
        <f t="shared" si="56"/>
        <v>1</v>
      </c>
      <c r="DB127">
        <f t="shared" si="28"/>
        <v>97.13</v>
      </c>
      <c r="DC127">
        <f t="shared" si="29"/>
        <v>0</v>
      </c>
      <c r="DD127" t="s">
        <v>3</v>
      </c>
      <c r="DE127" t="s">
        <v>3</v>
      </c>
      <c r="DF127">
        <f t="shared" si="53"/>
        <v>353.06</v>
      </c>
      <c r="DG127">
        <f t="shared" si="50"/>
        <v>0</v>
      </c>
      <c r="DH127">
        <f t="shared" si="51"/>
        <v>0</v>
      </c>
      <c r="DI127">
        <f t="shared" si="30"/>
        <v>0</v>
      </c>
      <c r="DJ127">
        <f t="shared" si="57"/>
        <v>353.06</v>
      </c>
      <c r="DK127">
        <v>0</v>
      </c>
      <c r="DL127" t="s">
        <v>3</v>
      </c>
      <c r="DM127">
        <v>0</v>
      </c>
      <c r="DN127" t="s">
        <v>3</v>
      </c>
      <c r="DO127">
        <v>0</v>
      </c>
    </row>
    <row r="128" spans="1:119" x14ac:dyDescent="0.2">
      <c r="A128">
        <f>ROW(Source!A80)</f>
        <v>80</v>
      </c>
      <c r="B128">
        <v>151751237</v>
      </c>
      <c r="C128">
        <v>151752043</v>
      </c>
      <c r="D128">
        <v>37406775</v>
      </c>
      <c r="E128">
        <v>1</v>
      </c>
      <c r="F128">
        <v>1</v>
      </c>
      <c r="G128">
        <v>37345137</v>
      </c>
      <c r="H128">
        <v>3</v>
      </c>
      <c r="I128" t="s">
        <v>603</v>
      </c>
      <c r="J128" t="s">
        <v>604</v>
      </c>
      <c r="K128" t="s">
        <v>605</v>
      </c>
      <c r="L128">
        <v>1354</v>
      </c>
      <c r="N128">
        <v>1010</v>
      </c>
      <c r="O128" t="s">
        <v>29</v>
      </c>
      <c r="P128" t="s">
        <v>29</v>
      </c>
      <c r="Q128">
        <v>1</v>
      </c>
      <c r="W128">
        <v>0</v>
      </c>
      <c r="X128">
        <v>-1397426939</v>
      </c>
      <c r="Y128">
        <f t="shared" si="27"/>
        <v>16</v>
      </c>
      <c r="AA128">
        <v>6.94</v>
      </c>
      <c r="AB128">
        <v>0</v>
      </c>
      <c r="AC128">
        <v>0</v>
      </c>
      <c r="AD128">
        <v>0</v>
      </c>
      <c r="AE128">
        <v>6.94</v>
      </c>
      <c r="AF128">
        <v>0</v>
      </c>
      <c r="AG128">
        <v>0</v>
      </c>
      <c r="AH128">
        <v>0</v>
      </c>
      <c r="AI128">
        <v>1</v>
      </c>
      <c r="AJ128">
        <v>1</v>
      </c>
      <c r="AK128">
        <v>1</v>
      </c>
      <c r="AL128">
        <v>1</v>
      </c>
      <c r="AM128">
        <v>-2</v>
      </c>
      <c r="AN128">
        <v>0</v>
      </c>
      <c r="AO128">
        <v>1</v>
      </c>
      <c r="AP128">
        <v>1</v>
      </c>
      <c r="AQ128">
        <v>0</v>
      </c>
      <c r="AR128">
        <v>0</v>
      </c>
      <c r="AS128" t="s">
        <v>3</v>
      </c>
      <c r="AT128">
        <v>16</v>
      </c>
      <c r="AU128" t="s">
        <v>3</v>
      </c>
      <c r="AV128">
        <v>0</v>
      </c>
      <c r="AW128">
        <v>2</v>
      </c>
      <c r="AX128">
        <v>151752061</v>
      </c>
      <c r="AY128">
        <v>1</v>
      </c>
      <c r="AZ128">
        <v>0</v>
      </c>
      <c r="BA128">
        <v>152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V128">
        <v>0</v>
      </c>
      <c r="CW128">
        <v>0</v>
      </c>
      <c r="CX128">
        <f>ROUND(Y128*Source!I80,9)</f>
        <v>58.16</v>
      </c>
      <c r="CY128">
        <f t="shared" si="54"/>
        <v>6.94</v>
      </c>
      <c r="CZ128">
        <f t="shared" si="55"/>
        <v>6.94</v>
      </c>
      <c r="DA128">
        <f t="shared" si="56"/>
        <v>1</v>
      </c>
      <c r="DB128">
        <f t="shared" si="28"/>
        <v>111.04</v>
      </c>
      <c r="DC128">
        <f t="shared" si="29"/>
        <v>0</v>
      </c>
      <c r="DD128" t="s">
        <v>3</v>
      </c>
      <c r="DE128" t="s">
        <v>3</v>
      </c>
      <c r="DF128">
        <f t="shared" si="53"/>
        <v>403.63</v>
      </c>
      <c r="DG128">
        <f t="shared" si="50"/>
        <v>0</v>
      </c>
      <c r="DH128">
        <f t="shared" si="51"/>
        <v>0</v>
      </c>
      <c r="DI128">
        <f t="shared" si="30"/>
        <v>0</v>
      </c>
      <c r="DJ128">
        <f t="shared" si="57"/>
        <v>403.63</v>
      </c>
      <c r="DK128">
        <v>0</v>
      </c>
      <c r="DL128" t="s">
        <v>3</v>
      </c>
      <c r="DM128">
        <v>0</v>
      </c>
      <c r="DN128" t="s">
        <v>3</v>
      </c>
      <c r="DO128">
        <v>0</v>
      </c>
    </row>
    <row r="129" spans="1:119" x14ac:dyDescent="0.2">
      <c r="A129">
        <f>ROW(Source!A80)</f>
        <v>80</v>
      </c>
      <c r="B129">
        <v>151751237</v>
      </c>
      <c r="C129">
        <v>151752043</v>
      </c>
      <c r="D129">
        <v>37406866</v>
      </c>
      <c r="E129">
        <v>1</v>
      </c>
      <c r="F129">
        <v>1</v>
      </c>
      <c r="G129">
        <v>37345137</v>
      </c>
      <c r="H129">
        <v>3</v>
      </c>
      <c r="I129" t="s">
        <v>606</v>
      </c>
      <c r="J129" t="s">
        <v>607</v>
      </c>
      <c r="K129" t="s">
        <v>608</v>
      </c>
      <c r="L129">
        <v>1301</v>
      </c>
      <c r="N129">
        <v>1003</v>
      </c>
      <c r="O129" t="s">
        <v>134</v>
      </c>
      <c r="P129" t="s">
        <v>134</v>
      </c>
      <c r="Q129">
        <v>1</v>
      </c>
      <c r="W129">
        <v>0</v>
      </c>
      <c r="X129">
        <v>-823101399</v>
      </c>
      <c r="Y129">
        <f t="shared" ref="Y129:Y192" si="58">AT129</f>
        <v>5.5</v>
      </c>
      <c r="AA129">
        <v>0.7</v>
      </c>
      <c r="AB129">
        <v>0</v>
      </c>
      <c r="AC129">
        <v>0</v>
      </c>
      <c r="AD129">
        <v>0</v>
      </c>
      <c r="AE129">
        <v>0.7</v>
      </c>
      <c r="AF129">
        <v>0</v>
      </c>
      <c r="AG129">
        <v>0</v>
      </c>
      <c r="AH129">
        <v>0</v>
      </c>
      <c r="AI129">
        <v>1</v>
      </c>
      <c r="AJ129">
        <v>1</v>
      </c>
      <c r="AK129">
        <v>1</v>
      </c>
      <c r="AL129">
        <v>1</v>
      </c>
      <c r="AM129">
        <v>-2</v>
      </c>
      <c r="AN129">
        <v>0</v>
      </c>
      <c r="AO129">
        <v>1</v>
      </c>
      <c r="AP129">
        <v>1</v>
      </c>
      <c r="AQ129">
        <v>0</v>
      </c>
      <c r="AR129">
        <v>0</v>
      </c>
      <c r="AS129" t="s">
        <v>3</v>
      </c>
      <c r="AT129">
        <v>5.5</v>
      </c>
      <c r="AU129" t="s">
        <v>3</v>
      </c>
      <c r="AV129">
        <v>0</v>
      </c>
      <c r="AW129">
        <v>2</v>
      </c>
      <c r="AX129">
        <v>151752062</v>
      </c>
      <c r="AY129">
        <v>1</v>
      </c>
      <c r="AZ129">
        <v>0</v>
      </c>
      <c r="BA129">
        <v>153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V129">
        <v>0</v>
      </c>
      <c r="CW129">
        <v>0</v>
      </c>
      <c r="CX129">
        <f>ROUND(Y129*Source!I80,9)</f>
        <v>19.9925</v>
      </c>
      <c r="CY129">
        <f t="shared" si="54"/>
        <v>0.7</v>
      </c>
      <c r="CZ129">
        <f t="shared" si="55"/>
        <v>0.7</v>
      </c>
      <c r="DA129">
        <f t="shared" si="56"/>
        <v>1</v>
      </c>
      <c r="DB129">
        <f t="shared" ref="DB129:DB192" si="59">ROUND(ROUND(AT129*CZ129,2),6)</f>
        <v>3.85</v>
      </c>
      <c r="DC129">
        <f t="shared" ref="DC129:DC192" si="60">ROUND(ROUND(AT129*AG129,2),6)</f>
        <v>0</v>
      </c>
      <c r="DD129" t="s">
        <v>3</v>
      </c>
      <c r="DE129" t="s">
        <v>3</v>
      </c>
      <c r="DF129">
        <f t="shared" si="53"/>
        <v>13.99</v>
      </c>
      <c r="DG129">
        <f t="shared" si="50"/>
        <v>0</v>
      </c>
      <c r="DH129">
        <f t="shared" si="51"/>
        <v>0</v>
      </c>
      <c r="DI129">
        <f t="shared" ref="DI129:DI192" si="61">ROUND(ROUND(AH129,2)*CX129,2)</f>
        <v>0</v>
      </c>
      <c r="DJ129">
        <f t="shared" si="57"/>
        <v>13.99</v>
      </c>
      <c r="DK129">
        <v>0</v>
      </c>
      <c r="DL129" t="s">
        <v>3</v>
      </c>
      <c r="DM129">
        <v>0</v>
      </c>
      <c r="DN129" t="s">
        <v>3</v>
      </c>
      <c r="DO129">
        <v>0</v>
      </c>
    </row>
    <row r="130" spans="1:119" x14ac:dyDescent="0.2">
      <c r="A130">
        <f>ROW(Source!A80)</f>
        <v>80</v>
      </c>
      <c r="B130">
        <v>151751237</v>
      </c>
      <c r="C130">
        <v>151752043</v>
      </c>
      <c r="D130">
        <v>37406868</v>
      </c>
      <c r="E130">
        <v>1</v>
      </c>
      <c r="F130">
        <v>1</v>
      </c>
      <c r="G130">
        <v>37345137</v>
      </c>
      <c r="H130">
        <v>3</v>
      </c>
      <c r="I130" t="s">
        <v>609</v>
      </c>
      <c r="J130" t="s">
        <v>610</v>
      </c>
      <c r="K130" t="s">
        <v>611</v>
      </c>
      <c r="L130">
        <v>1356</v>
      </c>
      <c r="N130">
        <v>1010</v>
      </c>
      <c r="O130" t="s">
        <v>176</v>
      </c>
      <c r="P130" t="s">
        <v>176</v>
      </c>
      <c r="Q130">
        <v>1000</v>
      </c>
      <c r="W130">
        <v>0</v>
      </c>
      <c r="X130">
        <v>-402432771</v>
      </c>
      <c r="Y130">
        <f t="shared" si="58"/>
        <v>0.02</v>
      </c>
      <c r="AA130">
        <v>6.44</v>
      </c>
      <c r="AB130">
        <v>0</v>
      </c>
      <c r="AC130">
        <v>0</v>
      </c>
      <c r="AD130">
        <v>0</v>
      </c>
      <c r="AE130">
        <v>6.44</v>
      </c>
      <c r="AF130">
        <v>0</v>
      </c>
      <c r="AG130">
        <v>0</v>
      </c>
      <c r="AH130">
        <v>0</v>
      </c>
      <c r="AI130">
        <v>1</v>
      </c>
      <c r="AJ130">
        <v>1</v>
      </c>
      <c r="AK130">
        <v>1</v>
      </c>
      <c r="AL130">
        <v>1</v>
      </c>
      <c r="AM130">
        <v>-2</v>
      </c>
      <c r="AN130">
        <v>0</v>
      </c>
      <c r="AO130">
        <v>1</v>
      </c>
      <c r="AP130">
        <v>1</v>
      </c>
      <c r="AQ130">
        <v>0</v>
      </c>
      <c r="AR130">
        <v>0</v>
      </c>
      <c r="AS130" t="s">
        <v>3</v>
      </c>
      <c r="AT130">
        <v>0.02</v>
      </c>
      <c r="AU130" t="s">
        <v>3</v>
      </c>
      <c r="AV130">
        <v>0</v>
      </c>
      <c r="AW130">
        <v>2</v>
      </c>
      <c r="AX130">
        <v>151752063</v>
      </c>
      <c r="AY130">
        <v>1</v>
      </c>
      <c r="AZ130">
        <v>0</v>
      </c>
      <c r="BA130">
        <v>154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V130">
        <v>0</v>
      </c>
      <c r="CW130">
        <v>0</v>
      </c>
      <c r="CX130">
        <f>ROUND(Y130*Source!I80,9)</f>
        <v>7.2700000000000001E-2</v>
      </c>
      <c r="CY130">
        <f t="shared" si="54"/>
        <v>6.44</v>
      </c>
      <c r="CZ130">
        <f t="shared" si="55"/>
        <v>6.44</v>
      </c>
      <c r="DA130">
        <f t="shared" si="56"/>
        <v>1</v>
      </c>
      <c r="DB130">
        <f t="shared" si="59"/>
        <v>0.13</v>
      </c>
      <c r="DC130">
        <f t="shared" si="60"/>
        <v>0</v>
      </c>
      <c r="DD130" t="s">
        <v>3</v>
      </c>
      <c r="DE130" t="s">
        <v>3</v>
      </c>
      <c r="DF130">
        <f t="shared" si="53"/>
        <v>0.47</v>
      </c>
      <c r="DG130">
        <f t="shared" si="50"/>
        <v>0</v>
      </c>
      <c r="DH130">
        <f t="shared" si="51"/>
        <v>0</v>
      </c>
      <c r="DI130">
        <f t="shared" si="61"/>
        <v>0</v>
      </c>
      <c r="DJ130">
        <f t="shared" si="57"/>
        <v>0.47</v>
      </c>
      <c r="DK130">
        <v>0</v>
      </c>
      <c r="DL130" t="s">
        <v>3</v>
      </c>
      <c r="DM130">
        <v>0</v>
      </c>
      <c r="DN130" t="s">
        <v>3</v>
      </c>
      <c r="DO130">
        <v>0</v>
      </c>
    </row>
    <row r="131" spans="1:119" x14ac:dyDescent="0.2">
      <c r="A131">
        <f>ROW(Source!A81)</f>
        <v>81</v>
      </c>
      <c r="B131">
        <v>151751235</v>
      </c>
      <c r="C131">
        <v>151752043</v>
      </c>
      <c r="D131">
        <v>37345142</v>
      </c>
      <c r="E131">
        <v>37345137</v>
      </c>
      <c r="F131">
        <v>1</v>
      </c>
      <c r="G131">
        <v>37345137</v>
      </c>
      <c r="H131">
        <v>1</v>
      </c>
      <c r="I131" t="s">
        <v>497</v>
      </c>
      <c r="J131" t="s">
        <v>3</v>
      </c>
      <c r="K131" t="s">
        <v>498</v>
      </c>
      <c r="L131">
        <v>1191</v>
      </c>
      <c r="N131">
        <v>1013</v>
      </c>
      <c r="O131" t="s">
        <v>499</v>
      </c>
      <c r="P131" t="s">
        <v>499</v>
      </c>
      <c r="Q131">
        <v>1</v>
      </c>
      <c r="W131">
        <v>0</v>
      </c>
      <c r="X131">
        <v>476480486</v>
      </c>
      <c r="Y131">
        <f t="shared" si="58"/>
        <v>20.3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1</v>
      </c>
      <c r="AJ131">
        <v>1</v>
      </c>
      <c r="AK131">
        <v>1</v>
      </c>
      <c r="AL131">
        <v>1</v>
      </c>
      <c r="AM131">
        <v>5</v>
      </c>
      <c r="AN131">
        <v>0</v>
      </c>
      <c r="AO131">
        <v>1</v>
      </c>
      <c r="AP131">
        <v>1</v>
      </c>
      <c r="AQ131">
        <v>0</v>
      </c>
      <c r="AR131">
        <v>0</v>
      </c>
      <c r="AS131" t="s">
        <v>3</v>
      </c>
      <c r="AT131">
        <v>20.3</v>
      </c>
      <c r="AU131" t="s">
        <v>3</v>
      </c>
      <c r="AV131">
        <v>1</v>
      </c>
      <c r="AW131">
        <v>2</v>
      </c>
      <c r="AX131">
        <v>151752054</v>
      </c>
      <c r="AY131">
        <v>1</v>
      </c>
      <c r="AZ131">
        <v>0</v>
      </c>
      <c r="BA131">
        <v>157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U131">
        <f>ROUND(AT131*Source!I81*AH131*AL131,2)</f>
        <v>0</v>
      </c>
      <c r="CV131">
        <f>ROUND(Y131*Source!I81,9)</f>
        <v>73.790499999999994</v>
      </c>
      <c r="CW131">
        <v>0</v>
      </c>
      <c r="CX131">
        <f>ROUND(Y131*Source!I81,9)</f>
        <v>73.790499999999994</v>
      </c>
      <c r="CY131">
        <f>AD131</f>
        <v>0</v>
      </c>
      <c r="CZ131">
        <f>AH131</f>
        <v>0</v>
      </c>
      <c r="DA131">
        <f>AL131</f>
        <v>1</v>
      </c>
      <c r="DB131">
        <f t="shared" si="59"/>
        <v>0</v>
      </c>
      <c r="DC131">
        <f t="shared" si="60"/>
        <v>0</v>
      </c>
      <c r="DD131" t="s">
        <v>3</v>
      </c>
      <c r="DE131" t="s">
        <v>3</v>
      </c>
      <c r="DF131">
        <f t="shared" si="53"/>
        <v>0</v>
      </c>
      <c r="DG131">
        <f t="shared" si="50"/>
        <v>0</v>
      </c>
      <c r="DH131">
        <f t="shared" si="51"/>
        <v>0</v>
      </c>
      <c r="DI131">
        <f t="shared" si="61"/>
        <v>0</v>
      </c>
      <c r="DJ131">
        <f>DI131</f>
        <v>0</v>
      </c>
      <c r="DK131">
        <v>0</v>
      </c>
      <c r="DL131" t="s">
        <v>3</v>
      </c>
      <c r="DM131">
        <v>0</v>
      </c>
      <c r="DN131" t="s">
        <v>3</v>
      </c>
      <c r="DO131">
        <v>0</v>
      </c>
    </row>
    <row r="132" spans="1:119" x14ac:dyDescent="0.2">
      <c r="A132">
        <f>ROW(Source!A81)</f>
        <v>81</v>
      </c>
      <c r="B132">
        <v>151751235</v>
      </c>
      <c r="C132">
        <v>151752043</v>
      </c>
      <c r="D132">
        <v>37418162</v>
      </c>
      <c r="E132">
        <v>1</v>
      </c>
      <c r="F132">
        <v>1</v>
      </c>
      <c r="G132">
        <v>37345137</v>
      </c>
      <c r="H132">
        <v>2</v>
      </c>
      <c r="I132" t="s">
        <v>591</v>
      </c>
      <c r="J132" t="s">
        <v>592</v>
      </c>
      <c r="K132" t="s">
        <v>593</v>
      </c>
      <c r="L132">
        <v>1368</v>
      </c>
      <c r="N132">
        <v>1011</v>
      </c>
      <c r="O132" t="s">
        <v>503</v>
      </c>
      <c r="P132" t="s">
        <v>503</v>
      </c>
      <c r="Q132">
        <v>1</v>
      </c>
      <c r="W132">
        <v>0</v>
      </c>
      <c r="X132">
        <v>-1515164169</v>
      </c>
      <c r="Y132">
        <f t="shared" si="58"/>
        <v>2.33</v>
      </c>
      <c r="AA132">
        <v>0</v>
      </c>
      <c r="AB132">
        <v>79.5</v>
      </c>
      <c r="AC132">
        <v>0</v>
      </c>
      <c r="AD132">
        <v>0</v>
      </c>
      <c r="AE132">
        <v>0</v>
      </c>
      <c r="AF132">
        <v>7.11</v>
      </c>
      <c r="AG132">
        <v>0</v>
      </c>
      <c r="AH132">
        <v>0</v>
      </c>
      <c r="AI132">
        <v>1</v>
      </c>
      <c r="AJ132">
        <v>10.68</v>
      </c>
      <c r="AK132">
        <v>34.51</v>
      </c>
      <c r="AL132">
        <v>1</v>
      </c>
      <c r="AM132">
        <v>2</v>
      </c>
      <c r="AN132">
        <v>0</v>
      </c>
      <c r="AO132">
        <v>1</v>
      </c>
      <c r="AP132">
        <v>1</v>
      </c>
      <c r="AQ132">
        <v>0</v>
      </c>
      <c r="AR132">
        <v>0</v>
      </c>
      <c r="AS132" t="s">
        <v>3</v>
      </c>
      <c r="AT132">
        <v>2.33</v>
      </c>
      <c r="AU132" t="s">
        <v>3</v>
      </c>
      <c r="AV132">
        <v>0</v>
      </c>
      <c r="AW132">
        <v>2</v>
      </c>
      <c r="AX132">
        <v>151752055</v>
      </c>
      <c r="AY132">
        <v>1</v>
      </c>
      <c r="AZ132">
        <v>0</v>
      </c>
      <c r="BA132">
        <v>158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V132">
        <v>0</v>
      </c>
      <c r="CW132">
        <f>ROUND(Y132*Source!I81,9)</f>
        <v>8.4695499999999999</v>
      </c>
      <c r="CX132">
        <f>ROUND(Y132*Source!I81,9)</f>
        <v>8.4695499999999999</v>
      </c>
      <c r="CY132">
        <f>AB132</f>
        <v>79.5</v>
      </c>
      <c r="CZ132">
        <f>AF132</f>
        <v>7.11</v>
      </c>
      <c r="DA132">
        <f>AJ132</f>
        <v>10.68</v>
      </c>
      <c r="DB132">
        <f t="shared" si="59"/>
        <v>16.57</v>
      </c>
      <c r="DC132">
        <f t="shared" si="60"/>
        <v>0</v>
      </c>
      <c r="DD132" t="s">
        <v>3</v>
      </c>
      <c r="DE132" t="s">
        <v>3</v>
      </c>
      <c r="DF132">
        <f t="shared" si="53"/>
        <v>0</v>
      </c>
      <c r="DG132">
        <f>ROUND(ROUND(AF132*AJ132,2)*CX132,2)</f>
        <v>643.09</v>
      </c>
      <c r="DH132">
        <f>ROUND(ROUND(AG132*AK132,2)*CX132,2)</f>
        <v>0</v>
      </c>
      <c r="DI132">
        <f t="shared" si="61"/>
        <v>0</v>
      </c>
      <c r="DJ132">
        <f>DG132</f>
        <v>643.09</v>
      </c>
      <c r="DK132">
        <v>0</v>
      </c>
      <c r="DL132" t="s">
        <v>3</v>
      </c>
      <c r="DM132">
        <v>0</v>
      </c>
      <c r="DN132" t="s">
        <v>3</v>
      </c>
      <c r="DO132">
        <v>0</v>
      </c>
    </row>
    <row r="133" spans="1:119" x14ac:dyDescent="0.2">
      <c r="A133">
        <f>ROW(Source!A81)</f>
        <v>81</v>
      </c>
      <c r="B133">
        <v>151751235</v>
      </c>
      <c r="C133">
        <v>151752043</v>
      </c>
      <c r="D133">
        <v>37418445</v>
      </c>
      <c r="E133">
        <v>1</v>
      </c>
      <c r="F133">
        <v>1</v>
      </c>
      <c r="G133">
        <v>37345137</v>
      </c>
      <c r="H133">
        <v>2</v>
      </c>
      <c r="I133" t="s">
        <v>567</v>
      </c>
      <c r="J133" t="s">
        <v>568</v>
      </c>
      <c r="K133" t="s">
        <v>569</v>
      </c>
      <c r="L133">
        <v>1368</v>
      </c>
      <c r="N133">
        <v>1011</v>
      </c>
      <c r="O133" t="s">
        <v>503</v>
      </c>
      <c r="P133" t="s">
        <v>503</v>
      </c>
      <c r="Q133">
        <v>1</v>
      </c>
      <c r="W133">
        <v>0</v>
      </c>
      <c r="X133">
        <v>-1440889904</v>
      </c>
      <c r="Y133">
        <f t="shared" si="58"/>
        <v>1.73</v>
      </c>
      <c r="AA133">
        <v>0</v>
      </c>
      <c r="AB133">
        <v>1118.8900000000001</v>
      </c>
      <c r="AC133">
        <v>455.99</v>
      </c>
      <c r="AD133">
        <v>0</v>
      </c>
      <c r="AE133">
        <v>0</v>
      </c>
      <c r="AF133">
        <v>83.1</v>
      </c>
      <c r="AG133">
        <v>12.62</v>
      </c>
      <c r="AH133">
        <v>0</v>
      </c>
      <c r="AI133">
        <v>1</v>
      </c>
      <c r="AJ133">
        <v>12.86</v>
      </c>
      <c r="AK133">
        <v>34.51</v>
      </c>
      <c r="AL133">
        <v>1</v>
      </c>
      <c r="AM133">
        <v>2</v>
      </c>
      <c r="AN133">
        <v>0</v>
      </c>
      <c r="AO133">
        <v>1</v>
      </c>
      <c r="AP133">
        <v>1</v>
      </c>
      <c r="AQ133">
        <v>0</v>
      </c>
      <c r="AR133">
        <v>0</v>
      </c>
      <c r="AS133" t="s">
        <v>3</v>
      </c>
      <c r="AT133">
        <v>1.73</v>
      </c>
      <c r="AU133" t="s">
        <v>3</v>
      </c>
      <c r="AV133">
        <v>0</v>
      </c>
      <c r="AW133">
        <v>2</v>
      </c>
      <c r="AX133">
        <v>151752056</v>
      </c>
      <c r="AY133">
        <v>1</v>
      </c>
      <c r="AZ133">
        <v>0</v>
      </c>
      <c r="BA133">
        <v>159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V133">
        <v>0</v>
      </c>
      <c r="CW133">
        <f>ROUND(Y133*Source!I81,9)</f>
        <v>6.2885499999999999</v>
      </c>
      <c r="CX133">
        <f>ROUND(Y133*Source!I81,9)</f>
        <v>6.2885499999999999</v>
      </c>
      <c r="CY133">
        <f>AB133</f>
        <v>1118.8900000000001</v>
      </c>
      <c r="CZ133">
        <f>AF133</f>
        <v>83.1</v>
      </c>
      <c r="DA133">
        <f>AJ133</f>
        <v>12.86</v>
      </c>
      <c r="DB133">
        <f t="shared" si="59"/>
        <v>143.76</v>
      </c>
      <c r="DC133">
        <f t="shared" si="60"/>
        <v>21.83</v>
      </c>
      <c r="DD133" t="s">
        <v>3</v>
      </c>
      <c r="DE133" t="s">
        <v>3</v>
      </c>
      <c r="DF133">
        <f t="shared" si="53"/>
        <v>0</v>
      </c>
      <c r="DG133">
        <f>ROUND(ROUND(AF133*AJ133,2)*CX133,2)</f>
        <v>6720.38</v>
      </c>
      <c r="DH133">
        <f>ROUND(ROUND(AG133*AK133,2)*CX133,2)</f>
        <v>2738.79</v>
      </c>
      <c r="DI133">
        <f t="shared" si="61"/>
        <v>0</v>
      </c>
      <c r="DJ133">
        <f>DG133</f>
        <v>6720.38</v>
      </c>
      <c r="DK133">
        <v>0</v>
      </c>
      <c r="DL133" t="s">
        <v>3</v>
      </c>
      <c r="DM133">
        <v>0</v>
      </c>
      <c r="DN133" t="s">
        <v>3</v>
      </c>
      <c r="DO133">
        <v>0</v>
      </c>
    </row>
    <row r="134" spans="1:119" x14ac:dyDescent="0.2">
      <c r="A134">
        <f>ROW(Source!A81)</f>
        <v>81</v>
      </c>
      <c r="B134">
        <v>151751235</v>
      </c>
      <c r="C134">
        <v>151752043</v>
      </c>
      <c r="D134">
        <v>37418483</v>
      </c>
      <c r="E134">
        <v>1</v>
      </c>
      <c r="F134">
        <v>1</v>
      </c>
      <c r="G134">
        <v>37345137</v>
      </c>
      <c r="H134">
        <v>2</v>
      </c>
      <c r="I134" t="s">
        <v>594</v>
      </c>
      <c r="J134" t="s">
        <v>595</v>
      </c>
      <c r="K134" t="s">
        <v>596</v>
      </c>
      <c r="L134">
        <v>1368</v>
      </c>
      <c r="N134">
        <v>1011</v>
      </c>
      <c r="O134" t="s">
        <v>503</v>
      </c>
      <c r="P134" t="s">
        <v>503</v>
      </c>
      <c r="Q134">
        <v>1</v>
      </c>
      <c r="W134">
        <v>0</v>
      </c>
      <c r="X134">
        <v>1944310998</v>
      </c>
      <c r="Y134">
        <f t="shared" si="58"/>
        <v>2.97</v>
      </c>
      <c r="AA134">
        <v>0</v>
      </c>
      <c r="AB134">
        <v>6.84</v>
      </c>
      <c r="AC134">
        <v>0</v>
      </c>
      <c r="AD134">
        <v>0</v>
      </c>
      <c r="AE134">
        <v>0</v>
      </c>
      <c r="AF134">
        <v>0.77</v>
      </c>
      <c r="AG134">
        <v>0</v>
      </c>
      <c r="AH134">
        <v>0</v>
      </c>
      <c r="AI134">
        <v>1</v>
      </c>
      <c r="AJ134">
        <v>8.48</v>
      </c>
      <c r="AK134">
        <v>34.51</v>
      </c>
      <c r="AL134">
        <v>1</v>
      </c>
      <c r="AM134">
        <v>2</v>
      </c>
      <c r="AN134">
        <v>0</v>
      </c>
      <c r="AO134">
        <v>1</v>
      </c>
      <c r="AP134">
        <v>1</v>
      </c>
      <c r="AQ134">
        <v>0</v>
      </c>
      <c r="AR134">
        <v>0</v>
      </c>
      <c r="AS134" t="s">
        <v>3</v>
      </c>
      <c r="AT134">
        <v>2.97</v>
      </c>
      <c r="AU134" t="s">
        <v>3</v>
      </c>
      <c r="AV134">
        <v>0</v>
      </c>
      <c r="AW134">
        <v>2</v>
      </c>
      <c r="AX134">
        <v>151752057</v>
      </c>
      <c r="AY134">
        <v>1</v>
      </c>
      <c r="AZ134">
        <v>0</v>
      </c>
      <c r="BA134">
        <v>160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V134">
        <v>0</v>
      </c>
      <c r="CW134">
        <f>ROUND(Y134*Source!I81,9)</f>
        <v>10.795949999999999</v>
      </c>
      <c r="CX134">
        <f>ROUND(Y134*Source!I81,9)</f>
        <v>10.795949999999999</v>
      </c>
      <c r="CY134">
        <f>AB134</f>
        <v>6.84</v>
      </c>
      <c r="CZ134">
        <f>AF134</f>
        <v>0.77</v>
      </c>
      <c r="DA134">
        <f>AJ134</f>
        <v>8.48</v>
      </c>
      <c r="DB134">
        <f t="shared" si="59"/>
        <v>2.29</v>
      </c>
      <c r="DC134">
        <f t="shared" si="60"/>
        <v>0</v>
      </c>
      <c r="DD134" t="s">
        <v>3</v>
      </c>
      <c r="DE134" t="s">
        <v>3</v>
      </c>
      <c r="DF134">
        <f t="shared" si="53"/>
        <v>0</v>
      </c>
      <c r="DG134">
        <f>ROUND(ROUND(AF134*AJ134,2)*CX134,2)</f>
        <v>70.5</v>
      </c>
      <c r="DH134">
        <f>ROUND(ROUND(AG134*AK134,2)*CX134,2)</f>
        <v>0</v>
      </c>
      <c r="DI134">
        <f t="shared" si="61"/>
        <v>0</v>
      </c>
      <c r="DJ134">
        <f>DG134</f>
        <v>70.5</v>
      </c>
      <c r="DK134">
        <v>0</v>
      </c>
      <c r="DL134" t="s">
        <v>3</v>
      </c>
      <c r="DM134">
        <v>0</v>
      </c>
      <c r="DN134" t="s">
        <v>3</v>
      </c>
      <c r="DO134">
        <v>0</v>
      </c>
    </row>
    <row r="135" spans="1:119" x14ac:dyDescent="0.2">
      <c r="A135">
        <f>ROW(Source!A81)</f>
        <v>81</v>
      </c>
      <c r="B135">
        <v>151751235</v>
      </c>
      <c r="C135">
        <v>151752043</v>
      </c>
      <c r="D135">
        <v>37394962</v>
      </c>
      <c r="E135">
        <v>1</v>
      </c>
      <c r="F135">
        <v>1</v>
      </c>
      <c r="G135">
        <v>37345137</v>
      </c>
      <c r="H135">
        <v>3</v>
      </c>
      <c r="I135" t="s">
        <v>597</v>
      </c>
      <c r="J135" t="s">
        <v>598</v>
      </c>
      <c r="K135" t="s">
        <v>599</v>
      </c>
      <c r="L135">
        <v>1348</v>
      </c>
      <c r="N135">
        <v>1009</v>
      </c>
      <c r="O135" t="s">
        <v>511</v>
      </c>
      <c r="P135" t="s">
        <v>511</v>
      </c>
      <c r="Q135">
        <v>1000</v>
      </c>
      <c r="W135">
        <v>0</v>
      </c>
      <c r="X135">
        <v>1534553938</v>
      </c>
      <c r="Y135">
        <f t="shared" si="58"/>
        <v>1.9E-3</v>
      </c>
      <c r="AA135">
        <v>157580.26</v>
      </c>
      <c r="AB135">
        <v>0</v>
      </c>
      <c r="AC135">
        <v>0</v>
      </c>
      <c r="AD135">
        <v>0</v>
      </c>
      <c r="AE135">
        <v>8596.85</v>
      </c>
      <c r="AF135">
        <v>0</v>
      </c>
      <c r="AG135">
        <v>0</v>
      </c>
      <c r="AH135">
        <v>0</v>
      </c>
      <c r="AI135">
        <v>18.329999999999998</v>
      </c>
      <c r="AJ135">
        <v>1</v>
      </c>
      <c r="AK135">
        <v>1</v>
      </c>
      <c r="AL135">
        <v>1</v>
      </c>
      <c r="AM135">
        <v>2</v>
      </c>
      <c r="AN135">
        <v>0</v>
      </c>
      <c r="AO135">
        <v>1</v>
      </c>
      <c r="AP135">
        <v>1</v>
      </c>
      <c r="AQ135">
        <v>0</v>
      </c>
      <c r="AR135">
        <v>0</v>
      </c>
      <c r="AS135" t="s">
        <v>3</v>
      </c>
      <c r="AT135">
        <v>1.9E-3</v>
      </c>
      <c r="AU135" t="s">
        <v>3</v>
      </c>
      <c r="AV135">
        <v>0</v>
      </c>
      <c r="AW135">
        <v>2</v>
      </c>
      <c r="AX135">
        <v>151752058</v>
      </c>
      <c r="AY135">
        <v>1</v>
      </c>
      <c r="AZ135">
        <v>0</v>
      </c>
      <c r="BA135">
        <v>161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V135">
        <v>0</v>
      </c>
      <c r="CW135">
        <v>0</v>
      </c>
      <c r="CX135">
        <f>ROUND(Y135*Source!I81,9)</f>
        <v>6.9065000000000003E-3</v>
      </c>
      <c r="CY135">
        <f t="shared" ref="CY135:CY140" si="62">AA135</f>
        <v>157580.26</v>
      </c>
      <c r="CZ135">
        <f t="shared" ref="CZ135:CZ140" si="63">AE135</f>
        <v>8596.85</v>
      </c>
      <c r="DA135">
        <f t="shared" ref="DA135:DA140" si="64">AI135</f>
        <v>18.329999999999998</v>
      </c>
      <c r="DB135">
        <f t="shared" si="59"/>
        <v>16.329999999999998</v>
      </c>
      <c r="DC135">
        <f t="shared" si="60"/>
        <v>0</v>
      </c>
      <c r="DD135" t="s">
        <v>3</v>
      </c>
      <c r="DE135" t="s">
        <v>3</v>
      </c>
      <c r="DF135">
        <f t="shared" ref="DF135:DF140" si="65">ROUND(ROUND(AE135*AI135,2)*CX135,2)</f>
        <v>1088.33</v>
      </c>
      <c r="DG135">
        <f t="shared" ref="DG135:DG151" si="66">ROUND(ROUND(AF135,2)*CX135,2)</f>
        <v>0</v>
      </c>
      <c r="DH135">
        <f t="shared" ref="DH135:DH151" si="67">ROUND(ROUND(AG135,2)*CX135,2)</f>
        <v>0</v>
      </c>
      <c r="DI135">
        <f t="shared" si="61"/>
        <v>0</v>
      </c>
      <c r="DJ135">
        <f t="shared" ref="DJ135:DJ140" si="68">DF135</f>
        <v>1088.33</v>
      </c>
      <c r="DK135">
        <v>0</v>
      </c>
      <c r="DL135" t="s">
        <v>3</v>
      </c>
      <c r="DM135">
        <v>0</v>
      </c>
      <c r="DN135" t="s">
        <v>3</v>
      </c>
      <c r="DO135">
        <v>0</v>
      </c>
    </row>
    <row r="136" spans="1:119" x14ac:dyDescent="0.2">
      <c r="A136">
        <f>ROW(Source!A81)</f>
        <v>81</v>
      </c>
      <c r="B136">
        <v>151751235</v>
      </c>
      <c r="C136">
        <v>151752043</v>
      </c>
      <c r="D136">
        <v>37395012</v>
      </c>
      <c r="E136">
        <v>1</v>
      </c>
      <c r="F136">
        <v>1</v>
      </c>
      <c r="G136">
        <v>37345137</v>
      </c>
      <c r="H136">
        <v>3</v>
      </c>
      <c r="I136" t="s">
        <v>576</v>
      </c>
      <c r="J136" t="s">
        <v>577</v>
      </c>
      <c r="K136" t="s">
        <v>578</v>
      </c>
      <c r="L136">
        <v>1346</v>
      </c>
      <c r="N136">
        <v>1009</v>
      </c>
      <c r="O136" t="s">
        <v>507</v>
      </c>
      <c r="P136" t="s">
        <v>507</v>
      </c>
      <c r="Q136">
        <v>1</v>
      </c>
      <c r="W136">
        <v>0</v>
      </c>
      <c r="X136">
        <v>100288402</v>
      </c>
      <c r="Y136">
        <f t="shared" si="58"/>
        <v>0.16</v>
      </c>
      <c r="AA136">
        <v>270.42</v>
      </c>
      <c r="AB136">
        <v>0</v>
      </c>
      <c r="AC136">
        <v>0</v>
      </c>
      <c r="AD136">
        <v>0</v>
      </c>
      <c r="AE136">
        <v>159.07</v>
      </c>
      <c r="AF136">
        <v>0</v>
      </c>
      <c r="AG136">
        <v>0</v>
      </c>
      <c r="AH136">
        <v>0</v>
      </c>
      <c r="AI136">
        <v>1.7</v>
      </c>
      <c r="AJ136">
        <v>1</v>
      </c>
      <c r="AK136">
        <v>1</v>
      </c>
      <c r="AL136">
        <v>1</v>
      </c>
      <c r="AM136">
        <v>2</v>
      </c>
      <c r="AN136">
        <v>0</v>
      </c>
      <c r="AO136">
        <v>1</v>
      </c>
      <c r="AP136">
        <v>1</v>
      </c>
      <c r="AQ136">
        <v>0</v>
      </c>
      <c r="AR136">
        <v>0</v>
      </c>
      <c r="AS136" t="s">
        <v>3</v>
      </c>
      <c r="AT136">
        <v>0.16</v>
      </c>
      <c r="AU136" t="s">
        <v>3</v>
      </c>
      <c r="AV136">
        <v>0</v>
      </c>
      <c r="AW136">
        <v>2</v>
      </c>
      <c r="AX136">
        <v>151752059</v>
      </c>
      <c r="AY136">
        <v>1</v>
      </c>
      <c r="AZ136">
        <v>0</v>
      </c>
      <c r="BA136">
        <v>162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V136">
        <v>0</v>
      </c>
      <c r="CW136">
        <v>0</v>
      </c>
      <c r="CX136">
        <f>ROUND(Y136*Source!I81,9)</f>
        <v>0.58160000000000001</v>
      </c>
      <c r="CY136">
        <f t="shared" si="62"/>
        <v>270.42</v>
      </c>
      <c r="CZ136">
        <f t="shared" si="63"/>
        <v>159.07</v>
      </c>
      <c r="DA136">
        <f t="shared" si="64"/>
        <v>1.7</v>
      </c>
      <c r="DB136">
        <f t="shared" si="59"/>
        <v>25.45</v>
      </c>
      <c r="DC136">
        <f t="shared" si="60"/>
        <v>0</v>
      </c>
      <c r="DD136" t="s">
        <v>3</v>
      </c>
      <c r="DE136" t="s">
        <v>3</v>
      </c>
      <c r="DF136">
        <f t="shared" si="65"/>
        <v>157.28</v>
      </c>
      <c r="DG136">
        <f t="shared" si="66"/>
        <v>0</v>
      </c>
      <c r="DH136">
        <f t="shared" si="67"/>
        <v>0</v>
      </c>
      <c r="DI136">
        <f t="shared" si="61"/>
        <v>0</v>
      </c>
      <c r="DJ136">
        <f t="shared" si="68"/>
        <v>157.28</v>
      </c>
      <c r="DK136">
        <v>0</v>
      </c>
      <c r="DL136" t="s">
        <v>3</v>
      </c>
      <c r="DM136">
        <v>0</v>
      </c>
      <c r="DN136" t="s">
        <v>3</v>
      </c>
      <c r="DO136">
        <v>0</v>
      </c>
    </row>
    <row r="137" spans="1:119" x14ac:dyDescent="0.2">
      <c r="A137">
        <f>ROW(Source!A81)</f>
        <v>81</v>
      </c>
      <c r="B137">
        <v>151751235</v>
      </c>
      <c r="C137">
        <v>151752043</v>
      </c>
      <c r="D137">
        <v>118154867</v>
      </c>
      <c r="E137">
        <v>1</v>
      </c>
      <c r="F137">
        <v>1</v>
      </c>
      <c r="G137">
        <v>37345137</v>
      </c>
      <c r="H137">
        <v>3</v>
      </c>
      <c r="I137" t="s">
        <v>600</v>
      </c>
      <c r="J137" t="s">
        <v>601</v>
      </c>
      <c r="K137" t="s">
        <v>602</v>
      </c>
      <c r="L137">
        <v>1355</v>
      </c>
      <c r="N137">
        <v>1010</v>
      </c>
      <c r="O137" t="s">
        <v>184</v>
      </c>
      <c r="P137" t="s">
        <v>184</v>
      </c>
      <c r="Q137">
        <v>100</v>
      </c>
      <c r="W137">
        <v>0</v>
      </c>
      <c r="X137">
        <v>-2067787439</v>
      </c>
      <c r="Y137">
        <f t="shared" si="58"/>
        <v>0.3</v>
      </c>
      <c r="AA137">
        <v>2340.7800000000002</v>
      </c>
      <c r="AB137">
        <v>0</v>
      </c>
      <c r="AC137">
        <v>0</v>
      </c>
      <c r="AD137">
        <v>0</v>
      </c>
      <c r="AE137">
        <v>323.76</v>
      </c>
      <c r="AF137">
        <v>0</v>
      </c>
      <c r="AG137">
        <v>0</v>
      </c>
      <c r="AH137">
        <v>0</v>
      </c>
      <c r="AI137">
        <v>7.23</v>
      </c>
      <c r="AJ137">
        <v>1</v>
      </c>
      <c r="AK137">
        <v>1</v>
      </c>
      <c r="AL137">
        <v>1</v>
      </c>
      <c r="AM137">
        <v>2</v>
      </c>
      <c r="AN137">
        <v>0</v>
      </c>
      <c r="AO137">
        <v>1</v>
      </c>
      <c r="AP137">
        <v>1</v>
      </c>
      <c r="AQ137">
        <v>0</v>
      </c>
      <c r="AR137">
        <v>0</v>
      </c>
      <c r="AS137" t="s">
        <v>3</v>
      </c>
      <c r="AT137">
        <v>0.3</v>
      </c>
      <c r="AU137" t="s">
        <v>3</v>
      </c>
      <c r="AV137">
        <v>0</v>
      </c>
      <c r="AW137">
        <v>2</v>
      </c>
      <c r="AX137">
        <v>151752060</v>
      </c>
      <c r="AY137">
        <v>1</v>
      </c>
      <c r="AZ137">
        <v>0</v>
      </c>
      <c r="BA137">
        <v>163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V137">
        <v>0</v>
      </c>
      <c r="CW137">
        <v>0</v>
      </c>
      <c r="CX137">
        <f>ROUND(Y137*Source!I81,9)</f>
        <v>1.0905</v>
      </c>
      <c r="CY137">
        <f t="shared" si="62"/>
        <v>2340.7800000000002</v>
      </c>
      <c r="CZ137">
        <f t="shared" si="63"/>
        <v>323.76</v>
      </c>
      <c r="DA137">
        <f t="shared" si="64"/>
        <v>7.23</v>
      </c>
      <c r="DB137">
        <f t="shared" si="59"/>
        <v>97.13</v>
      </c>
      <c r="DC137">
        <f t="shared" si="60"/>
        <v>0</v>
      </c>
      <c r="DD137" t="s">
        <v>3</v>
      </c>
      <c r="DE137" t="s">
        <v>3</v>
      </c>
      <c r="DF137">
        <f t="shared" si="65"/>
        <v>2552.62</v>
      </c>
      <c r="DG137">
        <f t="shared" si="66"/>
        <v>0</v>
      </c>
      <c r="DH137">
        <f t="shared" si="67"/>
        <v>0</v>
      </c>
      <c r="DI137">
        <f t="shared" si="61"/>
        <v>0</v>
      </c>
      <c r="DJ137">
        <f t="shared" si="68"/>
        <v>2552.62</v>
      </c>
      <c r="DK137">
        <v>0</v>
      </c>
      <c r="DL137" t="s">
        <v>3</v>
      </c>
      <c r="DM137">
        <v>0</v>
      </c>
      <c r="DN137" t="s">
        <v>3</v>
      </c>
      <c r="DO137">
        <v>0</v>
      </c>
    </row>
    <row r="138" spans="1:119" x14ac:dyDescent="0.2">
      <c r="A138">
        <f>ROW(Source!A81)</f>
        <v>81</v>
      </c>
      <c r="B138">
        <v>151751235</v>
      </c>
      <c r="C138">
        <v>151752043</v>
      </c>
      <c r="D138">
        <v>37406775</v>
      </c>
      <c r="E138">
        <v>1</v>
      </c>
      <c r="F138">
        <v>1</v>
      </c>
      <c r="G138">
        <v>37345137</v>
      </c>
      <c r="H138">
        <v>3</v>
      </c>
      <c r="I138" t="s">
        <v>603</v>
      </c>
      <c r="J138" t="s">
        <v>604</v>
      </c>
      <c r="K138" t="s">
        <v>605</v>
      </c>
      <c r="L138">
        <v>1354</v>
      </c>
      <c r="N138">
        <v>1010</v>
      </c>
      <c r="O138" t="s">
        <v>29</v>
      </c>
      <c r="P138" t="s">
        <v>29</v>
      </c>
      <c r="Q138">
        <v>1</v>
      </c>
      <c r="W138">
        <v>0</v>
      </c>
      <c r="X138">
        <v>-1397426939</v>
      </c>
      <c r="Y138">
        <f t="shared" si="58"/>
        <v>16</v>
      </c>
      <c r="AA138">
        <v>22</v>
      </c>
      <c r="AB138">
        <v>0</v>
      </c>
      <c r="AC138">
        <v>0</v>
      </c>
      <c r="AD138">
        <v>0</v>
      </c>
      <c r="AE138">
        <v>6.94</v>
      </c>
      <c r="AF138">
        <v>0</v>
      </c>
      <c r="AG138">
        <v>0</v>
      </c>
      <c r="AH138">
        <v>0</v>
      </c>
      <c r="AI138">
        <v>3.17</v>
      </c>
      <c r="AJ138">
        <v>1</v>
      </c>
      <c r="AK138">
        <v>1</v>
      </c>
      <c r="AL138">
        <v>1</v>
      </c>
      <c r="AM138">
        <v>2</v>
      </c>
      <c r="AN138">
        <v>0</v>
      </c>
      <c r="AO138">
        <v>1</v>
      </c>
      <c r="AP138">
        <v>1</v>
      </c>
      <c r="AQ138">
        <v>0</v>
      </c>
      <c r="AR138">
        <v>0</v>
      </c>
      <c r="AS138" t="s">
        <v>3</v>
      </c>
      <c r="AT138">
        <v>16</v>
      </c>
      <c r="AU138" t="s">
        <v>3</v>
      </c>
      <c r="AV138">
        <v>0</v>
      </c>
      <c r="AW138">
        <v>2</v>
      </c>
      <c r="AX138">
        <v>151752061</v>
      </c>
      <c r="AY138">
        <v>1</v>
      </c>
      <c r="AZ138">
        <v>0</v>
      </c>
      <c r="BA138">
        <v>164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V138">
        <v>0</v>
      </c>
      <c r="CW138">
        <v>0</v>
      </c>
      <c r="CX138">
        <f>ROUND(Y138*Source!I81,9)</f>
        <v>58.16</v>
      </c>
      <c r="CY138">
        <f t="shared" si="62"/>
        <v>22</v>
      </c>
      <c r="CZ138">
        <f t="shared" si="63"/>
        <v>6.94</v>
      </c>
      <c r="DA138">
        <f t="shared" si="64"/>
        <v>3.17</v>
      </c>
      <c r="DB138">
        <f t="shared" si="59"/>
        <v>111.04</v>
      </c>
      <c r="DC138">
        <f t="shared" si="60"/>
        <v>0</v>
      </c>
      <c r="DD138" t="s">
        <v>3</v>
      </c>
      <c r="DE138" t="s">
        <v>3</v>
      </c>
      <c r="DF138">
        <f t="shared" si="65"/>
        <v>1279.52</v>
      </c>
      <c r="DG138">
        <f t="shared" si="66"/>
        <v>0</v>
      </c>
      <c r="DH138">
        <f t="shared" si="67"/>
        <v>0</v>
      </c>
      <c r="DI138">
        <f t="shared" si="61"/>
        <v>0</v>
      </c>
      <c r="DJ138">
        <f t="shared" si="68"/>
        <v>1279.52</v>
      </c>
      <c r="DK138">
        <v>0</v>
      </c>
      <c r="DL138" t="s">
        <v>3</v>
      </c>
      <c r="DM138">
        <v>0</v>
      </c>
      <c r="DN138" t="s">
        <v>3</v>
      </c>
      <c r="DO138">
        <v>0</v>
      </c>
    </row>
    <row r="139" spans="1:119" x14ac:dyDescent="0.2">
      <c r="A139">
        <f>ROW(Source!A81)</f>
        <v>81</v>
      </c>
      <c r="B139">
        <v>151751235</v>
      </c>
      <c r="C139">
        <v>151752043</v>
      </c>
      <c r="D139">
        <v>37406866</v>
      </c>
      <c r="E139">
        <v>1</v>
      </c>
      <c r="F139">
        <v>1</v>
      </c>
      <c r="G139">
        <v>37345137</v>
      </c>
      <c r="H139">
        <v>3</v>
      </c>
      <c r="I139" t="s">
        <v>606</v>
      </c>
      <c r="J139" t="s">
        <v>607</v>
      </c>
      <c r="K139" t="s">
        <v>608</v>
      </c>
      <c r="L139">
        <v>1301</v>
      </c>
      <c r="N139">
        <v>1003</v>
      </c>
      <c r="O139" t="s">
        <v>134</v>
      </c>
      <c r="P139" t="s">
        <v>134</v>
      </c>
      <c r="Q139">
        <v>1</v>
      </c>
      <c r="W139">
        <v>0</v>
      </c>
      <c r="X139">
        <v>-823101399</v>
      </c>
      <c r="Y139">
        <f t="shared" si="58"/>
        <v>5.5</v>
      </c>
      <c r="AA139">
        <v>4.72</v>
      </c>
      <c r="AB139">
        <v>0</v>
      </c>
      <c r="AC139">
        <v>0</v>
      </c>
      <c r="AD139">
        <v>0</v>
      </c>
      <c r="AE139">
        <v>0.7</v>
      </c>
      <c r="AF139">
        <v>0</v>
      </c>
      <c r="AG139">
        <v>0</v>
      </c>
      <c r="AH139">
        <v>0</v>
      </c>
      <c r="AI139">
        <v>6.74</v>
      </c>
      <c r="AJ139">
        <v>1</v>
      </c>
      <c r="AK139">
        <v>1</v>
      </c>
      <c r="AL139">
        <v>1</v>
      </c>
      <c r="AM139">
        <v>2</v>
      </c>
      <c r="AN139">
        <v>0</v>
      </c>
      <c r="AO139">
        <v>1</v>
      </c>
      <c r="AP139">
        <v>1</v>
      </c>
      <c r="AQ139">
        <v>0</v>
      </c>
      <c r="AR139">
        <v>0</v>
      </c>
      <c r="AS139" t="s">
        <v>3</v>
      </c>
      <c r="AT139">
        <v>5.5</v>
      </c>
      <c r="AU139" t="s">
        <v>3</v>
      </c>
      <c r="AV139">
        <v>0</v>
      </c>
      <c r="AW139">
        <v>2</v>
      </c>
      <c r="AX139">
        <v>151752062</v>
      </c>
      <c r="AY139">
        <v>1</v>
      </c>
      <c r="AZ139">
        <v>0</v>
      </c>
      <c r="BA139">
        <v>165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V139">
        <v>0</v>
      </c>
      <c r="CW139">
        <v>0</v>
      </c>
      <c r="CX139">
        <f>ROUND(Y139*Source!I81,9)</f>
        <v>19.9925</v>
      </c>
      <c r="CY139">
        <f t="shared" si="62"/>
        <v>4.72</v>
      </c>
      <c r="CZ139">
        <f t="shared" si="63"/>
        <v>0.7</v>
      </c>
      <c r="DA139">
        <f t="shared" si="64"/>
        <v>6.74</v>
      </c>
      <c r="DB139">
        <f t="shared" si="59"/>
        <v>3.85</v>
      </c>
      <c r="DC139">
        <f t="shared" si="60"/>
        <v>0</v>
      </c>
      <c r="DD139" t="s">
        <v>3</v>
      </c>
      <c r="DE139" t="s">
        <v>3</v>
      </c>
      <c r="DF139">
        <f t="shared" si="65"/>
        <v>94.36</v>
      </c>
      <c r="DG139">
        <f t="shared" si="66"/>
        <v>0</v>
      </c>
      <c r="DH139">
        <f t="shared" si="67"/>
        <v>0</v>
      </c>
      <c r="DI139">
        <f t="shared" si="61"/>
        <v>0</v>
      </c>
      <c r="DJ139">
        <f t="shared" si="68"/>
        <v>94.36</v>
      </c>
      <c r="DK139">
        <v>0</v>
      </c>
      <c r="DL139" t="s">
        <v>3</v>
      </c>
      <c r="DM139">
        <v>0</v>
      </c>
      <c r="DN139" t="s">
        <v>3</v>
      </c>
      <c r="DO139">
        <v>0</v>
      </c>
    </row>
    <row r="140" spans="1:119" x14ac:dyDescent="0.2">
      <c r="A140">
        <f>ROW(Source!A81)</f>
        <v>81</v>
      </c>
      <c r="B140">
        <v>151751235</v>
      </c>
      <c r="C140">
        <v>151752043</v>
      </c>
      <c r="D140">
        <v>37406868</v>
      </c>
      <c r="E140">
        <v>1</v>
      </c>
      <c r="F140">
        <v>1</v>
      </c>
      <c r="G140">
        <v>37345137</v>
      </c>
      <c r="H140">
        <v>3</v>
      </c>
      <c r="I140" t="s">
        <v>609</v>
      </c>
      <c r="J140" t="s">
        <v>610</v>
      </c>
      <c r="K140" t="s">
        <v>611</v>
      </c>
      <c r="L140">
        <v>1356</v>
      </c>
      <c r="N140">
        <v>1010</v>
      </c>
      <c r="O140" t="s">
        <v>176</v>
      </c>
      <c r="P140" t="s">
        <v>176</v>
      </c>
      <c r="Q140">
        <v>1000</v>
      </c>
      <c r="W140">
        <v>0</v>
      </c>
      <c r="X140">
        <v>-402432771</v>
      </c>
      <c r="Y140">
        <f t="shared" si="58"/>
        <v>0.02</v>
      </c>
      <c r="AA140">
        <v>212.58</v>
      </c>
      <c r="AB140">
        <v>0</v>
      </c>
      <c r="AC140">
        <v>0</v>
      </c>
      <c r="AD140">
        <v>0</v>
      </c>
      <c r="AE140">
        <v>6.44</v>
      </c>
      <c r="AF140">
        <v>0</v>
      </c>
      <c r="AG140">
        <v>0</v>
      </c>
      <c r="AH140">
        <v>0</v>
      </c>
      <c r="AI140">
        <v>33.01</v>
      </c>
      <c r="AJ140">
        <v>1</v>
      </c>
      <c r="AK140">
        <v>1</v>
      </c>
      <c r="AL140">
        <v>1</v>
      </c>
      <c r="AM140">
        <v>2</v>
      </c>
      <c r="AN140">
        <v>0</v>
      </c>
      <c r="AO140">
        <v>1</v>
      </c>
      <c r="AP140">
        <v>1</v>
      </c>
      <c r="AQ140">
        <v>0</v>
      </c>
      <c r="AR140">
        <v>0</v>
      </c>
      <c r="AS140" t="s">
        <v>3</v>
      </c>
      <c r="AT140">
        <v>0.02</v>
      </c>
      <c r="AU140" t="s">
        <v>3</v>
      </c>
      <c r="AV140">
        <v>0</v>
      </c>
      <c r="AW140">
        <v>2</v>
      </c>
      <c r="AX140">
        <v>151752063</v>
      </c>
      <c r="AY140">
        <v>1</v>
      </c>
      <c r="AZ140">
        <v>0</v>
      </c>
      <c r="BA140">
        <v>166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V140">
        <v>0</v>
      </c>
      <c r="CW140">
        <v>0</v>
      </c>
      <c r="CX140">
        <f>ROUND(Y140*Source!I81,9)</f>
        <v>7.2700000000000001E-2</v>
      </c>
      <c r="CY140">
        <f t="shared" si="62"/>
        <v>212.58</v>
      </c>
      <c r="CZ140">
        <f t="shared" si="63"/>
        <v>6.44</v>
      </c>
      <c r="DA140">
        <f t="shared" si="64"/>
        <v>33.01</v>
      </c>
      <c r="DB140">
        <f t="shared" si="59"/>
        <v>0.13</v>
      </c>
      <c r="DC140">
        <f t="shared" si="60"/>
        <v>0</v>
      </c>
      <c r="DD140" t="s">
        <v>3</v>
      </c>
      <c r="DE140" t="s">
        <v>3</v>
      </c>
      <c r="DF140">
        <f t="shared" si="65"/>
        <v>15.45</v>
      </c>
      <c r="DG140">
        <f t="shared" si="66"/>
        <v>0</v>
      </c>
      <c r="DH140">
        <f t="shared" si="67"/>
        <v>0</v>
      </c>
      <c r="DI140">
        <f t="shared" si="61"/>
        <v>0</v>
      </c>
      <c r="DJ140">
        <f t="shared" si="68"/>
        <v>15.45</v>
      </c>
      <c r="DK140">
        <v>0</v>
      </c>
      <c r="DL140" t="s">
        <v>3</v>
      </c>
      <c r="DM140">
        <v>0</v>
      </c>
      <c r="DN140" t="s">
        <v>3</v>
      </c>
      <c r="DO140">
        <v>0</v>
      </c>
    </row>
    <row r="141" spans="1:119" x14ac:dyDescent="0.2">
      <c r="A141">
        <f>ROW(Source!A84)</f>
        <v>84</v>
      </c>
      <c r="B141">
        <v>151751237</v>
      </c>
      <c r="C141">
        <v>151752067</v>
      </c>
      <c r="D141">
        <v>37345142</v>
      </c>
      <c r="E141">
        <v>37345137</v>
      </c>
      <c r="F141">
        <v>1</v>
      </c>
      <c r="G141">
        <v>37345137</v>
      </c>
      <c r="H141">
        <v>1</v>
      </c>
      <c r="I141" t="s">
        <v>497</v>
      </c>
      <c r="J141" t="s">
        <v>3</v>
      </c>
      <c r="K141" t="s">
        <v>498</v>
      </c>
      <c r="L141">
        <v>1191</v>
      </c>
      <c r="N141">
        <v>1013</v>
      </c>
      <c r="O141" t="s">
        <v>499</v>
      </c>
      <c r="P141" t="s">
        <v>499</v>
      </c>
      <c r="Q141">
        <v>1</v>
      </c>
      <c r="W141">
        <v>0</v>
      </c>
      <c r="X141">
        <v>476480486</v>
      </c>
      <c r="Y141">
        <f t="shared" si="58"/>
        <v>33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1</v>
      </c>
      <c r="AJ141">
        <v>1</v>
      </c>
      <c r="AK141">
        <v>1</v>
      </c>
      <c r="AL141">
        <v>1</v>
      </c>
      <c r="AM141">
        <v>-2</v>
      </c>
      <c r="AN141">
        <v>0</v>
      </c>
      <c r="AO141">
        <v>1</v>
      </c>
      <c r="AP141">
        <v>1</v>
      </c>
      <c r="AQ141">
        <v>0</v>
      </c>
      <c r="AR141">
        <v>0</v>
      </c>
      <c r="AS141" t="s">
        <v>3</v>
      </c>
      <c r="AT141">
        <v>33</v>
      </c>
      <c r="AU141" t="s">
        <v>3</v>
      </c>
      <c r="AV141">
        <v>1</v>
      </c>
      <c r="AW141">
        <v>2</v>
      </c>
      <c r="AX141">
        <v>151752078</v>
      </c>
      <c r="AY141">
        <v>1</v>
      </c>
      <c r="AZ141">
        <v>0</v>
      </c>
      <c r="BA141">
        <v>169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U141">
        <f>ROUND(AT141*Source!I84*AH141*AL141,2)</f>
        <v>0</v>
      </c>
      <c r="CV141">
        <f>ROUND(Y141*Source!I84,9)</f>
        <v>119.79</v>
      </c>
      <c r="CW141">
        <v>0</v>
      </c>
      <c r="CX141">
        <f>ROUND(Y141*Source!I84,9)</f>
        <v>119.79</v>
      </c>
      <c r="CY141">
        <f>AD141</f>
        <v>0</v>
      </c>
      <c r="CZ141">
        <f>AH141</f>
        <v>0</v>
      </c>
      <c r="DA141">
        <f>AL141</f>
        <v>1</v>
      </c>
      <c r="DB141">
        <f t="shared" si="59"/>
        <v>0</v>
      </c>
      <c r="DC141">
        <f t="shared" si="60"/>
        <v>0</v>
      </c>
      <c r="DD141" t="s">
        <v>3</v>
      </c>
      <c r="DE141" t="s">
        <v>3</v>
      </c>
      <c r="DF141">
        <f t="shared" ref="DF141:DF155" si="69">ROUND(ROUND(AE141,2)*CX141,2)</f>
        <v>0</v>
      </c>
      <c r="DG141">
        <f t="shared" si="66"/>
        <v>0</v>
      </c>
      <c r="DH141">
        <f t="shared" si="67"/>
        <v>0</v>
      </c>
      <c r="DI141">
        <f t="shared" si="61"/>
        <v>0</v>
      </c>
      <c r="DJ141">
        <f>DI141</f>
        <v>0</v>
      </c>
      <c r="DK141">
        <v>0</v>
      </c>
      <c r="DL141" t="s">
        <v>3</v>
      </c>
      <c r="DM141">
        <v>0</v>
      </c>
      <c r="DN141" t="s">
        <v>3</v>
      </c>
      <c r="DO141">
        <v>0</v>
      </c>
    </row>
    <row r="142" spans="1:119" x14ac:dyDescent="0.2">
      <c r="A142">
        <f>ROW(Source!A84)</f>
        <v>84</v>
      </c>
      <c r="B142">
        <v>151751237</v>
      </c>
      <c r="C142">
        <v>151752067</v>
      </c>
      <c r="D142">
        <v>37418162</v>
      </c>
      <c r="E142">
        <v>1</v>
      </c>
      <c r="F142">
        <v>1</v>
      </c>
      <c r="G142">
        <v>37345137</v>
      </c>
      <c r="H142">
        <v>2</v>
      </c>
      <c r="I142" t="s">
        <v>591</v>
      </c>
      <c r="J142" t="s">
        <v>592</v>
      </c>
      <c r="K142" t="s">
        <v>593</v>
      </c>
      <c r="L142">
        <v>1368</v>
      </c>
      <c r="N142">
        <v>1011</v>
      </c>
      <c r="O142" t="s">
        <v>503</v>
      </c>
      <c r="P142" t="s">
        <v>503</v>
      </c>
      <c r="Q142">
        <v>1</v>
      </c>
      <c r="W142">
        <v>0</v>
      </c>
      <c r="X142">
        <v>-1515164169</v>
      </c>
      <c r="Y142">
        <f t="shared" si="58"/>
        <v>2.73</v>
      </c>
      <c r="AA142">
        <v>0</v>
      </c>
      <c r="AB142">
        <v>7.11</v>
      </c>
      <c r="AC142">
        <v>0</v>
      </c>
      <c r="AD142">
        <v>0</v>
      </c>
      <c r="AE142">
        <v>0</v>
      </c>
      <c r="AF142">
        <v>7.11</v>
      </c>
      <c r="AG142">
        <v>0</v>
      </c>
      <c r="AH142">
        <v>0</v>
      </c>
      <c r="AI142">
        <v>1</v>
      </c>
      <c r="AJ142">
        <v>1</v>
      </c>
      <c r="AK142">
        <v>1</v>
      </c>
      <c r="AL142">
        <v>1</v>
      </c>
      <c r="AM142">
        <v>-2</v>
      </c>
      <c r="AN142">
        <v>0</v>
      </c>
      <c r="AO142">
        <v>1</v>
      </c>
      <c r="AP142">
        <v>1</v>
      </c>
      <c r="AQ142">
        <v>0</v>
      </c>
      <c r="AR142">
        <v>0</v>
      </c>
      <c r="AS142" t="s">
        <v>3</v>
      </c>
      <c r="AT142">
        <v>2.73</v>
      </c>
      <c r="AU142" t="s">
        <v>3</v>
      </c>
      <c r="AV142">
        <v>0</v>
      </c>
      <c r="AW142">
        <v>2</v>
      </c>
      <c r="AX142">
        <v>151752079</v>
      </c>
      <c r="AY142">
        <v>1</v>
      </c>
      <c r="AZ142">
        <v>0</v>
      </c>
      <c r="BA142">
        <v>170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V142">
        <v>0</v>
      </c>
      <c r="CW142">
        <f>ROUND(Y142*Source!I84,9)</f>
        <v>9.9099000000000004</v>
      </c>
      <c r="CX142">
        <f>ROUND(Y142*Source!I84,9)</f>
        <v>9.9099000000000004</v>
      </c>
      <c r="CY142">
        <f>AB142</f>
        <v>7.11</v>
      </c>
      <c r="CZ142">
        <f>AF142</f>
        <v>7.11</v>
      </c>
      <c r="DA142">
        <f>AJ142</f>
        <v>1</v>
      </c>
      <c r="DB142">
        <f t="shared" si="59"/>
        <v>19.41</v>
      </c>
      <c r="DC142">
        <f t="shared" si="60"/>
        <v>0</v>
      </c>
      <c r="DD142" t="s">
        <v>3</v>
      </c>
      <c r="DE142" t="s">
        <v>3</v>
      </c>
      <c r="DF142">
        <f t="shared" si="69"/>
        <v>0</v>
      </c>
      <c r="DG142">
        <f t="shared" si="66"/>
        <v>70.459999999999994</v>
      </c>
      <c r="DH142">
        <f t="shared" si="67"/>
        <v>0</v>
      </c>
      <c r="DI142">
        <f t="shared" si="61"/>
        <v>0</v>
      </c>
      <c r="DJ142">
        <f>DG142</f>
        <v>70.459999999999994</v>
      </c>
      <c r="DK142">
        <v>0</v>
      </c>
      <c r="DL142" t="s">
        <v>3</v>
      </c>
      <c r="DM142">
        <v>0</v>
      </c>
      <c r="DN142" t="s">
        <v>3</v>
      </c>
      <c r="DO142">
        <v>0</v>
      </c>
    </row>
    <row r="143" spans="1:119" x14ac:dyDescent="0.2">
      <c r="A143">
        <f>ROW(Source!A84)</f>
        <v>84</v>
      </c>
      <c r="B143">
        <v>151751237</v>
      </c>
      <c r="C143">
        <v>151752067</v>
      </c>
      <c r="D143">
        <v>37418445</v>
      </c>
      <c r="E143">
        <v>1</v>
      </c>
      <c r="F143">
        <v>1</v>
      </c>
      <c r="G143">
        <v>37345137</v>
      </c>
      <c r="H143">
        <v>2</v>
      </c>
      <c r="I143" t="s">
        <v>567</v>
      </c>
      <c r="J143" t="s">
        <v>568</v>
      </c>
      <c r="K143" t="s">
        <v>569</v>
      </c>
      <c r="L143">
        <v>1368</v>
      </c>
      <c r="N143">
        <v>1011</v>
      </c>
      <c r="O143" t="s">
        <v>503</v>
      </c>
      <c r="P143" t="s">
        <v>503</v>
      </c>
      <c r="Q143">
        <v>1</v>
      </c>
      <c r="W143">
        <v>0</v>
      </c>
      <c r="X143">
        <v>-1440889904</v>
      </c>
      <c r="Y143">
        <f t="shared" si="58"/>
        <v>1.6</v>
      </c>
      <c r="AA143">
        <v>0</v>
      </c>
      <c r="AB143">
        <v>83.1</v>
      </c>
      <c r="AC143">
        <v>12.62</v>
      </c>
      <c r="AD143">
        <v>0</v>
      </c>
      <c r="AE143">
        <v>0</v>
      </c>
      <c r="AF143">
        <v>83.1</v>
      </c>
      <c r="AG143">
        <v>12.62</v>
      </c>
      <c r="AH143">
        <v>0</v>
      </c>
      <c r="AI143">
        <v>1</v>
      </c>
      <c r="AJ143">
        <v>1</v>
      </c>
      <c r="AK143">
        <v>1</v>
      </c>
      <c r="AL143">
        <v>1</v>
      </c>
      <c r="AM143">
        <v>-2</v>
      </c>
      <c r="AN143">
        <v>0</v>
      </c>
      <c r="AO143">
        <v>1</v>
      </c>
      <c r="AP143">
        <v>1</v>
      </c>
      <c r="AQ143">
        <v>0</v>
      </c>
      <c r="AR143">
        <v>0</v>
      </c>
      <c r="AS143" t="s">
        <v>3</v>
      </c>
      <c r="AT143">
        <v>1.6</v>
      </c>
      <c r="AU143" t="s">
        <v>3</v>
      </c>
      <c r="AV143">
        <v>0</v>
      </c>
      <c r="AW143">
        <v>2</v>
      </c>
      <c r="AX143">
        <v>151752080</v>
      </c>
      <c r="AY143">
        <v>1</v>
      </c>
      <c r="AZ143">
        <v>0</v>
      </c>
      <c r="BA143">
        <v>171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V143">
        <v>0</v>
      </c>
      <c r="CW143">
        <f>ROUND(Y143*Source!I84,9)</f>
        <v>5.8079999999999998</v>
      </c>
      <c r="CX143">
        <f>ROUND(Y143*Source!I84,9)</f>
        <v>5.8079999999999998</v>
      </c>
      <c r="CY143">
        <f>AB143</f>
        <v>83.1</v>
      </c>
      <c r="CZ143">
        <f>AF143</f>
        <v>83.1</v>
      </c>
      <c r="DA143">
        <f>AJ143</f>
        <v>1</v>
      </c>
      <c r="DB143">
        <f t="shared" si="59"/>
        <v>132.96</v>
      </c>
      <c r="DC143">
        <f t="shared" si="60"/>
        <v>20.190000000000001</v>
      </c>
      <c r="DD143" t="s">
        <v>3</v>
      </c>
      <c r="DE143" t="s">
        <v>3</v>
      </c>
      <c r="DF143">
        <f t="shared" si="69"/>
        <v>0</v>
      </c>
      <c r="DG143">
        <f t="shared" si="66"/>
        <v>482.64</v>
      </c>
      <c r="DH143">
        <f t="shared" si="67"/>
        <v>73.3</v>
      </c>
      <c r="DI143">
        <f t="shared" si="61"/>
        <v>0</v>
      </c>
      <c r="DJ143">
        <f>DG143</f>
        <v>482.64</v>
      </c>
      <c r="DK143">
        <v>0</v>
      </c>
      <c r="DL143" t="s">
        <v>3</v>
      </c>
      <c r="DM143">
        <v>0</v>
      </c>
      <c r="DN143" t="s">
        <v>3</v>
      </c>
      <c r="DO143">
        <v>0</v>
      </c>
    </row>
    <row r="144" spans="1:119" x14ac:dyDescent="0.2">
      <c r="A144">
        <f>ROW(Source!A84)</f>
        <v>84</v>
      </c>
      <c r="B144">
        <v>151751237</v>
      </c>
      <c r="C144">
        <v>151752067</v>
      </c>
      <c r="D144">
        <v>37418483</v>
      </c>
      <c r="E144">
        <v>1</v>
      </c>
      <c r="F144">
        <v>1</v>
      </c>
      <c r="G144">
        <v>37345137</v>
      </c>
      <c r="H144">
        <v>2</v>
      </c>
      <c r="I144" t="s">
        <v>594</v>
      </c>
      <c r="J144" t="s">
        <v>595</v>
      </c>
      <c r="K144" t="s">
        <v>596</v>
      </c>
      <c r="L144">
        <v>1368</v>
      </c>
      <c r="N144">
        <v>1011</v>
      </c>
      <c r="O144" t="s">
        <v>503</v>
      </c>
      <c r="P144" t="s">
        <v>503</v>
      </c>
      <c r="Q144">
        <v>1</v>
      </c>
      <c r="W144">
        <v>0</v>
      </c>
      <c r="X144">
        <v>1944310998</v>
      </c>
      <c r="Y144">
        <f t="shared" si="58"/>
        <v>2.13</v>
      </c>
      <c r="AA144">
        <v>0</v>
      </c>
      <c r="AB144">
        <v>0.77</v>
      </c>
      <c r="AC144">
        <v>0</v>
      </c>
      <c r="AD144">
        <v>0</v>
      </c>
      <c r="AE144">
        <v>0</v>
      </c>
      <c r="AF144">
        <v>0.77</v>
      </c>
      <c r="AG144">
        <v>0</v>
      </c>
      <c r="AH144">
        <v>0</v>
      </c>
      <c r="AI144">
        <v>1</v>
      </c>
      <c r="AJ144">
        <v>1</v>
      </c>
      <c r="AK144">
        <v>1</v>
      </c>
      <c r="AL144">
        <v>1</v>
      </c>
      <c r="AM144">
        <v>-2</v>
      </c>
      <c r="AN144">
        <v>0</v>
      </c>
      <c r="AO144">
        <v>1</v>
      </c>
      <c r="AP144">
        <v>1</v>
      </c>
      <c r="AQ144">
        <v>0</v>
      </c>
      <c r="AR144">
        <v>0</v>
      </c>
      <c r="AS144" t="s">
        <v>3</v>
      </c>
      <c r="AT144">
        <v>2.13</v>
      </c>
      <c r="AU144" t="s">
        <v>3</v>
      </c>
      <c r="AV144">
        <v>0</v>
      </c>
      <c r="AW144">
        <v>2</v>
      </c>
      <c r="AX144">
        <v>151752081</v>
      </c>
      <c r="AY144">
        <v>1</v>
      </c>
      <c r="AZ144">
        <v>0</v>
      </c>
      <c r="BA144">
        <v>172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V144">
        <v>0</v>
      </c>
      <c r="CW144">
        <f>ROUND(Y144*Source!I84,9)</f>
        <v>7.7319000000000004</v>
      </c>
      <c r="CX144">
        <f>ROUND(Y144*Source!I84,9)</f>
        <v>7.7319000000000004</v>
      </c>
      <c r="CY144">
        <f>AB144</f>
        <v>0.77</v>
      </c>
      <c r="CZ144">
        <f>AF144</f>
        <v>0.77</v>
      </c>
      <c r="DA144">
        <f>AJ144</f>
        <v>1</v>
      </c>
      <c r="DB144">
        <f t="shared" si="59"/>
        <v>1.64</v>
      </c>
      <c r="DC144">
        <f t="shared" si="60"/>
        <v>0</v>
      </c>
      <c r="DD144" t="s">
        <v>3</v>
      </c>
      <c r="DE144" t="s">
        <v>3</v>
      </c>
      <c r="DF144">
        <f t="shared" si="69"/>
        <v>0</v>
      </c>
      <c r="DG144">
        <f t="shared" si="66"/>
        <v>5.95</v>
      </c>
      <c r="DH144">
        <f t="shared" si="67"/>
        <v>0</v>
      </c>
      <c r="DI144">
        <f t="shared" si="61"/>
        <v>0</v>
      </c>
      <c r="DJ144">
        <f>DG144</f>
        <v>5.95</v>
      </c>
      <c r="DK144">
        <v>0</v>
      </c>
      <c r="DL144" t="s">
        <v>3</v>
      </c>
      <c r="DM144">
        <v>0</v>
      </c>
      <c r="DN144" t="s">
        <v>3</v>
      </c>
      <c r="DO144">
        <v>0</v>
      </c>
    </row>
    <row r="145" spans="1:119" x14ac:dyDescent="0.2">
      <c r="A145">
        <f>ROW(Source!A84)</f>
        <v>84</v>
      </c>
      <c r="B145">
        <v>151751237</v>
      </c>
      <c r="C145">
        <v>151752067</v>
      </c>
      <c r="D145">
        <v>113490354</v>
      </c>
      <c r="E145">
        <v>1</v>
      </c>
      <c r="F145">
        <v>1</v>
      </c>
      <c r="G145">
        <v>37345137</v>
      </c>
      <c r="H145">
        <v>2</v>
      </c>
      <c r="I145" t="s">
        <v>612</v>
      </c>
      <c r="J145" t="s">
        <v>613</v>
      </c>
      <c r="K145" t="s">
        <v>614</v>
      </c>
      <c r="L145">
        <v>1368</v>
      </c>
      <c r="N145">
        <v>1011</v>
      </c>
      <c r="O145" t="s">
        <v>503</v>
      </c>
      <c r="P145" t="s">
        <v>503</v>
      </c>
      <c r="Q145">
        <v>1</v>
      </c>
      <c r="W145">
        <v>0</v>
      </c>
      <c r="X145">
        <v>744253593</v>
      </c>
      <c r="Y145">
        <f t="shared" si="58"/>
        <v>10.1</v>
      </c>
      <c r="AA145">
        <v>0</v>
      </c>
      <c r="AB145">
        <v>24.13</v>
      </c>
      <c r="AC145">
        <v>12.62</v>
      </c>
      <c r="AD145">
        <v>0</v>
      </c>
      <c r="AE145">
        <v>0</v>
      </c>
      <c r="AF145">
        <v>24.13</v>
      </c>
      <c r="AG145">
        <v>12.62</v>
      </c>
      <c r="AH145">
        <v>0</v>
      </c>
      <c r="AI145">
        <v>1</v>
      </c>
      <c r="AJ145">
        <v>1</v>
      </c>
      <c r="AK145">
        <v>1</v>
      </c>
      <c r="AL145">
        <v>1</v>
      </c>
      <c r="AM145">
        <v>-2</v>
      </c>
      <c r="AN145">
        <v>0</v>
      </c>
      <c r="AO145">
        <v>1</v>
      </c>
      <c r="AP145">
        <v>1</v>
      </c>
      <c r="AQ145">
        <v>0</v>
      </c>
      <c r="AR145">
        <v>0</v>
      </c>
      <c r="AS145" t="s">
        <v>3</v>
      </c>
      <c r="AT145">
        <v>10.1</v>
      </c>
      <c r="AU145" t="s">
        <v>3</v>
      </c>
      <c r="AV145">
        <v>0</v>
      </c>
      <c r="AW145">
        <v>2</v>
      </c>
      <c r="AX145">
        <v>151752082</v>
      </c>
      <c r="AY145">
        <v>1</v>
      </c>
      <c r="AZ145">
        <v>0</v>
      </c>
      <c r="BA145">
        <v>173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V145">
        <v>0</v>
      </c>
      <c r="CW145">
        <f>ROUND(Y145*Source!I84,9)</f>
        <v>36.662999999999997</v>
      </c>
      <c r="CX145">
        <f>ROUND(Y145*Source!I84,9)</f>
        <v>36.662999999999997</v>
      </c>
      <c r="CY145">
        <f>AB145</f>
        <v>24.13</v>
      </c>
      <c r="CZ145">
        <f>AF145</f>
        <v>24.13</v>
      </c>
      <c r="DA145">
        <f>AJ145</f>
        <v>1</v>
      </c>
      <c r="DB145">
        <f t="shared" si="59"/>
        <v>243.71</v>
      </c>
      <c r="DC145">
        <f t="shared" si="60"/>
        <v>127.46</v>
      </c>
      <c r="DD145" t="s">
        <v>3</v>
      </c>
      <c r="DE145" t="s">
        <v>3</v>
      </c>
      <c r="DF145">
        <f t="shared" si="69"/>
        <v>0</v>
      </c>
      <c r="DG145">
        <f t="shared" si="66"/>
        <v>884.68</v>
      </c>
      <c r="DH145">
        <f t="shared" si="67"/>
        <v>462.69</v>
      </c>
      <c r="DI145">
        <f t="shared" si="61"/>
        <v>0</v>
      </c>
      <c r="DJ145">
        <f>DG145</f>
        <v>884.68</v>
      </c>
      <c r="DK145">
        <v>0</v>
      </c>
      <c r="DL145" t="s">
        <v>3</v>
      </c>
      <c r="DM145">
        <v>0</v>
      </c>
      <c r="DN145" t="s">
        <v>3</v>
      </c>
      <c r="DO145">
        <v>0</v>
      </c>
    </row>
    <row r="146" spans="1:119" x14ac:dyDescent="0.2">
      <c r="A146">
        <f>ROW(Source!A84)</f>
        <v>84</v>
      </c>
      <c r="B146">
        <v>151751237</v>
      </c>
      <c r="C146">
        <v>151752067</v>
      </c>
      <c r="D146">
        <v>37394962</v>
      </c>
      <c r="E146">
        <v>1</v>
      </c>
      <c r="F146">
        <v>1</v>
      </c>
      <c r="G146">
        <v>37345137</v>
      </c>
      <c r="H146">
        <v>3</v>
      </c>
      <c r="I146" t="s">
        <v>597</v>
      </c>
      <c r="J146" t="s">
        <v>598</v>
      </c>
      <c r="K146" t="s">
        <v>599</v>
      </c>
      <c r="L146">
        <v>1348</v>
      </c>
      <c r="N146">
        <v>1009</v>
      </c>
      <c r="O146" t="s">
        <v>511</v>
      </c>
      <c r="P146" t="s">
        <v>511</v>
      </c>
      <c r="Q146">
        <v>1000</v>
      </c>
      <c r="W146">
        <v>0</v>
      </c>
      <c r="X146">
        <v>1534553938</v>
      </c>
      <c r="Y146">
        <f t="shared" si="58"/>
        <v>6.8399999999999997E-3</v>
      </c>
      <c r="AA146">
        <v>8596.85</v>
      </c>
      <c r="AB146">
        <v>0</v>
      </c>
      <c r="AC146">
        <v>0</v>
      </c>
      <c r="AD146">
        <v>0</v>
      </c>
      <c r="AE146">
        <v>8596.85</v>
      </c>
      <c r="AF146">
        <v>0</v>
      </c>
      <c r="AG146">
        <v>0</v>
      </c>
      <c r="AH146">
        <v>0</v>
      </c>
      <c r="AI146">
        <v>1</v>
      </c>
      <c r="AJ146">
        <v>1</v>
      </c>
      <c r="AK146">
        <v>1</v>
      </c>
      <c r="AL146">
        <v>1</v>
      </c>
      <c r="AM146">
        <v>-2</v>
      </c>
      <c r="AN146">
        <v>0</v>
      </c>
      <c r="AO146">
        <v>1</v>
      </c>
      <c r="AP146">
        <v>1</v>
      </c>
      <c r="AQ146">
        <v>0</v>
      </c>
      <c r="AR146">
        <v>0</v>
      </c>
      <c r="AS146" t="s">
        <v>3</v>
      </c>
      <c r="AT146">
        <v>6.8399999999999997E-3</v>
      </c>
      <c r="AU146" t="s">
        <v>3</v>
      </c>
      <c r="AV146">
        <v>0</v>
      </c>
      <c r="AW146">
        <v>2</v>
      </c>
      <c r="AX146">
        <v>151752083</v>
      </c>
      <c r="AY146">
        <v>1</v>
      </c>
      <c r="AZ146">
        <v>0</v>
      </c>
      <c r="BA146">
        <v>174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V146">
        <v>0</v>
      </c>
      <c r="CW146">
        <v>0</v>
      </c>
      <c r="CX146">
        <f>ROUND(Y146*Source!I84,9)</f>
        <v>2.4829199999999999E-2</v>
      </c>
      <c r="CY146">
        <f>AA146</f>
        <v>8596.85</v>
      </c>
      <c r="CZ146">
        <f>AE146</f>
        <v>8596.85</v>
      </c>
      <c r="DA146">
        <f>AI146</f>
        <v>1</v>
      </c>
      <c r="DB146">
        <f t="shared" si="59"/>
        <v>58.8</v>
      </c>
      <c r="DC146">
        <f t="shared" si="60"/>
        <v>0</v>
      </c>
      <c r="DD146" t="s">
        <v>3</v>
      </c>
      <c r="DE146" t="s">
        <v>3</v>
      </c>
      <c r="DF146">
        <f t="shared" si="69"/>
        <v>213.45</v>
      </c>
      <c r="DG146">
        <f t="shared" si="66"/>
        <v>0</v>
      </c>
      <c r="DH146">
        <f t="shared" si="67"/>
        <v>0</v>
      </c>
      <c r="DI146">
        <f t="shared" si="61"/>
        <v>0</v>
      </c>
      <c r="DJ146">
        <f>DF146</f>
        <v>213.45</v>
      </c>
      <c r="DK146">
        <v>0</v>
      </c>
      <c r="DL146" t="s">
        <v>3</v>
      </c>
      <c r="DM146">
        <v>0</v>
      </c>
      <c r="DN146" t="s">
        <v>3</v>
      </c>
      <c r="DO146">
        <v>0</v>
      </c>
    </row>
    <row r="147" spans="1:119" x14ac:dyDescent="0.2">
      <c r="A147">
        <f>ROW(Source!A84)</f>
        <v>84</v>
      </c>
      <c r="B147">
        <v>151751237</v>
      </c>
      <c r="C147">
        <v>151752067</v>
      </c>
      <c r="D147">
        <v>37393666</v>
      </c>
      <c r="E147">
        <v>1</v>
      </c>
      <c r="F147">
        <v>1</v>
      </c>
      <c r="G147">
        <v>37345137</v>
      </c>
      <c r="H147">
        <v>3</v>
      </c>
      <c r="I147" t="s">
        <v>615</v>
      </c>
      <c r="J147" t="s">
        <v>616</v>
      </c>
      <c r="K147" t="s">
        <v>617</v>
      </c>
      <c r="L147">
        <v>1354</v>
      </c>
      <c r="N147">
        <v>1010</v>
      </c>
      <c r="O147" t="s">
        <v>29</v>
      </c>
      <c r="P147" t="s">
        <v>29</v>
      </c>
      <c r="Q147">
        <v>1</v>
      </c>
      <c r="W147">
        <v>0</v>
      </c>
      <c r="X147">
        <v>-1689119193</v>
      </c>
      <c r="Y147">
        <f t="shared" si="58"/>
        <v>124.5</v>
      </c>
      <c r="AA147">
        <v>3.86</v>
      </c>
      <c r="AB147">
        <v>0</v>
      </c>
      <c r="AC147">
        <v>0</v>
      </c>
      <c r="AD147">
        <v>0</v>
      </c>
      <c r="AE147">
        <v>3.86</v>
      </c>
      <c r="AF147">
        <v>0</v>
      </c>
      <c r="AG147">
        <v>0</v>
      </c>
      <c r="AH147">
        <v>0</v>
      </c>
      <c r="AI147">
        <v>1</v>
      </c>
      <c r="AJ147">
        <v>1</v>
      </c>
      <c r="AK147">
        <v>1</v>
      </c>
      <c r="AL147">
        <v>1</v>
      </c>
      <c r="AM147">
        <v>-2</v>
      </c>
      <c r="AN147">
        <v>0</v>
      </c>
      <c r="AO147">
        <v>1</v>
      </c>
      <c r="AP147">
        <v>1</v>
      </c>
      <c r="AQ147">
        <v>0</v>
      </c>
      <c r="AR147">
        <v>0</v>
      </c>
      <c r="AS147" t="s">
        <v>3</v>
      </c>
      <c r="AT147">
        <v>124.5</v>
      </c>
      <c r="AU147" t="s">
        <v>3</v>
      </c>
      <c r="AV147">
        <v>0</v>
      </c>
      <c r="AW147">
        <v>2</v>
      </c>
      <c r="AX147">
        <v>151752084</v>
      </c>
      <c r="AY147">
        <v>1</v>
      </c>
      <c r="AZ147">
        <v>0</v>
      </c>
      <c r="BA147">
        <v>175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V147">
        <v>0</v>
      </c>
      <c r="CW147">
        <v>0</v>
      </c>
      <c r="CX147">
        <f>ROUND(Y147*Source!I84,9)</f>
        <v>451.935</v>
      </c>
      <c r="CY147">
        <f>AA147</f>
        <v>3.86</v>
      </c>
      <c r="CZ147">
        <f>AE147</f>
        <v>3.86</v>
      </c>
      <c r="DA147">
        <f>AI147</f>
        <v>1</v>
      </c>
      <c r="DB147">
        <f t="shared" si="59"/>
        <v>480.57</v>
      </c>
      <c r="DC147">
        <f t="shared" si="60"/>
        <v>0</v>
      </c>
      <c r="DD147" t="s">
        <v>3</v>
      </c>
      <c r="DE147" t="s">
        <v>3</v>
      </c>
      <c r="DF147">
        <f t="shared" si="69"/>
        <v>1744.47</v>
      </c>
      <c r="DG147">
        <f t="shared" si="66"/>
        <v>0</v>
      </c>
      <c r="DH147">
        <f t="shared" si="67"/>
        <v>0</v>
      </c>
      <c r="DI147">
        <f t="shared" si="61"/>
        <v>0</v>
      </c>
      <c r="DJ147">
        <f>DF147</f>
        <v>1744.47</v>
      </c>
      <c r="DK147">
        <v>0</v>
      </c>
      <c r="DL147" t="s">
        <v>3</v>
      </c>
      <c r="DM147">
        <v>0</v>
      </c>
      <c r="DN147" t="s">
        <v>3</v>
      </c>
      <c r="DO147">
        <v>0</v>
      </c>
    </row>
    <row r="148" spans="1:119" x14ac:dyDescent="0.2">
      <c r="A148">
        <f>ROW(Source!A84)</f>
        <v>84</v>
      </c>
      <c r="B148">
        <v>151751237</v>
      </c>
      <c r="C148">
        <v>151752067</v>
      </c>
      <c r="D148">
        <v>37393667</v>
      </c>
      <c r="E148">
        <v>1</v>
      </c>
      <c r="F148">
        <v>1</v>
      </c>
      <c r="G148">
        <v>37345137</v>
      </c>
      <c r="H148">
        <v>3</v>
      </c>
      <c r="I148" t="s">
        <v>618</v>
      </c>
      <c r="J148" t="s">
        <v>619</v>
      </c>
      <c r="K148" t="s">
        <v>620</v>
      </c>
      <c r="L148">
        <v>1354</v>
      </c>
      <c r="N148">
        <v>1010</v>
      </c>
      <c r="O148" t="s">
        <v>29</v>
      </c>
      <c r="P148" t="s">
        <v>29</v>
      </c>
      <c r="Q148">
        <v>1</v>
      </c>
      <c r="W148">
        <v>0</v>
      </c>
      <c r="X148">
        <v>1309094709</v>
      </c>
      <c r="Y148">
        <f t="shared" si="58"/>
        <v>4</v>
      </c>
      <c r="AA148">
        <v>0.89</v>
      </c>
      <c r="AB148">
        <v>0</v>
      </c>
      <c r="AC148">
        <v>0</v>
      </c>
      <c r="AD148">
        <v>0</v>
      </c>
      <c r="AE148">
        <v>0.89</v>
      </c>
      <c r="AF148">
        <v>0</v>
      </c>
      <c r="AG148">
        <v>0</v>
      </c>
      <c r="AH148">
        <v>0</v>
      </c>
      <c r="AI148">
        <v>1</v>
      </c>
      <c r="AJ148">
        <v>1</v>
      </c>
      <c r="AK148">
        <v>1</v>
      </c>
      <c r="AL148">
        <v>1</v>
      </c>
      <c r="AM148">
        <v>-2</v>
      </c>
      <c r="AN148">
        <v>0</v>
      </c>
      <c r="AO148">
        <v>1</v>
      </c>
      <c r="AP148">
        <v>1</v>
      </c>
      <c r="AQ148">
        <v>0</v>
      </c>
      <c r="AR148">
        <v>0</v>
      </c>
      <c r="AS148" t="s">
        <v>3</v>
      </c>
      <c r="AT148">
        <v>4</v>
      </c>
      <c r="AU148" t="s">
        <v>3</v>
      </c>
      <c r="AV148">
        <v>0</v>
      </c>
      <c r="AW148">
        <v>2</v>
      </c>
      <c r="AX148">
        <v>151752085</v>
      </c>
      <c r="AY148">
        <v>1</v>
      </c>
      <c r="AZ148">
        <v>0</v>
      </c>
      <c r="BA148">
        <v>176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V148">
        <v>0</v>
      </c>
      <c r="CW148">
        <v>0</v>
      </c>
      <c r="CX148">
        <f>ROUND(Y148*Source!I84,9)</f>
        <v>14.52</v>
      </c>
      <c r="CY148">
        <f>AA148</f>
        <v>0.89</v>
      </c>
      <c r="CZ148">
        <f>AE148</f>
        <v>0.89</v>
      </c>
      <c r="DA148">
        <f>AI148</f>
        <v>1</v>
      </c>
      <c r="DB148">
        <f t="shared" si="59"/>
        <v>3.56</v>
      </c>
      <c r="DC148">
        <f t="shared" si="60"/>
        <v>0</v>
      </c>
      <c r="DD148" t="s">
        <v>3</v>
      </c>
      <c r="DE148" t="s">
        <v>3</v>
      </c>
      <c r="DF148">
        <f t="shared" si="69"/>
        <v>12.92</v>
      </c>
      <c r="DG148">
        <f t="shared" si="66"/>
        <v>0</v>
      </c>
      <c r="DH148">
        <f t="shared" si="67"/>
        <v>0</v>
      </c>
      <c r="DI148">
        <f t="shared" si="61"/>
        <v>0</v>
      </c>
      <c r="DJ148">
        <f>DF148</f>
        <v>12.92</v>
      </c>
      <c r="DK148">
        <v>0</v>
      </c>
      <c r="DL148" t="s">
        <v>3</v>
      </c>
      <c r="DM148">
        <v>0</v>
      </c>
      <c r="DN148" t="s">
        <v>3</v>
      </c>
      <c r="DO148">
        <v>0</v>
      </c>
    </row>
    <row r="149" spans="1:119" x14ac:dyDescent="0.2">
      <c r="A149">
        <f>ROW(Source!A84)</f>
        <v>84</v>
      </c>
      <c r="B149">
        <v>151751237</v>
      </c>
      <c r="C149">
        <v>151752067</v>
      </c>
      <c r="D149">
        <v>37395586</v>
      </c>
      <c r="E149">
        <v>1</v>
      </c>
      <c r="F149">
        <v>1</v>
      </c>
      <c r="G149">
        <v>37345137</v>
      </c>
      <c r="H149">
        <v>3</v>
      </c>
      <c r="I149" t="s">
        <v>621</v>
      </c>
      <c r="J149" t="s">
        <v>622</v>
      </c>
      <c r="K149" t="s">
        <v>623</v>
      </c>
      <c r="L149">
        <v>1348</v>
      </c>
      <c r="N149">
        <v>1009</v>
      </c>
      <c r="O149" t="s">
        <v>511</v>
      </c>
      <c r="P149" t="s">
        <v>511</v>
      </c>
      <c r="Q149">
        <v>1000</v>
      </c>
      <c r="W149">
        <v>0</v>
      </c>
      <c r="X149">
        <v>163503827</v>
      </c>
      <c r="Y149">
        <f t="shared" si="58"/>
        <v>8.0000000000000007E-5</v>
      </c>
      <c r="AA149">
        <v>14336.14</v>
      </c>
      <c r="AB149">
        <v>0</v>
      </c>
      <c r="AC149">
        <v>0</v>
      </c>
      <c r="AD149">
        <v>0</v>
      </c>
      <c r="AE149">
        <v>14336.14</v>
      </c>
      <c r="AF149">
        <v>0</v>
      </c>
      <c r="AG149">
        <v>0</v>
      </c>
      <c r="AH149">
        <v>0</v>
      </c>
      <c r="AI149">
        <v>1</v>
      </c>
      <c r="AJ149">
        <v>1</v>
      </c>
      <c r="AK149">
        <v>1</v>
      </c>
      <c r="AL149">
        <v>1</v>
      </c>
      <c r="AM149">
        <v>-2</v>
      </c>
      <c r="AN149">
        <v>0</v>
      </c>
      <c r="AO149">
        <v>1</v>
      </c>
      <c r="AP149">
        <v>1</v>
      </c>
      <c r="AQ149">
        <v>0</v>
      </c>
      <c r="AR149">
        <v>0</v>
      </c>
      <c r="AS149" t="s">
        <v>3</v>
      </c>
      <c r="AT149">
        <v>8.0000000000000007E-5</v>
      </c>
      <c r="AU149" t="s">
        <v>3</v>
      </c>
      <c r="AV149">
        <v>0</v>
      </c>
      <c r="AW149">
        <v>2</v>
      </c>
      <c r="AX149">
        <v>151752086</v>
      </c>
      <c r="AY149">
        <v>1</v>
      </c>
      <c r="AZ149">
        <v>0</v>
      </c>
      <c r="BA149">
        <v>177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V149">
        <v>0</v>
      </c>
      <c r="CW149">
        <v>0</v>
      </c>
      <c r="CX149">
        <f>ROUND(Y149*Source!I84,9)</f>
        <v>2.9040000000000001E-4</v>
      </c>
      <c r="CY149">
        <f>AA149</f>
        <v>14336.14</v>
      </c>
      <c r="CZ149">
        <f>AE149</f>
        <v>14336.14</v>
      </c>
      <c r="DA149">
        <f>AI149</f>
        <v>1</v>
      </c>
      <c r="DB149">
        <f t="shared" si="59"/>
        <v>1.1499999999999999</v>
      </c>
      <c r="DC149">
        <f t="shared" si="60"/>
        <v>0</v>
      </c>
      <c r="DD149" t="s">
        <v>3</v>
      </c>
      <c r="DE149" t="s">
        <v>3</v>
      </c>
      <c r="DF149">
        <f t="shared" si="69"/>
        <v>4.16</v>
      </c>
      <c r="DG149">
        <f t="shared" si="66"/>
        <v>0</v>
      </c>
      <c r="DH149">
        <f t="shared" si="67"/>
        <v>0</v>
      </c>
      <c r="DI149">
        <f t="shared" si="61"/>
        <v>0</v>
      </c>
      <c r="DJ149">
        <f>DF149</f>
        <v>4.16</v>
      </c>
      <c r="DK149">
        <v>0</v>
      </c>
      <c r="DL149" t="s">
        <v>3</v>
      </c>
      <c r="DM149">
        <v>0</v>
      </c>
      <c r="DN149" t="s">
        <v>3</v>
      </c>
      <c r="DO149">
        <v>0</v>
      </c>
    </row>
    <row r="150" spans="1:119" x14ac:dyDescent="0.2">
      <c r="A150">
        <f>ROW(Source!A84)</f>
        <v>84</v>
      </c>
      <c r="B150">
        <v>151751237</v>
      </c>
      <c r="C150">
        <v>151752067</v>
      </c>
      <c r="D150">
        <v>37396635</v>
      </c>
      <c r="E150">
        <v>1</v>
      </c>
      <c r="F150">
        <v>1</v>
      </c>
      <c r="G150">
        <v>37345137</v>
      </c>
      <c r="H150">
        <v>3</v>
      </c>
      <c r="I150" t="s">
        <v>624</v>
      </c>
      <c r="J150" t="s">
        <v>625</v>
      </c>
      <c r="K150" t="s">
        <v>626</v>
      </c>
      <c r="L150">
        <v>1348</v>
      </c>
      <c r="N150">
        <v>1009</v>
      </c>
      <c r="O150" t="s">
        <v>511</v>
      </c>
      <c r="P150" t="s">
        <v>511</v>
      </c>
      <c r="Q150">
        <v>1000</v>
      </c>
      <c r="W150">
        <v>0</v>
      </c>
      <c r="X150">
        <v>1892350289</v>
      </c>
      <c r="Y150">
        <f t="shared" si="58"/>
        <v>0.10199999999999999</v>
      </c>
      <c r="AA150">
        <v>10651.81</v>
      </c>
      <c r="AB150">
        <v>0</v>
      </c>
      <c r="AC150">
        <v>0</v>
      </c>
      <c r="AD150">
        <v>0</v>
      </c>
      <c r="AE150">
        <v>10651.81</v>
      </c>
      <c r="AF150">
        <v>0</v>
      </c>
      <c r="AG150">
        <v>0</v>
      </c>
      <c r="AH150">
        <v>0</v>
      </c>
      <c r="AI150">
        <v>1</v>
      </c>
      <c r="AJ150">
        <v>1</v>
      </c>
      <c r="AK150">
        <v>1</v>
      </c>
      <c r="AL150">
        <v>1</v>
      </c>
      <c r="AM150">
        <v>-2</v>
      </c>
      <c r="AN150">
        <v>0</v>
      </c>
      <c r="AO150">
        <v>1</v>
      </c>
      <c r="AP150">
        <v>1</v>
      </c>
      <c r="AQ150">
        <v>0</v>
      </c>
      <c r="AR150">
        <v>0</v>
      </c>
      <c r="AS150" t="s">
        <v>3</v>
      </c>
      <c r="AT150">
        <v>0.10199999999999999</v>
      </c>
      <c r="AU150" t="s">
        <v>3</v>
      </c>
      <c r="AV150">
        <v>0</v>
      </c>
      <c r="AW150">
        <v>2</v>
      </c>
      <c r="AX150">
        <v>151752087</v>
      </c>
      <c r="AY150">
        <v>1</v>
      </c>
      <c r="AZ150">
        <v>0</v>
      </c>
      <c r="BA150">
        <v>178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V150">
        <v>0</v>
      </c>
      <c r="CW150">
        <v>0</v>
      </c>
      <c r="CX150">
        <f>ROUND(Y150*Source!I84,9)</f>
        <v>0.37025999999999998</v>
      </c>
      <c r="CY150">
        <f>AA150</f>
        <v>10651.81</v>
      </c>
      <c r="CZ150">
        <f>AE150</f>
        <v>10651.81</v>
      </c>
      <c r="DA150">
        <f>AI150</f>
        <v>1</v>
      </c>
      <c r="DB150">
        <f t="shared" si="59"/>
        <v>1086.48</v>
      </c>
      <c r="DC150">
        <f t="shared" si="60"/>
        <v>0</v>
      </c>
      <c r="DD150" t="s">
        <v>3</v>
      </c>
      <c r="DE150" t="s">
        <v>3</v>
      </c>
      <c r="DF150">
        <f t="shared" si="69"/>
        <v>3943.94</v>
      </c>
      <c r="DG150">
        <f t="shared" si="66"/>
        <v>0</v>
      </c>
      <c r="DH150">
        <f t="shared" si="67"/>
        <v>0</v>
      </c>
      <c r="DI150">
        <f t="shared" si="61"/>
        <v>0</v>
      </c>
      <c r="DJ150">
        <f>DF150</f>
        <v>3943.94</v>
      </c>
      <c r="DK150">
        <v>0</v>
      </c>
      <c r="DL150" t="s">
        <v>3</v>
      </c>
      <c r="DM150">
        <v>0</v>
      </c>
      <c r="DN150" t="s">
        <v>3</v>
      </c>
      <c r="DO150">
        <v>0</v>
      </c>
    </row>
    <row r="151" spans="1:119" x14ac:dyDescent="0.2">
      <c r="A151">
        <f>ROW(Source!A85)</f>
        <v>85</v>
      </c>
      <c r="B151">
        <v>151751235</v>
      </c>
      <c r="C151">
        <v>151752067</v>
      </c>
      <c r="D151">
        <v>37345142</v>
      </c>
      <c r="E151">
        <v>37345137</v>
      </c>
      <c r="F151">
        <v>1</v>
      </c>
      <c r="G151">
        <v>37345137</v>
      </c>
      <c r="H151">
        <v>1</v>
      </c>
      <c r="I151" t="s">
        <v>497</v>
      </c>
      <c r="J151" t="s">
        <v>3</v>
      </c>
      <c r="K151" t="s">
        <v>498</v>
      </c>
      <c r="L151">
        <v>1191</v>
      </c>
      <c r="N151">
        <v>1013</v>
      </c>
      <c r="O151" t="s">
        <v>499</v>
      </c>
      <c r="P151" t="s">
        <v>499</v>
      </c>
      <c r="Q151">
        <v>1</v>
      </c>
      <c r="W151">
        <v>0</v>
      </c>
      <c r="X151">
        <v>476480486</v>
      </c>
      <c r="Y151">
        <f t="shared" si="58"/>
        <v>33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1</v>
      </c>
      <c r="AJ151">
        <v>1</v>
      </c>
      <c r="AK151">
        <v>1</v>
      </c>
      <c r="AL151">
        <v>1</v>
      </c>
      <c r="AM151">
        <v>5</v>
      </c>
      <c r="AN151">
        <v>0</v>
      </c>
      <c r="AO151">
        <v>1</v>
      </c>
      <c r="AP151">
        <v>1</v>
      </c>
      <c r="AQ151">
        <v>0</v>
      </c>
      <c r="AR151">
        <v>0</v>
      </c>
      <c r="AS151" t="s">
        <v>3</v>
      </c>
      <c r="AT151">
        <v>33</v>
      </c>
      <c r="AU151" t="s">
        <v>3</v>
      </c>
      <c r="AV151">
        <v>1</v>
      </c>
      <c r="AW151">
        <v>2</v>
      </c>
      <c r="AX151">
        <v>151752078</v>
      </c>
      <c r="AY151">
        <v>1</v>
      </c>
      <c r="AZ151">
        <v>0</v>
      </c>
      <c r="BA151">
        <v>181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U151">
        <f>ROUND(AT151*Source!I85*AH151*AL151,2)</f>
        <v>0</v>
      </c>
      <c r="CV151">
        <f>ROUND(Y151*Source!I85,9)</f>
        <v>119.79</v>
      </c>
      <c r="CW151">
        <v>0</v>
      </c>
      <c r="CX151">
        <f>ROUND(Y151*Source!I85,9)</f>
        <v>119.79</v>
      </c>
      <c r="CY151">
        <f>AD151</f>
        <v>0</v>
      </c>
      <c r="CZ151">
        <f>AH151</f>
        <v>0</v>
      </c>
      <c r="DA151">
        <f>AL151</f>
        <v>1</v>
      </c>
      <c r="DB151">
        <f t="shared" si="59"/>
        <v>0</v>
      </c>
      <c r="DC151">
        <f t="shared" si="60"/>
        <v>0</v>
      </c>
      <c r="DD151" t="s">
        <v>3</v>
      </c>
      <c r="DE151" t="s">
        <v>3</v>
      </c>
      <c r="DF151">
        <f t="shared" si="69"/>
        <v>0</v>
      </c>
      <c r="DG151">
        <f t="shared" si="66"/>
        <v>0</v>
      </c>
      <c r="DH151">
        <f t="shared" si="67"/>
        <v>0</v>
      </c>
      <c r="DI151">
        <f t="shared" si="61"/>
        <v>0</v>
      </c>
      <c r="DJ151">
        <f>DI151</f>
        <v>0</v>
      </c>
      <c r="DK151">
        <v>0</v>
      </c>
      <c r="DL151" t="s">
        <v>3</v>
      </c>
      <c r="DM151">
        <v>0</v>
      </c>
      <c r="DN151" t="s">
        <v>3</v>
      </c>
      <c r="DO151">
        <v>0</v>
      </c>
    </row>
    <row r="152" spans="1:119" x14ac:dyDescent="0.2">
      <c r="A152">
        <f>ROW(Source!A85)</f>
        <v>85</v>
      </c>
      <c r="B152">
        <v>151751235</v>
      </c>
      <c r="C152">
        <v>151752067</v>
      </c>
      <c r="D152">
        <v>37418162</v>
      </c>
      <c r="E152">
        <v>1</v>
      </c>
      <c r="F152">
        <v>1</v>
      </c>
      <c r="G152">
        <v>37345137</v>
      </c>
      <c r="H152">
        <v>2</v>
      </c>
      <c r="I152" t="s">
        <v>591</v>
      </c>
      <c r="J152" t="s">
        <v>592</v>
      </c>
      <c r="K152" t="s">
        <v>593</v>
      </c>
      <c r="L152">
        <v>1368</v>
      </c>
      <c r="N152">
        <v>1011</v>
      </c>
      <c r="O152" t="s">
        <v>503</v>
      </c>
      <c r="P152" t="s">
        <v>503</v>
      </c>
      <c r="Q152">
        <v>1</v>
      </c>
      <c r="W152">
        <v>0</v>
      </c>
      <c r="X152">
        <v>-1515164169</v>
      </c>
      <c r="Y152">
        <f t="shared" si="58"/>
        <v>2.73</v>
      </c>
      <c r="AA152">
        <v>0</v>
      </c>
      <c r="AB152">
        <v>79.5</v>
      </c>
      <c r="AC152">
        <v>0</v>
      </c>
      <c r="AD152">
        <v>0</v>
      </c>
      <c r="AE152">
        <v>0</v>
      </c>
      <c r="AF152">
        <v>7.11</v>
      </c>
      <c r="AG152">
        <v>0</v>
      </c>
      <c r="AH152">
        <v>0</v>
      </c>
      <c r="AI152">
        <v>1</v>
      </c>
      <c r="AJ152">
        <v>10.68</v>
      </c>
      <c r="AK152">
        <v>34.51</v>
      </c>
      <c r="AL152">
        <v>1</v>
      </c>
      <c r="AM152">
        <v>2</v>
      </c>
      <c r="AN152">
        <v>0</v>
      </c>
      <c r="AO152">
        <v>1</v>
      </c>
      <c r="AP152">
        <v>1</v>
      </c>
      <c r="AQ152">
        <v>0</v>
      </c>
      <c r="AR152">
        <v>0</v>
      </c>
      <c r="AS152" t="s">
        <v>3</v>
      </c>
      <c r="AT152">
        <v>2.73</v>
      </c>
      <c r="AU152" t="s">
        <v>3</v>
      </c>
      <c r="AV152">
        <v>0</v>
      </c>
      <c r="AW152">
        <v>2</v>
      </c>
      <c r="AX152">
        <v>151752079</v>
      </c>
      <c r="AY152">
        <v>1</v>
      </c>
      <c r="AZ152">
        <v>0</v>
      </c>
      <c r="BA152">
        <v>182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V152">
        <v>0</v>
      </c>
      <c r="CW152">
        <f>ROUND(Y152*Source!I85,9)</f>
        <v>9.9099000000000004</v>
      </c>
      <c r="CX152">
        <f>ROUND(Y152*Source!I85,9)</f>
        <v>9.9099000000000004</v>
      </c>
      <c r="CY152">
        <f>AB152</f>
        <v>79.5</v>
      </c>
      <c r="CZ152">
        <f>AF152</f>
        <v>7.11</v>
      </c>
      <c r="DA152">
        <f>AJ152</f>
        <v>10.68</v>
      </c>
      <c r="DB152">
        <f t="shared" si="59"/>
        <v>19.41</v>
      </c>
      <c r="DC152">
        <f t="shared" si="60"/>
        <v>0</v>
      </c>
      <c r="DD152" t="s">
        <v>3</v>
      </c>
      <c r="DE152" t="s">
        <v>3</v>
      </c>
      <c r="DF152">
        <f t="shared" si="69"/>
        <v>0</v>
      </c>
      <c r="DG152">
        <f>ROUND(ROUND(AF152*AJ152,2)*CX152,2)</f>
        <v>752.46</v>
      </c>
      <c r="DH152">
        <f>ROUND(ROUND(AG152*AK152,2)*CX152,2)</f>
        <v>0</v>
      </c>
      <c r="DI152">
        <f t="shared" si="61"/>
        <v>0</v>
      </c>
      <c r="DJ152">
        <f>DG152</f>
        <v>752.46</v>
      </c>
      <c r="DK152">
        <v>0</v>
      </c>
      <c r="DL152" t="s">
        <v>3</v>
      </c>
      <c r="DM152">
        <v>0</v>
      </c>
      <c r="DN152" t="s">
        <v>3</v>
      </c>
      <c r="DO152">
        <v>0</v>
      </c>
    </row>
    <row r="153" spans="1:119" x14ac:dyDescent="0.2">
      <c r="A153">
        <f>ROW(Source!A85)</f>
        <v>85</v>
      </c>
      <c r="B153">
        <v>151751235</v>
      </c>
      <c r="C153">
        <v>151752067</v>
      </c>
      <c r="D153">
        <v>37418445</v>
      </c>
      <c r="E153">
        <v>1</v>
      </c>
      <c r="F153">
        <v>1</v>
      </c>
      <c r="G153">
        <v>37345137</v>
      </c>
      <c r="H153">
        <v>2</v>
      </c>
      <c r="I153" t="s">
        <v>567</v>
      </c>
      <c r="J153" t="s">
        <v>568</v>
      </c>
      <c r="K153" t="s">
        <v>569</v>
      </c>
      <c r="L153">
        <v>1368</v>
      </c>
      <c r="N153">
        <v>1011</v>
      </c>
      <c r="O153" t="s">
        <v>503</v>
      </c>
      <c r="P153" t="s">
        <v>503</v>
      </c>
      <c r="Q153">
        <v>1</v>
      </c>
      <c r="W153">
        <v>0</v>
      </c>
      <c r="X153">
        <v>-1440889904</v>
      </c>
      <c r="Y153">
        <f t="shared" si="58"/>
        <v>1.6</v>
      </c>
      <c r="AA153">
        <v>0</v>
      </c>
      <c r="AB153">
        <v>1118.8900000000001</v>
      </c>
      <c r="AC153">
        <v>455.99</v>
      </c>
      <c r="AD153">
        <v>0</v>
      </c>
      <c r="AE153">
        <v>0</v>
      </c>
      <c r="AF153">
        <v>83.1</v>
      </c>
      <c r="AG153">
        <v>12.62</v>
      </c>
      <c r="AH153">
        <v>0</v>
      </c>
      <c r="AI153">
        <v>1</v>
      </c>
      <c r="AJ153">
        <v>12.86</v>
      </c>
      <c r="AK153">
        <v>34.51</v>
      </c>
      <c r="AL153">
        <v>1</v>
      </c>
      <c r="AM153">
        <v>2</v>
      </c>
      <c r="AN153">
        <v>0</v>
      </c>
      <c r="AO153">
        <v>1</v>
      </c>
      <c r="AP153">
        <v>1</v>
      </c>
      <c r="AQ153">
        <v>0</v>
      </c>
      <c r="AR153">
        <v>0</v>
      </c>
      <c r="AS153" t="s">
        <v>3</v>
      </c>
      <c r="AT153">
        <v>1.6</v>
      </c>
      <c r="AU153" t="s">
        <v>3</v>
      </c>
      <c r="AV153">
        <v>0</v>
      </c>
      <c r="AW153">
        <v>2</v>
      </c>
      <c r="AX153">
        <v>151752080</v>
      </c>
      <c r="AY153">
        <v>1</v>
      </c>
      <c r="AZ153">
        <v>0</v>
      </c>
      <c r="BA153">
        <v>183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V153">
        <v>0</v>
      </c>
      <c r="CW153">
        <f>ROUND(Y153*Source!I85,9)</f>
        <v>5.8079999999999998</v>
      </c>
      <c r="CX153">
        <f>ROUND(Y153*Source!I85,9)</f>
        <v>5.8079999999999998</v>
      </c>
      <c r="CY153">
        <f>AB153</f>
        <v>1118.8900000000001</v>
      </c>
      <c r="CZ153">
        <f>AF153</f>
        <v>83.1</v>
      </c>
      <c r="DA153">
        <f>AJ153</f>
        <v>12.86</v>
      </c>
      <c r="DB153">
        <f t="shared" si="59"/>
        <v>132.96</v>
      </c>
      <c r="DC153">
        <f t="shared" si="60"/>
        <v>20.190000000000001</v>
      </c>
      <c r="DD153" t="s">
        <v>3</v>
      </c>
      <c r="DE153" t="s">
        <v>3</v>
      </c>
      <c r="DF153">
        <f t="shared" si="69"/>
        <v>0</v>
      </c>
      <c r="DG153">
        <f>ROUND(ROUND(AF153*AJ153,2)*CX153,2)</f>
        <v>6206.84</v>
      </c>
      <c r="DH153">
        <f>ROUND(ROUND(AG153*AK153,2)*CX153,2)</f>
        <v>2529.5</v>
      </c>
      <c r="DI153">
        <f t="shared" si="61"/>
        <v>0</v>
      </c>
      <c r="DJ153">
        <f>DG153</f>
        <v>6206.84</v>
      </c>
      <c r="DK153">
        <v>0</v>
      </c>
      <c r="DL153" t="s">
        <v>3</v>
      </c>
      <c r="DM153">
        <v>0</v>
      </c>
      <c r="DN153" t="s">
        <v>3</v>
      </c>
      <c r="DO153">
        <v>0</v>
      </c>
    </row>
    <row r="154" spans="1:119" x14ac:dyDescent="0.2">
      <c r="A154">
        <f>ROW(Source!A85)</f>
        <v>85</v>
      </c>
      <c r="B154">
        <v>151751235</v>
      </c>
      <c r="C154">
        <v>151752067</v>
      </c>
      <c r="D154">
        <v>37418483</v>
      </c>
      <c r="E154">
        <v>1</v>
      </c>
      <c r="F154">
        <v>1</v>
      </c>
      <c r="G154">
        <v>37345137</v>
      </c>
      <c r="H154">
        <v>2</v>
      </c>
      <c r="I154" t="s">
        <v>594</v>
      </c>
      <c r="J154" t="s">
        <v>595</v>
      </c>
      <c r="K154" t="s">
        <v>596</v>
      </c>
      <c r="L154">
        <v>1368</v>
      </c>
      <c r="N154">
        <v>1011</v>
      </c>
      <c r="O154" t="s">
        <v>503</v>
      </c>
      <c r="P154" t="s">
        <v>503</v>
      </c>
      <c r="Q154">
        <v>1</v>
      </c>
      <c r="W154">
        <v>0</v>
      </c>
      <c r="X154">
        <v>1944310998</v>
      </c>
      <c r="Y154">
        <f t="shared" si="58"/>
        <v>2.13</v>
      </c>
      <c r="AA154">
        <v>0</v>
      </c>
      <c r="AB154">
        <v>6.84</v>
      </c>
      <c r="AC154">
        <v>0</v>
      </c>
      <c r="AD154">
        <v>0</v>
      </c>
      <c r="AE154">
        <v>0</v>
      </c>
      <c r="AF154">
        <v>0.77</v>
      </c>
      <c r="AG154">
        <v>0</v>
      </c>
      <c r="AH154">
        <v>0</v>
      </c>
      <c r="AI154">
        <v>1</v>
      </c>
      <c r="AJ154">
        <v>8.48</v>
      </c>
      <c r="AK154">
        <v>34.51</v>
      </c>
      <c r="AL154">
        <v>1</v>
      </c>
      <c r="AM154">
        <v>2</v>
      </c>
      <c r="AN154">
        <v>0</v>
      </c>
      <c r="AO154">
        <v>1</v>
      </c>
      <c r="AP154">
        <v>1</v>
      </c>
      <c r="AQ154">
        <v>0</v>
      </c>
      <c r="AR154">
        <v>0</v>
      </c>
      <c r="AS154" t="s">
        <v>3</v>
      </c>
      <c r="AT154">
        <v>2.13</v>
      </c>
      <c r="AU154" t="s">
        <v>3</v>
      </c>
      <c r="AV154">
        <v>0</v>
      </c>
      <c r="AW154">
        <v>2</v>
      </c>
      <c r="AX154">
        <v>151752081</v>
      </c>
      <c r="AY154">
        <v>1</v>
      </c>
      <c r="AZ154">
        <v>0</v>
      </c>
      <c r="BA154">
        <v>184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V154">
        <v>0</v>
      </c>
      <c r="CW154">
        <f>ROUND(Y154*Source!I85,9)</f>
        <v>7.7319000000000004</v>
      </c>
      <c r="CX154">
        <f>ROUND(Y154*Source!I85,9)</f>
        <v>7.7319000000000004</v>
      </c>
      <c r="CY154">
        <f>AB154</f>
        <v>6.84</v>
      </c>
      <c r="CZ154">
        <f>AF154</f>
        <v>0.77</v>
      </c>
      <c r="DA154">
        <f>AJ154</f>
        <v>8.48</v>
      </c>
      <c r="DB154">
        <f t="shared" si="59"/>
        <v>1.64</v>
      </c>
      <c r="DC154">
        <f t="shared" si="60"/>
        <v>0</v>
      </c>
      <c r="DD154" t="s">
        <v>3</v>
      </c>
      <c r="DE154" t="s">
        <v>3</v>
      </c>
      <c r="DF154">
        <f t="shared" si="69"/>
        <v>0</v>
      </c>
      <c r="DG154">
        <f>ROUND(ROUND(AF154*AJ154,2)*CX154,2)</f>
        <v>50.49</v>
      </c>
      <c r="DH154">
        <f>ROUND(ROUND(AG154*AK154,2)*CX154,2)</f>
        <v>0</v>
      </c>
      <c r="DI154">
        <f t="shared" si="61"/>
        <v>0</v>
      </c>
      <c r="DJ154">
        <f>DG154</f>
        <v>50.49</v>
      </c>
      <c r="DK154">
        <v>0</v>
      </c>
      <c r="DL154" t="s">
        <v>3</v>
      </c>
      <c r="DM154">
        <v>0</v>
      </c>
      <c r="DN154" t="s">
        <v>3</v>
      </c>
      <c r="DO154">
        <v>0</v>
      </c>
    </row>
    <row r="155" spans="1:119" x14ac:dyDescent="0.2">
      <c r="A155">
        <f>ROW(Source!A85)</f>
        <v>85</v>
      </c>
      <c r="B155">
        <v>151751235</v>
      </c>
      <c r="C155">
        <v>151752067</v>
      </c>
      <c r="D155">
        <v>113490354</v>
      </c>
      <c r="E155">
        <v>1</v>
      </c>
      <c r="F155">
        <v>1</v>
      </c>
      <c r="G155">
        <v>37345137</v>
      </c>
      <c r="H155">
        <v>2</v>
      </c>
      <c r="I155" t="s">
        <v>612</v>
      </c>
      <c r="J155" t="s">
        <v>613</v>
      </c>
      <c r="K155" t="s">
        <v>614</v>
      </c>
      <c r="L155">
        <v>1368</v>
      </c>
      <c r="N155">
        <v>1011</v>
      </c>
      <c r="O155" t="s">
        <v>503</v>
      </c>
      <c r="P155" t="s">
        <v>503</v>
      </c>
      <c r="Q155">
        <v>1</v>
      </c>
      <c r="W155">
        <v>0</v>
      </c>
      <c r="X155">
        <v>744253593</v>
      </c>
      <c r="Y155">
        <f t="shared" si="58"/>
        <v>10.1</v>
      </c>
      <c r="AA155">
        <v>0</v>
      </c>
      <c r="AB155">
        <v>557.83000000000004</v>
      </c>
      <c r="AC155">
        <v>455.99</v>
      </c>
      <c r="AD155">
        <v>0</v>
      </c>
      <c r="AE155">
        <v>0</v>
      </c>
      <c r="AF155">
        <v>24.13</v>
      </c>
      <c r="AG155">
        <v>12.62</v>
      </c>
      <c r="AH155">
        <v>0</v>
      </c>
      <c r="AI155">
        <v>1</v>
      </c>
      <c r="AJ155">
        <v>22.08</v>
      </c>
      <c r="AK155">
        <v>34.51</v>
      </c>
      <c r="AL155">
        <v>1</v>
      </c>
      <c r="AM155">
        <v>2</v>
      </c>
      <c r="AN155">
        <v>0</v>
      </c>
      <c r="AO155">
        <v>1</v>
      </c>
      <c r="AP155">
        <v>1</v>
      </c>
      <c r="AQ155">
        <v>0</v>
      </c>
      <c r="AR155">
        <v>0</v>
      </c>
      <c r="AS155" t="s">
        <v>3</v>
      </c>
      <c r="AT155">
        <v>10.1</v>
      </c>
      <c r="AU155" t="s">
        <v>3</v>
      </c>
      <c r="AV155">
        <v>0</v>
      </c>
      <c r="AW155">
        <v>2</v>
      </c>
      <c r="AX155">
        <v>151752082</v>
      </c>
      <c r="AY155">
        <v>1</v>
      </c>
      <c r="AZ155">
        <v>0</v>
      </c>
      <c r="BA155">
        <v>185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V155">
        <v>0</v>
      </c>
      <c r="CW155">
        <f>ROUND(Y155*Source!I85,9)</f>
        <v>36.662999999999997</v>
      </c>
      <c r="CX155">
        <f>ROUND(Y155*Source!I85,9)</f>
        <v>36.662999999999997</v>
      </c>
      <c r="CY155">
        <f>AB155</f>
        <v>557.83000000000004</v>
      </c>
      <c r="CZ155">
        <f>AF155</f>
        <v>24.13</v>
      </c>
      <c r="DA155">
        <f>AJ155</f>
        <v>22.08</v>
      </c>
      <c r="DB155">
        <f t="shared" si="59"/>
        <v>243.71</v>
      </c>
      <c r="DC155">
        <f t="shared" si="60"/>
        <v>127.46</v>
      </c>
      <c r="DD155" t="s">
        <v>3</v>
      </c>
      <c r="DE155" t="s">
        <v>3</v>
      </c>
      <c r="DF155">
        <f t="shared" si="69"/>
        <v>0</v>
      </c>
      <c r="DG155">
        <f>ROUND(ROUND(AF155*AJ155,2)*CX155,2)</f>
        <v>19533.68</v>
      </c>
      <c r="DH155">
        <f>ROUND(ROUND(AG155*AK155,2)*CX155,2)</f>
        <v>15967.47</v>
      </c>
      <c r="DI155">
        <f t="shared" si="61"/>
        <v>0</v>
      </c>
      <c r="DJ155">
        <f>DG155</f>
        <v>19533.68</v>
      </c>
      <c r="DK155">
        <v>0</v>
      </c>
      <c r="DL155" t="s">
        <v>3</v>
      </c>
      <c r="DM155">
        <v>0</v>
      </c>
      <c r="DN155" t="s">
        <v>3</v>
      </c>
      <c r="DO155">
        <v>0</v>
      </c>
    </row>
    <row r="156" spans="1:119" x14ac:dyDescent="0.2">
      <c r="A156">
        <f>ROW(Source!A85)</f>
        <v>85</v>
      </c>
      <c r="B156">
        <v>151751235</v>
      </c>
      <c r="C156">
        <v>151752067</v>
      </c>
      <c r="D156">
        <v>37394962</v>
      </c>
      <c r="E156">
        <v>1</v>
      </c>
      <c r="F156">
        <v>1</v>
      </c>
      <c r="G156">
        <v>37345137</v>
      </c>
      <c r="H156">
        <v>3</v>
      </c>
      <c r="I156" t="s">
        <v>597</v>
      </c>
      <c r="J156" t="s">
        <v>598</v>
      </c>
      <c r="K156" t="s">
        <v>599</v>
      </c>
      <c r="L156">
        <v>1348</v>
      </c>
      <c r="N156">
        <v>1009</v>
      </c>
      <c r="O156" t="s">
        <v>511</v>
      </c>
      <c r="P156" t="s">
        <v>511</v>
      </c>
      <c r="Q156">
        <v>1000</v>
      </c>
      <c r="W156">
        <v>0</v>
      </c>
      <c r="X156">
        <v>1534553938</v>
      </c>
      <c r="Y156">
        <f t="shared" si="58"/>
        <v>6.8399999999999997E-3</v>
      </c>
      <c r="AA156">
        <v>157580.26</v>
      </c>
      <c r="AB156">
        <v>0</v>
      </c>
      <c r="AC156">
        <v>0</v>
      </c>
      <c r="AD156">
        <v>0</v>
      </c>
      <c r="AE156">
        <v>8596.85</v>
      </c>
      <c r="AF156">
        <v>0</v>
      </c>
      <c r="AG156">
        <v>0</v>
      </c>
      <c r="AH156">
        <v>0</v>
      </c>
      <c r="AI156">
        <v>18.329999999999998</v>
      </c>
      <c r="AJ156">
        <v>1</v>
      </c>
      <c r="AK156">
        <v>1</v>
      </c>
      <c r="AL156">
        <v>1</v>
      </c>
      <c r="AM156">
        <v>2</v>
      </c>
      <c r="AN156">
        <v>0</v>
      </c>
      <c r="AO156">
        <v>1</v>
      </c>
      <c r="AP156">
        <v>1</v>
      </c>
      <c r="AQ156">
        <v>0</v>
      </c>
      <c r="AR156">
        <v>0</v>
      </c>
      <c r="AS156" t="s">
        <v>3</v>
      </c>
      <c r="AT156">
        <v>6.8399999999999997E-3</v>
      </c>
      <c r="AU156" t="s">
        <v>3</v>
      </c>
      <c r="AV156">
        <v>0</v>
      </c>
      <c r="AW156">
        <v>2</v>
      </c>
      <c r="AX156">
        <v>151752083</v>
      </c>
      <c r="AY156">
        <v>1</v>
      </c>
      <c r="AZ156">
        <v>0</v>
      </c>
      <c r="BA156">
        <v>186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V156">
        <v>0</v>
      </c>
      <c r="CW156">
        <v>0</v>
      </c>
      <c r="CX156">
        <f>ROUND(Y156*Source!I85,9)</f>
        <v>2.4829199999999999E-2</v>
      </c>
      <c r="CY156">
        <f>AA156</f>
        <v>157580.26</v>
      </c>
      <c r="CZ156">
        <f>AE156</f>
        <v>8596.85</v>
      </c>
      <c r="DA156">
        <f>AI156</f>
        <v>18.329999999999998</v>
      </c>
      <c r="DB156">
        <f t="shared" si="59"/>
        <v>58.8</v>
      </c>
      <c r="DC156">
        <f t="shared" si="60"/>
        <v>0</v>
      </c>
      <c r="DD156" t="s">
        <v>3</v>
      </c>
      <c r="DE156" t="s">
        <v>3</v>
      </c>
      <c r="DF156">
        <f>ROUND(ROUND(AE156*AI156,2)*CX156,2)</f>
        <v>3912.59</v>
      </c>
      <c r="DG156">
        <f t="shared" ref="DG156:DG172" si="70">ROUND(ROUND(AF156,2)*CX156,2)</f>
        <v>0</v>
      </c>
      <c r="DH156">
        <f t="shared" ref="DH156:DH172" si="71">ROUND(ROUND(AG156,2)*CX156,2)</f>
        <v>0</v>
      </c>
      <c r="DI156">
        <f t="shared" si="61"/>
        <v>0</v>
      </c>
      <c r="DJ156">
        <f>DF156</f>
        <v>3912.59</v>
      </c>
      <c r="DK156">
        <v>0</v>
      </c>
      <c r="DL156" t="s">
        <v>3</v>
      </c>
      <c r="DM156">
        <v>0</v>
      </c>
      <c r="DN156" t="s">
        <v>3</v>
      </c>
      <c r="DO156">
        <v>0</v>
      </c>
    </row>
    <row r="157" spans="1:119" x14ac:dyDescent="0.2">
      <c r="A157">
        <f>ROW(Source!A85)</f>
        <v>85</v>
      </c>
      <c r="B157">
        <v>151751235</v>
      </c>
      <c r="C157">
        <v>151752067</v>
      </c>
      <c r="D157">
        <v>37393666</v>
      </c>
      <c r="E157">
        <v>1</v>
      </c>
      <c r="F157">
        <v>1</v>
      </c>
      <c r="G157">
        <v>37345137</v>
      </c>
      <c r="H157">
        <v>3</v>
      </c>
      <c r="I157" t="s">
        <v>615</v>
      </c>
      <c r="J157" t="s">
        <v>616</v>
      </c>
      <c r="K157" t="s">
        <v>617</v>
      </c>
      <c r="L157">
        <v>1354</v>
      </c>
      <c r="N157">
        <v>1010</v>
      </c>
      <c r="O157" t="s">
        <v>29</v>
      </c>
      <c r="P157" t="s">
        <v>29</v>
      </c>
      <c r="Q157">
        <v>1</v>
      </c>
      <c r="W157">
        <v>0</v>
      </c>
      <c r="X157">
        <v>-1689119193</v>
      </c>
      <c r="Y157">
        <f t="shared" si="58"/>
        <v>124.5</v>
      </c>
      <c r="AA157">
        <v>8.4499999999999993</v>
      </c>
      <c r="AB157">
        <v>0</v>
      </c>
      <c r="AC157">
        <v>0</v>
      </c>
      <c r="AD157">
        <v>0</v>
      </c>
      <c r="AE157">
        <v>3.86</v>
      </c>
      <c r="AF157">
        <v>0</v>
      </c>
      <c r="AG157">
        <v>0</v>
      </c>
      <c r="AH157">
        <v>0</v>
      </c>
      <c r="AI157">
        <v>2.19</v>
      </c>
      <c r="AJ157">
        <v>1</v>
      </c>
      <c r="AK157">
        <v>1</v>
      </c>
      <c r="AL157">
        <v>1</v>
      </c>
      <c r="AM157">
        <v>2</v>
      </c>
      <c r="AN157">
        <v>0</v>
      </c>
      <c r="AO157">
        <v>1</v>
      </c>
      <c r="AP157">
        <v>1</v>
      </c>
      <c r="AQ157">
        <v>0</v>
      </c>
      <c r="AR157">
        <v>0</v>
      </c>
      <c r="AS157" t="s">
        <v>3</v>
      </c>
      <c r="AT157">
        <v>124.5</v>
      </c>
      <c r="AU157" t="s">
        <v>3</v>
      </c>
      <c r="AV157">
        <v>0</v>
      </c>
      <c r="AW157">
        <v>2</v>
      </c>
      <c r="AX157">
        <v>151752084</v>
      </c>
      <c r="AY157">
        <v>1</v>
      </c>
      <c r="AZ157">
        <v>0</v>
      </c>
      <c r="BA157">
        <v>187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V157">
        <v>0</v>
      </c>
      <c r="CW157">
        <v>0</v>
      </c>
      <c r="CX157">
        <f>ROUND(Y157*Source!I85,9)</f>
        <v>451.935</v>
      </c>
      <c r="CY157">
        <f>AA157</f>
        <v>8.4499999999999993</v>
      </c>
      <c r="CZ157">
        <f>AE157</f>
        <v>3.86</v>
      </c>
      <c r="DA157">
        <f>AI157</f>
        <v>2.19</v>
      </c>
      <c r="DB157">
        <f t="shared" si="59"/>
        <v>480.57</v>
      </c>
      <c r="DC157">
        <f t="shared" si="60"/>
        <v>0</v>
      </c>
      <c r="DD157" t="s">
        <v>3</v>
      </c>
      <c r="DE157" t="s">
        <v>3</v>
      </c>
      <c r="DF157">
        <f>ROUND(ROUND(AE157*AI157,2)*CX157,2)</f>
        <v>3818.85</v>
      </c>
      <c r="DG157">
        <f t="shared" si="70"/>
        <v>0</v>
      </c>
      <c r="DH157">
        <f t="shared" si="71"/>
        <v>0</v>
      </c>
      <c r="DI157">
        <f t="shared" si="61"/>
        <v>0</v>
      </c>
      <c r="DJ157">
        <f>DF157</f>
        <v>3818.85</v>
      </c>
      <c r="DK157">
        <v>0</v>
      </c>
      <c r="DL157" t="s">
        <v>3</v>
      </c>
      <c r="DM157">
        <v>0</v>
      </c>
      <c r="DN157" t="s">
        <v>3</v>
      </c>
      <c r="DO157">
        <v>0</v>
      </c>
    </row>
    <row r="158" spans="1:119" x14ac:dyDescent="0.2">
      <c r="A158">
        <f>ROW(Source!A85)</f>
        <v>85</v>
      </c>
      <c r="B158">
        <v>151751235</v>
      </c>
      <c r="C158">
        <v>151752067</v>
      </c>
      <c r="D158">
        <v>37393667</v>
      </c>
      <c r="E158">
        <v>1</v>
      </c>
      <c r="F158">
        <v>1</v>
      </c>
      <c r="G158">
        <v>37345137</v>
      </c>
      <c r="H158">
        <v>3</v>
      </c>
      <c r="I158" t="s">
        <v>618</v>
      </c>
      <c r="J158" t="s">
        <v>619</v>
      </c>
      <c r="K158" t="s">
        <v>620</v>
      </c>
      <c r="L158">
        <v>1354</v>
      </c>
      <c r="N158">
        <v>1010</v>
      </c>
      <c r="O158" t="s">
        <v>29</v>
      </c>
      <c r="P158" t="s">
        <v>29</v>
      </c>
      <c r="Q158">
        <v>1</v>
      </c>
      <c r="W158">
        <v>0</v>
      </c>
      <c r="X158">
        <v>1309094709</v>
      </c>
      <c r="Y158">
        <f t="shared" si="58"/>
        <v>4</v>
      </c>
      <c r="AA158">
        <v>0.82</v>
      </c>
      <c r="AB158">
        <v>0</v>
      </c>
      <c r="AC158">
        <v>0</v>
      </c>
      <c r="AD158">
        <v>0</v>
      </c>
      <c r="AE158">
        <v>0.89</v>
      </c>
      <c r="AF158">
        <v>0</v>
      </c>
      <c r="AG158">
        <v>0</v>
      </c>
      <c r="AH158">
        <v>0</v>
      </c>
      <c r="AI158">
        <v>0.92</v>
      </c>
      <c r="AJ158">
        <v>1</v>
      </c>
      <c r="AK158">
        <v>1</v>
      </c>
      <c r="AL158">
        <v>1</v>
      </c>
      <c r="AM158">
        <v>2</v>
      </c>
      <c r="AN158">
        <v>0</v>
      </c>
      <c r="AO158">
        <v>1</v>
      </c>
      <c r="AP158">
        <v>1</v>
      </c>
      <c r="AQ158">
        <v>0</v>
      </c>
      <c r="AR158">
        <v>0</v>
      </c>
      <c r="AS158" t="s">
        <v>3</v>
      </c>
      <c r="AT158">
        <v>4</v>
      </c>
      <c r="AU158" t="s">
        <v>3</v>
      </c>
      <c r="AV158">
        <v>0</v>
      </c>
      <c r="AW158">
        <v>2</v>
      </c>
      <c r="AX158">
        <v>151752085</v>
      </c>
      <c r="AY158">
        <v>1</v>
      </c>
      <c r="AZ158">
        <v>0</v>
      </c>
      <c r="BA158">
        <v>188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V158">
        <v>0</v>
      </c>
      <c r="CW158">
        <v>0</v>
      </c>
      <c r="CX158">
        <f>ROUND(Y158*Source!I85,9)</f>
        <v>14.52</v>
      </c>
      <c r="CY158">
        <f>AA158</f>
        <v>0.82</v>
      </c>
      <c r="CZ158">
        <f>AE158</f>
        <v>0.89</v>
      </c>
      <c r="DA158">
        <f>AI158</f>
        <v>0.92</v>
      </c>
      <c r="DB158">
        <f t="shared" si="59"/>
        <v>3.56</v>
      </c>
      <c r="DC158">
        <f t="shared" si="60"/>
        <v>0</v>
      </c>
      <c r="DD158" t="s">
        <v>3</v>
      </c>
      <c r="DE158" t="s">
        <v>3</v>
      </c>
      <c r="DF158">
        <f>ROUND(ROUND(AE158*AI158,2)*CX158,2)</f>
        <v>11.91</v>
      </c>
      <c r="DG158">
        <f t="shared" si="70"/>
        <v>0</v>
      </c>
      <c r="DH158">
        <f t="shared" si="71"/>
        <v>0</v>
      </c>
      <c r="DI158">
        <f t="shared" si="61"/>
        <v>0</v>
      </c>
      <c r="DJ158">
        <f>DF158</f>
        <v>11.91</v>
      </c>
      <c r="DK158">
        <v>0</v>
      </c>
      <c r="DL158" t="s">
        <v>3</v>
      </c>
      <c r="DM158">
        <v>0</v>
      </c>
      <c r="DN158" t="s">
        <v>3</v>
      </c>
      <c r="DO158">
        <v>0</v>
      </c>
    </row>
    <row r="159" spans="1:119" x14ac:dyDescent="0.2">
      <c r="A159">
        <f>ROW(Source!A85)</f>
        <v>85</v>
      </c>
      <c r="B159">
        <v>151751235</v>
      </c>
      <c r="C159">
        <v>151752067</v>
      </c>
      <c r="D159">
        <v>37395586</v>
      </c>
      <c r="E159">
        <v>1</v>
      </c>
      <c r="F159">
        <v>1</v>
      </c>
      <c r="G159">
        <v>37345137</v>
      </c>
      <c r="H159">
        <v>3</v>
      </c>
      <c r="I159" t="s">
        <v>621</v>
      </c>
      <c r="J159" t="s">
        <v>622</v>
      </c>
      <c r="K159" t="s">
        <v>623</v>
      </c>
      <c r="L159">
        <v>1348</v>
      </c>
      <c r="N159">
        <v>1009</v>
      </c>
      <c r="O159" t="s">
        <v>511</v>
      </c>
      <c r="P159" t="s">
        <v>511</v>
      </c>
      <c r="Q159">
        <v>1000</v>
      </c>
      <c r="W159">
        <v>0</v>
      </c>
      <c r="X159">
        <v>163503827</v>
      </c>
      <c r="Y159">
        <f t="shared" si="58"/>
        <v>8.0000000000000007E-5</v>
      </c>
      <c r="AA159">
        <v>103793.65</v>
      </c>
      <c r="AB159">
        <v>0</v>
      </c>
      <c r="AC159">
        <v>0</v>
      </c>
      <c r="AD159">
        <v>0</v>
      </c>
      <c r="AE159">
        <v>14336.14</v>
      </c>
      <c r="AF159">
        <v>0</v>
      </c>
      <c r="AG159">
        <v>0</v>
      </c>
      <c r="AH159">
        <v>0</v>
      </c>
      <c r="AI159">
        <v>7.24</v>
      </c>
      <c r="AJ159">
        <v>1</v>
      </c>
      <c r="AK159">
        <v>1</v>
      </c>
      <c r="AL159">
        <v>1</v>
      </c>
      <c r="AM159">
        <v>2</v>
      </c>
      <c r="AN159">
        <v>0</v>
      </c>
      <c r="AO159">
        <v>1</v>
      </c>
      <c r="AP159">
        <v>1</v>
      </c>
      <c r="AQ159">
        <v>0</v>
      </c>
      <c r="AR159">
        <v>0</v>
      </c>
      <c r="AS159" t="s">
        <v>3</v>
      </c>
      <c r="AT159">
        <v>8.0000000000000007E-5</v>
      </c>
      <c r="AU159" t="s">
        <v>3</v>
      </c>
      <c r="AV159">
        <v>0</v>
      </c>
      <c r="AW159">
        <v>2</v>
      </c>
      <c r="AX159">
        <v>151752086</v>
      </c>
      <c r="AY159">
        <v>1</v>
      </c>
      <c r="AZ159">
        <v>0</v>
      </c>
      <c r="BA159">
        <v>189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V159">
        <v>0</v>
      </c>
      <c r="CW159">
        <v>0</v>
      </c>
      <c r="CX159">
        <f>ROUND(Y159*Source!I85,9)</f>
        <v>2.9040000000000001E-4</v>
      </c>
      <c r="CY159">
        <f>AA159</f>
        <v>103793.65</v>
      </c>
      <c r="CZ159">
        <f>AE159</f>
        <v>14336.14</v>
      </c>
      <c r="DA159">
        <f>AI159</f>
        <v>7.24</v>
      </c>
      <c r="DB159">
        <f t="shared" si="59"/>
        <v>1.1499999999999999</v>
      </c>
      <c r="DC159">
        <f t="shared" si="60"/>
        <v>0</v>
      </c>
      <c r="DD159" t="s">
        <v>3</v>
      </c>
      <c r="DE159" t="s">
        <v>3</v>
      </c>
      <c r="DF159">
        <f>ROUND(ROUND(AE159*AI159,2)*CX159,2)</f>
        <v>30.14</v>
      </c>
      <c r="DG159">
        <f t="shared" si="70"/>
        <v>0</v>
      </c>
      <c r="DH159">
        <f t="shared" si="71"/>
        <v>0</v>
      </c>
      <c r="DI159">
        <f t="shared" si="61"/>
        <v>0</v>
      </c>
      <c r="DJ159">
        <f>DF159</f>
        <v>30.14</v>
      </c>
      <c r="DK159">
        <v>0</v>
      </c>
      <c r="DL159" t="s">
        <v>3</v>
      </c>
      <c r="DM159">
        <v>0</v>
      </c>
      <c r="DN159" t="s">
        <v>3</v>
      </c>
      <c r="DO159">
        <v>0</v>
      </c>
    </row>
    <row r="160" spans="1:119" x14ac:dyDescent="0.2">
      <c r="A160">
        <f>ROW(Source!A85)</f>
        <v>85</v>
      </c>
      <c r="B160">
        <v>151751235</v>
      </c>
      <c r="C160">
        <v>151752067</v>
      </c>
      <c r="D160">
        <v>37396635</v>
      </c>
      <c r="E160">
        <v>1</v>
      </c>
      <c r="F160">
        <v>1</v>
      </c>
      <c r="G160">
        <v>37345137</v>
      </c>
      <c r="H160">
        <v>3</v>
      </c>
      <c r="I160" t="s">
        <v>624</v>
      </c>
      <c r="J160" t="s">
        <v>625</v>
      </c>
      <c r="K160" t="s">
        <v>626</v>
      </c>
      <c r="L160">
        <v>1348</v>
      </c>
      <c r="N160">
        <v>1009</v>
      </c>
      <c r="O160" t="s">
        <v>511</v>
      </c>
      <c r="P160" t="s">
        <v>511</v>
      </c>
      <c r="Q160">
        <v>1000</v>
      </c>
      <c r="W160">
        <v>0</v>
      </c>
      <c r="X160">
        <v>1892350289</v>
      </c>
      <c r="Y160">
        <f t="shared" si="58"/>
        <v>0.10199999999999999</v>
      </c>
      <c r="AA160">
        <v>141029.96</v>
      </c>
      <c r="AB160">
        <v>0</v>
      </c>
      <c r="AC160">
        <v>0</v>
      </c>
      <c r="AD160">
        <v>0</v>
      </c>
      <c r="AE160">
        <v>10651.81</v>
      </c>
      <c r="AF160">
        <v>0</v>
      </c>
      <c r="AG160">
        <v>0</v>
      </c>
      <c r="AH160">
        <v>0</v>
      </c>
      <c r="AI160">
        <v>13.24</v>
      </c>
      <c r="AJ160">
        <v>1</v>
      </c>
      <c r="AK160">
        <v>1</v>
      </c>
      <c r="AL160">
        <v>1</v>
      </c>
      <c r="AM160">
        <v>2</v>
      </c>
      <c r="AN160">
        <v>0</v>
      </c>
      <c r="AO160">
        <v>1</v>
      </c>
      <c r="AP160">
        <v>1</v>
      </c>
      <c r="AQ160">
        <v>0</v>
      </c>
      <c r="AR160">
        <v>0</v>
      </c>
      <c r="AS160" t="s">
        <v>3</v>
      </c>
      <c r="AT160">
        <v>0.10199999999999999</v>
      </c>
      <c r="AU160" t="s">
        <v>3</v>
      </c>
      <c r="AV160">
        <v>0</v>
      </c>
      <c r="AW160">
        <v>2</v>
      </c>
      <c r="AX160">
        <v>151752087</v>
      </c>
      <c r="AY160">
        <v>1</v>
      </c>
      <c r="AZ160">
        <v>0</v>
      </c>
      <c r="BA160">
        <v>190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V160">
        <v>0</v>
      </c>
      <c r="CW160">
        <v>0</v>
      </c>
      <c r="CX160">
        <f>ROUND(Y160*Source!I85,9)</f>
        <v>0.37025999999999998</v>
      </c>
      <c r="CY160">
        <f>AA160</f>
        <v>141029.96</v>
      </c>
      <c r="CZ160">
        <f>AE160</f>
        <v>10651.81</v>
      </c>
      <c r="DA160">
        <f>AI160</f>
        <v>13.24</v>
      </c>
      <c r="DB160">
        <f t="shared" si="59"/>
        <v>1086.48</v>
      </c>
      <c r="DC160">
        <f t="shared" si="60"/>
        <v>0</v>
      </c>
      <c r="DD160" t="s">
        <v>3</v>
      </c>
      <c r="DE160" t="s">
        <v>3</v>
      </c>
      <c r="DF160">
        <f>ROUND(ROUND(AE160*AI160,2)*CX160,2)</f>
        <v>52217.75</v>
      </c>
      <c r="DG160">
        <f t="shared" si="70"/>
        <v>0</v>
      </c>
      <c r="DH160">
        <f t="shared" si="71"/>
        <v>0</v>
      </c>
      <c r="DI160">
        <f t="shared" si="61"/>
        <v>0</v>
      </c>
      <c r="DJ160">
        <f>DF160</f>
        <v>52217.75</v>
      </c>
      <c r="DK160">
        <v>0</v>
      </c>
      <c r="DL160" t="s">
        <v>3</v>
      </c>
      <c r="DM160">
        <v>0</v>
      </c>
      <c r="DN160" t="s">
        <v>3</v>
      </c>
      <c r="DO160">
        <v>0</v>
      </c>
    </row>
    <row r="161" spans="1:119" x14ac:dyDescent="0.2">
      <c r="A161">
        <f>ROW(Source!A92)</f>
        <v>92</v>
      </c>
      <c r="B161">
        <v>151751237</v>
      </c>
      <c r="C161">
        <v>151752093</v>
      </c>
      <c r="D161">
        <v>37345142</v>
      </c>
      <c r="E161">
        <v>37345137</v>
      </c>
      <c r="F161">
        <v>1</v>
      </c>
      <c r="G161">
        <v>37345137</v>
      </c>
      <c r="H161">
        <v>1</v>
      </c>
      <c r="I161" t="s">
        <v>497</v>
      </c>
      <c r="J161" t="s">
        <v>3</v>
      </c>
      <c r="K161" t="s">
        <v>498</v>
      </c>
      <c r="L161">
        <v>1191</v>
      </c>
      <c r="N161">
        <v>1013</v>
      </c>
      <c r="O161" t="s">
        <v>499</v>
      </c>
      <c r="P161" t="s">
        <v>499</v>
      </c>
      <c r="Q161">
        <v>1</v>
      </c>
      <c r="W161">
        <v>0</v>
      </c>
      <c r="X161">
        <v>476480486</v>
      </c>
      <c r="Y161">
        <f t="shared" si="58"/>
        <v>14.37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1</v>
      </c>
      <c r="AJ161">
        <v>1</v>
      </c>
      <c r="AK161">
        <v>1</v>
      </c>
      <c r="AL161">
        <v>1</v>
      </c>
      <c r="AM161">
        <v>-2</v>
      </c>
      <c r="AN161">
        <v>0</v>
      </c>
      <c r="AO161">
        <v>1</v>
      </c>
      <c r="AP161">
        <v>1</v>
      </c>
      <c r="AQ161">
        <v>0</v>
      </c>
      <c r="AR161">
        <v>0</v>
      </c>
      <c r="AS161" t="s">
        <v>3</v>
      </c>
      <c r="AT161">
        <v>14.37</v>
      </c>
      <c r="AU161" t="s">
        <v>3</v>
      </c>
      <c r="AV161">
        <v>1</v>
      </c>
      <c r="AW161">
        <v>2</v>
      </c>
      <c r="AX161">
        <v>151752095</v>
      </c>
      <c r="AY161">
        <v>1</v>
      </c>
      <c r="AZ161">
        <v>0</v>
      </c>
      <c r="BA161">
        <v>193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U161">
        <f>ROUND(AT161*Source!I92*AH161*AL161,2)</f>
        <v>0</v>
      </c>
      <c r="CV161">
        <f>ROUND(Y161*Source!I92,9)</f>
        <v>31.111049999999999</v>
      </c>
      <c r="CW161">
        <v>0</v>
      </c>
      <c r="CX161">
        <f>ROUND(Y161*Source!I92,9)</f>
        <v>31.111049999999999</v>
      </c>
      <c r="CY161">
        <f>AD161</f>
        <v>0</v>
      </c>
      <c r="CZ161">
        <f>AH161</f>
        <v>0</v>
      </c>
      <c r="DA161">
        <f>AL161</f>
        <v>1</v>
      </c>
      <c r="DB161">
        <f t="shared" si="59"/>
        <v>0</v>
      </c>
      <c r="DC161">
        <f t="shared" si="60"/>
        <v>0</v>
      </c>
      <c r="DD161" t="s">
        <v>3</v>
      </c>
      <c r="DE161" t="s">
        <v>3</v>
      </c>
      <c r="DF161">
        <f t="shared" ref="DF161:DF173" si="72">ROUND(ROUND(AE161,2)*CX161,2)</f>
        <v>0</v>
      </c>
      <c r="DG161">
        <f t="shared" si="70"/>
        <v>0</v>
      </c>
      <c r="DH161">
        <f t="shared" si="71"/>
        <v>0</v>
      </c>
      <c r="DI161">
        <f t="shared" si="61"/>
        <v>0</v>
      </c>
      <c r="DJ161">
        <f>DI161</f>
        <v>0</v>
      </c>
      <c r="DK161">
        <v>0</v>
      </c>
      <c r="DL161" t="s">
        <v>3</v>
      </c>
      <c r="DM161">
        <v>0</v>
      </c>
      <c r="DN161" t="s">
        <v>3</v>
      </c>
      <c r="DO161">
        <v>0</v>
      </c>
    </row>
    <row r="162" spans="1:119" x14ac:dyDescent="0.2">
      <c r="A162">
        <f>ROW(Source!A93)</f>
        <v>93</v>
      </c>
      <c r="B162">
        <v>151751235</v>
      </c>
      <c r="C162">
        <v>151752093</v>
      </c>
      <c r="D162">
        <v>37345142</v>
      </c>
      <c r="E162">
        <v>37345137</v>
      </c>
      <c r="F162">
        <v>1</v>
      </c>
      <c r="G162">
        <v>37345137</v>
      </c>
      <c r="H162">
        <v>1</v>
      </c>
      <c r="I162" t="s">
        <v>497</v>
      </c>
      <c r="J162" t="s">
        <v>3</v>
      </c>
      <c r="K162" t="s">
        <v>498</v>
      </c>
      <c r="L162">
        <v>1191</v>
      </c>
      <c r="N162">
        <v>1013</v>
      </c>
      <c r="O162" t="s">
        <v>499</v>
      </c>
      <c r="P162" t="s">
        <v>499</v>
      </c>
      <c r="Q162">
        <v>1</v>
      </c>
      <c r="W162">
        <v>0</v>
      </c>
      <c r="X162">
        <v>476480486</v>
      </c>
      <c r="Y162">
        <f t="shared" si="58"/>
        <v>14.37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1</v>
      </c>
      <c r="AJ162">
        <v>1</v>
      </c>
      <c r="AK162">
        <v>1</v>
      </c>
      <c r="AL162">
        <v>1</v>
      </c>
      <c r="AM162">
        <v>5</v>
      </c>
      <c r="AN162">
        <v>0</v>
      </c>
      <c r="AO162">
        <v>1</v>
      </c>
      <c r="AP162">
        <v>1</v>
      </c>
      <c r="AQ162">
        <v>0</v>
      </c>
      <c r="AR162">
        <v>0</v>
      </c>
      <c r="AS162" t="s">
        <v>3</v>
      </c>
      <c r="AT162">
        <v>14.37</v>
      </c>
      <c r="AU162" t="s">
        <v>3</v>
      </c>
      <c r="AV162">
        <v>1</v>
      </c>
      <c r="AW162">
        <v>2</v>
      </c>
      <c r="AX162">
        <v>151752095</v>
      </c>
      <c r="AY162">
        <v>1</v>
      </c>
      <c r="AZ162">
        <v>0</v>
      </c>
      <c r="BA162">
        <v>197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U162">
        <f>ROUND(AT162*Source!I93*AH162*AL162,2)</f>
        <v>0</v>
      </c>
      <c r="CV162">
        <f>ROUND(Y162*Source!I93,9)</f>
        <v>31.111049999999999</v>
      </c>
      <c r="CW162">
        <v>0</v>
      </c>
      <c r="CX162">
        <f>ROUND(Y162*Source!I93,9)</f>
        <v>31.111049999999999</v>
      </c>
      <c r="CY162">
        <f>AD162</f>
        <v>0</v>
      </c>
      <c r="CZ162">
        <f>AH162</f>
        <v>0</v>
      </c>
      <c r="DA162">
        <f>AL162</f>
        <v>1</v>
      </c>
      <c r="DB162">
        <f t="shared" si="59"/>
        <v>0</v>
      </c>
      <c r="DC162">
        <f t="shared" si="60"/>
        <v>0</v>
      </c>
      <c r="DD162" t="s">
        <v>3</v>
      </c>
      <c r="DE162" t="s">
        <v>3</v>
      </c>
      <c r="DF162">
        <f t="shared" si="72"/>
        <v>0</v>
      </c>
      <c r="DG162">
        <f t="shared" si="70"/>
        <v>0</v>
      </c>
      <c r="DH162">
        <f t="shared" si="71"/>
        <v>0</v>
      </c>
      <c r="DI162">
        <f t="shared" si="61"/>
        <v>0</v>
      </c>
      <c r="DJ162">
        <f>DI162</f>
        <v>0</v>
      </c>
      <c r="DK162">
        <v>0</v>
      </c>
      <c r="DL162" t="s">
        <v>3</v>
      </c>
      <c r="DM162">
        <v>0</v>
      </c>
      <c r="DN162" t="s">
        <v>3</v>
      </c>
      <c r="DO162">
        <v>0</v>
      </c>
    </row>
    <row r="163" spans="1:119" x14ac:dyDescent="0.2">
      <c r="A163">
        <f>ROW(Source!A102)</f>
        <v>102</v>
      </c>
      <c r="B163">
        <v>151751237</v>
      </c>
      <c r="C163">
        <v>151752103</v>
      </c>
      <c r="D163">
        <v>37345142</v>
      </c>
      <c r="E163">
        <v>37345137</v>
      </c>
      <c r="F163">
        <v>1</v>
      </c>
      <c r="G163">
        <v>37345137</v>
      </c>
      <c r="H163">
        <v>1</v>
      </c>
      <c r="I163" t="s">
        <v>497</v>
      </c>
      <c r="J163" t="s">
        <v>3</v>
      </c>
      <c r="K163" t="s">
        <v>498</v>
      </c>
      <c r="L163">
        <v>1191</v>
      </c>
      <c r="N163">
        <v>1013</v>
      </c>
      <c r="O163" t="s">
        <v>499</v>
      </c>
      <c r="P163" t="s">
        <v>499</v>
      </c>
      <c r="Q163">
        <v>1</v>
      </c>
      <c r="W163">
        <v>0</v>
      </c>
      <c r="X163">
        <v>476480486</v>
      </c>
      <c r="Y163">
        <f t="shared" si="58"/>
        <v>2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1</v>
      </c>
      <c r="AJ163">
        <v>1</v>
      </c>
      <c r="AK163">
        <v>1</v>
      </c>
      <c r="AL163">
        <v>1</v>
      </c>
      <c r="AM163">
        <v>-2</v>
      </c>
      <c r="AN163">
        <v>0</v>
      </c>
      <c r="AO163">
        <v>1</v>
      </c>
      <c r="AP163">
        <v>1</v>
      </c>
      <c r="AQ163">
        <v>0</v>
      </c>
      <c r="AR163">
        <v>0</v>
      </c>
      <c r="AS163" t="s">
        <v>3</v>
      </c>
      <c r="AT163">
        <v>2</v>
      </c>
      <c r="AU163" t="s">
        <v>3</v>
      </c>
      <c r="AV163">
        <v>1</v>
      </c>
      <c r="AW163">
        <v>2</v>
      </c>
      <c r="AX163">
        <v>151752113</v>
      </c>
      <c r="AY163">
        <v>1</v>
      </c>
      <c r="AZ163">
        <v>0</v>
      </c>
      <c r="BA163">
        <v>201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U163">
        <f>ROUND(AT163*Source!I102*AH163*AL163,2)</f>
        <v>0</v>
      </c>
      <c r="CV163">
        <f>ROUND(Y163*Source!I102,9)</f>
        <v>24</v>
      </c>
      <c r="CW163">
        <v>0</v>
      </c>
      <c r="CX163">
        <f>ROUND(Y163*Source!I102,9)</f>
        <v>24</v>
      </c>
      <c r="CY163">
        <f>AD163</f>
        <v>0</v>
      </c>
      <c r="CZ163">
        <f>AH163</f>
        <v>0</v>
      </c>
      <c r="DA163">
        <f>AL163</f>
        <v>1</v>
      </c>
      <c r="DB163">
        <f t="shared" si="59"/>
        <v>0</v>
      </c>
      <c r="DC163">
        <f t="shared" si="60"/>
        <v>0</v>
      </c>
      <c r="DD163" t="s">
        <v>3</v>
      </c>
      <c r="DE163" t="s">
        <v>3</v>
      </c>
      <c r="DF163">
        <f t="shared" si="72"/>
        <v>0</v>
      </c>
      <c r="DG163">
        <f t="shared" si="70"/>
        <v>0</v>
      </c>
      <c r="DH163">
        <f t="shared" si="71"/>
        <v>0</v>
      </c>
      <c r="DI163">
        <f t="shared" si="61"/>
        <v>0</v>
      </c>
      <c r="DJ163">
        <f>DI163</f>
        <v>0</v>
      </c>
      <c r="DK163">
        <v>0</v>
      </c>
      <c r="DL163" t="s">
        <v>3</v>
      </c>
      <c r="DM163">
        <v>0</v>
      </c>
      <c r="DN163" t="s">
        <v>3</v>
      </c>
      <c r="DO163">
        <v>0</v>
      </c>
    </row>
    <row r="164" spans="1:119" x14ac:dyDescent="0.2">
      <c r="A164">
        <f>ROW(Source!A102)</f>
        <v>102</v>
      </c>
      <c r="B164">
        <v>151751237</v>
      </c>
      <c r="C164">
        <v>151752103</v>
      </c>
      <c r="D164">
        <v>37418018</v>
      </c>
      <c r="E164">
        <v>1</v>
      </c>
      <c r="F164">
        <v>1</v>
      </c>
      <c r="G164">
        <v>37345137</v>
      </c>
      <c r="H164">
        <v>2</v>
      </c>
      <c r="I164" t="s">
        <v>627</v>
      </c>
      <c r="J164" t="s">
        <v>628</v>
      </c>
      <c r="K164" t="s">
        <v>629</v>
      </c>
      <c r="L164">
        <v>1368</v>
      </c>
      <c r="N164">
        <v>1011</v>
      </c>
      <c r="O164" t="s">
        <v>503</v>
      </c>
      <c r="P164" t="s">
        <v>503</v>
      </c>
      <c r="Q164">
        <v>1</v>
      </c>
      <c r="W164">
        <v>0</v>
      </c>
      <c r="X164">
        <v>-2118605299</v>
      </c>
      <c r="Y164">
        <f t="shared" si="58"/>
        <v>0.28999999999999998</v>
      </c>
      <c r="AA164">
        <v>0</v>
      </c>
      <c r="AB164">
        <v>141.16</v>
      </c>
      <c r="AC164">
        <v>14.54</v>
      </c>
      <c r="AD164">
        <v>0</v>
      </c>
      <c r="AE164">
        <v>0</v>
      </c>
      <c r="AF164">
        <v>141.16</v>
      </c>
      <c r="AG164">
        <v>14.54</v>
      </c>
      <c r="AH164">
        <v>0</v>
      </c>
      <c r="AI164">
        <v>1</v>
      </c>
      <c r="AJ164">
        <v>1</v>
      </c>
      <c r="AK164">
        <v>1</v>
      </c>
      <c r="AL164">
        <v>1</v>
      </c>
      <c r="AM164">
        <v>-2</v>
      </c>
      <c r="AN164">
        <v>0</v>
      </c>
      <c r="AO164">
        <v>1</v>
      </c>
      <c r="AP164">
        <v>1</v>
      </c>
      <c r="AQ164">
        <v>0</v>
      </c>
      <c r="AR164">
        <v>0</v>
      </c>
      <c r="AS164" t="s">
        <v>3</v>
      </c>
      <c r="AT164">
        <v>0.28999999999999998</v>
      </c>
      <c r="AU164" t="s">
        <v>3</v>
      </c>
      <c r="AV164">
        <v>0</v>
      </c>
      <c r="AW164">
        <v>2</v>
      </c>
      <c r="AX164">
        <v>151752114</v>
      </c>
      <c r="AY164">
        <v>1</v>
      </c>
      <c r="AZ164">
        <v>0</v>
      </c>
      <c r="BA164">
        <v>202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V164">
        <v>0</v>
      </c>
      <c r="CW164">
        <f>ROUND(Y164*Source!I102,9)</f>
        <v>3.48</v>
      </c>
      <c r="CX164">
        <f>ROUND(Y164*Source!I102,9)</f>
        <v>3.48</v>
      </c>
      <c r="CY164">
        <f>AB164</f>
        <v>141.16</v>
      </c>
      <c r="CZ164">
        <f>AF164</f>
        <v>141.16</v>
      </c>
      <c r="DA164">
        <f>AJ164</f>
        <v>1</v>
      </c>
      <c r="DB164">
        <f t="shared" si="59"/>
        <v>40.94</v>
      </c>
      <c r="DC164">
        <f t="shared" si="60"/>
        <v>4.22</v>
      </c>
      <c r="DD164" t="s">
        <v>3</v>
      </c>
      <c r="DE164" t="s">
        <v>3</v>
      </c>
      <c r="DF164">
        <f t="shared" si="72"/>
        <v>0</v>
      </c>
      <c r="DG164">
        <f t="shared" si="70"/>
        <v>491.24</v>
      </c>
      <c r="DH164">
        <f t="shared" si="71"/>
        <v>50.6</v>
      </c>
      <c r="DI164">
        <f t="shared" si="61"/>
        <v>0</v>
      </c>
      <c r="DJ164">
        <f>DG164</f>
        <v>491.24</v>
      </c>
      <c r="DK164">
        <v>0</v>
      </c>
      <c r="DL164" t="s">
        <v>3</v>
      </c>
      <c r="DM164">
        <v>0</v>
      </c>
      <c r="DN164" t="s">
        <v>3</v>
      </c>
      <c r="DO164">
        <v>0</v>
      </c>
    </row>
    <row r="165" spans="1:119" x14ac:dyDescent="0.2">
      <c r="A165">
        <f>ROW(Source!A102)</f>
        <v>102</v>
      </c>
      <c r="B165">
        <v>151751237</v>
      </c>
      <c r="C165">
        <v>151752103</v>
      </c>
      <c r="D165">
        <v>37394895</v>
      </c>
      <c r="E165">
        <v>1</v>
      </c>
      <c r="F165">
        <v>1</v>
      </c>
      <c r="G165">
        <v>37345137</v>
      </c>
      <c r="H165">
        <v>3</v>
      </c>
      <c r="I165" t="s">
        <v>630</v>
      </c>
      <c r="J165" t="s">
        <v>631</v>
      </c>
      <c r="K165" t="s">
        <v>632</v>
      </c>
      <c r="L165">
        <v>1301</v>
      </c>
      <c r="N165">
        <v>1003</v>
      </c>
      <c r="O165" t="s">
        <v>134</v>
      </c>
      <c r="P165" t="s">
        <v>134</v>
      </c>
      <c r="Q165">
        <v>1</v>
      </c>
      <c r="W165">
        <v>0</v>
      </c>
      <c r="X165">
        <v>558723984</v>
      </c>
      <c r="Y165">
        <f t="shared" si="58"/>
        <v>10</v>
      </c>
      <c r="AA165">
        <v>0.39</v>
      </c>
      <c r="AB165">
        <v>0</v>
      </c>
      <c r="AC165">
        <v>0</v>
      </c>
      <c r="AD165">
        <v>0</v>
      </c>
      <c r="AE165">
        <v>0.39</v>
      </c>
      <c r="AF165">
        <v>0</v>
      </c>
      <c r="AG165">
        <v>0</v>
      </c>
      <c r="AH165">
        <v>0</v>
      </c>
      <c r="AI165">
        <v>1</v>
      </c>
      <c r="AJ165">
        <v>1</v>
      </c>
      <c r="AK165">
        <v>1</v>
      </c>
      <c r="AL165">
        <v>1</v>
      </c>
      <c r="AM165">
        <v>-2</v>
      </c>
      <c r="AN165">
        <v>0</v>
      </c>
      <c r="AO165">
        <v>1</v>
      </c>
      <c r="AP165">
        <v>1</v>
      </c>
      <c r="AQ165">
        <v>0</v>
      </c>
      <c r="AR165">
        <v>0</v>
      </c>
      <c r="AS165" t="s">
        <v>3</v>
      </c>
      <c r="AT165">
        <v>10</v>
      </c>
      <c r="AU165" t="s">
        <v>3</v>
      </c>
      <c r="AV165">
        <v>0</v>
      </c>
      <c r="AW165">
        <v>2</v>
      </c>
      <c r="AX165">
        <v>151752115</v>
      </c>
      <c r="AY165">
        <v>1</v>
      </c>
      <c r="AZ165">
        <v>0</v>
      </c>
      <c r="BA165">
        <v>203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V165">
        <v>0</v>
      </c>
      <c r="CW165">
        <v>0</v>
      </c>
      <c r="CX165">
        <f>ROUND(Y165*Source!I102,9)</f>
        <v>120</v>
      </c>
      <c r="CY165">
        <f t="shared" ref="CY165:CY171" si="73">AA165</f>
        <v>0.39</v>
      </c>
      <c r="CZ165">
        <f t="shared" ref="CZ165:CZ171" si="74">AE165</f>
        <v>0.39</v>
      </c>
      <c r="DA165">
        <f t="shared" ref="DA165:DA171" si="75">AI165</f>
        <v>1</v>
      </c>
      <c r="DB165">
        <f t="shared" si="59"/>
        <v>3.9</v>
      </c>
      <c r="DC165">
        <f t="shared" si="60"/>
        <v>0</v>
      </c>
      <c r="DD165" t="s">
        <v>3</v>
      </c>
      <c r="DE165" t="s">
        <v>3</v>
      </c>
      <c r="DF165">
        <f t="shared" si="72"/>
        <v>46.8</v>
      </c>
      <c r="DG165">
        <f t="shared" si="70"/>
        <v>0</v>
      </c>
      <c r="DH165">
        <f t="shared" si="71"/>
        <v>0</v>
      </c>
      <c r="DI165">
        <f t="shared" si="61"/>
        <v>0</v>
      </c>
      <c r="DJ165">
        <f t="shared" ref="DJ165:DJ171" si="76">DF165</f>
        <v>46.8</v>
      </c>
      <c r="DK165">
        <v>0</v>
      </c>
      <c r="DL165" t="s">
        <v>3</v>
      </c>
      <c r="DM165">
        <v>0</v>
      </c>
      <c r="DN165" t="s">
        <v>3</v>
      </c>
      <c r="DO165">
        <v>0</v>
      </c>
    </row>
    <row r="166" spans="1:119" x14ac:dyDescent="0.2">
      <c r="A166">
        <f>ROW(Source!A102)</f>
        <v>102</v>
      </c>
      <c r="B166">
        <v>151751237</v>
      </c>
      <c r="C166">
        <v>151752103</v>
      </c>
      <c r="D166">
        <v>37395786</v>
      </c>
      <c r="E166">
        <v>1</v>
      </c>
      <c r="F166">
        <v>1</v>
      </c>
      <c r="G166">
        <v>37345137</v>
      </c>
      <c r="H166">
        <v>3</v>
      </c>
      <c r="I166" t="s">
        <v>633</v>
      </c>
      <c r="J166" t="s">
        <v>634</v>
      </c>
      <c r="K166" t="s">
        <v>635</v>
      </c>
      <c r="L166">
        <v>1346</v>
      </c>
      <c r="N166">
        <v>1009</v>
      </c>
      <c r="O166" t="s">
        <v>507</v>
      </c>
      <c r="P166" t="s">
        <v>507</v>
      </c>
      <c r="Q166">
        <v>1</v>
      </c>
      <c r="W166">
        <v>0</v>
      </c>
      <c r="X166">
        <v>-1558522825</v>
      </c>
      <c r="Y166">
        <f t="shared" si="58"/>
        <v>0.10299999999999999</v>
      </c>
      <c r="AA166">
        <v>6.27</v>
      </c>
      <c r="AB166">
        <v>0</v>
      </c>
      <c r="AC166">
        <v>0</v>
      </c>
      <c r="AD166">
        <v>0</v>
      </c>
      <c r="AE166">
        <v>6.27</v>
      </c>
      <c r="AF166">
        <v>0</v>
      </c>
      <c r="AG166">
        <v>0</v>
      </c>
      <c r="AH166">
        <v>0</v>
      </c>
      <c r="AI166">
        <v>1</v>
      </c>
      <c r="AJ166">
        <v>1</v>
      </c>
      <c r="AK166">
        <v>1</v>
      </c>
      <c r="AL166">
        <v>1</v>
      </c>
      <c r="AM166">
        <v>-2</v>
      </c>
      <c r="AN166">
        <v>0</v>
      </c>
      <c r="AO166">
        <v>1</v>
      </c>
      <c r="AP166">
        <v>1</v>
      </c>
      <c r="AQ166">
        <v>0</v>
      </c>
      <c r="AR166">
        <v>0</v>
      </c>
      <c r="AS166" t="s">
        <v>3</v>
      </c>
      <c r="AT166">
        <v>0.10299999999999999</v>
      </c>
      <c r="AU166" t="s">
        <v>3</v>
      </c>
      <c r="AV166">
        <v>0</v>
      </c>
      <c r="AW166">
        <v>2</v>
      </c>
      <c r="AX166">
        <v>151752116</v>
      </c>
      <c r="AY166">
        <v>1</v>
      </c>
      <c r="AZ166">
        <v>0</v>
      </c>
      <c r="BA166">
        <v>204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V166">
        <v>0</v>
      </c>
      <c r="CW166">
        <v>0</v>
      </c>
      <c r="CX166">
        <f>ROUND(Y166*Source!I102,9)</f>
        <v>1.236</v>
      </c>
      <c r="CY166">
        <f t="shared" si="73"/>
        <v>6.27</v>
      </c>
      <c r="CZ166">
        <f t="shared" si="74"/>
        <v>6.27</v>
      </c>
      <c r="DA166">
        <f t="shared" si="75"/>
        <v>1</v>
      </c>
      <c r="DB166">
        <f t="shared" si="59"/>
        <v>0.65</v>
      </c>
      <c r="DC166">
        <f t="shared" si="60"/>
        <v>0</v>
      </c>
      <c r="DD166" t="s">
        <v>3</v>
      </c>
      <c r="DE166" t="s">
        <v>3</v>
      </c>
      <c r="DF166">
        <f t="shared" si="72"/>
        <v>7.75</v>
      </c>
      <c r="DG166">
        <f t="shared" si="70"/>
        <v>0</v>
      </c>
      <c r="DH166">
        <f t="shared" si="71"/>
        <v>0</v>
      </c>
      <c r="DI166">
        <f t="shared" si="61"/>
        <v>0</v>
      </c>
      <c r="DJ166">
        <f t="shared" si="76"/>
        <v>7.75</v>
      </c>
      <c r="DK166">
        <v>0</v>
      </c>
      <c r="DL166" t="s">
        <v>3</v>
      </c>
      <c r="DM166">
        <v>0</v>
      </c>
      <c r="DN166" t="s">
        <v>3</v>
      </c>
      <c r="DO166">
        <v>0</v>
      </c>
    </row>
    <row r="167" spans="1:119" x14ac:dyDescent="0.2">
      <c r="A167">
        <f>ROW(Source!A102)</f>
        <v>102</v>
      </c>
      <c r="B167">
        <v>151751237</v>
      </c>
      <c r="C167">
        <v>151752103</v>
      </c>
      <c r="D167">
        <v>37393756</v>
      </c>
      <c r="E167">
        <v>1</v>
      </c>
      <c r="F167">
        <v>1</v>
      </c>
      <c r="G167">
        <v>37345137</v>
      </c>
      <c r="H167">
        <v>3</v>
      </c>
      <c r="I167" t="s">
        <v>524</v>
      </c>
      <c r="J167" t="s">
        <v>525</v>
      </c>
      <c r="K167" t="s">
        <v>526</v>
      </c>
      <c r="L167">
        <v>1346</v>
      </c>
      <c r="N167">
        <v>1009</v>
      </c>
      <c r="O167" t="s">
        <v>507</v>
      </c>
      <c r="P167" t="s">
        <v>507</v>
      </c>
      <c r="Q167">
        <v>1</v>
      </c>
      <c r="W167">
        <v>0</v>
      </c>
      <c r="X167">
        <v>-286966143</v>
      </c>
      <c r="Y167">
        <f t="shared" si="58"/>
        <v>0.02</v>
      </c>
      <c r="AA167">
        <v>16.7</v>
      </c>
      <c r="AB167">
        <v>0</v>
      </c>
      <c r="AC167">
        <v>0</v>
      </c>
      <c r="AD167">
        <v>0</v>
      </c>
      <c r="AE167">
        <v>16.7</v>
      </c>
      <c r="AF167">
        <v>0</v>
      </c>
      <c r="AG167">
        <v>0</v>
      </c>
      <c r="AH167">
        <v>0</v>
      </c>
      <c r="AI167">
        <v>1</v>
      </c>
      <c r="AJ167">
        <v>1</v>
      </c>
      <c r="AK167">
        <v>1</v>
      </c>
      <c r="AL167">
        <v>1</v>
      </c>
      <c r="AM167">
        <v>-2</v>
      </c>
      <c r="AN167">
        <v>0</v>
      </c>
      <c r="AO167">
        <v>1</v>
      </c>
      <c r="AP167">
        <v>1</v>
      </c>
      <c r="AQ167">
        <v>0</v>
      </c>
      <c r="AR167">
        <v>0</v>
      </c>
      <c r="AS167" t="s">
        <v>3</v>
      </c>
      <c r="AT167">
        <v>0.02</v>
      </c>
      <c r="AU167" t="s">
        <v>3</v>
      </c>
      <c r="AV167">
        <v>0</v>
      </c>
      <c r="AW167">
        <v>2</v>
      </c>
      <c r="AX167">
        <v>151752117</v>
      </c>
      <c r="AY167">
        <v>1</v>
      </c>
      <c r="AZ167">
        <v>0</v>
      </c>
      <c r="BA167">
        <v>205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V167">
        <v>0</v>
      </c>
      <c r="CW167">
        <v>0</v>
      </c>
      <c r="CX167">
        <f>ROUND(Y167*Source!I102,9)</f>
        <v>0.24</v>
      </c>
      <c r="CY167">
        <f t="shared" si="73"/>
        <v>16.7</v>
      </c>
      <c r="CZ167">
        <f t="shared" si="74"/>
        <v>16.7</v>
      </c>
      <c r="DA167">
        <f t="shared" si="75"/>
        <v>1</v>
      </c>
      <c r="DB167">
        <f t="shared" si="59"/>
        <v>0.33</v>
      </c>
      <c r="DC167">
        <f t="shared" si="60"/>
        <v>0</v>
      </c>
      <c r="DD167" t="s">
        <v>3</v>
      </c>
      <c r="DE167" t="s">
        <v>3</v>
      </c>
      <c r="DF167">
        <f t="shared" si="72"/>
        <v>4.01</v>
      </c>
      <c r="DG167">
        <f t="shared" si="70"/>
        <v>0</v>
      </c>
      <c r="DH167">
        <f t="shared" si="71"/>
        <v>0</v>
      </c>
      <c r="DI167">
        <f t="shared" si="61"/>
        <v>0</v>
      </c>
      <c r="DJ167">
        <f t="shared" si="76"/>
        <v>4.01</v>
      </c>
      <c r="DK167">
        <v>0</v>
      </c>
      <c r="DL167" t="s">
        <v>3</v>
      </c>
      <c r="DM167">
        <v>0</v>
      </c>
      <c r="DN167" t="s">
        <v>3</v>
      </c>
      <c r="DO167">
        <v>0</v>
      </c>
    </row>
    <row r="168" spans="1:119" x14ac:dyDescent="0.2">
      <c r="A168">
        <f>ROW(Source!A102)</f>
        <v>102</v>
      </c>
      <c r="B168">
        <v>151751237</v>
      </c>
      <c r="C168">
        <v>151752103</v>
      </c>
      <c r="D168">
        <v>37393898</v>
      </c>
      <c r="E168">
        <v>1</v>
      </c>
      <c r="F168">
        <v>1</v>
      </c>
      <c r="G168">
        <v>37345137</v>
      </c>
      <c r="H168">
        <v>3</v>
      </c>
      <c r="I168" t="s">
        <v>636</v>
      </c>
      <c r="J168" t="s">
        <v>637</v>
      </c>
      <c r="K168" t="s">
        <v>638</v>
      </c>
      <c r="L168">
        <v>1348</v>
      </c>
      <c r="N168">
        <v>1009</v>
      </c>
      <c r="O168" t="s">
        <v>511</v>
      </c>
      <c r="P168" t="s">
        <v>511</v>
      </c>
      <c r="Q168">
        <v>1000</v>
      </c>
      <c r="W168">
        <v>0</v>
      </c>
      <c r="X168">
        <v>-1971136070</v>
      </c>
      <c r="Y168">
        <f t="shared" si="58"/>
        <v>2.0000000000000002E-5</v>
      </c>
      <c r="AA168">
        <v>16189.08</v>
      </c>
      <c r="AB168">
        <v>0</v>
      </c>
      <c r="AC168">
        <v>0</v>
      </c>
      <c r="AD168">
        <v>0</v>
      </c>
      <c r="AE168">
        <v>16189.08</v>
      </c>
      <c r="AF168">
        <v>0</v>
      </c>
      <c r="AG168">
        <v>0</v>
      </c>
      <c r="AH168">
        <v>0</v>
      </c>
      <c r="AI168">
        <v>1</v>
      </c>
      <c r="AJ168">
        <v>1</v>
      </c>
      <c r="AK168">
        <v>1</v>
      </c>
      <c r="AL168">
        <v>1</v>
      </c>
      <c r="AM168">
        <v>-2</v>
      </c>
      <c r="AN168">
        <v>0</v>
      </c>
      <c r="AO168">
        <v>1</v>
      </c>
      <c r="AP168">
        <v>1</v>
      </c>
      <c r="AQ168">
        <v>0</v>
      </c>
      <c r="AR168">
        <v>0</v>
      </c>
      <c r="AS168" t="s">
        <v>3</v>
      </c>
      <c r="AT168">
        <v>2.0000000000000002E-5</v>
      </c>
      <c r="AU168" t="s">
        <v>3</v>
      </c>
      <c r="AV168">
        <v>0</v>
      </c>
      <c r="AW168">
        <v>2</v>
      </c>
      <c r="AX168">
        <v>151752118</v>
      </c>
      <c r="AY168">
        <v>1</v>
      </c>
      <c r="AZ168">
        <v>0</v>
      </c>
      <c r="BA168">
        <v>206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V168">
        <v>0</v>
      </c>
      <c r="CW168">
        <v>0</v>
      </c>
      <c r="CX168">
        <f>ROUND(Y168*Source!I102,9)</f>
        <v>2.4000000000000001E-4</v>
      </c>
      <c r="CY168">
        <f t="shared" si="73"/>
        <v>16189.08</v>
      </c>
      <c r="CZ168">
        <f t="shared" si="74"/>
        <v>16189.08</v>
      </c>
      <c r="DA168">
        <f t="shared" si="75"/>
        <v>1</v>
      </c>
      <c r="DB168">
        <f t="shared" si="59"/>
        <v>0.32</v>
      </c>
      <c r="DC168">
        <f t="shared" si="60"/>
        <v>0</v>
      </c>
      <c r="DD168" t="s">
        <v>3</v>
      </c>
      <c r="DE168" t="s">
        <v>3</v>
      </c>
      <c r="DF168">
        <f t="shared" si="72"/>
        <v>3.89</v>
      </c>
      <c r="DG168">
        <f t="shared" si="70"/>
        <v>0</v>
      </c>
      <c r="DH168">
        <f t="shared" si="71"/>
        <v>0</v>
      </c>
      <c r="DI168">
        <f t="shared" si="61"/>
        <v>0</v>
      </c>
      <c r="DJ168">
        <f t="shared" si="76"/>
        <v>3.89</v>
      </c>
      <c r="DK168">
        <v>0</v>
      </c>
      <c r="DL168" t="s">
        <v>3</v>
      </c>
      <c r="DM168">
        <v>0</v>
      </c>
      <c r="DN168" t="s">
        <v>3</v>
      </c>
      <c r="DO168">
        <v>0</v>
      </c>
    </row>
    <row r="169" spans="1:119" x14ac:dyDescent="0.2">
      <c r="A169">
        <f>ROW(Source!A102)</f>
        <v>102</v>
      </c>
      <c r="B169">
        <v>151751237</v>
      </c>
      <c r="C169">
        <v>151752103</v>
      </c>
      <c r="D169">
        <v>37394268</v>
      </c>
      <c r="E169">
        <v>1</v>
      </c>
      <c r="F169">
        <v>1</v>
      </c>
      <c r="G169">
        <v>37345137</v>
      </c>
      <c r="H169">
        <v>3</v>
      </c>
      <c r="I169" t="s">
        <v>508</v>
      </c>
      <c r="J169" t="s">
        <v>509</v>
      </c>
      <c r="K169" t="s">
        <v>510</v>
      </c>
      <c r="L169">
        <v>1348</v>
      </c>
      <c r="N169">
        <v>1009</v>
      </c>
      <c r="O169" t="s">
        <v>511</v>
      </c>
      <c r="P169" t="s">
        <v>511</v>
      </c>
      <c r="Q169">
        <v>1000</v>
      </c>
      <c r="W169">
        <v>0</v>
      </c>
      <c r="X169">
        <v>1488995423</v>
      </c>
      <c r="Y169">
        <f t="shared" si="58"/>
        <v>2.0000000000000002E-5</v>
      </c>
      <c r="AA169">
        <v>60966</v>
      </c>
      <c r="AB169">
        <v>0</v>
      </c>
      <c r="AC169">
        <v>0</v>
      </c>
      <c r="AD169">
        <v>0</v>
      </c>
      <c r="AE169">
        <v>60966</v>
      </c>
      <c r="AF169">
        <v>0</v>
      </c>
      <c r="AG169">
        <v>0</v>
      </c>
      <c r="AH169">
        <v>0</v>
      </c>
      <c r="AI169">
        <v>1</v>
      </c>
      <c r="AJ169">
        <v>1</v>
      </c>
      <c r="AK169">
        <v>1</v>
      </c>
      <c r="AL169">
        <v>1</v>
      </c>
      <c r="AM169">
        <v>-2</v>
      </c>
      <c r="AN169">
        <v>0</v>
      </c>
      <c r="AO169">
        <v>1</v>
      </c>
      <c r="AP169">
        <v>1</v>
      </c>
      <c r="AQ169">
        <v>0</v>
      </c>
      <c r="AR169">
        <v>0</v>
      </c>
      <c r="AS169" t="s">
        <v>3</v>
      </c>
      <c r="AT169">
        <v>2.0000000000000002E-5</v>
      </c>
      <c r="AU169" t="s">
        <v>3</v>
      </c>
      <c r="AV169">
        <v>0</v>
      </c>
      <c r="AW169">
        <v>2</v>
      </c>
      <c r="AX169">
        <v>151752119</v>
      </c>
      <c r="AY169">
        <v>1</v>
      </c>
      <c r="AZ169">
        <v>0</v>
      </c>
      <c r="BA169">
        <v>207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V169">
        <v>0</v>
      </c>
      <c r="CW169">
        <v>0</v>
      </c>
      <c r="CX169">
        <f>ROUND(Y169*Source!I102,9)</f>
        <v>2.4000000000000001E-4</v>
      </c>
      <c r="CY169">
        <f t="shared" si="73"/>
        <v>60966</v>
      </c>
      <c r="CZ169">
        <f t="shared" si="74"/>
        <v>60966</v>
      </c>
      <c r="DA169">
        <f t="shared" si="75"/>
        <v>1</v>
      </c>
      <c r="DB169">
        <f t="shared" si="59"/>
        <v>1.22</v>
      </c>
      <c r="DC169">
        <f t="shared" si="60"/>
        <v>0</v>
      </c>
      <c r="DD169" t="s">
        <v>3</v>
      </c>
      <c r="DE169" t="s">
        <v>3</v>
      </c>
      <c r="DF169">
        <f t="shared" si="72"/>
        <v>14.63</v>
      </c>
      <c r="DG169">
        <f t="shared" si="70"/>
        <v>0</v>
      </c>
      <c r="DH169">
        <f t="shared" si="71"/>
        <v>0</v>
      </c>
      <c r="DI169">
        <f t="shared" si="61"/>
        <v>0</v>
      </c>
      <c r="DJ169">
        <f t="shared" si="76"/>
        <v>14.63</v>
      </c>
      <c r="DK169">
        <v>0</v>
      </c>
      <c r="DL169" t="s">
        <v>3</v>
      </c>
      <c r="DM169">
        <v>0</v>
      </c>
      <c r="DN169" t="s">
        <v>3</v>
      </c>
      <c r="DO169">
        <v>0</v>
      </c>
    </row>
    <row r="170" spans="1:119" x14ac:dyDescent="0.2">
      <c r="A170">
        <f>ROW(Source!A102)</f>
        <v>102</v>
      </c>
      <c r="B170">
        <v>151751237</v>
      </c>
      <c r="C170">
        <v>151752103</v>
      </c>
      <c r="D170">
        <v>37397185</v>
      </c>
      <c r="E170">
        <v>1</v>
      </c>
      <c r="F170">
        <v>1</v>
      </c>
      <c r="G170">
        <v>37345137</v>
      </c>
      <c r="H170">
        <v>3</v>
      </c>
      <c r="I170" t="s">
        <v>639</v>
      </c>
      <c r="J170" t="s">
        <v>640</v>
      </c>
      <c r="K170" t="s">
        <v>641</v>
      </c>
      <c r="L170">
        <v>1296</v>
      </c>
      <c r="N170">
        <v>1002</v>
      </c>
      <c r="O170" t="s">
        <v>560</v>
      </c>
      <c r="P170" t="s">
        <v>560</v>
      </c>
      <c r="Q170">
        <v>1</v>
      </c>
      <c r="W170">
        <v>0</v>
      </c>
      <c r="X170">
        <v>1316136962</v>
      </c>
      <c r="Y170">
        <f t="shared" si="58"/>
        <v>2.1280000000000001</v>
      </c>
      <c r="AA170">
        <v>16.260000000000002</v>
      </c>
      <c r="AB170">
        <v>0</v>
      </c>
      <c r="AC170">
        <v>0</v>
      </c>
      <c r="AD170">
        <v>0</v>
      </c>
      <c r="AE170">
        <v>16.260000000000002</v>
      </c>
      <c r="AF170">
        <v>0</v>
      </c>
      <c r="AG170">
        <v>0</v>
      </c>
      <c r="AH170">
        <v>0</v>
      </c>
      <c r="AI170">
        <v>1</v>
      </c>
      <c r="AJ170">
        <v>1</v>
      </c>
      <c r="AK170">
        <v>1</v>
      </c>
      <c r="AL170">
        <v>1</v>
      </c>
      <c r="AM170">
        <v>-2</v>
      </c>
      <c r="AN170">
        <v>0</v>
      </c>
      <c r="AO170">
        <v>1</v>
      </c>
      <c r="AP170">
        <v>1</v>
      </c>
      <c r="AQ170">
        <v>0</v>
      </c>
      <c r="AR170">
        <v>0</v>
      </c>
      <c r="AS170" t="s">
        <v>3</v>
      </c>
      <c r="AT170">
        <v>2.1280000000000001</v>
      </c>
      <c r="AU170" t="s">
        <v>3</v>
      </c>
      <c r="AV170">
        <v>0</v>
      </c>
      <c r="AW170">
        <v>2</v>
      </c>
      <c r="AX170">
        <v>151752120</v>
      </c>
      <c r="AY170">
        <v>1</v>
      </c>
      <c r="AZ170">
        <v>0</v>
      </c>
      <c r="BA170">
        <v>208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V170">
        <v>0</v>
      </c>
      <c r="CW170">
        <v>0</v>
      </c>
      <c r="CX170">
        <f>ROUND(Y170*Source!I102,9)</f>
        <v>25.536000000000001</v>
      </c>
      <c r="CY170">
        <f t="shared" si="73"/>
        <v>16.260000000000002</v>
      </c>
      <c r="CZ170">
        <f t="shared" si="74"/>
        <v>16.260000000000002</v>
      </c>
      <c r="DA170">
        <f t="shared" si="75"/>
        <v>1</v>
      </c>
      <c r="DB170">
        <f t="shared" si="59"/>
        <v>34.6</v>
      </c>
      <c r="DC170">
        <f t="shared" si="60"/>
        <v>0</v>
      </c>
      <c r="DD170" t="s">
        <v>3</v>
      </c>
      <c r="DE170" t="s">
        <v>3</v>
      </c>
      <c r="DF170">
        <f t="shared" si="72"/>
        <v>415.22</v>
      </c>
      <c r="DG170">
        <f t="shared" si="70"/>
        <v>0</v>
      </c>
      <c r="DH170">
        <f t="shared" si="71"/>
        <v>0</v>
      </c>
      <c r="DI170">
        <f t="shared" si="61"/>
        <v>0</v>
      </c>
      <c r="DJ170">
        <f t="shared" si="76"/>
        <v>415.22</v>
      </c>
      <c r="DK170">
        <v>0</v>
      </c>
      <c r="DL170" t="s">
        <v>3</v>
      </c>
      <c r="DM170">
        <v>0</v>
      </c>
      <c r="DN170" t="s">
        <v>3</v>
      </c>
      <c r="DO170">
        <v>0</v>
      </c>
    </row>
    <row r="171" spans="1:119" x14ac:dyDescent="0.2">
      <c r="A171">
        <f>ROW(Source!A102)</f>
        <v>102</v>
      </c>
      <c r="B171">
        <v>151751237</v>
      </c>
      <c r="C171">
        <v>151752103</v>
      </c>
      <c r="D171">
        <v>37397091</v>
      </c>
      <c r="E171">
        <v>1</v>
      </c>
      <c r="F171">
        <v>1</v>
      </c>
      <c r="G171">
        <v>37345137</v>
      </c>
      <c r="H171">
        <v>3</v>
      </c>
      <c r="I171" t="s">
        <v>512</v>
      </c>
      <c r="J171" t="s">
        <v>513</v>
      </c>
      <c r="K171" t="s">
        <v>514</v>
      </c>
      <c r="L171">
        <v>1349</v>
      </c>
      <c r="N171">
        <v>1009</v>
      </c>
      <c r="O171" t="s">
        <v>515</v>
      </c>
      <c r="P171" t="s">
        <v>515</v>
      </c>
      <c r="Q171">
        <v>1E-3</v>
      </c>
      <c r="W171">
        <v>0</v>
      </c>
      <c r="X171">
        <v>-710729592</v>
      </c>
      <c r="Y171">
        <f t="shared" si="58"/>
        <v>4</v>
      </c>
      <c r="AA171">
        <v>7.0000000000000007E-2</v>
      </c>
      <c r="AB171">
        <v>0</v>
      </c>
      <c r="AC171">
        <v>0</v>
      </c>
      <c r="AD171">
        <v>0</v>
      </c>
      <c r="AE171">
        <v>7.0000000000000007E-2</v>
      </c>
      <c r="AF171">
        <v>0</v>
      </c>
      <c r="AG171">
        <v>0</v>
      </c>
      <c r="AH171">
        <v>0</v>
      </c>
      <c r="AI171">
        <v>1</v>
      </c>
      <c r="AJ171">
        <v>1</v>
      </c>
      <c r="AK171">
        <v>1</v>
      </c>
      <c r="AL171">
        <v>1</v>
      </c>
      <c r="AM171">
        <v>-2</v>
      </c>
      <c r="AN171">
        <v>0</v>
      </c>
      <c r="AO171">
        <v>1</v>
      </c>
      <c r="AP171">
        <v>1</v>
      </c>
      <c r="AQ171">
        <v>0</v>
      </c>
      <c r="AR171">
        <v>0</v>
      </c>
      <c r="AS171" t="s">
        <v>3</v>
      </c>
      <c r="AT171">
        <v>4</v>
      </c>
      <c r="AU171" t="s">
        <v>3</v>
      </c>
      <c r="AV171">
        <v>0</v>
      </c>
      <c r="AW171">
        <v>2</v>
      </c>
      <c r="AX171">
        <v>151752121</v>
      </c>
      <c r="AY171">
        <v>1</v>
      </c>
      <c r="AZ171">
        <v>0</v>
      </c>
      <c r="BA171">
        <v>209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V171">
        <v>0</v>
      </c>
      <c r="CW171">
        <v>0</v>
      </c>
      <c r="CX171">
        <f>ROUND(Y171*Source!I102,9)</f>
        <v>48</v>
      </c>
      <c r="CY171">
        <f t="shared" si="73"/>
        <v>7.0000000000000007E-2</v>
      </c>
      <c r="CZ171">
        <f t="shared" si="74"/>
        <v>7.0000000000000007E-2</v>
      </c>
      <c r="DA171">
        <f t="shared" si="75"/>
        <v>1</v>
      </c>
      <c r="DB171">
        <f t="shared" si="59"/>
        <v>0.28000000000000003</v>
      </c>
      <c r="DC171">
        <f t="shared" si="60"/>
        <v>0</v>
      </c>
      <c r="DD171" t="s">
        <v>3</v>
      </c>
      <c r="DE171" t="s">
        <v>3</v>
      </c>
      <c r="DF171">
        <f t="shared" si="72"/>
        <v>3.36</v>
      </c>
      <c r="DG171">
        <f t="shared" si="70"/>
        <v>0</v>
      </c>
      <c r="DH171">
        <f t="shared" si="71"/>
        <v>0</v>
      </c>
      <c r="DI171">
        <f t="shared" si="61"/>
        <v>0</v>
      </c>
      <c r="DJ171">
        <f t="shared" si="76"/>
        <v>3.36</v>
      </c>
      <c r="DK171">
        <v>0</v>
      </c>
      <c r="DL171" t="s">
        <v>3</v>
      </c>
      <c r="DM171">
        <v>0</v>
      </c>
      <c r="DN171" t="s">
        <v>3</v>
      </c>
      <c r="DO171">
        <v>0</v>
      </c>
    </row>
    <row r="172" spans="1:119" x14ac:dyDescent="0.2">
      <c r="A172">
        <f>ROW(Source!A103)</f>
        <v>103</v>
      </c>
      <c r="B172">
        <v>151751235</v>
      </c>
      <c r="C172">
        <v>151752103</v>
      </c>
      <c r="D172">
        <v>37345142</v>
      </c>
      <c r="E172">
        <v>37345137</v>
      </c>
      <c r="F172">
        <v>1</v>
      </c>
      <c r="G172">
        <v>37345137</v>
      </c>
      <c r="H172">
        <v>1</v>
      </c>
      <c r="I172" t="s">
        <v>497</v>
      </c>
      <c r="J172" t="s">
        <v>3</v>
      </c>
      <c r="K172" t="s">
        <v>498</v>
      </c>
      <c r="L172">
        <v>1191</v>
      </c>
      <c r="N172">
        <v>1013</v>
      </c>
      <c r="O172" t="s">
        <v>499</v>
      </c>
      <c r="P172" t="s">
        <v>499</v>
      </c>
      <c r="Q172">
        <v>1</v>
      </c>
      <c r="W172">
        <v>0</v>
      </c>
      <c r="X172">
        <v>476480486</v>
      </c>
      <c r="Y172">
        <f t="shared" si="58"/>
        <v>2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1</v>
      </c>
      <c r="AJ172">
        <v>1</v>
      </c>
      <c r="AK172">
        <v>1</v>
      </c>
      <c r="AL172">
        <v>1</v>
      </c>
      <c r="AM172">
        <v>5</v>
      </c>
      <c r="AN172">
        <v>0</v>
      </c>
      <c r="AO172">
        <v>1</v>
      </c>
      <c r="AP172">
        <v>1</v>
      </c>
      <c r="AQ172">
        <v>0</v>
      </c>
      <c r="AR172">
        <v>0</v>
      </c>
      <c r="AS172" t="s">
        <v>3</v>
      </c>
      <c r="AT172">
        <v>2</v>
      </c>
      <c r="AU172" t="s">
        <v>3</v>
      </c>
      <c r="AV172">
        <v>1</v>
      </c>
      <c r="AW172">
        <v>2</v>
      </c>
      <c r="AX172">
        <v>151752113</v>
      </c>
      <c r="AY172">
        <v>1</v>
      </c>
      <c r="AZ172">
        <v>0</v>
      </c>
      <c r="BA172">
        <v>211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U172">
        <f>ROUND(AT172*Source!I103*AH172*AL172,2)</f>
        <v>0</v>
      </c>
      <c r="CV172">
        <f>ROUND(Y172*Source!I103,9)</f>
        <v>24</v>
      </c>
      <c r="CW172">
        <v>0</v>
      </c>
      <c r="CX172">
        <f>ROUND(Y172*Source!I103,9)</f>
        <v>24</v>
      </c>
      <c r="CY172">
        <f>AD172</f>
        <v>0</v>
      </c>
      <c r="CZ172">
        <f>AH172</f>
        <v>0</v>
      </c>
      <c r="DA172">
        <f>AL172</f>
        <v>1</v>
      </c>
      <c r="DB172">
        <f t="shared" si="59"/>
        <v>0</v>
      </c>
      <c r="DC172">
        <f t="shared" si="60"/>
        <v>0</v>
      </c>
      <c r="DD172" t="s">
        <v>3</v>
      </c>
      <c r="DE172" t="s">
        <v>3</v>
      </c>
      <c r="DF172">
        <f t="shared" si="72"/>
        <v>0</v>
      </c>
      <c r="DG172">
        <f t="shared" si="70"/>
        <v>0</v>
      </c>
      <c r="DH172">
        <f t="shared" si="71"/>
        <v>0</v>
      </c>
      <c r="DI172">
        <f t="shared" si="61"/>
        <v>0</v>
      </c>
      <c r="DJ172">
        <f>DI172</f>
        <v>0</v>
      </c>
      <c r="DK172">
        <v>0</v>
      </c>
      <c r="DL172" t="s">
        <v>3</v>
      </c>
      <c r="DM172">
        <v>0</v>
      </c>
      <c r="DN172" t="s">
        <v>3</v>
      </c>
      <c r="DO172">
        <v>0</v>
      </c>
    </row>
    <row r="173" spans="1:119" x14ac:dyDescent="0.2">
      <c r="A173">
        <f>ROW(Source!A103)</f>
        <v>103</v>
      </c>
      <c r="B173">
        <v>151751235</v>
      </c>
      <c r="C173">
        <v>151752103</v>
      </c>
      <c r="D173">
        <v>37418018</v>
      </c>
      <c r="E173">
        <v>1</v>
      </c>
      <c r="F173">
        <v>1</v>
      </c>
      <c r="G173">
        <v>37345137</v>
      </c>
      <c r="H173">
        <v>2</v>
      </c>
      <c r="I173" t="s">
        <v>627</v>
      </c>
      <c r="J173" t="s">
        <v>628</v>
      </c>
      <c r="K173" t="s">
        <v>629</v>
      </c>
      <c r="L173">
        <v>1368</v>
      </c>
      <c r="N173">
        <v>1011</v>
      </c>
      <c r="O173" t="s">
        <v>503</v>
      </c>
      <c r="P173" t="s">
        <v>503</v>
      </c>
      <c r="Q173">
        <v>1</v>
      </c>
      <c r="W173">
        <v>0</v>
      </c>
      <c r="X173">
        <v>-2118605299</v>
      </c>
      <c r="Y173">
        <f t="shared" si="58"/>
        <v>0.28999999999999998</v>
      </c>
      <c r="AA173">
        <v>0</v>
      </c>
      <c r="AB173">
        <v>1796.87</v>
      </c>
      <c r="AC173">
        <v>535.39</v>
      </c>
      <c r="AD173">
        <v>0</v>
      </c>
      <c r="AE173">
        <v>0</v>
      </c>
      <c r="AF173">
        <v>141.16</v>
      </c>
      <c r="AG173">
        <v>14.54</v>
      </c>
      <c r="AH173">
        <v>0</v>
      </c>
      <c r="AI173">
        <v>1</v>
      </c>
      <c r="AJ173">
        <v>11.93</v>
      </c>
      <c r="AK173">
        <v>34.51</v>
      </c>
      <c r="AL173">
        <v>1</v>
      </c>
      <c r="AM173">
        <v>2</v>
      </c>
      <c r="AN173">
        <v>0</v>
      </c>
      <c r="AO173">
        <v>1</v>
      </c>
      <c r="AP173">
        <v>1</v>
      </c>
      <c r="AQ173">
        <v>0</v>
      </c>
      <c r="AR173">
        <v>0</v>
      </c>
      <c r="AS173" t="s">
        <v>3</v>
      </c>
      <c r="AT173">
        <v>0.28999999999999998</v>
      </c>
      <c r="AU173" t="s">
        <v>3</v>
      </c>
      <c r="AV173">
        <v>0</v>
      </c>
      <c r="AW173">
        <v>2</v>
      </c>
      <c r="AX173">
        <v>151752114</v>
      </c>
      <c r="AY173">
        <v>1</v>
      </c>
      <c r="AZ173">
        <v>0</v>
      </c>
      <c r="BA173">
        <v>212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V173">
        <v>0</v>
      </c>
      <c r="CW173">
        <f>ROUND(Y173*Source!I103,9)</f>
        <v>3.48</v>
      </c>
      <c r="CX173">
        <f>ROUND(Y173*Source!I103,9)</f>
        <v>3.48</v>
      </c>
      <c r="CY173">
        <f>AB173</f>
        <v>1796.87</v>
      </c>
      <c r="CZ173">
        <f>AF173</f>
        <v>141.16</v>
      </c>
      <c r="DA173">
        <f>AJ173</f>
        <v>11.93</v>
      </c>
      <c r="DB173">
        <f t="shared" si="59"/>
        <v>40.94</v>
      </c>
      <c r="DC173">
        <f t="shared" si="60"/>
        <v>4.22</v>
      </c>
      <c r="DD173" t="s">
        <v>3</v>
      </c>
      <c r="DE173" t="s">
        <v>3</v>
      </c>
      <c r="DF173">
        <f t="shared" si="72"/>
        <v>0</v>
      </c>
      <c r="DG173">
        <f>ROUND(ROUND(AF173*AJ173,2)*CX173,2)</f>
        <v>5860.46</v>
      </c>
      <c r="DH173">
        <f>ROUND(ROUND(AG173*AK173,2)*CX173,2)</f>
        <v>1746.19</v>
      </c>
      <c r="DI173">
        <f t="shared" si="61"/>
        <v>0</v>
      </c>
      <c r="DJ173">
        <f>DG173</f>
        <v>5860.46</v>
      </c>
      <c r="DK173">
        <v>0</v>
      </c>
      <c r="DL173" t="s">
        <v>3</v>
      </c>
      <c r="DM173">
        <v>0</v>
      </c>
      <c r="DN173" t="s">
        <v>3</v>
      </c>
      <c r="DO173">
        <v>0</v>
      </c>
    </row>
    <row r="174" spans="1:119" x14ac:dyDescent="0.2">
      <c r="A174">
        <f>ROW(Source!A103)</f>
        <v>103</v>
      </c>
      <c r="B174">
        <v>151751235</v>
      </c>
      <c r="C174">
        <v>151752103</v>
      </c>
      <c r="D174">
        <v>37394895</v>
      </c>
      <c r="E174">
        <v>1</v>
      </c>
      <c r="F174">
        <v>1</v>
      </c>
      <c r="G174">
        <v>37345137</v>
      </c>
      <c r="H174">
        <v>3</v>
      </c>
      <c r="I174" t="s">
        <v>630</v>
      </c>
      <c r="J174" t="s">
        <v>631</v>
      </c>
      <c r="K174" t="s">
        <v>632</v>
      </c>
      <c r="L174">
        <v>1301</v>
      </c>
      <c r="N174">
        <v>1003</v>
      </c>
      <c r="O174" t="s">
        <v>134</v>
      </c>
      <c r="P174" t="s">
        <v>134</v>
      </c>
      <c r="Q174">
        <v>1</v>
      </c>
      <c r="W174">
        <v>0</v>
      </c>
      <c r="X174">
        <v>558723984</v>
      </c>
      <c r="Y174">
        <f t="shared" si="58"/>
        <v>10</v>
      </c>
      <c r="AA174">
        <v>3.59</v>
      </c>
      <c r="AB174">
        <v>0</v>
      </c>
      <c r="AC174">
        <v>0</v>
      </c>
      <c r="AD174">
        <v>0</v>
      </c>
      <c r="AE174">
        <v>0.39</v>
      </c>
      <c r="AF174">
        <v>0</v>
      </c>
      <c r="AG174">
        <v>0</v>
      </c>
      <c r="AH174">
        <v>0</v>
      </c>
      <c r="AI174">
        <v>8.51</v>
      </c>
      <c r="AJ174">
        <v>1</v>
      </c>
      <c r="AK174">
        <v>1</v>
      </c>
      <c r="AL174">
        <v>1</v>
      </c>
      <c r="AM174">
        <v>2</v>
      </c>
      <c r="AN174">
        <v>0</v>
      </c>
      <c r="AO174">
        <v>1</v>
      </c>
      <c r="AP174">
        <v>1</v>
      </c>
      <c r="AQ174">
        <v>0</v>
      </c>
      <c r="AR174">
        <v>0</v>
      </c>
      <c r="AS174" t="s">
        <v>3</v>
      </c>
      <c r="AT174">
        <v>10</v>
      </c>
      <c r="AU174" t="s">
        <v>3</v>
      </c>
      <c r="AV174">
        <v>0</v>
      </c>
      <c r="AW174">
        <v>2</v>
      </c>
      <c r="AX174">
        <v>151752115</v>
      </c>
      <c r="AY174">
        <v>1</v>
      </c>
      <c r="AZ174">
        <v>0</v>
      </c>
      <c r="BA174">
        <v>213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V174">
        <v>0</v>
      </c>
      <c r="CW174">
        <v>0</v>
      </c>
      <c r="CX174">
        <f>ROUND(Y174*Source!I103,9)</f>
        <v>120</v>
      </c>
      <c r="CY174">
        <f t="shared" ref="CY174:CY180" si="77">AA174</f>
        <v>3.59</v>
      </c>
      <c r="CZ174">
        <f t="shared" ref="CZ174:CZ180" si="78">AE174</f>
        <v>0.39</v>
      </c>
      <c r="DA174">
        <f t="shared" ref="DA174:DA180" si="79">AI174</f>
        <v>8.51</v>
      </c>
      <c r="DB174">
        <f t="shared" si="59"/>
        <v>3.9</v>
      </c>
      <c r="DC174">
        <f t="shared" si="60"/>
        <v>0</v>
      </c>
      <c r="DD174" t="s">
        <v>3</v>
      </c>
      <c r="DE174" t="s">
        <v>3</v>
      </c>
      <c r="DF174">
        <f t="shared" ref="DF174:DF180" si="80">ROUND(ROUND(AE174*AI174,2)*CX174,2)</f>
        <v>398.4</v>
      </c>
      <c r="DG174">
        <f t="shared" ref="DG174:DG194" si="81">ROUND(ROUND(AF174,2)*CX174,2)</f>
        <v>0</v>
      </c>
      <c r="DH174">
        <f t="shared" ref="DH174:DH194" si="82">ROUND(ROUND(AG174,2)*CX174,2)</f>
        <v>0</v>
      </c>
      <c r="DI174">
        <f t="shared" si="61"/>
        <v>0</v>
      </c>
      <c r="DJ174">
        <f t="shared" ref="DJ174:DJ180" si="83">DF174</f>
        <v>398.4</v>
      </c>
      <c r="DK174">
        <v>0</v>
      </c>
      <c r="DL174" t="s">
        <v>3</v>
      </c>
      <c r="DM174">
        <v>0</v>
      </c>
      <c r="DN174" t="s">
        <v>3</v>
      </c>
      <c r="DO174">
        <v>0</v>
      </c>
    </row>
    <row r="175" spans="1:119" x14ac:dyDescent="0.2">
      <c r="A175">
        <f>ROW(Source!A103)</f>
        <v>103</v>
      </c>
      <c r="B175">
        <v>151751235</v>
      </c>
      <c r="C175">
        <v>151752103</v>
      </c>
      <c r="D175">
        <v>37395786</v>
      </c>
      <c r="E175">
        <v>1</v>
      </c>
      <c r="F175">
        <v>1</v>
      </c>
      <c r="G175">
        <v>37345137</v>
      </c>
      <c r="H175">
        <v>3</v>
      </c>
      <c r="I175" t="s">
        <v>633</v>
      </c>
      <c r="J175" t="s">
        <v>634</v>
      </c>
      <c r="K175" t="s">
        <v>635</v>
      </c>
      <c r="L175">
        <v>1346</v>
      </c>
      <c r="N175">
        <v>1009</v>
      </c>
      <c r="O175" t="s">
        <v>507</v>
      </c>
      <c r="P175" t="s">
        <v>507</v>
      </c>
      <c r="Q175">
        <v>1</v>
      </c>
      <c r="W175">
        <v>0</v>
      </c>
      <c r="X175">
        <v>-1558522825</v>
      </c>
      <c r="Y175">
        <f t="shared" si="58"/>
        <v>0.10299999999999999</v>
      </c>
      <c r="AA175">
        <v>68.8</v>
      </c>
      <c r="AB175">
        <v>0</v>
      </c>
      <c r="AC175">
        <v>0</v>
      </c>
      <c r="AD175">
        <v>0</v>
      </c>
      <c r="AE175">
        <v>6.27</v>
      </c>
      <c r="AF175">
        <v>0</v>
      </c>
      <c r="AG175">
        <v>0</v>
      </c>
      <c r="AH175">
        <v>0</v>
      </c>
      <c r="AI175">
        <v>10.15</v>
      </c>
      <c r="AJ175">
        <v>1</v>
      </c>
      <c r="AK175">
        <v>1</v>
      </c>
      <c r="AL175">
        <v>1</v>
      </c>
      <c r="AM175">
        <v>2</v>
      </c>
      <c r="AN175">
        <v>0</v>
      </c>
      <c r="AO175">
        <v>1</v>
      </c>
      <c r="AP175">
        <v>1</v>
      </c>
      <c r="AQ175">
        <v>0</v>
      </c>
      <c r="AR175">
        <v>0</v>
      </c>
      <c r="AS175" t="s">
        <v>3</v>
      </c>
      <c r="AT175">
        <v>0.10299999999999999</v>
      </c>
      <c r="AU175" t="s">
        <v>3</v>
      </c>
      <c r="AV175">
        <v>0</v>
      </c>
      <c r="AW175">
        <v>2</v>
      </c>
      <c r="AX175">
        <v>151752116</v>
      </c>
      <c r="AY175">
        <v>1</v>
      </c>
      <c r="AZ175">
        <v>0</v>
      </c>
      <c r="BA175">
        <v>214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V175">
        <v>0</v>
      </c>
      <c r="CW175">
        <v>0</v>
      </c>
      <c r="CX175">
        <f>ROUND(Y175*Source!I103,9)</f>
        <v>1.236</v>
      </c>
      <c r="CY175">
        <f t="shared" si="77"/>
        <v>68.8</v>
      </c>
      <c r="CZ175">
        <f t="shared" si="78"/>
        <v>6.27</v>
      </c>
      <c r="DA175">
        <f t="shared" si="79"/>
        <v>10.15</v>
      </c>
      <c r="DB175">
        <f t="shared" si="59"/>
        <v>0.65</v>
      </c>
      <c r="DC175">
        <f t="shared" si="60"/>
        <v>0</v>
      </c>
      <c r="DD175" t="s">
        <v>3</v>
      </c>
      <c r="DE175" t="s">
        <v>3</v>
      </c>
      <c r="DF175">
        <f t="shared" si="80"/>
        <v>78.66</v>
      </c>
      <c r="DG175">
        <f t="shared" si="81"/>
        <v>0</v>
      </c>
      <c r="DH175">
        <f t="shared" si="82"/>
        <v>0</v>
      </c>
      <c r="DI175">
        <f t="shared" si="61"/>
        <v>0</v>
      </c>
      <c r="DJ175">
        <f t="shared" si="83"/>
        <v>78.66</v>
      </c>
      <c r="DK175">
        <v>0</v>
      </c>
      <c r="DL175" t="s">
        <v>3</v>
      </c>
      <c r="DM175">
        <v>0</v>
      </c>
      <c r="DN175" t="s">
        <v>3</v>
      </c>
      <c r="DO175">
        <v>0</v>
      </c>
    </row>
    <row r="176" spans="1:119" x14ac:dyDescent="0.2">
      <c r="A176">
        <f>ROW(Source!A103)</f>
        <v>103</v>
      </c>
      <c r="B176">
        <v>151751235</v>
      </c>
      <c r="C176">
        <v>151752103</v>
      </c>
      <c r="D176">
        <v>37393756</v>
      </c>
      <c r="E176">
        <v>1</v>
      </c>
      <c r="F176">
        <v>1</v>
      </c>
      <c r="G176">
        <v>37345137</v>
      </c>
      <c r="H176">
        <v>3</v>
      </c>
      <c r="I176" t="s">
        <v>524</v>
      </c>
      <c r="J176" t="s">
        <v>525</v>
      </c>
      <c r="K176" t="s">
        <v>526</v>
      </c>
      <c r="L176">
        <v>1346</v>
      </c>
      <c r="N176">
        <v>1009</v>
      </c>
      <c r="O176" t="s">
        <v>507</v>
      </c>
      <c r="P176" t="s">
        <v>507</v>
      </c>
      <c r="Q176">
        <v>1</v>
      </c>
      <c r="W176">
        <v>0</v>
      </c>
      <c r="X176">
        <v>-286966143</v>
      </c>
      <c r="Y176">
        <f t="shared" si="58"/>
        <v>0.02</v>
      </c>
      <c r="AA176">
        <v>502.59</v>
      </c>
      <c r="AB176">
        <v>0</v>
      </c>
      <c r="AC176">
        <v>0</v>
      </c>
      <c r="AD176">
        <v>0</v>
      </c>
      <c r="AE176">
        <v>16.7</v>
      </c>
      <c r="AF176">
        <v>0</v>
      </c>
      <c r="AG176">
        <v>0</v>
      </c>
      <c r="AH176">
        <v>0</v>
      </c>
      <c r="AI176">
        <v>27.84</v>
      </c>
      <c r="AJ176">
        <v>1</v>
      </c>
      <c r="AK176">
        <v>1</v>
      </c>
      <c r="AL176">
        <v>1</v>
      </c>
      <c r="AM176">
        <v>2</v>
      </c>
      <c r="AN176">
        <v>0</v>
      </c>
      <c r="AO176">
        <v>1</v>
      </c>
      <c r="AP176">
        <v>1</v>
      </c>
      <c r="AQ176">
        <v>0</v>
      </c>
      <c r="AR176">
        <v>0</v>
      </c>
      <c r="AS176" t="s">
        <v>3</v>
      </c>
      <c r="AT176">
        <v>0.02</v>
      </c>
      <c r="AU176" t="s">
        <v>3</v>
      </c>
      <c r="AV176">
        <v>0</v>
      </c>
      <c r="AW176">
        <v>2</v>
      </c>
      <c r="AX176">
        <v>151752117</v>
      </c>
      <c r="AY176">
        <v>1</v>
      </c>
      <c r="AZ176">
        <v>0</v>
      </c>
      <c r="BA176">
        <v>215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V176">
        <v>0</v>
      </c>
      <c r="CW176">
        <v>0</v>
      </c>
      <c r="CX176">
        <f>ROUND(Y176*Source!I103,9)</f>
        <v>0.24</v>
      </c>
      <c r="CY176">
        <f t="shared" si="77"/>
        <v>502.59</v>
      </c>
      <c r="CZ176">
        <f t="shared" si="78"/>
        <v>16.7</v>
      </c>
      <c r="DA176">
        <f t="shared" si="79"/>
        <v>27.84</v>
      </c>
      <c r="DB176">
        <f t="shared" si="59"/>
        <v>0.33</v>
      </c>
      <c r="DC176">
        <f t="shared" si="60"/>
        <v>0</v>
      </c>
      <c r="DD176" t="s">
        <v>3</v>
      </c>
      <c r="DE176" t="s">
        <v>3</v>
      </c>
      <c r="DF176">
        <f t="shared" si="80"/>
        <v>111.58</v>
      </c>
      <c r="DG176">
        <f t="shared" si="81"/>
        <v>0</v>
      </c>
      <c r="DH176">
        <f t="shared" si="82"/>
        <v>0</v>
      </c>
      <c r="DI176">
        <f t="shared" si="61"/>
        <v>0</v>
      </c>
      <c r="DJ176">
        <f t="shared" si="83"/>
        <v>111.58</v>
      </c>
      <c r="DK176">
        <v>0</v>
      </c>
      <c r="DL176" t="s">
        <v>3</v>
      </c>
      <c r="DM176">
        <v>0</v>
      </c>
      <c r="DN176" t="s">
        <v>3</v>
      </c>
      <c r="DO176">
        <v>0</v>
      </c>
    </row>
    <row r="177" spans="1:119" x14ac:dyDescent="0.2">
      <c r="A177">
        <f>ROW(Source!A103)</f>
        <v>103</v>
      </c>
      <c r="B177">
        <v>151751235</v>
      </c>
      <c r="C177">
        <v>151752103</v>
      </c>
      <c r="D177">
        <v>37393898</v>
      </c>
      <c r="E177">
        <v>1</v>
      </c>
      <c r="F177">
        <v>1</v>
      </c>
      <c r="G177">
        <v>37345137</v>
      </c>
      <c r="H177">
        <v>3</v>
      </c>
      <c r="I177" t="s">
        <v>636</v>
      </c>
      <c r="J177" t="s">
        <v>637</v>
      </c>
      <c r="K177" t="s">
        <v>638</v>
      </c>
      <c r="L177">
        <v>1348</v>
      </c>
      <c r="N177">
        <v>1009</v>
      </c>
      <c r="O177" t="s">
        <v>511</v>
      </c>
      <c r="P177" t="s">
        <v>511</v>
      </c>
      <c r="Q177">
        <v>1000</v>
      </c>
      <c r="W177">
        <v>0</v>
      </c>
      <c r="X177">
        <v>-1971136070</v>
      </c>
      <c r="Y177">
        <f t="shared" si="58"/>
        <v>2.0000000000000002E-5</v>
      </c>
      <c r="AA177">
        <v>52501.19</v>
      </c>
      <c r="AB177">
        <v>0</v>
      </c>
      <c r="AC177">
        <v>0</v>
      </c>
      <c r="AD177">
        <v>0</v>
      </c>
      <c r="AE177">
        <v>16189.08</v>
      </c>
      <c r="AF177">
        <v>0</v>
      </c>
      <c r="AG177">
        <v>0</v>
      </c>
      <c r="AH177">
        <v>0</v>
      </c>
      <c r="AI177">
        <v>3</v>
      </c>
      <c r="AJ177">
        <v>1</v>
      </c>
      <c r="AK177">
        <v>1</v>
      </c>
      <c r="AL177">
        <v>1</v>
      </c>
      <c r="AM177">
        <v>2</v>
      </c>
      <c r="AN177">
        <v>0</v>
      </c>
      <c r="AO177">
        <v>1</v>
      </c>
      <c r="AP177">
        <v>1</v>
      </c>
      <c r="AQ177">
        <v>0</v>
      </c>
      <c r="AR177">
        <v>0</v>
      </c>
      <c r="AS177" t="s">
        <v>3</v>
      </c>
      <c r="AT177">
        <v>2.0000000000000002E-5</v>
      </c>
      <c r="AU177" t="s">
        <v>3</v>
      </c>
      <c r="AV177">
        <v>0</v>
      </c>
      <c r="AW177">
        <v>2</v>
      </c>
      <c r="AX177">
        <v>151752118</v>
      </c>
      <c r="AY177">
        <v>1</v>
      </c>
      <c r="AZ177">
        <v>0</v>
      </c>
      <c r="BA177">
        <v>216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V177">
        <v>0</v>
      </c>
      <c r="CW177">
        <v>0</v>
      </c>
      <c r="CX177">
        <f>ROUND(Y177*Source!I103,9)</f>
        <v>2.4000000000000001E-4</v>
      </c>
      <c r="CY177">
        <f t="shared" si="77"/>
        <v>52501.19</v>
      </c>
      <c r="CZ177">
        <f t="shared" si="78"/>
        <v>16189.08</v>
      </c>
      <c r="DA177">
        <f t="shared" si="79"/>
        <v>3</v>
      </c>
      <c r="DB177">
        <f t="shared" si="59"/>
        <v>0.32</v>
      </c>
      <c r="DC177">
        <f t="shared" si="60"/>
        <v>0</v>
      </c>
      <c r="DD177" t="s">
        <v>3</v>
      </c>
      <c r="DE177" t="s">
        <v>3</v>
      </c>
      <c r="DF177">
        <f t="shared" si="80"/>
        <v>11.66</v>
      </c>
      <c r="DG177">
        <f t="shared" si="81"/>
        <v>0</v>
      </c>
      <c r="DH177">
        <f t="shared" si="82"/>
        <v>0</v>
      </c>
      <c r="DI177">
        <f t="shared" si="61"/>
        <v>0</v>
      </c>
      <c r="DJ177">
        <f t="shared" si="83"/>
        <v>11.66</v>
      </c>
      <c r="DK177">
        <v>0</v>
      </c>
      <c r="DL177" t="s">
        <v>3</v>
      </c>
      <c r="DM177">
        <v>0</v>
      </c>
      <c r="DN177" t="s">
        <v>3</v>
      </c>
      <c r="DO177">
        <v>0</v>
      </c>
    </row>
    <row r="178" spans="1:119" x14ac:dyDescent="0.2">
      <c r="A178">
        <f>ROW(Source!A103)</f>
        <v>103</v>
      </c>
      <c r="B178">
        <v>151751235</v>
      </c>
      <c r="C178">
        <v>151752103</v>
      </c>
      <c r="D178">
        <v>37394268</v>
      </c>
      <c r="E178">
        <v>1</v>
      </c>
      <c r="F178">
        <v>1</v>
      </c>
      <c r="G178">
        <v>37345137</v>
      </c>
      <c r="H178">
        <v>3</v>
      </c>
      <c r="I178" t="s">
        <v>508</v>
      </c>
      <c r="J178" t="s">
        <v>509</v>
      </c>
      <c r="K178" t="s">
        <v>510</v>
      </c>
      <c r="L178">
        <v>1348</v>
      </c>
      <c r="N178">
        <v>1009</v>
      </c>
      <c r="O178" t="s">
        <v>511</v>
      </c>
      <c r="P178" t="s">
        <v>511</v>
      </c>
      <c r="Q178">
        <v>1000</v>
      </c>
      <c r="W178">
        <v>0</v>
      </c>
      <c r="X178">
        <v>1488995423</v>
      </c>
      <c r="Y178">
        <f t="shared" si="58"/>
        <v>2.0000000000000002E-5</v>
      </c>
      <c r="AA178">
        <v>1617949.24</v>
      </c>
      <c r="AB178">
        <v>0</v>
      </c>
      <c r="AC178">
        <v>0</v>
      </c>
      <c r="AD178">
        <v>0</v>
      </c>
      <c r="AE178">
        <v>60966</v>
      </c>
      <c r="AF178">
        <v>0</v>
      </c>
      <c r="AG178">
        <v>0</v>
      </c>
      <c r="AH178">
        <v>0</v>
      </c>
      <c r="AI178">
        <v>24.55</v>
      </c>
      <c r="AJ178">
        <v>1</v>
      </c>
      <c r="AK178">
        <v>1</v>
      </c>
      <c r="AL178">
        <v>1</v>
      </c>
      <c r="AM178">
        <v>2</v>
      </c>
      <c r="AN178">
        <v>0</v>
      </c>
      <c r="AO178">
        <v>1</v>
      </c>
      <c r="AP178">
        <v>1</v>
      </c>
      <c r="AQ178">
        <v>0</v>
      </c>
      <c r="AR178">
        <v>0</v>
      </c>
      <c r="AS178" t="s">
        <v>3</v>
      </c>
      <c r="AT178">
        <v>2.0000000000000002E-5</v>
      </c>
      <c r="AU178" t="s">
        <v>3</v>
      </c>
      <c r="AV178">
        <v>0</v>
      </c>
      <c r="AW178">
        <v>2</v>
      </c>
      <c r="AX178">
        <v>151752119</v>
      </c>
      <c r="AY178">
        <v>1</v>
      </c>
      <c r="AZ178">
        <v>0</v>
      </c>
      <c r="BA178">
        <v>217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V178">
        <v>0</v>
      </c>
      <c r="CW178">
        <v>0</v>
      </c>
      <c r="CX178">
        <f>ROUND(Y178*Source!I103,9)</f>
        <v>2.4000000000000001E-4</v>
      </c>
      <c r="CY178">
        <f t="shared" si="77"/>
        <v>1617949.24</v>
      </c>
      <c r="CZ178">
        <f t="shared" si="78"/>
        <v>60966</v>
      </c>
      <c r="DA178">
        <f t="shared" si="79"/>
        <v>24.55</v>
      </c>
      <c r="DB178">
        <f t="shared" si="59"/>
        <v>1.22</v>
      </c>
      <c r="DC178">
        <f t="shared" si="60"/>
        <v>0</v>
      </c>
      <c r="DD178" t="s">
        <v>3</v>
      </c>
      <c r="DE178" t="s">
        <v>3</v>
      </c>
      <c r="DF178">
        <f t="shared" si="80"/>
        <v>359.21</v>
      </c>
      <c r="DG178">
        <f t="shared" si="81"/>
        <v>0</v>
      </c>
      <c r="DH178">
        <f t="shared" si="82"/>
        <v>0</v>
      </c>
      <c r="DI178">
        <f t="shared" si="61"/>
        <v>0</v>
      </c>
      <c r="DJ178">
        <f t="shared" si="83"/>
        <v>359.21</v>
      </c>
      <c r="DK178">
        <v>0</v>
      </c>
      <c r="DL178" t="s">
        <v>3</v>
      </c>
      <c r="DM178">
        <v>0</v>
      </c>
      <c r="DN178" t="s">
        <v>3</v>
      </c>
      <c r="DO178">
        <v>0</v>
      </c>
    </row>
    <row r="179" spans="1:119" x14ac:dyDescent="0.2">
      <c r="A179">
        <f>ROW(Source!A103)</f>
        <v>103</v>
      </c>
      <c r="B179">
        <v>151751235</v>
      </c>
      <c r="C179">
        <v>151752103</v>
      </c>
      <c r="D179">
        <v>37397185</v>
      </c>
      <c r="E179">
        <v>1</v>
      </c>
      <c r="F179">
        <v>1</v>
      </c>
      <c r="G179">
        <v>37345137</v>
      </c>
      <c r="H179">
        <v>3</v>
      </c>
      <c r="I179" t="s">
        <v>639</v>
      </c>
      <c r="J179" t="s">
        <v>640</v>
      </c>
      <c r="K179" t="s">
        <v>641</v>
      </c>
      <c r="L179">
        <v>1296</v>
      </c>
      <c r="N179">
        <v>1002</v>
      </c>
      <c r="O179" t="s">
        <v>560</v>
      </c>
      <c r="P179" t="s">
        <v>560</v>
      </c>
      <c r="Q179">
        <v>1</v>
      </c>
      <c r="W179">
        <v>0</v>
      </c>
      <c r="X179">
        <v>1316136962</v>
      </c>
      <c r="Y179">
        <f t="shared" si="58"/>
        <v>2.1280000000000001</v>
      </c>
      <c r="AA179">
        <v>109.51</v>
      </c>
      <c r="AB179">
        <v>0</v>
      </c>
      <c r="AC179">
        <v>0</v>
      </c>
      <c r="AD179">
        <v>0</v>
      </c>
      <c r="AE179">
        <v>16.260000000000002</v>
      </c>
      <c r="AF179">
        <v>0</v>
      </c>
      <c r="AG179">
        <v>0</v>
      </c>
      <c r="AH179">
        <v>0</v>
      </c>
      <c r="AI179">
        <v>6.23</v>
      </c>
      <c r="AJ179">
        <v>1</v>
      </c>
      <c r="AK179">
        <v>1</v>
      </c>
      <c r="AL179">
        <v>1</v>
      </c>
      <c r="AM179">
        <v>2</v>
      </c>
      <c r="AN179">
        <v>0</v>
      </c>
      <c r="AO179">
        <v>1</v>
      </c>
      <c r="AP179">
        <v>1</v>
      </c>
      <c r="AQ179">
        <v>0</v>
      </c>
      <c r="AR179">
        <v>0</v>
      </c>
      <c r="AS179" t="s">
        <v>3</v>
      </c>
      <c r="AT179">
        <v>2.1280000000000001</v>
      </c>
      <c r="AU179" t="s">
        <v>3</v>
      </c>
      <c r="AV179">
        <v>0</v>
      </c>
      <c r="AW179">
        <v>2</v>
      </c>
      <c r="AX179">
        <v>151752120</v>
      </c>
      <c r="AY179">
        <v>1</v>
      </c>
      <c r="AZ179">
        <v>0</v>
      </c>
      <c r="BA179">
        <v>218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V179">
        <v>0</v>
      </c>
      <c r="CW179">
        <v>0</v>
      </c>
      <c r="CX179">
        <f>ROUND(Y179*Source!I103,9)</f>
        <v>25.536000000000001</v>
      </c>
      <c r="CY179">
        <f t="shared" si="77"/>
        <v>109.51</v>
      </c>
      <c r="CZ179">
        <f t="shared" si="78"/>
        <v>16.260000000000002</v>
      </c>
      <c r="DA179">
        <f t="shared" si="79"/>
        <v>6.23</v>
      </c>
      <c r="DB179">
        <f t="shared" si="59"/>
        <v>34.6</v>
      </c>
      <c r="DC179">
        <f t="shared" si="60"/>
        <v>0</v>
      </c>
      <c r="DD179" t="s">
        <v>3</v>
      </c>
      <c r="DE179" t="s">
        <v>3</v>
      </c>
      <c r="DF179">
        <f t="shared" si="80"/>
        <v>2586.8000000000002</v>
      </c>
      <c r="DG179">
        <f t="shared" si="81"/>
        <v>0</v>
      </c>
      <c r="DH179">
        <f t="shared" si="82"/>
        <v>0</v>
      </c>
      <c r="DI179">
        <f t="shared" si="61"/>
        <v>0</v>
      </c>
      <c r="DJ179">
        <f t="shared" si="83"/>
        <v>2586.8000000000002</v>
      </c>
      <c r="DK179">
        <v>0</v>
      </c>
      <c r="DL179" t="s">
        <v>3</v>
      </c>
      <c r="DM179">
        <v>0</v>
      </c>
      <c r="DN179" t="s">
        <v>3</v>
      </c>
      <c r="DO179">
        <v>0</v>
      </c>
    </row>
    <row r="180" spans="1:119" x14ac:dyDescent="0.2">
      <c r="A180">
        <f>ROW(Source!A103)</f>
        <v>103</v>
      </c>
      <c r="B180">
        <v>151751235</v>
      </c>
      <c r="C180">
        <v>151752103</v>
      </c>
      <c r="D180">
        <v>37397091</v>
      </c>
      <c r="E180">
        <v>1</v>
      </c>
      <c r="F180">
        <v>1</v>
      </c>
      <c r="G180">
        <v>37345137</v>
      </c>
      <c r="H180">
        <v>3</v>
      </c>
      <c r="I180" t="s">
        <v>512</v>
      </c>
      <c r="J180" t="s">
        <v>513</v>
      </c>
      <c r="K180" t="s">
        <v>514</v>
      </c>
      <c r="L180">
        <v>1349</v>
      </c>
      <c r="N180">
        <v>1009</v>
      </c>
      <c r="O180" t="s">
        <v>515</v>
      </c>
      <c r="P180" t="s">
        <v>515</v>
      </c>
      <c r="Q180">
        <v>1E-3</v>
      </c>
      <c r="W180">
        <v>0</v>
      </c>
      <c r="X180">
        <v>-710729592</v>
      </c>
      <c r="Y180">
        <f t="shared" si="58"/>
        <v>4</v>
      </c>
      <c r="AA180">
        <v>0.4</v>
      </c>
      <c r="AB180">
        <v>0</v>
      </c>
      <c r="AC180">
        <v>0</v>
      </c>
      <c r="AD180">
        <v>0</v>
      </c>
      <c r="AE180">
        <v>7.0000000000000007E-2</v>
      </c>
      <c r="AF180">
        <v>0</v>
      </c>
      <c r="AG180">
        <v>0</v>
      </c>
      <c r="AH180">
        <v>0</v>
      </c>
      <c r="AI180">
        <v>5.29</v>
      </c>
      <c r="AJ180">
        <v>1</v>
      </c>
      <c r="AK180">
        <v>1</v>
      </c>
      <c r="AL180">
        <v>1</v>
      </c>
      <c r="AM180">
        <v>2</v>
      </c>
      <c r="AN180">
        <v>0</v>
      </c>
      <c r="AO180">
        <v>1</v>
      </c>
      <c r="AP180">
        <v>1</v>
      </c>
      <c r="AQ180">
        <v>0</v>
      </c>
      <c r="AR180">
        <v>0</v>
      </c>
      <c r="AS180" t="s">
        <v>3</v>
      </c>
      <c r="AT180">
        <v>4</v>
      </c>
      <c r="AU180" t="s">
        <v>3</v>
      </c>
      <c r="AV180">
        <v>0</v>
      </c>
      <c r="AW180">
        <v>2</v>
      </c>
      <c r="AX180">
        <v>151752121</v>
      </c>
      <c r="AY180">
        <v>1</v>
      </c>
      <c r="AZ180">
        <v>0</v>
      </c>
      <c r="BA180">
        <v>219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V180">
        <v>0</v>
      </c>
      <c r="CW180">
        <v>0</v>
      </c>
      <c r="CX180">
        <f>ROUND(Y180*Source!I103,9)</f>
        <v>48</v>
      </c>
      <c r="CY180">
        <f t="shared" si="77"/>
        <v>0.4</v>
      </c>
      <c r="CZ180">
        <f t="shared" si="78"/>
        <v>7.0000000000000007E-2</v>
      </c>
      <c r="DA180">
        <f t="shared" si="79"/>
        <v>5.29</v>
      </c>
      <c r="DB180">
        <f t="shared" si="59"/>
        <v>0.28000000000000003</v>
      </c>
      <c r="DC180">
        <f t="shared" si="60"/>
        <v>0</v>
      </c>
      <c r="DD180" t="s">
        <v>3</v>
      </c>
      <c r="DE180" t="s">
        <v>3</v>
      </c>
      <c r="DF180">
        <f t="shared" si="80"/>
        <v>17.760000000000002</v>
      </c>
      <c r="DG180">
        <f t="shared" si="81"/>
        <v>0</v>
      </c>
      <c r="DH180">
        <f t="shared" si="82"/>
        <v>0</v>
      </c>
      <c r="DI180">
        <f t="shared" si="61"/>
        <v>0</v>
      </c>
      <c r="DJ180">
        <f t="shared" si="83"/>
        <v>17.760000000000002</v>
      </c>
      <c r="DK180">
        <v>0</v>
      </c>
      <c r="DL180" t="s">
        <v>3</v>
      </c>
      <c r="DM180">
        <v>0</v>
      </c>
      <c r="DN180" t="s">
        <v>3</v>
      </c>
      <c r="DO180">
        <v>0</v>
      </c>
    </row>
    <row r="181" spans="1:119" x14ac:dyDescent="0.2">
      <c r="A181">
        <f>ROW(Source!A112)</f>
        <v>112</v>
      </c>
      <c r="B181">
        <v>151751237</v>
      </c>
      <c r="C181">
        <v>151752127</v>
      </c>
      <c r="D181">
        <v>37345142</v>
      </c>
      <c r="E181">
        <v>37345137</v>
      </c>
      <c r="F181">
        <v>1</v>
      </c>
      <c r="G181">
        <v>37345137</v>
      </c>
      <c r="H181">
        <v>1</v>
      </c>
      <c r="I181" t="s">
        <v>497</v>
      </c>
      <c r="J181" t="s">
        <v>3</v>
      </c>
      <c r="K181" t="s">
        <v>498</v>
      </c>
      <c r="L181">
        <v>1191</v>
      </c>
      <c r="N181">
        <v>1013</v>
      </c>
      <c r="O181" t="s">
        <v>499</v>
      </c>
      <c r="P181" t="s">
        <v>499</v>
      </c>
      <c r="Q181">
        <v>1</v>
      </c>
      <c r="W181">
        <v>0</v>
      </c>
      <c r="X181">
        <v>476480486</v>
      </c>
      <c r="Y181">
        <f t="shared" si="58"/>
        <v>26.8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1</v>
      </c>
      <c r="AJ181">
        <v>1</v>
      </c>
      <c r="AK181">
        <v>1</v>
      </c>
      <c r="AL181">
        <v>1</v>
      </c>
      <c r="AM181">
        <v>-2</v>
      </c>
      <c r="AN181">
        <v>0</v>
      </c>
      <c r="AO181">
        <v>1</v>
      </c>
      <c r="AP181">
        <v>1</v>
      </c>
      <c r="AQ181">
        <v>0</v>
      </c>
      <c r="AR181">
        <v>0</v>
      </c>
      <c r="AS181" t="s">
        <v>3</v>
      </c>
      <c r="AT181">
        <v>26.8</v>
      </c>
      <c r="AU181" t="s">
        <v>3</v>
      </c>
      <c r="AV181">
        <v>1</v>
      </c>
      <c r="AW181">
        <v>2</v>
      </c>
      <c r="AX181">
        <v>151752141</v>
      </c>
      <c r="AY181">
        <v>1</v>
      </c>
      <c r="AZ181">
        <v>0</v>
      </c>
      <c r="BA181">
        <v>221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U181">
        <f>ROUND(AT181*Source!I112*AH181*AL181,2)</f>
        <v>0</v>
      </c>
      <c r="CV181">
        <f>ROUND(Y181*Source!I112,9)</f>
        <v>4.2343999999999999</v>
      </c>
      <c r="CW181">
        <v>0</v>
      </c>
      <c r="CX181">
        <f>ROUND(Y181*Source!I112,9)</f>
        <v>4.2343999999999999</v>
      </c>
      <c r="CY181">
        <f>AD181</f>
        <v>0</v>
      </c>
      <c r="CZ181">
        <f>AH181</f>
        <v>0</v>
      </c>
      <c r="DA181">
        <f>AL181</f>
        <v>1</v>
      </c>
      <c r="DB181">
        <f t="shared" si="59"/>
        <v>0</v>
      </c>
      <c r="DC181">
        <f t="shared" si="60"/>
        <v>0</v>
      </c>
      <c r="DD181" t="s">
        <v>3</v>
      </c>
      <c r="DE181" t="s">
        <v>3</v>
      </c>
      <c r="DF181">
        <f t="shared" ref="DF181:DF198" si="84">ROUND(ROUND(AE181,2)*CX181,2)</f>
        <v>0</v>
      </c>
      <c r="DG181">
        <f t="shared" si="81"/>
        <v>0</v>
      </c>
      <c r="DH181">
        <f t="shared" si="82"/>
        <v>0</v>
      </c>
      <c r="DI181">
        <f t="shared" si="61"/>
        <v>0</v>
      </c>
      <c r="DJ181">
        <f>DI181</f>
        <v>0</v>
      </c>
      <c r="DK181">
        <v>0</v>
      </c>
      <c r="DL181" t="s">
        <v>3</v>
      </c>
      <c r="DM181">
        <v>0</v>
      </c>
      <c r="DN181" t="s">
        <v>3</v>
      </c>
      <c r="DO181">
        <v>0</v>
      </c>
    </row>
    <row r="182" spans="1:119" x14ac:dyDescent="0.2">
      <c r="A182">
        <f>ROW(Source!A112)</f>
        <v>112</v>
      </c>
      <c r="B182">
        <v>151751237</v>
      </c>
      <c r="C182">
        <v>151752127</v>
      </c>
      <c r="D182">
        <v>37418162</v>
      </c>
      <c r="E182">
        <v>1</v>
      </c>
      <c r="F182">
        <v>1</v>
      </c>
      <c r="G182">
        <v>37345137</v>
      </c>
      <c r="H182">
        <v>2</v>
      </c>
      <c r="I182" t="s">
        <v>591</v>
      </c>
      <c r="J182" t="s">
        <v>592</v>
      </c>
      <c r="K182" t="s">
        <v>593</v>
      </c>
      <c r="L182">
        <v>1368</v>
      </c>
      <c r="N182">
        <v>1011</v>
      </c>
      <c r="O182" t="s">
        <v>503</v>
      </c>
      <c r="P182" t="s">
        <v>503</v>
      </c>
      <c r="Q182">
        <v>1</v>
      </c>
      <c r="W182">
        <v>0</v>
      </c>
      <c r="X182">
        <v>-1515164169</v>
      </c>
      <c r="Y182">
        <f t="shared" si="58"/>
        <v>5.53</v>
      </c>
      <c r="AA182">
        <v>0</v>
      </c>
      <c r="AB182">
        <v>7.11</v>
      </c>
      <c r="AC182">
        <v>0</v>
      </c>
      <c r="AD182">
        <v>0</v>
      </c>
      <c r="AE182">
        <v>0</v>
      </c>
      <c r="AF182">
        <v>7.11</v>
      </c>
      <c r="AG182">
        <v>0</v>
      </c>
      <c r="AH182">
        <v>0</v>
      </c>
      <c r="AI182">
        <v>1</v>
      </c>
      <c r="AJ182">
        <v>1</v>
      </c>
      <c r="AK182">
        <v>1</v>
      </c>
      <c r="AL182">
        <v>1</v>
      </c>
      <c r="AM182">
        <v>-2</v>
      </c>
      <c r="AN182">
        <v>0</v>
      </c>
      <c r="AO182">
        <v>1</v>
      </c>
      <c r="AP182">
        <v>1</v>
      </c>
      <c r="AQ182">
        <v>0</v>
      </c>
      <c r="AR182">
        <v>0</v>
      </c>
      <c r="AS182" t="s">
        <v>3</v>
      </c>
      <c r="AT182">
        <v>5.53</v>
      </c>
      <c r="AU182" t="s">
        <v>3</v>
      </c>
      <c r="AV182">
        <v>0</v>
      </c>
      <c r="AW182">
        <v>2</v>
      </c>
      <c r="AX182">
        <v>151752142</v>
      </c>
      <c r="AY182">
        <v>1</v>
      </c>
      <c r="AZ182">
        <v>0</v>
      </c>
      <c r="BA182">
        <v>222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V182">
        <v>0</v>
      </c>
      <c r="CW182">
        <f>ROUND(Y182*Source!I112,9)</f>
        <v>0.87373999999999996</v>
      </c>
      <c r="CX182">
        <f>ROUND(Y182*Source!I112,9)</f>
        <v>0.87373999999999996</v>
      </c>
      <c r="CY182">
        <f>AB182</f>
        <v>7.11</v>
      </c>
      <c r="CZ182">
        <f>AF182</f>
        <v>7.11</v>
      </c>
      <c r="DA182">
        <f>AJ182</f>
        <v>1</v>
      </c>
      <c r="DB182">
        <f t="shared" si="59"/>
        <v>39.32</v>
      </c>
      <c r="DC182">
        <f t="shared" si="60"/>
        <v>0</v>
      </c>
      <c r="DD182" t="s">
        <v>3</v>
      </c>
      <c r="DE182" t="s">
        <v>3</v>
      </c>
      <c r="DF182">
        <f t="shared" si="84"/>
        <v>0</v>
      </c>
      <c r="DG182">
        <f t="shared" si="81"/>
        <v>6.21</v>
      </c>
      <c r="DH182">
        <f t="shared" si="82"/>
        <v>0</v>
      </c>
      <c r="DI182">
        <f t="shared" si="61"/>
        <v>0</v>
      </c>
      <c r="DJ182">
        <f>DG182</f>
        <v>6.21</v>
      </c>
      <c r="DK182">
        <v>0</v>
      </c>
      <c r="DL182" t="s">
        <v>3</v>
      </c>
      <c r="DM182">
        <v>0</v>
      </c>
      <c r="DN182" t="s">
        <v>3</v>
      </c>
      <c r="DO182">
        <v>0</v>
      </c>
    </row>
    <row r="183" spans="1:119" x14ac:dyDescent="0.2">
      <c r="A183">
        <f>ROW(Source!A112)</f>
        <v>112</v>
      </c>
      <c r="B183">
        <v>151751237</v>
      </c>
      <c r="C183">
        <v>151752127</v>
      </c>
      <c r="D183">
        <v>37418445</v>
      </c>
      <c r="E183">
        <v>1</v>
      </c>
      <c r="F183">
        <v>1</v>
      </c>
      <c r="G183">
        <v>37345137</v>
      </c>
      <c r="H183">
        <v>2</v>
      </c>
      <c r="I183" t="s">
        <v>567</v>
      </c>
      <c r="J183" t="s">
        <v>568</v>
      </c>
      <c r="K183" t="s">
        <v>569</v>
      </c>
      <c r="L183">
        <v>1368</v>
      </c>
      <c r="N183">
        <v>1011</v>
      </c>
      <c r="O183" t="s">
        <v>503</v>
      </c>
      <c r="P183" t="s">
        <v>503</v>
      </c>
      <c r="Q183">
        <v>1</v>
      </c>
      <c r="W183">
        <v>0</v>
      </c>
      <c r="X183">
        <v>-1440889904</v>
      </c>
      <c r="Y183">
        <f t="shared" si="58"/>
        <v>0.43</v>
      </c>
      <c r="AA183">
        <v>0</v>
      </c>
      <c r="AB183">
        <v>83.1</v>
      </c>
      <c r="AC183">
        <v>12.62</v>
      </c>
      <c r="AD183">
        <v>0</v>
      </c>
      <c r="AE183">
        <v>0</v>
      </c>
      <c r="AF183">
        <v>83.1</v>
      </c>
      <c r="AG183">
        <v>12.62</v>
      </c>
      <c r="AH183">
        <v>0</v>
      </c>
      <c r="AI183">
        <v>1</v>
      </c>
      <c r="AJ183">
        <v>1</v>
      </c>
      <c r="AK183">
        <v>1</v>
      </c>
      <c r="AL183">
        <v>1</v>
      </c>
      <c r="AM183">
        <v>-2</v>
      </c>
      <c r="AN183">
        <v>0</v>
      </c>
      <c r="AO183">
        <v>1</v>
      </c>
      <c r="AP183">
        <v>1</v>
      </c>
      <c r="AQ183">
        <v>0</v>
      </c>
      <c r="AR183">
        <v>0</v>
      </c>
      <c r="AS183" t="s">
        <v>3</v>
      </c>
      <c r="AT183">
        <v>0.43</v>
      </c>
      <c r="AU183" t="s">
        <v>3</v>
      </c>
      <c r="AV183">
        <v>0</v>
      </c>
      <c r="AW183">
        <v>2</v>
      </c>
      <c r="AX183">
        <v>151752143</v>
      </c>
      <c r="AY183">
        <v>1</v>
      </c>
      <c r="AZ183">
        <v>0</v>
      </c>
      <c r="BA183">
        <v>223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V183">
        <v>0</v>
      </c>
      <c r="CW183">
        <f>ROUND(Y183*Source!I112,9)</f>
        <v>6.794E-2</v>
      </c>
      <c r="CX183">
        <f>ROUND(Y183*Source!I112,9)</f>
        <v>6.794E-2</v>
      </c>
      <c r="CY183">
        <f>AB183</f>
        <v>83.1</v>
      </c>
      <c r="CZ183">
        <f>AF183</f>
        <v>83.1</v>
      </c>
      <c r="DA183">
        <f>AJ183</f>
        <v>1</v>
      </c>
      <c r="DB183">
        <f t="shared" si="59"/>
        <v>35.729999999999997</v>
      </c>
      <c r="DC183">
        <f t="shared" si="60"/>
        <v>5.43</v>
      </c>
      <c r="DD183" t="s">
        <v>3</v>
      </c>
      <c r="DE183" t="s">
        <v>3</v>
      </c>
      <c r="DF183">
        <f t="shared" si="84"/>
        <v>0</v>
      </c>
      <c r="DG183">
        <f t="shared" si="81"/>
        <v>5.65</v>
      </c>
      <c r="DH183">
        <f t="shared" si="82"/>
        <v>0.86</v>
      </c>
      <c r="DI183">
        <f t="shared" si="61"/>
        <v>0</v>
      </c>
      <c r="DJ183">
        <f>DG183</f>
        <v>5.65</v>
      </c>
      <c r="DK183">
        <v>0</v>
      </c>
      <c r="DL183" t="s">
        <v>3</v>
      </c>
      <c r="DM183">
        <v>0</v>
      </c>
      <c r="DN183" t="s">
        <v>3</v>
      </c>
      <c r="DO183">
        <v>0</v>
      </c>
    </row>
    <row r="184" spans="1:119" x14ac:dyDescent="0.2">
      <c r="A184">
        <f>ROW(Source!A112)</f>
        <v>112</v>
      </c>
      <c r="B184">
        <v>151751237</v>
      </c>
      <c r="C184">
        <v>151752127</v>
      </c>
      <c r="D184">
        <v>37418483</v>
      </c>
      <c r="E184">
        <v>1</v>
      </c>
      <c r="F184">
        <v>1</v>
      </c>
      <c r="G184">
        <v>37345137</v>
      </c>
      <c r="H184">
        <v>2</v>
      </c>
      <c r="I184" t="s">
        <v>594</v>
      </c>
      <c r="J184" t="s">
        <v>595</v>
      </c>
      <c r="K184" t="s">
        <v>596</v>
      </c>
      <c r="L184">
        <v>1368</v>
      </c>
      <c r="N184">
        <v>1011</v>
      </c>
      <c r="O184" t="s">
        <v>503</v>
      </c>
      <c r="P184" t="s">
        <v>503</v>
      </c>
      <c r="Q184">
        <v>1</v>
      </c>
      <c r="W184">
        <v>0</v>
      </c>
      <c r="X184">
        <v>1944310998</v>
      </c>
      <c r="Y184">
        <f t="shared" si="58"/>
        <v>5.33</v>
      </c>
      <c r="AA184">
        <v>0</v>
      </c>
      <c r="AB184">
        <v>0.77</v>
      </c>
      <c r="AC184">
        <v>0</v>
      </c>
      <c r="AD184">
        <v>0</v>
      </c>
      <c r="AE184">
        <v>0</v>
      </c>
      <c r="AF184">
        <v>0.77</v>
      </c>
      <c r="AG184">
        <v>0</v>
      </c>
      <c r="AH184">
        <v>0</v>
      </c>
      <c r="AI184">
        <v>1</v>
      </c>
      <c r="AJ184">
        <v>1</v>
      </c>
      <c r="AK184">
        <v>1</v>
      </c>
      <c r="AL184">
        <v>1</v>
      </c>
      <c r="AM184">
        <v>-2</v>
      </c>
      <c r="AN184">
        <v>0</v>
      </c>
      <c r="AO184">
        <v>1</v>
      </c>
      <c r="AP184">
        <v>1</v>
      </c>
      <c r="AQ184">
        <v>0</v>
      </c>
      <c r="AR184">
        <v>0</v>
      </c>
      <c r="AS184" t="s">
        <v>3</v>
      </c>
      <c r="AT184">
        <v>5.33</v>
      </c>
      <c r="AU184" t="s">
        <v>3</v>
      </c>
      <c r="AV184">
        <v>0</v>
      </c>
      <c r="AW184">
        <v>2</v>
      </c>
      <c r="AX184">
        <v>151752144</v>
      </c>
      <c r="AY184">
        <v>1</v>
      </c>
      <c r="AZ184">
        <v>0</v>
      </c>
      <c r="BA184">
        <v>224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V184">
        <v>0</v>
      </c>
      <c r="CW184">
        <f>ROUND(Y184*Source!I112,9)</f>
        <v>0.84214</v>
      </c>
      <c r="CX184">
        <f>ROUND(Y184*Source!I112,9)</f>
        <v>0.84214</v>
      </c>
      <c r="CY184">
        <f>AB184</f>
        <v>0.77</v>
      </c>
      <c r="CZ184">
        <f>AF184</f>
        <v>0.77</v>
      </c>
      <c r="DA184">
        <f>AJ184</f>
        <v>1</v>
      </c>
      <c r="DB184">
        <f t="shared" si="59"/>
        <v>4.0999999999999996</v>
      </c>
      <c r="DC184">
        <f t="shared" si="60"/>
        <v>0</v>
      </c>
      <c r="DD184" t="s">
        <v>3</v>
      </c>
      <c r="DE184" t="s">
        <v>3</v>
      </c>
      <c r="DF184">
        <f t="shared" si="84"/>
        <v>0</v>
      </c>
      <c r="DG184">
        <f t="shared" si="81"/>
        <v>0.65</v>
      </c>
      <c r="DH184">
        <f t="shared" si="82"/>
        <v>0</v>
      </c>
      <c r="DI184">
        <f t="shared" si="61"/>
        <v>0</v>
      </c>
      <c r="DJ184">
        <f>DG184</f>
        <v>0.65</v>
      </c>
      <c r="DK184">
        <v>0</v>
      </c>
      <c r="DL184" t="s">
        <v>3</v>
      </c>
      <c r="DM184">
        <v>0</v>
      </c>
      <c r="DN184" t="s">
        <v>3</v>
      </c>
      <c r="DO184">
        <v>0</v>
      </c>
    </row>
    <row r="185" spans="1:119" x14ac:dyDescent="0.2">
      <c r="A185">
        <f>ROW(Source!A112)</f>
        <v>112</v>
      </c>
      <c r="B185">
        <v>151751237</v>
      </c>
      <c r="C185">
        <v>151752127</v>
      </c>
      <c r="D185">
        <v>113490354</v>
      </c>
      <c r="E185">
        <v>1</v>
      </c>
      <c r="F185">
        <v>1</v>
      </c>
      <c r="G185">
        <v>37345137</v>
      </c>
      <c r="H185">
        <v>2</v>
      </c>
      <c r="I185" t="s">
        <v>612</v>
      </c>
      <c r="J185" t="s">
        <v>613</v>
      </c>
      <c r="K185" t="s">
        <v>614</v>
      </c>
      <c r="L185">
        <v>1368</v>
      </c>
      <c r="N185">
        <v>1011</v>
      </c>
      <c r="O185" t="s">
        <v>503</v>
      </c>
      <c r="P185" t="s">
        <v>503</v>
      </c>
      <c r="Q185">
        <v>1</v>
      </c>
      <c r="W185">
        <v>0</v>
      </c>
      <c r="X185">
        <v>744253593</v>
      </c>
      <c r="Y185">
        <f t="shared" si="58"/>
        <v>17.5</v>
      </c>
      <c r="AA185">
        <v>0</v>
      </c>
      <c r="AB185">
        <v>24.13</v>
      </c>
      <c r="AC185">
        <v>12.62</v>
      </c>
      <c r="AD185">
        <v>0</v>
      </c>
      <c r="AE185">
        <v>0</v>
      </c>
      <c r="AF185">
        <v>24.13</v>
      </c>
      <c r="AG185">
        <v>12.62</v>
      </c>
      <c r="AH185">
        <v>0</v>
      </c>
      <c r="AI185">
        <v>1</v>
      </c>
      <c r="AJ185">
        <v>1</v>
      </c>
      <c r="AK185">
        <v>1</v>
      </c>
      <c r="AL185">
        <v>1</v>
      </c>
      <c r="AM185">
        <v>-2</v>
      </c>
      <c r="AN185">
        <v>0</v>
      </c>
      <c r="AO185">
        <v>1</v>
      </c>
      <c r="AP185">
        <v>1</v>
      </c>
      <c r="AQ185">
        <v>0</v>
      </c>
      <c r="AR185">
        <v>0</v>
      </c>
      <c r="AS185" t="s">
        <v>3</v>
      </c>
      <c r="AT185">
        <v>17.5</v>
      </c>
      <c r="AU185" t="s">
        <v>3</v>
      </c>
      <c r="AV185">
        <v>0</v>
      </c>
      <c r="AW185">
        <v>2</v>
      </c>
      <c r="AX185">
        <v>151752145</v>
      </c>
      <c r="AY185">
        <v>1</v>
      </c>
      <c r="AZ185">
        <v>0</v>
      </c>
      <c r="BA185">
        <v>225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V185">
        <v>0</v>
      </c>
      <c r="CW185">
        <f>ROUND(Y185*Source!I112,9)</f>
        <v>2.7650000000000001</v>
      </c>
      <c r="CX185">
        <f>ROUND(Y185*Source!I112,9)</f>
        <v>2.7650000000000001</v>
      </c>
      <c r="CY185">
        <f>AB185</f>
        <v>24.13</v>
      </c>
      <c r="CZ185">
        <f>AF185</f>
        <v>24.13</v>
      </c>
      <c r="DA185">
        <f>AJ185</f>
        <v>1</v>
      </c>
      <c r="DB185">
        <f t="shared" si="59"/>
        <v>422.28</v>
      </c>
      <c r="DC185">
        <f t="shared" si="60"/>
        <v>220.85</v>
      </c>
      <c r="DD185" t="s">
        <v>3</v>
      </c>
      <c r="DE185" t="s">
        <v>3</v>
      </c>
      <c r="DF185">
        <f t="shared" si="84"/>
        <v>0</v>
      </c>
      <c r="DG185">
        <f t="shared" si="81"/>
        <v>66.72</v>
      </c>
      <c r="DH185">
        <f t="shared" si="82"/>
        <v>34.89</v>
      </c>
      <c r="DI185">
        <f t="shared" si="61"/>
        <v>0</v>
      </c>
      <c r="DJ185">
        <f>DG185</f>
        <v>66.72</v>
      </c>
      <c r="DK185">
        <v>0</v>
      </c>
      <c r="DL185" t="s">
        <v>3</v>
      </c>
      <c r="DM185">
        <v>0</v>
      </c>
      <c r="DN185" t="s">
        <v>3</v>
      </c>
      <c r="DO185">
        <v>0</v>
      </c>
    </row>
    <row r="186" spans="1:119" x14ac:dyDescent="0.2">
      <c r="A186">
        <f>ROW(Source!A112)</f>
        <v>112</v>
      </c>
      <c r="B186">
        <v>151751237</v>
      </c>
      <c r="C186">
        <v>151752127</v>
      </c>
      <c r="D186">
        <v>37394962</v>
      </c>
      <c r="E186">
        <v>1</v>
      </c>
      <c r="F186">
        <v>1</v>
      </c>
      <c r="G186">
        <v>37345137</v>
      </c>
      <c r="H186">
        <v>3</v>
      </c>
      <c r="I186" t="s">
        <v>597</v>
      </c>
      <c r="J186" t="s">
        <v>598</v>
      </c>
      <c r="K186" t="s">
        <v>599</v>
      </c>
      <c r="L186">
        <v>1348</v>
      </c>
      <c r="N186">
        <v>1009</v>
      </c>
      <c r="O186" t="s">
        <v>511</v>
      </c>
      <c r="P186" t="s">
        <v>511</v>
      </c>
      <c r="Q186">
        <v>1000</v>
      </c>
      <c r="W186">
        <v>0</v>
      </c>
      <c r="X186">
        <v>1534553938</v>
      </c>
      <c r="Y186">
        <f t="shared" si="58"/>
        <v>1.0499999999999999E-3</v>
      </c>
      <c r="AA186">
        <v>8596.85</v>
      </c>
      <c r="AB186">
        <v>0</v>
      </c>
      <c r="AC186">
        <v>0</v>
      </c>
      <c r="AD186">
        <v>0</v>
      </c>
      <c r="AE186">
        <v>8596.85</v>
      </c>
      <c r="AF186">
        <v>0</v>
      </c>
      <c r="AG186">
        <v>0</v>
      </c>
      <c r="AH186">
        <v>0</v>
      </c>
      <c r="AI186">
        <v>1</v>
      </c>
      <c r="AJ186">
        <v>1</v>
      </c>
      <c r="AK186">
        <v>1</v>
      </c>
      <c r="AL186">
        <v>1</v>
      </c>
      <c r="AM186">
        <v>-2</v>
      </c>
      <c r="AN186">
        <v>0</v>
      </c>
      <c r="AO186">
        <v>1</v>
      </c>
      <c r="AP186">
        <v>1</v>
      </c>
      <c r="AQ186">
        <v>0</v>
      </c>
      <c r="AR186">
        <v>0</v>
      </c>
      <c r="AS186" t="s">
        <v>3</v>
      </c>
      <c r="AT186">
        <v>1.0499999999999999E-3</v>
      </c>
      <c r="AU186" t="s">
        <v>3</v>
      </c>
      <c r="AV186">
        <v>0</v>
      </c>
      <c r="AW186">
        <v>2</v>
      </c>
      <c r="AX186">
        <v>151752146</v>
      </c>
      <c r="AY186">
        <v>1</v>
      </c>
      <c r="AZ186">
        <v>0</v>
      </c>
      <c r="BA186">
        <v>226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V186">
        <v>0</v>
      </c>
      <c r="CW186">
        <v>0</v>
      </c>
      <c r="CX186">
        <f>ROUND(Y186*Source!I112,9)</f>
        <v>1.6589999999999999E-4</v>
      </c>
      <c r="CY186">
        <f t="shared" ref="CY186:CY193" si="85">AA186</f>
        <v>8596.85</v>
      </c>
      <c r="CZ186">
        <f t="shared" ref="CZ186:CZ193" si="86">AE186</f>
        <v>8596.85</v>
      </c>
      <c r="DA186">
        <f t="shared" ref="DA186:DA193" si="87">AI186</f>
        <v>1</v>
      </c>
      <c r="DB186">
        <f t="shared" si="59"/>
        <v>9.0299999999999994</v>
      </c>
      <c r="DC186">
        <f t="shared" si="60"/>
        <v>0</v>
      </c>
      <c r="DD186" t="s">
        <v>3</v>
      </c>
      <c r="DE186" t="s">
        <v>3</v>
      </c>
      <c r="DF186">
        <f t="shared" si="84"/>
        <v>1.43</v>
      </c>
      <c r="DG186">
        <f t="shared" si="81"/>
        <v>0</v>
      </c>
      <c r="DH186">
        <f t="shared" si="82"/>
        <v>0</v>
      </c>
      <c r="DI186">
        <f t="shared" si="61"/>
        <v>0</v>
      </c>
      <c r="DJ186">
        <f t="shared" ref="DJ186:DJ193" si="88">DF186</f>
        <v>1.43</v>
      </c>
      <c r="DK186">
        <v>0</v>
      </c>
      <c r="DL186" t="s">
        <v>3</v>
      </c>
      <c r="DM186">
        <v>0</v>
      </c>
      <c r="DN186" t="s">
        <v>3</v>
      </c>
      <c r="DO186">
        <v>0</v>
      </c>
    </row>
    <row r="187" spans="1:119" x14ac:dyDescent="0.2">
      <c r="A187">
        <f>ROW(Source!A112)</f>
        <v>112</v>
      </c>
      <c r="B187">
        <v>151751237</v>
      </c>
      <c r="C187">
        <v>151752127</v>
      </c>
      <c r="D187">
        <v>37393667</v>
      </c>
      <c r="E187">
        <v>1</v>
      </c>
      <c r="F187">
        <v>1</v>
      </c>
      <c r="G187">
        <v>37345137</v>
      </c>
      <c r="H187">
        <v>3</v>
      </c>
      <c r="I187" t="s">
        <v>618</v>
      </c>
      <c r="J187" t="s">
        <v>619</v>
      </c>
      <c r="K187" t="s">
        <v>620</v>
      </c>
      <c r="L187">
        <v>1354</v>
      </c>
      <c r="N187">
        <v>1010</v>
      </c>
      <c r="O187" t="s">
        <v>29</v>
      </c>
      <c r="P187" t="s">
        <v>29</v>
      </c>
      <c r="Q187">
        <v>1</v>
      </c>
      <c r="W187">
        <v>0</v>
      </c>
      <c r="X187">
        <v>1309094709</v>
      </c>
      <c r="Y187">
        <f t="shared" si="58"/>
        <v>82</v>
      </c>
      <c r="AA187">
        <v>0.89</v>
      </c>
      <c r="AB187">
        <v>0</v>
      </c>
      <c r="AC187">
        <v>0</v>
      </c>
      <c r="AD187">
        <v>0</v>
      </c>
      <c r="AE187">
        <v>0.89</v>
      </c>
      <c r="AF187">
        <v>0</v>
      </c>
      <c r="AG187">
        <v>0</v>
      </c>
      <c r="AH187">
        <v>0</v>
      </c>
      <c r="AI187">
        <v>1</v>
      </c>
      <c r="AJ187">
        <v>1</v>
      </c>
      <c r="AK187">
        <v>1</v>
      </c>
      <c r="AL187">
        <v>1</v>
      </c>
      <c r="AM187">
        <v>-2</v>
      </c>
      <c r="AN187">
        <v>0</v>
      </c>
      <c r="AO187">
        <v>1</v>
      </c>
      <c r="AP187">
        <v>1</v>
      </c>
      <c r="AQ187">
        <v>0</v>
      </c>
      <c r="AR187">
        <v>0</v>
      </c>
      <c r="AS187" t="s">
        <v>3</v>
      </c>
      <c r="AT187">
        <v>82</v>
      </c>
      <c r="AU187" t="s">
        <v>3</v>
      </c>
      <c r="AV187">
        <v>0</v>
      </c>
      <c r="AW187">
        <v>2</v>
      </c>
      <c r="AX187">
        <v>151752147</v>
      </c>
      <c r="AY187">
        <v>1</v>
      </c>
      <c r="AZ187">
        <v>0</v>
      </c>
      <c r="BA187">
        <v>227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V187">
        <v>0</v>
      </c>
      <c r="CW187">
        <v>0</v>
      </c>
      <c r="CX187">
        <f>ROUND(Y187*Source!I112,9)</f>
        <v>12.956</v>
      </c>
      <c r="CY187">
        <f t="shared" si="85"/>
        <v>0.89</v>
      </c>
      <c r="CZ187">
        <f t="shared" si="86"/>
        <v>0.89</v>
      </c>
      <c r="DA187">
        <f t="shared" si="87"/>
        <v>1</v>
      </c>
      <c r="DB187">
        <f t="shared" si="59"/>
        <v>72.98</v>
      </c>
      <c r="DC187">
        <f t="shared" si="60"/>
        <v>0</v>
      </c>
      <c r="DD187" t="s">
        <v>3</v>
      </c>
      <c r="DE187" t="s">
        <v>3</v>
      </c>
      <c r="DF187">
        <f t="shared" si="84"/>
        <v>11.53</v>
      </c>
      <c r="DG187">
        <f t="shared" si="81"/>
        <v>0</v>
      </c>
      <c r="DH187">
        <f t="shared" si="82"/>
        <v>0</v>
      </c>
      <c r="DI187">
        <f t="shared" si="61"/>
        <v>0</v>
      </c>
      <c r="DJ187">
        <f t="shared" si="88"/>
        <v>11.53</v>
      </c>
      <c r="DK187">
        <v>0</v>
      </c>
      <c r="DL187" t="s">
        <v>3</v>
      </c>
      <c r="DM187">
        <v>0</v>
      </c>
      <c r="DN187" t="s">
        <v>3</v>
      </c>
      <c r="DO187">
        <v>0</v>
      </c>
    </row>
    <row r="188" spans="1:119" x14ac:dyDescent="0.2">
      <c r="A188">
        <f>ROW(Source!A112)</f>
        <v>112</v>
      </c>
      <c r="B188">
        <v>151751237</v>
      </c>
      <c r="C188">
        <v>151752127</v>
      </c>
      <c r="D188">
        <v>37396617</v>
      </c>
      <c r="E188">
        <v>1</v>
      </c>
      <c r="F188">
        <v>1</v>
      </c>
      <c r="G188">
        <v>37345137</v>
      </c>
      <c r="H188">
        <v>3</v>
      </c>
      <c r="I188" t="s">
        <v>642</v>
      </c>
      <c r="J188" t="s">
        <v>643</v>
      </c>
      <c r="K188" t="s">
        <v>644</v>
      </c>
      <c r="L188">
        <v>1346</v>
      </c>
      <c r="N188">
        <v>1009</v>
      </c>
      <c r="O188" t="s">
        <v>507</v>
      </c>
      <c r="P188" t="s">
        <v>507</v>
      </c>
      <c r="Q188">
        <v>1</v>
      </c>
      <c r="W188">
        <v>0</v>
      </c>
      <c r="X188">
        <v>-549252313</v>
      </c>
      <c r="Y188">
        <f t="shared" si="58"/>
        <v>0.03</v>
      </c>
      <c r="AA188">
        <v>520.52</v>
      </c>
      <c r="AB188">
        <v>0</v>
      </c>
      <c r="AC188">
        <v>0</v>
      </c>
      <c r="AD188">
        <v>0</v>
      </c>
      <c r="AE188">
        <v>520.52</v>
      </c>
      <c r="AF188">
        <v>0</v>
      </c>
      <c r="AG188">
        <v>0</v>
      </c>
      <c r="AH188">
        <v>0</v>
      </c>
      <c r="AI188">
        <v>1</v>
      </c>
      <c r="AJ188">
        <v>1</v>
      </c>
      <c r="AK188">
        <v>1</v>
      </c>
      <c r="AL188">
        <v>1</v>
      </c>
      <c r="AM188">
        <v>-2</v>
      </c>
      <c r="AN188">
        <v>0</v>
      </c>
      <c r="AO188">
        <v>1</v>
      </c>
      <c r="AP188">
        <v>1</v>
      </c>
      <c r="AQ188">
        <v>0</v>
      </c>
      <c r="AR188">
        <v>0</v>
      </c>
      <c r="AS188" t="s">
        <v>3</v>
      </c>
      <c r="AT188">
        <v>0.03</v>
      </c>
      <c r="AU188" t="s">
        <v>3</v>
      </c>
      <c r="AV188">
        <v>0</v>
      </c>
      <c r="AW188">
        <v>2</v>
      </c>
      <c r="AX188">
        <v>151752148</v>
      </c>
      <c r="AY188">
        <v>1</v>
      </c>
      <c r="AZ188">
        <v>0</v>
      </c>
      <c r="BA188">
        <v>228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V188">
        <v>0</v>
      </c>
      <c r="CW188">
        <v>0</v>
      </c>
      <c r="CX188">
        <f>ROUND(Y188*Source!I112,9)</f>
        <v>4.7400000000000003E-3</v>
      </c>
      <c r="CY188">
        <f t="shared" si="85"/>
        <v>520.52</v>
      </c>
      <c r="CZ188">
        <f t="shared" si="86"/>
        <v>520.52</v>
      </c>
      <c r="DA188">
        <f t="shared" si="87"/>
        <v>1</v>
      </c>
      <c r="DB188">
        <f t="shared" si="59"/>
        <v>15.62</v>
      </c>
      <c r="DC188">
        <f t="shared" si="60"/>
        <v>0</v>
      </c>
      <c r="DD188" t="s">
        <v>3</v>
      </c>
      <c r="DE188" t="s">
        <v>3</v>
      </c>
      <c r="DF188">
        <f t="shared" si="84"/>
        <v>2.4700000000000002</v>
      </c>
      <c r="DG188">
        <f t="shared" si="81"/>
        <v>0</v>
      </c>
      <c r="DH188">
        <f t="shared" si="82"/>
        <v>0</v>
      </c>
      <c r="DI188">
        <f t="shared" si="61"/>
        <v>0</v>
      </c>
      <c r="DJ188">
        <f t="shared" si="88"/>
        <v>2.4700000000000002</v>
      </c>
      <c r="DK188">
        <v>0</v>
      </c>
      <c r="DL188" t="s">
        <v>3</v>
      </c>
      <c r="DM188">
        <v>0</v>
      </c>
      <c r="DN188" t="s">
        <v>3</v>
      </c>
      <c r="DO188">
        <v>0</v>
      </c>
    </row>
    <row r="189" spans="1:119" x14ac:dyDescent="0.2">
      <c r="A189">
        <f>ROW(Source!A112)</f>
        <v>112</v>
      </c>
      <c r="B189">
        <v>151751237</v>
      </c>
      <c r="C189">
        <v>151752127</v>
      </c>
      <c r="D189">
        <v>37393898</v>
      </c>
      <c r="E189">
        <v>1</v>
      </c>
      <c r="F189">
        <v>1</v>
      </c>
      <c r="G189">
        <v>37345137</v>
      </c>
      <c r="H189">
        <v>3</v>
      </c>
      <c r="I189" t="s">
        <v>636</v>
      </c>
      <c r="J189" t="s">
        <v>637</v>
      </c>
      <c r="K189" t="s">
        <v>638</v>
      </c>
      <c r="L189">
        <v>1348</v>
      </c>
      <c r="N189">
        <v>1009</v>
      </c>
      <c r="O189" t="s">
        <v>511</v>
      </c>
      <c r="P189" t="s">
        <v>511</v>
      </c>
      <c r="Q189">
        <v>1000</v>
      </c>
      <c r="W189">
        <v>0</v>
      </c>
      <c r="X189">
        <v>-1971136070</v>
      </c>
      <c r="Y189">
        <f t="shared" si="58"/>
        <v>6.8000000000000005E-4</v>
      </c>
      <c r="AA189">
        <v>16189.08</v>
      </c>
      <c r="AB189">
        <v>0</v>
      </c>
      <c r="AC189">
        <v>0</v>
      </c>
      <c r="AD189">
        <v>0</v>
      </c>
      <c r="AE189">
        <v>16189.08</v>
      </c>
      <c r="AF189">
        <v>0</v>
      </c>
      <c r="AG189">
        <v>0</v>
      </c>
      <c r="AH189">
        <v>0</v>
      </c>
      <c r="AI189">
        <v>1</v>
      </c>
      <c r="AJ189">
        <v>1</v>
      </c>
      <c r="AK189">
        <v>1</v>
      </c>
      <c r="AL189">
        <v>1</v>
      </c>
      <c r="AM189">
        <v>-2</v>
      </c>
      <c r="AN189">
        <v>0</v>
      </c>
      <c r="AO189">
        <v>1</v>
      </c>
      <c r="AP189">
        <v>1</v>
      </c>
      <c r="AQ189">
        <v>0</v>
      </c>
      <c r="AR189">
        <v>0</v>
      </c>
      <c r="AS189" t="s">
        <v>3</v>
      </c>
      <c r="AT189">
        <v>6.8000000000000005E-4</v>
      </c>
      <c r="AU189" t="s">
        <v>3</v>
      </c>
      <c r="AV189">
        <v>0</v>
      </c>
      <c r="AW189">
        <v>2</v>
      </c>
      <c r="AX189">
        <v>151752149</v>
      </c>
      <c r="AY189">
        <v>1</v>
      </c>
      <c r="AZ189">
        <v>0</v>
      </c>
      <c r="BA189">
        <v>229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V189">
        <v>0</v>
      </c>
      <c r="CW189">
        <v>0</v>
      </c>
      <c r="CX189">
        <f>ROUND(Y189*Source!I112,9)</f>
        <v>1.0744E-4</v>
      </c>
      <c r="CY189">
        <f t="shared" si="85"/>
        <v>16189.08</v>
      </c>
      <c r="CZ189">
        <f t="shared" si="86"/>
        <v>16189.08</v>
      </c>
      <c r="DA189">
        <f t="shared" si="87"/>
        <v>1</v>
      </c>
      <c r="DB189">
        <f t="shared" si="59"/>
        <v>11.01</v>
      </c>
      <c r="DC189">
        <f t="shared" si="60"/>
        <v>0</v>
      </c>
      <c r="DD189" t="s">
        <v>3</v>
      </c>
      <c r="DE189" t="s">
        <v>3</v>
      </c>
      <c r="DF189">
        <f t="shared" si="84"/>
        <v>1.74</v>
      </c>
      <c r="DG189">
        <f t="shared" si="81"/>
        <v>0</v>
      </c>
      <c r="DH189">
        <f t="shared" si="82"/>
        <v>0</v>
      </c>
      <c r="DI189">
        <f t="shared" si="61"/>
        <v>0</v>
      </c>
      <c r="DJ189">
        <f t="shared" si="88"/>
        <v>1.74</v>
      </c>
      <c r="DK189">
        <v>0</v>
      </c>
      <c r="DL189" t="s">
        <v>3</v>
      </c>
      <c r="DM189">
        <v>0</v>
      </c>
      <c r="DN189" t="s">
        <v>3</v>
      </c>
      <c r="DO189">
        <v>0</v>
      </c>
    </row>
    <row r="190" spans="1:119" x14ac:dyDescent="0.2">
      <c r="A190">
        <f>ROW(Source!A112)</f>
        <v>112</v>
      </c>
      <c r="B190">
        <v>151751237</v>
      </c>
      <c r="C190">
        <v>151752127</v>
      </c>
      <c r="D190">
        <v>37394291</v>
      </c>
      <c r="E190">
        <v>1</v>
      </c>
      <c r="F190">
        <v>1</v>
      </c>
      <c r="G190">
        <v>37345137</v>
      </c>
      <c r="H190">
        <v>3</v>
      </c>
      <c r="I190" t="s">
        <v>645</v>
      </c>
      <c r="J190" t="s">
        <v>646</v>
      </c>
      <c r="K190" t="s">
        <v>647</v>
      </c>
      <c r="L190">
        <v>1348</v>
      </c>
      <c r="N190">
        <v>1009</v>
      </c>
      <c r="O190" t="s">
        <v>511</v>
      </c>
      <c r="P190" t="s">
        <v>511</v>
      </c>
      <c r="Q190">
        <v>1000</v>
      </c>
      <c r="W190">
        <v>0</v>
      </c>
      <c r="X190">
        <v>-391005678</v>
      </c>
      <c r="Y190">
        <f t="shared" si="58"/>
        <v>2.0999999999999999E-3</v>
      </c>
      <c r="AA190">
        <v>7982.5</v>
      </c>
      <c r="AB190">
        <v>0</v>
      </c>
      <c r="AC190">
        <v>0</v>
      </c>
      <c r="AD190">
        <v>0</v>
      </c>
      <c r="AE190">
        <v>7982.5</v>
      </c>
      <c r="AF190">
        <v>0</v>
      </c>
      <c r="AG190">
        <v>0</v>
      </c>
      <c r="AH190">
        <v>0</v>
      </c>
      <c r="AI190">
        <v>1</v>
      </c>
      <c r="AJ190">
        <v>1</v>
      </c>
      <c r="AK190">
        <v>1</v>
      </c>
      <c r="AL190">
        <v>1</v>
      </c>
      <c r="AM190">
        <v>-2</v>
      </c>
      <c r="AN190">
        <v>0</v>
      </c>
      <c r="AO190">
        <v>1</v>
      </c>
      <c r="AP190">
        <v>1</v>
      </c>
      <c r="AQ190">
        <v>0</v>
      </c>
      <c r="AR190">
        <v>0</v>
      </c>
      <c r="AS190" t="s">
        <v>3</v>
      </c>
      <c r="AT190">
        <v>2.0999999999999999E-3</v>
      </c>
      <c r="AU190" t="s">
        <v>3</v>
      </c>
      <c r="AV190">
        <v>0</v>
      </c>
      <c r="AW190">
        <v>2</v>
      </c>
      <c r="AX190">
        <v>151752150</v>
      </c>
      <c r="AY190">
        <v>1</v>
      </c>
      <c r="AZ190">
        <v>0</v>
      </c>
      <c r="BA190">
        <v>230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V190">
        <v>0</v>
      </c>
      <c r="CW190">
        <v>0</v>
      </c>
      <c r="CX190">
        <f>ROUND(Y190*Source!I112,9)</f>
        <v>3.3179999999999999E-4</v>
      </c>
      <c r="CY190">
        <f t="shared" si="85"/>
        <v>7982.5</v>
      </c>
      <c r="CZ190">
        <f t="shared" si="86"/>
        <v>7982.5</v>
      </c>
      <c r="DA190">
        <f t="shared" si="87"/>
        <v>1</v>
      </c>
      <c r="DB190">
        <f t="shared" si="59"/>
        <v>16.760000000000002</v>
      </c>
      <c r="DC190">
        <f t="shared" si="60"/>
        <v>0</v>
      </c>
      <c r="DD190" t="s">
        <v>3</v>
      </c>
      <c r="DE190" t="s">
        <v>3</v>
      </c>
      <c r="DF190">
        <f t="shared" si="84"/>
        <v>2.65</v>
      </c>
      <c r="DG190">
        <f t="shared" si="81"/>
        <v>0</v>
      </c>
      <c r="DH190">
        <f t="shared" si="82"/>
        <v>0</v>
      </c>
      <c r="DI190">
        <f t="shared" si="61"/>
        <v>0</v>
      </c>
      <c r="DJ190">
        <f t="shared" si="88"/>
        <v>2.65</v>
      </c>
      <c r="DK190">
        <v>0</v>
      </c>
      <c r="DL190" t="s">
        <v>3</v>
      </c>
      <c r="DM190">
        <v>0</v>
      </c>
      <c r="DN190" t="s">
        <v>3</v>
      </c>
      <c r="DO190">
        <v>0</v>
      </c>
    </row>
    <row r="191" spans="1:119" x14ac:dyDescent="0.2">
      <c r="A191">
        <f>ROW(Source!A112)</f>
        <v>112</v>
      </c>
      <c r="B191">
        <v>151751237</v>
      </c>
      <c r="C191">
        <v>151752127</v>
      </c>
      <c r="D191">
        <v>113490145</v>
      </c>
      <c r="E191">
        <v>1</v>
      </c>
      <c r="F191">
        <v>1</v>
      </c>
      <c r="G191">
        <v>37345137</v>
      </c>
      <c r="H191">
        <v>3</v>
      </c>
      <c r="I191" t="s">
        <v>648</v>
      </c>
      <c r="J191" t="s">
        <v>649</v>
      </c>
      <c r="K191" t="s">
        <v>650</v>
      </c>
      <c r="L191">
        <v>1358</v>
      </c>
      <c r="N191">
        <v>1010</v>
      </c>
      <c r="O191" t="s">
        <v>311</v>
      </c>
      <c r="P191" t="s">
        <v>311</v>
      </c>
      <c r="Q191">
        <v>10</v>
      </c>
      <c r="W191">
        <v>0</v>
      </c>
      <c r="X191">
        <v>-1896586194</v>
      </c>
      <c r="Y191">
        <f t="shared" si="58"/>
        <v>1.02</v>
      </c>
      <c r="AA191">
        <v>5.46</v>
      </c>
      <c r="AB191">
        <v>0</v>
      </c>
      <c r="AC191">
        <v>0</v>
      </c>
      <c r="AD191">
        <v>0</v>
      </c>
      <c r="AE191">
        <v>5.46</v>
      </c>
      <c r="AF191">
        <v>0</v>
      </c>
      <c r="AG191">
        <v>0</v>
      </c>
      <c r="AH191">
        <v>0</v>
      </c>
      <c r="AI191">
        <v>1</v>
      </c>
      <c r="AJ191">
        <v>1</v>
      </c>
      <c r="AK191">
        <v>1</v>
      </c>
      <c r="AL191">
        <v>1</v>
      </c>
      <c r="AM191">
        <v>-2</v>
      </c>
      <c r="AN191">
        <v>0</v>
      </c>
      <c r="AO191">
        <v>1</v>
      </c>
      <c r="AP191">
        <v>1</v>
      </c>
      <c r="AQ191">
        <v>0</v>
      </c>
      <c r="AR191">
        <v>0</v>
      </c>
      <c r="AS191" t="s">
        <v>3</v>
      </c>
      <c r="AT191">
        <v>1.02</v>
      </c>
      <c r="AU191" t="s">
        <v>3</v>
      </c>
      <c r="AV191">
        <v>0</v>
      </c>
      <c r="AW191">
        <v>2</v>
      </c>
      <c r="AX191">
        <v>151752151</v>
      </c>
      <c r="AY191">
        <v>1</v>
      </c>
      <c r="AZ191">
        <v>0</v>
      </c>
      <c r="BA191">
        <v>231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V191">
        <v>0</v>
      </c>
      <c r="CW191">
        <v>0</v>
      </c>
      <c r="CX191">
        <f>ROUND(Y191*Source!I112,9)</f>
        <v>0.16116</v>
      </c>
      <c r="CY191">
        <f t="shared" si="85"/>
        <v>5.46</v>
      </c>
      <c r="CZ191">
        <f t="shared" si="86"/>
        <v>5.46</v>
      </c>
      <c r="DA191">
        <f t="shared" si="87"/>
        <v>1</v>
      </c>
      <c r="DB191">
        <f t="shared" si="59"/>
        <v>5.57</v>
      </c>
      <c r="DC191">
        <f t="shared" si="60"/>
        <v>0</v>
      </c>
      <c r="DD191" t="s">
        <v>3</v>
      </c>
      <c r="DE191" t="s">
        <v>3</v>
      </c>
      <c r="DF191">
        <f t="shared" si="84"/>
        <v>0.88</v>
      </c>
      <c r="DG191">
        <f t="shared" si="81"/>
        <v>0</v>
      </c>
      <c r="DH191">
        <f t="shared" si="82"/>
        <v>0</v>
      </c>
      <c r="DI191">
        <f t="shared" si="61"/>
        <v>0</v>
      </c>
      <c r="DJ191">
        <f t="shared" si="88"/>
        <v>0.88</v>
      </c>
      <c r="DK191">
        <v>0</v>
      </c>
      <c r="DL191" t="s">
        <v>3</v>
      </c>
      <c r="DM191">
        <v>0</v>
      </c>
      <c r="DN191" t="s">
        <v>3</v>
      </c>
      <c r="DO191">
        <v>0</v>
      </c>
    </row>
    <row r="192" spans="1:119" x14ac:dyDescent="0.2">
      <c r="A192">
        <f>ROW(Source!A112)</f>
        <v>112</v>
      </c>
      <c r="B192">
        <v>151751237</v>
      </c>
      <c r="C192">
        <v>151752127</v>
      </c>
      <c r="D192">
        <v>122156179</v>
      </c>
      <c r="E192">
        <v>1</v>
      </c>
      <c r="F192">
        <v>1</v>
      </c>
      <c r="G192">
        <v>37345137</v>
      </c>
      <c r="H192">
        <v>3</v>
      </c>
      <c r="I192" t="s">
        <v>651</v>
      </c>
      <c r="J192" t="s">
        <v>652</v>
      </c>
      <c r="K192" t="s">
        <v>653</v>
      </c>
      <c r="L192">
        <v>1354</v>
      </c>
      <c r="N192">
        <v>1010</v>
      </c>
      <c r="O192" t="s">
        <v>29</v>
      </c>
      <c r="P192" t="s">
        <v>29</v>
      </c>
      <c r="Q192">
        <v>1</v>
      </c>
      <c r="W192">
        <v>0</v>
      </c>
      <c r="X192">
        <v>-837770269</v>
      </c>
      <c r="Y192">
        <f t="shared" si="58"/>
        <v>8</v>
      </c>
      <c r="AA192">
        <v>14.99</v>
      </c>
      <c r="AB192">
        <v>0</v>
      </c>
      <c r="AC192">
        <v>0</v>
      </c>
      <c r="AD192">
        <v>0</v>
      </c>
      <c r="AE192">
        <v>14.99</v>
      </c>
      <c r="AF192">
        <v>0</v>
      </c>
      <c r="AG192">
        <v>0</v>
      </c>
      <c r="AH192">
        <v>0</v>
      </c>
      <c r="AI192">
        <v>1</v>
      </c>
      <c r="AJ192">
        <v>1</v>
      </c>
      <c r="AK192">
        <v>1</v>
      </c>
      <c r="AL192">
        <v>1</v>
      </c>
      <c r="AM192">
        <v>-2</v>
      </c>
      <c r="AN192">
        <v>0</v>
      </c>
      <c r="AO192">
        <v>1</v>
      </c>
      <c r="AP192">
        <v>1</v>
      </c>
      <c r="AQ192">
        <v>0</v>
      </c>
      <c r="AR192">
        <v>0</v>
      </c>
      <c r="AS192" t="s">
        <v>3</v>
      </c>
      <c r="AT192">
        <v>8</v>
      </c>
      <c r="AU192" t="s">
        <v>3</v>
      </c>
      <c r="AV192">
        <v>0</v>
      </c>
      <c r="AW192">
        <v>2</v>
      </c>
      <c r="AX192">
        <v>151752152</v>
      </c>
      <c r="AY192">
        <v>1</v>
      </c>
      <c r="AZ192">
        <v>0</v>
      </c>
      <c r="BA192">
        <v>232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V192">
        <v>0</v>
      </c>
      <c r="CW192">
        <v>0</v>
      </c>
      <c r="CX192">
        <f>ROUND(Y192*Source!I112,9)</f>
        <v>1.264</v>
      </c>
      <c r="CY192">
        <f t="shared" si="85"/>
        <v>14.99</v>
      </c>
      <c r="CZ192">
        <f t="shared" si="86"/>
        <v>14.99</v>
      </c>
      <c r="DA192">
        <f t="shared" si="87"/>
        <v>1</v>
      </c>
      <c r="DB192">
        <f t="shared" si="59"/>
        <v>119.92</v>
      </c>
      <c r="DC192">
        <f t="shared" si="60"/>
        <v>0</v>
      </c>
      <c r="DD192" t="s">
        <v>3</v>
      </c>
      <c r="DE192" t="s">
        <v>3</v>
      </c>
      <c r="DF192">
        <f t="shared" si="84"/>
        <v>18.95</v>
      </c>
      <c r="DG192">
        <f t="shared" si="81"/>
        <v>0</v>
      </c>
      <c r="DH192">
        <f t="shared" si="82"/>
        <v>0</v>
      </c>
      <c r="DI192">
        <f t="shared" si="61"/>
        <v>0</v>
      </c>
      <c r="DJ192">
        <f t="shared" si="88"/>
        <v>18.95</v>
      </c>
      <c r="DK192">
        <v>0</v>
      </c>
      <c r="DL192" t="s">
        <v>3</v>
      </c>
      <c r="DM192">
        <v>0</v>
      </c>
      <c r="DN192" t="s">
        <v>3</v>
      </c>
      <c r="DO192">
        <v>0</v>
      </c>
    </row>
    <row r="193" spans="1:119" x14ac:dyDescent="0.2">
      <c r="A193">
        <f>ROW(Source!A112)</f>
        <v>112</v>
      </c>
      <c r="B193">
        <v>151751237</v>
      </c>
      <c r="C193">
        <v>151752127</v>
      </c>
      <c r="D193">
        <v>37406939</v>
      </c>
      <c r="E193">
        <v>1</v>
      </c>
      <c r="F193">
        <v>1</v>
      </c>
      <c r="G193">
        <v>37345137</v>
      </c>
      <c r="H193">
        <v>3</v>
      </c>
      <c r="I193" t="s">
        <v>654</v>
      </c>
      <c r="J193" t="s">
        <v>655</v>
      </c>
      <c r="K193" t="s">
        <v>656</v>
      </c>
      <c r="L193">
        <v>1356</v>
      </c>
      <c r="N193">
        <v>1010</v>
      </c>
      <c r="O193" t="s">
        <v>176</v>
      </c>
      <c r="P193" t="s">
        <v>176</v>
      </c>
      <c r="Q193">
        <v>1000</v>
      </c>
      <c r="W193">
        <v>0</v>
      </c>
      <c r="X193">
        <v>-412407988</v>
      </c>
      <c r="Y193">
        <f t="shared" ref="Y193:Y232" si="89">AT193</f>
        <v>4.1000000000000002E-2</v>
      </c>
      <c r="AA193">
        <v>920</v>
      </c>
      <c r="AB193">
        <v>0</v>
      </c>
      <c r="AC193">
        <v>0</v>
      </c>
      <c r="AD193">
        <v>0</v>
      </c>
      <c r="AE193">
        <v>920</v>
      </c>
      <c r="AF193">
        <v>0</v>
      </c>
      <c r="AG193">
        <v>0</v>
      </c>
      <c r="AH193">
        <v>0</v>
      </c>
      <c r="AI193">
        <v>1</v>
      </c>
      <c r="AJ193">
        <v>1</v>
      </c>
      <c r="AK193">
        <v>1</v>
      </c>
      <c r="AL193">
        <v>1</v>
      </c>
      <c r="AM193">
        <v>-2</v>
      </c>
      <c r="AN193">
        <v>0</v>
      </c>
      <c r="AO193">
        <v>1</v>
      </c>
      <c r="AP193">
        <v>1</v>
      </c>
      <c r="AQ193">
        <v>0</v>
      </c>
      <c r="AR193">
        <v>0</v>
      </c>
      <c r="AS193" t="s">
        <v>3</v>
      </c>
      <c r="AT193">
        <v>4.1000000000000002E-2</v>
      </c>
      <c r="AU193" t="s">
        <v>3</v>
      </c>
      <c r="AV193">
        <v>0</v>
      </c>
      <c r="AW193">
        <v>2</v>
      </c>
      <c r="AX193">
        <v>151752153</v>
      </c>
      <c r="AY193">
        <v>1</v>
      </c>
      <c r="AZ193">
        <v>0</v>
      </c>
      <c r="BA193">
        <v>233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V193">
        <v>0</v>
      </c>
      <c r="CW193">
        <v>0</v>
      </c>
      <c r="CX193">
        <f>ROUND(Y193*Source!I112,9)</f>
        <v>6.4780000000000003E-3</v>
      </c>
      <c r="CY193">
        <f t="shared" si="85"/>
        <v>920</v>
      </c>
      <c r="CZ193">
        <f t="shared" si="86"/>
        <v>920</v>
      </c>
      <c r="DA193">
        <f t="shared" si="87"/>
        <v>1</v>
      </c>
      <c r="DB193">
        <f t="shared" ref="DB193:DB232" si="90">ROUND(ROUND(AT193*CZ193,2),6)</f>
        <v>37.72</v>
      </c>
      <c r="DC193">
        <f t="shared" ref="DC193:DC232" si="91">ROUND(ROUND(AT193*AG193,2),6)</f>
        <v>0</v>
      </c>
      <c r="DD193" t="s">
        <v>3</v>
      </c>
      <c r="DE193" t="s">
        <v>3</v>
      </c>
      <c r="DF193">
        <f t="shared" si="84"/>
        <v>5.96</v>
      </c>
      <c r="DG193">
        <f t="shared" si="81"/>
        <v>0</v>
      </c>
      <c r="DH193">
        <f t="shared" si="82"/>
        <v>0</v>
      </c>
      <c r="DI193">
        <f t="shared" ref="DI193:DI256" si="92">ROUND(ROUND(AH193,2)*CX193,2)</f>
        <v>0</v>
      </c>
      <c r="DJ193">
        <f t="shared" si="88"/>
        <v>5.96</v>
      </c>
      <c r="DK193">
        <v>0</v>
      </c>
      <c r="DL193" t="s">
        <v>3</v>
      </c>
      <c r="DM193">
        <v>0</v>
      </c>
      <c r="DN193" t="s">
        <v>3</v>
      </c>
      <c r="DO193">
        <v>0</v>
      </c>
    </row>
    <row r="194" spans="1:119" x14ac:dyDescent="0.2">
      <c r="A194">
        <f>ROW(Source!A113)</f>
        <v>113</v>
      </c>
      <c r="B194">
        <v>151751235</v>
      </c>
      <c r="C194">
        <v>151752127</v>
      </c>
      <c r="D194">
        <v>37345142</v>
      </c>
      <c r="E194">
        <v>37345137</v>
      </c>
      <c r="F194">
        <v>1</v>
      </c>
      <c r="G194">
        <v>37345137</v>
      </c>
      <c r="H194">
        <v>1</v>
      </c>
      <c r="I194" t="s">
        <v>497</v>
      </c>
      <c r="J194" t="s">
        <v>3</v>
      </c>
      <c r="K194" t="s">
        <v>498</v>
      </c>
      <c r="L194">
        <v>1191</v>
      </c>
      <c r="N194">
        <v>1013</v>
      </c>
      <c r="O194" t="s">
        <v>499</v>
      </c>
      <c r="P194" t="s">
        <v>499</v>
      </c>
      <c r="Q194">
        <v>1</v>
      </c>
      <c r="W194">
        <v>0</v>
      </c>
      <c r="X194">
        <v>476480486</v>
      </c>
      <c r="Y194">
        <f t="shared" si="89"/>
        <v>26.8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1</v>
      </c>
      <c r="AJ194">
        <v>1</v>
      </c>
      <c r="AK194">
        <v>1</v>
      </c>
      <c r="AL194">
        <v>1</v>
      </c>
      <c r="AM194">
        <v>5</v>
      </c>
      <c r="AN194">
        <v>0</v>
      </c>
      <c r="AO194">
        <v>1</v>
      </c>
      <c r="AP194">
        <v>1</v>
      </c>
      <c r="AQ194">
        <v>0</v>
      </c>
      <c r="AR194">
        <v>0</v>
      </c>
      <c r="AS194" t="s">
        <v>3</v>
      </c>
      <c r="AT194">
        <v>26.8</v>
      </c>
      <c r="AU194" t="s">
        <v>3</v>
      </c>
      <c r="AV194">
        <v>1</v>
      </c>
      <c r="AW194">
        <v>2</v>
      </c>
      <c r="AX194">
        <v>151752141</v>
      </c>
      <c r="AY194">
        <v>1</v>
      </c>
      <c r="AZ194">
        <v>0</v>
      </c>
      <c r="BA194">
        <v>239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U194">
        <f>ROUND(AT194*Source!I113*AH194*AL194,2)</f>
        <v>0</v>
      </c>
      <c r="CV194">
        <f>ROUND(Y194*Source!I113,9)</f>
        <v>4.2343999999999999</v>
      </c>
      <c r="CW194">
        <v>0</v>
      </c>
      <c r="CX194">
        <f>ROUND(Y194*Source!I113,9)</f>
        <v>4.2343999999999999</v>
      </c>
      <c r="CY194">
        <f>AD194</f>
        <v>0</v>
      </c>
      <c r="CZ194">
        <f>AH194</f>
        <v>0</v>
      </c>
      <c r="DA194">
        <f>AL194</f>
        <v>1</v>
      </c>
      <c r="DB194">
        <f t="shared" si="90"/>
        <v>0</v>
      </c>
      <c r="DC194">
        <f t="shared" si="91"/>
        <v>0</v>
      </c>
      <c r="DD194" t="s">
        <v>3</v>
      </c>
      <c r="DE194" t="s">
        <v>3</v>
      </c>
      <c r="DF194">
        <f t="shared" si="84"/>
        <v>0</v>
      </c>
      <c r="DG194">
        <f t="shared" si="81"/>
        <v>0</v>
      </c>
      <c r="DH194">
        <f t="shared" si="82"/>
        <v>0</v>
      </c>
      <c r="DI194">
        <f t="shared" si="92"/>
        <v>0</v>
      </c>
      <c r="DJ194">
        <f>DI194</f>
        <v>0</v>
      </c>
      <c r="DK194">
        <v>0</v>
      </c>
      <c r="DL194" t="s">
        <v>3</v>
      </c>
      <c r="DM194">
        <v>0</v>
      </c>
      <c r="DN194" t="s">
        <v>3</v>
      </c>
      <c r="DO194">
        <v>0</v>
      </c>
    </row>
    <row r="195" spans="1:119" x14ac:dyDescent="0.2">
      <c r="A195">
        <f>ROW(Source!A113)</f>
        <v>113</v>
      </c>
      <c r="B195">
        <v>151751235</v>
      </c>
      <c r="C195">
        <v>151752127</v>
      </c>
      <c r="D195">
        <v>37418162</v>
      </c>
      <c r="E195">
        <v>1</v>
      </c>
      <c r="F195">
        <v>1</v>
      </c>
      <c r="G195">
        <v>37345137</v>
      </c>
      <c r="H195">
        <v>2</v>
      </c>
      <c r="I195" t="s">
        <v>591</v>
      </c>
      <c r="J195" t="s">
        <v>592</v>
      </c>
      <c r="K195" t="s">
        <v>593</v>
      </c>
      <c r="L195">
        <v>1368</v>
      </c>
      <c r="N195">
        <v>1011</v>
      </c>
      <c r="O195" t="s">
        <v>503</v>
      </c>
      <c r="P195" t="s">
        <v>503</v>
      </c>
      <c r="Q195">
        <v>1</v>
      </c>
      <c r="W195">
        <v>0</v>
      </c>
      <c r="X195">
        <v>-1515164169</v>
      </c>
      <c r="Y195">
        <f t="shared" si="89"/>
        <v>5.53</v>
      </c>
      <c r="AA195">
        <v>0</v>
      </c>
      <c r="AB195">
        <v>79.5</v>
      </c>
      <c r="AC195">
        <v>0</v>
      </c>
      <c r="AD195">
        <v>0</v>
      </c>
      <c r="AE195">
        <v>0</v>
      </c>
      <c r="AF195">
        <v>7.11</v>
      </c>
      <c r="AG195">
        <v>0</v>
      </c>
      <c r="AH195">
        <v>0</v>
      </c>
      <c r="AI195">
        <v>1</v>
      </c>
      <c r="AJ195">
        <v>10.68</v>
      </c>
      <c r="AK195">
        <v>34.51</v>
      </c>
      <c r="AL195">
        <v>1</v>
      </c>
      <c r="AM195">
        <v>2</v>
      </c>
      <c r="AN195">
        <v>0</v>
      </c>
      <c r="AO195">
        <v>1</v>
      </c>
      <c r="AP195">
        <v>1</v>
      </c>
      <c r="AQ195">
        <v>0</v>
      </c>
      <c r="AR195">
        <v>0</v>
      </c>
      <c r="AS195" t="s">
        <v>3</v>
      </c>
      <c r="AT195">
        <v>5.53</v>
      </c>
      <c r="AU195" t="s">
        <v>3</v>
      </c>
      <c r="AV195">
        <v>0</v>
      </c>
      <c r="AW195">
        <v>2</v>
      </c>
      <c r="AX195">
        <v>151752142</v>
      </c>
      <c r="AY195">
        <v>1</v>
      </c>
      <c r="AZ195">
        <v>0</v>
      </c>
      <c r="BA195">
        <v>240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V195">
        <v>0</v>
      </c>
      <c r="CW195">
        <f>ROUND(Y195*Source!I113,9)</f>
        <v>0.87373999999999996</v>
      </c>
      <c r="CX195">
        <f>ROUND(Y195*Source!I113,9)</f>
        <v>0.87373999999999996</v>
      </c>
      <c r="CY195">
        <f>AB195</f>
        <v>79.5</v>
      </c>
      <c r="CZ195">
        <f>AF195</f>
        <v>7.11</v>
      </c>
      <c r="DA195">
        <f>AJ195</f>
        <v>10.68</v>
      </c>
      <c r="DB195">
        <f t="shared" si="90"/>
        <v>39.32</v>
      </c>
      <c r="DC195">
        <f t="shared" si="91"/>
        <v>0</v>
      </c>
      <c r="DD195" t="s">
        <v>3</v>
      </c>
      <c r="DE195" t="s">
        <v>3</v>
      </c>
      <c r="DF195">
        <f t="shared" si="84"/>
        <v>0</v>
      </c>
      <c r="DG195">
        <f>ROUND(ROUND(AF195*AJ195,2)*CX195,2)</f>
        <v>66.34</v>
      </c>
      <c r="DH195">
        <f>ROUND(ROUND(AG195*AK195,2)*CX195,2)</f>
        <v>0</v>
      </c>
      <c r="DI195">
        <f t="shared" si="92"/>
        <v>0</v>
      </c>
      <c r="DJ195">
        <f>DG195</f>
        <v>66.34</v>
      </c>
      <c r="DK195">
        <v>0</v>
      </c>
      <c r="DL195" t="s">
        <v>3</v>
      </c>
      <c r="DM195">
        <v>0</v>
      </c>
      <c r="DN195" t="s">
        <v>3</v>
      </c>
      <c r="DO195">
        <v>0</v>
      </c>
    </row>
    <row r="196" spans="1:119" x14ac:dyDescent="0.2">
      <c r="A196">
        <f>ROW(Source!A113)</f>
        <v>113</v>
      </c>
      <c r="B196">
        <v>151751235</v>
      </c>
      <c r="C196">
        <v>151752127</v>
      </c>
      <c r="D196">
        <v>37418445</v>
      </c>
      <c r="E196">
        <v>1</v>
      </c>
      <c r="F196">
        <v>1</v>
      </c>
      <c r="G196">
        <v>37345137</v>
      </c>
      <c r="H196">
        <v>2</v>
      </c>
      <c r="I196" t="s">
        <v>567</v>
      </c>
      <c r="J196" t="s">
        <v>568</v>
      </c>
      <c r="K196" t="s">
        <v>569</v>
      </c>
      <c r="L196">
        <v>1368</v>
      </c>
      <c r="N196">
        <v>1011</v>
      </c>
      <c r="O196" t="s">
        <v>503</v>
      </c>
      <c r="P196" t="s">
        <v>503</v>
      </c>
      <c r="Q196">
        <v>1</v>
      </c>
      <c r="W196">
        <v>0</v>
      </c>
      <c r="X196">
        <v>-1440889904</v>
      </c>
      <c r="Y196">
        <f t="shared" si="89"/>
        <v>0.43</v>
      </c>
      <c r="AA196">
        <v>0</v>
      </c>
      <c r="AB196">
        <v>1118.8900000000001</v>
      </c>
      <c r="AC196">
        <v>455.99</v>
      </c>
      <c r="AD196">
        <v>0</v>
      </c>
      <c r="AE196">
        <v>0</v>
      </c>
      <c r="AF196">
        <v>83.1</v>
      </c>
      <c r="AG196">
        <v>12.62</v>
      </c>
      <c r="AH196">
        <v>0</v>
      </c>
      <c r="AI196">
        <v>1</v>
      </c>
      <c r="AJ196">
        <v>12.86</v>
      </c>
      <c r="AK196">
        <v>34.51</v>
      </c>
      <c r="AL196">
        <v>1</v>
      </c>
      <c r="AM196">
        <v>2</v>
      </c>
      <c r="AN196">
        <v>0</v>
      </c>
      <c r="AO196">
        <v>1</v>
      </c>
      <c r="AP196">
        <v>1</v>
      </c>
      <c r="AQ196">
        <v>0</v>
      </c>
      <c r="AR196">
        <v>0</v>
      </c>
      <c r="AS196" t="s">
        <v>3</v>
      </c>
      <c r="AT196">
        <v>0.43</v>
      </c>
      <c r="AU196" t="s">
        <v>3</v>
      </c>
      <c r="AV196">
        <v>0</v>
      </c>
      <c r="AW196">
        <v>2</v>
      </c>
      <c r="AX196">
        <v>151752143</v>
      </c>
      <c r="AY196">
        <v>1</v>
      </c>
      <c r="AZ196">
        <v>0</v>
      </c>
      <c r="BA196">
        <v>241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V196">
        <v>0</v>
      </c>
      <c r="CW196">
        <f>ROUND(Y196*Source!I113,9)</f>
        <v>6.794E-2</v>
      </c>
      <c r="CX196">
        <f>ROUND(Y196*Source!I113,9)</f>
        <v>6.794E-2</v>
      </c>
      <c r="CY196">
        <f>AB196</f>
        <v>1118.8900000000001</v>
      </c>
      <c r="CZ196">
        <f>AF196</f>
        <v>83.1</v>
      </c>
      <c r="DA196">
        <f>AJ196</f>
        <v>12.86</v>
      </c>
      <c r="DB196">
        <f t="shared" si="90"/>
        <v>35.729999999999997</v>
      </c>
      <c r="DC196">
        <f t="shared" si="91"/>
        <v>5.43</v>
      </c>
      <c r="DD196" t="s">
        <v>3</v>
      </c>
      <c r="DE196" t="s">
        <v>3</v>
      </c>
      <c r="DF196">
        <f t="shared" si="84"/>
        <v>0</v>
      </c>
      <c r="DG196">
        <f>ROUND(ROUND(AF196*AJ196,2)*CX196,2)</f>
        <v>72.61</v>
      </c>
      <c r="DH196">
        <f>ROUND(ROUND(AG196*AK196,2)*CX196,2)</f>
        <v>29.59</v>
      </c>
      <c r="DI196">
        <f t="shared" si="92"/>
        <v>0</v>
      </c>
      <c r="DJ196">
        <f>DG196</f>
        <v>72.61</v>
      </c>
      <c r="DK196">
        <v>0</v>
      </c>
      <c r="DL196" t="s">
        <v>3</v>
      </c>
      <c r="DM196">
        <v>0</v>
      </c>
      <c r="DN196" t="s">
        <v>3</v>
      </c>
      <c r="DO196">
        <v>0</v>
      </c>
    </row>
    <row r="197" spans="1:119" x14ac:dyDescent="0.2">
      <c r="A197">
        <f>ROW(Source!A113)</f>
        <v>113</v>
      </c>
      <c r="B197">
        <v>151751235</v>
      </c>
      <c r="C197">
        <v>151752127</v>
      </c>
      <c r="D197">
        <v>37418483</v>
      </c>
      <c r="E197">
        <v>1</v>
      </c>
      <c r="F197">
        <v>1</v>
      </c>
      <c r="G197">
        <v>37345137</v>
      </c>
      <c r="H197">
        <v>2</v>
      </c>
      <c r="I197" t="s">
        <v>594</v>
      </c>
      <c r="J197" t="s">
        <v>595</v>
      </c>
      <c r="K197" t="s">
        <v>596</v>
      </c>
      <c r="L197">
        <v>1368</v>
      </c>
      <c r="N197">
        <v>1011</v>
      </c>
      <c r="O197" t="s">
        <v>503</v>
      </c>
      <c r="P197" t="s">
        <v>503</v>
      </c>
      <c r="Q197">
        <v>1</v>
      </c>
      <c r="W197">
        <v>0</v>
      </c>
      <c r="X197">
        <v>1944310998</v>
      </c>
      <c r="Y197">
        <f t="shared" si="89"/>
        <v>5.33</v>
      </c>
      <c r="AA197">
        <v>0</v>
      </c>
      <c r="AB197">
        <v>6.84</v>
      </c>
      <c r="AC197">
        <v>0</v>
      </c>
      <c r="AD197">
        <v>0</v>
      </c>
      <c r="AE197">
        <v>0</v>
      </c>
      <c r="AF197">
        <v>0.77</v>
      </c>
      <c r="AG197">
        <v>0</v>
      </c>
      <c r="AH197">
        <v>0</v>
      </c>
      <c r="AI197">
        <v>1</v>
      </c>
      <c r="AJ197">
        <v>8.48</v>
      </c>
      <c r="AK197">
        <v>34.51</v>
      </c>
      <c r="AL197">
        <v>1</v>
      </c>
      <c r="AM197">
        <v>2</v>
      </c>
      <c r="AN197">
        <v>0</v>
      </c>
      <c r="AO197">
        <v>1</v>
      </c>
      <c r="AP197">
        <v>1</v>
      </c>
      <c r="AQ197">
        <v>0</v>
      </c>
      <c r="AR197">
        <v>0</v>
      </c>
      <c r="AS197" t="s">
        <v>3</v>
      </c>
      <c r="AT197">
        <v>5.33</v>
      </c>
      <c r="AU197" t="s">
        <v>3</v>
      </c>
      <c r="AV197">
        <v>0</v>
      </c>
      <c r="AW197">
        <v>2</v>
      </c>
      <c r="AX197">
        <v>151752144</v>
      </c>
      <c r="AY197">
        <v>1</v>
      </c>
      <c r="AZ197">
        <v>0</v>
      </c>
      <c r="BA197">
        <v>242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V197">
        <v>0</v>
      </c>
      <c r="CW197">
        <f>ROUND(Y197*Source!I113,9)</f>
        <v>0.84214</v>
      </c>
      <c r="CX197">
        <f>ROUND(Y197*Source!I113,9)</f>
        <v>0.84214</v>
      </c>
      <c r="CY197">
        <f>AB197</f>
        <v>6.84</v>
      </c>
      <c r="CZ197">
        <f>AF197</f>
        <v>0.77</v>
      </c>
      <c r="DA197">
        <f>AJ197</f>
        <v>8.48</v>
      </c>
      <c r="DB197">
        <f t="shared" si="90"/>
        <v>4.0999999999999996</v>
      </c>
      <c r="DC197">
        <f t="shared" si="91"/>
        <v>0</v>
      </c>
      <c r="DD197" t="s">
        <v>3</v>
      </c>
      <c r="DE197" t="s">
        <v>3</v>
      </c>
      <c r="DF197">
        <f t="shared" si="84"/>
        <v>0</v>
      </c>
      <c r="DG197">
        <f>ROUND(ROUND(AF197*AJ197,2)*CX197,2)</f>
        <v>5.5</v>
      </c>
      <c r="DH197">
        <f>ROUND(ROUND(AG197*AK197,2)*CX197,2)</f>
        <v>0</v>
      </c>
      <c r="DI197">
        <f t="shared" si="92"/>
        <v>0</v>
      </c>
      <c r="DJ197">
        <f>DG197</f>
        <v>5.5</v>
      </c>
      <c r="DK197">
        <v>0</v>
      </c>
      <c r="DL197" t="s">
        <v>3</v>
      </c>
      <c r="DM197">
        <v>0</v>
      </c>
      <c r="DN197" t="s">
        <v>3</v>
      </c>
      <c r="DO197">
        <v>0</v>
      </c>
    </row>
    <row r="198" spans="1:119" x14ac:dyDescent="0.2">
      <c r="A198">
        <f>ROW(Source!A113)</f>
        <v>113</v>
      </c>
      <c r="B198">
        <v>151751235</v>
      </c>
      <c r="C198">
        <v>151752127</v>
      </c>
      <c r="D198">
        <v>113490354</v>
      </c>
      <c r="E198">
        <v>1</v>
      </c>
      <c r="F198">
        <v>1</v>
      </c>
      <c r="G198">
        <v>37345137</v>
      </c>
      <c r="H198">
        <v>2</v>
      </c>
      <c r="I198" t="s">
        <v>612</v>
      </c>
      <c r="J198" t="s">
        <v>613</v>
      </c>
      <c r="K198" t="s">
        <v>614</v>
      </c>
      <c r="L198">
        <v>1368</v>
      </c>
      <c r="N198">
        <v>1011</v>
      </c>
      <c r="O198" t="s">
        <v>503</v>
      </c>
      <c r="P198" t="s">
        <v>503</v>
      </c>
      <c r="Q198">
        <v>1</v>
      </c>
      <c r="W198">
        <v>0</v>
      </c>
      <c r="X198">
        <v>744253593</v>
      </c>
      <c r="Y198">
        <f t="shared" si="89"/>
        <v>17.5</v>
      </c>
      <c r="AA198">
        <v>0</v>
      </c>
      <c r="AB198">
        <v>557.83000000000004</v>
      </c>
      <c r="AC198">
        <v>455.99</v>
      </c>
      <c r="AD198">
        <v>0</v>
      </c>
      <c r="AE198">
        <v>0</v>
      </c>
      <c r="AF198">
        <v>24.13</v>
      </c>
      <c r="AG198">
        <v>12.62</v>
      </c>
      <c r="AH198">
        <v>0</v>
      </c>
      <c r="AI198">
        <v>1</v>
      </c>
      <c r="AJ198">
        <v>22.08</v>
      </c>
      <c r="AK198">
        <v>34.51</v>
      </c>
      <c r="AL198">
        <v>1</v>
      </c>
      <c r="AM198">
        <v>2</v>
      </c>
      <c r="AN198">
        <v>0</v>
      </c>
      <c r="AO198">
        <v>1</v>
      </c>
      <c r="AP198">
        <v>1</v>
      </c>
      <c r="AQ198">
        <v>0</v>
      </c>
      <c r="AR198">
        <v>0</v>
      </c>
      <c r="AS198" t="s">
        <v>3</v>
      </c>
      <c r="AT198">
        <v>17.5</v>
      </c>
      <c r="AU198" t="s">
        <v>3</v>
      </c>
      <c r="AV198">
        <v>0</v>
      </c>
      <c r="AW198">
        <v>2</v>
      </c>
      <c r="AX198">
        <v>151752145</v>
      </c>
      <c r="AY198">
        <v>1</v>
      </c>
      <c r="AZ198">
        <v>0</v>
      </c>
      <c r="BA198">
        <v>243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V198">
        <v>0</v>
      </c>
      <c r="CW198">
        <f>ROUND(Y198*Source!I113,9)</f>
        <v>2.7650000000000001</v>
      </c>
      <c r="CX198">
        <f>ROUND(Y198*Source!I113,9)</f>
        <v>2.7650000000000001</v>
      </c>
      <c r="CY198">
        <f>AB198</f>
        <v>557.83000000000004</v>
      </c>
      <c r="CZ198">
        <f>AF198</f>
        <v>24.13</v>
      </c>
      <c r="DA198">
        <f>AJ198</f>
        <v>22.08</v>
      </c>
      <c r="DB198">
        <f t="shared" si="90"/>
        <v>422.28</v>
      </c>
      <c r="DC198">
        <f t="shared" si="91"/>
        <v>220.85</v>
      </c>
      <c r="DD198" t="s">
        <v>3</v>
      </c>
      <c r="DE198" t="s">
        <v>3</v>
      </c>
      <c r="DF198">
        <f t="shared" si="84"/>
        <v>0</v>
      </c>
      <c r="DG198">
        <f>ROUND(ROUND(AF198*AJ198,2)*CX198,2)</f>
        <v>1473.16</v>
      </c>
      <c r="DH198">
        <f>ROUND(ROUND(AG198*AK198,2)*CX198,2)</f>
        <v>1204.21</v>
      </c>
      <c r="DI198">
        <f t="shared" si="92"/>
        <v>0</v>
      </c>
      <c r="DJ198">
        <f>DG198</f>
        <v>1473.16</v>
      </c>
      <c r="DK198">
        <v>0</v>
      </c>
      <c r="DL198" t="s">
        <v>3</v>
      </c>
      <c r="DM198">
        <v>0</v>
      </c>
      <c r="DN198" t="s">
        <v>3</v>
      </c>
      <c r="DO198">
        <v>0</v>
      </c>
    </row>
    <row r="199" spans="1:119" x14ac:dyDescent="0.2">
      <c r="A199">
        <f>ROW(Source!A113)</f>
        <v>113</v>
      </c>
      <c r="B199">
        <v>151751235</v>
      </c>
      <c r="C199">
        <v>151752127</v>
      </c>
      <c r="D199">
        <v>37394962</v>
      </c>
      <c r="E199">
        <v>1</v>
      </c>
      <c r="F199">
        <v>1</v>
      </c>
      <c r="G199">
        <v>37345137</v>
      </c>
      <c r="H199">
        <v>3</v>
      </c>
      <c r="I199" t="s">
        <v>597</v>
      </c>
      <c r="J199" t="s">
        <v>598</v>
      </c>
      <c r="K199" t="s">
        <v>599</v>
      </c>
      <c r="L199">
        <v>1348</v>
      </c>
      <c r="N199">
        <v>1009</v>
      </c>
      <c r="O199" t="s">
        <v>511</v>
      </c>
      <c r="P199" t="s">
        <v>511</v>
      </c>
      <c r="Q199">
        <v>1000</v>
      </c>
      <c r="W199">
        <v>0</v>
      </c>
      <c r="X199">
        <v>1534553938</v>
      </c>
      <c r="Y199">
        <f t="shared" si="89"/>
        <v>1.0499999999999999E-3</v>
      </c>
      <c r="AA199">
        <v>157580.26</v>
      </c>
      <c r="AB199">
        <v>0</v>
      </c>
      <c r="AC199">
        <v>0</v>
      </c>
      <c r="AD199">
        <v>0</v>
      </c>
      <c r="AE199">
        <v>8596.85</v>
      </c>
      <c r="AF199">
        <v>0</v>
      </c>
      <c r="AG199">
        <v>0</v>
      </c>
      <c r="AH199">
        <v>0</v>
      </c>
      <c r="AI199">
        <v>18.329999999999998</v>
      </c>
      <c r="AJ199">
        <v>1</v>
      </c>
      <c r="AK199">
        <v>1</v>
      </c>
      <c r="AL199">
        <v>1</v>
      </c>
      <c r="AM199">
        <v>2</v>
      </c>
      <c r="AN199">
        <v>0</v>
      </c>
      <c r="AO199">
        <v>1</v>
      </c>
      <c r="AP199">
        <v>1</v>
      </c>
      <c r="AQ199">
        <v>0</v>
      </c>
      <c r="AR199">
        <v>0</v>
      </c>
      <c r="AS199" t="s">
        <v>3</v>
      </c>
      <c r="AT199">
        <v>1.0499999999999999E-3</v>
      </c>
      <c r="AU199" t="s">
        <v>3</v>
      </c>
      <c r="AV199">
        <v>0</v>
      </c>
      <c r="AW199">
        <v>2</v>
      </c>
      <c r="AX199">
        <v>151752146</v>
      </c>
      <c r="AY199">
        <v>1</v>
      </c>
      <c r="AZ199">
        <v>0</v>
      </c>
      <c r="BA199">
        <v>244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V199">
        <v>0</v>
      </c>
      <c r="CW199">
        <v>0</v>
      </c>
      <c r="CX199">
        <f>ROUND(Y199*Source!I113,9)</f>
        <v>1.6589999999999999E-4</v>
      </c>
      <c r="CY199">
        <f t="shared" ref="CY199:CY206" si="93">AA199</f>
        <v>157580.26</v>
      </c>
      <c r="CZ199">
        <f t="shared" ref="CZ199:CZ206" si="94">AE199</f>
        <v>8596.85</v>
      </c>
      <c r="DA199">
        <f t="shared" ref="DA199:DA206" si="95">AI199</f>
        <v>18.329999999999998</v>
      </c>
      <c r="DB199">
        <f t="shared" si="90"/>
        <v>9.0299999999999994</v>
      </c>
      <c r="DC199">
        <f t="shared" si="91"/>
        <v>0</v>
      </c>
      <c r="DD199" t="s">
        <v>3</v>
      </c>
      <c r="DE199" t="s">
        <v>3</v>
      </c>
      <c r="DF199">
        <f t="shared" ref="DF199:DF206" si="96">ROUND(ROUND(AE199*AI199,2)*CX199,2)</f>
        <v>26.14</v>
      </c>
      <c r="DG199">
        <f t="shared" ref="DG199:DG209" si="97">ROUND(ROUND(AF199,2)*CX199,2)</f>
        <v>0</v>
      </c>
      <c r="DH199">
        <f t="shared" ref="DH199:DH209" si="98">ROUND(ROUND(AG199,2)*CX199,2)</f>
        <v>0</v>
      </c>
      <c r="DI199">
        <f t="shared" si="92"/>
        <v>0</v>
      </c>
      <c r="DJ199">
        <f t="shared" ref="DJ199:DJ206" si="99">DF199</f>
        <v>26.14</v>
      </c>
      <c r="DK199">
        <v>0</v>
      </c>
      <c r="DL199" t="s">
        <v>3</v>
      </c>
      <c r="DM199">
        <v>0</v>
      </c>
      <c r="DN199" t="s">
        <v>3</v>
      </c>
      <c r="DO199">
        <v>0</v>
      </c>
    </row>
    <row r="200" spans="1:119" x14ac:dyDescent="0.2">
      <c r="A200">
        <f>ROW(Source!A113)</f>
        <v>113</v>
      </c>
      <c r="B200">
        <v>151751235</v>
      </c>
      <c r="C200">
        <v>151752127</v>
      </c>
      <c r="D200">
        <v>37393667</v>
      </c>
      <c r="E200">
        <v>1</v>
      </c>
      <c r="F200">
        <v>1</v>
      </c>
      <c r="G200">
        <v>37345137</v>
      </c>
      <c r="H200">
        <v>3</v>
      </c>
      <c r="I200" t="s">
        <v>618</v>
      </c>
      <c r="J200" t="s">
        <v>619</v>
      </c>
      <c r="K200" t="s">
        <v>620</v>
      </c>
      <c r="L200">
        <v>1354</v>
      </c>
      <c r="N200">
        <v>1010</v>
      </c>
      <c r="O200" t="s">
        <v>29</v>
      </c>
      <c r="P200" t="s">
        <v>29</v>
      </c>
      <c r="Q200">
        <v>1</v>
      </c>
      <c r="W200">
        <v>0</v>
      </c>
      <c r="X200">
        <v>1309094709</v>
      </c>
      <c r="Y200">
        <f t="shared" si="89"/>
        <v>82</v>
      </c>
      <c r="AA200">
        <v>0.82</v>
      </c>
      <c r="AB200">
        <v>0</v>
      </c>
      <c r="AC200">
        <v>0</v>
      </c>
      <c r="AD200">
        <v>0</v>
      </c>
      <c r="AE200">
        <v>0.89</v>
      </c>
      <c r="AF200">
        <v>0</v>
      </c>
      <c r="AG200">
        <v>0</v>
      </c>
      <c r="AH200">
        <v>0</v>
      </c>
      <c r="AI200">
        <v>0.92</v>
      </c>
      <c r="AJ200">
        <v>1</v>
      </c>
      <c r="AK200">
        <v>1</v>
      </c>
      <c r="AL200">
        <v>1</v>
      </c>
      <c r="AM200">
        <v>2</v>
      </c>
      <c r="AN200">
        <v>0</v>
      </c>
      <c r="AO200">
        <v>1</v>
      </c>
      <c r="AP200">
        <v>1</v>
      </c>
      <c r="AQ200">
        <v>0</v>
      </c>
      <c r="AR200">
        <v>0</v>
      </c>
      <c r="AS200" t="s">
        <v>3</v>
      </c>
      <c r="AT200">
        <v>82</v>
      </c>
      <c r="AU200" t="s">
        <v>3</v>
      </c>
      <c r="AV200">
        <v>0</v>
      </c>
      <c r="AW200">
        <v>2</v>
      </c>
      <c r="AX200">
        <v>151752147</v>
      </c>
      <c r="AY200">
        <v>1</v>
      </c>
      <c r="AZ200">
        <v>0</v>
      </c>
      <c r="BA200">
        <v>245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V200">
        <v>0</v>
      </c>
      <c r="CW200">
        <v>0</v>
      </c>
      <c r="CX200">
        <f>ROUND(Y200*Source!I113,9)</f>
        <v>12.956</v>
      </c>
      <c r="CY200">
        <f t="shared" si="93"/>
        <v>0.82</v>
      </c>
      <c r="CZ200">
        <f t="shared" si="94"/>
        <v>0.89</v>
      </c>
      <c r="DA200">
        <f t="shared" si="95"/>
        <v>0.92</v>
      </c>
      <c r="DB200">
        <f t="shared" si="90"/>
        <v>72.98</v>
      </c>
      <c r="DC200">
        <f t="shared" si="91"/>
        <v>0</v>
      </c>
      <c r="DD200" t="s">
        <v>3</v>
      </c>
      <c r="DE200" t="s">
        <v>3</v>
      </c>
      <c r="DF200">
        <f t="shared" si="96"/>
        <v>10.62</v>
      </c>
      <c r="DG200">
        <f t="shared" si="97"/>
        <v>0</v>
      </c>
      <c r="DH200">
        <f t="shared" si="98"/>
        <v>0</v>
      </c>
      <c r="DI200">
        <f t="shared" si="92"/>
        <v>0</v>
      </c>
      <c r="DJ200">
        <f t="shared" si="99"/>
        <v>10.62</v>
      </c>
      <c r="DK200">
        <v>0</v>
      </c>
      <c r="DL200" t="s">
        <v>3</v>
      </c>
      <c r="DM200">
        <v>0</v>
      </c>
      <c r="DN200" t="s">
        <v>3</v>
      </c>
      <c r="DO200">
        <v>0</v>
      </c>
    </row>
    <row r="201" spans="1:119" x14ac:dyDescent="0.2">
      <c r="A201">
        <f>ROW(Source!A113)</f>
        <v>113</v>
      </c>
      <c r="B201">
        <v>151751235</v>
      </c>
      <c r="C201">
        <v>151752127</v>
      </c>
      <c r="D201">
        <v>37396617</v>
      </c>
      <c r="E201">
        <v>1</v>
      </c>
      <c r="F201">
        <v>1</v>
      </c>
      <c r="G201">
        <v>37345137</v>
      </c>
      <c r="H201">
        <v>3</v>
      </c>
      <c r="I201" t="s">
        <v>642</v>
      </c>
      <c r="J201" t="s">
        <v>643</v>
      </c>
      <c r="K201" t="s">
        <v>644</v>
      </c>
      <c r="L201">
        <v>1346</v>
      </c>
      <c r="N201">
        <v>1009</v>
      </c>
      <c r="O201" t="s">
        <v>507</v>
      </c>
      <c r="P201" t="s">
        <v>507</v>
      </c>
      <c r="Q201">
        <v>1</v>
      </c>
      <c r="W201">
        <v>0</v>
      </c>
      <c r="X201">
        <v>-549252313</v>
      </c>
      <c r="Y201">
        <f t="shared" si="89"/>
        <v>0.03</v>
      </c>
      <c r="AA201">
        <v>1072.27</v>
      </c>
      <c r="AB201">
        <v>0</v>
      </c>
      <c r="AC201">
        <v>0</v>
      </c>
      <c r="AD201">
        <v>0</v>
      </c>
      <c r="AE201">
        <v>520.52</v>
      </c>
      <c r="AF201">
        <v>0</v>
      </c>
      <c r="AG201">
        <v>0</v>
      </c>
      <c r="AH201">
        <v>0</v>
      </c>
      <c r="AI201">
        <v>2.06</v>
      </c>
      <c r="AJ201">
        <v>1</v>
      </c>
      <c r="AK201">
        <v>1</v>
      </c>
      <c r="AL201">
        <v>1</v>
      </c>
      <c r="AM201">
        <v>2</v>
      </c>
      <c r="AN201">
        <v>0</v>
      </c>
      <c r="AO201">
        <v>1</v>
      </c>
      <c r="AP201">
        <v>1</v>
      </c>
      <c r="AQ201">
        <v>0</v>
      </c>
      <c r="AR201">
        <v>0</v>
      </c>
      <c r="AS201" t="s">
        <v>3</v>
      </c>
      <c r="AT201">
        <v>0.03</v>
      </c>
      <c r="AU201" t="s">
        <v>3</v>
      </c>
      <c r="AV201">
        <v>0</v>
      </c>
      <c r="AW201">
        <v>2</v>
      </c>
      <c r="AX201">
        <v>151752148</v>
      </c>
      <c r="AY201">
        <v>1</v>
      </c>
      <c r="AZ201">
        <v>0</v>
      </c>
      <c r="BA201">
        <v>246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V201">
        <v>0</v>
      </c>
      <c r="CW201">
        <v>0</v>
      </c>
      <c r="CX201">
        <f>ROUND(Y201*Source!I113,9)</f>
        <v>4.7400000000000003E-3</v>
      </c>
      <c r="CY201">
        <f t="shared" si="93"/>
        <v>1072.27</v>
      </c>
      <c r="CZ201">
        <f t="shared" si="94"/>
        <v>520.52</v>
      </c>
      <c r="DA201">
        <f t="shared" si="95"/>
        <v>2.06</v>
      </c>
      <c r="DB201">
        <f t="shared" si="90"/>
        <v>15.62</v>
      </c>
      <c r="DC201">
        <f t="shared" si="91"/>
        <v>0</v>
      </c>
      <c r="DD201" t="s">
        <v>3</v>
      </c>
      <c r="DE201" t="s">
        <v>3</v>
      </c>
      <c r="DF201">
        <f t="shared" si="96"/>
        <v>5.08</v>
      </c>
      <c r="DG201">
        <f t="shared" si="97"/>
        <v>0</v>
      </c>
      <c r="DH201">
        <f t="shared" si="98"/>
        <v>0</v>
      </c>
      <c r="DI201">
        <f t="shared" si="92"/>
        <v>0</v>
      </c>
      <c r="DJ201">
        <f t="shared" si="99"/>
        <v>5.08</v>
      </c>
      <c r="DK201">
        <v>0</v>
      </c>
      <c r="DL201" t="s">
        <v>3</v>
      </c>
      <c r="DM201">
        <v>0</v>
      </c>
      <c r="DN201" t="s">
        <v>3</v>
      </c>
      <c r="DO201">
        <v>0</v>
      </c>
    </row>
    <row r="202" spans="1:119" x14ac:dyDescent="0.2">
      <c r="A202">
        <f>ROW(Source!A113)</f>
        <v>113</v>
      </c>
      <c r="B202">
        <v>151751235</v>
      </c>
      <c r="C202">
        <v>151752127</v>
      </c>
      <c r="D202">
        <v>37393898</v>
      </c>
      <c r="E202">
        <v>1</v>
      </c>
      <c r="F202">
        <v>1</v>
      </c>
      <c r="G202">
        <v>37345137</v>
      </c>
      <c r="H202">
        <v>3</v>
      </c>
      <c r="I202" t="s">
        <v>636</v>
      </c>
      <c r="J202" t="s">
        <v>637</v>
      </c>
      <c r="K202" t="s">
        <v>638</v>
      </c>
      <c r="L202">
        <v>1348</v>
      </c>
      <c r="N202">
        <v>1009</v>
      </c>
      <c r="O202" t="s">
        <v>511</v>
      </c>
      <c r="P202" t="s">
        <v>511</v>
      </c>
      <c r="Q202">
        <v>1000</v>
      </c>
      <c r="W202">
        <v>0</v>
      </c>
      <c r="X202">
        <v>-1971136070</v>
      </c>
      <c r="Y202">
        <f t="shared" si="89"/>
        <v>6.8000000000000005E-4</v>
      </c>
      <c r="AA202">
        <v>48567.24</v>
      </c>
      <c r="AB202">
        <v>0</v>
      </c>
      <c r="AC202">
        <v>0</v>
      </c>
      <c r="AD202">
        <v>0</v>
      </c>
      <c r="AE202">
        <v>16189.08</v>
      </c>
      <c r="AF202">
        <v>0</v>
      </c>
      <c r="AG202">
        <v>0</v>
      </c>
      <c r="AH202">
        <v>0</v>
      </c>
      <c r="AI202">
        <v>3</v>
      </c>
      <c r="AJ202">
        <v>1</v>
      </c>
      <c r="AK202">
        <v>1</v>
      </c>
      <c r="AL202">
        <v>1</v>
      </c>
      <c r="AM202">
        <v>2</v>
      </c>
      <c r="AN202">
        <v>0</v>
      </c>
      <c r="AO202">
        <v>1</v>
      </c>
      <c r="AP202">
        <v>1</v>
      </c>
      <c r="AQ202">
        <v>0</v>
      </c>
      <c r="AR202">
        <v>0</v>
      </c>
      <c r="AS202" t="s">
        <v>3</v>
      </c>
      <c r="AT202">
        <v>6.8000000000000005E-4</v>
      </c>
      <c r="AU202" t="s">
        <v>3</v>
      </c>
      <c r="AV202">
        <v>0</v>
      </c>
      <c r="AW202">
        <v>2</v>
      </c>
      <c r="AX202">
        <v>151752149</v>
      </c>
      <c r="AY202">
        <v>1</v>
      </c>
      <c r="AZ202">
        <v>0</v>
      </c>
      <c r="BA202">
        <v>247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V202">
        <v>0</v>
      </c>
      <c r="CW202">
        <v>0</v>
      </c>
      <c r="CX202">
        <f>ROUND(Y202*Source!I113,9)</f>
        <v>1.0744E-4</v>
      </c>
      <c r="CY202">
        <f t="shared" si="93"/>
        <v>48567.24</v>
      </c>
      <c r="CZ202">
        <f t="shared" si="94"/>
        <v>16189.08</v>
      </c>
      <c r="DA202">
        <f t="shared" si="95"/>
        <v>3</v>
      </c>
      <c r="DB202">
        <f t="shared" si="90"/>
        <v>11.01</v>
      </c>
      <c r="DC202">
        <f t="shared" si="91"/>
        <v>0</v>
      </c>
      <c r="DD202" t="s">
        <v>3</v>
      </c>
      <c r="DE202" t="s">
        <v>3</v>
      </c>
      <c r="DF202">
        <f t="shared" si="96"/>
        <v>5.22</v>
      </c>
      <c r="DG202">
        <f t="shared" si="97"/>
        <v>0</v>
      </c>
      <c r="DH202">
        <f t="shared" si="98"/>
        <v>0</v>
      </c>
      <c r="DI202">
        <f t="shared" si="92"/>
        <v>0</v>
      </c>
      <c r="DJ202">
        <f t="shared" si="99"/>
        <v>5.22</v>
      </c>
      <c r="DK202">
        <v>0</v>
      </c>
      <c r="DL202" t="s">
        <v>3</v>
      </c>
      <c r="DM202">
        <v>0</v>
      </c>
      <c r="DN202" t="s">
        <v>3</v>
      </c>
      <c r="DO202">
        <v>0</v>
      </c>
    </row>
    <row r="203" spans="1:119" x14ac:dyDescent="0.2">
      <c r="A203">
        <f>ROW(Source!A113)</f>
        <v>113</v>
      </c>
      <c r="B203">
        <v>151751235</v>
      </c>
      <c r="C203">
        <v>151752127</v>
      </c>
      <c r="D203">
        <v>37394291</v>
      </c>
      <c r="E203">
        <v>1</v>
      </c>
      <c r="F203">
        <v>1</v>
      </c>
      <c r="G203">
        <v>37345137</v>
      </c>
      <c r="H203">
        <v>3</v>
      </c>
      <c r="I203" t="s">
        <v>645</v>
      </c>
      <c r="J203" t="s">
        <v>646</v>
      </c>
      <c r="K203" t="s">
        <v>647</v>
      </c>
      <c r="L203">
        <v>1348</v>
      </c>
      <c r="N203">
        <v>1009</v>
      </c>
      <c r="O203" t="s">
        <v>511</v>
      </c>
      <c r="P203" t="s">
        <v>511</v>
      </c>
      <c r="Q203">
        <v>1000</v>
      </c>
      <c r="W203">
        <v>0</v>
      </c>
      <c r="X203">
        <v>-391005678</v>
      </c>
      <c r="Y203">
        <f t="shared" si="89"/>
        <v>2.0999999999999999E-3</v>
      </c>
      <c r="AA203">
        <v>87568.03</v>
      </c>
      <c r="AB203">
        <v>0</v>
      </c>
      <c r="AC203">
        <v>0</v>
      </c>
      <c r="AD203">
        <v>0</v>
      </c>
      <c r="AE203">
        <v>7982.5</v>
      </c>
      <c r="AF203">
        <v>0</v>
      </c>
      <c r="AG203">
        <v>0</v>
      </c>
      <c r="AH203">
        <v>0</v>
      </c>
      <c r="AI203">
        <v>10.97</v>
      </c>
      <c r="AJ203">
        <v>1</v>
      </c>
      <c r="AK203">
        <v>1</v>
      </c>
      <c r="AL203">
        <v>1</v>
      </c>
      <c r="AM203">
        <v>2</v>
      </c>
      <c r="AN203">
        <v>0</v>
      </c>
      <c r="AO203">
        <v>1</v>
      </c>
      <c r="AP203">
        <v>1</v>
      </c>
      <c r="AQ203">
        <v>0</v>
      </c>
      <c r="AR203">
        <v>0</v>
      </c>
      <c r="AS203" t="s">
        <v>3</v>
      </c>
      <c r="AT203">
        <v>2.0999999999999999E-3</v>
      </c>
      <c r="AU203" t="s">
        <v>3</v>
      </c>
      <c r="AV203">
        <v>0</v>
      </c>
      <c r="AW203">
        <v>2</v>
      </c>
      <c r="AX203">
        <v>151752150</v>
      </c>
      <c r="AY203">
        <v>1</v>
      </c>
      <c r="AZ203">
        <v>0</v>
      </c>
      <c r="BA203">
        <v>248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V203">
        <v>0</v>
      </c>
      <c r="CW203">
        <v>0</v>
      </c>
      <c r="CX203">
        <f>ROUND(Y203*Source!I113,9)</f>
        <v>3.3179999999999999E-4</v>
      </c>
      <c r="CY203">
        <f t="shared" si="93"/>
        <v>87568.03</v>
      </c>
      <c r="CZ203">
        <f t="shared" si="94"/>
        <v>7982.5</v>
      </c>
      <c r="DA203">
        <f t="shared" si="95"/>
        <v>10.97</v>
      </c>
      <c r="DB203">
        <f t="shared" si="90"/>
        <v>16.760000000000002</v>
      </c>
      <c r="DC203">
        <f t="shared" si="91"/>
        <v>0</v>
      </c>
      <c r="DD203" t="s">
        <v>3</v>
      </c>
      <c r="DE203" t="s">
        <v>3</v>
      </c>
      <c r="DF203">
        <f t="shared" si="96"/>
        <v>29.06</v>
      </c>
      <c r="DG203">
        <f t="shared" si="97"/>
        <v>0</v>
      </c>
      <c r="DH203">
        <f t="shared" si="98"/>
        <v>0</v>
      </c>
      <c r="DI203">
        <f t="shared" si="92"/>
        <v>0</v>
      </c>
      <c r="DJ203">
        <f t="shared" si="99"/>
        <v>29.06</v>
      </c>
      <c r="DK203">
        <v>0</v>
      </c>
      <c r="DL203" t="s">
        <v>3</v>
      </c>
      <c r="DM203">
        <v>0</v>
      </c>
      <c r="DN203" t="s">
        <v>3</v>
      </c>
      <c r="DO203">
        <v>0</v>
      </c>
    </row>
    <row r="204" spans="1:119" x14ac:dyDescent="0.2">
      <c r="A204">
        <f>ROW(Source!A113)</f>
        <v>113</v>
      </c>
      <c r="B204">
        <v>151751235</v>
      </c>
      <c r="C204">
        <v>151752127</v>
      </c>
      <c r="D204">
        <v>113490145</v>
      </c>
      <c r="E204">
        <v>1</v>
      </c>
      <c r="F204">
        <v>1</v>
      </c>
      <c r="G204">
        <v>37345137</v>
      </c>
      <c r="H204">
        <v>3</v>
      </c>
      <c r="I204" t="s">
        <v>648</v>
      </c>
      <c r="J204" t="s">
        <v>649</v>
      </c>
      <c r="K204" t="s">
        <v>650</v>
      </c>
      <c r="L204">
        <v>1358</v>
      </c>
      <c r="N204">
        <v>1010</v>
      </c>
      <c r="O204" t="s">
        <v>311</v>
      </c>
      <c r="P204" t="s">
        <v>311</v>
      </c>
      <c r="Q204">
        <v>10</v>
      </c>
      <c r="W204">
        <v>0</v>
      </c>
      <c r="X204">
        <v>-1896586194</v>
      </c>
      <c r="Y204">
        <f t="shared" si="89"/>
        <v>1.02</v>
      </c>
      <c r="AA204">
        <v>42.42</v>
      </c>
      <c r="AB204">
        <v>0</v>
      </c>
      <c r="AC204">
        <v>0</v>
      </c>
      <c r="AD204">
        <v>0</v>
      </c>
      <c r="AE204">
        <v>5.46</v>
      </c>
      <c r="AF204">
        <v>0</v>
      </c>
      <c r="AG204">
        <v>0</v>
      </c>
      <c r="AH204">
        <v>0</v>
      </c>
      <c r="AI204">
        <v>7.77</v>
      </c>
      <c r="AJ204">
        <v>1</v>
      </c>
      <c r="AK204">
        <v>1</v>
      </c>
      <c r="AL204">
        <v>1</v>
      </c>
      <c r="AM204">
        <v>2</v>
      </c>
      <c r="AN204">
        <v>0</v>
      </c>
      <c r="AO204">
        <v>1</v>
      </c>
      <c r="AP204">
        <v>1</v>
      </c>
      <c r="AQ204">
        <v>0</v>
      </c>
      <c r="AR204">
        <v>0</v>
      </c>
      <c r="AS204" t="s">
        <v>3</v>
      </c>
      <c r="AT204">
        <v>1.02</v>
      </c>
      <c r="AU204" t="s">
        <v>3</v>
      </c>
      <c r="AV204">
        <v>0</v>
      </c>
      <c r="AW204">
        <v>2</v>
      </c>
      <c r="AX204">
        <v>151752151</v>
      </c>
      <c r="AY204">
        <v>1</v>
      </c>
      <c r="AZ204">
        <v>0</v>
      </c>
      <c r="BA204">
        <v>249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V204">
        <v>0</v>
      </c>
      <c r="CW204">
        <v>0</v>
      </c>
      <c r="CX204">
        <f>ROUND(Y204*Source!I113,9)</f>
        <v>0.16116</v>
      </c>
      <c r="CY204">
        <f t="shared" si="93"/>
        <v>42.42</v>
      </c>
      <c r="CZ204">
        <f t="shared" si="94"/>
        <v>5.46</v>
      </c>
      <c r="DA204">
        <f t="shared" si="95"/>
        <v>7.77</v>
      </c>
      <c r="DB204">
        <f t="shared" si="90"/>
        <v>5.57</v>
      </c>
      <c r="DC204">
        <f t="shared" si="91"/>
        <v>0</v>
      </c>
      <c r="DD204" t="s">
        <v>3</v>
      </c>
      <c r="DE204" t="s">
        <v>3</v>
      </c>
      <c r="DF204">
        <f t="shared" si="96"/>
        <v>6.84</v>
      </c>
      <c r="DG204">
        <f t="shared" si="97"/>
        <v>0</v>
      </c>
      <c r="DH204">
        <f t="shared" si="98"/>
        <v>0</v>
      </c>
      <c r="DI204">
        <f t="shared" si="92"/>
        <v>0</v>
      </c>
      <c r="DJ204">
        <f t="shared" si="99"/>
        <v>6.84</v>
      </c>
      <c r="DK204">
        <v>0</v>
      </c>
      <c r="DL204" t="s">
        <v>3</v>
      </c>
      <c r="DM204">
        <v>0</v>
      </c>
      <c r="DN204" t="s">
        <v>3</v>
      </c>
      <c r="DO204">
        <v>0</v>
      </c>
    </row>
    <row r="205" spans="1:119" x14ac:dyDescent="0.2">
      <c r="A205">
        <f>ROW(Source!A113)</f>
        <v>113</v>
      </c>
      <c r="B205">
        <v>151751235</v>
      </c>
      <c r="C205">
        <v>151752127</v>
      </c>
      <c r="D205">
        <v>122156179</v>
      </c>
      <c r="E205">
        <v>1</v>
      </c>
      <c r="F205">
        <v>1</v>
      </c>
      <c r="G205">
        <v>37345137</v>
      </c>
      <c r="H205">
        <v>3</v>
      </c>
      <c r="I205" t="s">
        <v>651</v>
      </c>
      <c r="J205" t="s">
        <v>652</v>
      </c>
      <c r="K205" t="s">
        <v>653</v>
      </c>
      <c r="L205">
        <v>1354</v>
      </c>
      <c r="N205">
        <v>1010</v>
      </c>
      <c r="O205" t="s">
        <v>29</v>
      </c>
      <c r="P205" t="s">
        <v>29</v>
      </c>
      <c r="Q205">
        <v>1</v>
      </c>
      <c r="W205">
        <v>0</v>
      </c>
      <c r="X205">
        <v>-837770269</v>
      </c>
      <c r="Y205">
        <f t="shared" si="89"/>
        <v>8</v>
      </c>
      <c r="AA205">
        <v>120.67</v>
      </c>
      <c r="AB205">
        <v>0</v>
      </c>
      <c r="AC205">
        <v>0</v>
      </c>
      <c r="AD205">
        <v>0</v>
      </c>
      <c r="AE205">
        <v>14.99</v>
      </c>
      <c r="AF205">
        <v>0</v>
      </c>
      <c r="AG205">
        <v>0</v>
      </c>
      <c r="AH205">
        <v>0</v>
      </c>
      <c r="AI205">
        <v>8.0500000000000007</v>
      </c>
      <c r="AJ205">
        <v>1</v>
      </c>
      <c r="AK205">
        <v>1</v>
      </c>
      <c r="AL205">
        <v>1</v>
      </c>
      <c r="AM205">
        <v>2</v>
      </c>
      <c r="AN205">
        <v>0</v>
      </c>
      <c r="AO205">
        <v>1</v>
      </c>
      <c r="AP205">
        <v>1</v>
      </c>
      <c r="AQ205">
        <v>0</v>
      </c>
      <c r="AR205">
        <v>0</v>
      </c>
      <c r="AS205" t="s">
        <v>3</v>
      </c>
      <c r="AT205">
        <v>8</v>
      </c>
      <c r="AU205" t="s">
        <v>3</v>
      </c>
      <c r="AV205">
        <v>0</v>
      </c>
      <c r="AW205">
        <v>2</v>
      </c>
      <c r="AX205">
        <v>151752152</v>
      </c>
      <c r="AY205">
        <v>1</v>
      </c>
      <c r="AZ205">
        <v>0</v>
      </c>
      <c r="BA205">
        <v>250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V205">
        <v>0</v>
      </c>
      <c r="CW205">
        <v>0</v>
      </c>
      <c r="CX205">
        <f>ROUND(Y205*Source!I113,9)</f>
        <v>1.264</v>
      </c>
      <c r="CY205">
        <f t="shared" si="93"/>
        <v>120.67</v>
      </c>
      <c r="CZ205">
        <f t="shared" si="94"/>
        <v>14.99</v>
      </c>
      <c r="DA205">
        <f t="shared" si="95"/>
        <v>8.0500000000000007</v>
      </c>
      <c r="DB205">
        <f t="shared" si="90"/>
        <v>119.92</v>
      </c>
      <c r="DC205">
        <f t="shared" si="91"/>
        <v>0</v>
      </c>
      <c r="DD205" t="s">
        <v>3</v>
      </c>
      <c r="DE205" t="s">
        <v>3</v>
      </c>
      <c r="DF205">
        <f t="shared" si="96"/>
        <v>152.53</v>
      </c>
      <c r="DG205">
        <f t="shared" si="97"/>
        <v>0</v>
      </c>
      <c r="DH205">
        <f t="shared" si="98"/>
        <v>0</v>
      </c>
      <c r="DI205">
        <f t="shared" si="92"/>
        <v>0</v>
      </c>
      <c r="DJ205">
        <f t="shared" si="99"/>
        <v>152.53</v>
      </c>
      <c r="DK205">
        <v>0</v>
      </c>
      <c r="DL205" t="s">
        <v>3</v>
      </c>
      <c r="DM205">
        <v>0</v>
      </c>
      <c r="DN205" t="s">
        <v>3</v>
      </c>
      <c r="DO205">
        <v>0</v>
      </c>
    </row>
    <row r="206" spans="1:119" x14ac:dyDescent="0.2">
      <c r="A206">
        <f>ROW(Source!A113)</f>
        <v>113</v>
      </c>
      <c r="B206">
        <v>151751235</v>
      </c>
      <c r="C206">
        <v>151752127</v>
      </c>
      <c r="D206">
        <v>37406939</v>
      </c>
      <c r="E206">
        <v>1</v>
      </c>
      <c r="F206">
        <v>1</v>
      </c>
      <c r="G206">
        <v>37345137</v>
      </c>
      <c r="H206">
        <v>3</v>
      </c>
      <c r="I206" t="s">
        <v>654</v>
      </c>
      <c r="J206" t="s">
        <v>655</v>
      </c>
      <c r="K206" t="s">
        <v>656</v>
      </c>
      <c r="L206">
        <v>1356</v>
      </c>
      <c r="N206">
        <v>1010</v>
      </c>
      <c r="O206" t="s">
        <v>176</v>
      </c>
      <c r="P206" t="s">
        <v>176</v>
      </c>
      <c r="Q206">
        <v>1000</v>
      </c>
      <c r="W206">
        <v>0</v>
      </c>
      <c r="X206">
        <v>-412407988</v>
      </c>
      <c r="Y206">
        <f t="shared" si="89"/>
        <v>4.1000000000000002E-2</v>
      </c>
      <c r="AA206">
        <v>2373.6</v>
      </c>
      <c r="AB206">
        <v>0</v>
      </c>
      <c r="AC206">
        <v>0</v>
      </c>
      <c r="AD206">
        <v>0</v>
      </c>
      <c r="AE206">
        <v>920</v>
      </c>
      <c r="AF206">
        <v>0</v>
      </c>
      <c r="AG206">
        <v>0</v>
      </c>
      <c r="AH206">
        <v>0</v>
      </c>
      <c r="AI206">
        <v>2.58</v>
      </c>
      <c r="AJ206">
        <v>1</v>
      </c>
      <c r="AK206">
        <v>1</v>
      </c>
      <c r="AL206">
        <v>1</v>
      </c>
      <c r="AM206">
        <v>2</v>
      </c>
      <c r="AN206">
        <v>0</v>
      </c>
      <c r="AO206">
        <v>1</v>
      </c>
      <c r="AP206">
        <v>1</v>
      </c>
      <c r="AQ206">
        <v>0</v>
      </c>
      <c r="AR206">
        <v>0</v>
      </c>
      <c r="AS206" t="s">
        <v>3</v>
      </c>
      <c r="AT206">
        <v>4.1000000000000002E-2</v>
      </c>
      <c r="AU206" t="s">
        <v>3</v>
      </c>
      <c r="AV206">
        <v>0</v>
      </c>
      <c r="AW206">
        <v>2</v>
      </c>
      <c r="AX206">
        <v>151752153</v>
      </c>
      <c r="AY206">
        <v>1</v>
      </c>
      <c r="AZ206">
        <v>0</v>
      </c>
      <c r="BA206">
        <v>251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V206">
        <v>0</v>
      </c>
      <c r="CW206">
        <v>0</v>
      </c>
      <c r="CX206">
        <f>ROUND(Y206*Source!I113,9)</f>
        <v>6.4780000000000003E-3</v>
      </c>
      <c r="CY206">
        <f t="shared" si="93"/>
        <v>2373.6</v>
      </c>
      <c r="CZ206">
        <f t="shared" si="94"/>
        <v>920</v>
      </c>
      <c r="DA206">
        <f t="shared" si="95"/>
        <v>2.58</v>
      </c>
      <c r="DB206">
        <f t="shared" si="90"/>
        <v>37.72</v>
      </c>
      <c r="DC206">
        <f t="shared" si="91"/>
        <v>0</v>
      </c>
      <c r="DD206" t="s">
        <v>3</v>
      </c>
      <c r="DE206" t="s">
        <v>3</v>
      </c>
      <c r="DF206">
        <f t="shared" si="96"/>
        <v>15.38</v>
      </c>
      <c r="DG206">
        <f t="shared" si="97"/>
        <v>0</v>
      </c>
      <c r="DH206">
        <f t="shared" si="98"/>
        <v>0</v>
      </c>
      <c r="DI206">
        <f t="shared" si="92"/>
        <v>0</v>
      </c>
      <c r="DJ206">
        <f t="shared" si="99"/>
        <v>15.38</v>
      </c>
      <c r="DK206">
        <v>0</v>
      </c>
      <c r="DL206" t="s">
        <v>3</v>
      </c>
      <c r="DM206">
        <v>0</v>
      </c>
      <c r="DN206" t="s">
        <v>3</v>
      </c>
      <c r="DO206">
        <v>0</v>
      </c>
    </row>
    <row r="207" spans="1:119" x14ac:dyDescent="0.2">
      <c r="A207">
        <f>ROW(Source!A116)</f>
        <v>116</v>
      </c>
      <c r="B207">
        <v>151751237</v>
      </c>
      <c r="C207">
        <v>151752160</v>
      </c>
      <c r="D207">
        <v>37345142</v>
      </c>
      <c r="E207">
        <v>37345137</v>
      </c>
      <c r="F207">
        <v>1</v>
      </c>
      <c r="G207">
        <v>37345137</v>
      </c>
      <c r="H207">
        <v>1</v>
      </c>
      <c r="I207" t="s">
        <v>497</v>
      </c>
      <c r="J207" t="s">
        <v>3</v>
      </c>
      <c r="K207" t="s">
        <v>498</v>
      </c>
      <c r="L207">
        <v>1191</v>
      </c>
      <c r="N207">
        <v>1013</v>
      </c>
      <c r="O207" t="s">
        <v>499</v>
      </c>
      <c r="P207" t="s">
        <v>499</v>
      </c>
      <c r="Q207">
        <v>1</v>
      </c>
      <c r="W207">
        <v>0</v>
      </c>
      <c r="X207">
        <v>476480486</v>
      </c>
      <c r="Y207">
        <f t="shared" si="89"/>
        <v>19.059999999999999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1</v>
      </c>
      <c r="AJ207">
        <v>1</v>
      </c>
      <c r="AK207">
        <v>1</v>
      </c>
      <c r="AL207">
        <v>1</v>
      </c>
      <c r="AM207">
        <v>-2</v>
      </c>
      <c r="AN207">
        <v>0</v>
      </c>
      <c r="AO207">
        <v>1</v>
      </c>
      <c r="AP207">
        <v>1</v>
      </c>
      <c r="AQ207">
        <v>0</v>
      </c>
      <c r="AR207">
        <v>0</v>
      </c>
      <c r="AS207" t="s">
        <v>3</v>
      </c>
      <c r="AT207">
        <v>19.059999999999999</v>
      </c>
      <c r="AU207" t="s">
        <v>3</v>
      </c>
      <c r="AV207">
        <v>1</v>
      </c>
      <c r="AW207">
        <v>2</v>
      </c>
      <c r="AX207">
        <v>151752163</v>
      </c>
      <c r="AY207">
        <v>1</v>
      </c>
      <c r="AZ207">
        <v>0</v>
      </c>
      <c r="BA207">
        <v>257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U207">
        <f>ROUND(AT207*Source!I116*AH207*AL207,2)</f>
        <v>0</v>
      </c>
      <c r="CV207">
        <f>ROUND(Y207*Source!I116,9)</f>
        <v>9.7205999999999992</v>
      </c>
      <c r="CW207">
        <v>0</v>
      </c>
      <c r="CX207">
        <f>ROUND(Y207*Source!I116,9)</f>
        <v>9.7205999999999992</v>
      </c>
      <c r="CY207">
        <f>AD207</f>
        <v>0</v>
      </c>
      <c r="CZ207">
        <f>AH207</f>
        <v>0</v>
      </c>
      <c r="DA207">
        <f>AL207</f>
        <v>1</v>
      </c>
      <c r="DB207">
        <f t="shared" si="90"/>
        <v>0</v>
      </c>
      <c r="DC207">
        <f t="shared" si="91"/>
        <v>0</v>
      </c>
      <c r="DD207" t="s">
        <v>3</v>
      </c>
      <c r="DE207" t="s">
        <v>3</v>
      </c>
      <c r="DF207">
        <f t="shared" ref="DF207:DF218" si="100">ROUND(ROUND(AE207,2)*CX207,2)</f>
        <v>0</v>
      </c>
      <c r="DG207">
        <f t="shared" si="97"/>
        <v>0</v>
      </c>
      <c r="DH207">
        <f t="shared" si="98"/>
        <v>0</v>
      </c>
      <c r="DI207">
        <f t="shared" si="92"/>
        <v>0</v>
      </c>
      <c r="DJ207">
        <f>DI207</f>
        <v>0</v>
      </c>
      <c r="DK207">
        <v>0</v>
      </c>
      <c r="DL207" t="s">
        <v>3</v>
      </c>
      <c r="DM207">
        <v>0</v>
      </c>
      <c r="DN207" t="s">
        <v>3</v>
      </c>
      <c r="DO207">
        <v>0</v>
      </c>
    </row>
    <row r="208" spans="1:119" x14ac:dyDescent="0.2">
      <c r="A208">
        <f>ROW(Source!A116)</f>
        <v>116</v>
      </c>
      <c r="B208">
        <v>151751237</v>
      </c>
      <c r="C208">
        <v>151752160</v>
      </c>
      <c r="D208">
        <v>37418483</v>
      </c>
      <c r="E208">
        <v>1</v>
      </c>
      <c r="F208">
        <v>1</v>
      </c>
      <c r="G208">
        <v>37345137</v>
      </c>
      <c r="H208">
        <v>2</v>
      </c>
      <c r="I208" t="s">
        <v>594</v>
      </c>
      <c r="J208" t="s">
        <v>595</v>
      </c>
      <c r="K208" t="s">
        <v>596</v>
      </c>
      <c r="L208">
        <v>1368</v>
      </c>
      <c r="N208">
        <v>1011</v>
      </c>
      <c r="O208" t="s">
        <v>503</v>
      </c>
      <c r="P208" t="s">
        <v>503</v>
      </c>
      <c r="Q208">
        <v>1</v>
      </c>
      <c r="W208">
        <v>0</v>
      </c>
      <c r="X208">
        <v>1944310998</v>
      </c>
      <c r="Y208">
        <f t="shared" si="89"/>
        <v>18.5</v>
      </c>
      <c r="AA208">
        <v>0</v>
      </c>
      <c r="AB208">
        <v>0.77</v>
      </c>
      <c r="AC208">
        <v>0</v>
      </c>
      <c r="AD208">
        <v>0</v>
      </c>
      <c r="AE208">
        <v>0</v>
      </c>
      <c r="AF208">
        <v>0.77</v>
      </c>
      <c r="AG208">
        <v>0</v>
      </c>
      <c r="AH208">
        <v>0</v>
      </c>
      <c r="AI208">
        <v>1</v>
      </c>
      <c r="AJ208">
        <v>1</v>
      </c>
      <c r="AK208">
        <v>1</v>
      </c>
      <c r="AL208">
        <v>1</v>
      </c>
      <c r="AM208">
        <v>-2</v>
      </c>
      <c r="AN208">
        <v>0</v>
      </c>
      <c r="AO208">
        <v>1</v>
      </c>
      <c r="AP208">
        <v>1</v>
      </c>
      <c r="AQ208">
        <v>0</v>
      </c>
      <c r="AR208">
        <v>0</v>
      </c>
      <c r="AS208" t="s">
        <v>3</v>
      </c>
      <c r="AT208">
        <v>18.5</v>
      </c>
      <c r="AU208" t="s">
        <v>3</v>
      </c>
      <c r="AV208">
        <v>0</v>
      </c>
      <c r="AW208">
        <v>2</v>
      </c>
      <c r="AX208">
        <v>151752164</v>
      </c>
      <c r="AY208">
        <v>1</v>
      </c>
      <c r="AZ208">
        <v>0</v>
      </c>
      <c r="BA208">
        <v>258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V208">
        <v>0</v>
      </c>
      <c r="CW208">
        <f>ROUND(Y208*Source!I116,9)</f>
        <v>9.4350000000000005</v>
      </c>
      <c r="CX208">
        <f>ROUND(Y208*Source!I116,9)</f>
        <v>9.4350000000000005</v>
      </c>
      <c r="CY208">
        <f>AB208</f>
        <v>0.77</v>
      </c>
      <c r="CZ208">
        <f>AF208</f>
        <v>0.77</v>
      </c>
      <c r="DA208">
        <f>AJ208</f>
        <v>1</v>
      </c>
      <c r="DB208">
        <f t="shared" si="90"/>
        <v>14.25</v>
      </c>
      <c r="DC208">
        <f t="shared" si="91"/>
        <v>0</v>
      </c>
      <c r="DD208" t="s">
        <v>3</v>
      </c>
      <c r="DE208" t="s">
        <v>3</v>
      </c>
      <c r="DF208">
        <f t="shared" si="100"/>
        <v>0</v>
      </c>
      <c r="DG208">
        <f t="shared" si="97"/>
        <v>7.26</v>
      </c>
      <c r="DH208">
        <f t="shared" si="98"/>
        <v>0</v>
      </c>
      <c r="DI208">
        <f t="shared" si="92"/>
        <v>0</v>
      </c>
      <c r="DJ208">
        <f>DG208</f>
        <v>7.26</v>
      </c>
      <c r="DK208">
        <v>0</v>
      </c>
      <c r="DL208" t="s">
        <v>3</v>
      </c>
      <c r="DM208">
        <v>0</v>
      </c>
      <c r="DN208" t="s">
        <v>3</v>
      </c>
      <c r="DO208">
        <v>0</v>
      </c>
    </row>
    <row r="209" spans="1:119" x14ac:dyDescent="0.2">
      <c r="A209">
        <f>ROW(Source!A117)</f>
        <v>117</v>
      </c>
      <c r="B209">
        <v>151751235</v>
      </c>
      <c r="C209">
        <v>151752160</v>
      </c>
      <c r="D209">
        <v>37345142</v>
      </c>
      <c r="E209">
        <v>37345137</v>
      </c>
      <c r="F209">
        <v>1</v>
      </c>
      <c r="G209">
        <v>37345137</v>
      </c>
      <c r="H209">
        <v>1</v>
      </c>
      <c r="I209" t="s">
        <v>497</v>
      </c>
      <c r="J209" t="s">
        <v>3</v>
      </c>
      <c r="K209" t="s">
        <v>498</v>
      </c>
      <c r="L209">
        <v>1191</v>
      </c>
      <c r="N209">
        <v>1013</v>
      </c>
      <c r="O209" t="s">
        <v>499</v>
      </c>
      <c r="P209" t="s">
        <v>499</v>
      </c>
      <c r="Q209">
        <v>1</v>
      </c>
      <c r="W209">
        <v>0</v>
      </c>
      <c r="X209">
        <v>476480486</v>
      </c>
      <c r="Y209">
        <f t="shared" si="89"/>
        <v>19.059999999999999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1</v>
      </c>
      <c r="AJ209">
        <v>1</v>
      </c>
      <c r="AK209">
        <v>1</v>
      </c>
      <c r="AL209">
        <v>1</v>
      </c>
      <c r="AM209">
        <v>5</v>
      </c>
      <c r="AN209">
        <v>0</v>
      </c>
      <c r="AO209">
        <v>1</v>
      </c>
      <c r="AP209">
        <v>1</v>
      </c>
      <c r="AQ209">
        <v>0</v>
      </c>
      <c r="AR209">
        <v>0</v>
      </c>
      <c r="AS209" t="s">
        <v>3</v>
      </c>
      <c r="AT209">
        <v>19.059999999999999</v>
      </c>
      <c r="AU209" t="s">
        <v>3</v>
      </c>
      <c r="AV209">
        <v>1</v>
      </c>
      <c r="AW209">
        <v>2</v>
      </c>
      <c r="AX209">
        <v>151752163</v>
      </c>
      <c r="AY209">
        <v>1</v>
      </c>
      <c r="AZ209">
        <v>0</v>
      </c>
      <c r="BA209">
        <v>259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U209">
        <f>ROUND(AT209*Source!I117*AH209*AL209,2)</f>
        <v>0</v>
      </c>
      <c r="CV209">
        <f>ROUND(Y209*Source!I117,9)</f>
        <v>9.7205999999999992</v>
      </c>
      <c r="CW209">
        <v>0</v>
      </c>
      <c r="CX209">
        <f>ROUND(Y209*Source!I117,9)</f>
        <v>9.7205999999999992</v>
      </c>
      <c r="CY209">
        <f>AD209</f>
        <v>0</v>
      </c>
      <c r="CZ209">
        <f>AH209</f>
        <v>0</v>
      </c>
      <c r="DA209">
        <f>AL209</f>
        <v>1</v>
      </c>
      <c r="DB209">
        <f t="shared" si="90"/>
        <v>0</v>
      </c>
      <c r="DC209">
        <f t="shared" si="91"/>
        <v>0</v>
      </c>
      <c r="DD209" t="s">
        <v>3</v>
      </c>
      <c r="DE209" t="s">
        <v>3</v>
      </c>
      <c r="DF209">
        <f t="shared" si="100"/>
        <v>0</v>
      </c>
      <c r="DG209">
        <f t="shared" si="97"/>
        <v>0</v>
      </c>
      <c r="DH209">
        <f t="shared" si="98"/>
        <v>0</v>
      </c>
      <c r="DI209">
        <f t="shared" si="92"/>
        <v>0</v>
      </c>
      <c r="DJ209">
        <f>DI209</f>
        <v>0</v>
      </c>
      <c r="DK209">
        <v>0</v>
      </c>
      <c r="DL209" t="s">
        <v>3</v>
      </c>
      <c r="DM209">
        <v>0</v>
      </c>
      <c r="DN209" t="s">
        <v>3</v>
      </c>
      <c r="DO209">
        <v>0</v>
      </c>
    </row>
    <row r="210" spans="1:119" x14ac:dyDescent="0.2">
      <c r="A210">
        <f>ROW(Source!A117)</f>
        <v>117</v>
      </c>
      <c r="B210">
        <v>151751235</v>
      </c>
      <c r="C210">
        <v>151752160</v>
      </c>
      <c r="D210">
        <v>37418483</v>
      </c>
      <c r="E210">
        <v>1</v>
      </c>
      <c r="F210">
        <v>1</v>
      </c>
      <c r="G210">
        <v>37345137</v>
      </c>
      <c r="H210">
        <v>2</v>
      </c>
      <c r="I210" t="s">
        <v>594</v>
      </c>
      <c r="J210" t="s">
        <v>595</v>
      </c>
      <c r="K210" t="s">
        <v>596</v>
      </c>
      <c r="L210">
        <v>1368</v>
      </c>
      <c r="N210">
        <v>1011</v>
      </c>
      <c r="O210" t="s">
        <v>503</v>
      </c>
      <c r="P210" t="s">
        <v>503</v>
      </c>
      <c r="Q210">
        <v>1</v>
      </c>
      <c r="W210">
        <v>0</v>
      </c>
      <c r="X210">
        <v>1944310998</v>
      </c>
      <c r="Y210">
        <f t="shared" si="89"/>
        <v>18.5</v>
      </c>
      <c r="AA210">
        <v>0</v>
      </c>
      <c r="AB210">
        <v>6.84</v>
      </c>
      <c r="AC210">
        <v>0</v>
      </c>
      <c r="AD210">
        <v>0</v>
      </c>
      <c r="AE210">
        <v>0</v>
      </c>
      <c r="AF210">
        <v>0.77</v>
      </c>
      <c r="AG210">
        <v>0</v>
      </c>
      <c r="AH210">
        <v>0</v>
      </c>
      <c r="AI210">
        <v>1</v>
      </c>
      <c r="AJ210">
        <v>8.48</v>
      </c>
      <c r="AK210">
        <v>34.51</v>
      </c>
      <c r="AL210">
        <v>1</v>
      </c>
      <c r="AM210">
        <v>2</v>
      </c>
      <c r="AN210">
        <v>0</v>
      </c>
      <c r="AO210">
        <v>1</v>
      </c>
      <c r="AP210">
        <v>1</v>
      </c>
      <c r="AQ210">
        <v>0</v>
      </c>
      <c r="AR210">
        <v>0</v>
      </c>
      <c r="AS210" t="s">
        <v>3</v>
      </c>
      <c r="AT210">
        <v>18.5</v>
      </c>
      <c r="AU210" t="s">
        <v>3</v>
      </c>
      <c r="AV210">
        <v>0</v>
      </c>
      <c r="AW210">
        <v>2</v>
      </c>
      <c r="AX210">
        <v>151752164</v>
      </c>
      <c r="AY210">
        <v>1</v>
      </c>
      <c r="AZ210">
        <v>0</v>
      </c>
      <c r="BA210">
        <v>260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V210">
        <v>0</v>
      </c>
      <c r="CW210">
        <f>ROUND(Y210*Source!I117,9)</f>
        <v>9.4350000000000005</v>
      </c>
      <c r="CX210">
        <f>ROUND(Y210*Source!I117,9)</f>
        <v>9.4350000000000005</v>
      </c>
      <c r="CY210">
        <f>AB210</f>
        <v>6.84</v>
      </c>
      <c r="CZ210">
        <f>AF210</f>
        <v>0.77</v>
      </c>
      <c r="DA210">
        <f>AJ210</f>
        <v>8.48</v>
      </c>
      <c r="DB210">
        <f t="shared" si="90"/>
        <v>14.25</v>
      </c>
      <c r="DC210">
        <f t="shared" si="91"/>
        <v>0</v>
      </c>
      <c r="DD210" t="s">
        <v>3</v>
      </c>
      <c r="DE210" t="s">
        <v>3</v>
      </c>
      <c r="DF210">
        <f t="shared" si="100"/>
        <v>0</v>
      </c>
      <c r="DG210">
        <f>ROUND(ROUND(AF210*AJ210,2)*CX210,2)</f>
        <v>61.61</v>
      </c>
      <c r="DH210">
        <f>ROUND(ROUND(AG210*AK210,2)*CX210,2)</f>
        <v>0</v>
      </c>
      <c r="DI210">
        <f t="shared" si="92"/>
        <v>0</v>
      </c>
      <c r="DJ210">
        <f>DG210</f>
        <v>61.61</v>
      </c>
      <c r="DK210">
        <v>0</v>
      </c>
      <c r="DL210" t="s">
        <v>3</v>
      </c>
      <c r="DM210">
        <v>0</v>
      </c>
      <c r="DN210" t="s">
        <v>3</v>
      </c>
      <c r="DO210">
        <v>0</v>
      </c>
    </row>
    <row r="211" spans="1:119" x14ac:dyDescent="0.2">
      <c r="A211">
        <f>ROW(Source!A118)</f>
        <v>118</v>
      </c>
      <c r="B211">
        <v>151751237</v>
      </c>
      <c r="C211">
        <v>151752165</v>
      </c>
      <c r="D211">
        <v>37345142</v>
      </c>
      <c r="E211">
        <v>37345137</v>
      </c>
      <c r="F211">
        <v>1</v>
      </c>
      <c r="G211">
        <v>37345137</v>
      </c>
      <c r="H211">
        <v>1</v>
      </c>
      <c r="I211" t="s">
        <v>497</v>
      </c>
      <c r="J211" t="s">
        <v>3</v>
      </c>
      <c r="K211" t="s">
        <v>498</v>
      </c>
      <c r="L211">
        <v>1191</v>
      </c>
      <c r="N211">
        <v>1013</v>
      </c>
      <c r="O211" t="s">
        <v>499</v>
      </c>
      <c r="P211" t="s">
        <v>499</v>
      </c>
      <c r="Q211">
        <v>1</v>
      </c>
      <c r="W211">
        <v>0</v>
      </c>
      <c r="X211">
        <v>476480486</v>
      </c>
      <c r="Y211">
        <f t="shared" si="89"/>
        <v>0.55000000000000004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1</v>
      </c>
      <c r="AJ211">
        <v>1</v>
      </c>
      <c r="AK211">
        <v>1</v>
      </c>
      <c r="AL211">
        <v>1</v>
      </c>
      <c r="AM211">
        <v>-2</v>
      </c>
      <c r="AN211">
        <v>0</v>
      </c>
      <c r="AO211">
        <v>1</v>
      </c>
      <c r="AP211">
        <v>1</v>
      </c>
      <c r="AQ211">
        <v>0</v>
      </c>
      <c r="AR211">
        <v>0</v>
      </c>
      <c r="AS211" t="s">
        <v>3</v>
      </c>
      <c r="AT211">
        <v>0.55000000000000004</v>
      </c>
      <c r="AU211" t="s">
        <v>3</v>
      </c>
      <c r="AV211">
        <v>1</v>
      </c>
      <c r="AW211">
        <v>2</v>
      </c>
      <c r="AX211">
        <v>151752167</v>
      </c>
      <c r="AY211">
        <v>1</v>
      </c>
      <c r="AZ211">
        <v>0</v>
      </c>
      <c r="BA211">
        <v>261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U211">
        <f>ROUND(AT211*Source!I118*AH211*AL211,2)</f>
        <v>0</v>
      </c>
      <c r="CV211">
        <f>ROUND(Y211*Source!I118,9)</f>
        <v>28.05</v>
      </c>
      <c r="CW211">
        <v>0</v>
      </c>
      <c r="CX211">
        <f>ROUND(Y211*Source!I118,9)</f>
        <v>28.05</v>
      </c>
      <c r="CY211">
        <f>AD211</f>
        <v>0</v>
      </c>
      <c r="CZ211">
        <f>AH211</f>
        <v>0</v>
      </c>
      <c r="DA211">
        <f>AL211</f>
        <v>1</v>
      </c>
      <c r="DB211">
        <f t="shared" si="90"/>
        <v>0</v>
      </c>
      <c r="DC211">
        <f t="shared" si="91"/>
        <v>0</v>
      </c>
      <c r="DD211" t="s">
        <v>3</v>
      </c>
      <c r="DE211" t="s">
        <v>3</v>
      </c>
      <c r="DF211">
        <f t="shared" si="100"/>
        <v>0</v>
      </c>
      <c r="DG211">
        <f t="shared" ref="DG211:DG249" si="101">ROUND(ROUND(AF211,2)*CX211,2)</f>
        <v>0</v>
      </c>
      <c r="DH211">
        <f t="shared" ref="DH211:DH249" si="102">ROUND(ROUND(AG211,2)*CX211,2)</f>
        <v>0</v>
      </c>
      <c r="DI211">
        <f t="shared" si="92"/>
        <v>0</v>
      </c>
      <c r="DJ211">
        <f>DI211</f>
        <v>0</v>
      </c>
      <c r="DK211">
        <v>0</v>
      </c>
      <c r="DL211" t="s">
        <v>3</v>
      </c>
      <c r="DM211">
        <v>0</v>
      </c>
      <c r="DN211" t="s">
        <v>3</v>
      </c>
      <c r="DO211">
        <v>0</v>
      </c>
    </row>
    <row r="212" spans="1:119" x14ac:dyDescent="0.2">
      <c r="A212">
        <f>ROW(Source!A119)</f>
        <v>119</v>
      </c>
      <c r="B212">
        <v>151751235</v>
      </c>
      <c r="C212">
        <v>151752165</v>
      </c>
      <c r="D212">
        <v>37345142</v>
      </c>
      <c r="E212">
        <v>37345137</v>
      </c>
      <c r="F212">
        <v>1</v>
      </c>
      <c r="G212">
        <v>37345137</v>
      </c>
      <c r="H212">
        <v>1</v>
      </c>
      <c r="I212" t="s">
        <v>497</v>
      </c>
      <c r="J212" t="s">
        <v>3</v>
      </c>
      <c r="K212" t="s">
        <v>498</v>
      </c>
      <c r="L212">
        <v>1191</v>
      </c>
      <c r="N212">
        <v>1013</v>
      </c>
      <c r="O212" t="s">
        <v>499</v>
      </c>
      <c r="P212" t="s">
        <v>499</v>
      </c>
      <c r="Q212">
        <v>1</v>
      </c>
      <c r="W212">
        <v>0</v>
      </c>
      <c r="X212">
        <v>476480486</v>
      </c>
      <c r="Y212">
        <f t="shared" si="89"/>
        <v>0.55000000000000004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1</v>
      </c>
      <c r="AJ212">
        <v>1</v>
      </c>
      <c r="AK212">
        <v>1</v>
      </c>
      <c r="AL212">
        <v>1</v>
      </c>
      <c r="AM212">
        <v>5</v>
      </c>
      <c r="AN212">
        <v>0</v>
      </c>
      <c r="AO212">
        <v>1</v>
      </c>
      <c r="AP212">
        <v>1</v>
      </c>
      <c r="AQ212">
        <v>0</v>
      </c>
      <c r="AR212">
        <v>0</v>
      </c>
      <c r="AS212" t="s">
        <v>3</v>
      </c>
      <c r="AT212">
        <v>0.55000000000000004</v>
      </c>
      <c r="AU212" t="s">
        <v>3</v>
      </c>
      <c r="AV212">
        <v>1</v>
      </c>
      <c r="AW212">
        <v>2</v>
      </c>
      <c r="AX212">
        <v>151752167</v>
      </c>
      <c r="AY212">
        <v>1</v>
      </c>
      <c r="AZ212">
        <v>0</v>
      </c>
      <c r="BA212">
        <v>262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U212">
        <f>ROUND(AT212*Source!I119*AH212*AL212,2)</f>
        <v>0</v>
      </c>
      <c r="CV212">
        <f>ROUND(Y212*Source!I119,9)</f>
        <v>28.05</v>
      </c>
      <c r="CW212">
        <v>0</v>
      </c>
      <c r="CX212">
        <f>ROUND(Y212*Source!I119,9)</f>
        <v>28.05</v>
      </c>
      <c r="CY212">
        <f>AD212</f>
        <v>0</v>
      </c>
      <c r="CZ212">
        <f>AH212</f>
        <v>0</v>
      </c>
      <c r="DA212">
        <f>AL212</f>
        <v>1</v>
      </c>
      <c r="DB212">
        <f t="shared" si="90"/>
        <v>0</v>
      </c>
      <c r="DC212">
        <f t="shared" si="91"/>
        <v>0</v>
      </c>
      <c r="DD212" t="s">
        <v>3</v>
      </c>
      <c r="DE212" t="s">
        <v>3</v>
      </c>
      <c r="DF212">
        <f t="shared" si="100"/>
        <v>0</v>
      </c>
      <c r="DG212">
        <f t="shared" si="101"/>
        <v>0</v>
      </c>
      <c r="DH212">
        <f t="shared" si="102"/>
        <v>0</v>
      </c>
      <c r="DI212">
        <f t="shared" si="92"/>
        <v>0</v>
      </c>
      <c r="DJ212">
        <f>DI212</f>
        <v>0</v>
      </c>
      <c r="DK212">
        <v>0</v>
      </c>
      <c r="DL212" t="s">
        <v>3</v>
      </c>
      <c r="DM212">
        <v>0</v>
      </c>
      <c r="DN212" t="s">
        <v>3</v>
      </c>
      <c r="DO212">
        <v>0</v>
      </c>
    </row>
    <row r="213" spans="1:119" x14ac:dyDescent="0.2">
      <c r="A213">
        <f>ROW(Source!A120)</f>
        <v>120</v>
      </c>
      <c r="B213">
        <v>151751237</v>
      </c>
      <c r="C213">
        <v>151752168</v>
      </c>
      <c r="D213">
        <v>37345142</v>
      </c>
      <c r="E213">
        <v>37345137</v>
      </c>
      <c r="F213">
        <v>1</v>
      </c>
      <c r="G213">
        <v>37345137</v>
      </c>
      <c r="H213">
        <v>1</v>
      </c>
      <c r="I213" t="s">
        <v>497</v>
      </c>
      <c r="J213" t="s">
        <v>3</v>
      </c>
      <c r="K213" t="s">
        <v>498</v>
      </c>
      <c r="L213">
        <v>1191</v>
      </c>
      <c r="N213">
        <v>1013</v>
      </c>
      <c r="O213" t="s">
        <v>499</v>
      </c>
      <c r="P213" t="s">
        <v>499</v>
      </c>
      <c r="Q213">
        <v>1</v>
      </c>
      <c r="W213">
        <v>0</v>
      </c>
      <c r="X213">
        <v>476480486</v>
      </c>
      <c r="Y213">
        <f t="shared" si="89"/>
        <v>109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1</v>
      </c>
      <c r="AJ213">
        <v>1</v>
      </c>
      <c r="AK213">
        <v>1</v>
      </c>
      <c r="AL213">
        <v>1</v>
      </c>
      <c r="AM213">
        <v>-2</v>
      </c>
      <c r="AN213">
        <v>0</v>
      </c>
      <c r="AO213">
        <v>1</v>
      </c>
      <c r="AP213">
        <v>1</v>
      </c>
      <c r="AQ213">
        <v>0</v>
      </c>
      <c r="AR213">
        <v>0</v>
      </c>
      <c r="AS213" t="s">
        <v>3</v>
      </c>
      <c r="AT213">
        <v>109</v>
      </c>
      <c r="AU213" t="s">
        <v>3</v>
      </c>
      <c r="AV213">
        <v>1</v>
      </c>
      <c r="AW213">
        <v>2</v>
      </c>
      <c r="AX213">
        <v>151752174</v>
      </c>
      <c r="AY213">
        <v>1</v>
      </c>
      <c r="AZ213">
        <v>0</v>
      </c>
      <c r="BA213">
        <v>263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U213">
        <f>ROUND(AT213*Source!I120*AH213*AL213,2)</f>
        <v>0</v>
      </c>
      <c r="CV213">
        <f>ROUND(Y213*Source!I120,9)</f>
        <v>55.59</v>
      </c>
      <c r="CW213">
        <v>0</v>
      </c>
      <c r="CX213">
        <f>ROUND(Y213*Source!I120,9)</f>
        <v>55.59</v>
      </c>
      <c r="CY213">
        <f>AD213</f>
        <v>0</v>
      </c>
      <c r="CZ213">
        <f>AH213</f>
        <v>0</v>
      </c>
      <c r="DA213">
        <f>AL213</f>
        <v>1</v>
      </c>
      <c r="DB213">
        <f t="shared" si="90"/>
        <v>0</v>
      </c>
      <c r="DC213">
        <f t="shared" si="91"/>
        <v>0</v>
      </c>
      <c r="DD213" t="s">
        <v>3</v>
      </c>
      <c r="DE213" t="s">
        <v>3</v>
      </c>
      <c r="DF213">
        <f t="shared" si="100"/>
        <v>0</v>
      </c>
      <c r="DG213">
        <f t="shared" si="101"/>
        <v>0</v>
      </c>
      <c r="DH213">
        <f t="shared" si="102"/>
        <v>0</v>
      </c>
      <c r="DI213">
        <f t="shared" si="92"/>
        <v>0</v>
      </c>
      <c r="DJ213">
        <f>DI213</f>
        <v>0</v>
      </c>
      <c r="DK213">
        <v>0</v>
      </c>
      <c r="DL213" t="s">
        <v>3</v>
      </c>
      <c r="DM213">
        <v>0</v>
      </c>
      <c r="DN213" t="s">
        <v>3</v>
      </c>
      <c r="DO213">
        <v>0</v>
      </c>
    </row>
    <row r="214" spans="1:119" x14ac:dyDescent="0.2">
      <c r="A214">
        <f>ROW(Source!A120)</f>
        <v>120</v>
      </c>
      <c r="B214">
        <v>151751237</v>
      </c>
      <c r="C214">
        <v>151752168</v>
      </c>
      <c r="D214">
        <v>37393565</v>
      </c>
      <c r="E214">
        <v>1</v>
      </c>
      <c r="F214">
        <v>1</v>
      </c>
      <c r="G214">
        <v>37345137</v>
      </c>
      <c r="H214">
        <v>3</v>
      </c>
      <c r="I214" t="s">
        <v>657</v>
      </c>
      <c r="J214" t="s">
        <v>658</v>
      </c>
      <c r="K214" t="s">
        <v>659</v>
      </c>
      <c r="L214">
        <v>1348</v>
      </c>
      <c r="N214">
        <v>1009</v>
      </c>
      <c r="O214" t="s">
        <v>511</v>
      </c>
      <c r="P214" t="s">
        <v>511</v>
      </c>
      <c r="Q214">
        <v>1000</v>
      </c>
      <c r="W214">
        <v>0</v>
      </c>
      <c r="X214">
        <v>563176784</v>
      </c>
      <c r="Y214">
        <f t="shared" si="89"/>
        <v>2E-3</v>
      </c>
      <c r="AA214">
        <v>6521.42</v>
      </c>
      <c r="AB214">
        <v>0</v>
      </c>
      <c r="AC214">
        <v>0</v>
      </c>
      <c r="AD214">
        <v>0</v>
      </c>
      <c r="AE214">
        <v>6521.42</v>
      </c>
      <c r="AF214">
        <v>0</v>
      </c>
      <c r="AG214">
        <v>0</v>
      </c>
      <c r="AH214">
        <v>0</v>
      </c>
      <c r="AI214">
        <v>1</v>
      </c>
      <c r="AJ214">
        <v>1</v>
      </c>
      <c r="AK214">
        <v>1</v>
      </c>
      <c r="AL214">
        <v>1</v>
      </c>
      <c r="AM214">
        <v>-2</v>
      </c>
      <c r="AN214">
        <v>0</v>
      </c>
      <c r="AO214">
        <v>1</v>
      </c>
      <c r="AP214">
        <v>1</v>
      </c>
      <c r="AQ214">
        <v>0</v>
      </c>
      <c r="AR214">
        <v>0</v>
      </c>
      <c r="AS214" t="s">
        <v>3</v>
      </c>
      <c r="AT214">
        <v>2E-3</v>
      </c>
      <c r="AU214" t="s">
        <v>3</v>
      </c>
      <c r="AV214">
        <v>0</v>
      </c>
      <c r="AW214">
        <v>2</v>
      </c>
      <c r="AX214">
        <v>151752175</v>
      </c>
      <c r="AY214">
        <v>1</v>
      </c>
      <c r="AZ214">
        <v>0</v>
      </c>
      <c r="BA214">
        <v>264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V214">
        <v>0</v>
      </c>
      <c r="CW214">
        <v>0</v>
      </c>
      <c r="CX214">
        <f>ROUND(Y214*Source!I120,9)</f>
        <v>1.0200000000000001E-3</v>
      </c>
      <c r="CY214">
        <f>AA214</f>
        <v>6521.42</v>
      </c>
      <c r="CZ214">
        <f>AE214</f>
        <v>6521.42</v>
      </c>
      <c r="DA214">
        <f>AI214</f>
        <v>1</v>
      </c>
      <c r="DB214">
        <f t="shared" si="90"/>
        <v>13.04</v>
      </c>
      <c r="DC214">
        <f t="shared" si="91"/>
        <v>0</v>
      </c>
      <c r="DD214" t="s">
        <v>3</v>
      </c>
      <c r="DE214" t="s">
        <v>3</v>
      </c>
      <c r="DF214">
        <f t="shared" si="100"/>
        <v>6.65</v>
      </c>
      <c r="DG214">
        <f t="shared" si="101"/>
        <v>0</v>
      </c>
      <c r="DH214">
        <f t="shared" si="102"/>
        <v>0</v>
      </c>
      <c r="DI214">
        <f t="shared" si="92"/>
        <v>0</v>
      </c>
      <c r="DJ214">
        <f>DF214</f>
        <v>6.65</v>
      </c>
      <c r="DK214">
        <v>0</v>
      </c>
      <c r="DL214" t="s">
        <v>3</v>
      </c>
      <c r="DM214">
        <v>0</v>
      </c>
      <c r="DN214" t="s">
        <v>3</v>
      </c>
      <c r="DO214">
        <v>0</v>
      </c>
    </row>
    <row r="215" spans="1:119" x14ac:dyDescent="0.2">
      <c r="A215">
        <f>ROW(Source!A120)</f>
        <v>120</v>
      </c>
      <c r="B215">
        <v>151751237</v>
      </c>
      <c r="C215">
        <v>151752168</v>
      </c>
      <c r="D215">
        <v>37393650</v>
      </c>
      <c r="E215">
        <v>1</v>
      </c>
      <c r="F215">
        <v>1</v>
      </c>
      <c r="G215">
        <v>37345137</v>
      </c>
      <c r="H215">
        <v>3</v>
      </c>
      <c r="I215" t="s">
        <v>660</v>
      </c>
      <c r="J215" t="s">
        <v>661</v>
      </c>
      <c r="K215" t="s">
        <v>662</v>
      </c>
      <c r="L215">
        <v>1339</v>
      </c>
      <c r="N215">
        <v>1007</v>
      </c>
      <c r="O215" t="s">
        <v>220</v>
      </c>
      <c r="P215" t="s">
        <v>220</v>
      </c>
      <c r="Q215">
        <v>1</v>
      </c>
      <c r="W215">
        <v>0</v>
      </c>
      <c r="X215">
        <v>52858058</v>
      </c>
      <c r="Y215">
        <f t="shared" si="89"/>
        <v>5.3999999999999999E-2</v>
      </c>
      <c r="AA215">
        <v>1828.56</v>
      </c>
      <c r="AB215">
        <v>0</v>
      </c>
      <c r="AC215">
        <v>0</v>
      </c>
      <c r="AD215">
        <v>0</v>
      </c>
      <c r="AE215">
        <v>1828.56</v>
      </c>
      <c r="AF215">
        <v>0</v>
      </c>
      <c r="AG215">
        <v>0</v>
      </c>
      <c r="AH215">
        <v>0</v>
      </c>
      <c r="AI215">
        <v>1</v>
      </c>
      <c r="AJ215">
        <v>1</v>
      </c>
      <c r="AK215">
        <v>1</v>
      </c>
      <c r="AL215">
        <v>1</v>
      </c>
      <c r="AM215">
        <v>-2</v>
      </c>
      <c r="AN215">
        <v>0</v>
      </c>
      <c r="AO215">
        <v>1</v>
      </c>
      <c r="AP215">
        <v>1</v>
      </c>
      <c r="AQ215">
        <v>0</v>
      </c>
      <c r="AR215">
        <v>0</v>
      </c>
      <c r="AS215" t="s">
        <v>3</v>
      </c>
      <c r="AT215">
        <v>5.3999999999999999E-2</v>
      </c>
      <c r="AU215" t="s">
        <v>3</v>
      </c>
      <c r="AV215">
        <v>0</v>
      </c>
      <c r="AW215">
        <v>2</v>
      </c>
      <c r="AX215">
        <v>151752176</v>
      </c>
      <c r="AY215">
        <v>1</v>
      </c>
      <c r="AZ215">
        <v>0</v>
      </c>
      <c r="BA215">
        <v>265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V215">
        <v>0</v>
      </c>
      <c r="CW215">
        <v>0</v>
      </c>
      <c r="CX215">
        <f>ROUND(Y215*Source!I120,9)</f>
        <v>2.7539999999999999E-2</v>
      </c>
      <c r="CY215">
        <f>AA215</f>
        <v>1828.56</v>
      </c>
      <c r="CZ215">
        <f>AE215</f>
        <v>1828.56</v>
      </c>
      <c r="DA215">
        <f>AI215</f>
        <v>1</v>
      </c>
      <c r="DB215">
        <f t="shared" si="90"/>
        <v>98.74</v>
      </c>
      <c r="DC215">
        <f t="shared" si="91"/>
        <v>0</v>
      </c>
      <c r="DD215" t="s">
        <v>3</v>
      </c>
      <c r="DE215" t="s">
        <v>3</v>
      </c>
      <c r="DF215">
        <f t="shared" si="100"/>
        <v>50.36</v>
      </c>
      <c r="DG215">
        <f t="shared" si="101"/>
        <v>0</v>
      </c>
      <c r="DH215">
        <f t="shared" si="102"/>
        <v>0</v>
      </c>
      <c r="DI215">
        <f t="shared" si="92"/>
        <v>0</v>
      </c>
      <c r="DJ215">
        <f>DF215</f>
        <v>50.36</v>
      </c>
      <c r="DK215">
        <v>0</v>
      </c>
      <c r="DL215" t="s">
        <v>3</v>
      </c>
      <c r="DM215">
        <v>0</v>
      </c>
      <c r="DN215" t="s">
        <v>3</v>
      </c>
      <c r="DO215">
        <v>0</v>
      </c>
    </row>
    <row r="216" spans="1:119" x14ac:dyDescent="0.2">
      <c r="A216">
        <f>ROW(Source!A120)</f>
        <v>120</v>
      </c>
      <c r="B216">
        <v>151751237</v>
      </c>
      <c r="C216">
        <v>151752168</v>
      </c>
      <c r="D216">
        <v>37393520</v>
      </c>
      <c r="E216">
        <v>1</v>
      </c>
      <c r="F216">
        <v>1</v>
      </c>
      <c r="G216">
        <v>37345137</v>
      </c>
      <c r="H216">
        <v>3</v>
      </c>
      <c r="I216" t="s">
        <v>663</v>
      </c>
      <c r="J216" t="s">
        <v>664</v>
      </c>
      <c r="K216" t="s">
        <v>665</v>
      </c>
      <c r="L216">
        <v>1339</v>
      </c>
      <c r="N216">
        <v>1007</v>
      </c>
      <c r="O216" t="s">
        <v>220</v>
      </c>
      <c r="P216" t="s">
        <v>220</v>
      </c>
      <c r="Q216">
        <v>1</v>
      </c>
      <c r="W216">
        <v>0</v>
      </c>
      <c r="X216">
        <v>1995860753</v>
      </c>
      <c r="Y216">
        <f t="shared" si="89"/>
        <v>6.7000000000000004E-2</v>
      </c>
      <c r="AA216">
        <v>2472.13</v>
      </c>
      <c r="AB216">
        <v>0</v>
      </c>
      <c r="AC216">
        <v>0</v>
      </c>
      <c r="AD216">
        <v>0</v>
      </c>
      <c r="AE216">
        <v>2472.13</v>
      </c>
      <c r="AF216">
        <v>0</v>
      </c>
      <c r="AG216">
        <v>0</v>
      </c>
      <c r="AH216">
        <v>0</v>
      </c>
      <c r="AI216">
        <v>1</v>
      </c>
      <c r="AJ216">
        <v>1</v>
      </c>
      <c r="AK216">
        <v>1</v>
      </c>
      <c r="AL216">
        <v>1</v>
      </c>
      <c r="AM216">
        <v>-2</v>
      </c>
      <c r="AN216">
        <v>0</v>
      </c>
      <c r="AO216">
        <v>1</v>
      </c>
      <c r="AP216">
        <v>1</v>
      </c>
      <c r="AQ216">
        <v>0</v>
      </c>
      <c r="AR216">
        <v>0</v>
      </c>
      <c r="AS216" t="s">
        <v>3</v>
      </c>
      <c r="AT216">
        <v>6.7000000000000004E-2</v>
      </c>
      <c r="AU216" t="s">
        <v>3</v>
      </c>
      <c r="AV216">
        <v>0</v>
      </c>
      <c r="AW216">
        <v>2</v>
      </c>
      <c r="AX216">
        <v>151752177</v>
      </c>
      <c r="AY216">
        <v>1</v>
      </c>
      <c r="AZ216">
        <v>0</v>
      </c>
      <c r="BA216">
        <v>266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V216">
        <v>0</v>
      </c>
      <c r="CW216">
        <v>0</v>
      </c>
      <c r="CX216">
        <f>ROUND(Y216*Source!I120,9)</f>
        <v>3.4169999999999999E-2</v>
      </c>
      <c r="CY216">
        <f>AA216</f>
        <v>2472.13</v>
      </c>
      <c r="CZ216">
        <f>AE216</f>
        <v>2472.13</v>
      </c>
      <c r="DA216">
        <f>AI216</f>
        <v>1</v>
      </c>
      <c r="DB216">
        <f t="shared" si="90"/>
        <v>165.63</v>
      </c>
      <c r="DC216">
        <f t="shared" si="91"/>
        <v>0</v>
      </c>
      <c r="DD216" t="s">
        <v>3</v>
      </c>
      <c r="DE216" t="s">
        <v>3</v>
      </c>
      <c r="DF216">
        <f t="shared" si="100"/>
        <v>84.47</v>
      </c>
      <c r="DG216">
        <f t="shared" si="101"/>
        <v>0</v>
      </c>
      <c r="DH216">
        <f t="shared" si="102"/>
        <v>0</v>
      </c>
      <c r="DI216">
        <f t="shared" si="92"/>
        <v>0</v>
      </c>
      <c r="DJ216">
        <f>DF216</f>
        <v>84.47</v>
      </c>
      <c r="DK216">
        <v>0</v>
      </c>
      <c r="DL216" t="s">
        <v>3</v>
      </c>
      <c r="DM216">
        <v>0</v>
      </c>
      <c r="DN216" t="s">
        <v>3</v>
      </c>
      <c r="DO216">
        <v>0</v>
      </c>
    </row>
    <row r="217" spans="1:119" x14ac:dyDescent="0.2">
      <c r="A217">
        <f>ROW(Source!A120)</f>
        <v>120</v>
      </c>
      <c r="B217">
        <v>151751237</v>
      </c>
      <c r="C217">
        <v>151752168</v>
      </c>
      <c r="D217">
        <v>37411931</v>
      </c>
      <c r="E217">
        <v>1</v>
      </c>
      <c r="F217">
        <v>1</v>
      </c>
      <c r="G217">
        <v>37345137</v>
      </c>
      <c r="H217">
        <v>3</v>
      </c>
      <c r="I217" t="s">
        <v>218</v>
      </c>
      <c r="J217" t="s">
        <v>221</v>
      </c>
      <c r="K217" t="s">
        <v>219</v>
      </c>
      <c r="L217">
        <v>1339</v>
      </c>
      <c r="N217">
        <v>1007</v>
      </c>
      <c r="O217" t="s">
        <v>220</v>
      </c>
      <c r="P217" t="s">
        <v>220</v>
      </c>
      <c r="Q217">
        <v>1</v>
      </c>
      <c r="W217">
        <v>0</v>
      </c>
      <c r="X217">
        <v>-1871369451</v>
      </c>
      <c r="Y217">
        <f t="shared" si="89"/>
        <v>0.312</v>
      </c>
      <c r="AA217">
        <v>745.24</v>
      </c>
      <c r="AB217">
        <v>0</v>
      </c>
      <c r="AC217">
        <v>0</v>
      </c>
      <c r="AD217">
        <v>0</v>
      </c>
      <c r="AE217">
        <v>745.24</v>
      </c>
      <c r="AF217">
        <v>0</v>
      </c>
      <c r="AG217">
        <v>0</v>
      </c>
      <c r="AH217">
        <v>0</v>
      </c>
      <c r="AI217">
        <v>1</v>
      </c>
      <c r="AJ217">
        <v>1</v>
      </c>
      <c r="AK217">
        <v>1</v>
      </c>
      <c r="AL217">
        <v>1</v>
      </c>
      <c r="AM217">
        <v>-2</v>
      </c>
      <c r="AN217">
        <v>0</v>
      </c>
      <c r="AO217">
        <v>0</v>
      </c>
      <c r="AP217">
        <v>1</v>
      </c>
      <c r="AQ217">
        <v>0</v>
      </c>
      <c r="AR217">
        <v>0</v>
      </c>
      <c r="AS217" t="s">
        <v>3</v>
      </c>
      <c r="AT217">
        <v>0.312</v>
      </c>
      <c r="AU217" t="s">
        <v>3</v>
      </c>
      <c r="AV217">
        <v>0</v>
      </c>
      <c r="AW217">
        <v>1</v>
      </c>
      <c r="AX217">
        <v>-1</v>
      </c>
      <c r="AY217">
        <v>0</v>
      </c>
      <c r="AZ217">
        <v>0</v>
      </c>
      <c r="BA217" t="s">
        <v>3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V217">
        <v>0</v>
      </c>
      <c r="CW217">
        <v>0</v>
      </c>
      <c r="CX217">
        <f>ROUND(Y217*Source!I120,9)</f>
        <v>0.15912000000000001</v>
      </c>
      <c r="CY217">
        <f>AA217</f>
        <v>745.24</v>
      </c>
      <c r="CZ217">
        <f>AE217</f>
        <v>745.24</v>
      </c>
      <c r="DA217">
        <f>AI217</f>
        <v>1</v>
      </c>
      <c r="DB217">
        <f t="shared" si="90"/>
        <v>232.51</v>
      </c>
      <c r="DC217">
        <f t="shared" si="91"/>
        <v>0</v>
      </c>
      <c r="DD217" t="s">
        <v>3</v>
      </c>
      <c r="DE217" t="s">
        <v>3</v>
      </c>
      <c r="DF217">
        <f t="shared" si="100"/>
        <v>118.58</v>
      </c>
      <c r="DG217">
        <f t="shared" si="101"/>
        <v>0</v>
      </c>
      <c r="DH217">
        <f t="shared" si="102"/>
        <v>0</v>
      </c>
      <c r="DI217">
        <f t="shared" si="92"/>
        <v>0</v>
      </c>
      <c r="DJ217">
        <f>DF217</f>
        <v>118.58</v>
      </c>
      <c r="DK217">
        <v>0</v>
      </c>
      <c r="DL217" t="s">
        <v>3</v>
      </c>
      <c r="DM217">
        <v>0</v>
      </c>
      <c r="DN217" t="s">
        <v>3</v>
      </c>
      <c r="DO217">
        <v>0</v>
      </c>
    </row>
    <row r="218" spans="1:119" x14ac:dyDescent="0.2">
      <c r="A218">
        <f>ROW(Source!A121)</f>
        <v>121</v>
      </c>
      <c r="B218">
        <v>151751235</v>
      </c>
      <c r="C218">
        <v>151752168</v>
      </c>
      <c r="D218">
        <v>37345142</v>
      </c>
      <c r="E218">
        <v>37345137</v>
      </c>
      <c r="F218">
        <v>1</v>
      </c>
      <c r="G218">
        <v>37345137</v>
      </c>
      <c r="H218">
        <v>1</v>
      </c>
      <c r="I218" t="s">
        <v>497</v>
      </c>
      <c r="J218" t="s">
        <v>3</v>
      </c>
      <c r="K218" t="s">
        <v>498</v>
      </c>
      <c r="L218">
        <v>1191</v>
      </c>
      <c r="N218">
        <v>1013</v>
      </c>
      <c r="O218" t="s">
        <v>499</v>
      </c>
      <c r="P218" t="s">
        <v>499</v>
      </c>
      <c r="Q218">
        <v>1</v>
      </c>
      <c r="W218">
        <v>0</v>
      </c>
      <c r="X218">
        <v>476480486</v>
      </c>
      <c r="Y218">
        <f t="shared" si="89"/>
        <v>109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1</v>
      </c>
      <c r="AJ218">
        <v>1</v>
      </c>
      <c r="AK218">
        <v>1</v>
      </c>
      <c r="AL218">
        <v>1</v>
      </c>
      <c r="AM218">
        <v>5</v>
      </c>
      <c r="AN218">
        <v>0</v>
      </c>
      <c r="AO218">
        <v>1</v>
      </c>
      <c r="AP218">
        <v>1</v>
      </c>
      <c r="AQ218">
        <v>0</v>
      </c>
      <c r="AR218">
        <v>0</v>
      </c>
      <c r="AS218" t="s">
        <v>3</v>
      </c>
      <c r="AT218">
        <v>109</v>
      </c>
      <c r="AU218" t="s">
        <v>3</v>
      </c>
      <c r="AV218">
        <v>1</v>
      </c>
      <c r="AW218">
        <v>2</v>
      </c>
      <c r="AX218">
        <v>151752174</v>
      </c>
      <c r="AY218">
        <v>1</v>
      </c>
      <c r="AZ218">
        <v>0</v>
      </c>
      <c r="BA218">
        <v>268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U218">
        <f>ROUND(AT218*Source!I121*AH218*AL218,2)</f>
        <v>0</v>
      </c>
      <c r="CV218">
        <f>ROUND(Y218*Source!I121,9)</f>
        <v>55.59</v>
      </c>
      <c r="CW218">
        <v>0</v>
      </c>
      <c r="CX218">
        <f>ROUND(Y218*Source!I121,9)</f>
        <v>55.59</v>
      </c>
      <c r="CY218">
        <f>AD218</f>
        <v>0</v>
      </c>
      <c r="CZ218">
        <f>AH218</f>
        <v>0</v>
      </c>
      <c r="DA218">
        <f>AL218</f>
        <v>1</v>
      </c>
      <c r="DB218">
        <f t="shared" si="90"/>
        <v>0</v>
      </c>
      <c r="DC218">
        <f t="shared" si="91"/>
        <v>0</v>
      </c>
      <c r="DD218" t="s">
        <v>3</v>
      </c>
      <c r="DE218" t="s">
        <v>3</v>
      </c>
      <c r="DF218">
        <f t="shared" si="100"/>
        <v>0</v>
      </c>
      <c r="DG218">
        <f t="shared" si="101"/>
        <v>0</v>
      </c>
      <c r="DH218">
        <f t="shared" si="102"/>
        <v>0</v>
      </c>
      <c r="DI218">
        <f t="shared" si="92"/>
        <v>0</v>
      </c>
      <c r="DJ218">
        <f>DI218</f>
        <v>0</v>
      </c>
      <c r="DK218">
        <v>0</v>
      </c>
      <c r="DL218" t="s">
        <v>3</v>
      </c>
      <c r="DM218">
        <v>0</v>
      </c>
      <c r="DN218" t="s">
        <v>3</v>
      </c>
      <c r="DO218">
        <v>0</v>
      </c>
    </row>
    <row r="219" spans="1:119" x14ac:dyDescent="0.2">
      <c r="A219">
        <f>ROW(Source!A121)</f>
        <v>121</v>
      </c>
      <c r="B219">
        <v>151751235</v>
      </c>
      <c r="C219">
        <v>151752168</v>
      </c>
      <c r="D219">
        <v>37393565</v>
      </c>
      <c r="E219">
        <v>1</v>
      </c>
      <c r="F219">
        <v>1</v>
      </c>
      <c r="G219">
        <v>37345137</v>
      </c>
      <c r="H219">
        <v>3</v>
      </c>
      <c r="I219" t="s">
        <v>657</v>
      </c>
      <c r="J219" t="s">
        <v>658</v>
      </c>
      <c r="K219" t="s">
        <v>659</v>
      </c>
      <c r="L219">
        <v>1348</v>
      </c>
      <c r="N219">
        <v>1009</v>
      </c>
      <c r="O219" t="s">
        <v>511</v>
      </c>
      <c r="P219" t="s">
        <v>511</v>
      </c>
      <c r="Q219">
        <v>1000</v>
      </c>
      <c r="W219">
        <v>0</v>
      </c>
      <c r="X219">
        <v>563176784</v>
      </c>
      <c r="Y219">
        <f t="shared" si="89"/>
        <v>2E-3</v>
      </c>
      <c r="AA219">
        <v>82595.61</v>
      </c>
      <c r="AB219">
        <v>0</v>
      </c>
      <c r="AC219">
        <v>0</v>
      </c>
      <c r="AD219">
        <v>0</v>
      </c>
      <c r="AE219">
        <v>6521.42</v>
      </c>
      <c r="AF219">
        <v>0</v>
      </c>
      <c r="AG219">
        <v>0</v>
      </c>
      <c r="AH219">
        <v>0</v>
      </c>
      <c r="AI219">
        <v>12.64</v>
      </c>
      <c r="AJ219">
        <v>1</v>
      </c>
      <c r="AK219">
        <v>1</v>
      </c>
      <c r="AL219">
        <v>1</v>
      </c>
      <c r="AM219">
        <v>2</v>
      </c>
      <c r="AN219">
        <v>0</v>
      </c>
      <c r="AO219">
        <v>1</v>
      </c>
      <c r="AP219">
        <v>1</v>
      </c>
      <c r="AQ219">
        <v>0</v>
      </c>
      <c r="AR219">
        <v>0</v>
      </c>
      <c r="AS219" t="s">
        <v>3</v>
      </c>
      <c r="AT219">
        <v>2E-3</v>
      </c>
      <c r="AU219" t="s">
        <v>3</v>
      </c>
      <c r="AV219">
        <v>0</v>
      </c>
      <c r="AW219">
        <v>2</v>
      </c>
      <c r="AX219">
        <v>151752175</v>
      </c>
      <c r="AY219">
        <v>1</v>
      </c>
      <c r="AZ219">
        <v>0</v>
      </c>
      <c r="BA219">
        <v>269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V219">
        <v>0</v>
      </c>
      <c r="CW219">
        <v>0</v>
      </c>
      <c r="CX219">
        <f>ROUND(Y219*Source!I121,9)</f>
        <v>1.0200000000000001E-3</v>
      </c>
      <c r="CY219">
        <f>AA219</f>
        <v>82595.61</v>
      </c>
      <c r="CZ219">
        <f>AE219</f>
        <v>6521.42</v>
      </c>
      <c r="DA219">
        <f>AI219</f>
        <v>12.64</v>
      </c>
      <c r="DB219">
        <f t="shared" si="90"/>
        <v>13.04</v>
      </c>
      <c r="DC219">
        <f t="shared" si="91"/>
        <v>0</v>
      </c>
      <c r="DD219" t="s">
        <v>3</v>
      </c>
      <c r="DE219" t="s">
        <v>3</v>
      </c>
      <c r="DF219">
        <f>ROUND(ROUND(AE219*AI219,2)*CX219,2)</f>
        <v>84.08</v>
      </c>
      <c r="DG219">
        <f t="shared" si="101"/>
        <v>0</v>
      </c>
      <c r="DH219">
        <f t="shared" si="102"/>
        <v>0</v>
      </c>
      <c r="DI219">
        <f t="shared" si="92"/>
        <v>0</v>
      </c>
      <c r="DJ219">
        <f>DF219</f>
        <v>84.08</v>
      </c>
      <c r="DK219">
        <v>0</v>
      </c>
      <c r="DL219" t="s">
        <v>3</v>
      </c>
      <c r="DM219">
        <v>0</v>
      </c>
      <c r="DN219" t="s">
        <v>3</v>
      </c>
      <c r="DO219">
        <v>0</v>
      </c>
    </row>
    <row r="220" spans="1:119" x14ac:dyDescent="0.2">
      <c r="A220">
        <f>ROW(Source!A121)</f>
        <v>121</v>
      </c>
      <c r="B220">
        <v>151751235</v>
      </c>
      <c r="C220">
        <v>151752168</v>
      </c>
      <c r="D220">
        <v>37393650</v>
      </c>
      <c r="E220">
        <v>1</v>
      </c>
      <c r="F220">
        <v>1</v>
      </c>
      <c r="G220">
        <v>37345137</v>
      </c>
      <c r="H220">
        <v>3</v>
      </c>
      <c r="I220" t="s">
        <v>660</v>
      </c>
      <c r="J220" t="s">
        <v>661</v>
      </c>
      <c r="K220" t="s">
        <v>662</v>
      </c>
      <c r="L220">
        <v>1339</v>
      </c>
      <c r="N220">
        <v>1007</v>
      </c>
      <c r="O220" t="s">
        <v>220</v>
      </c>
      <c r="P220" t="s">
        <v>220</v>
      </c>
      <c r="Q220">
        <v>1</v>
      </c>
      <c r="W220">
        <v>0</v>
      </c>
      <c r="X220">
        <v>52858058</v>
      </c>
      <c r="Y220">
        <f t="shared" si="89"/>
        <v>5.3999999999999999E-2</v>
      </c>
      <c r="AA220">
        <v>10077.19</v>
      </c>
      <c r="AB220">
        <v>0</v>
      </c>
      <c r="AC220">
        <v>0</v>
      </c>
      <c r="AD220">
        <v>0</v>
      </c>
      <c r="AE220">
        <v>1828.56</v>
      </c>
      <c r="AF220">
        <v>0</v>
      </c>
      <c r="AG220">
        <v>0</v>
      </c>
      <c r="AH220">
        <v>0</v>
      </c>
      <c r="AI220">
        <v>5.5</v>
      </c>
      <c r="AJ220">
        <v>1</v>
      </c>
      <c r="AK220">
        <v>1</v>
      </c>
      <c r="AL220">
        <v>1</v>
      </c>
      <c r="AM220">
        <v>2</v>
      </c>
      <c r="AN220">
        <v>0</v>
      </c>
      <c r="AO220">
        <v>1</v>
      </c>
      <c r="AP220">
        <v>1</v>
      </c>
      <c r="AQ220">
        <v>0</v>
      </c>
      <c r="AR220">
        <v>0</v>
      </c>
      <c r="AS220" t="s">
        <v>3</v>
      </c>
      <c r="AT220">
        <v>5.3999999999999999E-2</v>
      </c>
      <c r="AU220" t="s">
        <v>3</v>
      </c>
      <c r="AV220">
        <v>0</v>
      </c>
      <c r="AW220">
        <v>2</v>
      </c>
      <c r="AX220">
        <v>151752176</v>
      </c>
      <c r="AY220">
        <v>1</v>
      </c>
      <c r="AZ220">
        <v>0</v>
      </c>
      <c r="BA220">
        <v>270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V220">
        <v>0</v>
      </c>
      <c r="CW220">
        <v>0</v>
      </c>
      <c r="CX220">
        <f>ROUND(Y220*Source!I121,9)</f>
        <v>2.7539999999999999E-2</v>
      </c>
      <c r="CY220">
        <f>AA220</f>
        <v>10077.19</v>
      </c>
      <c r="CZ220">
        <f>AE220</f>
        <v>1828.56</v>
      </c>
      <c r="DA220">
        <f>AI220</f>
        <v>5.5</v>
      </c>
      <c r="DB220">
        <f t="shared" si="90"/>
        <v>98.74</v>
      </c>
      <c r="DC220">
        <f t="shared" si="91"/>
        <v>0</v>
      </c>
      <c r="DD220" t="s">
        <v>3</v>
      </c>
      <c r="DE220" t="s">
        <v>3</v>
      </c>
      <c r="DF220">
        <f>ROUND(ROUND(AE220*AI220,2)*CX220,2)</f>
        <v>276.97000000000003</v>
      </c>
      <c r="DG220">
        <f t="shared" si="101"/>
        <v>0</v>
      </c>
      <c r="DH220">
        <f t="shared" si="102"/>
        <v>0</v>
      </c>
      <c r="DI220">
        <f t="shared" si="92"/>
        <v>0</v>
      </c>
      <c r="DJ220">
        <f>DF220</f>
        <v>276.97000000000003</v>
      </c>
      <c r="DK220">
        <v>0</v>
      </c>
      <c r="DL220" t="s">
        <v>3</v>
      </c>
      <c r="DM220">
        <v>0</v>
      </c>
      <c r="DN220" t="s">
        <v>3</v>
      </c>
      <c r="DO220">
        <v>0</v>
      </c>
    </row>
    <row r="221" spans="1:119" x14ac:dyDescent="0.2">
      <c r="A221">
        <f>ROW(Source!A121)</f>
        <v>121</v>
      </c>
      <c r="B221">
        <v>151751235</v>
      </c>
      <c r="C221">
        <v>151752168</v>
      </c>
      <c r="D221">
        <v>37393520</v>
      </c>
      <c r="E221">
        <v>1</v>
      </c>
      <c r="F221">
        <v>1</v>
      </c>
      <c r="G221">
        <v>37345137</v>
      </c>
      <c r="H221">
        <v>3</v>
      </c>
      <c r="I221" t="s">
        <v>663</v>
      </c>
      <c r="J221" t="s">
        <v>664</v>
      </c>
      <c r="K221" t="s">
        <v>665</v>
      </c>
      <c r="L221">
        <v>1339</v>
      </c>
      <c r="N221">
        <v>1007</v>
      </c>
      <c r="O221" t="s">
        <v>220</v>
      </c>
      <c r="P221" t="s">
        <v>220</v>
      </c>
      <c r="Q221">
        <v>1</v>
      </c>
      <c r="W221">
        <v>0</v>
      </c>
      <c r="X221">
        <v>1995860753</v>
      </c>
      <c r="Y221">
        <f t="shared" si="89"/>
        <v>6.7000000000000004E-2</v>
      </c>
      <c r="AA221">
        <v>8124.8</v>
      </c>
      <c r="AB221">
        <v>0</v>
      </c>
      <c r="AC221">
        <v>0</v>
      </c>
      <c r="AD221">
        <v>0</v>
      </c>
      <c r="AE221">
        <v>2472.13</v>
      </c>
      <c r="AF221">
        <v>0</v>
      </c>
      <c r="AG221">
        <v>0</v>
      </c>
      <c r="AH221">
        <v>0</v>
      </c>
      <c r="AI221">
        <v>3.28</v>
      </c>
      <c r="AJ221">
        <v>1</v>
      </c>
      <c r="AK221">
        <v>1</v>
      </c>
      <c r="AL221">
        <v>1</v>
      </c>
      <c r="AM221">
        <v>2</v>
      </c>
      <c r="AN221">
        <v>0</v>
      </c>
      <c r="AO221">
        <v>1</v>
      </c>
      <c r="AP221">
        <v>1</v>
      </c>
      <c r="AQ221">
        <v>0</v>
      </c>
      <c r="AR221">
        <v>0</v>
      </c>
      <c r="AS221" t="s">
        <v>3</v>
      </c>
      <c r="AT221">
        <v>6.7000000000000004E-2</v>
      </c>
      <c r="AU221" t="s">
        <v>3</v>
      </c>
      <c r="AV221">
        <v>0</v>
      </c>
      <c r="AW221">
        <v>2</v>
      </c>
      <c r="AX221">
        <v>151752177</v>
      </c>
      <c r="AY221">
        <v>1</v>
      </c>
      <c r="AZ221">
        <v>0</v>
      </c>
      <c r="BA221">
        <v>271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V221">
        <v>0</v>
      </c>
      <c r="CW221">
        <v>0</v>
      </c>
      <c r="CX221">
        <f>ROUND(Y221*Source!I121,9)</f>
        <v>3.4169999999999999E-2</v>
      </c>
      <c r="CY221">
        <f>AA221</f>
        <v>8124.8</v>
      </c>
      <c r="CZ221">
        <f>AE221</f>
        <v>2472.13</v>
      </c>
      <c r="DA221">
        <f>AI221</f>
        <v>3.28</v>
      </c>
      <c r="DB221">
        <f t="shared" si="90"/>
        <v>165.63</v>
      </c>
      <c r="DC221">
        <f t="shared" si="91"/>
        <v>0</v>
      </c>
      <c r="DD221" t="s">
        <v>3</v>
      </c>
      <c r="DE221" t="s">
        <v>3</v>
      </c>
      <c r="DF221">
        <f>ROUND(ROUND(AE221*AI221,2)*CX221,2)</f>
        <v>277.07</v>
      </c>
      <c r="DG221">
        <f t="shared" si="101"/>
        <v>0</v>
      </c>
      <c r="DH221">
        <f t="shared" si="102"/>
        <v>0</v>
      </c>
      <c r="DI221">
        <f t="shared" si="92"/>
        <v>0</v>
      </c>
      <c r="DJ221">
        <f>DF221</f>
        <v>277.07</v>
      </c>
      <c r="DK221">
        <v>0</v>
      </c>
      <c r="DL221" t="s">
        <v>3</v>
      </c>
      <c r="DM221">
        <v>0</v>
      </c>
      <c r="DN221" t="s">
        <v>3</v>
      </c>
      <c r="DO221">
        <v>0</v>
      </c>
    </row>
    <row r="222" spans="1:119" x14ac:dyDescent="0.2">
      <c r="A222">
        <f>ROW(Source!A121)</f>
        <v>121</v>
      </c>
      <c r="B222">
        <v>151751235</v>
      </c>
      <c r="C222">
        <v>151752168</v>
      </c>
      <c r="D222">
        <v>37411931</v>
      </c>
      <c r="E222">
        <v>1</v>
      </c>
      <c r="F222">
        <v>1</v>
      </c>
      <c r="G222">
        <v>37345137</v>
      </c>
      <c r="H222">
        <v>3</v>
      </c>
      <c r="I222" t="s">
        <v>218</v>
      </c>
      <c r="J222" t="s">
        <v>221</v>
      </c>
      <c r="K222" t="s">
        <v>219</v>
      </c>
      <c r="L222">
        <v>1339</v>
      </c>
      <c r="N222">
        <v>1007</v>
      </c>
      <c r="O222" t="s">
        <v>220</v>
      </c>
      <c r="P222" t="s">
        <v>220</v>
      </c>
      <c r="Q222">
        <v>1</v>
      </c>
      <c r="W222">
        <v>0</v>
      </c>
      <c r="X222">
        <v>-1871369451</v>
      </c>
      <c r="Y222">
        <f t="shared" si="89"/>
        <v>0.312</v>
      </c>
      <c r="AA222">
        <v>6526.42</v>
      </c>
      <c r="AB222">
        <v>0</v>
      </c>
      <c r="AC222">
        <v>0</v>
      </c>
      <c r="AD222">
        <v>0</v>
      </c>
      <c r="AE222">
        <v>745.24</v>
      </c>
      <c r="AF222">
        <v>0</v>
      </c>
      <c r="AG222">
        <v>0</v>
      </c>
      <c r="AH222">
        <v>0</v>
      </c>
      <c r="AI222">
        <v>8.74</v>
      </c>
      <c r="AJ222">
        <v>1</v>
      </c>
      <c r="AK222">
        <v>1</v>
      </c>
      <c r="AL222">
        <v>1</v>
      </c>
      <c r="AM222">
        <v>0</v>
      </c>
      <c r="AN222">
        <v>0</v>
      </c>
      <c r="AO222">
        <v>0</v>
      </c>
      <c r="AP222">
        <v>1</v>
      </c>
      <c r="AQ222">
        <v>0</v>
      </c>
      <c r="AR222">
        <v>0</v>
      </c>
      <c r="AS222" t="s">
        <v>3</v>
      </c>
      <c r="AT222">
        <v>0.312</v>
      </c>
      <c r="AU222" t="s">
        <v>3</v>
      </c>
      <c r="AV222">
        <v>0</v>
      </c>
      <c r="AW222">
        <v>1</v>
      </c>
      <c r="AX222">
        <v>-1</v>
      </c>
      <c r="AY222">
        <v>0</v>
      </c>
      <c r="AZ222">
        <v>0</v>
      </c>
      <c r="BA222" t="s">
        <v>3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V222">
        <v>0</v>
      </c>
      <c r="CW222">
        <v>0</v>
      </c>
      <c r="CX222">
        <f>ROUND(Y222*Source!I121,9)</f>
        <v>0.15912000000000001</v>
      </c>
      <c r="CY222">
        <f>AA222</f>
        <v>6526.42</v>
      </c>
      <c r="CZ222">
        <f>AE222</f>
        <v>745.24</v>
      </c>
      <c r="DA222">
        <f>AI222</f>
        <v>8.74</v>
      </c>
      <c r="DB222">
        <f t="shared" si="90"/>
        <v>232.51</v>
      </c>
      <c r="DC222">
        <f t="shared" si="91"/>
        <v>0</v>
      </c>
      <c r="DD222" t="s">
        <v>3</v>
      </c>
      <c r="DE222" t="s">
        <v>3</v>
      </c>
      <c r="DF222">
        <f>ROUND(ROUND(AE222*AI222,2)*CX222,2)</f>
        <v>1036.4100000000001</v>
      </c>
      <c r="DG222">
        <f t="shared" si="101"/>
        <v>0</v>
      </c>
      <c r="DH222">
        <f t="shared" si="102"/>
        <v>0</v>
      </c>
      <c r="DI222">
        <f t="shared" si="92"/>
        <v>0</v>
      </c>
      <c r="DJ222">
        <f>DF222</f>
        <v>1036.4100000000001</v>
      </c>
      <c r="DK222">
        <v>0</v>
      </c>
      <c r="DL222" t="s">
        <v>3</v>
      </c>
      <c r="DM222">
        <v>0</v>
      </c>
      <c r="DN222" t="s">
        <v>3</v>
      </c>
      <c r="DO222">
        <v>0</v>
      </c>
    </row>
    <row r="223" spans="1:119" x14ac:dyDescent="0.2">
      <c r="A223">
        <f>ROW(Source!A124)</f>
        <v>124</v>
      </c>
      <c r="B223">
        <v>151751237</v>
      </c>
      <c r="C223">
        <v>151752180</v>
      </c>
      <c r="D223">
        <v>37345142</v>
      </c>
      <c r="E223">
        <v>37345137</v>
      </c>
      <c r="F223">
        <v>1</v>
      </c>
      <c r="G223">
        <v>37345137</v>
      </c>
      <c r="H223">
        <v>1</v>
      </c>
      <c r="I223" t="s">
        <v>497</v>
      </c>
      <c r="J223" t="s">
        <v>3</v>
      </c>
      <c r="K223" t="s">
        <v>498</v>
      </c>
      <c r="L223">
        <v>1191</v>
      </c>
      <c r="N223">
        <v>1013</v>
      </c>
      <c r="O223" t="s">
        <v>499</v>
      </c>
      <c r="P223" t="s">
        <v>499</v>
      </c>
      <c r="Q223">
        <v>1</v>
      </c>
      <c r="W223">
        <v>0</v>
      </c>
      <c r="X223">
        <v>476480486</v>
      </c>
      <c r="Y223">
        <f t="shared" si="89"/>
        <v>95.84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1</v>
      </c>
      <c r="AJ223">
        <v>1</v>
      </c>
      <c r="AK223">
        <v>1</v>
      </c>
      <c r="AL223">
        <v>1</v>
      </c>
      <c r="AM223">
        <v>-2</v>
      </c>
      <c r="AN223">
        <v>0</v>
      </c>
      <c r="AO223">
        <v>1</v>
      </c>
      <c r="AP223">
        <v>1</v>
      </c>
      <c r="AQ223">
        <v>0</v>
      </c>
      <c r="AR223">
        <v>0</v>
      </c>
      <c r="AS223" t="s">
        <v>3</v>
      </c>
      <c r="AT223">
        <v>95.84</v>
      </c>
      <c r="AU223" t="s">
        <v>3</v>
      </c>
      <c r="AV223">
        <v>1</v>
      </c>
      <c r="AW223">
        <v>2</v>
      </c>
      <c r="AX223">
        <v>151752186</v>
      </c>
      <c r="AY223">
        <v>1</v>
      </c>
      <c r="AZ223">
        <v>0</v>
      </c>
      <c r="BA223">
        <v>273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U223">
        <f>ROUND(AT223*Source!I124*AH223*AL223,2)</f>
        <v>0</v>
      </c>
      <c r="CV223">
        <f>ROUND(Y223*Source!I124,9)</f>
        <v>48.878399999999999</v>
      </c>
      <c r="CW223">
        <v>0</v>
      </c>
      <c r="CX223">
        <f>ROUND(Y223*Source!I124,9)</f>
        <v>48.878399999999999</v>
      </c>
      <c r="CY223">
        <f>AD223</f>
        <v>0</v>
      </c>
      <c r="CZ223">
        <f>AH223</f>
        <v>0</v>
      </c>
      <c r="DA223">
        <f>AL223</f>
        <v>1</v>
      </c>
      <c r="DB223">
        <f t="shared" si="90"/>
        <v>0</v>
      </c>
      <c r="DC223">
        <f t="shared" si="91"/>
        <v>0</v>
      </c>
      <c r="DD223" t="s">
        <v>3</v>
      </c>
      <c r="DE223" t="s">
        <v>3</v>
      </c>
      <c r="DF223">
        <f t="shared" ref="DF223:DF228" si="103">ROUND(ROUND(AE223,2)*CX223,2)</f>
        <v>0</v>
      </c>
      <c r="DG223">
        <f t="shared" si="101"/>
        <v>0</v>
      </c>
      <c r="DH223">
        <f t="shared" si="102"/>
        <v>0</v>
      </c>
      <c r="DI223">
        <f t="shared" si="92"/>
        <v>0</v>
      </c>
      <c r="DJ223">
        <f>DI223</f>
        <v>0</v>
      </c>
      <c r="DK223">
        <v>0</v>
      </c>
      <c r="DL223" t="s">
        <v>3</v>
      </c>
      <c r="DM223">
        <v>0</v>
      </c>
      <c r="DN223" t="s">
        <v>3</v>
      </c>
      <c r="DO223">
        <v>0</v>
      </c>
    </row>
    <row r="224" spans="1:119" x14ac:dyDescent="0.2">
      <c r="A224">
        <f>ROW(Source!A124)</f>
        <v>124</v>
      </c>
      <c r="B224">
        <v>151751237</v>
      </c>
      <c r="C224">
        <v>151752180</v>
      </c>
      <c r="D224">
        <v>37393565</v>
      </c>
      <c r="E224">
        <v>1</v>
      </c>
      <c r="F224">
        <v>1</v>
      </c>
      <c r="G224">
        <v>37345137</v>
      </c>
      <c r="H224">
        <v>3</v>
      </c>
      <c r="I224" t="s">
        <v>657</v>
      </c>
      <c r="J224" t="s">
        <v>658</v>
      </c>
      <c r="K224" t="s">
        <v>659</v>
      </c>
      <c r="L224">
        <v>1348</v>
      </c>
      <c r="N224">
        <v>1009</v>
      </c>
      <c r="O224" t="s">
        <v>511</v>
      </c>
      <c r="P224" t="s">
        <v>511</v>
      </c>
      <c r="Q224">
        <v>1000</v>
      </c>
      <c r="W224">
        <v>0</v>
      </c>
      <c r="X224">
        <v>563176784</v>
      </c>
      <c r="Y224">
        <f t="shared" si="89"/>
        <v>6.0000000000000001E-3</v>
      </c>
      <c r="AA224">
        <v>6521.42</v>
      </c>
      <c r="AB224">
        <v>0</v>
      </c>
      <c r="AC224">
        <v>0</v>
      </c>
      <c r="AD224">
        <v>0</v>
      </c>
      <c r="AE224">
        <v>6521.42</v>
      </c>
      <c r="AF224">
        <v>0</v>
      </c>
      <c r="AG224">
        <v>0</v>
      </c>
      <c r="AH224">
        <v>0</v>
      </c>
      <c r="AI224">
        <v>1</v>
      </c>
      <c r="AJ224">
        <v>1</v>
      </c>
      <c r="AK224">
        <v>1</v>
      </c>
      <c r="AL224">
        <v>1</v>
      </c>
      <c r="AM224">
        <v>-2</v>
      </c>
      <c r="AN224">
        <v>0</v>
      </c>
      <c r="AO224">
        <v>1</v>
      </c>
      <c r="AP224">
        <v>1</v>
      </c>
      <c r="AQ224">
        <v>0</v>
      </c>
      <c r="AR224">
        <v>0</v>
      </c>
      <c r="AS224" t="s">
        <v>3</v>
      </c>
      <c r="AT224">
        <v>6.0000000000000001E-3</v>
      </c>
      <c r="AU224" t="s">
        <v>3</v>
      </c>
      <c r="AV224">
        <v>0</v>
      </c>
      <c r="AW224">
        <v>2</v>
      </c>
      <c r="AX224">
        <v>151752187</v>
      </c>
      <c r="AY224">
        <v>1</v>
      </c>
      <c r="AZ224">
        <v>0</v>
      </c>
      <c r="BA224">
        <v>274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V224">
        <v>0</v>
      </c>
      <c r="CW224">
        <v>0</v>
      </c>
      <c r="CX224">
        <f>ROUND(Y224*Source!I124,9)</f>
        <v>3.0599999999999998E-3</v>
      </c>
      <c r="CY224">
        <f>AA224</f>
        <v>6521.42</v>
      </c>
      <c r="CZ224">
        <f>AE224</f>
        <v>6521.42</v>
      </c>
      <c r="DA224">
        <f>AI224</f>
        <v>1</v>
      </c>
      <c r="DB224">
        <f t="shared" si="90"/>
        <v>39.130000000000003</v>
      </c>
      <c r="DC224">
        <f t="shared" si="91"/>
        <v>0</v>
      </c>
      <c r="DD224" t="s">
        <v>3</v>
      </c>
      <c r="DE224" t="s">
        <v>3</v>
      </c>
      <c r="DF224">
        <f t="shared" si="103"/>
        <v>19.96</v>
      </c>
      <c r="DG224">
        <f t="shared" si="101"/>
        <v>0</v>
      </c>
      <c r="DH224">
        <f t="shared" si="102"/>
        <v>0</v>
      </c>
      <c r="DI224">
        <f t="shared" si="92"/>
        <v>0</v>
      </c>
      <c r="DJ224">
        <f>DF224</f>
        <v>19.96</v>
      </c>
      <c r="DK224">
        <v>0</v>
      </c>
      <c r="DL224" t="s">
        <v>3</v>
      </c>
      <c r="DM224">
        <v>0</v>
      </c>
      <c r="DN224" t="s">
        <v>3</v>
      </c>
      <c r="DO224">
        <v>0</v>
      </c>
    </row>
    <row r="225" spans="1:119" x14ac:dyDescent="0.2">
      <c r="A225">
        <f>ROW(Source!A124)</f>
        <v>124</v>
      </c>
      <c r="B225">
        <v>151751237</v>
      </c>
      <c r="C225">
        <v>151752180</v>
      </c>
      <c r="D225">
        <v>37393655</v>
      </c>
      <c r="E225">
        <v>1</v>
      </c>
      <c r="F225">
        <v>1</v>
      </c>
      <c r="G225">
        <v>37345137</v>
      </c>
      <c r="H225">
        <v>3</v>
      </c>
      <c r="I225" t="s">
        <v>666</v>
      </c>
      <c r="J225" t="s">
        <v>667</v>
      </c>
      <c r="K225" t="s">
        <v>668</v>
      </c>
      <c r="L225">
        <v>1339</v>
      </c>
      <c r="N225">
        <v>1007</v>
      </c>
      <c r="O225" t="s">
        <v>220</v>
      </c>
      <c r="P225" t="s">
        <v>220</v>
      </c>
      <c r="Q225">
        <v>1</v>
      </c>
      <c r="W225">
        <v>0</v>
      </c>
      <c r="X225">
        <v>-1240515018</v>
      </c>
      <c r="Y225">
        <f t="shared" si="89"/>
        <v>0.18099999999999999</v>
      </c>
      <c r="AA225">
        <v>1828.56</v>
      </c>
      <c r="AB225">
        <v>0</v>
      </c>
      <c r="AC225">
        <v>0</v>
      </c>
      <c r="AD225">
        <v>0</v>
      </c>
      <c r="AE225">
        <v>1828.56</v>
      </c>
      <c r="AF225">
        <v>0</v>
      </c>
      <c r="AG225">
        <v>0</v>
      </c>
      <c r="AH225">
        <v>0</v>
      </c>
      <c r="AI225">
        <v>1</v>
      </c>
      <c r="AJ225">
        <v>1</v>
      </c>
      <c r="AK225">
        <v>1</v>
      </c>
      <c r="AL225">
        <v>1</v>
      </c>
      <c r="AM225">
        <v>-2</v>
      </c>
      <c r="AN225">
        <v>0</v>
      </c>
      <c r="AO225">
        <v>1</v>
      </c>
      <c r="AP225">
        <v>1</v>
      </c>
      <c r="AQ225">
        <v>0</v>
      </c>
      <c r="AR225">
        <v>0</v>
      </c>
      <c r="AS225" t="s">
        <v>3</v>
      </c>
      <c r="AT225">
        <v>0.18099999999999999</v>
      </c>
      <c r="AU225" t="s">
        <v>3</v>
      </c>
      <c r="AV225">
        <v>0</v>
      </c>
      <c r="AW225">
        <v>2</v>
      </c>
      <c r="AX225">
        <v>151752188</v>
      </c>
      <c r="AY225">
        <v>1</v>
      </c>
      <c r="AZ225">
        <v>0</v>
      </c>
      <c r="BA225">
        <v>275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V225">
        <v>0</v>
      </c>
      <c r="CW225">
        <v>0</v>
      </c>
      <c r="CX225">
        <f>ROUND(Y225*Source!I124,9)</f>
        <v>9.2310000000000003E-2</v>
      </c>
      <c r="CY225">
        <f>AA225</f>
        <v>1828.56</v>
      </c>
      <c r="CZ225">
        <f>AE225</f>
        <v>1828.56</v>
      </c>
      <c r="DA225">
        <f>AI225</f>
        <v>1</v>
      </c>
      <c r="DB225">
        <f t="shared" si="90"/>
        <v>330.97</v>
      </c>
      <c r="DC225">
        <f t="shared" si="91"/>
        <v>0</v>
      </c>
      <c r="DD225" t="s">
        <v>3</v>
      </c>
      <c r="DE225" t="s">
        <v>3</v>
      </c>
      <c r="DF225">
        <f t="shared" si="103"/>
        <v>168.79</v>
      </c>
      <c r="DG225">
        <f t="shared" si="101"/>
        <v>0</v>
      </c>
      <c r="DH225">
        <f t="shared" si="102"/>
        <v>0</v>
      </c>
      <c r="DI225">
        <f t="shared" si="92"/>
        <v>0</v>
      </c>
      <c r="DJ225">
        <f>DF225</f>
        <v>168.79</v>
      </c>
      <c r="DK225">
        <v>0</v>
      </c>
      <c r="DL225" t="s">
        <v>3</v>
      </c>
      <c r="DM225">
        <v>0</v>
      </c>
      <c r="DN225" t="s">
        <v>3</v>
      </c>
      <c r="DO225">
        <v>0</v>
      </c>
    </row>
    <row r="226" spans="1:119" x14ac:dyDescent="0.2">
      <c r="A226">
        <f>ROW(Source!A124)</f>
        <v>124</v>
      </c>
      <c r="B226">
        <v>151751237</v>
      </c>
      <c r="C226">
        <v>151752180</v>
      </c>
      <c r="D226">
        <v>37393520</v>
      </c>
      <c r="E226">
        <v>1</v>
      </c>
      <c r="F226">
        <v>1</v>
      </c>
      <c r="G226">
        <v>37345137</v>
      </c>
      <c r="H226">
        <v>3</v>
      </c>
      <c r="I226" t="s">
        <v>663</v>
      </c>
      <c r="J226" t="s">
        <v>664</v>
      </c>
      <c r="K226" t="s">
        <v>665</v>
      </c>
      <c r="L226">
        <v>1339</v>
      </c>
      <c r="N226">
        <v>1007</v>
      </c>
      <c r="O226" t="s">
        <v>220</v>
      </c>
      <c r="P226" t="s">
        <v>220</v>
      </c>
      <c r="Q226">
        <v>1</v>
      </c>
      <c r="W226">
        <v>0</v>
      </c>
      <c r="X226">
        <v>1995860753</v>
      </c>
      <c r="Y226">
        <f t="shared" si="89"/>
        <v>0.20799999999999999</v>
      </c>
      <c r="AA226">
        <v>2472.13</v>
      </c>
      <c r="AB226">
        <v>0</v>
      </c>
      <c r="AC226">
        <v>0</v>
      </c>
      <c r="AD226">
        <v>0</v>
      </c>
      <c r="AE226">
        <v>2472.13</v>
      </c>
      <c r="AF226">
        <v>0</v>
      </c>
      <c r="AG226">
        <v>0</v>
      </c>
      <c r="AH226">
        <v>0</v>
      </c>
      <c r="AI226">
        <v>1</v>
      </c>
      <c r="AJ226">
        <v>1</v>
      </c>
      <c r="AK226">
        <v>1</v>
      </c>
      <c r="AL226">
        <v>1</v>
      </c>
      <c r="AM226">
        <v>-2</v>
      </c>
      <c r="AN226">
        <v>0</v>
      </c>
      <c r="AO226">
        <v>1</v>
      </c>
      <c r="AP226">
        <v>1</v>
      </c>
      <c r="AQ226">
        <v>0</v>
      </c>
      <c r="AR226">
        <v>0</v>
      </c>
      <c r="AS226" t="s">
        <v>3</v>
      </c>
      <c r="AT226">
        <v>0.20799999999999999</v>
      </c>
      <c r="AU226" t="s">
        <v>3</v>
      </c>
      <c r="AV226">
        <v>0</v>
      </c>
      <c r="AW226">
        <v>2</v>
      </c>
      <c r="AX226">
        <v>151752189</v>
      </c>
      <c r="AY226">
        <v>1</v>
      </c>
      <c r="AZ226">
        <v>0</v>
      </c>
      <c r="BA226">
        <v>276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V226">
        <v>0</v>
      </c>
      <c r="CW226">
        <v>0</v>
      </c>
      <c r="CX226">
        <f>ROUND(Y226*Source!I124,9)</f>
        <v>0.10607999999999999</v>
      </c>
      <c r="CY226">
        <f>AA226</f>
        <v>2472.13</v>
      </c>
      <c r="CZ226">
        <f>AE226</f>
        <v>2472.13</v>
      </c>
      <c r="DA226">
        <f>AI226</f>
        <v>1</v>
      </c>
      <c r="DB226">
        <f t="shared" si="90"/>
        <v>514.20000000000005</v>
      </c>
      <c r="DC226">
        <f t="shared" si="91"/>
        <v>0</v>
      </c>
      <c r="DD226" t="s">
        <v>3</v>
      </c>
      <c r="DE226" t="s">
        <v>3</v>
      </c>
      <c r="DF226">
        <f t="shared" si="103"/>
        <v>262.24</v>
      </c>
      <c r="DG226">
        <f t="shared" si="101"/>
        <v>0</v>
      </c>
      <c r="DH226">
        <f t="shared" si="102"/>
        <v>0</v>
      </c>
      <c r="DI226">
        <f t="shared" si="92"/>
        <v>0</v>
      </c>
      <c r="DJ226">
        <f>DF226</f>
        <v>262.24</v>
      </c>
      <c r="DK226">
        <v>0</v>
      </c>
      <c r="DL226" t="s">
        <v>3</v>
      </c>
      <c r="DM226">
        <v>0</v>
      </c>
      <c r="DN226" t="s">
        <v>3</v>
      </c>
      <c r="DO226">
        <v>0</v>
      </c>
    </row>
    <row r="227" spans="1:119" x14ac:dyDescent="0.2">
      <c r="A227">
        <f>ROW(Source!A124)</f>
        <v>124</v>
      </c>
      <c r="B227">
        <v>151751237</v>
      </c>
      <c r="C227">
        <v>151752180</v>
      </c>
      <c r="D227">
        <v>37411931</v>
      </c>
      <c r="E227">
        <v>1</v>
      </c>
      <c r="F227">
        <v>1</v>
      </c>
      <c r="G227">
        <v>37345137</v>
      </c>
      <c r="H227">
        <v>3</v>
      </c>
      <c r="I227" t="s">
        <v>218</v>
      </c>
      <c r="J227" t="s">
        <v>221</v>
      </c>
      <c r="K227" t="s">
        <v>219</v>
      </c>
      <c r="L227">
        <v>1339</v>
      </c>
      <c r="N227">
        <v>1007</v>
      </c>
      <c r="O227" t="s">
        <v>220</v>
      </c>
      <c r="P227" t="s">
        <v>220</v>
      </c>
      <c r="Q227">
        <v>1</v>
      </c>
      <c r="W227">
        <v>0</v>
      </c>
      <c r="X227">
        <v>-1871369451</v>
      </c>
      <c r="Y227">
        <f t="shared" si="89"/>
        <v>1.04</v>
      </c>
      <c r="AA227">
        <v>745.24</v>
      </c>
      <c r="AB227">
        <v>0</v>
      </c>
      <c r="AC227">
        <v>0</v>
      </c>
      <c r="AD227">
        <v>0</v>
      </c>
      <c r="AE227">
        <v>745.24</v>
      </c>
      <c r="AF227">
        <v>0</v>
      </c>
      <c r="AG227">
        <v>0</v>
      </c>
      <c r="AH227">
        <v>0</v>
      </c>
      <c r="AI227">
        <v>1</v>
      </c>
      <c r="AJ227">
        <v>1</v>
      </c>
      <c r="AK227">
        <v>1</v>
      </c>
      <c r="AL227">
        <v>1</v>
      </c>
      <c r="AM227">
        <v>-2</v>
      </c>
      <c r="AN227">
        <v>0</v>
      </c>
      <c r="AO227">
        <v>0</v>
      </c>
      <c r="AP227">
        <v>1</v>
      </c>
      <c r="AQ227">
        <v>0</v>
      </c>
      <c r="AR227">
        <v>0</v>
      </c>
      <c r="AS227" t="s">
        <v>3</v>
      </c>
      <c r="AT227">
        <v>1.04</v>
      </c>
      <c r="AU227" t="s">
        <v>3</v>
      </c>
      <c r="AV227">
        <v>0</v>
      </c>
      <c r="AW227">
        <v>1</v>
      </c>
      <c r="AX227">
        <v>-1</v>
      </c>
      <c r="AY227">
        <v>0</v>
      </c>
      <c r="AZ227">
        <v>0</v>
      </c>
      <c r="BA227" t="s">
        <v>3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V227">
        <v>0</v>
      </c>
      <c r="CW227">
        <v>0</v>
      </c>
      <c r="CX227">
        <f>ROUND(Y227*Source!I124,9)</f>
        <v>0.53039999999999998</v>
      </c>
      <c r="CY227">
        <f>AA227</f>
        <v>745.24</v>
      </c>
      <c r="CZ227">
        <f>AE227</f>
        <v>745.24</v>
      </c>
      <c r="DA227">
        <f>AI227</f>
        <v>1</v>
      </c>
      <c r="DB227">
        <f t="shared" si="90"/>
        <v>775.05</v>
      </c>
      <c r="DC227">
        <f t="shared" si="91"/>
        <v>0</v>
      </c>
      <c r="DD227" t="s">
        <v>3</v>
      </c>
      <c r="DE227" t="s">
        <v>3</v>
      </c>
      <c r="DF227">
        <f t="shared" si="103"/>
        <v>395.28</v>
      </c>
      <c r="DG227">
        <f t="shared" si="101"/>
        <v>0</v>
      </c>
      <c r="DH227">
        <f t="shared" si="102"/>
        <v>0</v>
      </c>
      <c r="DI227">
        <f t="shared" si="92"/>
        <v>0</v>
      </c>
      <c r="DJ227">
        <f>DF227</f>
        <v>395.28</v>
      </c>
      <c r="DK227">
        <v>0</v>
      </c>
      <c r="DL227" t="s">
        <v>3</v>
      </c>
      <c r="DM227">
        <v>0</v>
      </c>
      <c r="DN227" t="s">
        <v>3</v>
      </c>
      <c r="DO227">
        <v>0</v>
      </c>
    </row>
    <row r="228" spans="1:119" x14ac:dyDescent="0.2">
      <c r="A228">
        <f>ROW(Source!A125)</f>
        <v>125</v>
      </c>
      <c r="B228">
        <v>151751235</v>
      </c>
      <c r="C228">
        <v>151752180</v>
      </c>
      <c r="D228">
        <v>37345142</v>
      </c>
      <c r="E228">
        <v>37345137</v>
      </c>
      <c r="F228">
        <v>1</v>
      </c>
      <c r="G228">
        <v>37345137</v>
      </c>
      <c r="H228">
        <v>1</v>
      </c>
      <c r="I228" t="s">
        <v>497</v>
      </c>
      <c r="J228" t="s">
        <v>3</v>
      </c>
      <c r="K228" t="s">
        <v>498</v>
      </c>
      <c r="L228">
        <v>1191</v>
      </c>
      <c r="N228">
        <v>1013</v>
      </c>
      <c r="O228" t="s">
        <v>499</v>
      </c>
      <c r="P228" t="s">
        <v>499</v>
      </c>
      <c r="Q228">
        <v>1</v>
      </c>
      <c r="W228">
        <v>0</v>
      </c>
      <c r="X228">
        <v>476480486</v>
      </c>
      <c r="Y228">
        <f t="shared" si="89"/>
        <v>95.84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1</v>
      </c>
      <c r="AJ228">
        <v>1</v>
      </c>
      <c r="AK228">
        <v>1</v>
      </c>
      <c r="AL228">
        <v>1</v>
      </c>
      <c r="AM228">
        <v>5</v>
      </c>
      <c r="AN228">
        <v>0</v>
      </c>
      <c r="AO228">
        <v>1</v>
      </c>
      <c r="AP228">
        <v>1</v>
      </c>
      <c r="AQ228">
        <v>0</v>
      </c>
      <c r="AR228">
        <v>0</v>
      </c>
      <c r="AS228" t="s">
        <v>3</v>
      </c>
      <c r="AT228">
        <v>95.84</v>
      </c>
      <c r="AU228" t="s">
        <v>3</v>
      </c>
      <c r="AV228">
        <v>1</v>
      </c>
      <c r="AW228">
        <v>2</v>
      </c>
      <c r="AX228">
        <v>151752186</v>
      </c>
      <c r="AY228">
        <v>1</v>
      </c>
      <c r="AZ228">
        <v>0</v>
      </c>
      <c r="BA228">
        <v>278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U228">
        <f>ROUND(AT228*Source!I125*AH228*AL228,2)</f>
        <v>0</v>
      </c>
      <c r="CV228">
        <f>ROUND(Y228*Source!I125,9)</f>
        <v>48.878399999999999</v>
      </c>
      <c r="CW228">
        <v>0</v>
      </c>
      <c r="CX228">
        <f>ROUND(Y228*Source!I125,9)</f>
        <v>48.878399999999999</v>
      </c>
      <c r="CY228">
        <f>AD228</f>
        <v>0</v>
      </c>
      <c r="CZ228">
        <f>AH228</f>
        <v>0</v>
      </c>
      <c r="DA228">
        <f>AL228</f>
        <v>1</v>
      </c>
      <c r="DB228">
        <f t="shared" si="90"/>
        <v>0</v>
      </c>
      <c r="DC228">
        <f t="shared" si="91"/>
        <v>0</v>
      </c>
      <c r="DD228" t="s">
        <v>3</v>
      </c>
      <c r="DE228" t="s">
        <v>3</v>
      </c>
      <c r="DF228">
        <f t="shared" si="103"/>
        <v>0</v>
      </c>
      <c r="DG228">
        <f t="shared" si="101"/>
        <v>0</v>
      </c>
      <c r="DH228">
        <f t="shared" si="102"/>
        <v>0</v>
      </c>
      <c r="DI228">
        <f t="shared" si="92"/>
        <v>0</v>
      </c>
      <c r="DJ228">
        <f>DI228</f>
        <v>0</v>
      </c>
      <c r="DK228">
        <v>0</v>
      </c>
      <c r="DL228" t="s">
        <v>3</v>
      </c>
      <c r="DM228">
        <v>0</v>
      </c>
      <c r="DN228" t="s">
        <v>3</v>
      </c>
      <c r="DO228">
        <v>0</v>
      </c>
    </row>
    <row r="229" spans="1:119" x14ac:dyDescent="0.2">
      <c r="A229">
        <f>ROW(Source!A125)</f>
        <v>125</v>
      </c>
      <c r="B229">
        <v>151751235</v>
      </c>
      <c r="C229">
        <v>151752180</v>
      </c>
      <c r="D229">
        <v>37393565</v>
      </c>
      <c r="E229">
        <v>1</v>
      </c>
      <c r="F229">
        <v>1</v>
      </c>
      <c r="G229">
        <v>37345137</v>
      </c>
      <c r="H229">
        <v>3</v>
      </c>
      <c r="I229" t="s">
        <v>657</v>
      </c>
      <c r="J229" t="s">
        <v>658</v>
      </c>
      <c r="K229" t="s">
        <v>659</v>
      </c>
      <c r="L229">
        <v>1348</v>
      </c>
      <c r="N229">
        <v>1009</v>
      </c>
      <c r="O229" t="s">
        <v>511</v>
      </c>
      <c r="P229" t="s">
        <v>511</v>
      </c>
      <c r="Q229">
        <v>1000</v>
      </c>
      <c r="W229">
        <v>0</v>
      </c>
      <c r="X229">
        <v>563176784</v>
      </c>
      <c r="Y229">
        <f t="shared" si="89"/>
        <v>6.0000000000000001E-3</v>
      </c>
      <c r="AA229">
        <v>82595.61</v>
      </c>
      <c r="AB229">
        <v>0</v>
      </c>
      <c r="AC229">
        <v>0</v>
      </c>
      <c r="AD229">
        <v>0</v>
      </c>
      <c r="AE229">
        <v>6521.42</v>
      </c>
      <c r="AF229">
        <v>0</v>
      </c>
      <c r="AG229">
        <v>0</v>
      </c>
      <c r="AH229">
        <v>0</v>
      </c>
      <c r="AI229">
        <v>12.64</v>
      </c>
      <c r="AJ229">
        <v>1</v>
      </c>
      <c r="AK229">
        <v>1</v>
      </c>
      <c r="AL229">
        <v>1</v>
      </c>
      <c r="AM229">
        <v>2</v>
      </c>
      <c r="AN229">
        <v>0</v>
      </c>
      <c r="AO229">
        <v>1</v>
      </c>
      <c r="AP229">
        <v>1</v>
      </c>
      <c r="AQ229">
        <v>0</v>
      </c>
      <c r="AR229">
        <v>0</v>
      </c>
      <c r="AS229" t="s">
        <v>3</v>
      </c>
      <c r="AT229">
        <v>6.0000000000000001E-3</v>
      </c>
      <c r="AU229" t="s">
        <v>3</v>
      </c>
      <c r="AV229">
        <v>0</v>
      </c>
      <c r="AW229">
        <v>2</v>
      </c>
      <c r="AX229">
        <v>151752187</v>
      </c>
      <c r="AY229">
        <v>1</v>
      </c>
      <c r="AZ229">
        <v>0</v>
      </c>
      <c r="BA229">
        <v>279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V229">
        <v>0</v>
      </c>
      <c r="CW229">
        <v>0</v>
      </c>
      <c r="CX229">
        <f>ROUND(Y229*Source!I125,9)</f>
        <v>3.0599999999999998E-3</v>
      </c>
      <c r="CY229">
        <f>AA229</f>
        <v>82595.61</v>
      </c>
      <c r="CZ229">
        <f>AE229</f>
        <v>6521.42</v>
      </c>
      <c r="DA229">
        <f>AI229</f>
        <v>12.64</v>
      </c>
      <c r="DB229">
        <f t="shared" si="90"/>
        <v>39.130000000000003</v>
      </c>
      <c r="DC229">
        <f t="shared" si="91"/>
        <v>0</v>
      </c>
      <c r="DD229" t="s">
        <v>3</v>
      </c>
      <c r="DE229" t="s">
        <v>3</v>
      </c>
      <c r="DF229">
        <f>ROUND(ROUND(AE229*AI229,2)*CX229,2)</f>
        <v>252.24</v>
      </c>
      <c r="DG229">
        <f t="shared" si="101"/>
        <v>0</v>
      </c>
      <c r="DH229">
        <f t="shared" si="102"/>
        <v>0</v>
      </c>
      <c r="DI229">
        <f t="shared" si="92"/>
        <v>0</v>
      </c>
      <c r="DJ229">
        <f>DF229</f>
        <v>252.24</v>
      </c>
      <c r="DK229">
        <v>0</v>
      </c>
      <c r="DL229" t="s">
        <v>3</v>
      </c>
      <c r="DM229">
        <v>0</v>
      </c>
      <c r="DN229" t="s">
        <v>3</v>
      </c>
      <c r="DO229">
        <v>0</v>
      </c>
    </row>
    <row r="230" spans="1:119" x14ac:dyDescent="0.2">
      <c r="A230">
        <f>ROW(Source!A125)</f>
        <v>125</v>
      </c>
      <c r="B230">
        <v>151751235</v>
      </c>
      <c r="C230">
        <v>151752180</v>
      </c>
      <c r="D230">
        <v>37393655</v>
      </c>
      <c r="E230">
        <v>1</v>
      </c>
      <c r="F230">
        <v>1</v>
      </c>
      <c r="G230">
        <v>37345137</v>
      </c>
      <c r="H230">
        <v>3</v>
      </c>
      <c r="I230" t="s">
        <v>666</v>
      </c>
      <c r="J230" t="s">
        <v>667</v>
      </c>
      <c r="K230" t="s">
        <v>668</v>
      </c>
      <c r="L230">
        <v>1339</v>
      </c>
      <c r="N230">
        <v>1007</v>
      </c>
      <c r="O230" t="s">
        <v>220</v>
      </c>
      <c r="P230" t="s">
        <v>220</v>
      </c>
      <c r="Q230">
        <v>1</v>
      </c>
      <c r="W230">
        <v>0</v>
      </c>
      <c r="X230">
        <v>-1240515018</v>
      </c>
      <c r="Y230">
        <f t="shared" si="89"/>
        <v>0.18099999999999999</v>
      </c>
      <c r="AA230">
        <v>6522.69</v>
      </c>
      <c r="AB230">
        <v>0</v>
      </c>
      <c r="AC230">
        <v>0</v>
      </c>
      <c r="AD230">
        <v>0</v>
      </c>
      <c r="AE230">
        <v>1828.56</v>
      </c>
      <c r="AF230">
        <v>0</v>
      </c>
      <c r="AG230">
        <v>0</v>
      </c>
      <c r="AH230">
        <v>0</v>
      </c>
      <c r="AI230">
        <v>3.56</v>
      </c>
      <c r="AJ230">
        <v>1</v>
      </c>
      <c r="AK230">
        <v>1</v>
      </c>
      <c r="AL230">
        <v>1</v>
      </c>
      <c r="AM230">
        <v>2</v>
      </c>
      <c r="AN230">
        <v>0</v>
      </c>
      <c r="AO230">
        <v>1</v>
      </c>
      <c r="AP230">
        <v>1</v>
      </c>
      <c r="AQ230">
        <v>0</v>
      </c>
      <c r="AR230">
        <v>0</v>
      </c>
      <c r="AS230" t="s">
        <v>3</v>
      </c>
      <c r="AT230">
        <v>0.18099999999999999</v>
      </c>
      <c r="AU230" t="s">
        <v>3</v>
      </c>
      <c r="AV230">
        <v>0</v>
      </c>
      <c r="AW230">
        <v>2</v>
      </c>
      <c r="AX230">
        <v>151752188</v>
      </c>
      <c r="AY230">
        <v>1</v>
      </c>
      <c r="AZ230">
        <v>0</v>
      </c>
      <c r="BA230">
        <v>280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V230">
        <v>0</v>
      </c>
      <c r="CW230">
        <v>0</v>
      </c>
      <c r="CX230">
        <f>ROUND(Y230*Source!I125,9)</f>
        <v>9.2310000000000003E-2</v>
      </c>
      <c r="CY230">
        <f>AA230</f>
        <v>6522.69</v>
      </c>
      <c r="CZ230">
        <f>AE230</f>
        <v>1828.56</v>
      </c>
      <c r="DA230">
        <f>AI230</f>
        <v>3.56</v>
      </c>
      <c r="DB230">
        <f t="shared" si="90"/>
        <v>330.97</v>
      </c>
      <c r="DC230">
        <f t="shared" si="91"/>
        <v>0</v>
      </c>
      <c r="DD230" t="s">
        <v>3</v>
      </c>
      <c r="DE230" t="s">
        <v>3</v>
      </c>
      <c r="DF230">
        <f>ROUND(ROUND(AE230*AI230,2)*CX230,2)</f>
        <v>600.91</v>
      </c>
      <c r="DG230">
        <f t="shared" si="101"/>
        <v>0</v>
      </c>
      <c r="DH230">
        <f t="shared" si="102"/>
        <v>0</v>
      </c>
      <c r="DI230">
        <f t="shared" si="92"/>
        <v>0</v>
      </c>
      <c r="DJ230">
        <f>DF230</f>
        <v>600.91</v>
      </c>
      <c r="DK230">
        <v>0</v>
      </c>
      <c r="DL230" t="s">
        <v>3</v>
      </c>
      <c r="DM230">
        <v>0</v>
      </c>
      <c r="DN230" t="s">
        <v>3</v>
      </c>
      <c r="DO230">
        <v>0</v>
      </c>
    </row>
    <row r="231" spans="1:119" x14ac:dyDescent="0.2">
      <c r="A231">
        <f>ROW(Source!A125)</f>
        <v>125</v>
      </c>
      <c r="B231">
        <v>151751235</v>
      </c>
      <c r="C231">
        <v>151752180</v>
      </c>
      <c r="D231">
        <v>37393520</v>
      </c>
      <c r="E231">
        <v>1</v>
      </c>
      <c r="F231">
        <v>1</v>
      </c>
      <c r="G231">
        <v>37345137</v>
      </c>
      <c r="H231">
        <v>3</v>
      </c>
      <c r="I231" t="s">
        <v>663</v>
      </c>
      <c r="J231" t="s">
        <v>664</v>
      </c>
      <c r="K231" t="s">
        <v>665</v>
      </c>
      <c r="L231">
        <v>1339</v>
      </c>
      <c r="N231">
        <v>1007</v>
      </c>
      <c r="O231" t="s">
        <v>220</v>
      </c>
      <c r="P231" t="s">
        <v>220</v>
      </c>
      <c r="Q231">
        <v>1</v>
      </c>
      <c r="W231">
        <v>0</v>
      </c>
      <c r="X231">
        <v>1995860753</v>
      </c>
      <c r="Y231">
        <f t="shared" si="89"/>
        <v>0.20799999999999999</v>
      </c>
      <c r="AA231">
        <v>8124.8</v>
      </c>
      <c r="AB231">
        <v>0</v>
      </c>
      <c r="AC231">
        <v>0</v>
      </c>
      <c r="AD231">
        <v>0</v>
      </c>
      <c r="AE231">
        <v>2472.13</v>
      </c>
      <c r="AF231">
        <v>0</v>
      </c>
      <c r="AG231">
        <v>0</v>
      </c>
      <c r="AH231">
        <v>0</v>
      </c>
      <c r="AI231">
        <v>3.28</v>
      </c>
      <c r="AJ231">
        <v>1</v>
      </c>
      <c r="AK231">
        <v>1</v>
      </c>
      <c r="AL231">
        <v>1</v>
      </c>
      <c r="AM231">
        <v>2</v>
      </c>
      <c r="AN231">
        <v>0</v>
      </c>
      <c r="AO231">
        <v>1</v>
      </c>
      <c r="AP231">
        <v>1</v>
      </c>
      <c r="AQ231">
        <v>0</v>
      </c>
      <c r="AR231">
        <v>0</v>
      </c>
      <c r="AS231" t="s">
        <v>3</v>
      </c>
      <c r="AT231">
        <v>0.20799999999999999</v>
      </c>
      <c r="AU231" t="s">
        <v>3</v>
      </c>
      <c r="AV231">
        <v>0</v>
      </c>
      <c r="AW231">
        <v>2</v>
      </c>
      <c r="AX231">
        <v>151752189</v>
      </c>
      <c r="AY231">
        <v>1</v>
      </c>
      <c r="AZ231">
        <v>0</v>
      </c>
      <c r="BA231">
        <v>281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V231">
        <v>0</v>
      </c>
      <c r="CW231">
        <v>0</v>
      </c>
      <c r="CX231">
        <f>ROUND(Y231*Source!I125,9)</f>
        <v>0.10607999999999999</v>
      </c>
      <c r="CY231">
        <f>AA231</f>
        <v>8124.8</v>
      </c>
      <c r="CZ231">
        <f>AE231</f>
        <v>2472.13</v>
      </c>
      <c r="DA231">
        <f>AI231</f>
        <v>3.28</v>
      </c>
      <c r="DB231">
        <f t="shared" si="90"/>
        <v>514.20000000000005</v>
      </c>
      <c r="DC231">
        <f t="shared" si="91"/>
        <v>0</v>
      </c>
      <c r="DD231" t="s">
        <v>3</v>
      </c>
      <c r="DE231" t="s">
        <v>3</v>
      </c>
      <c r="DF231">
        <f>ROUND(ROUND(AE231*AI231,2)*CX231,2)</f>
        <v>860.16</v>
      </c>
      <c r="DG231">
        <f t="shared" si="101"/>
        <v>0</v>
      </c>
      <c r="DH231">
        <f t="shared" si="102"/>
        <v>0</v>
      </c>
      <c r="DI231">
        <f t="shared" si="92"/>
        <v>0</v>
      </c>
      <c r="DJ231">
        <f>DF231</f>
        <v>860.16</v>
      </c>
      <c r="DK231">
        <v>0</v>
      </c>
      <c r="DL231" t="s">
        <v>3</v>
      </c>
      <c r="DM231">
        <v>0</v>
      </c>
      <c r="DN231" t="s">
        <v>3</v>
      </c>
      <c r="DO231">
        <v>0</v>
      </c>
    </row>
    <row r="232" spans="1:119" x14ac:dyDescent="0.2">
      <c r="A232">
        <f>ROW(Source!A125)</f>
        <v>125</v>
      </c>
      <c r="B232">
        <v>151751235</v>
      </c>
      <c r="C232">
        <v>151752180</v>
      </c>
      <c r="D232">
        <v>37411931</v>
      </c>
      <c r="E232">
        <v>1</v>
      </c>
      <c r="F232">
        <v>1</v>
      </c>
      <c r="G232">
        <v>37345137</v>
      </c>
      <c r="H232">
        <v>3</v>
      </c>
      <c r="I232" t="s">
        <v>218</v>
      </c>
      <c r="J232" t="s">
        <v>221</v>
      </c>
      <c r="K232" t="s">
        <v>219</v>
      </c>
      <c r="L232">
        <v>1339</v>
      </c>
      <c r="N232">
        <v>1007</v>
      </c>
      <c r="O232" t="s">
        <v>220</v>
      </c>
      <c r="P232" t="s">
        <v>220</v>
      </c>
      <c r="Q232">
        <v>1</v>
      </c>
      <c r="W232">
        <v>0</v>
      </c>
      <c r="X232">
        <v>-1871369451</v>
      </c>
      <c r="Y232">
        <f t="shared" si="89"/>
        <v>1.04</v>
      </c>
      <c r="AA232">
        <v>6526.42</v>
      </c>
      <c r="AB232">
        <v>0</v>
      </c>
      <c r="AC232">
        <v>0</v>
      </c>
      <c r="AD232">
        <v>0</v>
      </c>
      <c r="AE232">
        <v>745.24</v>
      </c>
      <c r="AF232">
        <v>0</v>
      </c>
      <c r="AG232">
        <v>0</v>
      </c>
      <c r="AH232">
        <v>0</v>
      </c>
      <c r="AI232">
        <v>8.74</v>
      </c>
      <c r="AJ232">
        <v>1</v>
      </c>
      <c r="AK232">
        <v>1</v>
      </c>
      <c r="AL232">
        <v>1</v>
      </c>
      <c r="AM232">
        <v>0</v>
      </c>
      <c r="AN232">
        <v>0</v>
      </c>
      <c r="AO232">
        <v>0</v>
      </c>
      <c r="AP232">
        <v>1</v>
      </c>
      <c r="AQ232">
        <v>0</v>
      </c>
      <c r="AR232">
        <v>0</v>
      </c>
      <c r="AS232" t="s">
        <v>3</v>
      </c>
      <c r="AT232">
        <v>1.04</v>
      </c>
      <c r="AU232" t="s">
        <v>3</v>
      </c>
      <c r="AV232">
        <v>0</v>
      </c>
      <c r="AW232">
        <v>1</v>
      </c>
      <c r="AX232">
        <v>-1</v>
      </c>
      <c r="AY232">
        <v>0</v>
      </c>
      <c r="AZ232">
        <v>0</v>
      </c>
      <c r="BA232" t="s">
        <v>3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V232">
        <v>0</v>
      </c>
      <c r="CW232">
        <v>0</v>
      </c>
      <c r="CX232">
        <f>ROUND(Y232*Source!I125,9)</f>
        <v>0.53039999999999998</v>
      </c>
      <c r="CY232">
        <f>AA232</f>
        <v>6526.42</v>
      </c>
      <c r="CZ232">
        <f>AE232</f>
        <v>745.24</v>
      </c>
      <c r="DA232">
        <f>AI232</f>
        <v>8.74</v>
      </c>
      <c r="DB232">
        <f t="shared" si="90"/>
        <v>775.05</v>
      </c>
      <c r="DC232">
        <f t="shared" si="91"/>
        <v>0</v>
      </c>
      <c r="DD232" t="s">
        <v>3</v>
      </c>
      <c r="DE232" t="s">
        <v>3</v>
      </c>
      <c r="DF232">
        <f>ROUND(ROUND(AE232*AI232,2)*CX232,2)</f>
        <v>3454.71</v>
      </c>
      <c r="DG232">
        <f t="shared" si="101"/>
        <v>0</v>
      </c>
      <c r="DH232">
        <f t="shared" si="102"/>
        <v>0</v>
      </c>
      <c r="DI232">
        <f t="shared" si="92"/>
        <v>0</v>
      </c>
      <c r="DJ232">
        <f>DF232</f>
        <v>3454.71</v>
      </c>
      <c r="DK232">
        <v>0</v>
      </c>
      <c r="DL232" t="s">
        <v>3</v>
      </c>
      <c r="DM232">
        <v>0</v>
      </c>
      <c r="DN232" t="s">
        <v>3</v>
      </c>
      <c r="DO232">
        <v>0</v>
      </c>
    </row>
    <row r="233" spans="1:119" x14ac:dyDescent="0.2">
      <c r="A233">
        <f>ROW(Source!A128)</f>
        <v>128</v>
      </c>
      <c r="B233">
        <v>151751237</v>
      </c>
      <c r="C233">
        <v>151752192</v>
      </c>
      <c r="D233">
        <v>37345142</v>
      </c>
      <c r="E233">
        <v>37345137</v>
      </c>
      <c r="F233">
        <v>1</v>
      </c>
      <c r="G233">
        <v>37345137</v>
      </c>
      <c r="H233">
        <v>1</v>
      </c>
      <c r="I233" t="s">
        <v>497</v>
      </c>
      <c r="J233" t="s">
        <v>3</v>
      </c>
      <c r="K233" t="s">
        <v>498</v>
      </c>
      <c r="L233">
        <v>1191</v>
      </c>
      <c r="N233">
        <v>1013</v>
      </c>
      <c r="O233" t="s">
        <v>499</v>
      </c>
      <c r="P233" t="s">
        <v>499</v>
      </c>
      <c r="Q233">
        <v>1</v>
      </c>
      <c r="W233">
        <v>0</v>
      </c>
      <c r="X233">
        <v>476480486</v>
      </c>
      <c r="Y233">
        <f>(AT233*0.8)</f>
        <v>44.800000000000004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1</v>
      </c>
      <c r="AJ233">
        <v>1</v>
      </c>
      <c r="AK233">
        <v>1</v>
      </c>
      <c r="AL233">
        <v>1</v>
      </c>
      <c r="AM233">
        <v>-2</v>
      </c>
      <c r="AN233">
        <v>0</v>
      </c>
      <c r="AO233">
        <v>1</v>
      </c>
      <c r="AP233">
        <v>1</v>
      </c>
      <c r="AQ233">
        <v>0</v>
      </c>
      <c r="AR233">
        <v>0</v>
      </c>
      <c r="AS233" t="s">
        <v>3</v>
      </c>
      <c r="AT233">
        <v>56</v>
      </c>
      <c r="AU233" t="s">
        <v>232</v>
      </c>
      <c r="AV233">
        <v>1</v>
      </c>
      <c r="AW233">
        <v>2</v>
      </c>
      <c r="AX233">
        <v>151752194</v>
      </c>
      <c r="AY233">
        <v>1</v>
      </c>
      <c r="AZ233">
        <v>0</v>
      </c>
      <c r="BA233">
        <v>283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U233">
        <f>ROUND(AT233*Source!I128*AH233*AL233,2)</f>
        <v>0</v>
      </c>
      <c r="CV233">
        <f>ROUND(Y233*Source!I128,9)</f>
        <v>44.8</v>
      </c>
      <c r="CW233">
        <v>0</v>
      </c>
      <c r="CX233">
        <f>ROUND(Y233*Source!I128,9)</f>
        <v>44.8</v>
      </c>
      <c r="CY233">
        <f>AD233</f>
        <v>0</v>
      </c>
      <c r="CZ233">
        <f>AH233</f>
        <v>0</v>
      </c>
      <c r="DA233">
        <f>AL233</f>
        <v>1</v>
      </c>
      <c r="DB233">
        <f>ROUND((ROUND(AT233*CZ233,2)*0.8),6)</f>
        <v>0</v>
      </c>
      <c r="DC233">
        <f>ROUND((ROUND(AT233*AG233,2)*0.8),6)</f>
        <v>0</v>
      </c>
      <c r="DD233" t="s">
        <v>3</v>
      </c>
      <c r="DE233" t="s">
        <v>3</v>
      </c>
      <c r="DF233">
        <f t="shared" ref="DF233:DF239" si="104">ROUND(ROUND(AE233,2)*CX233,2)</f>
        <v>0</v>
      </c>
      <c r="DG233">
        <f t="shared" si="101"/>
        <v>0</v>
      </c>
      <c r="DH233">
        <f t="shared" si="102"/>
        <v>0</v>
      </c>
      <c r="DI233">
        <f t="shared" si="92"/>
        <v>0</v>
      </c>
      <c r="DJ233">
        <f>DI233</f>
        <v>0</v>
      </c>
      <c r="DK233">
        <v>0</v>
      </c>
      <c r="DL233" t="s">
        <v>3</v>
      </c>
      <c r="DM233">
        <v>0</v>
      </c>
      <c r="DN233" t="s">
        <v>3</v>
      </c>
      <c r="DO233">
        <v>0</v>
      </c>
    </row>
    <row r="234" spans="1:119" x14ac:dyDescent="0.2">
      <c r="A234">
        <f>ROW(Source!A129)</f>
        <v>129</v>
      </c>
      <c r="B234">
        <v>151751235</v>
      </c>
      <c r="C234">
        <v>151752192</v>
      </c>
      <c r="D234">
        <v>37345142</v>
      </c>
      <c r="E234">
        <v>37345137</v>
      </c>
      <c r="F234">
        <v>1</v>
      </c>
      <c r="G234">
        <v>37345137</v>
      </c>
      <c r="H234">
        <v>1</v>
      </c>
      <c r="I234" t="s">
        <v>497</v>
      </c>
      <c r="J234" t="s">
        <v>3</v>
      </c>
      <c r="K234" t="s">
        <v>498</v>
      </c>
      <c r="L234">
        <v>1191</v>
      </c>
      <c r="N234">
        <v>1013</v>
      </c>
      <c r="O234" t="s">
        <v>499</v>
      </c>
      <c r="P234" t="s">
        <v>499</v>
      </c>
      <c r="Q234">
        <v>1</v>
      </c>
      <c r="W234">
        <v>0</v>
      </c>
      <c r="X234">
        <v>476480486</v>
      </c>
      <c r="Y234">
        <f>(AT234*0.8)</f>
        <v>44.800000000000004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1</v>
      </c>
      <c r="AJ234">
        <v>1</v>
      </c>
      <c r="AK234">
        <v>1</v>
      </c>
      <c r="AL234">
        <v>1</v>
      </c>
      <c r="AM234">
        <v>5</v>
      </c>
      <c r="AN234">
        <v>0</v>
      </c>
      <c r="AO234">
        <v>1</v>
      </c>
      <c r="AP234">
        <v>1</v>
      </c>
      <c r="AQ234">
        <v>0</v>
      </c>
      <c r="AR234">
        <v>0</v>
      </c>
      <c r="AS234" t="s">
        <v>3</v>
      </c>
      <c r="AT234">
        <v>56</v>
      </c>
      <c r="AU234" t="s">
        <v>232</v>
      </c>
      <c r="AV234">
        <v>1</v>
      </c>
      <c r="AW234">
        <v>2</v>
      </c>
      <c r="AX234">
        <v>151752194</v>
      </c>
      <c r="AY234">
        <v>1</v>
      </c>
      <c r="AZ234">
        <v>0</v>
      </c>
      <c r="BA234">
        <v>284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U234">
        <f>ROUND(AT234*Source!I129*AH234*AL234,2)</f>
        <v>0</v>
      </c>
      <c r="CV234">
        <f>ROUND(Y234*Source!I129,9)</f>
        <v>44.8</v>
      </c>
      <c r="CW234">
        <v>0</v>
      </c>
      <c r="CX234">
        <f>ROUND(Y234*Source!I129,9)</f>
        <v>44.8</v>
      </c>
      <c r="CY234">
        <f>AD234</f>
        <v>0</v>
      </c>
      <c r="CZ234">
        <f>AH234</f>
        <v>0</v>
      </c>
      <c r="DA234">
        <f>AL234</f>
        <v>1</v>
      </c>
      <c r="DB234">
        <f>ROUND((ROUND(AT234*CZ234,2)*0.8),6)</f>
        <v>0</v>
      </c>
      <c r="DC234">
        <f>ROUND((ROUND(AT234*AG234,2)*0.8),6)</f>
        <v>0</v>
      </c>
      <c r="DD234" t="s">
        <v>3</v>
      </c>
      <c r="DE234" t="s">
        <v>3</v>
      </c>
      <c r="DF234">
        <f t="shared" si="104"/>
        <v>0</v>
      </c>
      <c r="DG234">
        <f t="shared" si="101"/>
        <v>0</v>
      </c>
      <c r="DH234">
        <f t="shared" si="102"/>
        <v>0</v>
      </c>
      <c r="DI234">
        <f t="shared" si="92"/>
        <v>0</v>
      </c>
      <c r="DJ234">
        <f>DI234</f>
        <v>0</v>
      </c>
      <c r="DK234">
        <v>0</v>
      </c>
      <c r="DL234" t="s">
        <v>3</v>
      </c>
      <c r="DM234">
        <v>0</v>
      </c>
      <c r="DN234" t="s">
        <v>3</v>
      </c>
      <c r="DO234">
        <v>0</v>
      </c>
    </row>
    <row r="235" spans="1:119" x14ac:dyDescent="0.2">
      <c r="A235">
        <f>ROW(Source!A202)</f>
        <v>202</v>
      </c>
      <c r="B235">
        <v>151751237</v>
      </c>
      <c r="C235">
        <v>151752195</v>
      </c>
      <c r="D235">
        <v>37345142</v>
      </c>
      <c r="E235">
        <v>37345137</v>
      </c>
      <c r="F235">
        <v>1</v>
      </c>
      <c r="G235">
        <v>37345137</v>
      </c>
      <c r="H235">
        <v>1</v>
      </c>
      <c r="I235" t="s">
        <v>497</v>
      </c>
      <c r="J235" t="s">
        <v>3</v>
      </c>
      <c r="K235" t="s">
        <v>498</v>
      </c>
      <c r="L235">
        <v>1191</v>
      </c>
      <c r="N235">
        <v>1013</v>
      </c>
      <c r="O235" t="s">
        <v>499</v>
      </c>
      <c r="P235" t="s">
        <v>499</v>
      </c>
      <c r="Q235">
        <v>1</v>
      </c>
      <c r="W235">
        <v>0</v>
      </c>
      <c r="X235">
        <v>476480486</v>
      </c>
      <c r="Y235">
        <f t="shared" ref="Y235:Y266" si="105">AT235</f>
        <v>2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1</v>
      </c>
      <c r="AJ235">
        <v>1</v>
      </c>
      <c r="AK235">
        <v>1</v>
      </c>
      <c r="AL235">
        <v>1</v>
      </c>
      <c r="AM235">
        <v>-2</v>
      </c>
      <c r="AN235">
        <v>0</v>
      </c>
      <c r="AO235">
        <v>1</v>
      </c>
      <c r="AP235">
        <v>1</v>
      </c>
      <c r="AQ235">
        <v>0</v>
      </c>
      <c r="AR235">
        <v>0</v>
      </c>
      <c r="AS235" t="s">
        <v>3</v>
      </c>
      <c r="AT235">
        <v>2</v>
      </c>
      <c r="AU235" t="s">
        <v>3</v>
      </c>
      <c r="AV235">
        <v>1</v>
      </c>
      <c r="AW235">
        <v>2</v>
      </c>
      <c r="AX235">
        <v>151752200</v>
      </c>
      <c r="AY235">
        <v>1</v>
      </c>
      <c r="AZ235">
        <v>0</v>
      </c>
      <c r="BA235">
        <v>285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U235">
        <f>ROUND(AT235*Source!I202*AH235*AL235,2)</f>
        <v>0</v>
      </c>
      <c r="CV235">
        <f>ROUND(Y235*Source!I202,9)</f>
        <v>140</v>
      </c>
      <c r="CW235">
        <v>0</v>
      </c>
      <c r="CX235">
        <f>ROUND(Y235*Source!I202,9)</f>
        <v>140</v>
      </c>
      <c r="CY235">
        <f>AD235</f>
        <v>0</v>
      </c>
      <c r="CZ235">
        <f>AH235</f>
        <v>0</v>
      </c>
      <c r="DA235">
        <f>AL235</f>
        <v>1</v>
      </c>
      <c r="DB235">
        <f t="shared" ref="DB235:DB266" si="106">ROUND(ROUND(AT235*CZ235,2),6)</f>
        <v>0</v>
      </c>
      <c r="DC235">
        <f t="shared" ref="DC235:DC266" si="107">ROUND(ROUND(AT235*AG235,2),6)</f>
        <v>0</v>
      </c>
      <c r="DD235" t="s">
        <v>3</v>
      </c>
      <c r="DE235" t="s">
        <v>3</v>
      </c>
      <c r="DF235">
        <f t="shared" si="104"/>
        <v>0</v>
      </c>
      <c r="DG235">
        <f t="shared" si="101"/>
        <v>0</v>
      </c>
      <c r="DH235">
        <f t="shared" si="102"/>
        <v>0</v>
      </c>
      <c r="DI235">
        <f t="shared" si="92"/>
        <v>0</v>
      </c>
      <c r="DJ235">
        <f>DI235</f>
        <v>0</v>
      </c>
      <c r="DK235">
        <v>0</v>
      </c>
      <c r="DL235" t="s">
        <v>3</v>
      </c>
      <c r="DM235">
        <v>0</v>
      </c>
      <c r="DN235" t="s">
        <v>3</v>
      </c>
      <c r="DO235">
        <v>0</v>
      </c>
    </row>
    <row r="236" spans="1:119" x14ac:dyDescent="0.2">
      <c r="A236">
        <f>ROW(Source!A202)</f>
        <v>202</v>
      </c>
      <c r="B236">
        <v>151751237</v>
      </c>
      <c r="C236">
        <v>151752195</v>
      </c>
      <c r="D236">
        <v>37394800</v>
      </c>
      <c r="E236">
        <v>1</v>
      </c>
      <c r="F236">
        <v>1</v>
      </c>
      <c r="G236">
        <v>37345137</v>
      </c>
      <c r="H236">
        <v>3</v>
      </c>
      <c r="I236" t="s">
        <v>669</v>
      </c>
      <c r="J236" t="s">
        <v>670</v>
      </c>
      <c r="K236" t="s">
        <v>671</v>
      </c>
      <c r="L236">
        <v>1348</v>
      </c>
      <c r="N236">
        <v>1009</v>
      </c>
      <c r="O236" t="s">
        <v>511</v>
      </c>
      <c r="P236" t="s">
        <v>511</v>
      </c>
      <c r="Q236">
        <v>1000</v>
      </c>
      <c r="W236">
        <v>0</v>
      </c>
      <c r="X236">
        <v>-583200138</v>
      </c>
      <c r="Y236">
        <f t="shared" si="105"/>
        <v>1.4999999999999999E-4</v>
      </c>
      <c r="AA236">
        <v>17750.86</v>
      </c>
      <c r="AB236">
        <v>0</v>
      </c>
      <c r="AC236">
        <v>0</v>
      </c>
      <c r="AD236">
        <v>0</v>
      </c>
      <c r="AE236">
        <v>17750.86</v>
      </c>
      <c r="AF236">
        <v>0</v>
      </c>
      <c r="AG236">
        <v>0</v>
      </c>
      <c r="AH236">
        <v>0</v>
      </c>
      <c r="AI236">
        <v>1</v>
      </c>
      <c r="AJ236">
        <v>1</v>
      </c>
      <c r="AK236">
        <v>1</v>
      </c>
      <c r="AL236">
        <v>1</v>
      </c>
      <c r="AM236">
        <v>-2</v>
      </c>
      <c r="AN236">
        <v>0</v>
      </c>
      <c r="AO236">
        <v>1</v>
      </c>
      <c r="AP236">
        <v>1</v>
      </c>
      <c r="AQ236">
        <v>0</v>
      </c>
      <c r="AR236">
        <v>0</v>
      </c>
      <c r="AS236" t="s">
        <v>3</v>
      </c>
      <c r="AT236">
        <v>1.4999999999999999E-4</v>
      </c>
      <c r="AU236" t="s">
        <v>3</v>
      </c>
      <c r="AV236">
        <v>0</v>
      </c>
      <c r="AW236">
        <v>2</v>
      </c>
      <c r="AX236">
        <v>151752201</v>
      </c>
      <c r="AY236">
        <v>1</v>
      </c>
      <c r="AZ236">
        <v>0</v>
      </c>
      <c r="BA236">
        <v>286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V236">
        <v>0</v>
      </c>
      <c r="CW236">
        <v>0</v>
      </c>
      <c r="CX236">
        <f>ROUND(Y236*Source!I202,9)</f>
        <v>1.0500000000000001E-2</v>
      </c>
      <c r="CY236">
        <f>AA236</f>
        <v>17750.86</v>
      </c>
      <c r="CZ236">
        <f>AE236</f>
        <v>17750.86</v>
      </c>
      <c r="DA236">
        <f>AI236</f>
        <v>1</v>
      </c>
      <c r="DB236">
        <f t="shared" si="106"/>
        <v>2.66</v>
      </c>
      <c r="DC236">
        <f t="shared" si="107"/>
        <v>0</v>
      </c>
      <c r="DD236" t="s">
        <v>3</v>
      </c>
      <c r="DE236" t="s">
        <v>3</v>
      </c>
      <c r="DF236">
        <f t="shared" si="104"/>
        <v>186.38</v>
      </c>
      <c r="DG236">
        <f t="shared" si="101"/>
        <v>0</v>
      </c>
      <c r="DH236">
        <f t="shared" si="102"/>
        <v>0</v>
      </c>
      <c r="DI236">
        <f t="shared" si="92"/>
        <v>0</v>
      </c>
      <c r="DJ236">
        <f>DF236</f>
        <v>186.38</v>
      </c>
      <c r="DK236">
        <v>0</v>
      </c>
      <c r="DL236" t="s">
        <v>3</v>
      </c>
      <c r="DM236">
        <v>0</v>
      </c>
      <c r="DN236" t="s">
        <v>3</v>
      </c>
      <c r="DO236">
        <v>0</v>
      </c>
    </row>
    <row r="237" spans="1:119" x14ac:dyDescent="0.2">
      <c r="A237">
        <f>ROW(Source!A202)</f>
        <v>202</v>
      </c>
      <c r="B237">
        <v>151751237</v>
      </c>
      <c r="C237">
        <v>151752195</v>
      </c>
      <c r="D237">
        <v>37407278</v>
      </c>
      <c r="E237">
        <v>1</v>
      </c>
      <c r="F237">
        <v>1</v>
      </c>
      <c r="G237">
        <v>37345137</v>
      </c>
      <c r="H237">
        <v>3</v>
      </c>
      <c r="I237" t="s">
        <v>542</v>
      </c>
      <c r="J237" t="s">
        <v>543</v>
      </c>
      <c r="K237" t="s">
        <v>544</v>
      </c>
      <c r="L237">
        <v>1346</v>
      </c>
      <c r="N237">
        <v>1009</v>
      </c>
      <c r="O237" t="s">
        <v>507</v>
      </c>
      <c r="P237" t="s">
        <v>507</v>
      </c>
      <c r="Q237">
        <v>1</v>
      </c>
      <c r="W237">
        <v>0</v>
      </c>
      <c r="X237">
        <v>1313298043</v>
      </c>
      <c r="Y237">
        <f t="shared" si="105"/>
        <v>1.4999999999999999E-2</v>
      </c>
      <c r="AA237">
        <v>493.08</v>
      </c>
      <c r="AB237">
        <v>0</v>
      </c>
      <c r="AC237">
        <v>0</v>
      </c>
      <c r="AD237">
        <v>0</v>
      </c>
      <c r="AE237">
        <v>493.08</v>
      </c>
      <c r="AF237">
        <v>0</v>
      </c>
      <c r="AG237">
        <v>0</v>
      </c>
      <c r="AH237">
        <v>0</v>
      </c>
      <c r="AI237">
        <v>1</v>
      </c>
      <c r="AJ237">
        <v>1</v>
      </c>
      <c r="AK237">
        <v>1</v>
      </c>
      <c r="AL237">
        <v>1</v>
      </c>
      <c r="AM237">
        <v>-2</v>
      </c>
      <c r="AN237">
        <v>0</v>
      </c>
      <c r="AO237">
        <v>1</v>
      </c>
      <c r="AP237">
        <v>1</v>
      </c>
      <c r="AQ237">
        <v>0</v>
      </c>
      <c r="AR237">
        <v>0</v>
      </c>
      <c r="AS237" t="s">
        <v>3</v>
      </c>
      <c r="AT237">
        <v>1.4999999999999999E-2</v>
      </c>
      <c r="AU237" t="s">
        <v>3</v>
      </c>
      <c r="AV237">
        <v>0</v>
      </c>
      <c r="AW237">
        <v>2</v>
      </c>
      <c r="AX237">
        <v>151752202</v>
      </c>
      <c r="AY237">
        <v>1</v>
      </c>
      <c r="AZ237">
        <v>0</v>
      </c>
      <c r="BA237">
        <v>287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V237">
        <v>0</v>
      </c>
      <c r="CW237">
        <v>0</v>
      </c>
      <c r="CX237">
        <f>ROUND(Y237*Source!I202,9)</f>
        <v>1.05</v>
      </c>
      <c r="CY237">
        <f>AA237</f>
        <v>493.08</v>
      </c>
      <c r="CZ237">
        <f>AE237</f>
        <v>493.08</v>
      </c>
      <c r="DA237">
        <f>AI237</f>
        <v>1</v>
      </c>
      <c r="DB237">
        <f t="shared" si="106"/>
        <v>7.4</v>
      </c>
      <c r="DC237">
        <f t="shared" si="107"/>
        <v>0</v>
      </c>
      <c r="DD237" t="s">
        <v>3</v>
      </c>
      <c r="DE237" t="s">
        <v>3</v>
      </c>
      <c r="DF237">
        <f t="shared" si="104"/>
        <v>517.73</v>
      </c>
      <c r="DG237">
        <f t="shared" si="101"/>
        <v>0</v>
      </c>
      <c r="DH237">
        <f t="shared" si="102"/>
        <v>0</v>
      </c>
      <c r="DI237">
        <f t="shared" si="92"/>
        <v>0</v>
      </c>
      <c r="DJ237">
        <f>DF237</f>
        <v>517.73</v>
      </c>
      <c r="DK237">
        <v>0</v>
      </c>
      <c r="DL237" t="s">
        <v>3</v>
      </c>
      <c r="DM237">
        <v>0</v>
      </c>
      <c r="DN237" t="s">
        <v>3</v>
      </c>
      <c r="DO237">
        <v>0</v>
      </c>
    </row>
    <row r="238" spans="1:119" x14ac:dyDescent="0.2">
      <c r="A238">
        <f>ROW(Source!A202)</f>
        <v>202</v>
      </c>
      <c r="B238">
        <v>151751237</v>
      </c>
      <c r="C238">
        <v>151752195</v>
      </c>
      <c r="D238">
        <v>118154899</v>
      </c>
      <c r="E238">
        <v>1</v>
      </c>
      <c r="F238">
        <v>1</v>
      </c>
      <c r="G238">
        <v>37345137</v>
      </c>
      <c r="H238">
        <v>3</v>
      </c>
      <c r="I238" t="s">
        <v>672</v>
      </c>
      <c r="J238" t="s">
        <v>673</v>
      </c>
      <c r="K238" t="s">
        <v>674</v>
      </c>
      <c r="L238">
        <v>1303</v>
      </c>
      <c r="N238">
        <v>1003</v>
      </c>
      <c r="O238" t="s">
        <v>675</v>
      </c>
      <c r="P238" t="s">
        <v>675</v>
      </c>
      <c r="Q238">
        <v>1000</v>
      </c>
      <c r="W238">
        <v>0</v>
      </c>
      <c r="X238">
        <v>1792855793</v>
      </c>
      <c r="Y238">
        <f t="shared" si="105"/>
        <v>5.0000000000000001E-3</v>
      </c>
      <c r="AA238">
        <v>2880.83</v>
      </c>
      <c r="AB238">
        <v>0</v>
      </c>
      <c r="AC238">
        <v>0</v>
      </c>
      <c r="AD238">
        <v>0</v>
      </c>
      <c r="AE238">
        <v>2880.83</v>
      </c>
      <c r="AF238">
        <v>0</v>
      </c>
      <c r="AG238">
        <v>0</v>
      </c>
      <c r="AH238">
        <v>0</v>
      </c>
      <c r="AI238">
        <v>1</v>
      </c>
      <c r="AJ238">
        <v>1</v>
      </c>
      <c r="AK238">
        <v>1</v>
      </c>
      <c r="AL238">
        <v>1</v>
      </c>
      <c r="AM238">
        <v>-2</v>
      </c>
      <c r="AN238">
        <v>0</v>
      </c>
      <c r="AO238">
        <v>1</v>
      </c>
      <c r="AP238">
        <v>1</v>
      </c>
      <c r="AQ238">
        <v>0</v>
      </c>
      <c r="AR238">
        <v>0</v>
      </c>
      <c r="AS238" t="s">
        <v>3</v>
      </c>
      <c r="AT238">
        <v>5.0000000000000001E-3</v>
      </c>
      <c r="AU238" t="s">
        <v>3</v>
      </c>
      <c r="AV238">
        <v>0</v>
      </c>
      <c r="AW238">
        <v>2</v>
      </c>
      <c r="AX238">
        <v>151752203</v>
      </c>
      <c r="AY238">
        <v>1</v>
      </c>
      <c r="AZ238">
        <v>0</v>
      </c>
      <c r="BA238">
        <v>288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V238">
        <v>0</v>
      </c>
      <c r="CW238">
        <v>0</v>
      </c>
      <c r="CX238">
        <f>ROUND(Y238*Source!I202,9)</f>
        <v>0.35</v>
      </c>
      <c r="CY238">
        <f>AA238</f>
        <v>2880.83</v>
      </c>
      <c r="CZ238">
        <f>AE238</f>
        <v>2880.83</v>
      </c>
      <c r="DA238">
        <f>AI238</f>
        <v>1</v>
      </c>
      <c r="DB238">
        <f t="shared" si="106"/>
        <v>14.4</v>
      </c>
      <c r="DC238">
        <f t="shared" si="107"/>
        <v>0</v>
      </c>
      <c r="DD238" t="s">
        <v>3</v>
      </c>
      <c r="DE238" t="s">
        <v>3</v>
      </c>
      <c r="DF238">
        <f t="shared" si="104"/>
        <v>1008.29</v>
      </c>
      <c r="DG238">
        <f t="shared" si="101"/>
        <v>0</v>
      </c>
      <c r="DH238">
        <f t="shared" si="102"/>
        <v>0</v>
      </c>
      <c r="DI238">
        <f t="shared" si="92"/>
        <v>0</v>
      </c>
      <c r="DJ238">
        <f>DF238</f>
        <v>1008.29</v>
      </c>
      <c r="DK238">
        <v>0</v>
      </c>
      <c r="DL238" t="s">
        <v>3</v>
      </c>
      <c r="DM238">
        <v>0</v>
      </c>
      <c r="DN238" t="s">
        <v>3</v>
      </c>
      <c r="DO238">
        <v>0</v>
      </c>
    </row>
    <row r="239" spans="1:119" x14ac:dyDescent="0.2">
      <c r="A239">
        <f>ROW(Source!A203)</f>
        <v>203</v>
      </c>
      <c r="B239">
        <v>151751235</v>
      </c>
      <c r="C239">
        <v>151752195</v>
      </c>
      <c r="D239">
        <v>37345142</v>
      </c>
      <c r="E239">
        <v>37345137</v>
      </c>
      <c r="F239">
        <v>1</v>
      </c>
      <c r="G239">
        <v>37345137</v>
      </c>
      <c r="H239">
        <v>1</v>
      </c>
      <c r="I239" t="s">
        <v>497</v>
      </c>
      <c r="J239" t="s">
        <v>3</v>
      </c>
      <c r="K239" t="s">
        <v>498</v>
      </c>
      <c r="L239">
        <v>1191</v>
      </c>
      <c r="N239">
        <v>1013</v>
      </c>
      <c r="O239" t="s">
        <v>499</v>
      </c>
      <c r="P239" t="s">
        <v>499</v>
      </c>
      <c r="Q239">
        <v>1</v>
      </c>
      <c r="W239">
        <v>0</v>
      </c>
      <c r="X239">
        <v>476480486</v>
      </c>
      <c r="Y239">
        <f t="shared" si="105"/>
        <v>2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1</v>
      </c>
      <c r="AJ239">
        <v>1</v>
      </c>
      <c r="AK239">
        <v>1</v>
      </c>
      <c r="AL239">
        <v>1</v>
      </c>
      <c r="AM239">
        <v>5</v>
      </c>
      <c r="AN239">
        <v>0</v>
      </c>
      <c r="AO239">
        <v>1</v>
      </c>
      <c r="AP239">
        <v>1</v>
      </c>
      <c r="AQ239">
        <v>0</v>
      </c>
      <c r="AR239">
        <v>0</v>
      </c>
      <c r="AS239" t="s">
        <v>3</v>
      </c>
      <c r="AT239">
        <v>2</v>
      </c>
      <c r="AU239" t="s">
        <v>3</v>
      </c>
      <c r="AV239">
        <v>1</v>
      </c>
      <c r="AW239">
        <v>2</v>
      </c>
      <c r="AX239">
        <v>151752200</v>
      </c>
      <c r="AY239">
        <v>1</v>
      </c>
      <c r="AZ239">
        <v>0</v>
      </c>
      <c r="BA239">
        <v>290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U239">
        <f>ROUND(AT239*Source!I203*AH239*AL239,2)</f>
        <v>0</v>
      </c>
      <c r="CV239">
        <f>ROUND(Y239*Source!I203,9)</f>
        <v>140</v>
      </c>
      <c r="CW239">
        <v>0</v>
      </c>
      <c r="CX239">
        <f>ROUND(Y239*Source!I203,9)</f>
        <v>140</v>
      </c>
      <c r="CY239">
        <f>AD239</f>
        <v>0</v>
      </c>
      <c r="CZ239">
        <f>AH239</f>
        <v>0</v>
      </c>
      <c r="DA239">
        <f>AL239</f>
        <v>1</v>
      </c>
      <c r="DB239">
        <f t="shared" si="106"/>
        <v>0</v>
      </c>
      <c r="DC239">
        <f t="shared" si="107"/>
        <v>0</v>
      </c>
      <c r="DD239" t="s">
        <v>3</v>
      </c>
      <c r="DE239" t="s">
        <v>3</v>
      </c>
      <c r="DF239">
        <f t="shared" si="104"/>
        <v>0</v>
      </c>
      <c r="DG239">
        <f t="shared" si="101"/>
        <v>0</v>
      </c>
      <c r="DH239">
        <f t="shared" si="102"/>
        <v>0</v>
      </c>
      <c r="DI239">
        <f t="shared" si="92"/>
        <v>0</v>
      </c>
      <c r="DJ239">
        <f>DI239</f>
        <v>0</v>
      </c>
      <c r="DK239">
        <v>0</v>
      </c>
      <c r="DL239" t="s">
        <v>3</v>
      </c>
      <c r="DM239">
        <v>0</v>
      </c>
      <c r="DN239" t="s">
        <v>3</v>
      </c>
      <c r="DO239">
        <v>0</v>
      </c>
    </row>
    <row r="240" spans="1:119" x14ac:dyDescent="0.2">
      <c r="A240">
        <f>ROW(Source!A203)</f>
        <v>203</v>
      </c>
      <c r="B240">
        <v>151751235</v>
      </c>
      <c r="C240">
        <v>151752195</v>
      </c>
      <c r="D240">
        <v>37394800</v>
      </c>
      <c r="E240">
        <v>1</v>
      </c>
      <c r="F240">
        <v>1</v>
      </c>
      <c r="G240">
        <v>37345137</v>
      </c>
      <c r="H240">
        <v>3</v>
      </c>
      <c r="I240" t="s">
        <v>669</v>
      </c>
      <c r="J240" t="s">
        <v>670</v>
      </c>
      <c r="K240" t="s">
        <v>671</v>
      </c>
      <c r="L240">
        <v>1348</v>
      </c>
      <c r="N240">
        <v>1009</v>
      </c>
      <c r="O240" t="s">
        <v>511</v>
      </c>
      <c r="P240" t="s">
        <v>511</v>
      </c>
      <c r="Q240">
        <v>1000</v>
      </c>
      <c r="W240">
        <v>0</v>
      </c>
      <c r="X240">
        <v>-583200138</v>
      </c>
      <c r="Y240">
        <f t="shared" si="105"/>
        <v>1.4999999999999999E-4</v>
      </c>
      <c r="AA240">
        <v>104907.58</v>
      </c>
      <c r="AB240">
        <v>0</v>
      </c>
      <c r="AC240">
        <v>0</v>
      </c>
      <c r="AD240">
        <v>0</v>
      </c>
      <c r="AE240">
        <v>17750.86</v>
      </c>
      <c r="AF240">
        <v>0</v>
      </c>
      <c r="AG240">
        <v>0</v>
      </c>
      <c r="AH240">
        <v>0</v>
      </c>
      <c r="AI240">
        <v>5.91</v>
      </c>
      <c r="AJ240">
        <v>1</v>
      </c>
      <c r="AK240">
        <v>1</v>
      </c>
      <c r="AL240">
        <v>1</v>
      </c>
      <c r="AM240">
        <v>2</v>
      </c>
      <c r="AN240">
        <v>0</v>
      </c>
      <c r="AO240">
        <v>1</v>
      </c>
      <c r="AP240">
        <v>1</v>
      </c>
      <c r="AQ240">
        <v>0</v>
      </c>
      <c r="AR240">
        <v>0</v>
      </c>
      <c r="AS240" t="s">
        <v>3</v>
      </c>
      <c r="AT240">
        <v>1.4999999999999999E-4</v>
      </c>
      <c r="AU240" t="s">
        <v>3</v>
      </c>
      <c r="AV240">
        <v>0</v>
      </c>
      <c r="AW240">
        <v>2</v>
      </c>
      <c r="AX240">
        <v>151752201</v>
      </c>
      <c r="AY240">
        <v>1</v>
      </c>
      <c r="AZ240">
        <v>0</v>
      </c>
      <c r="BA240">
        <v>291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V240">
        <v>0</v>
      </c>
      <c r="CW240">
        <v>0</v>
      </c>
      <c r="CX240">
        <f>ROUND(Y240*Source!I203,9)</f>
        <v>1.0500000000000001E-2</v>
      </c>
      <c r="CY240">
        <f>AA240</f>
        <v>104907.58</v>
      </c>
      <c r="CZ240">
        <f>AE240</f>
        <v>17750.86</v>
      </c>
      <c r="DA240">
        <f>AI240</f>
        <v>5.91</v>
      </c>
      <c r="DB240">
        <f t="shared" si="106"/>
        <v>2.66</v>
      </c>
      <c r="DC240">
        <f t="shared" si="107"/>
        <v>0</v>
      </c>
      <c r="DD240" t="s">
        <v>3</v>
      </c>
      <c r="DE240" t="s">
        <v>3</v>
      </c>
      <c r="DF240">
        <f>ROUND(ROUND(AE240*AI240,2)*CX240,2)</f>
        <v>1101.53</v>
      </c>
      <c r="DG240">
        <f t="shared" si="101"/>
        <v>0</v>
      </c>
      <c r="DH240">
        <f t="shared" si="102"/>
        <v>0</v>
      </c>
      <c r="DI240">
        <f t="shared" si="92"/>
        <v>0</v>
      </c>
      <c r="DJ240">
        <f>DF240</f>
        <v>1101.53</v>
      </c>
      <c r="DK240">
        <v>0</v>
      </c>
      <c r="DL240" t="s">
        <v>3</v>
      </c>
      <c r="DM240">
        <v>0</v>
      </c>
      <c r="DN240" t="s">
        <v>3</v>
      </c>
      <c r="DO240">
        <v>0</v>
      </c>
    </row>
    <row r="241" spans="1:119" x14ac:dyDescent="0.2">
      <c r="A241">
        <f>ROW(Source!A203)</f>
        <v>203</v>
      </c>
      <c r="B241">
        <v>151751235</v>
      </c>
      <c r="C241">
        <v>151752195</v>
      </c>
      <c r="D241">
        <v>37407278</v>
      </c>
      <c r="E241">
        <v>1</v>
      </c>
      <c r="F241">
        <v>1</v>
      </c>
      <c r="G241">
        <v>37345137</v>
      </c>
      <c r="H241">
        <v>3</v>
      </c>
      <c r="I241" t="s">
        <v>542</v>
      </c>
      <c r="J241" t="s">
        <v>543</v>
      </c>
      <c r="K241" t="s">
        <v>544</v>
      </c>
      <c r="L241">
        <v>1346</v>
      </c>
      <c r="N241">
        <v>1009</v>
      </c>
      <c r="O241" t="s">
        <v>507</v>
      </c>
      <c r="P241" t="s">
        <v>507</v>
      </c>
      <c r="Q241">
        <v>1</v>
      </c>
      <c r="W241">
        <v>0</v>
      </c>
      <c r="X241">
        <v>1313298043</v>
      </c>
      <c r="Y241">
        <f t="shared" si="105"/>
        <v>1.4999999999999999E-2</v>
      </c>
      <c r="AA241">
        <v>3047.23</v>
      </c>
      <c r="AB241">
        <v>0</v>
      </c>
      <c r="AC241">
        <v>0</v>
      </c>
      <c r="AD241">
        <v>0</v>
      </c>
      <c r="AE241">
        <v>493.08</v>
      </c>
      <c r="AF241">
        <v>0</v>
      </c>
      <c r="AG241">
        <v>0</v>
      </c>
      <c r="AH241">
        <v>0</v>
      </c>
      <c r="AI241">
        <v>6.18</v>
      </c>
      <c r="AJ241">
        <v>1</v>
      </c>
      <c r="AK241">
        <v>1</v>
      </c>
      <c r="AL241">
        <v>1</v>
      </c>
      <c r="AM241">
        <v>2</v>
      </c>
      <c r="AN241">
        <v>0</v>
      </c>
      <c r="AO241">
        <v>1</v>
      </c>
      <c r="AP241">
        <v>1</v>
      </c>
      <c r="AQ241">
        <v>0</v>
      </c>
      <c r="AR241">
        <v>0</v>
      </c>
      <c r="AS241" t="s">
        <v>3</v>
      </c>
      <c r="AT241">
        <v>1.4999999999999999E-2</v>
      </c>
      <c r="AU241" t="s">
        <v>3</v>
      </c>
      <c r="AV241">
        <v>0</v>
      </c>
      <c r="AW241">
        <v>2</v>
      </c>
      <c r="AX241">
        <v>151752202</v>
      </c>
      <c r="AY241">
        <v>1</v>
      </c>
      <c r="AZ241">
        <v>0</v>
      </c>
      <c r="BA241">
        <v>292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V241">
        <v>0</v>
      </c>
      <c r="CW241">
        <v>0</v>
      </c>
      <c r="CX241">
        <f>ROUND(Y241*Source!I203,9)</f>
        <v>1.05</v>
      </c>
      <c r="CY241">
        <f>AA241</f>
        <v>3047.23</v>
      </c>
      <c r="CZ241">
        <f>AE241</f>
        <v>493.08</v>
      </c>
      <c r="DA241">
        <f>AI241</f>
        <v>6.18</v>
      </c>
      <c r="DB241">
        <f t="shared" si="106"/>
        <v>7.4</v>
      </c>
      <c r="DC241">
        <f t="shared" si="107"/>
        <v>0</v>
      </c>
      <c r="DD241" t="s">
        <v>3</v>
      </c>
      <c r="DE241" t="s">
        <v>3</v>
      </c>
      <c r="DF241">
        <f>ROUND(ROUND(AE241*AI241,2)*CX241,2)</f>
        <v>3199.59</v>
      </c>
      <c r="DG241">
        <f t="shared" si="101"/>
        <v>0</v>
      </c>
      <c r="DH241">
        <f t="shared" si="102"/>
        <v>0</v>
      </c>
      <c r="DI241">
        <f t="shared" si="92"/>
        <v>0</v>
      </c>
      <c r="DJ241">
        <f>DF241</f>
        <v>3199.59</v>
      </c>
      <c r="DK241">
        <v>0</v>
      </c>
      <c r="DL241" t="s">
        <v>3</v>
      </c>
      <c r="DM241">
        <v>0</v>
      </c>
      <c r="DN241" t="s">
        <v>3</v>
      </c>
      <c r="DO241">
        <v>0</v>
      </c>
    </row>
    <row r="242" spans="1:119" x14ac:dyDescent="0.2">
      <c r="A242">
        <f>ROW(Source!A203)</f>
        <v>203</v>
      </c>
      <c r="B242">
        <v>151751235</v>
      </c>
      <c r="C242">
        <v>151752195</v>
      </c>
      <c r="D242">
        <v>118154899</v>
      </c>
      <c r="E242">
        <v>1</v>
      </c>
      <c r="F242">
        <v>1</v>
      </c>
      <c r="G242">
        <v>37345137</v>
      </c>
      <c r="H242">
        <v>3</v>
      </c>
      <c r="I242" t="s">
        <v>672</v>
      </c>
      <c r="J242" t="s">
        <v>673</v>
      </c>
      <c r="K242" t="s">
        <v>674</v>
      </c>
      <c r="L242">
        <v>1303</v>
      </c>
      <c r="N242">
        <v>1003</v>
      </c>
      <c r="O242" t="s">
        <v>675</v>
      </c>
      <c r="P242" t="s">
        <v>675</v>
      </c>
      <c r="Q242">
        <v>1000</v>
      </c>
      <c r="W242">
        <v>0</v>
      </c>
      <c r="X242">
        <v>1792855793</v>
      </c>
      <c r="Y242">
        <f t="shared" si="105"/>
        <v>5.0000000000000001E-3</v>
      </c>
      <c r="AA242">
        <v>39899.5</v>
      </c>
      <c r="AB242">
        <v>0</v>
      </c>
      <c r="AC242">
        <v>0</v>
      </c>
      <c r="AD242">
        <v>0</v>
      </c>
      <c r="AE242">
        <v>2880.83</v>
      </c>
      <c r="AF242">
        <v>0</v>
      </c>
      <c r="AG242">
        <v>0</v>
      </c>
      <c r="AH242">
        <v>0</v>
      </c>
      <c r="AI242">
        <v>13.85</v>
      </c>
      <c r="AJ242">
        <v>1</v>
      </c>
      <c r="AK242">
        <v>1</v>
      </c>
      <c r="AL242">
        <v>1</v>
      </c>
      <c r="AM242">
        <v>2</v>
      </c>
      <c r="AN242">
        <v>0</v>
      </c>
      <c r="AO242">
        <v>1</v>
      </c>
      <c r="AP242">
        <v>1</v>
      </c>
      <c r="AQ242">
        <v>0</v>
      </c>
      <c r="AR242">
        <v>0</v>
      </c>
      <c r="AS242" t="s">
        <v>3</v>
      </c>
      <c r="AT242">
        <v>5.0000000000000001E-3</v>
      </c>
      <c r="AU242" t="s">
        <v>3</v>
      </c>
      <c r="AV242">
        <v>0</v>
      </c>
      <c r="AW242">
        <v>2</v>
      </c>
      <c r="AX242">
        <v>151752203</v>
      </c>
      <c r="AY242">
        <v>1</v>
      </c>
      <c r="AZ242">
        <v>0</v>
      </c>
      <c r="BA242">
        <v>293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V242">
        <v>0</v>
      </c>
      <c r="CW242">
        <v>0</v>
      </c>
      <c r="CX242">
        <f>ROUND(Y242*Source!I203,9)</f>
        <v>0.35</v>
      </c>
      <c r="CY242">
        <f>AA242</f>
        <v>39899.5</v>
      </c>
      <c r="CZ242">
        <f>AE242</f>
        <v>2880.83</v>
      </c>
      <c r="DA242">
        <f>AI242</f>
        <v>13.85</v>
      </c>
      <c r="DB242">
        <f t="shared" si="106"/>
        <v>14.4</v>
      </c>
      <c r="DC242">
        <f t="shared" si="107"/>
        <v>0</v>
      </c>
      <c r="DD242" t="s">
        <v>3</v>
      </c>
      <c r="DE242" t="s">
        <v>3</v>
      </c>
      <c r="DF242">
        <f>ROUND(ROUND(AE242*AI242,2)*CX242,2)</f>
        <v>13964.83</v>
      </c>
      <c r="DG242">
        <f t="shared" si="101"/>
        <v>0</v>
      </c>
      <c r="DH242">
        <f t="shared" si="102"/>
        <v>0</v>
      </c>
      <c r="DI242">
        <f t="shared" si="92"/>
        <v>0</v>
      </c>
      <c r="DJ242">
        <f>DF242</f>
        <v>13964.83</v>
      </c>
      <c r="DK242">
        <v>0</v>
      </c>
      <c r="DL242" t="s">
        <v>3</v>
      </c>
      <c r="DM242">
        <v>0</v>
      </c>
      <c r="DN242" t="s">
        <v>3</v>
      </c>
      <c r="DO242">
        <v>0</v>
      </c>
    </row>
    <row r="243" spans="1:119" x14ac:dyDescent="0.2">
      <c r="A243">
        <f>ROW(Source!A206)</f>
        <v>206</v>
      </c>
      <c r="B243">
        <v>151751237</v>
      </c>
      <c r="C243">
        <v>151752206</v>
      </c>
      <c r="D243">
        <v>37345142</v>
      </c>
      <c r="E243">
        <v>37345137</v>
      </c>
      <c r="F243">
        <v>1</v>
      </c>
      <c r="G243">
        <v>37345137</v>
      </c>
      <c r="H243">
        <v>1</v>
      </c>
      <c r="I243" t="s">
        <v>497</v>
      </c>
      <c r="J243" t="s">
        <v>3</v>
      </c>
      <c r="K243" t="s">
        <v>498</v>
      </c>
      <c r="L243">
        <v>1191</v>
      </c>
      <c r="N243">
        <v>1013</v>
      </c>
      <c r="O243" t="s">
        <v>499</v>
      </c>
      <c r="P243" t="s">
        <v>499</v>
      </c>
      <c r="Q243">
        <v>1</v>
      </c>
      <c r="W243">
        <v>0</v>
      </c>
      <c r="X243">
        <v>476480486</v>
      </c>
      <c r="Y243">
        <f t="shared" si="105"/>
        <v>18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1</v>
      </c>
      <c r="AJ243">
        <v>1</v>
      </c>
      <c r="AK243">
        <v>1</v>
      </c>
      <c r="AL243">
        <v>1</v>
      </c>
      <c r="AM243">
        <v>-2</v>
      </c>
      <c r="AN243">
        <v>0</v>
      </c>
      <c r="AO243">
        <v>1</v>
      </c>
      <c r="AP243">
        <v>1</v>
      </c>
      <c r="AQ243">
        <v>0</v>
      </c>
      <c r="AR243">
        <v>0</v>
      </c>
      <c r="AS243" t="s">
        <v>3</v>
      </c>
      <c r="AT243">
        <v>18</v>
      </c>
      <c r="AU243" t="s">
        <v>3</v>
      </c>
      <c r="AV243">
        <v>1</v>
      </c>
      <c r="AW243">
        <v>2</v>
      </c>
      <c r="AX243">
        <v>151752208</v>
      </c>
      <c r="AY243">
        <v>1</v>
      </c>
      <c r="AZ243">
        <v>0</v>
      </c>
      <c r="BA243">
        <v>295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U243">
        <f>ROUND(AT243*Source!I206*AH243*AL243,2)</f>
        <v>0</v>
      </c>
      <c r="CV243">
        <f>ROUND(Y243*Source!I206,9)</f>
        <v>18</v>
      </c>
      <c r="CW243">
        <v>0</v>
      </c>
      <c r="CX243">
        <f>ROUND(Y243*Source!I206,9)</f>
        <v>18</v>
      </c>
      <c r="CY243">
        <f>AD243</f>
        <v>0</v>
      </c>
      <c r="CZ243">
        <f>AH243</f>
        <v>0</v>
      </c>
      <c r="DA243">
        <f>AL243</f>
        <v>1</v>
      </c>
      <c r="DB243">
        <f t="shared" si="106"/>
        <v>0</v>
      </c>
      <c r="DC243">
        <f t="shared" si="107"/>
        <v>0</v>
      </c>
      <c r="DD243" t="s">
        <v>3</v>
      </c>
      <c r="DE243" t="s">
        <v>3</v>
      </c>
      <c r="DF243">
        <f t="shared" ref="DF243:DF251" si="108">ROUND(ROUND(AE243,2)*CX243,2)</f>
        <v>0</v>
      </c>
      <c r="DG243">
        <f t="shared" si="101"/>
        <v>0</v>
      </c>
      <c r="DH243">
        <f t="shared" si="102"/>
        <v>0</v>
      </c>
      <c r="DI243">
        <f t="shared" si="92"/>
        <v>0</v>
      </c>
      <c r="DJ243">
        <f>DI243</f>
        <v>0</v>
      </c>
      <c r="DK243">
        <v>0</v>
      </c>
      <c r="DL243" t="s">
        <v>3</v>
      </c>
      <c r="DM243">
        <v>0</v>
      </c>
      <c r="DN243" t="s">
        <v>3</v>
      </c>
      <c r="DO243">
        <v>0</v>
      </c>
    </row>
    <row r="244" spans="1:119" x14ac:dyDescent="0.2">
      <c r="A244">
        <f>ROW(Source!A207)</f>
        <v>207</v>
      </c>
      <c r="B244">
        <v>151751235</v>
      </c>
      <c r="C244">
        <v>151752206</v>
      </c>
      <c r="D244">
        <v>37345142</v>
      </c>
      <c r="E244">
        <v>37345137</v>
      </c>
      <c r="F244">
        <v>1</v>
      </c>
      <c r="G244">
        <v>37345137</v>
      </c>
      <c r="H244">
        <v>1</v>
      </c>
      <c r="I244" t="s">
        <v>497</v>
      </c>
      <c r="J244" t="s">
        <v>3</v>
      </c>
      <c r="K244" t="s">
        <v>498</v>
      </c>
      <c r="L244">
        <v>1191</v>
      </c>
      <c r="N244">
        <v>1013</v>
      </c>
      <c r="O244" t="s">
        <v>499</v>
      </c>
      <c r="P244" t="s">
        <v>499</v>
      </c>
      <c r="Q244">
        <v>1</v>
      </c>
      <c r="W244">
        <v>0</v>
      </c>
      <c r="X244">
        <v>476480486</v>
      </c>
      <c r="Y244">
        <f t="shared" si="105"/>
        <v>18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1</v>
      </c>
      <c r="AJ244">
        <v>1</v>
      </c>
      <c r="AK244">
        <v>1</v>
      </c>
      <c r="AL244">
        <v>1</v>
      </c>
      <c r="AM244">
        <v>5</v>
      </c>
      <c r="AN244">
        <v>0</v>
      </c>
      <c r="AO244">
        <v>1</v>
      </c>
      <c r="AP244">
        <v>1</v>
      </c>
      <c r="AQ244">
        <v>0</v>
      </c>
      <c r="AR244">
        <v>0</v>
      </c>
      <c r="AS244" t="s">
        <v>3</v>
      </c>
      <c r="AT244">
        <v>18</v>
      </c>
      <c r="AU244" t="s">
        <v>3</v>
      </c>
      <c r="AV244">
        <v>1</v>
      </c>
      <c r="AW244">
        <v>2</v>
      </c>
      <c r="AX244">
        <v>151752208</v>
      </c>
      <c r="AY244">
        <v>1</v>
      </c>
      <c r="AZ244">
        <v>0</v>
      </c>
      <c r="BA244">
        <v>296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U244">
        <f>ROUND(AT244*Source!I207*AH244*AL244,2)</f>
        <v>0</v>
      </c>
      <c r="CV244">
        <f>ROUND(Y244*Source!I207,9)</f>
        <v>18</v>
      </c>
      <c r="CW244">
        <v>0</v>
      </c>
      <c r="CX244">
        <f>ROUND(Y244*Source!I207,9)</f>
        <v>18</v>
      </c>
      <c r="CY244">
        <f>AD244</f>
        <v>0</v>
      </c>
      <c r="CZ244">
        <f>AH244</f>
        <v>0</v>
      </c>
      <c r="DA244">
        <f>AL244</f>
        <v>1</v>
      </c>
      <c r="DB244">
        <f t="shared" si="106"/>
        <v>0</v>
      </c>
      <c r="DC244">
        <f t="shared" si="107"/>
        <v>0</v>
      </c>
      <c r="DD244" t="s">
        <v>3</v>
      </c>
      <c r="DE244" t="s">
        <v>3</v>
      </c>
      <c r="DF244">
        <f t="shared" si="108"/>
        <v>0</v>
      </c>
      <c r="DG244">
        <f t="shared" si="101"/>
        <v>0</v>
      </c>
      <c r="DH244">
        <f t="shared" si="102"/>
        <v>0</v>
      </c>
      <c r="DI244">
        <f t="shared" si="92"/>
        <v>0</v>
      </c>
      <c r="DJ244">
        <f>DI244</f>
        <v>0</v>
      </c>
      <c r="DK244">
        <v>0</v>
      </c>
      <c r="DL244" t="s">
        <v>3</v>
      </c>
      <c r="DM244">
        <v>0</v>
      </c>
      <c r="DN244" t="s">
        <v>3</v>
      </c>
      <c r="DO244">
        <v>0</v>
      </c>
    </row>
    <row r="245" spans="1:119" x14ac:dyDescent="0.2">
      <c r="A245">
        <f>ROW(Source!A208)</f>
        <v>208</v>
      </c>
      <c r="B245">
        <v>151751237</v>
      </c>
      <c r="C245">
        <v>151752209</v>
      </c>
      <c r="D245">
        <v>37345142</v>
      </c>
      <c r="E245">
        <v>37345137</v>
      </c>
      <c r="F245">
        <v>1</v>
      </c>
      <c r="G245">
        <v>37345137</v>
      </c>
      <c r="H245">
        <v>1</v>
      </c>
      <c r="I245" t="s">
        <v>497</v>
      </c>
      <c r="J245" t="s">
        <v>3</v>
      </c>
      <c r="K245" t="s">
        <v>498</v>
      </c>
      <c r="L245">
        <v>1191</v>
      </c>
      <c r="N245">
        <v>1013</v>
      </c>
      <c r="O245" t="s">
        <v>499</v>
      </c>
      <c r="P245" t="s">
        <v>499</v>
      </c>
      <c r="Q245">
        <v>1</v>
      </c>
      <c r="W245">
        <v>0</v>
      </c>
      <c r="X245">
        <v>476480486</v>
      </c>
      <c r="Y245">
        <f t="shared" si="105"/>
        <v>29.96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1</v>
      </c>
      <c r="AJ245">
        <v>1</v>
      </c>
      <c r="AK245">
        <v>1</v>
      </c>
      <c r="AL245">
        <v>1</v>
      </c>
      <c r="AM245">
        <v>-2</v>
      </c>
      <c r="AN245">
        <v>0</v>
      </c>
      <c r="AO245">
        <v>1</v>
      </c>
      <c r="AP245">
        <v>1</v>
      </c>
      <c r="AQ245">
        <v>0</v>
      </c>
      <c r="AR245">
        <v>0</v>
      </c>
      <c r="AS245" t="s">
        <v>3</v>
      </c>
      <c r="AT245">
        <v>29.96</v>
      </c>
      <c r="AU245" t="s">
        <v>3</v>
      </c>
      <c r="AV245">
        <v>1</v>
      </c>
      <c r="AW245">
        <v>2</v>
      </c>
      <c r="AX245">
        <v>151752214</v>
      </c>
      <c r="AY245">
        <v>1</v>
      </c>
      <c r="AZ245">
        <v>0</v>
      </c>
      <c r="BA245">
        <v>297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U245">
        <f>ROUND(AT245*Source!I208*AH245*AL245,2)</f>
        <v>0</v>
      </c>
      <c r="CV245">
        <f>ROUND(Y245*Source!I208,9)</f>
        <v>2.996</v>
      </c>
      <c r="CW245">
        <v>0</v>
      </c>
      <c r="CX245">
        <f>ROUND(Y245*Source!I208,9)</f>
        <v>2.996</v>
      </c>
      <c r="CY245">
        <f>AD245</f>
        <v>0</v>
      </c>
      <c r="CZ245">
        <f>AH245</f>
        <v>0</v>
      </c>
      <c r="DA245">
        <f>AL245</f>
        <v>1</v>
      </c>
      <c r="DB245">
        <f t="shared" si="106"/>
        <v>0</v>
      </c>
      <c r="DC245">
        <f t="shared" si="107"/>
        <v>0</v>
      </c>
      <c r="DD245" t="s">
        <v>3</v>
      </c>
      <c r="DE245" t="s">
        <v>3</v>
      </c>
      <c r="DF245">
        <f t="shared" si="108"/>
        <v>0</v>
      </c>
      <c r="DG245">
        <f t="shared" si="101"/>
        <v>0</v>
      </c>
      <c r="DH245">
        <f t="shared" si="102"/>
        <v>0</v>
      </c>
      <c r="DI245">
        <f t="shared" si="92"/>
        <v>0</v>
      </c>
      <c r="DJ245">
        <f>DI245</f>
        <v>0</v>
      </c>
      <c r="DK245">
        <v>0</v>
      </c>
      <c r="DL245" t="s">
        <v>3</v>
      </c>
      <c r="DM245">
        <v>0</v>
      </c>
      <c r="DN245" t="s">
        <v>3</v>
      </c>
      <c r="DO245">
        <v>0</v>
      </c>
    </row>
    <row r="246" spans="1:119" x14ac:dyDescent="0.2">
      <c r="A246">
        <f>ROW(Source!A208)</f>
        <v>208</v>
      </c>
      <c r="B246">
        <v>151751237</v>
      </c>
      <c r="C246">
        <v>151752209</v>
      </c>
      <c r="D246">
        <v>37418445</v>
      </c>
      <c r="E246">
        <v>1</v>
      </c>
      <c r="F246">
        <v>1</v>
      </c>
      <c r="G246">
        <v>37345137</v>
      </c>
      <c r="H246">
        <v>2</v>
      </c>
      <c r="I246" t="s">
        <v>567</v>
      </c>
      <c r="J246" t="s">
        <v>568</v>
      </c>
      <c r="K246" t="s">
        <v>569</v>
      </c>
      <c r="L246">
        <v>1368</v>
      </c>
      <c r="N246">
        <v>1011</v>
      </c>
      <c r="O246" t="s">
        <v>503</v>
      </c>
      <c r="P246" t="s">
        <v>503</v>
      </c>
      <c r="Q246">
        <v>1</v>
      </c>
      <c r="W246">
        <v>0</v>
      </c>
      <c r="X246">
        <v>-1440889904</v>
      </c>
      <c r="Y246">
        <f t="shared" si="105"/>
        <v>0.01</v>
      </c>
      <c r="AA246">
        <v>0</v>
      </c>
      <c r="AB246">
        <v>83.1</v>
      </c>
      <c r="AC246">
        <v>12.62</v>
      </c>
      <c r="AD246">
        <v>0</v>
      </c>
      <c r="AE246">
        <v>0</v>
      </c>
      <c r="AF246">
        <v>83.1</v>
      </c>
      <c r="AG246">
        <v>12.62</v>
      </c>
      <c r="AH246">
        <v>0</v>
      </c>
      <c r="AI246">
        <v>1</v>
      </c>
      <c r="AJ246">
        <v>1</v>
      </c>
      <c r="AK246">
        <v>1</v>
      </c>
      <c r="AL246">
        <v>1</v>
      </c>
      <c r="AM246">
        <v>-2</v>
      </c>
      <c r="AN246">
        <v>0</v>
      </c>
      <c r="AO246">
        <v>1</v>
      </c>
      <c r="AP246">
        <v>1</v>
      </c>
      <c r="AQ246">
        <v>0</v>
      </c>
      <c r="AR246">
        <v>0</v>
      </c>
      <c r="AS246" t="s">
        <v>3</v>
      </c>
      <c r="AT246">
        <v>0.01</v>
      </c>
      <c r="AU246" t="s">
        <v>3</v>
      </c>
      <c r="AV246">
        <v>0</v>
      </c>
      <c r="AW246">
        <v>2</v>
      </c>
      <c r="AX246">
        <v>151752215</v>
      </c>
      <c r="AY246">
        <v>1</v>
      </c>
      <c r="AZ246">
        <v>0</v>
      </c>
      <c r="BA246">
        <v>298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V246">
        <v>0</v>
      </c>
      <c r="CW246">
        <f>ROUND(Y246*Source!I208,9)</f>
        <v>1E-3</v>
      </c>
      <c r="CX246">
        <f>ROUND(Y246*Source!I208,9)</f>
        <v>1E-3</v>
      </c>
      <c r="CY246">
        <f>AB246</f>
        <v>83.1</v>
      </c>
      <c r="CZ246">
        <f>AF246</f>
        <v>83.1</v>
      </c>
      <c r="DA246">
        <f>AJ246</f>
        <v>1</v>
      </c>
      <c r="DB246">
        <f t="shared" si="106"/>
        <v>0.83</v>
      </c>
      <c r="DC246">
        <f t="shared" si="107"/>
        <v>0.13</v>
      </c>
      <c r="DD246" t="s">
        <v>3</v>
      </c>
      <c r="DE246" t="s">
        <v>3</v>
      </c>
      <c r="DF246">
        <f t="shared" si="108"/>
        <v>0</v>
      </c>
      <c r="DG246">
        <f t="shared" si="101"/>
        <v>0.08</v>
      </c>
      <c r="DH246">
        <f t="shared" si="102"/>
        <v>0.01</v>
      </c>
      <c r="DI246">
        <f t="shared" si="92"/>
        <v>0</v>
      </c>
      <c r="DJ246">
        <f>DG246</f>
        <v>0.08</v>
      </c>
      <c r="DK246">
        <v>0</v>
      </c>
      <c r="DL246" t="s">
        <v>3</v>
      </c>
      <c r="DM246">
        <v>0</v>
      </c>
      <c r="DN246" t="s">
        <v>3</v>
      </c>
      <c r="DO246">
        <v>0</v>
      </c>
    </row>
    <row r="247" spans="1:119" x14ac:dyDescent="0.2">
      <c r="A247">
        <f>ROW(Source!A208)</f>
        <v>208</v>
      </c>
      <c r="B247">
        <v>151751237</v>
      </c>
      <c r="C247">
        <v>151752209</v>
      </c>
      <c r="D247">
        <v>37418525</v>
      </c>
      <c r="E247">
        <v>1</v>
      </c>
      <c r="F247">
        <v>1</v>
      </c>
      <c r="G247">
        <v>37345137</v>
      </c>
      <c r="H247">
        <v>2</v>
      </c>
      <c r="I247" t="s">
        <v>676</v>
      </c>
      <c r="J247" t="s">
        <v>677</v>
      </c>
      <c r="K247" t="s">
        <v>678</v>
      </c>
      <c r="L247">
        <v>1368</v>
      </c>
      <c r="N247">
        <v>1011</v>
      </c>
      <c r="O247" t="s">
        <v>503</v>
      </c>
      <c r="P247" t="s">
        <v>503</v>
      </c>
      <c r="Q247">
        <v>1</v>
      </c>
      <c r="W247">
        <v>0</v>
      </c>
      <c r="X247">
        <v>-2099052417</v>
      </c>
      <c r="Y247">
        <f t="shared" si="105"/>
        <v>0.57999999999999996</v>
      </c>
      <c r="AA247">
        <v>0</v>
      </c>
      <c r="AB247">
        <v>0.47</v>
      </c>
      <c r="AC247">
        <v>0</v>
      </c>
      <c r="AD247">
        <v>0</v>
      </c>
      <c r="AE247">
        <v>0</v>
      </c>
      <c r="AF247">
        <v>0.47</v>
      </c>
      <c r="AG247">
        <v>0</v>
      </c>
      <c r="AH247">
        <v>0</v>
      </c>
      <c r="AI247">
        <v>1</v>
      </c>
      <c r="AJ247">
        <v>1</v>
      </c>
      <c r="AK247">
        <v>1</v>
      </c>
      <c r="AL247">
        <v>1</v>
      </c>
      <c r="AM247">
        <v>-2</v>
      </c>
      <c r="AN247">
        <v>0</v>
      </c>
      <c r="AO247">
        <v>1</v>
      </c>
      <c r="AP247">
        <v>1</v>
      </c>
      <c r="AQ247">
        <v>0</v>
      </c>
      <c r="AR247">
        <v>0</v>
      </c>
      <c r="AS247" t="s">
        <v>3</v>
      </c>
      <c r="AT247">
        <v>0.57999999999999996</v>
      </c>
      <c r="AU247" t="s">
        <v>3</v>
      </c>
      <c r="AV247">
        <v>0</v>
      </c>
      <c r="AW247">
        <v>2</v>
      </c>
      <c r="AX247">
        <v>151752216</v>
      </c>
      <c r="AY247">
        <v>1</v>
      </c>
      <c r="AZ247">
        <v>0</v>
      </c>
      <c r="BA247">
        <v>299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V247">
        <v>0</v>
      </c>
      <c r="CW247">
        <f>ROUND(Y247*Source!I208,9)</f>
        <v>5.8000000000000003E-2</v>
      </c>
      <c r="CX247">
        <f>ROUND(Y247*Source!I208,9)</f>
        <v>5.8000000000000003E-2</v>
      </c>
      <c r="CY247">
        <f>AB247</f>
        <v>0.47</v>
      </c>
      <c r="CZ247">
        <f>AF247</f>
        <v>0.47</v>
      </c>
      <c r="DA247">
        <f>AJ247</f>
        <v>1</v>
      </c>
      <c r="DB247">
        <f t="shared" si="106"/>
        <v>0.27</v>
      </c>
      <c r="DC247">
        <f t="shared" si="107"/>
        <v>0</v>
      </c>
      <c r="DD247" t="s">
        <v>3</v>
      </c>
      <c r="DE247" t="s">
        <v>3</v>
      </c>
      <c r="DF247">
        <f t="shared" si="108"/>
        <v>0</v>
      </c>
      <c r="DG247">
        <f t="shared" si="101"/>
        <v>0.03</v>
      </c>
      <c r="DH247">
        <f t="shared" si="102"/>
        <v>0</v>
      </c>
      <c r="DI247">
        <f t="shared" si="92"/>
        <v>0</v>
      </c>
      <c r="DJ247">
        <f>DG247</f>
        <v>0.03</v>
      </c>
      <c r="DK247">
        <v>0</v>
      </c>
      <c r="DL247" t="s">
        <v>3</v>
      </c>
      <c r="DM247">
        <v>0</v>
      </c>
      <c r="DN247" t="s">
        <v>3</v>
      </c>
      <c r="DO247">
        <v>0</v>
      </c>
    </row>
    <row r="248" spans="1:119" x14ac:dyDescent="0.2">
      <c r="A248">
        <f>ROW(Source!A208)</f>
        <v>208</v>
      </c>
      <c r="B248">
        <v>151751237</v>
      </c>
      <c r="C248">
        <v>151752209</v>
      </c>
      <c r="D248">
        <v>37395586</v>
      </c>
      <c r="E248">
        <v>1</v>
      </c>
      <c r="F248">
        <v>1</v>
      </c>
      <c r="G248">
        <v>37345137</v>
      </c>
      <c r="H248">
        <v>3</v>
      </c>
      <c r="I248" t="s">
        <v>621</v>
      </c>
      <c r="J248" t="s">
        <v>622</v>
      </c>
      <c r="K248" t="s">
        <v>623</v>
      </c>
      <c r="L248">
        <v>1348</v>
      </c>
      <c r="N248">
        <v>1009</v>
      </c>
      <c r="O248" t="s">
        <v>511</v>
      </c>
      <c r="P248" t="s">
        <v>511</v>
      </c>
      <c r="Q248">
        <v>1000</v>
      </c>
      <c r="W248">
        <v>0</v>
      </c>
      <c r="X248">
        <v>163503827</v>
      </c>
      <c r="Y248">
        <f t="shared" si="105"/>
        <v>9.0000000000000006E-5</v>
      </c>
      <c r="AA248">
        <v>14336.14</v>
      </c>
      <c r="AB248">
        <v>0</v>
      </c>
      <c r="AC248">
        <v>0</v>
      </c>
      <c r="AD248">
        <v>0</v>
      </c>
      <c r="AE248">
        <v>14336.14</v>
      </c>
      <c r="AF248">
        <v>0</v>
      </c>
      <c r="AG248">
        <v>0</v>
      </c>
      <c r="AH248">
        <v>0</v>
      </c>
      <c r="AI248">
        <v>1</v>
      </c>
      <c r="AJ248">
        <v>1</v>
      </c>
      <c r="AK248">
        <v>1</v>
      </c>
      <c r="AL248">
        <v>1</v>
      </c>
      <c r="AM248">
        <v>-2</v>
      </c>
      <c r="AN248">
        <v>0</v>
      </c>
      <c r="AO248">
        <v>1</v>
      </c>
      <c r="AP248">
        <v>1</v>
      </c>
      <c r="AQ248">
        <v>0</v>
      </c>
      <c r="AR248">
        <v>0</v>
      </c>
      <c r="AS248" t="s">
        <v>3</v>
      </c>
      <c r="AT248">
        <v>9.0000000000000006E-5</v>
      </c>
      <c r="AU248" t="s">
        <v>3</v>
      </c>
      <c r="AV248">
        <v>0</v>
      </c>
      <c r="AW248">
        <v>2</v>
      </c>
      <c r="AX248">
        <v>151752217</v>
      </c>
      <c r="AY248">
        <v>1</v>
      </c>
      <c r="AZ248">
        <v>0</v>
      </c>
      <c r="BA248">
        <v>300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V248">
        <v>0</v>
      </c>
      <c r="CW248">
        <v>0</v>
      </c>
      <c r="CX248">
        <f>ROUND(Y248*Source!I208,9)</f>
        <v>9.0000000000000002E-6</v>
      </c>
      <c r="CY248">
        <f>AA248</f>
        <v>14336.14</v>
      </c>
      <c r="CZ248">
        <f>AE248</f>
        <v>14336.14</v>
      </c>
      <c r="DA248">
        <f>AI248</f>
        <v>1</v>
      </c>
      <c r="DB248">
        <f t="shared" si="106"/>
        <v>1.29</v>
      </c>
      <c r="DC248">
        <f t="shared" si="107"/>
        <v>0</v>
      </c>
      <c r="DD248" t="s">
        <v>3</v>
      </c>
      <c r="DE248" t="s">
        <v>3</v>
      </c>
      <c r="DF248">
        <f t="shared" si="108"/>
        <v>0.13</v>
      </c>
      <c r="DG248">
        <f t="shared" si="101"/>
        <v>0</v>
      </c>
      <c r="DH248">
        <f t="shared" si="102"/>
        <v>0</v>
      </c>
      <c r="DI248">
        <f t="shared" si="92"/>
        <v>0</v>
      </c>
      <c r="DJ248">
        <f>DF248</f>
        <v>0.13</v>
      </c>
      <c r="DK248">
        <v>0</v>
      </c>
      <c r="DL248" t="s">
        <v>3</v>
      </c>
      <c r="DM248">
        <v>0</v>
      </c>
      <c r="DN248" t="s">
        <v>3</v>
      </c>
      <c r="DO248">
        <v>0</v>
      </c>
    </row>
    <row r="249" spans="1:119" x14ac:dyDescent="0.2">
      <c r="A249">
        <f>ROW(Source!A209)</f>
        <v>209</v>
      </c>
      <c r="B249">
        <v>151751235</v>
      </c>
      <c r="C249">
        <v>151752209</v>
      </c>
      <c r="D249">
        <v>37345142</v>
      </c>
      <c r="E249">
        <v>37345137</v>
      </c>
      <c r="F249">
        <v>1</v>
      </c>
      <c r="G249">
        <v>37345137</v>
      </c>
      <c r="H249">
        <v>1</v>
      </c>
      <c r="I249" t="s">
        <v>497</v>
      </c>
      <c r="J249" t="s">
        <v>3</v>
      </c>
      <c r="K249" t="s">
        <v>498</v>
      </c>
      <c r="L249">
        <v>1191</v>
      </c>
      <c r="N249">
        <v>1013</v>
      </c>
      <c r="O249" t="s">
        <v>499</v>
      </c>
      <c r="P249" t="s">
        <v>499</v>
      </c>
      <c r="Q249">
        <v>1</v>
      </c>
      <c r="W249">
        <v>0</v>
      </c>
      <c r="X249">
        <v>476480486</v>
      </c>
      <c r="Y249">
        <f t="shared" si="105"/>
        <v>29.96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1</v>
      </c>
      <c r="AJ249">
        <v>1</v>
      </c>
      <c r="AK249">
        <v>1</v>
      </c>
      <c r="AL249">
        <v>1</v>
      </c>
      <c r="AM249">
        <v>5</v>
      </c>
      <c r="AN249">
        <v>0</v>
      </c>
      <c r="AO249">
        <v>1</v>
      </c>
      <c r="AP249">
        <v>1</v>
      </c>
      <c r="AQ249">
        <v>0</v>
      </c>
      <c r="AR249">
        <v>0</v>
      </c>
      <c r="AS249" t="s">
        <v>3</v>
      </c>
      <c r="AT249">
        <v>29.96</v>
      </c>
      <c r="AU249" t="s">
        <v>3</v>
      </c>
      <c r="AV249">
        <v>1</v>
      </c>
      <c r="AW249">
        <v>2</v>
      </c>
      <c r="AX249">
        <v>151752214</v>
      </c>
      <c r="AY249">
        <v>1</v>
      </c>
      <c r="AZ249">
        <v>0</v>
      </c>
      <c r="BA249">
        <v>302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U249">
        <f>ROUND(AT249*Source!I209*AH249*AL249,2)</f>
        <v>0</v>
      </c>
      <c r="CV249">
        <f>ROUND(Y249*Source!I209,9)</f>
        <v>2.996</v>
      </c>
      <c r="CW249">
        <v>0</v>
      </c>
      <c r="CX249">
        <f>ROUND(Y249*Source!I209,9)</f>
        <v>2.996</v>
      </c>
      <c r="CY249">
        <f>AD249</f>
        <v>0</v>
      </c>
      <c r="CZ249">
        <f>AH249</f>
        <v>0</v>
      </c>
      <c r="DA249">
        <f>AL249</f>
        <v>1</v>
      </c>
      <c r="DB249">
        <f t="shared" si="106"/>
        <v>0</v>
      </c>
      <c r="DC249">
        <f t="shared" si="107"/>
        <v>0</v>
      </c>
      <c r="DD249" t="s">
        <v>3</v>
      </c>
      <c r="DE249" t="s">
        <v>3</v>
      </c>
      <c r="DF249">
        <f t="shared" si="108"/>
        <v>0</v>
      </c>
      <c r="DG249">
        <f t="shared" si="101"/>
        <v>0</v>
      </c>
      <c r="DH249">
        <f t="shared" si="102"/>
        <v>0</v>
      </c>
      <c r="DI249">
        <f t="shared" si="92"/>
        <v>0</v>
      </c>
      <c r="DJ249">
        <f>DI249</f>
        <v>0</v>
      </c>
      <c r="DK249">
        <v>0</v>
      </c>
      <c r="DL249" t="s">
        <v>3</v>
      </c>
      <c r="DM249">
        <v>0</v>
      </c>
      <c r="DN249" t="s">
        <v>3</v>
      </c>
      <c r="DO249">
        <v>0</v>
      </c>
    </row>
    <row r="250" spans="1:119" x14ac:dyDescent="0.2">
      <c r="A250">
        <f>ROW(Source!A209)</f>
        <v>209</v>
      </c>
      <c r="B250">
        <v>151751235</v>
      </c>
      <c r="C250">
        <v>151752209</v>
      </c>
      <c r="D250">
        <v>37418445</v>
      </c>
      <c r="E250">
        <v>1</v>
      </c>
      <c r="F250">
        <v>1</v>
      </c>
      <c r="G250">
        <v>37345137</v>
      </c>
      <c r="H250">
        <v>2</v>
      </c>
      <c r="I250" t="s">
        <v>567</v>
      </c>
      <c r="J250" t="s">
        <v>568</v>
      </c>
      <c r="K250" t="s">
        <v>569</v>
      </c>
      <c r="L250">
        <v>1368</v>
      </c>
      <c r="N250">
        <v>1011</v>
      </c>
      <c r="O250" t="s">
        <v>503</v>
      </c>
      <c r="P250" t="s">
        <v>503</v>
      </c>
      <c r="Q250">
        <v>1</v>
      </c>
      <c r="W250">
        <v>0</v>
      </c>
      <c r="X250">
        <v>-1440889904</v>
      </c>
      <c r="Y250">
        <f t="shared" si="105"/>
        <v>0.01</v>
      </c>
      <c r="AA250">
        <v>0</v>
      </c>
      <c r="AB250">
        <v>1118.8900000000001</v>
      </c>
      <c r="AC250">
        <v>455.99</v>
      </c>
      <c r="AD250">
        <v>0</v>
      </c>
      <c r="AE250">
        <v>0</v>
      </c>
      <c r="AF250">
        <v>83.1</v>
      </c>
      <c r="AG250">
        <v>12.62</v>
      </c>
      <c r="AH250">
        <v>0</v>
      </c>
      <c r="AI250">
        <v>1</v>
      </c>
      <c r="AJ250">
        <v>12.86</v>
      </c>
      <c r="AK250">
        <v>34.51</v>
      </c>
      <c r="AL250">
        <v>1</v>
      </c>
      <c r="AM250">
        <v>2</v>
      </c>
      <c r="AN250">
        <v>0</v>
      </c>
      <c r="AO250">
        <v>1</v>
      </c>
      <c r="AP250">
        <v>1</v>
      </c>
      <c r="AQ250">
        <v>0</v>
      </c>
      <c r="AR250">
        <v>0</v>
      </c>
      <c r="AS250" t="s">
        <v>3</v>
      </c>
      <c r="AT250">
        <v>0.01</v>
      </c>
      <c r="AU250" t="s">
        <v>3</v>
      </c>
      <c r="AV250">
        <v>0</v>
      </c>
      <c r="AW250">
        <v>2</v>
      </c>
      <c r="AX250">
        <v>151752215</v>
      </c>
      <c r="AY250">
        <v>1</v>
      </c>
      <c r="AZ250">
        <v>0</v>
      </c>
      <c r="BA250">
        <v>303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V250">
        <v>0</v>
      </c>
      <c r="CW250">
        <f>ROUND(Y250*Source!I209,9)</f>
        <v>1E-3</v>
      </c>
      <c r="CX250">
        <f>ROUND(Y250*Source!I209,9)</f>
        <v>1E-3</v>
      </c>
      <c r="CY250">
        <f>AB250</f>
        <v>1118.8900000000001</v>
      </c>
      <c r="CZ250">
        <f>AF250</f>
        <v>83.1</v>
      </c>
      <c r="DA250">
        <f>AJ250</f>
        <v>12.86</v>
      </c>
      <c r="DB250">
        <f t="shared" si="106"/>
        <v>0.83</v>
      </c>
      <c r="DC250">
        <f t="shared" si="107"/>
        <v>0.13</v>
      </c>
      <c r="DD250" t="s">
        <v>3</v>
      </c>
      <c r="DE250" t="s">
        <v>3</v>
      </c>
      <c r="DF250">
        <f t="shared" si="108"/>
        <v>0</v>
      </c>
      <c r="DG250">
        <f>ROUND(ROUND(AF250*AJ250,2)*CX250,2)</f>
        <v>1.07</v>
      </c>
      <c r="DH250">
        <f>ROUND(ROUND(AG250*AK250,2)*CX250,2)</f>
        <v>0.44</v>
      </c>
      <c r="DI250">
        <f t="shared" si="92"/>
        <v>0</v>
      </c>
      <c r="DJ250">
        <f>DG250</f>
        <v>1.07</v>
      </c>
      <c r="DK250">
        <v>0</v>
      </c>
      <c r="DL250" t="s">
        <v>3</v>
      </c>
      <c r="DM250">
        <v>0</v>
      </c>
      <c r="DN250" t="s">
        <v>3</v>
      </c>
      <c r="DO250">
        <v>0</v>
      </c>
    </row>
    <row r="251" spans="1:119" x14ac:dyDescent="0.2">
      <c r="A251">
        <f>ROW(Source!A209)</f>
        <v>209</v>
      </c>
      <c r="B251">
        <v>151751235</v>
      </c>
      <c r="C251">
        <v>151752209</v>
      </c>
      <c r="D251">
        <v>37418525</v>
      </c>
      <c r="E251">
        <v>1</v>
      </c>
      <c r="F251">
        <v>1</v>
      </c>
      <c r="G251">
        <v>37345137</v>
      </c>
      <c r="H251">
        <v>2</v>
      </c>
      <c r="I251" t="s">
        <v>676</v>
      </c>
      <c r="J251" t="s">
        <v>677</v>
      </c>
      <c r="K251" t="s">
        <v>678</v>
      </c>
      <c r="L251">
        <v>1368</v>
      </c>
      <c r="N251">
        <v>1011</v>
      </c>
      <c r="O251" t="s">
        <v>503</v>
      </c>
      <c r="P251" t="s">
        <v>503</v>
      </c>
      <c r="Q251">
        <v>1</v>
      </c>
      <c r="W251">
        <v>0</v>
      </c>
      <c r="X251">
        <v>-2099052417</v>
      </c>
      <c r="Y251">
        <f t="shared" si="105"/>
        <v>0.57999999999999996</v>
      </c>
      <c r="AA251">
        <v>0</v>
      </c>
      <c r="AB251">
        <v>4.21</v>
      </c>
      <c r="AC251">
        <v>0</v>
      </c>
      <c r="AD251">
        <v>0</v>
      </c>
      <c r="AE251">
        <v>0</v>
      </c>
      <c r="AF251">
        <v>0.47</v>
      </c>
      <c r="AG251">
        <v>0</v>
      </c>
      <c r="AH251">
        <v>0</v>
      </c>
      <c r="AI251">
        <v>1</v>
      </c>
      <c r="AJ251">
        <v>8.5500000000000007</v>
      </c>
      <c r="AK251">
        <v>34.51</v>
      </c>
      <c r="AL251">
        <v>1</v>
      </c>
      <c r="AM251">
        <v>2</v>
      </c>
      <c r="AN251">
        <v>0</v>
      </c>
      <c r="AO251">
        <v>1</v>
      </c>
      <c r="AP251">
        <v>1</v>
      </c>
      <c r="AQ251">
        <v>0</v>
      </c>
      <c r="AR251">
        <v>0</v>
      </c>
      <c r="AS251" t="s">
        <v>3</v>
      </c>
      <c r="AT251">
        <v>0.57999999999999996</v>
      </c>
      <c r="AU251" t="s">
        <v>3</v>
      </c>
      <c r="AV251">
        <v>0</v>
      </c>
      <c r="AW251">
        <v>2</v>
      </c>
      <c r="AX251">
        <v>151752216</v>
      </c>
      <c r="AY251">
        <v>1</v>
      </c>
      <c r="AZ251">
        <v>0</v>
      </c>
      <c r="BA251">
        <v>304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V251">
        <v>0</v>
      </c>
      <c r="CW251">
        <f>ROUND(Y251*Source!I209,9)</f>
        <v>5.8000000000000003E-2</v>
      </c>
      <c r="CX251">
        <f>ROUND(Y251*Source!I209,9)</f>
        <v>5.8000000000000003E-2</v>
      </c>
      <c r="CY251">
        <f>AB251</f>
        <v>4.21</v>
      </c>
      <c r="CZ251">
        <f>AF251</f>
        <v>0.47</v>
      </c>
      <c r="DA251">
        <f>AJ251</f>
        <v>8.5500000000000007</v>
      </c>
      <c r="DB251">
        <f t="shared" si="106"/>
        <v>0.27</v>
      </c>
      <c r="DC251">
        <f t="shared" si="107"/>
        <v>0</v>
      </c>
      <c r="DD251" t="s">
        <v>3</v>
      </c>
      <c r="DE251" t="s">
        <v>3</v>
      </c>
      <c r="DF251">
        <f t="shared" si="108"/>
        <v>0</v>
      </c>
      <c r="DG251">
        <f>ROUND(ROUND(AF251*AJ251,2)*CX251,2)</f>
        <v>0.23</v>
      </c>
      <c r="DH251">
        <f>ROUND(ROUND(AG251*AK251,2)*CX251,2)</f>
        <v>0</v>
      </c>
      <c r="DI251">
        <f t="shared" si="92"/>
        <v>0</v>
      </c>
      <c r="DJ251">
        <f>DG251</f>
        <v>0.23</v>
      </c>
      <c r="DK251">
        <v>0</v>
      </c>
      <c r="DL251" t="s">
        <v>3</v>
      </c>
      <c r="DM251">
        <v>0</v>
      </c>
      <c r="DN251" t="s">
        <v>3</v>
      </c>
      <c r="DO251">
        <v>0</v>
      </c>
    </row>
    <row r="252" spans="1:119" x14ac:dyDescent="0.2">
      <c r="A252">
        <f>ROW(Source!A209)</f>
        <v>209</v>
      </c>
      <c r="B252">
        <v>151751235</v>
      </c>
      <c r="C252">
        <v>151752209</v>
      </c>
      <c r="D252">
        <v>37395586</v>
      </c>
      <c r="E252">
        <v>1</v>
      </c>
      <c r="F252">
        <v>1</v>
      </c>
      <c r="G252">
        <v>37345137</v>
      </c>
      <c r="H252">
        <v>3</v>
      </c>
      <c r="I252" t="s">
        <v>621</v>
      </c>
      <c r="J252" t="s">
        <v>622</v>
      </c>
      <c r="K252" t="s">
        <v>623</v>
      </c>
      <c r="L252">
        <v>1348</v>
      </c>
      <c r="N252">
        <v>1009</v>
      </c>
      <c r="O252" t="s">
        <v>511</v>
      </c>
      <c r="P252" t="s">
        <v>511</v>
      </c>
      <c r="Q252">
        <v>1000</v>
      </c>
      <c r="W252">
        <v>0</v>
      </c>
      <c r="X252">
        <v>163503827</v>
      </c>
      <c r="Y252">
        <f t="shared" si="105"/>
        <v>9.0000000000000006E-5</v>
      </c>
      <c r="AA252">
        <v>103793.65</v>
      </c>
      <c r="AB252">
        <v>0</v>
      </c>
      <c r="AC252">
        <v>0</v>
      </c>
      <c r="AD252">
        <v>0</v>
      </c>
      <c r="AE252">
        <v>14336.14</v>
      </c>
      <c r="AF252">
        <v>0</v>
      </c>
      <c r="AG252">
        <v>0</v>
      </c>
      <c r="AH252">
        <v>0</v>
      </c>
      <c r="AI252">
        <v>7.24</v>
      </c>
      <c r="AJ252">
        <v>1</v>
      </c>
      <c r="AK252">
        <v>1</v>
      </c>
      <c r="AL252">
        <v>1</v>
      </c>
      <c r="AM252">
        <v>2</v>
      </c>
      <c r="AN252">
        <v>0</v>
      </c>
      <c r="AO252">
        <v>1</v>
      </c>
      <c r="AP252">
        <v>1</v>
      </c>
      <c r="AQ252">
        <v>0</v>
      </c>
      <c r="AR252">
        <v>0</v>
      </c>
      <c r="AS252" t="s">
        <v>3</v>
      </c>
      <c r="AT252">
        <v>9.0000000000000006E-5</v>
      </c>
      <c r="AU252" t="s">
        <v>3</v>
      </c>
      <c r="AV252">
        <v>0</v>
      </c>
      <c r="AW252">
        <v>2</v>
      </c>
      <c r="AX252">
        <v>151752217</v>
      </c>
      <c r="AY252">
        <v>1</v>
      </c>
      <c r="AZ252">
        <v>0</v>
      </c>
      <c r="BA252">
        <v>305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V252">
        <v>0</v>
      </c>
      <c r="CW252">
        <v>0</v>
      </c>
      <c r="CX252">
        <f>ROUND(Y252*Source!I209,9)</f>
        <v>9.0000000000000002E-6</v>
      </c>
      <c r="CY252">
        <f>AA252</f>
        <v>103793.65</v>
      </c>
      <c r="CZ252">
        <f>AE252</f>
        <v>14336.14</v>
      </c>
      <c r="DA252">
        <f>AI252</f>
        <v>7.24</v>
      </c>
      <c r="DB252">
        <f t="shared" si="106"/>
        <v>1.29</v>
      </c>
      <c r="DC252">
        <f t="shared" si="107"/>
        <v>0</v>
      </c>
      <c r="DD252" t="s">
        <v>3</v>
      </c>
      <c r="DE252" t="s">
        <v>3</v>
      </c>
      <c r="DF252">
        <f>ROUND(ROUND(AE252*AI252,2)*CX252,2)</f>
        <v>0.93</v>
      </c>
      <c r="DG252">
        <f t="shared" ref="DG252:DG257" si="109">ROUND(ROUND(AF252,2)*CX252,2)</f>
        <v>0</v>
      </c>
      <c r="DH252">
        <f t="shared" ref="DH252:DH257" si="110">ROUND(ROUND(AG252,2)*CX252,2)</f>
        <v>0</v>
      </c>
      <c r="DI252">
        <f t="shared" si="92"/>
        <v>0</v>
      </c>
      <c r="DJ252">
        <f>DF252</f>
        <v>0.93</v>
      </c>
      <c r="DK252">
        <v>0</v>
      </c>
      <c r="DL252" t="s">
        <v>3</v>
      </c>
      <c r="DM252">
        <v>0</v>
      </c>
      <c r="DN252" t="s">
        <v>3</v>
      </c>
      <c r="DO252">
        <v>0</v>
      </c>
    </row>
    <row r="253" spans="1:119" x14ac:dyDescent="0.2">
      <c r="A253">
        <f>ROW(Source!A212)</f>
        <v>212</v>
      </c>
      <c r="B253">
        <v>151751237</v>
      </c>
      <c r="C253">
        <v>151752220</v>
      </c>
      <c r="D253">
        <v>37345142</v>
      </c>
      <c r="E253">
        <v>37345137</v>
      </c>
      <c r="F253">
        <v>1</v>
      </c>
      <c r="G253">
        <v>37345137</v>
      </c>
      <c r="H253">
        <v>1</v>
      </c>
      <c r="I253" t="s">
        <v>497</v>
      </c>
      <c r="J253" t="s">
        <v>3</v>
      </c>
      <c r="K253" t="s">
        <v>498</v>
      </c>
      <c r="L253">
        <v>1191</v>
      </c>
      <c r="N253">
        <v>1013</v>
      </c>
      <c r="O253" t="s">
        <v>499</v>
      </c>
      <c r="P253" t="s">
        <v>499</v>
      </c>
      <c r="Q253">
        <v>1</v>
      </c>
      <c r="W253">
        <v>0</v>
      </c>
      <c r="X253">
        <v>476480486</v>
      </c>
      <c r="Y253">
        <f t="shared" si="105"/>
        <v>145.6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1</v>
      </c>
      <c r="AJ253">
        <v>1</v>
      </c>
      <c r="AK253">
        <v>1</v>
      </c>
      <c r="AL253">
        <v>1</v>
      </c>
      <c r="AM253">
        <v>-2</v>
      </c>
      <c r="AN253">
        <v>0</v>
      </c>
      <c r="AO253">
        <v>1</v>
      </c>
      <c r="AP253">
        <v>1</v>
      </c>
      <c r="AQ253">
        <v>0</v>
      </c>
      <c r="AR253">
        <v>0</v>
      </c>
      <c r="AS253" t="s">
        <v>3</v>
      </c>
      <c r="AT253">
        <v>145.6</v>
      </c>
      <c r="AU253" t="s">
        <v>3</v>
      </c>
      <c r="AV253">
        <v>1</v>
      </c>
      <c r="AW253">
        <v>2</v>
      </c>
      <c r="AX253">
        <v>151752222</v>
      </c>
      <c r="AY253">
        <v>1</v>
      </c>
      <c r="AZ253">
        <v>0</v>
      </c>
      <c r="BA253">
        <v>307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U253">
        <f>ROUND(AT253*Source!I212*AH253*AL253,2)</f>
        <v>0</v>
      </c>
      <c r="CV253">
        <f>ROUND(Y253*Source!I212,9)</f>
        <v>145.6</v>
      </c>
      <c r="CW253">
        <v>0</v>
      </c>
      <c r="CX253">
        <f>ROUND(Y253*Source!I212,9)</f>
        <v>145.6</v>
      </c>
      <c r="CY253">
        <f>AD253</f>
        <v>0</v>
      </c>
      <c r="CZ253">
        <f>AH253</f>
        <v>0</v>
      </c>
      <c r="DA253">
        <f>AL253</f>
        <v>1</v>
      </c>
      <c r="DB253">
        <f t="shared" si="106"/>
        <v>0</v>
      </c>
      <c r="DC253">
        <f t="shared" si="107"/>
        <v>0</v>
      </c>
      <c r="DD253" t="s">
        <v>3</v>
      </c>
      <c r="DE253" t="s">
        <v>3</v>
      </c>
      <c r="DF253">
        <f t="shared" ref="DF253:DF262" si="111">ROUND(ROUND(AE253,2)*CX253,2)</f>
        <v>0</v>
      </c>
      <c r="DG253">
        <f t="shared" si="109"/>
        <v>0</v>
      </c>
      <c r="DH253">
        <f t="shared" si="110"/>
        <v>0</v>
      </c>
      <c r="DI253">
        <f t="shared" si="92"/>
        <v>0</v>
      </c>
      <c r="DJ253">
        <f>DI253</f>
        <v>0</v>
      </c>
      <c r="DK253">
        <v>0</v>
      </c>
      <c r="DL253" t="s">
        <v>3</v>
      </c>
      <c r="DM253">
        <v>0</v>
      </c>
      <c r="DN253" t="s">
        <v>3</v>
      </c>
      <c r="DO253">
        <v>0</v>
      </c>
    </row>
    <row r="254" spans="1:119" x14ac:dyDescent="0.2">
      <c r="A254">
        <f>ROW(Source!A213)</f>
        <v>213</v>
      </c>
      <c r="B254">
        <v>151751235</v>
      </c>
      <c r="C254">
        <v>151752220</v>
      </c>
      <c r="D254">
        <v>37345142</v>
      </c>
      <c r="E254">
        <v>37345137</v>
      </c>
      <c r="F254">
        <v>1</v>
      </c>
      <c r="G254">
        <v>37345137</v>
      </c>
      <c r="H254">
        <v>1</v>
      </c>
      <c r="I254" t="s">
        <v>497</v>
      </c>
      <c r="J254" t="s">
        <v>3</v>
      </c>
      <c r="K254" t="s">
        <v>498</v>
      </c>
      <c r="L254">
        <v>1191</v>
      </c>
      <c r="N254">
        <v>1013</v>
      </c>
      <c r="O254" t="s">
        <v>499</v>
      </c>
      <c r="P254" t="s">
        <v>499</v>
      </c>
      <c r="Q254">
        <v>1</v>
      </c>
      <c r="W254">
        <v>0</v>
      </c>
      <c r="X254">
        <v>476480486</v>
      </c>
      <c r="Y254">
        <f t="shared" si="105"/>
        <v>145.6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1</v>
      </c>
      <c r="AJ254">
        <v>1</v>
      </c>
      <c r="AK254">
        <v>1</v>
      </c>
      <c r="AL254">
        <v>1</v>
      </c>
      <c r="AM254">
        <v>5</v>
      </c>
      <c r="AN254">
        <v>0</v>
      </c>
      <c r="AO254">
        <v>1</v>
      </c>
      <c r="AP254">
        <v>1</v>
      </c>
      <c r="AQ254">
        <v>0</v>
      </c>
      <c r="AR254">
        <v>0</v>
      </c>
      <c r="AS254" t="s">
        <v>3</v>
      </c>
      <c r="AT254">
        <v>145.6</v>
      </c>
      <c r="AU254" t="s">
        <v>3</v>
      </c>
      <c r="AV254">
        <v>1</v>
      </c>
      <c r="AW254">
        <v>2</v>
      </c>
      <c r="AX254">
        <v>151752222</v>
      </c>
      <c r="AY254">
        <v>1</v>
      </c>
      <c r="AZ254">
        <v>0</v>
      </c>
      <c r="BA254">
        <v>308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U254">
        <f>ROUND(AT254*Source!I213*AH254*AL254,2)</f>
        <v>0</v>
      </c>
      <c r="CV254">
        <f>ROUND(Y254*Source!I213,9)</f>
        <v>145.6</v>
      </c>
      <c r="CW254">
        <v>0</v>
      </c>
      <c r="CX254">
        <f>ROUND(Y254*Source!I213,9)</f>
        <v>145.6</v>
      </c>
      <c r="CY254">
        <f>AD254</f>
        <v>0</v>
      </c>
      <c r="CZ254">
        <f>AH254</f>
        <v>0</v>
      </c>
      <c r="DA254">
        <f>AL254</f>
        <v>1</v>
      </c>
      <c r="DB254">
        <f t="shared" si="106"/>
        <v>0</v>
      </c>
      <c r="DC254">
        <f t="shared" si="107"/>
        <v>0</v>
      </c>
      <c r="DD254" t="s">
        <v>3</v>
      </c>
      <c r="DE254" t="s">
        <v>3</v>
      </c>
      <c r="DF254">
        <f t="shared" si="111"/>
        <v>0</v>
      </c>
      <c r="DG254">
        <f t="shared" si="109"/>
        <v>0</v>
      </c>
      <c r="DH254">
        <f t="shared" si="110"/>
        <v>0</v>
      </c>
      <c r="DI254">
        <f t="shared" si="92"/>
        <v>0</v>
      </c>
      <c r="DJ254">
        <f>DI254</f>
        <v>0</v>
      </c>
      <c r="DK254">
        <v>0</v>
      </c>
      <c r="DL254" t="s">
        <v>3</v>
      </c>
      <c r="DM254">
        <v>0</v>
      </c>
      <c r="DN254" t="s">
        <v>3</v>
      </c>
      <c r="DO254">
        <v>0</v>
      </c>
    </row>
    <row r="255" spans="1:119" x14ac:dyDescent="0.2">
      <c r="A255">
        <f>ROW(Source!A214)</f>
        <v>214</v>
      </c>
      <c r="B255">
        <v>151751237</v>
      </c>
      <c r="C255">
        <v>151752223</v>
      </c>
      <c r="D255">
        <v>37345142</v>
      </c>
      <c r="E255">
        <v>37345137</v>
      </c>
      <c r="F255">
        <v>1</v>
      </c>
      <c r="G255">
        <v>37345137</v>
      </c>
      <c r="H255">
        <v>1</v>
      </c>
      <c r="I255" t="s">
        <v>497</v>
      </c>
      <c r="J255" t="s">
        <v>3</v>
      </c>
      <c r="K255" t="s">
        <v>498</v>
      </c>
      <c r="L255">
        <v>1191</v>
      </c>
      <c r="N255">
        <v>1013</v>
      </c>
      <c r="O255" t="s">
        <v>499</v>
      </c>
      <c r="P255" t="s">
        <v>499</v>
      </c>
      <c r="Q255">
        <v>1</v>
      </c>
      <c r="W255">
        <v>0</v>
      </c>
      <c r="X255">
        <v>476480486</v>
      </c>
      <c r="Y255">
        <f t="shared" si="105"/>
        <v>1.03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1</v>
      </c>
      <c r="AJ255">
        <v>1</v>
      </c>
      <c r="AK255">
        <v>1</v>
      </c>
      <c r="AL255">
        <v>1</v>
      </c>
      <c r="AM255">
        <v>-2</v>
      </c>
      <c r="AN255">
        <v>0</v>
      </c>
      <c r="AO255">
        <v>1</v>
      </c>
      <c r="AP255">
        <v>1</v>
      </c>
      <c r="AQ255">
        <v>0</v>
      </c>
      <c r="AR255">
        <v>0</v>
      </c>
      <c r="AS255" t="s">
        <v>3</v>
      </c>
      <c r="AT255">
        <v>1.03</v>
      </c>
      <c r="AU255" t="s">
        <v>3</v>
      </c>
      <c r="AV255">
        <v>1</v>
      </c>
      <c r="AW255">
        <v>2</v>
      </c>
      <c r="AX255">
        <v>151752226</v>
      </c>
      <c r="AY255">
        <v>1</v>
      </c>
      <c r="AZ255">
        <v>0</v>
      </c>
      <c r="BA255">
        <v>309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U255">
        <f>ROUND(AT255*Source!I214*AH255*AL255,2)</f>
        <v>0</v>
      </c>
      <c r="CV255">
        <f>ROUND(Y255*Source!I214,9)</f>
        <v>3.09</v>
      </c>
      <c r="CW255">
        <v>0</v>
      </c>
      <c r="CX255">
        <f>ROUND(Y255*Source!I214,9)</f>
        <v>3.09</v>
      </c>
      <c r="CY255">
        <f>AD255</f>
        <v>0</v>
      </c>
      <c r="CZ255">
        <f>AH255</f>
        <v>0</v>
      </c>
      <c r="DA255">
        <f>AL255</f>
        <v>1</v>
      </c>
      <c r="DB255">
        <f t="shared" si="106"/>
        <v>0</v>
      </c>
      <c r="DC255">
        <f t="shared" si="107"/>
        <v>0</v>
      </c>
      <c r="DD255" t="s">
        <v>3</v>
      </c>
      <c r="DE255" t="s">
        <v>3</v>
      </c>
      <c r="DF255">
        <f t="shared" si="111"/>
        <v>0</v>
      </c>
      <c r="DG255">
        <f t="shared" si="109"/>
        <v>0</v>
      </c>
      <c r="DH255">
        <f t="shared" si="110"/>
        <v>0</v>
      </c>
      <c r="DI255">
        <f t="shared" si="92"/>
        <v>0</v>
      </c>
      <c r="DJ255">
        <f>DI255</f>
        <v>0</v>
      </c>
      <c r="DK255">
        <v>0</v>
      </c>
      <c r="DL255" t="s">
        <v>3</v>
      </c>
      <c r="DM255">
        <v>0</v>
      </c>
      <c r="DN255" t="s">
        <v>3</v>
      </c>
      <c r="DO255">
        <v>0</v>
      </c>
    </row>
    <row r="256" spans="1:119" x14ac:dyDescent="0.2">
      <c r="A256">
        <f>ROW(Source!A214)</f>
        <v>214</v>
      </c>
      <c r="B256">
        <v>151751237</v>
      </c>
      <c r="C256">
        <v>151752223</v>
      </c>
      <c r="D256">
        <v>37418445</v>
      </c>
      <c r="E256">
        <v>1</v>
      </c>
      <c r="F256">
        <v>1</v>
      </c>
      <c r="G256">
        <v>37345137</v>
      </c>
      <c r="H256">
        <v>2</v>
      </c>
      <c r="I256" t="s">
        <v>567</v>
      </c>
      <c r="J256" t="s">
        <v>568</v>
      </c>
      <c r="K256" t="s">
        <v>569</v>
      </c>
      <c r="L256">
        <v>1368</v>
      </c>
      <c r="N256">
        <v>1011</v>
      </c>
      <c r="O256" t="s">
        <v>503</v>
      </c>
      <c r="P256" t="s">
        <v>503</v>
      </c>
      <c r="Q256">
        <v>1</v>
      </c>
      <c r="W256">
        <v>0</v>
      </c>
      <c r="X256">
        <v>-1440889904</v>
      </c>
      <c r="Y256">
        <f t="shared" si="105"/>
        <v>6.0000000000000001E-3</v>
      </c>
      <c r="AA256">
        <v>0</v>
      </c>
      <c r="AB256">
        <v>83.1</v>
      </c>
      <c r="AC256">
        <v>12.62</v>
      </c>
      <c r="AD256">
        <v>0</v>
      </c>
      <c r="AE256">
        <v>0</v>
      </c>
      <c r="AF256">
        <v>83.1</v>
      </c>
      <c r="AG256">
        <v>12.62</v>
      </c>
      <c r="AH256">
        <v>0</v>
      </c>
      <c r="AI256">
        <v>1</v>
      </c>
      <c r="AJ256">
        <v>1</v>
      </c>
      <c r="AK256">
        <v>1</v>
      </c>
      <c r="AL256">
        <v>1</v>
      </c>
      <c r="AM256">
        <v>-2</v>
      </c>
      <c r="AN256">
        <v>0</v>
      </c>
      <c r="AO256">
        <v>1</v>
      </c>
      <c r="AP256">
        <v>1</v>
      </c>
      <c r="AQ256">
        <v>0</v>
      </c>
      <c r="AR256">
        <v>0</v>
      </c>
      <c r="AS256" t="s">
        <v>3</v>
      </c>
      <c r="AT256">
        <v>6.0000000000000001E-3</v>
      </c>
      <c r="AU256" t="s">
        <v>3</v>
      </c>
      <c r="AV256">
        <v>0</v>
      </c>
      <c r="AW256">
        <v>2</v>
      </c>
      <c r="AX256">
        <v>151752227</v>
      </c>
      <c r="AY256">
        <v>1</v>
      </c>
      <c r="AZ256">
        <v>0</v>
      </c>
      <c r="BA256">
        <v>310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V256">
        <v>0</v>
      </c>
      <c r="CW256">
        <f>ROUND(Y256*Source!I214,9)</f>
        <v>1.7999999999999999E-2</v>
      </c>
      <c r="CX256">
        <f>ROUND(Y256*Source!I214,9)</f>
        <v>1.7999999999999999E-2</v>
      </c>
      <c r="CY256">
        <f>AB256</f>
        <v>83.1</v>
      </c>
      <c r="CZ256">
        <f>AF256</f>
        <v>83.1</v>
      </c>
      <c r="DA256">
        <f>AJ256</f>
        <v>1</v>
      </c>
      <c r="DB256">
        <f t="shared" si="106"/>
        <v>0.5</v>
      </c>
      <c r="DC256">
        <f t="shared" si="107"/>
        <v>0.08</v>
      </c>
      <c r="DD256" t="s">
        <v>3</v>
      </c>
      <c r="DE256" t="s">
        <v>3</v>
      </c>
      <c r="DF256">
        <f t="shared" si="111"/>
        <v>0</v>
      </c>
      <c r="DG256">
        <f t="shared" si="109"/>
        <v>1.5</v>
      </c>
      <c r="DH256">
        <f t="shared" si="110"/>
        <v>0.23</v>
      </c>
      <c r="DI256">
        <f t="shared" si="92"/>
        <v>0</v>
      </c>
      <c r="DJ256">
        <f>DG256</f>
        <v>1.5</v>
      </c>
      <c r="DK256">
        <v>0</v>
      </c>
      <c r="DL256" t="s">
        <v>3</v>
      </c>
      <c r="DM256">
        <v>0</v>
      </c>
      <c r="DN256" t="s">
        <v>3</v>
      </c>
      <c r="DO256">
        <v>0</v>
      </c>
    </row>
    <row r="257" spans="1:119" x14ac:dyDescent="0.2">
      <c r="A257">
        <f>ROW(Source!A215)</f>
        <v>215</v>
      </c>
      <c r="B257">
        <v>151751235</v>
      </c>
      <c r="C257">
        <v>151752223</v>
      </c>
      <c r="D257">
        <v>37345142</v>
      </c>
      <c r="E257">
        <v>37345137</v>
      </c>
      <c r="F257">
        <v>1</v>
      </c>
      <c r="G257">
        <v>37345137</v>
      </c>
      <c r="H257">
        <v>1</v>
      </c>
      <c r="I257" t="s">
        <v>497</v>
      </c>
      <c r="J257" t="s">
        <v>3</v>
      </c>
      <c r="K257" t="s">
        <v>498</v>
      </c>
      <c r="L257">
        <v>1191</v>
      </c>
      <c r="N257">
        <v>1013</v>
      </c>
      <c r="O257" t="s">
        <v>499</v>
      </c>
      <c r="P257" t="s">
        <v>499</v>
      </c>
      <c r="Q257">
        <v>1</v>
      </c>
      <c r="W257">
        <v>0</v>
      </c>
      <c r="X257">
        <v>476480486</v>
      </c>
      <c r="Y257">
        <f t="shared" si="105"/>
        <v>1.03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1</v>
      </c>
      <c r="AJ257">
        <v>1</v>
      </c>
      <c r="AK257">
        <v>1</v>
      </c>
      <c r="AL257">
        <v>1</v>
      </c>
      <c r="AM257">
        <v>5</v>
      </c>
      <c r="AN257">
        <v>0</v>
      </c>
      <c r="AO257">
        <v>1</v>
      </c>
      <c r="AP257">
        <v>1</v>
      </c>
      <c r="AQ257">
        <v>0</v>
      </c>
      <c r="AR257">
        <v>0</v>
      </c>
      <c r="AS257" t="s">
        <v>3</v>
      </c>
      <c r="AT257">
        <v>1.03</v>
      </c>
      <c r="AU257" t="s">
        <v>3</v>
      </c>
      <c r="AV257">
        <v>1</v>
      </c>
      <c r="AW257">
        <v>2</v>
      </c>
      <c r="AX257">
        <v>151752226</v>
      </c>
      <c r="AY257">
        <v>1</v>
      </c>
      <c r="AZ257">
        <v>0</v>
      </c>
      <c r="BA257">
        <v>312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U257">
        <f>ROUND(AT257*Source!I215*AH257*AL257,2)</f>
        <v>0</v>
      </c>
      <c r="CV257">
        <f>ROUND(Y257*Source!I215,9)</f>
        <v>3.09</v>
      </c>
      <c r="CW257">
        <v>0</v>
      </c>
      <c r="CX257">
        <f>ROUND(Y257*Source!I215,9)</f>
        <v>3.09</v>
      </c>
      <c r="CY257">
        <f>AD257</f>
        <v>0</v>
      </c>
      <c r="CZ257">
        <f>AH257</f>
        <v>0</v>
      </c>
      <c r="DA257">
        <f>AL257</f>
        <v>1</v>
      </c>
      <c r="DB257">
        <f t="shared" si="106"/>
        <v>0</v>
      </c>
      <c r="DC257">
        <f t="shared" si="107"/>
        <v>0</v>
      </c>
      <c r="DD257" t="s">
        <v>3</v>
      </c>
      <c r="DE257" t="s">
        <v>3</v>
      </c>
      <c r="DF257">
        <f t="shared" si="111"/>
        <v>0</v>
      </c>
      <c r="DG257">
        <f t="shared" si="109"/>
        <v>0</v>
      </c>
      <c r="DH257">
        <f t="shared" si="110"/>
        <v>0</v>
      </c>
      <c r="DI257">
        <f t="shared" ref="DI257:DI320" si="112">ROUND(ROUND(AH257,2)*CX257,2)</f>
        <v>0</v>
      </c>
      <c r="DJ257">
        <f>DI257</f>
        <v>0</v>
      </c>
      <c r="DK257">
        <v>0</v>
      </c>
      <c r="DL257" t="s">
        <v>3</v>
      </c>
      <c r="DM257">
        <v>0</v>
      </c>
      <c r="DN257" t="s">
        <v>3</v>
      </c>
      <c r="DO257">
        <v>0</v>
      </c>
    </row>
    <row r="258" spans="1:119" x14ac:dyDescent="0.2">
      <c r="A258">
        <f>ROW(Source!A215)</f>
        <v>215</v>
      </c>
      <c r="B258">
        <v>151751235</v>
      </c>
      <c r="C258">
        <v>151752223</v>
      </c>
      <c r="D258">
        <v>37418445</v>
      </c>
      <c r="E258">
        <v>1</v>
      </c>
      <c r="F258">
        <v>1</v>
      </c>
      <c r="G258">
        <v>37345137</v>
      </c>
      <c r="H258">
        <v>2</v>
      </c>
      <c r="I258" t="s">
        <v>567</v>
      </c>
      <c r="J258" t="s">
        <v>568</v>
      </c>
      <c r="K258" t="s">
        <v>569</v>
      </c>
      <c r="L258">
        <v>1368</v>
      </c>
      <c r="N258">
        <v>1011</v>
      </c>
      <c r="O258" t="s">
        <v>503</v>
      </c>
      <c r="P258" t="s">
        <v>503</v>
      </c>
      <c r="Q258">
        <v>1</v>
      </c>
      <c r="W258">
        <v>0</v>
      </c>
      <c r="X258">
        <v>-1440889904</v>
      </c>
      <c r="Y258">
        <f t="shared" si="105"/>
        <v>6.0000000000000001E-3</v>
      </c>
      <c r="AA258">
        <v>0</v>
      </c>
      <c r="AB258">
        <v>1118.8900000000001</v>
      </c>
      <c r="AC258">
        <v>455.99</v>
      </c>
      <c r="AD258">
        <v>0</v>
      </c>
      <c r="AE258">
        <v>0</v>
      </c>
      <c r="AF258">
        <v>83.1</v>
      </c>
      <c r="AG258">
        <v>12.62</v>
      </c>
      <c r="AH258">
        <v>0</v>
      </c>
      <c r="AI258">
        <v>1</v>
      </c>
      <c r="AJ258">
        <v>12.86</v>
      </c>
      <c r="AK258">
        <v>34.51</v>
      </c>
      <c r="AL258">
        <v>1</v>
      </c>
      <c r="AM258">
        <v>2</v>
      </c>
      <c r="AN258">
        <v>0</v>
      </c>
      <c r="AO258">
        <v>1</v>
      </c>
      <c r="AP258">
        <v>1</v>
      </c>
      <c r="AQ258">
        <v>0</v>
      </c>
      <c r="AR258">
        <v>0</v>
      </c>
      <c r="AS258" t="s">
        <v>3</v>
      </c>
      <c r="AT258">
        <v>6.0000000000000001E-3</v>
      </c>
      <c r="AU258" t="s">
        <v>3</v>
      </c>
      <c r="AV258">
        <v>0</v>
      </c>
      <c r="AW258">
        <v>2</v>
      </c>
      <c r="AX258">
        <v>151752227</v>
      </c>
      <c r="AY258">
        <v>1</v>
      </c>
      <c r="AZ258">
        <v>0</v>
      </c>
      <c r="BA258">
        <v>313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V258">
        <v>0</v>
      </c>
      <c r="CW258">
        <f>ROUND(Y258*Source!I215,9)</f>
        <v>1.7999999999999999E-2</v>
      </c>
      <c r="CX258">
        <f>ROUND(Y258*Source!I215,9)</f>
        <v>1.7999999999999999E-2</v>
      </c>
      <c r="CY258">
        <f>AB258</f>
        <v>1118.8900000000001</v>
      </c>
      <c r="CZ258">
        <f>AF258</f>
        <v>83.1</v>
      </c>
      <c r="DA258">
        <f>AJ258</f>
        <v>12.86</v>
      </c>
      <c r="DB258">
        <f t="shared" si="106"/>
        <v>0.5</v>
      </c>
      <c r="DC258">
        <f t="shared" si="107"/>
        <v>0.08</v>
      </c>
      <c r="DD258" t="s">
        <v>3</v>
      </c>
      <c r="DE258" t="s">
        <v>3</v>
      </c>
      <c r="DF258">
        <f t="shared" si="111"/>
        <v>0</v>
      </c>
      <c r="DG258">
        <f>ROUND(ROUND(AF258*AJ258,2)*CX258,2)</f>
        <v>19.239999999999998</v>
      </c>
      <c r="DH258">
        <f>ROUND(ROUND(AG258*AK258,2)*CX258,2)</f>
        <v>7.84</v>
      </c>
      <c r="DI258">
        <f t="shared" si="112"/>
        <v>0</v>
      </c>
      <c r="DJ258">
        <f>DG258</f>
        <v>19.239999999999998</v>
      </c>
      <c r="DK258">
        <v>0</v>
      </c>
      <c r="DL258" t="s">
        <v>3</v>
      </c>
      <c r="DM258">
        <v>0</v>
      </c>
      <c r="DN258" t="s">
        <v>3</v>
      </c>
      <c r="DO258">
        <v>0</v>
      </c>
    </row>
    <row r="259" spans="1:119" x14ac:dyDescent="0.2">
      <c r="A259">
        <f>ROW(Source!A226)</f>
        <v>226</v>
      </c>
      <c r="B259">
        <v>151751237</v>
      </c>
      <c r="C259">
        <v>151752234</v>
      </c>
      <c r="D259">
        <v>37345142</v>
      </c>
      <c r="E259">
        <v>37345137</v>
      </c>
      <c r="F259">
        <v>1</v>
      </c>
      <c r="G259">
        <v>37345137</v>
      </c>
      <c r="H259">
        <v>1</v>
      </c>
      <c r="I259" t="s">
        <v>497</v>
      </c>
      <c r="J259" t="s">
        <v>3</v>
      </c>
      <c r="K259" t="s">
        <v>498</v>
      </c>
      <c r="L259">
        <v>1191</v>
      </c>
      <c r="N259">
        <v>1013</v>
      </c>
      <c r="O259" t="s">
        <v>499</v>
      </c>
      <c r="P259" t="s">
        <v>499</v>
      </c>
      <c r="Q259">
        <v>1</v>
      </c>
      <c r="W259">
        <v>0</v>
      </c>
      <c r="X259">
        <v>476480486</v>
      </c>
      <c r="Y259">
        <f t="shared" si="105"/>
        <v>2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1</v>
      </c>
      <c r="AJ259">
        <v>1</v>
      </c>
      <c r="AK259">
        <v>1</v>
      </c>
      <c r="AL259">
        <v>1</v>
      </c>
      <c r="AM259">
        <v>-2</v>
      </c>
      <c r="AN259">
        <v>0</v>
      </c>
      <c r="AO259">
        <v>1</v>
      </c>
      <c r="AP259">
        <v>1</v>
      </c>
      <c r="AQ259">
        <v>0</v>
      </c>
      <c r="AR259">
        <v>0</v>
      </c>
      <c r="AS259" t="s">
        <v>3</v>
      </c>
      <c r="AT259">
        <v>2</v>
      </c>
      <c r="AU259" t="s">
        <v>3</v>
      </c>
      <c r="AV259">
        <v>1</v>
      </c>
      <c r="AW259">
        <v>2</v>
      </c>
      <c r="AX259">
        <v>151752238</v>
      </c>
      <c r="AY259">
        <v>1</v>
      </c>
      <c r="AZ259">
        <v>0</v>
      </c>
      <c r="BA259">
        <v>315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U259">
        <f>ROUND(AT259*Source!I226*AH259*AL259,2)</f>
        <v>0</v>
      </c>
      <c r="CV259">
        <f>ROUND(Y259*Source!I226,9)</f>
        <v>48</v>
      </c>
      <c r="CW259">
        <v>0</v>
      </c>
      <c r="CX259">
        <f>ROUND(Y259*Source!I226,9)</f>
        <v>48</v>
      </c>
      <c r="CY259">
        <f>AD259</f>
        <v>0</v>
      </c>
      <c r="CZ259">
        <f>AH259</f>
        <v>0</v>
      </c>
      <c r="DA259">
        <f>AL259</f>
        <v>1</v>
      </c>
      <c r="DB259">
        <f t="shared" si="106"/>
        <v>0</v>
      </c>
      <c r="DC259">
        <f t="shared" si="107"/>
        <v>0</v>
      </c>
      <c r="DD259" t="s">
        <v>3</v>
      </c>
      <c r="DE259" t="s">
        <v>3</v>
      </c>
      <c r="DF259">
        <f t="shared" si="111"/>
        <v>0</v>
      </c>
      <c r="DG259">
        <f t="shared" ref="DG259:DG284" si="113">ROUND(ROUND(AF259,2)*CX259,2)</f>
        <v>0</v>
      </c>
      <c r="DH259">
        <f t="shared" ref="DH259:DH284" si="114">ROUND(ROUND(AG259,2)*CX259,2)</f>
        <v>0</v>
      </c>
      <c r="DI259">
        <f t="shared" si="112"/>
        <v>0</v>
      </c>
      <c r="DJ259">
        <f>DI259</f>
        <v>0</v>
      </c>
      <c r="DK259">
        <v>0</v>
      </c>
      <c r="DL259" t="s">
        <v>3</v>
      </c>
      <c r="DM259">
        <v>0</v>
      </c>
      <c r="DN259" t="s">
        <v>3</v>
      </c>
      <c r="DO259">
        <v>0</v>
      </c>
    </row>
    <row r="260" spans="1:119" x14ac:dyDescent="0.2">
      <c r="A260">
        <f>ROW(Source!A226)</f>
        <v>226</v>
      </c>
      <c r="B260">
        <v>151751237</v>
      </c>
      <c r="C260">
        <v>151752234</v>
      </c>
      <c r="D260">
        <v>37394269</v>
      </c>
      <c r="E260">
        <v>1</v>
      </c>
      <c r="F260">
        <v>1</v>
      </c>
      <c r="G260">
        <v>37345137</v>
      </c>
      <c r="H260">
        <v>3</v>
      </c>
      <c r="I260" t="s">
        <v>533</v>
      </c>
      <c r="J260" t="s">
        <v>534</v>
      </c>
      <c r="K260" t="s">
        <v>535</v>
      </c>
      <c r="L260">
        <v>1348</v>
      </c>
      <c r="N260">
        <v>1009</v>
      </c>
      <c r="O260" t="s">
        <v>511</v>
      </c>
      <c r="P260" t="s">
        <v>511</v>
      </c>
      <c r="Q260">
        <v>1000</v>
      </c>
      <c r="W260">
        <v>0</v>
      </c>
      <c r="X260">
        <v>403804236</v>
      </c>
      <c r="Y260">
        <f t="shared" si="105"/>
        <v>5.0000000000000004E-6</v>
      </c>
      <c r="AA260">
        <v>64128.62</v>
      </c>
      <c r="AB260">
        <v>0</v>
      </c>
      <c r="AC260">
        <v>0</v>
      </c>
      <c r="AD260">
        <v>0</v>
      </c>
      <c r="AE260">
        <v>64128.62</v>
      </c>
      <c r="AF260">
        <v>0</v>
      </c>
      <c r="AG260">
        <v>0</v>
      </c>
      <c r="AH260">
        <v>0</v>
      </c>
      <c r="AI260">
        <v>1</v>
      </c>
      <c r="AJ260">
        <v>1</v>
      </c>
      <c r="AK260">
        <v>1</v>
      </c>
      <c r="AL260">
        <v>1</v>
      </c>
      <c r="AM260">
        <v>-2</v>
      </c>
      <c r="AN260">
        <v>0</v>
      </c>
      <c r="AO260">
        <v>1</v>
      </c>
      <c r="AP260">
        <v>1</v>
      </c>
      <c r="AQ260">
        <v>0</v>
      </c>
      <c r="AR260">
        <v>0</v>
      </c>
      <c r="AS260" t="s">
        <v>3</v>
      </c>
      <c r="AT260">
        <v>5.0000000000000004E-6</v>
      </c>
      <c r="AU260" t="s">
        <v>3</v>
      </c>
      <c r="AV260">
        <v>0</v>
      </c>
      <c r="AW260">
        <v>2</v>
      </c>
      <c r="AX260">
        <v>151752239</v>
      </c>
      <c r="AY260">
        <v>1</v>
      </c>
      <c r="AZ260">
        <v>0</v>
      </c>
      <c r="BA260">
        <v>316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V260">
        <v>0</v>
      </c>
      <c r="CW260">
        <v>0</v>
      </c>
      <c r="CX260">
        <f>ROUND(Y260*Source!I226,9)</f>
        <v>1.2E-4</v>
      </c>
      <c r="CY260">
        <f>AA260</f>
        <v>64128.62</v>
      </c>
      <c r="CZ260">
        <f>AE260</f>
        <v>64128.62</v>
      </c>
      <c r="DA260">
        <f>AI260</f>
        <v>1</v>
      </c>
      <c r="DB260">
        <f t="shared" si="106"/>
        <v>0.32</v>
      </c>
      <c r="DC260">
        <f t="shared" si="107"/>
        <v>0</v>
      </c>
      <c r="DD260" t="s">
        <v>3</v>
      </c>
      <c r="DE260" t="s">
        <v>3</v>
      </c>
      <c r="DF260">
        <f t="shared" si="111"/>
        <v>7.7</v>
      </c>
      <c r="DG260">
        <f t="shared" si="113"/>
        <v>0</v>
      </c>
      <c r="DH260">
        <f t="shared" si="114"/>
        <v>0</v>
      </c>
      <c r="DI260">
        <f t="shared" si="112"/>
        <v>0</v>
      </c>
      <c r="DJ260">
        <f>DF260</f>
        <v>7.7</v>
      </c>
      <c r="DK260">
        <v>0</v>
      </c>
      <c r="DL260" t="s">
        <v>3</v>
      </c>
      <c r="DM260">
        <v>0</v>
      </c>
      <c r="DN260" t="s">
        <v>3</v>
      </c>
      <c r="DO260">
        <v>0</v>
      </c>
    </row>
    <row r="261" spans="1:119" x14ac:dyDescent="0.2">
      <c r="A261">
        <f>ROW(Source!A226)</f>
        <v>226</v>
      </c>
      <c r="B261">
        <v>151751237</v>
      </c>
      <c r="C261">
        <v>151752234</v>
      </c>
      <c r="D261">
        <v>37407278</v>
      </c>
      <c r="E261">
        <v>1</v>
      </c>
      <c r="F261">
        <v>1</v>
      </c>
      <c r="G261">
        <v>37345137</v>
      </c>
      <c r="H261">
        <v>3</v>
      </c>
      <c r="I261" t="s">
        <v>542</v>
      </c>
      <c r="J261" t="s">
        <v>543</v>
      </c>
      <c r="K261" t="s">
        <v>544</v>
      </c>
      <c r="L261">
        <v>1346</v>
      </c>
      <c r="N261">
        <v>1009</v>
      </c>
      <c r="O261" t="s">
        <v>507</v>
      </c>
      <c r="P261" t="s">
        <v>507</v>
      </c>
      <c r="Q261">
        <v>1</v>
      </c>
      <c r="W261">
        <v>0</v>
      </c>
      <c r="X261">
        <v>1313298043</v>
      </c>
      <c r="Y261">
        <f t="shared" si="105"/>
        <v>1.4999999999999999E-2</v>
      </c>
      <c r="AA261">
        <v>493.08</v>
      </c>
      <c r="AB261">
        <v>0</v>
      </c>
      <c r="AC261">
        <v>0</v>
      </c>
      <c r="AD261">
        <v>0</v>
      </c>
      <c r="AE261">
        <v>493.08</v>
      </c>
      <c r="AF261">
        <v>0</v>
      </c>
      <c r="AG261">
        <v>0</v>
      </c>
      <c r="AH261">
        <v>0</v>
      </c>
      <c r="AI261">
        <v>1</v>
      </c>
      <c r="AJ261">
        <v>1</v>
      </c>
      <c r="AK261">
        <v>1</v>
      </c>
      <c r="AL261">
        <v>1</v>
      </c>
      <c r="AM261">
        <v>-2</v>
      </c>
      <c r="AN261">
        <v>0</v>
      </c>
      <c r="AO261">
        <v>1</v>
      </c>
      <c r="AP261">
        <v>1</v>
      </c>
      <c r="AQ261">
        <v>0</v>
      </c>
      <c r="AR261">
        <v>0</v>
      </c>
      <c r="AS261" t="s">
        <v>3</v>
      </c>
      <c r="AT261">
        <v>1.4999999999999999E-2</v>
      </c>
      <c r="AU261" t="s">
        <v>3</v>
      </c>
      <c r="AV261">
        <v>0</v>
      </c>
      <c r="AW261">
        <v>2</v>
      </c>
      <c r="AX261">
        <v>151752240</v>
      </c>
      <c r="AY261">
        <v>1</v>
      </c>
      <c r="AZ261">
        <v>0</v>
      </c>
      <c r="BA261">
        <v>317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V261">
        <v>0</v>
      </c>
      <c r="CW261">
        <v>0</v>
      </c>
      <c r="CX261">
        <f>ROUND(Y261*Source!I226,9)</f>
        <v>0.36</v>
      </c>
      <c r="CY261">
        <f>AA261</f>
        <v>493.08</v>
      </c>
      <c r="CZ261">
        <f>AE261</f>
        <v>493.08</v>
      </c>
      <c r="DA261">
        <f>AI261</f>
        <v>1</v>
      </c>
      <c r="DB261">
        <f t="shared" si="106"/>
        <v>7.4</v>
      </c>
      <c r="DC261">
        <f t="shared" si="107"/>
        <v>0</v>
      </c>
      <c r="DD261" t="s">
        <v>3</v>
      </c>
      <c r="DE261" t="s">
        <v>3</v>
      </c>
      <c r="DF261">
        <f t="shared" si="111"/>
        <v>177.51</v>
      </c>
      <c r="DG261">
        <f t="shared" si="113"/>
        <v>0</v>
      </c>
      <c r="DH261">
        <f t="shared" si="114"/>
        <v>0</v>
      </c>
      <c r="DI261">
        <f t="shared" si="112"/>
        <v>0</v>
      </c>
      <c r="DJ261">
        <f>DF261</f>
        <v>177.51</v>
      </c>
      <c r="DK261">
        <v>0</v>
      </c>
      <c r="DL261" t="s">
        <v>3</v>
      </c>
      <c r="DM261">
        <v>0</v>
      </c>
      <c r="DN261" t="s">
        <v>3</v>
      </c>
      <c r="DO261">
        <v>0</v>
      </c>
    </row>
    <row r="262" spans="1:119" x14ac:dyDescent="0.2">
      <c r="A262">
        <f>ROW(Source!A227)</f>
        <v>227</v>
      </c>
      <c r="B262">
        <v>151751235</v>
      </c>
      <c r="C262">
        <v>151752234</v>
      </c>
      <c r="D262">
        <v>37345142</v>
      </c>
      <c r="E262">
        <v>37345137</v>
      </c>
      <c r="F262">
        <v>1</v>
      </c>
      <c r="G262">
        <v>37345137</v>
      </c>
      <c r="H262">
        <v>1</v>
      </c>
      <c r="I262" t="s">
        <v>497</v>
      </c>
      <c r="J262" t="s">
        <v>3</v>
      </c>
      <c r="K262" t="s">
        <v>498</v>
      </c>
      <c r="L262">
        <v>1191</v>
      </c>
      <c r="N262">
        <v>1013</v>
      </c>
      <c r="O262" t="s">
        <v>499</v>
      </c>
      <c r="P262" t="s">
        <v>499</v>
      </c>
      <c r="Q262">
        <v>1</v>
      </c>
      <c r="W262">
        <v>0</v>
      </c>
      <c r="X262">
        <v>476480486</v>
      </c>
      <c r="Y262">
        <f t="shared" si="105"/>
        <v>2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1</v>
      </c>
      <c r="AJ262">
        <v>1</v>
      </c>
      <c r="AK262">
        <v>1</v>
      </c>
      <c r="AL262">
        <v>1</v>
      </c>
      <c r="AM262">
        <v>5</v>
      </c>
      <c r="AN262">
        <v>0</v>
      </c>
      <c r="AO262">
        <v>1</v>
      </c>
      <c r="AP262">
        <v>1</v>
      </c>
      <c r="AQ262">
        <v>0</v>
      </c>
      <c r="AR262">
        <v>0</v>
      </c>
      <c r="AS262" t="s">
        <v>3</v>
      </c>
      <c r="AT262">
        <v>2</v>
      </c>
      <c r="AU262" t="s">
        <v>3</v>
      </c>
      <c r="AV262">
        <v>1</v>
      </c>
      <c r="AW262">
        <v>2</v>
      </c>
      <c r="AX262">
        <v>151752238</v>
      </c>
      <c r="AY262">
        <v>1</v>
      </c>
      <c r="AZ262">
        <v>0</v>
      </c>
      <c r="BA262">
        <v>319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U262">
        <f>ROUND(AT262*Source!I227*AH262*AL262,2)</f>
        <v>0</v>
      </c>
      <c r="CV262">
        <f>ROUND(Y262*Source!I227,9)</f>
        <v>48</v>
      </c>
      <c r="CW262">
        <v>0</v>
      </c>
      <c r="CX262">
        <f>ROUND(Y262*Source!I227,9)</f>
        <v>48</v>
      </c>
      <c r="CY262">
        <f>AD262</f>
        <v>0</v>
      </c>
      <c r="CZ262">
        <f>AH262</f>
        <v>0</v>
      </c>
      <c r="DA262">
        <f>AL262</f>
        <v>1</v>
      </c>
      <c r="DB262">
        <f t="shared" si="106"/>
        <v>0</v>
      </c>
      <c r="DC262">
        <f t="shared" si="107"/>
        <v>0</v>
      </c>
      <c r="DD262" t="s">
        <v>3</v>
      </c>
      <c r="DE262" t="s">
        <v>3</v>
      </c>
      <c r="DF262">
        <f t="shared" si="111"/>
        <v>0</v>
      </c>
      <c r="DG262">
        <f t="shared" si="113"/>
        <v>0</v>
      </c>
      <c r="DH262">
        <f t="shared" si="114"/>
        <v>0</v>
      </c>
      <c r="DI262">
        <f t="shared" si="112"/>
        <v>0</v>
      </c>
      <c r="DJ262">
        <f>DI262</f>
        <v>0</v>
      </c>
      <c r="DK262">
        <v>0</v>
      </c>
      <c r="DL262" t="s">
        <v>3</v>
      </c>
      <c r="DM262">
        <v>0</v>
      </c>
      <c r="DN262" t="s">
        <v>3</v>
      </c>
      <c r="DO262">
        <v>0</v>
      </c>
    </row>
    <row r="263" spans="1:119" x14ac:dyDescent="0.2">
      <c r="A263">
        <f>ROW(Source!A227)</f>
        <v>227</v>
      </c>
      <c r="B263">
        <v>151751235</v>
      </c>
      <c r="C263">
        <v>151752234</v>
      </c>
      <c r="D263">
        <v>37394269</v>
      </c>
      <c r="E263">
        <v>1</v>
      </c>
      <c r="F263">
        <v>1</v>
      </c>
      <c r="G263">
        <v>37345137</v>
      </c>
      <c r="H263">
        <v>3</v>
      </c>
      <c r="I263" t="s">
        <v>533</v>
      </c>
      <c r="J263" t="s">
        <v>534</v>
      </c>
      <c r="K263" t="s">
        <v>535</v>
      </c>
      <c r="L263">
        <v>1348</v>
      </c>
      <c r="N263">
        <v>1009</v>
      </c>
      <c r="O263" t="s">
        <v>511</v>
      </c>
      <c r="P263" t="s">
        <v>511</v>
      </c>
      <c r="Q263">
        <v>1000</v>
      </c>
      <c r="W263">
        <v>0</v>
      </c>
      <c r="X263">
        <v>403804236</v>
      </c>
      <c r="Y263">
        <f t="shared" si="105"/>
        <v>5.0000000000000004E-6</v>
      </c>
      <c r="AA263">
        <v>1930271.46</v>
      </c>
      <c r="AB263">
        <v>0</v>
      </c>
      <c r="AC263">
        <v>0</v>
      </c>
      <c r="AD263">
        <v>0</v>
      </c>
      <c r="AE263">
        <v>64128.62</v>
      </c>
      <c r="AF263">
        <v>0</v>
      </c>
      <c r="AG263">
        <v>0</v>
      </c>
      <c r="AH263">
        <v>0</v>
      </c>
      <c r="AI263">
        <v>30.1</v>
      </c>
      <c r="AJ263">
        <v>1</v>
      </c>
      <c r="AK263">
        <v>1</v>
      </c>
      <c r="AL263">
        <v>1</v>
      </c>
      <c r="AM263">
        <v>2</v>
      </c>
      <c r="AN263">
        <v>0</v>
      </c>
      <c r="AO263">
        <v>1</v>
      </c>
      <c r="AP263">
        <v>1</v>
      </c>
      <c r="AQ263">
        <v>0</v>
      </c>
      <c r="AR263">
        <v>0</v>
      </c>
      <c r="AS263" t="s">
        <v>3</v>
      </c>
      <c r="AT263">
        <v>5.0000000000000004E-6</v>
      </c>
      <c r="AU263" t="s">
        <v>3</v>
      </c>
      <c r="AV263">
        <v>0</v>
      </c>
      <c r="AW263">
        <v>2</v>
      </c>
      <c r="AX263">
        <v>151752239</v>
      </c>
      <c r="AY263">
        <v>1</v>
      </c>
      <c r="AZ263">
        <v>0</v>
      </c>
      <c r="BA263">
        <v>320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V263">
        <v>0</v>
      </c>
      <c r="CW263">
        <v>0</v>
      </c>
      <c r="CX263">
        <f>ROUND(Y263*Source!I227,9)</f>
        <v>1.2E-4</v>
      </c>
      <c r="CY263">
        <f>AA263</f>
        <v>1930271.46</v>
      </c>
      <c r="CZ263">
        <f>AE263</f>
        <v>64128.62</v>
      </c>
      <c r="DA263">
        <f>AI263</f>
        <v>30.1</v>
      </c>
      <c r="DB263">
        <f t="shared" si="106"/>
        <v>0.32</v>
      </c>
      <c r="DC263">
        <f t="shared" si="107"/>
        <v>0</v>
      </c>
      <c r="DD263" t="s">
        <v>3</v>
      </c>
      <c r="DE263" t="s">
        <v>3</v>
      </c>
      <c r="DF263">
        <f>ROUND(ROUND(AE263*AI263,2)*CX263,2)</f>
        <v>231.63</v>
      </c>
      <c r="DG263">
        <f t="shared" si="113"/>
        <v>0</v>
      </c>
      <c r="DH263">
        <f t="shared" si="114"/>
        <v>0</v>
      </c>
      <c r="DI263">
        <f t="shared" si="112"/>
        <v>0</v>
      </c>
      <c r="DJ263">
        <f>DF263</f>
        <v>231.63</v>
      </c>
      <c r="DK263">
        <v>0</v>
      </c>
      <c r="DL263" t="s">
        <v>3</v>
      </c>
      <c r="DM263">
        <v>0</v>
      </c>
      <c r="DN263" t="s">
        <v>3</v>
      </c>
      <c r="DO263">
        <v>0</v>
      </c>
    </row>
    <row r="264" spans="1:119" x14ac:dyDescent="0.2">
      <c r="A264">
        <f>ROW(Source!A227)</f>
        <v>227</v>
      </c>
      <c r="B264">
        <v>151751235</v>
      </c>
      <c r="C264">
        <v>151752234</v>
      </c>
      <c r="D264">
        <v>37407278</v>
      </c>
      <c r="E264">
        <v>1</v>
      </c>
      <c r="F264">
        <v>1</v>
      </c>
      <c r="G264">
        <v>37345137</v>
      </c>
      <c r="H264">
        <v>3</v>
      </c>
      <c r="I264" t="s">
        <v>542</v>
      </c>
      <c r="J264" t="s">
        <v>543</v>
      </c>
      <c r="K264" t="s">
        <v>544</v>
      </c>
      <c r="L264">
        <v>1346</v>
      </c>
      <c r="N264">
        <v>1009</v>
      </c>
      <c r="O264" t="s">
        <v>507</v>
      </c>
      <c r="P264" t="s">
        <v>507</v>
      </c>
      <c r="Q264">
        <v>1</v>
      </c>
      <c r="W264">
        <v>0</v>
      </c>
      <c r="X264">
        <v>1313298043</v>
      </c>
      <c r="Y264">
        <f t="shared" si="105"/>
        <v>1.4999999999999999E-2</v>
      </c>
      <c r="AA264">
        <v>3047.23</v>
      </c>
      <c r="AB264">
        <v>0</v>
      </c>
      <c r="AC264">
        <v>0</v>
      </c>
      <c r="AD264">
        <v>0</v>
      </c>
      <c r="AE264">
        <v>493.08</v>
      </c>
      <c r="AF264">
        <v>0</v>
      </c>
      <c r="AG264">
        <v>0</v>
      </c>
      <c r="AH264">
        <v>0</v>
      </c>
      <c r="AI264">
        <v>6.18</v>
      </c>
      <c r="AJ264">
        <v>1</v>
      </c>
      <c r="AK264">
        <v>1</v>
      </c>
      <c r="AL264">
        <v>1</v>
      </c>
      <c r="AM264">
        <v>2</v>
      </c>
      <c r="AN264">
        <v>0</v>
      </c>
      <c r="AO264">
        <v>1</v>
      </c>
      <c r="AP264">
        <v>1</v>
      </c>
      <c r="AQ264">
        <v>0</v>
      </c>
      <c r="AR264">
        <v>0</v>
      </c>
      <c r="AS264" t="s">
        <v>3</v>
      </c>
      <c r="AT264">
        <v>1.4999999999999999E-2</v>
      </c>
      <c r="AU264" t="s">
        <v>3</v>
      </c>
      <c r="AV264">
        <v>0</v>
      </c>
      <c r="AW264">
        <v>2</v>
      </c>
      <c r="AX264">
        <v>151752240</v>
      </c>
      <c r="AY264">
        <v>1</v>
      </c>
      <c r="AZ264">
        <v>0</v>
      </c>
      <c r="BA264">
        <v>321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V264">
        <v>0</v>
      </c>
      <c r="CW264">
        <v>0</v>
      </c>
      <c r="CX264">
        <f>ROUND(Y264*Source!I227,9)</f>
        <v>0.36</v>
      </c>
      <c r="CY264">
        <f>AA264</f>
        <v>3047.23</v>
      </c>
      <c r="CZ264">
        <f>AE264</f>
        <v>493.08</v>
      </c>
      <c r="DA264">
        <f>AI264</f>
        <v>6.18</v>
      </c>
      <c r="DB264">
        <f t="shared" si="106"/>
        <v>7.4</v>
      </c>
      <c r="DC264">
        <f t="shared" si="107"/>
        <v>0</v>
      </c>
      <c r="DD264" t="s">
        <v>3</v>
      </c>
      <c r="DE264" t="s">
        <v>3</v>
      </c>
      <c r="DF264">
        <f>ROUND(ROUND(AE264*AI264,2)*CX264,2)</f>
        <v>1097</v>
      </c>
      <c r="DG264">
        <f t="shared" si="113"/>
        <v>0</v>
      </c>
      <c r="DH264">
        <f t="shared" si="114"/>
        <v>0</v>
      </c>
      <c r="DI264">
        <f t="shared" si="112"/>
        <v>0</v>
      </c>
      <c r="DJ264">
        <f>DF264</f>
        <v>1097</v>
      </c>
      <c r="DK264">
        <v>0</v>
      </c>
      <c r="DL264" t="s">
        <v>3</v>
      </c>
      <c r="DM264">
        <v>0</v>
      </c>
      <c r="DN264" t="s">
        <v>3</v>
      </c>
      <c r="DO264">
        <v>0</v>
      </c>
    </row>
    <row r="265" spans="1:119" x14ac:dyDescent="0.2">
      <c r="A265">
        <f>ROW(Source!A230)</f>
        <v>230</v>
      </c>
      <c r="B265">
        <v>151751237</v>
      </c>
      <c r="C265">
        <v>151752243</v>
      </c>
      <c r="D265">
        <v>37345142</v>
      </c>
      <c r="E265">
        <v>37345137</v>
      </c>
      <c r="F265">
        <v>1</v>
      </c>
      <c r="G265">
        <v>37345137</v>
      </c>
      <c r="H265">
        <v>1</v>
      </c>
      <c r="I265" t="s">
        <v>497</v>
      </c>
      <c r="J265" t="s">
        <v>3</v>
      </c>
      <c r="K265" t="s">
        <v>498</v>
      </c>
      <c r="L265">
        <v>1191</v>
      </c>
      <c r="N265">
        <v>1013</v>
      </c>
      <c r="O265" t="s">
        <v>499</v>
      </c>
      <c r="P265" t="s">
        <v>499</v>
      </c>
      <c r="Q265">
        <v>1</v>
      </c>
      <c r="W265">
        <v>0</v>
      </c>
      <c r="X265">
        <v>476480486</v>
      </c>
      <c r="Y265">
        <f t="shared" si="105"/>
        <v>7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1</v>
      </c>
      <c r="AJ265">
        <v>1</v>
      </c>
      <c r="AK265">
        <v>1</v>
      </c>
      <c r="AL265">
        <v>1</v>
      </c>
      <c r="AM265">
        <v>-2</v>
      </c>
      <c r="AN265">
        <v>0</v>
      </c>
      <c r="AO265">
        <v>1</v>
      </c>
      <c r="AP265">
        <v>1</v>
      </c>
      <c r="AQ265">
        <v>0</v>
      </c>
      <c r="AR265">
        <v>0</v>
      </c>
      <c r="AS265" t="s">
        <v>3</v>
      </c>
      <c r="AT265">
        <v>7</v>
      </c>
      <c r="AU265" t="s">
        <v>3</v>
      </c>
      <c r="AV265">
        <v>1</v>
      </c>
      <c r="AW265">
        <v>2</v>
      </c>
      <c r="AX265">
        <v>151752245</v>
      </c>
      <c r="AY265">
        <v>1</v>
      </c>
      <c r="AZ265">
        <v>0</v>
      </c>
      <c r="BA265">
        <v>323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U265">
        <f>ROUND(AT265*Source!I230*AH265*AL265,2)</f>
        <v>0</v>
      </c>
      <c r="CV265">
        <f>ROUND(Y265*Source!I230,9)</f>
        <v>7</v>
      </c>
      <c r="CW265">
        <v>0</v>
      </c>
      <c r="CX265">
        <f>ROUND(Y265*Source!I230,9)</f>
        <v>7</v>
      </c>
      <c r="CY265">
        <f t="shared" ref="CY265:CY271" si="115">AD265</f>
        <v>0</v>
      </c>
      <c r="CZ265">
        <f t="shared" ref="CZ265:CZ271" si="116">AH265</f>
        <v>0</v>
      </c>
      <c r="DA265">
        <f t="shared" ref="DA265:DA271" si="117">AL265</f>
        <v>1</v>
      </c>
      <c r="DB265">
        <f t="shared" si="106"/>
        <v>0</v>
      </c>
      <c r="DC265">
        <f t="shared" si="107"/>
        <v>0</v>
      </c>
      <c r="DD265" t="s">
        <v>3</v>
      </c>
      <c r="DE265" t="s">
        <v>3</v>
      </c>
      <c r="DF265">
        <f t="shared" ref="DF265:DF285" si="118">ROUND(ROUND(AE265,2)*CX265,2)</f>
        <v>0</v>
      </c>
      <c r="DG265">
        <f t="shared" si="113"/>
        <v>0</v>
      </c>
      <c r="DH265">
        <f t="shared" si="114"/>
        <v>0</v>
      </c>
      <c r="DI265">
        <f t="shared" si="112"/>
        <v>0</v>
      </c>
      <c r="DJ265">
        <f t="shared" ref="DJ265:DJ271" si="119">DI265</f>
        <v>0</v>
      </c>
      <c r="DK265">
        <v>0</v>
      </c>
      <c r="DL265" t="s">
        <v>3</v>
      </c>
      <c r="DM265">
        <v>0</v>
      </c>
      <c r="DN265" t="s">
        <v>3</v>
      </c>
      <c r="DO265">
        <v>0</v>
      </c>
    </row>
    <row r="266" spans="1:119" x14ac:dyDescent="0.2">
      <c r="A266">
        <f>ROW(Source!A231)</f>
        <v>231</v>
      </c>
      <c r="B266">
        <v>151751235</v>
      </c>
      <c r="C266">
        <v>151752243</v>
      </c>
      <c r="D266">
        <v>37345142</v>
      </c>
      <c r="E266">
        <v>37345137</v>
      </c>
      <c r="F266">
        <v>1</v>
      </c>
      <c r="G266">
        <v>37345137</v>
      </c>
      <c r="H266">
        <v>1</v>
      </c>
      <c r="I266" t="s">
        <v>497</v>
      </c>
      <c r="J266" t="s">
        <v>3</v>
      </c>
      <c r="K266" t="s">
        <v>498</v>
      </c>
      <c r="L266">
        <v>1191</v>
      </c>
      <c r="N266">
        <v>1013</v>
      </c>
      <c r="O266" t="s">
        <v>499</v>
      </c>
      <c r="P266" t="s">
        <v>499</v>
      </c>
      <c r="Q266">
        <v>1</v>
      </c>
      <c r="W266">
        <v>0</v>
      </c>
      <c r="X266">
        <v>476480486</v>
      </c>
      <c r="Y266">
        <f t="shared" si="105"/>
        <v>7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1</v>
      </c>
      <c r="AJ266">
        <v>1</v>
      </c>
      <c r="AK266">
        <v>1</v>
      </c>
      <c r="AL266">
        <v>1</v>
      </c>
      <c r="AM266">
        <v>5</v>
      </c>
      <c r="AN266">
        <v>0</v>
      </c>
      <c r="AO266">
        <v>1</v>
      </c>
      <c r="AP266">
        <v>1</v>
      </c>
      <c r="AQ266">
        <v>0</v>
      </c>
      <c r="AR266">
        <v>0</v>
      </c>
      <c r="AS266" t="s">
        <v>3</v>
      </c>
      <c r="AT266">
        <v>7</v>
      </c>
      <c r="AU266" t="s">
        <v>3</v>
      </c>
      <c r="AV266">
        <v>1</v>
      </c>
      <c r="AW266">
        <v>2</v>
      </c>
      <c r="AX266">
        <v>151752245</v>
      </c>
      <c r="AY266">
        <v>1</v>
      </c>
      <c r="AZ266">
        <v>0</v>
      </c>
      <c r="BA266">
        <v>324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U266">
        <f>ROUND(AT266*Source!I231*AH266*AL266,2)</f>
        <v>0</v>
      </c>
      <c r="CV266">
        <f>ROUND(Y266*Source!I231,9)</f>
        <v>7</v>
      </c>
      <c r="CW266">
        <v>0</v>
      </c>
      <c r="CX266">
        <f>ROUND(Y266*Source!I231,9)</f>
        <v>7</v>
      </c>
      <c r="CY266">
        <f t="shared" si="115"/>
        <v>0</v>
      </c>
      <c r="CZ266">
        <f t="shared" si="116"/>
        <v>0</v>
      </c>
      <c r="DA266">
        <f t="shared" si="117"/>
        <v>1</v>
      </c>
      <c r="DB266">
        <f t="shared" si="106"/>
        <v>0</v>
      </c>
      <c r="DC266">
        <f t="shared" si="107"/>
        <v>0</v>
      </c>
      <c r="DD266" t="s">
        <v>3</v>
      </c>
      <c r="DE266" t="s">
        <v>3</v>
      </c>
      <c r="DF266">
        <f t="shared" si="118"/>
        <v>0</v>
      </c>
      <c r="DG266">
        <f t="shared" si="113"/>
        <v>0</v>
      </c>
      <c r="DH266">
        <f t="shared" si="114"/>
        <v>0</v>
      </c>
      <c r="DI266">
        <f t="shared" si="112"/>
        <v>0</v>
      </c>
      <c r="DJ266">
        <f t="shared" si="119"/>
        <v>0</v>
      </c>
      <c r="DK266">
        <v>0</v>
      </c>
      <c r="DL266" t="s">
        <v>3</v>
      </c>
      <c r="DM266">
        <v>0</v>
      </c>
      <c r="DN266" t="s">
        <v>3</v>
      </c>
      <c r="DO266">
        <v>0</v>
      </c>
    </row>
    <row r="267" spans="1:119" x14ac:dyDescent="0.2">
      <c r="A267">
        <f>ROW(Source!A232)</f>
        <v>232</v>
      </c>
      <c r="B267">
        <v>151751237</v>
      </c>
      <c r="C267">
        <v>151752246</v>
      </c>
      <c r="D267">
        <v>37345142</v>
      </c>
      <c r="E267">
        <v>37345137</v>
      </c>
      <c r="F267">
        <v>1</v>
      </c>
      <c r="G267">
        <v>37345137</v>
      </c>
      <c r="H267">
        <v>1</v>
      </c>
      <c r="I267" t="s">
        <v>497</v>
      </c>
      <c r="J267" t="s">
        <v>3</v>
      </c>
      <c r="K267" t="s">
        <v>498</v>
      </c>
      <c r="L267">
        <v>1191</v>
      </c>
      <c r="N267">
        <v>1013</v>
      </c>
      <c r="O267" t="s">
        <v>499</v>
      </c>
      <c r="P267" t="s">
        <v>499</v>
      </c>
      <c r="Q267">
        <v>1</v>
      </c>
      <c r="W267">
        <v>0</v>
      </c>
      <c r="X267">
        <v>476480486</v>
      </c>
      <c r="Y267">
        <f t="shared" ref="Y267:Y298" si="120">AT267</f>
        <v>2.4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1</v>
      </c>
      <c r="AJ267">
        <v>1</v>
      </c>
      <c r="AK267">
        <v>1</v>
      </c>
      <c r="AL267">
        <v>1</v>
      </c>
      <c r="AM267">
        <v>-2</v>
      </c>
      <c r="AN267">
        <v>0</v>
      </c>
      <c r="AO267">
        <v>1</v>
      </c>
      <c r="AP267">
        <v>1</v>
      </c>
      <c r="AQ267">
        <v>0</v>
      </c>
      <c r="AR267">
        <v>0</v>
      </c>
      <c r="AS267" t="s">
        <v>3</v>
      </c>
      <c r="AT267">
        <v>2.4</v>
      </c>
      <c r="AU267" t="s">
        <v>3</v>
      </c>
      <c r="AV267">
        <v>1</v>
      </c>
      <c r="AW267">
        <v>2</v>
      </c>
      <c r="AX267">
        <v>151752248</v>
      </c>
      <c r="AY267">
        <v>1</v>
      </c>
      <c r="AZ267">
        <v>0</v>
      </c>
      <c r="BA267">
        <v>325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U267">
        <f>ROUND(AT267*Source!I232*AH267*AL267,2)</f>
        <v>0</v>
      </c>
      <c r="CV267">
        <f>ROUND(Y267*Source!I232,9)</f>
        <v>2.4</v>
      </c>
      <c r="CW267">
        <v>0</v>
      </c>
      <c r="CX267">
        <f>ROUND(Y267*Source!I232,9)</f>
        <v>2.4</v>
      </c>
      <c r="CY267">
        <f t="shared" si="115"/>
        <v>0</v>
      </c>
      <c r="CZ267">
        <f t="shared" si="116"/>
        <v>0</v>
      </c>
      <c r="DA267">
        <f t="shared" si="117"/>
        <v>1</v>
      </c>
      <c r="DB267">
        <f t="shared" ref="DB267:DB298" si="121">ROUND(ROUND(AT267*CZ267,2),6)</f>
        <v>0</v>
      </c>
      <c r="DC267">
        <f t="shared" ref="DC267:DC298" si="122">ROUND(ROUND(AT267*AG267,2),6)</f>
        <v>0</v>
      </c>
      <c r="DD267" t="s">
        <v>3</v>
      </c>
      <c r="DE267" t="s">
        <v>3</v>
      </c>
      <c r="DF267">
        <f t="shared" si="118"/>
        <v>0</v>
      </c>
      <c r="DG267">
        <f t="shared" si="113"/>
        <v>0</v>
      </c>
      <c r="DH267">
        <f t="shared" si="114"/>
        <v>0</v>
      </c>
      <c r="DI267">
        <f t="shared" si="112"/>
        <v>0</v>
      </c>
      <c r="DJ267">
        <f t="shared" si="119"/>
        <v>0</v>
      </c>
      <c r="DK267">
        <v>0</v>
      </c>
      <c r="DL267" t="s">
        <v>3</v>
      </c>
      <c r="DM267">
        <v>0</v>
      </c>
      <c r="DN267" t="s">
        <v>3</v>
      </c>
      <c r="DO267">
        <v>0</v>
      </c>
    </row>
    <row r="268" spans="1:119" x14ac:dyDescent="0.2">
      <c r="A268">
        <f>ROW(Source!A233)</f>
        <v>233</v>
      </c>
      <c r="B268">
        <v>151751235</v>
      </c>
      <c r="C268">
        <v>151752246</v>
      </c>
      <c r="D268">
        <v>37345142</v>
      </c>
      <c r="E268">
        <v>37345137</v>
      </c>
      <c r="F268">
        <v>1</v>
      </c>
      <c r="G268">
        <v>37345137</v>
      </c>
      <c r="H268">
        <v>1</v>
      </c>
      <c r="I268" t="s">
        <v>497</v>
      </c>
      <c r="J268" t="s">
        <v>3</v>
      </c>
      <c r="K268" t="s">
        <v>498</v>
      </c>
      <c r="L268">
        <v>1191</v>
      </c>
      <c r="N268">
        <v>1013</v>
      </c>
      <c r="O268" t="s">
        <v>499</v>
      </c>
      <c r="P268" t="s">
        <v>499</v>
      </c>
      <c r="Q268">
        <v>1</v>
      </c>
      <c r="W268">
        <v>0</v>
      </c>
      <c r="X268">
        <v>476480486</v>
      </c>
      <c r="Y268">
        <f t="shared" si="120"/>
        <v>2.4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1</v>
      </c>
      <c r="AJ268">
        <v>1</v>
      </c>
      <c r="AK268">
        <v>1</v>
      </c>
      <c r="AL268">
        <v>1</v>
      </c>
      <c r="AM268">
        <v>5</v>
      </c>
      <c r="AN268">
        <v>0</v>
      </c>
      <c r="AO268">
        <v>1</v>
      </c>
      <c r="AP268">
        <v>1</v>
      </c>
      <c r="AQ268">
        <v>0</v>
      </c>
      <c r="AR268">
        <v>0</v>
      </c>
      <c r="AS268" t="s">
        <v>3</v>
      </c>
      <c r="AT268">
        <v>2.4</v>
      </c>
      <c r="AU268" t="s">
        <v>3</v>
      </c>
      <c r="AV268">
        <v>1</v>
      </c>
      <c r="AW268">
        <v>2</v>
      </c>
      <c r="AX268">
        <v>151752248</v>
      </c>
      <c r="AY268">
        <v>1</v>
      </c>
      <c r="AZ268">
        <v>0</v>
      </c>
      <c r="BA268">
        <v>326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U268">
        <f>ROUND(AT268*Source!I233*AH268*AL268,2)</f>
        <v>0</v>
      </c>
      <c r="CV268">
        <f>ROUND(Y268*Source!I233,9)</f>
        <v>2.4</v>
      </c>
      <c r="CW268">
        <v>0</v>
      </c>
      <c r="CX268">
        <f>ROUND(Y268*Source!I233,9)</f>
        <v>2.4</v>
      </c>
      <c r="CY268">
        <f t="shared" si="115"/>
        <v>0</v>
      </c>
      <c r="CZ268">
        <f t="shared" si="116"/>
        <v>0</v>
      </c>
      <c r="DA268">
        <f t="shared" si="117"/>
        <v>1</v>
      </c>
      <c r="DB268">
        <f t="shared" si="121"/>
        <v>0</v>
      </c>
      <c r="DC268">
        <f t="shared" si="122"/>
        <v>0</v>
      </c>
      <c r="DD268" t="s">
        <v>3</v>
      </c>
      <c r="DE268" t="s">
        <v>3</v>
      </c>
      <c r="DF268">
        <f t="shared" si="118"/>
        <v>0</v>
      </c>
      <c r="DG268">
        <f t="shared" si="113"/>
        <v>0</v>
      </c>
      <c r="DH268">
        <f t="shared" si="114"/>
        <v>0</v>
      </c>
      <c r="DI268">
        <f t="shared" si="112"/>
        <v>0</v>
      </c>
      <c r="DJ268">
        <f t="shared" si="119"/>
        <v>0</v>
      </c>
      <c r="DK268">
        <v>0</v>
      </c>
      <c r="DL268" t="s">
        <v>3</v>
      </c>
      <c r="DM268">
        <v>0</v>
      </c>
      <c r="DN268" t="s">
        <v>3</v>
      </c>
      <c r="DO268">
        <v>0</v>
      </c>
    </row>
    <row r="269" spans="1:119" x14ac:dyDescent="0.2">
      <c r="A269">
        <f>ROW(Source!A236)</f>
        <v>236</v>
      </c>
      <c r="B269">
        <v>151751237</v>
      </c>
      <c r="C269">
        <v>151752250</v>
      </c>
      <c r="D269">
        <v>37345142</v>
      </c>
      <c r="E269">
        <v>37345137</v>
      </c>
      <c r="F269">
        <v>1</v>
      </c>
      <c r="G269">
        <v>37345137</v>
      </c>
      <c r="H269">
        <v>1</v>
      </c>
      <c r="I269" t="s">
        <v>497</v>
      </c>
      <c r="J269" t="s">
        <v>3</v>
      </c>
      <c r="K269" t="s">
        <v>498</v>
      </c>
      <c r="L269">
        <v>1191</v>
      </c>
      <c r="N269">
        <v>1013</v>
      </c>
      <c r="O269" t="s">
        <v>499</v>
      </c>
      <c r="P269" t="s">
        <v>499</v>
      </c>
      <c r="Q269">
        <v>1</v>
      </c>
      <c r="W269">
        <v>0</v>
      </c>
      <c r="X269">
        <v>476480486</v>
      </c>
      <c r="Y269">
        <f t="shared" si="120"/>
        <v>11.7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1</v>
      </c>
      <c r="AJ269">
        <v>1</v>
      </c>
      <c r="AK269">
        <v>1</v>
      </c>
      <c r="AL269">
        <v>1</v>
      </c>
      <c r="AM269">
        <v>-2</v>
      </c>
      <c r="AN269">
        <v>0</v>
      </c>
      <c r="AO269">
        <v>1</v>
      </c>
      <c r="AP269">
        <v>1</v>
      </c>
      <c r="AQ269">
        <v>0</v>
      </c>
      <c r="AR269">
        <v>0</v>
      </c>
      <c r="AS269" t="s">
        <v>3</v>
      </c>
      <c r="AT269">
        <v>11.7</v>
      </c>
      <c r="AU269" t="s">
        <v>3</v>
      </c>
      <c r="AV269">
        <v>1</v>
      </c>
      <c r="AW269">
        <v>2</v>
      </c>
      <c r="AX269">
        <v>151752252</v>
      </c>
      <c r="AY269">
        <v>1</v>
      </c>
      <c r="AZ269">
        <v>0</v>
      </c>
      <c r="BA269">
        <v>327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U269">
        <f>ROUND(AT269*Source!I236*AH269*AL269,2)</f>
        <v>0</v>
      </c>
      <c r="CV269">
        <f>ROUND(Y269*Source!I236,9)</f>
        <v>23.4</v>
      </c>
      <c r="CW269">
        <v>0</v>
      </c>
      <c r="CX269">
        <f>ROUND(Y269*Source!I236,9)</f>
        <v>23.4</v>
      </c>
      <c r="CY269">
        <f t="shared" si="115"/>
        <v>0</v>
      </c>
      <c r="CZ269">
        <f t="shared" si="116"/>
        <v>0</v>
      </c>
      <c r="DA269">
        <f t="shared" si="117"/>
        <v>1</v>
      </c>
      <c r="DB269">
        <f t="shared" si="121"/>
        <v>0</v>
      </c>
      <c r="DC269">
        <f t="shared" si="122"/>
        <v>0</v>
      </c>
      <c r="DD269" t="s">
        <v>3</v>
      </c>
      <c r="DE269" t="s">
        <v>3</v>
      </c>
      <c r="DF269">
        <f t="shared" si="118"/>
        <v>0</v>
      </c>
      <c r="DG269">
        <f t="shared" si="113"/>
        <v>0</v>
      </c>
      <c r="DH269">
        <f t="shared" si="114"/>
        <v>0</v>
      </c>
      <c r="DI269">
        <f t="shared" si="112"/>
        <v>0</v>
      </c>
      <c r="DJ269">
        <f t="shared" si="119"/>
        <v>0</v>
      </c>
      <c r="DK269">
        <v>0</v>
      </c>
      <c r="DL269" t="s">
        <v>3</v>
      </c>
      <c r="DM269">
        <v>0</v>
      </c>
      <c r="DN269" t="s">
        <v>3</v>
      </c>
      <c r="DO269">
        <v>0</v>
      </c>
    </row>
    <row r="270" spans="1:119" x14ac:dyDescent="0.2">
      <c r="A270">
        <f>ROW(Source!A237)</f>
        <v>237</v>
      </c>
      <c r="B270">
        <v>151751235</v>
      </c>
      <c r="C270">
        <v>151752250</v>
      </c>
      <c r="D270">
        <v>37345142</v>
      </c>
      <c r="E270">
        <v>37345137</v>
      </c>
      <c r="F270">
        <v>1</v>
      </c>
      <c r="G270">
        <v>37345137</v>
      </c>
      <c r="H270">
        <v>1</v>
      </c>
      <c r="I270" t="s">
        <v>497</v>
      </c>
      <c r="J270" t="s">
        <v>3</v>
      </c>
      <c r="K270" t="s">
        <v>498</v>
      </c>
      <c r="L270">
        <v>1191</v>
      </c>
      <c r="N270">
        <v>1013</v>
      </c>
      <c r="O270" t="s">
        <v>499</v>
      </c>
      <c r="P270" t="s">
        <v>499</v>
      </c>
      <c r="Q270">
        <v>1</v>
      </c>
      <c r="W270">
        <v>0</v>
      </c>
      <c r="X270">
        <v>476480486</v>
      </c>
      <c r="Y270">
        <f t="shared" si="120"/>
        <v>11.7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1</v>
      </c>
      <c r="AJ270">
        <v>1</v>
      </c>
      <c r="AK270">
        <v>1</v>
      </c>
      <c r="AL270">
        <v>1</v>
      </c>
      <c r="AM270">
        <v>5</v>
      </c>
      <c r="AN270">
        <v>0</v>
      </c>
      <c r="AO270">
        <v>1</v>
      </c>
      <c r="AP270">
        <v>1</v>
      </c>
      <c r="AQ270">
        <v>0</v>
      </c>
      <c r="AR270">
        <v>0</v>
      </c>
      <c r="AS270" t="s">
        <v>3</v>
      </c>
      <c r="AT270">
        <v>11.7</v>
      </c>
      <c r="AU270" t="s">
        <v>3</v>
      </c>
      <c r="AV270">
        <v>1</v>
      </c>
      <c r="AW270">
        <v>2</v>
      </c>
      <c r="AX270">
        <v>151752252</v>
      </c>
      <c r="AY270">
        <v>1</v>
      </c>
      <c r="AZ270">
        <v>0</v>
      </c>
      <c r="BA270">
        <v>328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U270">
        <f>ROUND(AT270*Source!I237*AH270*AL270,2)</f>
        <v>0</v>
      </c>
      <c r="CV270">
        <f>ROUND(Y270*Source!I237,9)</f>
        <v>23.4</v>
      </c>
      <c r="CW270">
        <v>0</v>
      </c>
      <c r="CX270">
        <f>ROUND(Y270*Source!I237,9)</f>
        <v>23.4</v>
      </c>
      <c r="CY270">
        <f t="shared" si="115"/>
        <v>0</v>
      </c>
      <c r="CZ270">
        <f t="shared" si="116"/>
        <v>0</v>
      </c>
      <c r="DA270">
        <f t="shared" si="117"/>
        <v>1</v>
      </c>
      <c r="DB270">
        <f t="shared" si="121"/>
        <v>0</v>
      </c>
      <c r="DC270">
        <f t="shared" si="122"/>
        <v>0</v>
      </c>
      <c r="DD270" t="s">
        <v>3</v>
      </c>
      <c r="DE270" t="s">
        <v>3</v>
      </c>
      <c r="DF270">
        <f t="shared" si="118"/>
        <v>0</v>
      </c>
      <c r="DG270">
        <f t="shared" si="113"/>
        <v>0</v>
      </c>
      <c r="DH270">
        <f t="shared" si="114"/>
        <v>0</v>
      </c>
      <c r="DI270">
        <f t="shared" si="112"/>
        <v>0</v>
      </c>
      <c r="DJ270">
        <f t="shared" si="119"/>
        <v>0</v>
      </c>
      <c r="DK270">
        <v>0</v>
      </c>
      <c r="DL270" t="s">
        <v>3</v>
      </c>
      <c r="DM270">
        <v>0</v>
      </c>
      <c r="DN270" t="s">
        <v>3</v>
      </c>
      <c r="DO270">
        <v>0</v>
      </c>
    </row>
    <row r="271" spans="1:119" x14ac:dyDescent="0.2">
      <c r="A271">
        <f>ROW(Source!A244)</f>
        <v>244</v>
      </c>
      <c r="B271">
        <v>151751237</v>
      </c>
      <c r="C271">
        <v>151752256</v>
      </c>
      <c r="D271">
        <v>37345142</v>
      </c>
      <c r="E271">
        <v>37345137</v>
      </c>
      <c r="F271">
        <v>1</v>
      </c>
      <c r="G271">
        <v>37345137</v>
      </c>
      <c r="H271">
        <v>1</v>
      </c>
      <c r="I271" t="s">
        <v>497</v>
      </c>
      <c r="J271" t="s">
        <v>3</v>
      </c>
      <c r="K271" t="s">
        <v>498</v>
      </c>
      <c r="L271">
        <v>1191</v>
      </c>
      <c r="N271">
        <v>1013</v>
      </c>
      <c r="O271" t="s">
        <v>499</v>
      </c>
      <c r="P271" t="s">
        <v>499</v>
      </c>
      <c r="Q271">
        <v>1</v>
      </c>
      <c r="W271">
        <v>0</v>
      </c>
      <c r="X271">
        <v>476480486</v>
      </c>
      <c r="Y271">
        <f t="shared" si="120"/>
        <v>9.3000000000000007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1</v>
      </c>
      <c r="AJ271">
        <v>1</v>
      </c>
      <c r="AK271">
        <v>1</v>
      </c>
      <c r="AL271">
        <v>1</v>
      </c>
      <c r="AM271">
        <v>-2</v>
      </c>
      <c r="AN271">
        <v>0</v>
      </c>
      <c r="AO271">
        <v>1</v>
      </c>
      <c r="AP271">
        <v>1</v>
      </c>
      <c r="AQ271">
        <v>0</v>
      </c>
      <c r="AR271">
        <v>0</v>
      </c>
      <c r="AS271" t="s">
        <v>3</v>
      </c>
      <c r="AT271">
        <v>9.3000000000000007</v>
      </c>
      <c r="AU271" t="s">
        <v>3</v>
      </c>
      <c r="AV271">
        <v>1</v>
      </c>
      <c r="AW271">
        <v>2</v>
      </c>
      <c r="AX271">
        <v>151752270</v>
      </c>
      <c r="AY271">
        <v>1</v>
      </c>
      <c r="AZ271">
        <v>0</v>
      </c>
      <c r="BA271">
        <v>329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U271">
        <f>ROUND(AT271*Source!I244*AH271*AL271,2)</f>
        <v>0</v>
      </c>
      <c r="CV271">
        <f>ROUND(Y271*Source!I244,9)</f>
        <v>9.3000000000000007</v>
      </c>
      <c r="CW271">
        <v>0</v>
      </c>
      <c r="CX271">
        <f>ROUND(Y271*Source!I244,9)</f>
        <v>9.3000000000000007</v>
      </c>
      <c r="CY271">
        <f t="shared" si="115"/>
        <v>0</v>
      </c>
      <c r="CZ271">
        <f t="shared" si="116"/>
        <v>0</v>
      </c>
      <c r="DA271">
        <f t="shared" si="117"/>
        <v>1</v>
      </c>
      <c r="DB271">
        <f t="shared" si="121"/>
        <v>0</v>
      </c>
      <c r="DC271">
        <f t="shared" si="122"/>
        <v>0</v>
      </c>
      <c r="DD271" t="s">
        <v>3</v>
      </c>
      <c r="DE271" t="s">
        <v>3</v>
      </c>
      <c r="DF271">
        <f t="shared" si="118"/>
        <v>0</v>
      </c>
      <c r="DG271">
        <f t="shared" si="113"/>
        <v>0</v>
      </c>
      <c r="DH271">
        <f t="shared" si="114"/>
        <v>0</v>
      </c>
      <c r="DI271">
        <f t="shared" si="112"/>
        <v>0</v>
      </c>
      <c r="DJ271">
        <f t="shared" si="119"/>
        <v>0</v>
      </c>
      <c r="DK271">
        <v>0</v>
      </c>
      <c r="DL271" t="s">
        <v>3</v>
      </c>
      <c r="DM271">
        <v>0</v>
      </c>
      <c r="DN271" t="s">
        <v>3</v>
      </c>
      <c r="DO271">
        <v>0</v>
      </c>
    </row>
    <row r="272" spans="1:119" x14ac:dyDescent="0.2">
      <c r="A272">
        <f>ROW(Source!A244)</f>
        <v>244</v>
      </c>
      <c r="B272">
        <v>151751237</v>
      </c>
      <c r="C272">
        <v>151752256</v>
      </c>
      <c r="D272">
        <v>37417785</v>
      </c>
      <c r="E272">
        <v>1</v>
      </c>
      <c r="F272">
        <v>1</v>
      </c>
      <c r="G272">
        <v>37345137</v>
      </c>
      <c r="H272">
        <v>2</v>
      </c>
      <c r="I272" t="s">
        <v>500</v>
      </c>
      <c r="J272" t="s">
        <v>501</v>
      </c>
      <c r="K272" t="s">
        <v>502</v>
      </c>
      <c r="L272">
        <v>1368</v>
      </c>
      <c r="N272">
        <v>1011</v>
      </c>
      <c r="O272" t="s">
        <v>503</v>
      </c>
      <c r="P272" t="s">
        <v>503</v>
      </c>
      <c r="Q272">
        <v>1</v>
      </c>
      <c r="W272">
        <v>0</v>
      </c>
      <c r="X272">
        <v>-32031357</v>
      </c>
      <c r="Y272">
        <f t="shared" si="120"/>
        <v>0.4</v>
      </c>
      <c r="AA272">
        <v>0</v>
      </c>
      <c r="AB272">
        <v>114.83</v>
      </c>
      <c r="AC272">
        <v>12.62</v>
      </c>
      <c r="AD272">
        <v>0</v>
      </c>
      <c r="AE272">
        <v>0</v>
      </c>
      <c r="AF272">
        <v>114.83</v>
      </c>
      <c r="AG272">
        <v>12.62</v>
      </c>
      <c r="AH272">
        <v>0</v>
      </c>
      <c r="AI272">
        <v>1</v>
      </c>
      <c r="AJ272">
        <v>1</v>
      </c>
      <c r="AK272">
        <v>1</v>
      </c>
      <c r="AL272">
        <v>1</v>
      </c>
      <c r="AM272">
        <v>-2</v>
      </c>
      <c r="AN272">
        <v>0</v>
      </c>
      <c r="AO272">
        <v>1</v>
      </c>
      <c r="AP272">
        <v>1</v>
      </c>
      <c r="AQ272">
        <v>0</v>
      </c>
      <c r="AR272">
        <v>0</v>
      </c>
      <c r="AS272" t="s">
        <v>3</v>
      </c>
      <c r="AT272">
        <v>0.4</v>
      </c>
      <c r="AU272" t="s">
        <v>3</v>
      </c>
      <c r="AV272">
        <v>0</v>
      </c>
      <c r="AW272">
        <v>2</v>
      </c>
      <c r="AX272">
        <v>151752271</v>
      </c>
      <c r="AY272">
        <v>1</v>
      </c>
      <c r="AZ272">
        <v>0</v>
      </c>
      <c r="BA272">
        <v>330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V272">
        <v>0</v>
      </c>
      <c r="CW272">
        <f>ROUND(Y272*Source!I244,9)</f>
        <v>0.4</v>
      </c>
      <c r="CX272">
        <f>ROUND(Y272*Source!I244,9)</f>
        <v>0.4</v>
      </c>
      <c r="CY272">
        <f>AB272</f>
        <v>114.83</v>
      </c>
      <c r="CZ272">
        <f>AF272</f>
        <v>114.83</v>
      </c>
      <c r="DA272">
        <f>AJ272</f>
        <v>1</v>
      </c>
      <c r="DB272">
        <f t="shared" si="121"/>
        <v>45.93</v>
      </c>
      <c r="DC272">
        <f t="shared" si="122"/>
        <v>5.05</v>
      </c>
      <c r="DD272" t="s">
        <v>3</v>
      </c>
      <c r="DE272" t="s">
        <v>3</v>
      </c>
      <c r="DF272">
        <f t="shared" si="118"/>
        <v>0</v>
      </c>
      <c r="DG272">
        <f t="shared" si="113"/>
        <v>45.93</v>
      </c>
      <c r="DH272">
        <f t="shared" si="114"/>
        <v>5.05</v>
      </c>
      <c r="DI272">
        <f t="shared" si="112"/>
        <v>0</v>
      </c>
      <c r="DJ272">
        <f>DG272</f>
        <v>45.93</v>
      </c>
      <c r="DK272">
        <v>0</v>
      </c>
      <c r="DL272" t="s">
        <v>3</v>
      </c>
      <c r="DM272">
        <v>0</v>
      </c>
      <c r="DN272" t="s">
        <v>3</v>
      </c>
      <c r="DO272">
        <v>0</v>
      </c>
    </row>
    <row r="273" spans="1:119" x14ac:dyDescent="0.2">
      <c r="A273">
        <f>ROW(Source!A244)</f>
        <v>244</v>
      </c>
      <c r="B273">
        <v>151751237</v>
      </c>
      <c r="C273">
        <v>151752256</v>
      </c>
      <c r="D273">
        <v>37393578</v>
      </c>
      <c r="E273">
        <v>1</v>
      </c>
      <c r="F273">
        <v>1</v>
      </c>
      <c r="G273">
        <v>37345137</v>
      </c>
      <c r="H273">
        <v>3</v>
      </c>
      <c r="I273" t="s">
        <v>518</v>
      </c>
      <c r="J273" t="s">
        <v>519</v>
      </c>
      <c r="K273" t="s">
        <v>520</v>
      </c>
      <c r="L273">
        <v>1348</v>
      </c>
      <c r="N273">
        <v>1009</v>
      </c>
      <c r="O273" t="s">
        <v>511</v>
      </c>
      <c r="P273" t="s">
        <v>511</v>
      </c>
      <c r="Q273">
        <v>1000</v>
      </c>
      <c r="W273">
        <v>0</v>
      </c>
      <c r="X273">
        <v>1238321560</v>
      </c>
      <c r="Y273">
        <f t="shared" si="120"/>
        <v>2.9999999999999997E-4</v>
      </c>
      <c r="AA273">
        <v>1227.3800000000001</v>
      </c>
      <c r="AB273">
        <v>0</v>
      </c>
      <c r="AC273">
        <v>0</v>
      </c>
      <c r="AD273">
        <v>0</v>
      </c>
      <c r="AE273">
        <v>1227.3800000000001</v>
      </c>
      <c r="AF273">
        <v>0</v>
      </c>
      <c r="AG273">
        <v>0</v>
      </c>
      <c r="AH273">
        <v>0</v>
      </c>
      <c r="AI273">
        <v>1</v>
      </c>
      <c r="AJ273">
        <v>1</v>
      </c>
      <c r="AK273">
        <v>1</v>
      </c>
      <c r="AL273">
        <v>1</v>
      </c>
      <c r="AM273">
        <v>-2</v>
      </c>
      <c r="AN273">
        <v>0</v>
      </c>
      <c r="AO273">
        <v>1</v>
      </c>
      <c r="AP273">
        <v>1</v>
      </c>
      <c r="AQ273">
        <v>0</v>
      </c>
      <c r="AR273">
        <v>0</v>
      </c>
      <c r="AS273" t="s">
        <v>3</v>
      </c>
      <c r="AT273">
        <v>2.9999999999999997E-4</v>
      </c>
      <c r="AU273" t="s">
        <v>3</v>
      </c>
      <c r="AV273">
        <v>0</v>
      </c>
      <c r="AW273">
        <v>2</v>
      </c>
      <c r="AX273">
        <v>151752272</v>
      </c>
      <c r="AY273">
        <v>1</v>
      </c>
      <c r="AZ273">
        <v>0</v>
      </c>
      <c r="BA273">
        <v>331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V273">
        <v>0</v>
      </c>
      <c r="CW273">
        <v>0</v>
      </c>
      <c r="CX273">
        <f>ROUND(Y273*Source!I244,9)</f>
        <v>2.9999999999999997E-4</v>
      </c>
      <c r="CY273">
        <f t="shared" ref="CY273:CY283" si="123">AA273</f>
        <v>1227.3800000000001</v>
      </c>
      <c r="CZ273">
        <f t="shared" ref="CZ273:CZ283" si="124">AE273</f>
        <v>1227.3800000000001</v>
      </c>
      <c r="DA273">
        <f t="shared" ref="DA273:DA283" si="125">AI273</f>
        <v>1</v>
      </c>
      <c r="DB273">
        <f t="shared" si="121"/>
        <v>0.37</v>
      </c>
      <c r="DC273">
        <f t="shared" si="122"/>
        <v>0</v>
      </c>
      <c r="DD273" t="s">
        <v>3</v>
      </c>
      <c r="DE273" t="s">
        <v>3</v>
      </c>
      <c r="DF273">
        <f t="shared" si="118"/>
        <v>0.37</v>
      </c>
      <c r="DG273">
        <f t="shared" si="113"/>
        <v>0</v>
      </c>
      <c r="DH273">
        <f t="shared" si="114"/>
        <v>0</v>
      </c>
      <c r="DI273">
        <f t="shared" si="112"/>
        <v>0</v>
      </c>
      <c r="DJ273">
        <f t="shared" ref="DJ273:DJ283" si="126">DF273</f>
        <v>0.37</v>
      </c>
      <c r="DK273">
        <v>0</v>
      </c>
      <c r="DL273" t="s">
        <v>3</v>
      </c>
      <c r="DM273">
        <v>0</v>
      </c>
      <c r="DN273" t="s">
        <v>3</v>
      </c>
      <c r="DO273">
        <v>0</v>
      </c>
    </row>
    <row r="274" spans="1:119" x14ac:dyDescent="0.2">
      <c r="A274">
        <f>ROW(Source!A244)</f>
        <v>244</v>
      </c>
      <c r="B274">
        <v>151751237</v>
      </c>
      <c r="C274">
        <v>151752256</v>
      </c>
      <c r="D274">
        <v>37395969</v>
      </c>
      <c r="E274">
        <v>1</v>
      </c>
      <c r="F274">
        <v>1</v>
      </c>
      <c r="G274">
        <v>37345137</v>
      </c>
      <c r="H274">
        <v>3</v>
      </c>
      <c r="I274" t="s">
        <v>521</v>
      </c>
      <c r="J274" t="s">
        <v>522</v>
      </c>
      <c r="K274" t="s">
        <v>523</v>
      </c>
      <c r="L274">
        <v>1346</v>
      </c>
      <c r="N274">
        <v>1009</v>
      </c>
      <c r="O274" t="s">
        <v>507</v>
      </c>
      <c r="P274" t="s">
        <v>507</v>
      </c>
      <c r="Q274">
        <v>1</v>
      </c>
      <c r="W274">
        <v>0</v>
      </c>
      <c r="X274">
        <v>946507008</v>
      </c>
      <c r="Y274">
        <f t="shared" si="120"/>
        <v>0.03</v>
      </c>
      <c r="AA274">
        <v>15.11</v>
      </c>
      <c r="AB274">
        <v>0</v>
      </c>
      <c r="AC274">
        <v>0</v>
      </c>
      <c r="AD274">
        <v>0</v>
      </c>
      <c r="AE274">
        <v>15.11</v>
      </c>
      <c r="AF274">
        <v>0</v>
      </c>
      <c r="AG274">
        <v>0</v>
      </c>
      <c r="AH274">
        <v>0</v>
      </c>
      <c r="AI274">
        <v>1</v>
      </c>
      <c r="AJ274">
        <v>1</v>
      </c>
      <c r="AK274">
        <v>1</v>
      </c>
      <c r="AL274">
        <v>1</v>
      </c>
      <c r="AM274">
        <v>-2</v>
      </c>
      <c r="AN274">
        <v>0</v>
      </c>
      <c r="AO274">
        <v>1</v>
      </c>
      <c r="AP274">
        <v>1</v>
      </c>
      <c r="AQ274">
        <v>0</v>
      </c>
      <c r="AR274">
        <v>0</v>
      </c>
      <c r="AS274" t="s">
        <v>3</v>
      </c>
      <c r="AT274">
        <v>0.03</v>
      </c>
      <c r="AU274" t="s">
        <v>3</v>
      </c>
      <c r="AV274">
        <v>0</v>
      </c>
      <c r="AW274">
        <v>2</v>
      </c>
      <c r="AX274">
        <v>151752273</v>
      </c>
      <c r="AY274">
        <v>1</v>
      </c>
      <c r="AZ274">
        <v>0</v>
      </c>
      <c r="BA274">
        <v>332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V274">
        <v>0</v>
      </c>
      <c r="CW274">
        <v>0</v>
      </c>
      <c r="CX274">
        <f>ROUND(Y274*Source!I244,9)</f>
        <v>0.03</v>
      </c>
      <c r="CY274">
        <f t="shared" si="123"/>
        <v>15.11</v>
      </c>
      <c r="CZ274">
        <f t="shared" si="124"/>
        <v>15.11</v>
      </c>
      <c r="DA274">
        <f t="shared" si="125"/>
        <v>1</v>
      </c>
      <c r="DB274">
        <f t="shared" si="121"/>
        <v>0.45</v>
      </c>
      <c r="DC274">
        <f t="shared" si="122"/>
        <v>0</v>
      </c>
      <c r="DD274" t="s">
        <v>3</v>
      </c>
      <c r="DE274" t="s">
        <v>3</v>
      </c>
      <c r="DF274">
        <f t="shared" si="118"/>
        <v>0.45</v>
      </c>
      <c r="DG274">
        <f t="shared" si="113"/>
        <v>0</v>
      </c>
      <c r="DH274">
        <f t="shared" si="114"/>
        <v>0</v>
      </c>
      <c r="DI274">
        <f t="shared" si="112"/>
        <v>0</v>
      </c>
      <c r="DJ274">
        <f t="shared" si="126"/>
        <v>0.45</v>
      </c>
      <c r="DK274">
        <v>0</v>
      </c>
      <c r="DL274" t="s">
        <v>3</v>
      </c>
      <c r="DM274">
        <v>0</v>
      </c>
      <c r="DN274" t="s">
        <v>3</v>
      </c>
      <c r="DO274">
        <v>0</v>
      </c>
    </row>
    <row r="275" spans="1:119" x14ac:dyDescent="0.2">
      <c r="A275">
        <f>ROW(Source!A244)</f>
        <v>244</v>
      </c>
      <c r="B275">
        <v>151751237</v>
      </c>
      <c r="C275">
        <v>151752256</v>
      </c>
      <c r="D275">
        <v>37393756</v>
      </c>
      <c r="E275">
        <v>1</v>
      </c>
      <c r="F275">
        <v>1</v>
      </c>
      <c r="G275">
        <v>37345137</v>
      </c>
      <c r="H275">
        <v>3</v>
      </c>
      <c r="I275" t="s">
        <v>524</v>
      </c>
      <c r="J275" t="s">
        <v>525</v>
      </c>
      <c r="K275" t="s">
        <v>526</v>
      </c>
      <c r="L275">
        <v>1346</v>
      </c>
      <c r="N275">
        <v>1009</v>
      </c>
      <c r="O275" t="s">
        <v>507</v>
      </c>
      <c r="P275" t="s">
        <v>507</v>
      </c>
      <c r="Q275">
        <v>1</v>
      </c>
      <c r="W275">
        <v>0</v>
      </c>
      <c r="X275">
        <v>-286966143</v>
      </c>
      <c r="Y275">
        <f t="shared" si="120"/>
        <v>0.01</v>
      </c>
      <c r="AA275">
        <v>16.7</v>
      </c>
      <c r="AB275">
        <v>0</v>
      </c>
      <c r="AC275">
        <v>0</v>
      </c>
      <c r="AD275">
        <v>0</v>
      </c>
      <c r="AE275">
        <v>16.7</v>
      </c>
      <c r="AF275">
        <v>0</v>
      </c>
      <c r="AG275">
        <v>0</v>
      </c>
      <c r="AH275">
        <v>0</v>
      </c>
      <c r="AI275">
        <v>1</v>
      </c>
      <c r="AJ275">
        <v>1</v>
      </c>
      <c r="AK275">
        <v>1</v>
      </c>
      <c r="AL275">
        <v>1</v>
      </c>
      <c r="AM275">
        <v>-2</v>
      </c>
      <c r="AN275">
        <v>0</v>
      </c>
      <c r="AO275">
        <v>1</v>
      </c>
      <c r="AP275">
        <v>1</v>
      </c>
      <c r="AQ275">
        <v>0</v>
      </c>
      <c r="AR275">
        <v>0</v>
      </c>
      <c r="AS275" t="s">
        <v>3</v>
      </c>
      <c r="AT275">
        <v>0.01</v>
      </c>
      <c r="AU275" t="s">
        <v>3</v>
      </c>
      <c r="AV275">
        <v>0</v>
      </c>
      <c r="AW275">
        <v>2</v>
      </c>
      <c r="AX275">
        <v>151752274</v>
      </c>
      <c r="AY275">
        <v>1</v>
      </c>
      <c r="AZ275">
        <v>0</v>
      </c>
      <c r="BA275">
        <v>333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V275">
        <v>0</v>
      </c>
      <c r="CW275">
        <v>0</v>
      </c>
      <c r="CX275">
        <f>ROUND(Y275*Source!I244,9)</f>
        <v>0.01</v>
      </c>
      <c r="CY275">
        <f t="shared" si="123"/>
        <v>16.7</v>
      </c>
      <c r="CZ275">
        <f t="shared" si="124"/>
        <v>16.7</v>
      </c>
      <c r="DA275">
        <f t="shared" si="125"/>
        <v>1</v>
      </c>
      <c r="DB275">
        <f t="shared" si="121"/>
        <v>0.17</v>
      </c>
      <c r="DC275">
        <f t="shared" si="122"/>
        <v>0</v>
      </c>
      <c r="DD275" t="s">
        <v>3</v>
      </c>
      <c r="DE275" t="s">
        <v>3</v>
      </c>
      <c r="DF275">
        <f t="shared" si="118"/>
        <v>0.17</v>
      </c>
      <c r="DG275">
        <f t="shared" si="113"/>
        <v>0</v>
      </c>
      <c r="DH275">
        <f t="shared" si="114"/>
        <v>0</v>
      </c>
      <c r="DI275">
        <f t="shared" si="112"/>
        <v>0</v>
      </c>
      <c r="DJ275">
        <f t="shared" si="126"/>
        <v>0.17</v>
      </c>
      <c r="DK275">
        <v>0</v>
      </c>
      <c r="DL275" t="s">
        <v>3</v>
      </c>
      <c r="DM275">
        <v>0</v>
      </c>
      <c r="DN275" t="s">
        <v>3</v>
      </c>
      <c r="DO275">
        <v>0</v>
      </c>
    </row>
    <row r="276" spans="1:119" x14ac:dyDescent="0.2">
      <c r="A276">
        <f>ROW(Source!A244)</f>
        <v>244</v>
      </c>
      <c r="B276">
        <v>151751237</v>
      </c>
      <c r="C276">
        <v>151752256</v>
      </c>
      <c r="D276">
        <v>37393857</v>
      </c>
      <c r="E276">
        <v>1</v>
      </c>
      <c r="F276">
        <v>1</v>
      </c>
      <c r="G276">
        <v>37345137</v>
      </c>
      <c r="H276">
        <v>3</v>
      </c>
      <c r="I276" t="s">
        <v>527</v>
      </c>
      <c r="J276" t="s">
        <v>528</v>
      </c>
      <c r="K276" t="s">
        <v>529</v>
      </c>
      <c r="L276">
        <v>1348</v>
      </c>
      <c r="N276">
        <v>1009</v>
      </c>
      <c r="O276" t="s">
        <v>511</v>
      </c>
      <c r="P276" t="s">
        <v>511</v>
      </c>
      <c r="Q276">
        <v>1000</v>
      </c>
      <c r="W276">
        <v>0</v>
      </c>
      <c r="X276">
        <v>-1917880410</v>
      </c>
      <c r="Y276">
        <f t="shared" si="120"/>
        <v>2.0000000000000002E-5</v>
      </c>
      <c r="AA276">
        <v>17729.79</v>
      </c>
      <c r="AB276">
        <v>0</v>
      </c>
      <c r="AC276">
        <v>0</v>
      </c>
      <c r="AD276">
        <v>0</v>
      </c>
      <c r="AE276">
        <v>17729.79</v>
      </c>
      <c r="AF276">
        <v>0</v>
      </c>
      <c r="AG276">
        <v>0</v>
      </c>
      <c r="AH276">
        <v>0</v>
      </c>
      <c r="AI276">
        <v>1</v>
      </c>
      <c r="AJ276">
        <v>1</v>
      </c>
      <c r="AK276">
        <v>1</v>
      </c>
      <c r="AL276">
        <v>1</v>
      </c>
      <c r="AM276">
        <v>-2</v>
      </c>
      <c r="AN276">
        <v>0</v>
      </c>
      <c r="AO276">
        <v>1</v>
      </c>
      <c r="AP276">
        <v>1</v>
      </c>
      <c r="AQ276">
        <v>0</v>
      </c>
      <c r="AR276">
        <v>0</v>
      </c>
      <c r="AS276" t="s">
        <v>3</v>
      </c>
      <c r="AT276">
        <v>2.0000000000000002E-5</v>
      </c>
      <c r="AU276" t="s">
        <v>3</v>
      </c>
      <c r="AV276">
        <v>0</v>
      </c>
      <c r="AW276">
        <v>2</v>
      </c>
      <c r="AX276">
        <v>151752275</v>
      </c>
      <c r="AY276">
        <v>1</v>
      </c>
      <c r="AZ276">
        <v>0</v>
      </c>
      <c r="BA276">
        <v>334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V276">
        <v>0</v>
      </c>
      <c r="CW276">
        <v>0</v>
      </c>
      <c r="CX276">
        <f>ROUND(Y276*Source!I244,9)</f>
        <v>2.0000000000000002E-5</v>
      </c>
      <c r="CY276">
        <f t="shared" si="123"/>
        <v>17729.79</v>
      </c>
      <c r="CZ276">
        <f t="shared" si="124"/>
        <v>17729.79</v>
      </c>
      <c r="DA276">
        <f t="shared" si="125"/>
        <v>1</v>
      </c>
      <c r="DB276">
        <f t="shared" si="121"/>
        <v>0.35</v>
      </c>
      <c r="DC276">
        <f t="shared" si="122"/>
        <v>0</v>
      </c>
      <c r="DD276" t="s">
        <v>3</v>
      </c>
      <c r="DE276" t="s">
        <v>3</v>
      </c>
      <c r="DF276">
        <f t="shared" si="118"/>
        <v>0.35</v>
      </c>
      <c r="DG276">
        <f t="shared" si="113"/>
        <v>0</v>
      </c>
      <c r="DH276">
        <f t="shared" si="114"/>
        <v>0</v>
      </c>
      <c r="DI276">
        <f t="shared" si="112"/>
        <v>0</v>
      </c>
      <c r="DJ276">
        <f t="shared" si="126"/>
        <v>0.35</v>
      </c>
      <c r="DK276">
        <v>0</v>
      </c>
      <c r="DL276" t="s">
        <v>3</v>
      </c>
      <c r="DM276">
        <v>0</v>
      </c>
      <c r="DN276" t="s">
        <v>3</v>
      </c>
      <c r="DO276">
        <v>0</v>
      </c>
    </row>
    <row r="277" spans="1:119" x14ac:dyDescent="0.2">
      <c r="A277">
        <f>ROW(Source!A244)</f>
        <v>244</v>
      </c>
      <c r="B277">
        <v>151751237</v>
      </c>
      <c r="C277">
        <v>151752256</v>
      </c>
      <c r="D277">
        <v>118154745</v>
      </c>
      <c r="E277">
        <v>1</v>
      </c>
      <c r="F277">
        <v>1</v>
      </c>
      <c r="G277">
        <v>37345137</v>
      </c>
      <c r="H277">
        <v>3</v>
      </c>
      <c r="I277" t="s">
        <v>530</v>
      </c>
      <c r="J277" t="s">
        <v>531</v>
      </c>
      <c r="K277" t="s">
        <v>532</v>
      </c>
      <c r="L277">
        <v>1355</v>
      </c>
      <c r="N277">
        <v>1010</v>
      </c>
      <c r="O277" t="s">
        <v>184</v>
      </c>
      <c r="P277" t="s">
        <v>184</v>
      </c>
      <c r="Q277">
        <v>100</v>
      </c>
      <c r="W277">
        <v>0</v>
      </c>
      <c r="X277">
        <v>57643539</v>
      </c>
      <c r="Y277">
        <f t="shared" si="120"/>
        <v>0.1</v>
      </c>
      <c r="AA277">
        <v>120.2</v>
      </c>
      <c r="AB277">
        <v>0</v>
      </c>
      <c r="AC277">
        <v>0</v>
      </c>
      <c r="AD277">
        <v>0</v>
      </c>
      <c r="AE277">
        <v>120.2</v>
      </c>
      <c r="AF277">
        <v>0</v>
      </c>
      <c r="AG277">
        <v>0</v>
      </c>
      <c r="AH277">
        <v>0</v>
      </c>
      <c r="AI277">
        <v>1</v>
      </c>
      <c r="AJ277">
        <v>1</v>
      </c>
      <c r="AK277">
        <v>1</v>
      </c>
      <c r="AL277">
        <v>1</v>
      </c>
      <c r="AM277">
        <v>-2</v>
      </c>
      <c r="AN277">
        <v>0</v>
      </c>
      <c r="AO277">
        <v>1</v>
      </c>
      <c r="AP277">
        <v>1</v>
      </c>
      <c r="AQ277">
        <v>0</v>
      </c>
      <c r="AR277">
        <v>0</v>
      </c>
      <c r="AS277" t="s">
        <v>3</v>
      </c>
      <c r="AT277">
        <v>0.1</v>
      </c>
      <c r="AU277" t="s">
        <v>3</v>
      </c>
      <c r="AV277">
        <v>0</v>
      </c>
      <c r="AW277">
        <v>2</v>
      </c>
      <c r="AX277">
        <v>151752276</v>
      </c>
      <c r="AY277">
        <v>1</v>
      </c>
      <c r="AZ277">
        <v>0</v>
      </c>
      <c r="BA277">
        <v>335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V277">
        <v>0</v>
      </c>
      <c r="CW277">
        <v>0</v>
      </c>
      <c r="CX277">
        <f>ROUND(Y277*Source!I244,9)</f>
        <v>0.1</v>
      </c>
      <c r="CY277">
        <f t="shared" si="123"/>
        <v>120.2</v>
      </c>
      <c r="CZ277">
        <f t="shared" si="124"/>
        <v>120.2</v>
      </c>
      <c r="DA277">
        <f t="shared" si="125"/>
        <v>1</v>
      </c>
      <c r="DB277">
        <f t="shared" si="121"/>
        <v>12.02</v>
      </c>
      <c r="DC277">
        <f t="shared" si="122"/>
        <v>0</v>
      </c>
      <c r="DD277" t="s">
        <v>3</v>
      </c>
      <c r="DE277" t="s">
        <v>3</v>
      </c>
      <c r="DF277">
        <f t="shared" si="118"/>
        <v>12.02</v>
      </c>
      <c r="DG277">
        <f t="shared" si="113"/>
        <v>0</v>
      </c>
      <c r="DH277">
        <f t="shared" si="114"/>
        <v>0</v>
      </c>
      <c r="DI277">
        <f t="shared" si="112"/>
        <v>0</v>
      </c>
      <c r="DJ277">
        <f t="shared" si="126"/>
        <v>12.02</v>
      </c>
      <c r="DK277">
        <v>0</v>
      </c>
      <c r="DL277" t="s">
        <v>3</v>
      </c>
      <c r="DM277">
        <v>0</v>
      </c>
      <c r="DN277" t="s">
        <v>3</v>
      </c>
      <c r="DO277">
        <v>0</v>
      </c>
    </row>
    <row r="278" spans="1:119" x14ac:dyDescent="0.2">
      <c r="A278">
        <f>ROW(Source!A244)</f>
        <v>244</v>
      </c>
      <c r="B278">
        <v>151751237</v>
      </c>
      <c r="C278">
        <v>151752256</v>
      </c>
      <c r="D278">
        <v>37394269</v>
      </c>
      <c r="E278">
        <v>1</v>
      </c>
      <c r="F278">
        <v>1</v>
      </c>
      <c r="G278">
        <v>37345137</v>
      </c>
      <c r="H278">
        <v>3</v>
      </c>
      <c r="I278" t="s">
        <v>533</v>
      </c>
      <c r="J278" t="s">
        <v>534</v>
      </c>
      <c r="K278" t="s">
        <v>535</v>
      </c>
      <c r="L278">
        <v>1348</v>
      </c>
      <c r="N278">
        <v>1009</v>
      </c>
      <c r="O278" t="s">
        <v>511</v>
      </c>
      <c r="P278" t="s">
        <v>511</v>
      </c>
      <c r="Q278">
        <v>1000</v>
      </c>
      <c r="W278">
        <v>0</v>
      </c>
      <c r="X278">
        <v>403804236</v>
      </c>
      <c r="Y278">
        <f t="shared" si="120"/>
        <v>6.0000000000000002E-5</v>
      </c>
      <c r="AA278">
        <v>64128.62</v>
      </c>
      <c r="AB278">
        <v>0</v>
      </c>
      <c r="AC278">
        <v>0</v>
      </c>
      <c r="AD278">
        <v>0</v>
      </c>
      <c r="AE278">
        <v>64128.62</v>
      </c>
      <c r="AF278">
        <v>0</v>
      </c>
      <c r="AG278">
        <v>0</v>
      </c>
      <c r="AH278">
        <v>0</v>
      </c>
      <c r="AI278">
        <v>1</v>
      </c>
      <c r="AJ278">
        <v>1</v>
      </c>
      <c r="AK278">
        <v>1</v>
      </c>
      <c r="AL278">
        <v>1</v>
      </c>
      <c r="AM278">
        <v>-2</v>
      </c>
      <c r="AN278">
        <v>0</v>
      </c>
      <c r="AO278">
        <v>1</v>
      </c>
      <c r="AP278">
        <v>1</v>
      </c>
      <c r="AQ278">
        <v>0</v>
      </c>
      <c r="AR278">
        <v>0</v>
      </c>
      <c r="AS278" t="s">
        <v>3</v>
      </c>
      <c r="AT278">
        <v>6.0000000000000002E-5</v>
      </c>
      <c r="AU278" t="s">
        <v>3</v>
      </c>
      <c r="AV278">
        <v>0</v>
      </c>
      <c r="AW278">
        <v>2</v>
      </c>
      <c r="AX278">
        <v>151752277</v>
      </c>
      <c r="AY278">
        <v>1</v>
      </c>
      <c r="AZ278">
        <v>0</v>
      </c>
      <c r="BA278">
        <v>336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V278">
        <v>0</v>
      </c>
      <c r="CW278">
        <v>0</v>
      </c>
      <c r="CX278">
        <f>ROUND(Y278*Source!I244,9)</f>
        <v>6.0000000000000002E-5</v>
      </c>
      <c r="CY278">
        <f t="shared" si="123"/>
        <v>64128.62</v>
      </c>
      <c r="CZ278">
        <f t="shared" si="124"/>
        <v>64128.62</v>
      </c>
      <c r="DA278">
        <f t="shared" si="125"/>
        <v>1</v>
      </c>
      <c r="DB278">
        <f t="shared" si="121"/>
        <v>3.85</v>
      </c>
      <c r="DC278">
        <f t="shared" si="122"/>
        <v>0</v>
      </c>
      <c r="DD278" t="s">
        <v>3</v>
      </c>
      <c r="DE278" t="s">
        <v>3</v>
      </c>
      <c r="DF278">
        <f t="shared" si="118"/>
        <v>3.85</v>
      </c>
      <c r="DG278">
        <f t="shared" si="113"/>
        <v>0</v>
      </c>
      <c r="DH278">
        <f t="shared" si="114"/>
        <v>0</v>
      </c>
      <c r="DI278">
        <f t="shared" si="112"/>
        <v>0</v>
      </c>
      <c r="DJ278">
        <f t="shared" si="126"/>
        <v>3.85</v>
      </c>
      <c r="DK278">
        <v>0</v>
      </c>
      <c r="DL278" t="s">
        <v>3</v>
      </c>
      <c r="DM278">
        <v>0</v>
      </c>
      <c r="DN278" t="s">
        <v>3</v>
      </c>
      <c r="DO278">
        <v>0</v>
      </c>
    </row>
    <row r="279" spans="1:119" x14ac:dyDescent="0.2">
      <c r="A279">
        <f>ROW(Source!A244)</f>
        <v>244</v>
      </c>
      <c r="B279">
        <v>151751237</v>
      </c>
      <c r="C279">
        <v>151752256</v>
      </c>
      <c r="D279">
        <v>37394277</v>
      </c>
      <c r="E279">
        <v>1</v>
      </c>
      <c r="F279">
        <v>1</v>
      </c>
      <c r="G279">
        <v>37345137</v>
      </c>
      <c r="H279">
        <v>3</v>
      </c>
      <c r="I279" t="s">
        <v>536</v>
      </c>
      <c r="J279" t="s">
        <v>537</v>
      </c>
      <c r="K279" t="s">
        <v>538</v>
      </c>
      <c r="L279">
        <v>1348</v>
      </c>
      <c r="N279">
        <v>1009</v>
      </c>
      <c r="O279" t="s">
        <v>511</v>
      </c>
      <c r="P279" t="s">
        <v>511</v>
      </c>
      <c r="Q279">
        <v>1000</v>
      </c>
      <c r="W279">
        <v>0</v>
      </c>
      <c r="X279">
        <v>1034648933</v>
      </c>
      <c r="Y279">
        <f t="shared" si="120"/>
        <v>1E-4</v>
      </c>
      <c r="AA279">
        <v>81246.399999999994</v>
      </c>
      <c r="AB279">
        <v>0</v>
      </c>
      <c r="AC279">
        <v>0</v>
      </c>
      <c r="AD279">
        <v>0</v>
      </c>
      <c r="AE279">
        <v>81246.399999999994</v>
      </c>
      <c r="AF279">
        <v>0</v>
      </c>
      <c r="AG279">
        <v>0</v>
      </c>
      <c r="AH279">
        <v>0</v>
      </c>
      <c r="AI279">
        <v>1</v>
      </c>
      <c r="AJ279">
        <v>1</v>
      </c>
      <c r="AK279">
        <v>1</v>
      </c>
      <c r="AL279">
        <v>1</v>
      </c>
      <c r="AM279">
        <v>-2</v>
      </c>
      <c r="AN279">
        <v>0</v>
      </c>
      <c r="AO279">
        <v>1</v>
      </c>
      <c r="AP279">
        <v>1</v>
      </c>
      <c r="AQ279">
        <v>0</v>
      </c>
      <c r="AR279">
        <v>0</v>
      </c>
      <c r="AS279" t="s">
        <v>3</v>
      </c>
      <c r="AT279">
        <v>1E-4</v>
      </c>
      <c r="AU279" t="s">
        <v>3</v>
      </c>
      <c r="AV279">
        <v>0</v>
      </c>
      <c r="AW279">
        <v>2</v>
      </c>
      <c r="AX279">
        <v>151752278</v>
      </c>
      <c r="AY279">
        <v>1</v>
      </c>
      <c r="AZ279">
        <v>0</v>
      </c>
      <c r="BA279">
        <v>337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V279">
        <v>0</v>
      </c>
      <c r="CW279">
        <v>0</v>
      </c>
      <c r="CX279">
        <f>ROUND(Y279*Source!I244,9)</f>
        <v>1E-4</v>
      </c>
      <c r="CY279">
        <f t="shared" si="123"/>
        <v>81246.399999999994</v>
      </c>
      <c r="CZ279">
        <f t="shared" si="124"/>
        <v>81246.399999999994</v>
      </c>
      <c r="DA279">
        <f t="shared" si="125"/>
        <v>1</v>
      </c>
      <c r="DB279">
        <f t="shared" si="121"/>
        <v>8.1199999999999992</v>
      </c>
      <c r="DC279">
        <f t="shared" si="122"/>
        <v>0</v>
      </c>
      <c r="DD279" t="s">
        <v>3</v>
      </c>
      <c r="DE279" t="s">
        <v>3</v>
      </c>
      <c r="DF279">
        <f t="shared" si="118"/>
        <v>8.1199999999999992</v>
      </c>
      <c r="DG279">
        <f t="shared" si="113"/>
        <v>0</v>
      </c>
      <c r="DH279">
        <f t="shared" si="114"/>
        <v>0</v>
      </c>
      <c r="DI279">
        <f t="shared" si="112"/>
        <v>0</v>
      </c>
      <c r="DJ279">
        <f t="shared" si="126"/>
        <v>8.1199999999999992</v>
      </c>
      <c r="DK279">
        <v>0</v>
      </c>
      <c r="DL279" t="s">
        <v>3</v>
      </c>
      <c r="DM279">
        <v>0</v>
      </c>
      <c r="DN279" t="s">
        <v>3</v>
      </c>
      <c r="DO279">
        <v>0</v>
      </c>
    </row>
    <row r="280" spans="1:119" x14ac:dyDescent="0.2">
      <c r="A280">
        <f>ROW(Source!A244)</f>
        <v>244</v>
      </c>
      <c r="B280">
        <v>151751237</v>
      </c>
      <c r="C280">
        <v>151752256</v>
      </c>
      <c r="D280">
        <v>37407208</v>
      </c>
      <c r="E280">
        <v>1</v>
      </c>
      <c r="F280">
        <v>1</v>
      </c>
      <c r="G280">
        <v>37345137</v>
      </c>
      <c r="H280">
        <v>3</v>
      </c>
      <c r="I280" t="s">
        <v>539</v>
      </c>
      <c r="J280" t="s">
        <v>540</v>
      </c>
      <c r="K280" t="s">
        <v>541</v>
      </c>
      <c r="L280">
        <v>1301</v>
      </c>
      <c r="N280">
        <v>1003</v>
      </c>
      <c r="O280" t="s">
        <v>134</v>
      </c>
      <c r="P280" t="s">
        <v>134</v>
      </c>
      <c r="Q280">
        <v>1</v>
      </c>
      <c r="W280">
        <v>0</v>
      </c>
      <c r="X280">
        <v>660143704</v>
      </c>
      <c r="Y280">
        <f t="shared" si="120"/>
        <v>5.91</v>
      </c>
      <c r="AA280">
        <v>0.69</v>
      </c>
      <c r="AB280">
        <v>0</v>
      </c>
      <c r="AC280">
        <v>0</v>
      </c>
      <c r="AD280">
        <v>0</v>
      </c>
      <c r="AE280">
        <v>0.69</v>
      </c>
      <c r="AF280">
        <v>0</v>
      </c>
      <c r="AG280">
        <v>0</v>
      </c>
      <c r="AH280">
        <v>0</v>
      </c>
      <c r="AI280">
        <v>1</v>
      </c>
      <c r="AJ280">
        <v>1</v>
      </c>
      <c r="AK280">
        <v>1</v>
      </c>
      <c r="AL280">
        <v>1</v>
      </c>
      <c r="AM280">
        <v>-2</v>
      </c>
      <c r="AN280">
        <v>0</v>
      </c>
      <c r="AO280">
        <v>1</v>
      </c>
      <c r="AP280">
        <v>1</v>
      </c>
      <c r="AQ280">
        <v>0</v>
      </c>
      <c r="AR280">
        <v>0</v>
      </c>
      <c r="AS280" t="s">
        <v>3</v>
      </c>
      <c r="AT280">
        <v>5.91</v>
      </c>
      <c r="AU280" t="s">
        <v>3</v>
      </c>
      <c r="AV280">
        <v>0</v>
      </c>
      <c r="AW280">
        <v>2</v>
      </c>
      <c r="AX280">
        <v>151752279</v>
      </c>
      <c r="AY280">
        <v>1</v>
      </c>
      <c r="AZ280">
        <v>0</v>
      </c>
      <c r="BA280">
        <v>338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V280">
        <v>0</v>
      </c>
      <c r="CW280">
        <v>0</v>
      </c>
      <c r="CX280">
        <f>ROUND(Y280*Source!I244,9)</f>
        <v>5.91</v>
      </c>
      <c r="CY280">
        <f t="shared" si="123"/>
        <v>0.69</v>
      </c>
      <c r="CZ280">
        <f t="shared" si="124"/>
        <v>0.69</v>
      </c>
      <c r="DA280">
        <f t="shared" si="125"/>
        <v>1</v>
      </c>
      <c r="DB280">
        <f t="shared" si="121"/>
        <v>4.08</v>
      </c>
      <c r="DC280">
        <f t="shared" si="122"/>
        <v>0</v>
      </c>
      <c r="DD280" t="s">
        <v>3</v>
      </c>
      <c r="DE280" t="s">
        <v>3</v>
      </c>
      <c r="DF280">
        <f t="shared" si="118"/>
        <v>4.08</v>
      </c>
      <c r="DG280">
        <f t="shared" si="113"/>
        <v>0</v>
      </c>
      <c r="DH280">
        <f t="shared" si="114"/>
        <v>0</v>
      </c>
      <c r="DI280">
        <f t="shared" si="112"/>
        <v>0</v>
      </c>
      <c r="DJ280">
        <f t="shared" si="126"/>
        <v>4.08</v>
      </c>
      <c r="DK280">
        <v>0</v>
      </c>
      <c r="DL280" t="s">
        <v>3</v>
      </c>
      <c r="DM280">
        <v>0</v>
      </c>
      <c r="DN280" t="s">
        <v>3</v>
      </c>
      <c r="DO280">
        <v>0</v>
      </c>
    </row>
    <row r="281" spans="1:119" x14ac:dyDescent="0.2">
      <c r="A281">
        <f>ROW(Source!A244)</f>
        <v>244</v>
      </c>
      <c r="B281">
        <v>151751237</v>
      </c>
      <c r="C281">
        <v>151752256</v>
      </c>
      <c r="D281">
        <v>37407278</v>
      </c>
      <c r="E281">
        <v>1</v>
      </c>
      <c r="F281">
        <v>1</v>
      </c>
      <c r="G281">
        <v>37345137</v>
      </c>
      <c r="H281">
        <v>3</v>
      </c>
      <c r="I281" t="s">
        <v>542</v>
      </c>
      <c r="J281" t="s">
        <v>543</v>
      </c>
      <c r="K281" t="s">
        <v>544</v>
      </c>
      <c r="L281">
        <v>1346</v>
      </c>
      <c r="N281">
        <v>1009</v>
      </c>
      <c r="O281" t="s">
        <v>507</v>
      </c>
      <c r="P281" t="s">
        <v>507</v>
      </c>
      <c r="Q281">
        <v>1</v>
      </c>
      <c r="W281">
        <v>0</v>
      </c>
      <c r="X281">
        <v>1313298043</v>
      </c>
      <c r="Y281">
        <f t="shared" si="120"/>
        <v>0.02</v>
      </c>
      <c r="AA281">
        <v>493.08</v>
      </c>
      <c r="AB281">
        <v>0</v>
      </c>
      <c r="AC281">
        <v>0</v>
      </c>
      <c r="AD281">
        <v>0</v>
      </c>
      <c r="AE281">
        <v>493.08</v>
      </c>
      <c r="AF281">
        <v>0</v>
      </c>
      <c r="AG281">
        <v>0</v>
      </c>
      <c r="AH281">
        <v>0</v>
      </c>
      <c r="AI281">
        <v>1</v>
      </c>
      <c r="AJ281">
        <v>1</v>
      </c>
      <c r="AK281">
        <v>1</v>
      </c>
      <c r="AL281">
        <v>1</v>
      </c>
      <c r="AM281">
        <v>-2</v>
      </c>
      <c r="AN281">
        <v>0</v>
      </c>
      <c r="AO281">
        <v>1</v>
      </c>
      <c r="AP281">
        <v>1</v>
      </c>
      <c r="AQ281">
        <v>0</v>
      </c>
      <c r="AR281">
        <v>0</v>
      </c>
      <c r="AS281" t="s">
        <v>3</v>
      </c>
      <c r="AT281">
        <v>0.02</v>
      </c>
      <c r="AU281" t="s">
        <v>3</v>
      </c>
      <c r="AV281">
        <v>0</v>
      </c>
      <c r="AW281">
        <v>2</v>
      </c>
      <c r="AX281">
        <v>151752280</v>
      </c>
      <c r="AY281">
        <v>1</v>
      </c>
      <c r="AZ281">
        <v>0</v>
      </c>
      <c r="BA281">
        <v>339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V281">
        <v>0</v>
      </c>
      <c r="CW281">
        <v>0</v>
      </c>
      <c r="CX281">
        <f>ROUND(Y281*Source!I244,9)</f>
        <v>0.02</v>
      </c>
      <c r="CY281">
        <f t="shared" si="123"/>
        <v>493.08</v>
      </c>
      <c r="CZ281">
        <f t="shared" si="124"/>
        <v>493.08</v>
      </c>
      <c r="DA281">
        <f t="shared" si="125"/>
        <v>1</v>
      </c>
      <c r="DB281">
        <f t="shared" si="121"/>
        <v>9.86</v>
      </c>
      <c r="DC281">
        <f t="shared" si="122"/>
        <v>0</v>
      </c>
      <c r="DD281" t="s">
        <v>3</v>
      </c>
      <c r="DE281" t="s">
        <v>3</v>
      </c>
      <c r="DF281">
        <f t="shared" si="118"/>
        <v>9.86</v>
      </c>
      <c r="DG281">
        <f t="shared" si="113"/>
        <v>0</v>
      </c>
      <c r="DH281">
        <f t="shared" si="114"/>
        <v>0</v>
      </c>
      <c r="DI281">
        <f t="shared" si="112"/>
        <v>0</v>
      </c>
      <c r="DJ281">
        <f t="shared" si="126"/>
        <v>9.86</v>
      </c>
      <c r="DK281">
        <v>0</v>
      </c>
      <c r="DL281" t="s">
        <v>3</v>
      </c>
      <c r="DM281">
        <v>0</v>
      </c>
      <c r="DN281" t="s">
        <v>3</v>
      </c>
      <c r="DO281">
        <v>0</v>
      </c>
    </row>
    <row r="282" spans="1:119" x14ac:dyDescent="0.2">
      <c r="A282">
        <f>ROW(Source!A244)</f>
        <v>244</v>
      </c>
      <c r="B282">
        <v>151751237</v>
      </c>
      <c r="C282">
        <v>151752256</v>
      </c>
      <c r="D282">
        <v>37406760</v>
      </c>
      <c r="E282">
        <v>1</v>
      </c>
      <c r="F282">
        <v>1</v>
      </c>
      <c r="G282">
        <v>37345137</v>
      </c>
      <c r="H282">
        <v>3</v>
      </c>
      <c r="I282" t="s">
        <v>545</v>
      </c>
      <c r="J282" t="s">
        <v>546</v>
      </c>
      <c r="K282" t="s">
        <v>547</v>
      </c>
      <c r="L282">
        <v>1355</v>
      </c>
      <c r="N282">
        <v>1010</v>
      </c>
      <c r="O282" t="s">
        <v>184</v>
      </c>
      <c r="P282" t="s">
        <v>184</v>
      </c>
      <c r="Q282">
        <v>100</v>
      </c>
      <c r="W282">
        <v>0</v>
      </c>
      <c r="X282">
        <v>-1327613835</v>
      </c>
      <c r="Y282">
        <f t="shared" si="120"/>
        <v>0.04</v>
      </c>
      <c r="AA282">
        <v>413.16</v>
      </c>
      <c r="AB282">
        <v>0</v>
      </c>
      <c r="AC282">
        <v>0</v>
      </c>
      <c r="AD282">
        <v>0</v>
      </c>
      <c r="AE282">
        <v>413.16</v>
      </c>
      <c r="AF282">
        <v>0</v>
      </c>
      <c r="AG282">
        <v>0</v>
      </c>
      <c r="AH282">
        <v>0</v>
      </c>
      <c r="AI282">
        <v>1</v>
      </c>
      <c r="AJ282">
        <v>1</v>
      </c>
      <c r="AK282">
        <v>1</v>
      </c>
      <c r="AL282">
        <v>1</v>
      </c>
      <c r="AM282">
        <v>-2</v>
      </c>
      <c r="AN282">
        <v>0</v>
      </c>
      <c r="AO282">
        <v>1</v>
      </c>
      <c r="AP282">
        <v>1</v>
      </c>
      <c r="AQ282">
        <v>0</v>
      </c>
      <c r="AR282">
        <v>0</v>
      </c>
      <c r="AS282" t="s">
        <v>3</v>
      </c>
      <c r="AT282">
        <v>0.04</v>
      </c>
      <c r="AU282" t="s">
        <v>3</v>
      </c>
      <c r="AV282">
        <v>0</v>
      </c>
      <c r="AW282">
        <v>2</v>
      </c>
      <c r="AX282">
        <v>151752281</v>
      </c>
      <c r="AY282">
        <v>1</v>
      </c>
      <c r="AZ282">
        <v>0</v>
      </c>
      <c r="BA282">
        <v>340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V282">
        <v>0</v>
      </c>
      <c r="CW282">
        <v>0</v>
      </c>
      <c r="CX282">
        <f>ROUND(Y282*Source!I244,9)</f>
        <v>0.04</v>
      </c>
      <c r="CY282">
        <f t="shared" si="123"/>
        <v>413.16</v>
      </c>
      <c r="CZ282">
        <f t="shared" si="124"/>
        <v>413.16</v>
      </c>
      <c r="DA282">
        <f t="shared" si="125"/>
        <v>1</v>
      </c>
      <c r="DB282">
        <f t="shared" si="121"/>
        <v>16.53</v>
      </c>
      <c r="DC282">
        <f t="shared" si="122"/>
        <v>0</v>
      </c>
      <c r="DD282" t="s">
        <v>3</v>
      </c>
      <c r="DE282" t="s">
        <v>3</v>
      </c>
      <c r="DF282">
        <f t="shared" si="118"/>
        <v>16.53</v>
      </c>
      <c r="DG282">
        <f t="shared" si="113"/>
        <v>0</v>
      </c>
      <c r="DH282">
        <f t="shared" si="114"/>
        <v>0</v>
      </c>
      <c r="DI282">
        <f t="shared" si="112"/>
        <v>0</v>
      </c>
      <c r="DJ282">
        <f t="shared" si="126"/>
        <v>16.53</v>
      </c>
      <c r="DK282">
        <v>0</v>
      </c>
      <c r="DL282" t="s">
        <v>3</v>
      </c>
      <c r="DM282">
        <v>0</v>
      </c>
      <c r="DN282" t="s">
        <v>3</v>
      </c>
      <c r="DO282">
        <v>0</v>
      </c>
    </row>
    <row r="283" spans="1:119" x14ac:dyDescent="0.2">
      <c r="A283">
        <f>ROW(Source!A244)</f>
        <v>244</v>
      </c>
      <c r="B283">
        <v>151751237</v>
      </c>
      <c r="C283">
        <v>151752256</v>
      </c>
      <c r="D283">
        <v>37367069</v>
      </c>
      <c r="E283">
        <v>37345137</v>
      </c>
      <c r="F283">
        <v>1</v>
      </c>
      <c r="G283">
        <v>37345137</v>
      </c>
      <c r="H283">
        <v>3</v>
      </c>
      <c r="I283" t="s">
        <v>516</v>
      </c>
      <c r="J283" t="s">
        <v>3</v>
      </c>
      <c r="K283" t="s">
        <v>517</v>
      </c>
      <c r="L283">
        <v>1348</v>
      </c>
      <c r="N283">
        <v>1009</v>
      </c>
      <c r="O283" t="s">
        <v>511</v>
      </c>
      <c r="P283" t="s">
        <v>511</v>
      </c>
      <c r="Q283">
        <v>1000</v>
      </c>
      <c r="W283">
        <v>0</v>
      </c>
      <c r="X283">
        <v>-783086922</v>
      </c>
      <c r="Y283">
        <f t="shared" si="120"/>
        <v>1E-3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1</v>
      </c>
      <c r="AJ283">
        <v>1</v>
      </c>
      <c r="AK283">
        <v>1</v>
      </c>
      <c r="AL283">
        <v>1</v>
      </c>
      <c r="AM283">
        <v>-2</v>
      </c>
      <c r="AN283">
        <v>0</v>
      </c>
      <c r="AO283">
        <v>1</v>
      </c>
      <c r="AP283">
        <v>1</v>
      </c>
      <c r="AQ283">
        <v>0</v>
      </c>
      <c r="AR283">
        <v>0</v>
      </c>
      <c r="AS283" t="s">
        <v>3</v>
      </c>
      <c r="AT283">
        <v>1E-3</v>
      </c>
      <c r="AU283" t="s">
        <v>3</v>
      </c>
      <c r="AV283">
        <v>0</v>
      </c>
      <c r="AW283">
        <v>2</v>
      </c>
      <c r="AX283">
        <v>151752285</v>
      </c>
      <c r="AY283">
        <v>1</v>
      </c>
      <c r="AZ283">
        <v>0</v>
      </c>
      <c r="BA283">
        <v>344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V283">
        <v>0</v>
      </c>
      <c r="CW283">
        <v>0</v>
      </c>
      <c r="CX283">
        <f>ROUND(Y283*Source!I244,9)</f>
        <v>1E-3</v>
      </c>
      <c r="CY283">
        <f t="shared" si="123"/>
        <v>0</v>
      </c>
      <c r="CZ283">
        <f t="shared" si="124"/>
        <v>0</v>
      </c>
      <c r="DA283">
        <f t="shared" si="125"/>
        <v>1</v>
      </c>
      <c r="DB283">
        <f t="shared" si="121"/>
        <v>0</v>
      </c>
      <c r="DC283">
        <f t="shared" si="122"/>
        <v>0</v>
      </c>
      <c r="DD283" t="s">
        <v>3</v>
      </c>
      <c r="DE283" t="s">
        <v>3</v>
      </c>
      <c r="DF283">
        <f t="shared" si="118"/>
        <v>0</v>
      </c>
      <c r="DG283">
        <f t="shared" si="113"/>
        <v>0</v>
      </c>
      <c r="DH283">
        <f t="shared" si="114"/>
        <v>0</v>
      </c>
      <c r="DI283">
        <f t="shared" si="112"/>
        <v>0</v>
      </c>
      <c r="DJ283">
        <f t="shared" si="126"/>
        <v>0</v>
      </c>
      <c r="DK283">
        <v>0</v>
      </c>
      <c r="DL283" t="s">
        <v>3</v>
      </c>
      <c r="DM283">
        <v>0</v>
      </c>
      <c r="DN283" t="s">
        <v>3</v>
      </c>
      <c r="DO283">
        <v>0</v>
      </c>
    </row>
    <row r="284" spans="1:119" x14ac:dyDescent="0.2">
      <c r="A284">
        <f>ROW(Source!A245)</f>
        <v>245</v>
      </c>
      <c r="B284">
        <v>151751235</v>
      </c>
      <c r="C284">
        <v>151752256</v>
      </c>
      <c r="D284">
        <v>37345142</v>
      </c>
      <c r="E284">
        <v>37345137</v>
      </c>
      <c r="F284">
        <v>1</v>
      </c>
      <c r="G284">
        <v>37345137</v>
      </c>
      <c r="H284">
        <v>1</v>
      </c>
      <c r="I284" t="s">
        <v>497</v>
      </c>
      <c r="J284" t="s">
        <v>3</v>
      </c>
      <c r="K284" t="s">
        <v>498</v>
      </c>
      <c r="L284">
        <v>1191</v>
      </c>
      <c r="N284">
        <v>1013</v>
      </c>
      <c r="O284" t="s">
        <v>499</v>
      </c>
      <c r="P284" t="s">
        <v>499</v>
      </c>
      <c r="Q284">
        <v>1</v>
      </c>
      <c r="W284">
        <v>0</v>
      </c>
      <c r="X284">
        <v>476480486</v>
      </c>
      <c r="Y284">
        <f t="shared" si="120"/>
        <v>9.3000000000000007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1</v>
      </c>
      <c r="AJ284">
        <v>1</v>
      </c>
      <c r="AK284">
        <v>1</v>
      </c>
      <c r="AL284">
        <v>1</v>
      </c>
      <c r="AM284">
        <v>5</v>
      </c>
      <c r="AN284">
        <v>0</v>
      </c>
      <c r="AO284">
        <v>1</v>
      </c>
      <c r="AP284">
        <v>1</v>
      </c>
      <c r="AQ284">
        <v>0</v>
      </c>
      <c r="AR284">
        <v>0</v>
      </c>
      <c r="AS284" t="s">
        <v>3</v>
      </c>
      <c r="AT284">
        <v>9.3000000000000007</v>
      </c>
      <c r="AU284" t="s">
        <v>3</v>
      </c>
      <c r="AV284">
        <v>1</v>
      </c>
      <c r="AW284">
        <v>2</v>
      </c>
      <c r="AX284">
        <v>151752270</v>
      </c>
      <c r="AY284">
        <v>1</v>
      </c>
      <c r="AZ284">
        <v>0</v>
      </c>
      <c r="BA284">
        <v>345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U284">
        <f>ROUND(AT284*Source!I245*AH284*AL284,2)</f>
        <v>0</v>
      </c>
      <c r="CV284">
        <f>ROUND(Y284*Source!I245,9)</f>
        <v>9.3000000000000007</v>
      </c>
      <c r="CW284">
        <v>0</v>
      </c>
      <c r="CX284">
        <f>ROUND(Y284*Source!I245,9)</f>
        <v>9.3000000000000007</v>
      </c>
      <c r="CY284">
        <f>AD284</f>
        <v>0</v>
      </c>
      <c r="CZ284">
        <f>AH284</f>
        <v>0</v>
      </c>
      <c r="DA284">
        <f>AL284</f>
        <v>1</v>
      </c>
      <c r="DB284">
        <f t="shared" si="121"/>
        <v>0</v>
      </c>
      <c r="DC284">
        <f t="shared" si="122"/>
        <v>0</v>
      </c>
      <c r="DD284" t="s">
        <v>3</v>
      </c>
      <c r="DE284" t="s">
        <v>3</v>
      </c>
      <c r="DF284">
        <f t="shared" si="118"/>
        <v>0</v>
      </c>
      <c r="DG284">
        <f t="shared" si="113"/>
        <v>0</v>
      </c>
      <c r="DH284">
        <f t="shared" si="114"/>
        <v>0</v>
      </c>
      <c r="DI284">
        <f t="shared" si="112"/>
        <v>0</v>
      </c>
      <c r="DJ284">
        <f>DI284</f>
        <v>0</v>
      </c>
      <c r="DK284">
        <v>0</v>
      </c>
      <c r="DL284" t="s">
        <v>3</v>
      </c>
      <c r="DM284">
        <v>0</v>
      </c>
      <c r="DN284" t="s">
        <v>3</v>
      </c>
      <c r="DO284">
        <v>0</v>
      </c>
    </row>
    <row r="285" spans="1:119" x14ac:dyDescent="0.2">
      <c r="A285">
        <f>ROW(Source!A245)</f>
        <v>245</v>
      </c>
      <c r="B285">
        <v>151751235</v>
      </c>
      <c r="C285">
        <v>151752256</v>
      </c>
      <c r="D285">
        <v>37417785</v>
      </c>
      <c r="E285">
        <v>1</v>
      </c>
      <c r="F285">
        <v>1</v>
      </c>
      <c r="G285">
        <v>37345137</v>
      </c>
      <c r="H285">
        <v>2</v>
      </c>
      <c r="I285" t="s">
        <v>500</v>
      </c>
      <c r="J285" t="s">
        <v>501</v>
      </c>
      <c r="K285" t="s">
        <v>502</v>
      </c>
      <c r="L285">
        <v>1368</v>
      </c>
      <c r="N285">
        <v>1011</v>
      </c>
      <c r="O285" t="s">
        <v>503</v>
      </c>
      <c r="P285" t="s">
        <v>503</v>
      </c>
      <c r="Q285">
        <v>1</v>
      </c>
      <c r="W285">
        <v>0</v>
      </c>
      <c r="X285">
        <v>-32031357</v>
      </c>
      <c r="Y285">
        <f t="shared" si="120"/>
        <v>0.4</v>
      </c>
      <c r="AA285">
        <v>0</v>
      </c>
      <c r="AB285">
        <v>1517.26</v>
      </c>
      <c r="AC285">
        <v>455.99</v>
      </c>
      <c r="AD285">
        <v>0</v>
      </c>
      <c r="AE285">
        <v>0</v>
      </c>
      <c r="AF285">
        <v>114.83</v>
      </c>
      <c r="AG285">
        <v>12.62</v>
      </c>
      <c r="AH285">
        <v>0</v>
      </c>
      <c r="AI285">
        <v>1</v>
      </c>
      <c r="AJ285">
        <v>12.62</v>
      </c>
      <c r="AK285">
        <v>34.51</v>
      </c>
      <c r="AL285">
        <v>1</v>
      </c>
      <c r="AM285">
        <v>2</v>
      </c>
      <c r="AN285">
        <v>0</v>
      </c>
      <c r="AO285">
        <v>1</v>
      </c>
      <c r="AP285">
        <v>1</v>
      </c>
      <c r="AQ285">
        <v>0</v>
      </c>
      <c r="AR285">
        <v>0</v>
      </c>
      <c r="AS285" t="s">
        <v>3</v>
      </c>
      <c r="AT285">
        <v>0.4</v>
      </c>
      <c r="AU285" t="s">
        <v>3</v>
      </c>
      <c r="AV285">
        <v>0</v>
      </c>
      <c r="AW285">
        <v>2</v>
      </c>
      <c r="AX285">
        <v>151752271</v>
      </c>
      <c r="AY285">
        <v>1</v>
      </c>
      <c r="AZ285">
        <v>0</v>
      </c>
      <c r="BA285">
        <v>346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V285">
        <v>0</v>
      </c>
      <c r="CW285">
        <f>ROUND(Y285*Source!I245,9)</f>
        <v>0.4</v>
      </c>
      <c r="CX285">
        <f>ROUND(Y285*Source!I245,9)</f>
        <v>0.4</v>
      </c>
      <c r="CY285">
        <f>AB285</f>
        <v>1517.26</v>
      </c>
      <c r="CZ285">
        <f>AF285</f>
        <v>114.83</v>
      </c>
      <c r="DA285">
        <f>AJ285</f>
        <v>12.62</v>
      </c>
      <c r="DB285">
        <f t="shared" si="121"/>
        <v>45.93</v>
      </c>
      <c r="DC285">
        <f t="shared" si="122"/>
        <v>5.05</v>
      </c>
      <c r="DD285" t="s">
        <v>3</v>
      </c>
      <c r="DE285" t="s">
        <v>3</v>
      </c>
      <c r="DF285">
        <f t="shared" si="118"/>
        <v>0</v>
      </c>
      <c r="DG285">
        <f>ROUND(ROUND(AF285*AJ285,2)*CX285,2)</f>
        <v>579.66</v>
      </c>
      <c r="DH285">
        <f>ROUND(ROUND(AG285*AK285,2)*CX285,2)</f>
        <v>174.21</v>
      </c>
      <c r="DI285">
        <f t="shared" si="112"/>
        <v>0</v>
      </c>
      <c r="DJ285">
        <f>DG285</f>
        <v>579.66</v>
      </c>
      <c r="DK285">
        <v>0</v>
      </c>
      <c r="DL285" t="s">
        <v>3</v>
      </c>
      <c r="DM285">
        <v>0</v>
      </c>
      <c r="DN285" t="s">
        <v>3</v>
      </c>
      <c r="DO285">
        <v>0</v>
      </c>
    </row>
    <row r="286" spans="1:119" x14ac:dyDescent="0.2">
      <c r="A286">
        <f>ROW(Source!A245)</f>
        <v>245</v>
      </c>
      <c r="B286">
        <v>151751235</v>
      </c>
      <c r="C286">
        <v>151752256</v>
      </c>
      <c r="D286">
        <v>37393578</v>
      </c>
      <c r="E286">
        <v>1</v>
      </c>
      <c r="F286">
        <v>1</v>
      </c>
      <c r="G286">
        <v>37345137</v>
      </c>
      <c r="H286">
        <v>3</v>
      </c>
      <c r="I286" t="s">
        <v>518</v>
      </c>
      <c r="J286" t="s">
        <v>519</v>
      </c>
      <c r="K286" t="s">
        <v>520</v>
      </c>
      <c r="L286">
        <v>1348</v>
      </c>
      <c r="N286">
        <v>1009</v>
      </c>
      <c r="O286" t="s">
        <v>511</v>
      </c>
      <c r="P286" t="s">
        <v>511</v>
      </c>
      <c r="Q286">
        <v>1000</v>
      </c>
      <c r="W286">
        <v>0</v>
      </c>
      <c r="X286">
        <v>1238321560</v>
      </c>
      <c r="Y286">
        <f t="shared" si="120"/>
        <v>2.9999999999999997E-4</v>
      </c>
      <c r="AA286">
        <v>6836.51</v>
      </c>
      <c r="AB286">
        <v>0</v>
      </c>
      <c r="AC286">
        <v>0</v>
      </c>
      <c r="AD286">
        <v>0</v>
      </c>
      <c r="AE286">
        <v>1227.3800000000001</v>
      </c>
      <c r="AF286">
        <v>0</v>
      </c>
      <c r="AG286">
        <v>0</v>
      </c>
      <c r="AH286">
        <v>0</v>
      </c>
      <c r="AI286">
        <v>5.57</v>
      </c>
      <c r="AJ286">
        <v>1</v>
      </c>
      <c r="AK286">
        <v>1</v>
      </c>
      <c r="AL286">
        <v>1</v>
      </c>
      <c r="AM286">
        <v>2</v>
      </c>
      <c r="AN286">
        <v>0</v>
      </c>
      <c r="AO286">
        <v>1</v>
      </c>
      <c r="AP286">
        <v>1</v>
      </c>
      <c r="AQ286">
        <v>0</v>
      </c>
      <c r="AR286">
        <v>0</v>
      </c>
      <c r="AS286" t="s">
        <v>3</v>
      </c>
      <c r="AT286">
        <v>2.9999999999999997E-4</v>
      </c>
      <c r="AU286" t="s">
        <v>3</v>
      </c>
      <c r="AV286">
        <v>0</v>
      </c>
      <c r="AW286">
        <v>2</v>
      </c>
      <c r="AX286">
        <v>151752272</v>
      </c>
      <c r="AY286">
        <v>1</v>
      </c>
      <c r="AZ286">
        <v>0</v>
      </c>
      <c r="BA286">
        <v>347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V286">
        <v>0</v>
      </c>
      <c r="CW286">
        <v>0</v>
      </c>
      <c r="CX286">
        <f>ROUND(Y286*Source!I245,9)</f>
        <v>2.9999999999999997E-4</v>
      </c>
      <c r="CY286">
        <f t="shared" ref="CY286:CY296" si="127">AA286</f>
        <v>6836.51</v>
      </c>
      <c r="CZ286">
        <f t="shared" ref="CZ286:CZ296" si="128">AE286</f>
        <v>1227.3800000000001</v>
      </c>
      <c r="DA286">
        <f t="shared" ref="DA286:DA296" si="129">AI286</f>
        <v>5.57</v>
      </c>
      <c r="DB286">
        <f t="shared" si="121"/>
        <v>0.37</v>
      </c>
      <c r="DC286">
        <f t="shared" si="122"/>
        <v>0</v>
      </c>
      <c r="DD286" t="s">
        <v>3</v>
      </c>
      <c r="DE286" t="s">
        <v>3</v>
      </c>
      <c r="DF286">
        <f t="shared" ref="DF286:DF296" si="130">ROUND(ROUND(AE286*AI286,2)*CX286,2)</f>
        <v>2.0499999999999998</v>
      </c>
      <c r="DG286">
        <f t="shared" ref="DG286:DG318" si="131">ROUND(ROUND(AF286,2)*CX286,2)</f>
        <v>0</v>
      </c>
      <c r="DH286">
        <f t="shared" ref="DH286:DH318" si="132">ROUND(ROUND(AG286,2)*CX286,2)</f>
        <v>0</v>
      </c>
      <c r="DI286">
        <f t="shared" si="112"/>
        <v>0</v>
      </c>
      <c r="DJ286">
        <f t="shared" ref="DJ286:DJ296" si="133">DF286</f>
        <v>2.0499999999999998</v>
      </c>
      <c r="DK286">
        <v>0</v>
      </c>
      <c r="DL286" t="s">
        <v>3</v>
      </c>
      <c r="DM286">
        <v>0</v>
      </c>
      <c r="DN286" t="s">
        <v>3</v>
      </c>
      <c r="DO286">
        <v>0</v>
      </c>
    </row>
    <row r="287" spans="1:119" x14ac:dyDescent="0.2">
      <c r="A287">
        <f>ROW(Source!A245)</f>
        <v>245</v>
      </c>
      <c r="B287">
        <v>151751235</v>
      </c>
      <c r="C287">
        <v>151752256</v>
      </c>
      <c r="D287">
        <v>37395969</v>
      </c>
      <c r="E287">
        <v>1</v>
      </c>
      <c r="F287">
        <v>1</v>
      </c>
      <c r="G287">
        <v>37345137</v>
      </c>
      <c r="H287">
        <v>3</v>
      </c>
      <c r="I287" t="s">
        <v>521</v>
      </c>
      <c r="J287" t="s">
        <v>522</v>
      </c>
      <c r="K287" t="s">
        <v>523</v>
      </c>
      <c r="L287">
        <v>1346</v>
      </c>
      <c r="N287">
        <v>1009</v>
      </c>
      <c r="O287" t="s">
        <v>507</v>
      </c>
      <c r="P287" t="s">
        <v>507</v>
      </c>
      <c r="Q287">
        <v>1</v>
      </c>
      <c r="W287">
        <v>0</v>
      </c>
      <c r="X287">
        <v>946507008</v>
      </c>
      <c r="Y287">
        <f t="shared" si="120"/>
        <v>0.03</v>
      </c>
      <c r="AA287">
        <v>194.77</v>
      </c>
      <c r="AB287">
        <v>0</v>
      </c>
      <c r="AC287">
        <v>0</v>
      </c>
      <c r="AD287">
        <v>0</v>
      </c>
      <c r="AE287">
        <v>15.11</v>
      </c>
      <c r="AF287">
        <v>0</v>
      </c>
      <c r="AG287">
        <v>0</v>
      </c>
      <c r="AH287">
        <v>0</v>
      </c>
      <c r="AI287">
        <v>12.89</v>
      </c>
      <c r="AJ287">
        <v>1</v>
      </c>
      <c r="AK287">
        <v>1</v>
      </c>
      <c r="AL287">
        <v>1</v>
      </c>
      <c r="AM287">
        <v>2</v>
      </c>
      <c r="AN287">
        <v>0</v>
      </c>
      <c r="AO287">
        <v>1</v>
      </c>
      <c r="AP287">
        <v>1</v>
      </c>
      <c r="AQ287">
        <v>0</v>
      </c>
      <c r="AR287">
        <v>0</v>
      </c>
      <c r="AS287" t="s">
        <v>3</v>
      </c>
      <c r="AT287">
        <v>0.03</v>
      </c>
      <c r="AU287" t="s">
        <v>3</v>
      </c>
      <c r="AV287">
        <v>0</v>
      </c>
      <c r="AW287">
        <v>2</v>
      </c>
      <c r="AX287">
        <v>151752273</v>
      </c>
      <c r="AY287">
        <v>1</v>
      </c>
      <c r="AZ287">
        <v>0</v>
      </c>
      <c r="BA287">
        <v>348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V287">
        <v>0</v>
      </c>
      <c r="CW287">
        <v>0</v>
      </c>
      <c r="CX287">
        <f>ROUND(Y287*Source!I245,9)</f>
        <v>0.03</v>
      </c>
      <c r="CY287">
        <f t="shared" si="127"/>
        <v>194.77</v>
      </c>
      <c r="CZ287">
        <f t="shared" si="128"/>
        <v>15.11</v>
      </c>
      <c r="DA287">
        <f t="shared" si="129"/>
        <v>12.89</v>
      </c>
      <c r="DB287">
        <f t="shared" si="121"/>
        <v>0.45</v>
      </c>
      <c r="DC287">
        <f t="shared" si="122"/>
        <v>0</v>
      </c>
      <c r="DD287" t="s">
        <v>3</v>
      </c>
      <c r="DE287" t="s">
        <v>3</v>
      </c>
      <c r="DF287">
        <f t="shared" si="130"/>
        <v>5.84</v>
      </c>
      <c r="DG287">
        <f t="shared" si="131"/>
        <v>0</v>
      </c>
      <c r="DH287">
        <f t="shared" si="132"/>
        <v>0</v>
      </c>
      <c r="DI287">
        <f t="shared" si="112"/>
        <v>0</v>
      </c>
      <c r="DJ287">
        <f t="shared" si="133"/>
        <v>5.84</v>
      </c>
      <c r="DK287">
        <v>0</v>
      </c>
      <c r="DL287" t="s">
        <v>3</v>
      </c>
      <c r="DM287">
        <v>0</v>
      </c>
      <c r="DN287" t="s">
        <v>3</v>
      </c>
      <c r="DO287">
        <v>0</v>
      </c>
    </row>
    <row r="288" spans="1:119" x14ac:dyDescent="0.2">
      <c r="A288">
        <f>ROW(Source!A245)</f>
        <v>245</v>
      </c>
      <c r="B288">
        <v>151751235</v>
      </c>
      <c r="C288">
        <v>151752256</v>
      </c>
      <c r="D288">
        <v>37393756</v>
      </c>
      <c r="E288">
        <v>1</v>
      </c>
      <c r="F288">
        <v>1</v>
      </c>
      <c r="G288">
        <v>37345137</v>
      </c>
      <c r="H288">
        <v>3</v>
      </c>
      <c r="I288" t="s">
        <v>524</v>
      </c>
      <c r="J288" t="s">
        <v>525</v>
      </c>
      <c r="K288" t="s">
        <v>526</v>
      </c>
      <c r="L288">
        <v>1346</v>
      </c>
      <c r="N288">
        <v>1009</v>
      </c>
      <c r="O288" t="s">
        <v>507</v>
      </c>
      <c r="P288" t="s">
        <v>507</v>
      </c>
      <c r="Q288">
        <v>1</v>
      </c>
      <c r="W288">
        <v>0</v>
      </c>
      <c r="X288">
        <v>-286966143</v>
      </c>
      <c r="Y288">
        <f t="shared" si="120"/>
        <v>0.01</v>
      </c>
      <c r="AA288">
        <v>464.93</v>
      </c>
      <c r="AB288">
        <v>0</v>
      </c>
      <c r="AC288">
        <v>0</v>
      </c>
      <c r="AD288">
        <v>0</v>
      </c>
      <c r="AE288">
        <v>16.7</v>
      </c>
      <c r="AF288">
        <v>0</v>
      </c>
      <c r="AG288">
        <v>0</v>
      </c>
      <c r="AH288">
        <v>0</v>
      </c>
      <c r="AI288">
        <v>27.84</v>
      </c>
      <c r="AJ288">
        <v>1</v>
      </c>
      <c r="AK288">
        <v>1</v>
      </c>
      <c r="AL288">
        <v>1</v>
      </c>
      <c r="AM288">
        <v>2</v>
      </c>
      <c r="AN288">
        <v>0</v>
      </c>
      <c r="AO288">
        <v>1</v>
      </c>
      <c r="AP288">
        <v>1</v>
      </c>
      <c r="AQ288">
        <v>0</v>
      </c>
      <c r="AR288">
        <v>0</v>
      </c>
      <c r="AS288" t="s">
        <v>3</v>
      </c>
      <c r="AT288">
        <v>0.01</v>
      </c>
      <c r="AU288" t="s">
        <v>3</v>
      </c>
      <c r="AV288">
        <v>0</v>
      </c>
      <c r="AW288">
        <v>2</v>
      </c>
      <c r="AX288">
        <v>151752274</v>
      </c>
      <c r="AY288">
        <v>1</v>
      </c>
      <c r="AZ288">
        <v>0</v>
      </c>
      <c r="BA288">
        <v>349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V288">
        <v>0</v>
      </c>
      <c r="CW288">
        <v>0</v>
      </c>
      <c r="CX288">
        <f>ROUND(Y288*Source!I245,9)</f>
        <v>0.01</v>
      </c>
      <c r="CY288">
        <f t="shared" si="127"/>
        <v>464.93</v>
      </c>
      <c r="CZ288">
        <f t="shared" si="128"/>
        <v>16.7</v>
      </c>
      <c r="DA288">
        <f t="shared" si="129"/>
        <v>27.84</v>
      </c>
      <c r="DB288">
        <f t="shared" si="121"/>
        <v>0.17</v>
      </c>
      <c r="DC288">
        <f t="shared" si="122"/>
        <v>0</v>
      </c>
      <c r="DD288" t="s">
        <v>3</v>
      </c>
      <c r="DE288" t="s">
        <v>3</v>
      </c>
      <c r="DF288">
        <f t="shared" si="130"/>
        <v>4.6500000000000004</v>
      </c>
      <c r="DG288">
        <f t="shared" si="131"/>
        <v>0</v>
      </c>
      <c r="DH288">
        <f t="shared" si="132"/>
        <v>0</v>
      </c>
      <c r="DI288">
        <f t="shared" si="112"/>
        <v>0</v>
      </c>
      <c r="DJ288">
        <f t="shared" si="133"/>
        <v>4.6500000000000004</v>
      </c>
      <c r="DK288">
        <v>0</v>
      </c>
      <c r="DL288" t="s">
        <v>3</v>
      </c>
      <c r="DM288">
        <v>0</v>
      </c>
      <c r="DN288" t="s">
        <v>3</v>
      </c>
      <c r="DO288">
        <v>0</v>
      </c>
    </row>
    <row r="289" spans="1:119" x14ac:dyDescent="0.2">
      <c r="A289">
        <f>ROW(Source!A245)</f>
        <v>245</v>
      </c>
      <c r="B289">
        <v>151751235</v>
      </c>
      <c r="C289">
        <v>151752256</v>
      </c>
      <c r="D289">
        <v>37393857</v>
      </c>
      <c r="E289">
        <v>1</v>
      </c>
      <c r="F289">
        <v>1</v>
      </c>
      <c r="G289">
        <v>37345137</v>
      </c>
      <c r="H289">
        <v>3</v>
      </c>
      <c r="I289" t="s">
        <v>527</v>
      </c>
      <c r="J289" t="s">
        <v>528</v>
      </c>
      <c r="K289" t="s">
        <v>529</v>
      </c>
      <c r="L289">
        <v>1348</v>
      </c>
      <c r="N289">
        <v>1009</v>
      </c>
      <c r="O289" t="s">
        <v>511</v>
      </c>
      <c r="P289" t="s">
        <v>511</v>
      </c>
      <c r="Q289">
        <v>1000</v>
      </c>
      <c r="W289">
        <v>0</v>
      </c>
      <c r="X289">
        <v>-1917880410</v>
      </c>
      <c r="Y289">
        <f t="shared" si="120"/>
        <v>2.0000000000000002E-5</v>
      </c>
      <c r="AA289">
        <v>127122.59</v>
      </c>
      <c r="AB289">
        <v>0</v>
      </c>
      <c r="AC289">
        <v>0</v>
      </c>
      <c r="AD289">
        <v>0</v>
      </c>
      <c r="AE289">
        <v>17729.79</v>
      </c>
      <c r="AF289">
        <v>0</v>
      </c>
      <c r="AG289">
        <v>0</v>
      </c>
      <c r="AH289">
        <v>0</v>
      </c>
      <c r="AI289">
        <v>7.17</v>
      </c>
      <c r="AJ289">
        <v>1</v>
      </c>
      <c r="AK289">
        <v>1</v>
      </c>
      <c r="AL289">
        <v>1</v>
      </c>
      <c r="AM289">
        <v>2</v>
      </c>
      <c r="AN289">
        <v>0</v>
      </c>
      <c r="AO289">
        <v>1</v>
      </c>
      <c r="AP289">
        <v>1</v>
      </c>
      <c r="AQ289">
        <v>0</v>
      </c>
      <c r="AR289">
        <v>0</v>
      </c>
      <c r="AS289" t="s">
        <v>3</v>
      </c>
      <c r="AT289">
        <v>2.0000000000000002E-5</v>
      </c>
      <c r="AU289" t="s">
        <v>3</v>
      </c>
      <c r="AV289">
        <v>0</v>
      </c>
      <c r="AW289">
        <v>2</v>
      </c>
      <c r="AX289">
        <v>151752275</v>
      </c>
      <c r="AY289">
        <v>1</v>
      </c>
      <c r="AZ289">
        <v>0</v>
      </c>
      <c r="BA289">
        <v>350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V289">
        <v>0</v>
      </c>
      <c r="CW289">
        <v>0</v>
      </c>
      <c r="CX289">
        <f>ROUND(Y289*Source!I245,9)</f>
        <v>2.0000000000000002E-5</v>
      </c>
      <c r="CY289">
        <f t="shared" si="127"/>
        <v>127122.59</v>
      </c>
      <c r="CZ289">
        <f t="shared" si="128"/>
        <v>17729.79</v>
      </c>
      <c r="DA289">
        <f t="shared" si="129"/>
        <v>7.17</v>
      </c>
      <c r="DB289">
        <f t="shared" si="121"/>
        <v>0.35</v>
      </c>
      <c r="DC289">
        <f t="shared" si="122"/>
        <v>0</v>
      </c>
      <c r="DD289" t="s">
        <v>3</v>
      </c>
      <c r="DE289" t="s">
        <v>3</v>
      </c>
      <c r="DF289">
        <f t="shared" si="130"/>
        <v>2.54</v>
      </c>
      <c r="DG289">
        <f t="shared" si="131"/>
        <v>0</v>
      </c>
      <c r="DH289">
        <f t="shared" si="132"/>
        <v>0</v>
      </c>
      <c r="DI289">
        <f t="shared" si="112"/>
        <v>0</v>
      </c>
      <c r="DJ289">
        <f t="shared" si="133"/>
        <v>2.54</v>
      </c>
      <c r="DK289">
        <v>0</v>
      </c>
      <c r="DL289" t="s">
        <v>3</v>
      </c>
      <c r="DM289">
        <v>0</v>
      </c>
      <c r="DN289" t="s">
        <v>3</v>
      </c>
      <c r="DO289">
        <v>0</v>
      </c>
    </row>
    <row r="290" spans="1:119" x14ac:dyDescent="0.2">
      <c r="A290">
        <f>ROW(Source!A245)</f>
        <v>245</v>
      </c>
      <c r="B290">
        <v>151751235</v>
      </c>
      <c r="C290">
        <v>151752256</v>
      </c>
      <c r="D290">
        <v>118154745</v>
      </c>
      <c r="E290">
        <v>1</v>
      </c>
      <c r="F290">
        <v>1</v>
      </c>
      <c r="G290">
        <v>37345137</v>
      </c>
      <c r="H290">
        <v>3</v>
      </c>
      <c r="I290" t="s">
        <v>530</v>
      </c>
      <c r="J290" t="s">
        <v>531</v>
      </c>
      <c r="K290" t="s">
        <v>532</v>
      </c>
      <c r="L290">
        <v>1355</v>
      </c>
      <c r="N290">
        <v>1010</v>
      </c>
      <c r="O290" t="s">
        <v>184</v>
      </c>
      <c r="P290" t="s">
        <v>184</v>
      </c>
      <c r="Q290">
        <v>100</v>
      </c>
      <c r="W290">
        <v>0</v>
      </c>
      <c r="X290">
        <v>57643539</v>
      </c>
      <c r="Y290">
        <f t="shared" si="120"/>
        <v>0.1</v>
      </c>
      <c r="AA290">
        <v>1615.49</v>
      </c>
      <c r="AB290">
        <v>0</v>
      </c>
      <c r="AC290">
        <v>0</v>
      </c>
      <c r="AD290">
        <v>0</v>
      </c>
      <c r="AE290">
        <v>120.2</v>
      </c>
      <c r="AF290">
        <v>0</v>
      </c>
      <c r="AG290">
        <v>0</v>
      </c>
      <c r="AH290">
        <v>0</v>
      </c>
      <c r="AI290">
        <v>13.44</v>
      </c>
      <c r="AJ290">
        <v>1</v>
      </c>
      <c r="AK290">
        <v>1</v>
      </c>
      <c r="AL290">
        <v>1</v>
      </c>
      <c r="AM290">
        <v>2</v>
      </c>
      <c r="AN290">
        <v>0</v>
      </c>
      <c r="AO290">
        <v>1</v>
      </c>
      <c r="AP290">
        <v>1</v>
      </c>
      <c r="AQ290">
        <v>0</v>
      </c>
      <c r="AR290">
        <v>0</v>
      </c>
      <c r="AS290" t="s">
        <v>3</v>
      </c>
      <c r="AT290">
        <v>0.1</v>
      </c>
      <c r="AU290" t="s">
        <v>3</v>
      </c>
      <c r="AV290">
        <v>0</v>
      </c>
      <c r="AW290">
        <v>2</v>
      </c>
      <c r="AX290">
        <v>151752276</v>
      </c>
      <c r="AY290">
        <v>1</v>
      </c>
      <c r="AZ290">
        <v>0</v>
      </c>
      <c r="BA290">
        <v>351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V290">
        <v>0</v>
      </c>
      <c r="CW290">
        <v>0</v>
      </c>
      <c r="CX290">
        <f>ROUND(Y290*Source!I245,9)</f>
        <v>0.1</v>
      </c>
      <c r="CY290">
        <f t="shared" si="127"/>
        <v>1615.49</v>
      </c>
      <c r="CZ290">
        <f t="shared" si="128"/>
        <v>120.2</v>
      </c>
      <c r="DA290">
        <f t="shared" si="129"/>
        <v>13.44</v>
      </c>
      <c r="DB290">
        <f t="shared" si="121"/>
        <v>12.02</v>
      </c>
      <c r="DC290">
        <f t="shared" si="122"/>
        <v>0</v>
      </c>
      <c r="DD290" t="s">
        <v>3</v>
      </c>
      <c r="DE290" t="s">
        <v>3</v>
      </c>
      <c r="DF290">
        <f t="shared" si="130"/>
        <v>161.55000000000001</v>
      </c>
      <c r="DG290">
        <f t="shared" si="131"/>
        <v>0</v>
      </c>
      <c r="DH290">
        <f t="shared" si="132"/>
        <v>0</v>
      </c>
      <c r="DI290">
        <f t="shared" si="112"/>
        <v>0</v>
      </c>
      <c r="DJ290">
        <f t="shared" si="133"/>
        <v>161.55000000000001</v>
      </c>
      <c r="DK290">
        <v>0</v>
      </c>
      <c r="DL290" t="s">
        <v>3</v>
      </c>
      <c r="DM290">
        <v>0</v>
      </c>
      <c r="DN290" t="s">
        <v>3</v>
      </c>
      <c r="DO290">
        <v>0</v>
      </c>
    </row>
    <row r="291" spans="1:119" x14ac:dyDescent="0.2">
      <c r="A291">
        <f>ROW(Source!A245)</f>
        <v>245</v>
      </c>
      <c r="B291">
        <v>151751235</v>
      </c>
      <c r="C291">
        <v>151752256</v>
      </c>
      <c r="D291">
        <v>37394269</v>
      </c>
      <c r="E291">
        <v>1</v>
      </c>
      <c r="F291">
        <v>1</v>
      </c>
      <c r="G291">
        <v>37345137</v>
      </c>
      <c r="H291">
        <v>3</v>
      </c>
      <c r="I291" t="s">
        <v>533</v>
      </c>
      <c r="J291" t="s">
        <v>534</v>
      </c>
      <c r="K291" t="s">
        <v>535</v>
      </c>
      <c r="L291">
        <v>1348</v>
      </c>
      <c r="N291">
        <v>1009</v>
      </c>
      <c r="O291" t="s">
        <v>511</v>
      </c>
      <c r="P291" t="s">
        <v>511</v>
      </c>
      <c r="Q291">
        <v>1000</v>
      </c>
      <c r="W291">
        <v>0</v>
      </c>
      <c r="X291">
        <v>403804236</v>
      </c>
      <c r="Y291">
        <f t="shared" si="120"/>
        <v>6.0000000000000002E-5</v>
      </c>
      <c r="AA291">
        <v>1930271.46</v>
      </c>
      <c r="AB291">
        <v>0</v>
      </c>
      <c r="AC291">
        <v>0</v>
      </c>
      <c r="AD291">
        <v>0</v>
      </c>
      <c r="AE291">
        <v>64128.62</v>
      </c>
      <c r="AF291">
        <v>0</v>
      </c>
      <c r="AG291">
        <v>0</v>
      </c>
      <c r="AH291">
        <v>0</v>
      </c>
      <c r="AI291">
        <v>30.1</v>
      </c>
      <c r="AJ291">
        <v>1</v>
      </c>
      <c r="AK291">
        <v>1</v>
      </c>
      <c r="AL291">
        <v>1</v>
      </c>
      <c r="AM291">
        <v>2</v>
      </c>
      <c r="AN291">
        <v>0</v>
      </c>
      <c r="AO291">
        <v>1</v>
      </c>
      <c r="AP291">
        <v>1</v>
      </c>
      <c r="AQ291">
        <v>0</v>
      </c>
      <c r="AR291">
        <v>0</v>
      </c>
      <c r="AS291" t="s">
        <v>3</v>
      </c>
      <c r="AT291">
        <v>6.0000000000000002E-5</v>
      </c>
      <c r="AU291" t="s">
        <v>3</v>
      </c>
      <c r="AV291">
        <v>0</v>
      </c>
      <c r="AW291">
        <v>2</v>
      </c>
      <c r="AX291">
        <v>151752277</v>
      </c>
      <c r="AY291">
        <v>1</v>
      </c>
      <c r="AZ291">
        <v>0</v>
      </c>
      <c r="BA291">
        <v>352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V291">
        <v>0</v>
      </c>
      <c r="CW291">
        <v>0</v>
      </c>
      <c r="CX291">
        <f>ROUND(Y291*Source!I245,9)</f>
        <v>6.0000000000000002E-5</v>
      </c>
      <c r="CY291">
        <f t="shared" si="127"/>
        <v>1930271.46</v>
      </c>
      <c r="CZ291">
        <f t="shared" si="128"/>
        <v>64128.62</v>
      </c>
      <c r="DA291">
        <f t="shared" si="129"/>
        <v>30.1</v>
      </c>
      <c r="DB291">
        <f t="shared" si="121"/>
        <v>3.85</v>
      </c>
      <c r="DC291">
        <f t="shared" si="122"/>
        <v>0</v>
      </c>
      <c r="DD291" t="s">
        <v>3</v>
      </c>
      <c r="DE291" t="s">
        <v>3</v>
      </c>
      <c r="DF291">
        <f t="shared" si="130"/>
        <v>115.82</v>
      </c>
      <c r="DG291">
        <f t="shared" si="131"/>
        <v>0</v>
      </c>
      <c r="DH291">
        <f t="shared" si="132"/>
        <v>0</v>
      </c>
      <c r="DI291">
        <f t="shared" si="112"/>
        <v>0</v>
      </c>
      <c r="DJ291">
        <f t="shared" si="133"/>
        <v>115.82</v>
      </c>
      <c r="DK291">
        <v>0</v>
      </c>
      <c r="DL291" t="s">
        <v>3</v>
      </c>
      <c r="DM291">
        <v>0</v>
      </c>
      <c r="DN291" t="s">
        <v>3</v>
      </c>
      <c r="DO291">
        <v>0</v>
      </c>
    </row>
    <row r="292" spans="1:119" x14ac:dyDescent="0.2">
      <c r="A292">
        <f>ROW(Source!A245)</f>
        <v>245</v>
      </c>
      <c r="B292">
        <v>151751235</v>
      </c>
      <c r="C292">
        <v>151752256</v>
      </c>
      <c r="D292">
        <v>37394277</v>
      </c>
      <c r="E292">
        <v>1</v>
      </c>
      <c r="F292">
        <v>1</v>
      </c>
      <c r="G292">
        <v>37345137</v>
      </c>
      <c r="H292">
        <v>3</v>
      </c>
      <c r="I292" t="s">
        <v>536</v>
      </c>
      <c r="J292" t="s">
        <v>537</v>
      </c>
      <c r="K292" t="s">
        <v>538</v>
      </c>
      <c r="L292">
        <v>1348</v>
      </c>
      <c r="N292">
        <v>1009</v>
      </c>
      <c r="O292" t="s">
        <v>511</v>
      </c>
      <c r="P292" t="s">
        <v>511</v>
      </c>
      <c r="Q292">
        <v>1000</v>
      </c>
      <c r="W292">
        <v>0</v>
      </c>
      <c r="X292">
        <v>1034648933</v>
      </c>
      <c r="Y292">
        <f t="shared" si="120"/>
        <v>1E-4</v>
      </c>
      <c r="AA292">
        <v>1198384.3999999999</v>
      </c>
      <c r="AB292">
        <v>0</v>
      </c>
      <c r="AC292">
        <v>0</v>
      </c>
      <c r="AD292">
        <v>0</v>
      </c>
      <c r="AE292">
        <v>81246.399999999994</v>
      </c>
      <c r="AF292">
        <v>0</v>
      </c>
      <c r="AG292">
        <v>0</v>
      </c>
      <c r="AH292">
        <v>0</v>
      </c>
      <c r="AI292">
        <v>14.75</v>
      </c>
      <c r="AJ292">
        <v>1</v>
      </c>
      <c r="AK292">
        <v>1</v>
      </c>
      <c r="AL292">
        <v>1</v>
      </c>
      <c r="AM292">
        <v>2</v>
      </c>
      <c r="AN292">
        <v>0</v>
      </c>
      <c r="AO292">
        <v>1</v>
      </c>
      <c r="AP292">
        <v>1</v>
      </c>
      <c r="AQ292">
        <v>0</v>
      </c>
      <c r="AR292">
        <v>0</v>
      </c>
      <c r="AS292" t="s">
        <v>3</v>
      </c>
      <c r="AT292">
        <v>1E-4</v>
      </c>
      <c r="AU292" t="s">
        <v>3</v>
      </c>
      <c r="AV292">
        <v>0</v>
      </c>
      <c r="AW292">
        <v>2</v>
      </c>
      <c r="AX292">
        <v>151752278</v>
      </c>
      <c r="AY292">
        <v>1</v>
      </c>
      <c r="AZ292">
        <v>0</v>
      </c>
      <c r="BA292">
        <v>353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V292">
        <v>0</v>
      </c>
      <c r="CW292">
        <v>0</v>
      </c>
      <c r="CX292">
        <f>ROUND(Y292*Source!I245,9)</f>
        <v>1E-4</v>
      </c>
      <c r="CY292">
        <f t="shared" si="127"/>
        <v>1198384.3999999999</v>
      </c>
      <c r="CZ292">
        <f t="shared" si="128"/>
        <v>81246.399999999994</v>
      </c>
      <c r="DA292">
        <f t="shared" si="129"/>
        <v>14.75</v>
      </c>
      <c r="DB292">
        <f t="shared" si="121"/>
        <v>8.1199999999999992</v>
      </c>
      <c r="DC292">
        <f t="shared" si="122"/>
        <v>0</v>
      </c>
      <c r="DD292" t="s">
        <v>3</v>
      </c>
      <c r="DE292" t="s">
        <v>3</v>
      </c>
      <c r="DF292">
        <f t="shared" si="130"/>
        <v>119.84</v>
      </c>
      <c r="DG292">
        <f t="shared" si="131"/>
        <v>0</v>
      </c>
      <c r="DH292">
        <f t="shared" si="132"/>
        <v>0</v>
      </c>
      <c r="DI292">
        <f t="shared" si="112"/>
        <v>0</v>
      </c>
      <c r="DJ292">
        <f t="shared" si="133"/>
        <v>119.84</v>
      </c>
      <c r="DK292">
        <v>0</v>
      </c>
      <c r="DL292" t="s">
        <v>3</v>
      </c>
      <c r="DM292">
        <v>0</v>
      </c>
      <c r="DN292" t="s">
        <v>3</v>
      </c>
      <c r="DO292">
        <v>0</v>
      </c>
    </row>
    <row r="293" spans="1:119" x14ac:dyDescent="0.2">
      <c r="A293">
        <f>ROW(Source!A245)</f>
        <v>245</v>
      </c>
      <c r="B293">
        <v>151751235</v>
      </c>
      <c r="C293">
        <v>151752256</v>
      </c>
      <c r="D293">
        <v>37407208</v>
      </c>
      <c r="E293">
        <v>1</v>
      </c>
      <c r="F293">
        <v>1</v>
      </c>
      <c r="G293">
        <v>37345137</v>
      </c>
      <c r="H293">
        <v>3</v>
      </c>
      <c r="I293" t="s">
        <v>539</v>
      </c>
      <c r="J293" t="s">
        <v>540</v>
      </c>
      <c r="K293" t="s">
        <v>541</v>
      </c>
      <c r="L293">
        <v>1301</v>
      </c>
      <c r="N293">
        <v>1003</v>
      </c>
      <c r="O293" t="s">
        <v>134</v>
      </c>
      <c r="P293" t="s">
        <v>134</v>
      </c>
      <c r="Q293">
        <v>1</v>
      </c>
      <c r="W293">
        <v>0</v>
      </c>
      <c r="X293">
        <v>660143704</v>
      </c>
      <c r="Y293">
        <f t="shared" si="120"/>
        <v>5.91</v>
      </c>
      <c r="AA293">
        <v>4.53</v>
      </c>
      <c r="AB293">
        <v>0</v>
      </c>
      <c r="AC293">
        <v>0</v>
      </c>
      <c r="AD293">
        <v>0</v>
      </c>
      <c r="AE293">
        <v>0.69</v>
      </c>
      <c r="AF293">
        <v>0</v>
      </c>
      <c r="AG293">
        <v>0</v>
      </c>
      <c r="AH293">
        <v>0</v>
      </c>
      <c r="AI293">
        <v>6.57</v>
      </c>
      <c r="AJ293">
        <v>1</v>
      </c>
      <c r="AK293">
        <v>1</v>
      </c>
      <c r="AL293">
        <v>1</v>
      </c>
      <c r="AM293">
        <v>2</v>
      </c>
      <c r="AN293">
        <v>0</v>
      </c>
      <c r="AO293">
        <v>1</v>
      </c>
      <c r="AP293">
        <v>1</v>
      </c>
      <c r="AQ293">
        <v>0</v>
      </c>
      <c r="AR293">
        <v>0</v>
      </c>
      <c r="AS293" t="s">
        <v>3</v>
      </c>
      <c r="AT293">
        <v>5.91</v>
      </c>
      <c r="AU293" t="s">
        <v>3</v>
      </c>
      <c r="AV293">
        <v>0</v>
      </c>
      <c r="AW293">
        <v>2</v>
      </c>
      <c r="AX293">
        <v>151752279</v>
      </c>
      <c r="AY293">
        <v>1</v>
      </c>
      <c r="AZ293">
        <v>0</v>
      </c>
      <c r="BA293">
        <v>354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V293">
        <v>0</v>
      </c>
      <c r="CW293">
        <v>0</v>
      </c>
      <c r="CX293">
        <f>ROUND(Y293*Source!I245,9)</f>
        <v>5.91</v>
      </c>
      <c r="CY293">
        <f t="shared" si="127"/>
        <v>4.53</v>
      </c>
      <c r="CZ293">
        <f t="shared" si="128"/>
        <v>0.69</v>
      </c>
      <c r="DA293">
        <f t="shared" si="129"/>
        <v>6.57</v>
      </c>
      <c r="DB293">
        <f t="shared" si="121"/>
        <v>4.08</v>
      </c>
      <c r="DC293">
        <f t="shared" si="122"/>
        <v>0</v>
      </c>
      <c r="DD293" t="s">
        <v>3</v>
      </c>
      <c r="DE293" t="s">
        <v>3</v>
      </c>
      <c r="DF293">
        <f t="shared" si="130"/>
        <v>26.77</v>
      </c>
      <c r="DG293">
        <f t="shared" si="131"/>
        <v>0</v>
      </c>
      <c r="DH293">
        <f t="shared" si="132"/>
        <v>0</v>
      </c>
      <c r="DI293">
        <f t="shared" si="112"/>
        <v>0</v>
      </c>
      <c r="DJ293">
        <f t="shared" si="133"/>
        <v>26.77</v>
      </c>
      <c r="DK293">
        <v>0</v>
      </c>
      <c r="DL293" t="s">
        <v>3</v>
      </c>
      <c r="DM293">
        <v>0</v>
      </c>
      <c r="DN293" t="s">
        <v>3</v>
      </c>
      <c r="DO293">
        <v>0</v>
      </c>
    </row>
    <row r="294" spans="1:119" x14ac:dyDescent="0.2">
      <c r="A294">
        <f>ROW(Source!A245)</f>
        <v>245</v>
      </c>
      <c r="B294">
        <v>151751235</v>
      </c>
      <c r="C294">
        <v>151752256</v>
      </c>
      <c r="D294">
        <v>37407278</v>
      </c>
      <c r="E294">
        <v>1</v>
      </c>
      <c r="F294">
        <v>1</v>
      </c>
      <c r="G294">
        <v>37345137</v>
      </c>
      <c r="H294">
        <v>3</v>
      </c>
      <c r="I294" t="s">
        <v>542</v>
      </c>
      <c r="J294" t="s">
        <v>543</v>
      </c>
      <c r="K294" t="s">
        <v>544</v>
      </c>
      <c r="L294">
        <v>1346</v>
      </c>
      <c r="N294">
        <v>1009</v>
      </c>
      <c r="O294" t="s">
        <v>507</v>
      </c>
      <c r="P294" t="s">
        <v>507</v>
      </c>
      <c r="Q294">
        <v>1</v>
      </c>
      <c r="W294">
        <v>0</v>
      </c>
      <c r="X294">
        <v>1313298043</v>
      </c>
      <c r="Y294">
        <f t="shared" si="120"/>
        <v>0.02</v>
      </c>
      <c r="AA294">
        <v>3047.23</v>
      </c>
      <c r="AB294">
        <v>0</v>
      </c>
      <c r="AC294">
        <v>0</v>
      </c>
      <c r="AD294">
        <v>0</v>
      </c>
      <c r="AE294">
        <v>493.08</v>
      </c>
      <c r="AF294">
        <v>0</v>
      </c>
      <c r="AG294">
        <v>0</v>
      </c>
      <c r="AH294">
        <v>0</v>
      </c>
      <c r="AI294">
        <v>6.18</v>
      </c>
      <c r="AJ294">
        <v>1</v>
      </c>
      <c r="AK294">
        <v>1</v>
      </c>
      <c r="AL294">
        <v>1</v>
      </c>
      <c r="AM294">
        <v>2</v>
      </c>
      <c r="AN294">
        <v>0</v>
      </c>
      <c r="AO294">
        <v>1</v>
      </c>
      <c r="AP294">
        <v>1</v>
      </c>
      <c r="AQ294">
        <v>0</v>
      </c>
      <c r="AR294">
        <v>0</v>
      </c>
      <c r="AS294" t="s">
        <v>3</v>
      </c>
      <c r="AT294">
        <v>0.02</v>
      </c>
      <c r="AU294" t="s">
        <v>3</v>
      </c>
      <c r="AV294">
        <v>0</v>
      </c>
      <c r="AW294">
        <v>2</v>
      </c>
      <c r="AX294">
        <v>151752280</v>
      </c>
      <c r="AY294">
        <v>1</v>
      </c>
      <c r="AZ294">
        <v>0</v>
      </c>
      <c r="BA294">
        <v>355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V294">
        <v>0</v>
      </c>
      <c r="CW294">
        <v>0</v>
      </c>
      <c r="CX294">
        <f>ROUND(Y294*Source!I245,9)</f>
        <v>0.02</v>
      </c>
      <c r="CY294">
        <f t="shared" si="127"/>
        <v>3047.23</v>
      </c>
      <c r="CZ294">
        <f t="shared" si="128"/>
        <v>493.08</v>
      </c>
      <c r="DA294">
        <f t="shared" si="129"/>
        <v>6.18</v>
      </c>
      <c r="DB294">
        <f t="shared" si="121"/>
        <v>9.86</v>
      </c>
      <c r="DC294">
        <f t="shared" si="122"/>
        <v>0</v>
      </c>
      <c r="DD294" t="s">
        <v>3</v>
      </c>
      <c r="DE294" t="s">
        <v>3</v>
      </c>
      <c r="DF294">
        <f t="shared" si="130"/>
        <v>60.94</v>
      </c>
      <c r="DG294">
        <f t="shared" si="131"/>
        <v>0</v>
      </c>
      <c r="DH294">
        <f t="shared" si="132"/>
        <v>0</v>
      </c>
      <c r="DI294">
        <f t="shared" si="112"/>
        <v>0</v>
      </c>
      <c r="DJ294">
        <f t="shared" si="133"/>
        <v>60.94</v>
      </c>
      <c r="DK294">
        <v>0</v>
      </c>
      <c r="DL294" t="s">
        <v>3</v>
      </c>
      <c r="DM294">
        <v>0</v>
      </c>
      <c r="DN294" t="s">
        <v>3</v>
      </c>
      <c r="DO294">
        <v>0</v>
      </c>
    </row>
    <row r="295" spans="1:119" x14ac:dyDescent="0.2">
      <c r="A295">
        <f>ROW(Source!A245)</f>
        <v>245</v>
      </c>
      <c r="B295">
        <v>151751235</v>
      </c>
      <c r="C295">
        <v>151752256</v>
      </c>
      <c r="D295">
        <v>37406760</v>
      </c>
      <c r="E295">
        <v>1</v>
      </c>
      <c r="F295">
        <v>1</v>
      </c>
      <c r="G295">
        <v>37345137</v>
      </c>
      <c r="H295">
        <v>3</v>
      </c>
      <c r="I295" t="s">
        <v>545</v>
      </c>
      <c r="J295" t="s">
        <v>546</v>
      </c>
      <c r="K295" t="s">
        <v>547</v>
      </c>
      <c r="L295">
        <v>1355</v>
      </c>
      <c r="N295">
        <v>1010</v>
      </c>
      <c r="O295" t="s">
        <v>184</v>
      </c>
      <c r="P295" t="s">
        <v>184</v>
      </c>
      <c r="Q295">
        <v>100</v>
      </c>
      <c r="W295">
        <v>0</v>
      </c>
      <c r="X295">
        <v>-1327613835</v>
      </c>
      <c r="Y295">
        <f t="shared" si="120"/>
        <v>0.04</v>
      </c>
      <c r="AA295">
        <v>1958.38</v>
      </c>
      <c r="AB295">
        <v>0</v>
      </c>
      <c r="AC295">
        <v>0</v>
      </c>
      <c r="AD295">
        <v>0</v>
      </c>
      <c r="AE295">
        <v>413.16</v>
      </c>
      <c r="AF295">
        <v>0</v>
      </c>
      <c r="AG295">
        <v>0</v>
      </c>
      <c r="AH295">
        <v>0</v>
      </c>
      <c r="AI295">
        <v>4.74</v>
      </c>
      <c r="AJ295">
        <v>1</v>
      </c>
      <c r="AK295">
        <v>1</v>
      </c>
      <c r="AL295">
        <v>1</v>
      </c>
      <c r="AM295">
        <v>2</v>
      </c>
      <c r="AN295">
        <v>0</v>
      </c>
      <c r="AO295">
        <v>1</v>
      </c>
      <c r="AP295">
        <v>1</v>
      </c>
      <c r="AQ295">
        <v>0</v>
      </c>
      <c r="AR295">
        <v>0</v>
      </c>
      <c r="AS295" t="s">
        <v>3</v>
      </c>
      <c r="AT295">
        <v>0.04</v>
      </c>
      <c r="AU295" t="s">
        <v>3</v>
      </c>
      <c r="AV295">
        <v>0</v>
      </c>
      <c r="AW295">
        <v>2</v>
      </c>
      <c r="AX295">
        <v>151752281</v>
      </c>
      <c r="AY295">
        <v>1</v>
      </c>
      <c r="AZ295">
        <v>0</v>
      </c>
      <c r="BA295">
        <v>356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V295">
        <v>0</v>
      </c>
      <c r="CW295">
        <v>0</v>
      </c>
      <c r="CX295">
        <f>ROUND(Y295*Source!I245,9)</f>
        <v>0.04</v>
      </c>
      <c r="CY295">
        <f t="shared" si="127"/>
        <v>1958.38</v>
      </c>
      <c r="CZ295">
        <f t="shared" si="128"/>
        <v>413.16</v>
      </c>
      <c r="DA295">
        <f t="shared" si="129"/>
        <v>4.74</v>
      </c>
      <c r="DB295">
        <f t="shared" si="121"/>
        <v>16.53</v>
      </c>
      <c r="DC295">
        <f t="shared" si="122"/>
        <v>0</v>
      </c>
      <c r="DD295" t="s">
        <v>3</v>
      </c>
      <c r="DE295" t="s">
        <v>3</v>
      </c>
      <c r="DF295">
        <f t="shared" si="130"/>
        <v>78.34</v>
      </c>
      <c r="DG295">
        <f t="shared" si="131"/>
        <v>0</v>
      </c>
      <c r="DH295">
        <f t="shared" si="132"/>
        <v>0</v>
      </c>
      <c r="DI295">
        <f t="shared" si="112"/>
        <v>0</v>
      </c>
      <c r="DJ295">
        <f t="shared" si="133"/>
        <v>78.34</v>
      </c>
      <c r="DK295">
        <v>0</v>
      </c>
      <c r="DL295" t="s">
        <v>3</v>
      </c>
      <c r="DM295">
        <v>0</v>
      </c>
      <c r="DN295" t="s">
        <v>3</v>
      </c>
      <c r="DO295">
        <v>0</v>
      </c>
    </row>
    <row r="296" spans="1:119" x14ac:dyDescent="0.2">
      <c r="A296">
        <f>ROW(Source!A245)</f>
        <v>245</v>
      </c>
      <c r="B296">
        <v>151751235</v>
      </c>
      <c r="C296">
        <v>151752256</v>
      </c>
      <c r="D296">
        <v>37367069</v>
      </c>
      <c r="E296">
        <v>37345137</v>
      </c>
      <c r="F296">
        <v>1</v>
      </c>
      <c r="G296">
        <v>37345137</v>
      </c>
      <c r="H296">
        <v>3</v>
      </c>
      <c r="I296" t="s">
        <v>516</v>
      </c>
      <c r="J296" t="s">
        <v>3</v>
      </c>
      <c r="K296" t="s">
        <v>517</v>
      </c>
      <c r="L296">
        <v>1348</v>
      </c>
      <c r="N296">
        <v>1009</v>
      </c>
      <c r="O296" t="s">
        <v>511</v>
      </c>
      <c r="P296" t="s">
        <v>511</v>
      </c>
      <c r="Q296">
        <v>1000</v>
      </c>
      <c r="W296">
        <v>0</v>
      </c>
      <c r="X296">
        <v>-783086922</v>
      </c>
      <c r="Y296">
        <f t="shared" si="120"/>
        <v>1E-3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9.74</v>
      </c>
      <c r="AJ296">
        <v>1</v>
      </c>
      <c r="AK296">
        <v>1</v>
      </c>
      <c r="AL296">
        <v>1</v>
      </c>
      <c r="AM296">
        <v>5</v>
      </c>
      <c r="AN296">
        <v>0</v>
      </c>
      <c r="AO296">
        <v>1</v>
      </c>
      <c r="AP296">
        <v>1</v>
      </c>
      <c r="AQ296">
        <v>0</v>
      </c>
      <c r="AR296">
        <v>0</v>
      </c>
      <c r="AS296" t="s">
        <v>3</v>
      </c>
      <c r="AT296">
        <v>1E-3</v>
      </c>
      <c r="AU296" t="s">
        <v>3</v>
      </c>
      <c r="AV296">
        <v>0</v>
      </c>
      <c r="AW296">
        <v>2</v>
      </c>
      <c r="AX296">
        <v>151752285</v>
      </c>
      <c r="AY296">
        <v>1</v>
      </c>
      <c r="AZ296">
        <v>0</v>
      </c>
      <c r="BA296">
        <v>360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V296">
        <v>0</v>
      </c>
      <c r="CW296">
        <v>0</v>
      </c>
      <c r="CX296">
        <f>ROUND(Y296*Source!I245,9)</f>
        <v>1E-3</v>
      </c>
      <c r="CY296">
        <f t="shared" si="127"/>
        <v>0</v>
      </c>
      <c r="CZ296">
        <f t="shared" si="128"/>
        <v>0</v>
      </c>
      <c r="DA296">
        <f t="shared" si="129"/>
        <v>9.74</v>
      </c>
      <c r="DB296">
        <f t="shared" si="121"/>
        <v>0</v>
      </c>
      <c r="DC296">
        <f t="shared" si="122"/>
        <v>0</v>
      </c>
      <c r="DD296" t="s">
        <v>3</v>
      </c>
      <c r="DE296" t="s">
        <v>3</v>
      </c>
      <c r="DF296">
        <f t="shared" si="130"/>
        <v>0</v>
      </c>
      <c r="DG296">
        <f t="shared" si="131"/>
        <v>0</v>
      </c>
      <c r="DH296">
        <f t="shared" si="132"/>
        <v>0</v>
      </c>
      <c r="DI296">
        <f t="shared" si="112"/>
        <v>0</v>
      </c>
      <c r="DJ296">
        <f t="shared" si="133"/>
        <v>0</v>
      </c>
      <c r="DK296">
        <v>0</v>
      </c>
      <c r="DL296" t="s">
        <v>3</v>
      </c>
      <c r="DM296">
        <v>0</v>
      </c>
      <c r="DN296" t="s">
        <v>3</v>
      </c>
      <c r="DO296">
        <v>0</v>
      </c>
    </row>
    <row r="297" spans="1:119" x14ac:dyDescent="0.2">
      <c r="A297">
        <f>ROW(Source!A248)</f>
        <v>248</v>
      </c>
      <c r="B297">
        <v>151751237</v>
      </c>
      <c r="C297">
        <v>151752287</v>
      </c>
      <c r="D297">
        <v>37345142</v>
      </c>
      <c r="E297">
        <v>37345137</v>
      </c>
      <c r="F297">
        <v>1</v>
      </c>
      <c r="G297">
        <v>37345137</v>
      </c>
      <c r="H297">
        <v>1</v>
      </c>
      <c r="I297" t="s">
        <v>497</v>
      </c>
      <c r="J297" t="s">
        <v>3</v>
      </c>
      <c r="K297" t="s">
        <v>498</v>
      </c>
      <c r="L297">
        <v>1191</v>
      </c>
      <c r="N297">
        <v>1013</v>
      </c>
      <c r="O297" t="s">
        <v>499</v>
      </c>
      <c r="P297" t="s">
        <v>499</v>
      </c>
      <c r="Q297">
        <v>1</v>
      </c>
      <c r="W297">
        <v>0</v>
      </c>
      <c r="X297">
        <v>476480486</v>
      </c>
      <c r="Y297">
        <f t="shared" si="120"/>
        <v>2.06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1</v>
      </c>
      <c r="AJ297">
        <v>1</v>
      </c>
      <c r="AK297">
        <v>1</v>
      </c>
      <c r="AL297">
        <v>1</v>
      </c>
      <c r="AM297">
        <v>-2</v>
      </c>
      <c r="AN297">
        <v>0</v>
      </c>
      <c r="AO297">
        <v>1</v>
      </c>
      <c r="AP297">
        <v>1</v>
      </c>
      <c r="AQ297">
        <v>0</v>
      </c>
      <c r="AR297">
        <v>0</v>
      </c>
      <c r="AS297" t="s">
        <v>3</v>
      </c>
      <c r="AT297">
        <v>2.06</v>
      </c>
      <c r="AU297" t="s">
        <v>3</v>
      </c>
      <c r="AV297">
        <v>1</v>
      </c>
      <c r="AW297">
        <v>2</v>
      </c>
      <c r="AX297">
        <v>151752294</v>
      </c>
      <c r="AY297">
        <v>1</v>
      </c>
      <c r="AZ297">
        <v>0</v>
      </c>
      <c r="BA297">
        <v>361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U297">
        <f>ROUND(AT297*Source!I248*AH297*AL297,2)</f>
        <v>0</v>
      </c>
      <c r="CV297">
        <f>ROUND(Y297*Source!I248,9)</f>
        <v>4.12</v>
      </c>
      <c r="CW297">
        <v>0</v>
      </c>
      <c r="CX297">
        <f>ROUND(Y297*Source!I248,9)</f>
        <v>4.12</v>
      </c>
      <c r="CY297">
        <f>AD297</f>
        <v>0</v>
      </c>
      <c r="CZ297">
        <f>AH297</f>
        <v>0</v>
      </c>
      <c r="DA297">
        <f>AL297</f>
        <v>1</v>
      </c>
      <c r="DB297">
        <f t="shared" si="121"/>
        <v>0</v>
      </c>
      <c r="DC297">
        <f t="shared" si="122"/>
        <v>0</v>
      </c>
      <c r="DD297" t="s">
        <v>3</v>
      </c>
      <c r="DE297" t="s">
        <v>3</v>
      </c>
      <c r="DF297">
        <f t="shared" ref="DF297:DF303" si="134">ROUND(ROUND(AE297,2)*CX297,2)</f>
        <v>0</v>
      </c>
      <c r="DG297">
        <f t="shared" si="131"/>
        <v>0</v>
      </c>
      <c r="DH297">
        <f t="shared" si="132"/>
        <v>0</v>
      </c>
      <c r="DI297">
        <f t="shared" si="112"/>
        <v>0</v>
      </c>
      <c r="DJ297">
        <f>DI297</f>
        <v>0</v>
      </c>
      <c r="DK297">
        <v>0</v>
      </c>
      <c r="DL297" t="s">
        <v>3</v>
      </c>
      <c r="DM297">
        <v>0</v>
      </c>
      <c r="DN297" t="s">
        <v>3</v>
      </c>
      <c r="DO297">
        <v>0</v>
      </c>
    </row>
    <row r="298" spans="1:119" x14ac:dyDescent="0.2">
      <c r="A298">
        <f>ROW(Source!A248)</f>
        <v>248</v>
      </c>
      <c r="B298">
        <v>151751237</v>
      </c>
      <c r="C298">
        <v>151752287</v>
      </c>
      <c r="D298">
        <v>37394370</v>
      </c>
      <c r="E298">
        <v>1</v>
      </c>
      <c r="F298">
        <v>1</v>
      </c>
      <c r="G298">
        <v>37345137</v>
      </c>
      <c r="H298">
        <v>3</v>
      </c>
      <c r="I298" t="s">
        <v>554</v>
      </c>
      <c r="J298" t="s">
        <v>555</v>
      </c>
      <c r="K298" t="s">
        <v>556</v>
      </c>
      <c r="L298">
        <v>1346</v>
      </c>
      <c r="N298">
        <v>1009</v>
      </c>
      <c r="O298" t="s">
        <v>507</v>
      </c>
      <c r="P298" t="s">
        <v>507</v>
      </c>
      <c r="Q298">
        <v>1</v>
      </c>
      <c r="W298">
        <v>0</v>
      </c>
      <c r="X298">
        <v>-27885457</v>
      </c>
      <c r="Y298">
        <f t="shared" si="120"/>
        <v>0.11</v>
      </c>
      <c r="AA298">
        <v>4.2</v>
      </c>
      <c r="AB298">
        <v>0</v>
      </c>
      <c r="AC298">
        <v>0</v>
      </c>
      <c r="AD298">
        <v>0</v>
      </c>
      <c r="AE298">
        <v>4.2</v>
      </c>
      <c r="AF298">
        <v>0</v>
      </c>
      <c r="AG298">
        <v>0</v>
      </c>
      <c r="AH298">
        <v>0</v>
      </c>
      <c r="AI298">
        <v>1</v>
      </c>
      <c r="AJ298">
        <v>1</v>
      </c>
      <c r="AK298">
        <v>1</v>
      </c>
      <c r="AL298">
        <v>1</v>
      </c>
      <c r="AM298">
        <v>-2</v>
      </c>
      <c r="AN298">
        <v>0</v>
      </c>
      <c r="AO298">
        <v>1</v>
      </c>
      <c r="AP298">
        <v>1</v>
      </c>
      <c r="AQ298">
        <v>0</v>
      </c>
      <c r="AR298">
        <v>0</v>
      </c>
      <c r="AS298" t="s">
        <v>3</v>
      </c>
      <c r="AT298">
        <v>0.11</v>
      </c>
      <c r="AU298" t="s">
        <v>3</v>
      </c>
      <c r="AV298">
        <v>0</v>
      </c>
      <c r="AW298">
        <v>2</v>
      </c>
      <c r="AX298">
        <v>151752295</v>
      </c>
      <c r="AY298">
        <v>1</v>
      </c>
      <c r="AZ298">
        <v>0</v>
      </c>
      <c r="BA298">
        <v>362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V298">
        <v>0</v>
      </c>
      <c r="CW298">
        <v>0</v>
      </c>
      <c r="CX298">
        <f>ROUND(Y298*Source!I248,9)</f>
        <v>0.22</v>
      </c>
      <c r="CY298">
        <f>AA298</f>
        <v>4.2</v>
      </c>
      <c r="CZ298">
        <f>AE298</f>
        <v>4.2</v>
      </c>
      <c r="DA298">
        <f>AI298</f>
        <v>1</v>
      </c>
      <c r="DB298">
        <f t="shared" si="121"/>
        <v>0.46</v>
      </c>
      <c r="DC298">
        <f t="shared" si="122"/>
        <v>0</v>
      </c>
      <c r="DD298" t="s">
        <v>3</v>
      </c>
      <c r="DE298" t="s">
        <v>3</v>
      </c>
      <c r="DF298">
        <f t="shared" si="134"/>
        <v>0.92</v>
      </c>
      <c r="DG298">
        <f t="shared" si="131"/>
        <v>0</v>
      </c>
      <c r="DH298">
        <f t="shared" si="132"/>
        <v>0</v>
      </c>
      <c r="DI298">
        <f t="shared" si="112"/>
        <v>0</v>
      </c>
      <c r="DJ298">
        <f>DF298</f>
        <v>0.92</v>
      </c>
      <c r="DK298">
        <v>0</v>
      </c>
      <c r="DL298" t="s">
        <v>3</v>
      </c>
      <c r="DM298">
        <v>0</v>
      </c>
      <c r="DN298" t="s">
        <v>3</v>
      </c>
      <c r="DO298">
        <v>0</v>
      </c>
    </row>
    <row r="299" spans="1:119" x14ac:dyDescent="0.2">
      <c r="A299">
        <f>ROW(Source!A248)</f>
        <v>248</v>
      </c>
      <c r="B299">
        <v>151751237</v>
      </c>
      <c r="C299">
        <v>151752287</v>
      </c>
      <c r="D299">
        <v>37393553</v>
      </c>
      <c r="E299">
        <v>1</v>
      </c>
      <c r="F299">
        <v>1</v>
      </c>
      <c r="G299">
        <v>37345137</v>
      </c>
      <c r="H299">
        <v>3</v>
      </c>
      <c r="I299" t="s">
        <v>557</v>
      </c>
      <c r="J299" t="s">
        <v>558</v>
      </c>
      <c r="K299" t="s">
        <v>559</v>
      </c>
      <c r="L299">
        <v>1296</v>
      </c>
      <c r="N299">
        <v>1002</v>
      </c>
      <c r="O299" t="s">
        <v>560</v>
      </c>
      <c r="P299" t="s">
        <v>560</v>
      </c>
      <c r="Q299">
        <v>1</v>
      </c>
      <c r="W299">
        <v>0</v>
      </c>
      <c r="X299">
        <v>-1346883040</v>
      </c>
      <c r="Y299">
        <f t="shared" ref="Y299:Y330" si="135">AT299</f>
        <v>2.8</v>
      </c>
      <c r="AA299">
        <v>3.42</v>
      </c>
      <c r="AB299">
        <v>0</v>
      </c>
      <c r="AC299">
        <v>0</v>
      </c>
      <c r="AD299">
        <v>0</v>
      </c>
      <c r="AE299">
        <v>3.42</v>
      </c>
      <c r="AF299">
        <v>0</v>
      </c>
      <c r="AG299">
        <v>0</v>
      </c>
      <c r="AH299">
        <v>0</v>
      </c>
      <c r="AI299">
        <v>1</v>
      </c>
      <c r="AJ299">
        <v>1</v>
      </c>
      <c r="AK299">
        <v>1</v>
      </c>
      <c r="AL299">
        <v>1</v>
      </c>
      <c r="AM299">
        <v>-2</v>
      </c>
      <c r="AN299">
        <v>0</v>
      </c>
      <c r="AO299">
        <v>1</v>
      </c>
      <c r="AP299">
        <v>1</v>
      </c>
      <c r="AQ299">
        <v>0</v>
      </c>
      <c r="AR299">
        <v>0</v>
      </c>
      <c r="AS299" t="s">
        <v>3</v>
      </c>
      <c r="AT299">
        <v>2.8</v>
      </c>
      <c r="AU299" t="s">
        <v>3</v>
      </c>
      <c r="AV299">
        <v>0</v>
      </c>
      <c r="AW299">
        <v>2</v>
      </c>
      <c r="AX299">
        <v>151752296</v>
      </c>
      <c r="AY299">
        <v>1</v>
      </c>
      <c r="AZ299">
        <v>0</v>
      </c>
      <c r="BA299">
        <v>363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V299">
        <v>0</v>
      </c>
      <c r="CW299">
        <v>0</v>
      </c>
      <c r="CX299">
        <f>ROUND(Y299*Source!I248,9)</f>
        <v>5.6</v>
      </c>
      <c r="CY299">
        <f>AA299</f>
        <v>3.42</v>
      </c>
      <c r="CZ299">
        <f>AE299</f>
        <v>3.42</v>
      </c>
      <c r="DA299">
        <f>AI299</f>
        <v>1</v>
      </c>
      <c r="DB299">
        <f t="shared" ref="DB299:DB330" si="136">ROUND(ROUND(AT299*CZ299,2),6)</f>
        <v>9.58</v>
      </c>
      <c r="DC299">
        <f t="shared" ref="DC299:DC330" si="137">ROUND(ROUND(AT299*AG299,2),6)</f>
        <v>0</v>
      </c>
      <c r="DD299" t="s">
        <v>3</v>
      </c>
      <c r="DE299" t="s">
        <v>3</v>
      </c>
      <c r="DF299">
        <f t="shared" si="134"/>
        <v>19.149999999999999</v>
      </c>
      <c r="DG299">
        <f t="shared" si="131"/>
        <v>0</v>
      </c>
      <c r="DH299">
        <f t="shared" si="132"/>
        <v>0</v>
      </c>
      <c r="DI299">
        <f t="shared" si="112"/>
        <v>0</v>
      </c>
      <c r="DJ299">
        <f>DF299</f>
        <v>19.149999999999999</v>
      </c>
      <c r="DK299">
        <v>0</v>
      </c>
      <c r="DL299" t="s">
        <v>3</v>
      </c>
      <c r="DM299">
        <v>0</v>
      </c>
      <c r="DN299" t="s">
        <v>3</v>
      </c>
      <c r="DO299">
        <v>0</v>
      </c>
    </row>
    <row r="300" spans="1:119" x14ac:dyDescent="0.2">
      <c r="A300">
        <f>ROW(Source!A248)</f>
        <v>248</v>
      </c>
      <c r="B300">
        <v>151751237</v>
      </c>
      <c r="C300">
        <v>151752287</v>
      </c>
      <c r="D300">
        <v>113489509</v>
      </c>
      <c r="E300">
        <v>1</v>
      </c>
      <c r="F300">
        <v>1</v>
      </c>
      <c r="G300">
        <v>37345137</v>
      </c>
      <c r="H300">
        <v>3</v>
      </c>
      <c r="I300" t="s">
        <v>561</v>
      </c>
      <c r="J300" t="s">
        <v>562</v>
      </c>
      <c r="K300" t="s">
        <v>563</v>
      </c>
      <c r="L300">
        <v>1348</v>
      </c>
      <c r="N300">
        <v>1009</v>
      </c>
      <c r="O300" t="s">
        <v>511</v>
      </c>
      <c r="P300" t="s">
        <v>511</v>
      </c>
      <c r="Q300">
        <v>1000</v>
      </c>
      <c r="W300">
        <v>0</v>
      </c>
      <c r="X300">
        <v>1068133393</v>
      </c>
      <c r="Y300">
        <f t="shared" si="135"/>
        <v>1E-3</v>
      </c>
      <c r="AA300">
        <v>12515.06</v>
      </c>
      <c r="AB300">
        <v>0</v>
      </c>
      <c r="AC300">
        <v>0</v>
      </c>
      <c r="AD300">
        <v>0</v>
      </c>
      <c r="AE300">
        <v>12515.06</v>
      </c>
      <c r="AF300">
        <v>0</v>
      </c>
      <c r="AG300">
        <v>0</v>
      </c>
      <c r="AH300">
        <v>0</v>
      </c>
      <c r="AI300">
        <v>1</v>
      </c>
      <c r="AJ300">
        <v>1</v>
      </c>
      <c r="AK300">
        <v>1</v>
      </c>
      <c r="AL300">
        <v>1</v>
      </c>
      <c r="AM300">
        <v>-2</v>
      </c>
      <c r="AN300">
        <v>0</v>
      </c>
      <c r="AO300">
        <v>1</v>
      </c>
      <c r="AP300">
        <v>1</v>
      </c>
      <c r="AQ300">
        <v>0</v>
      </c>
      <c r="AR300">
        <v>0</v>
      </c>
      <c r="AS300" t="s">
        <v>3</v>
      </c>
      <c r="AT300">
        <v>1E-3</v>
      </c>
      <c r="AU300" t="s">
        <v>3</v>
      </c>
      <c r="AV300">
        <v>0</v>
      </c>
      <c r="AW300">
        <v>2</v>
      </c>
      <c r="AX300">
        <v>151752297</v>
      </c>
      <c r="AY300">
        <v>1</v>
      </c>
      <c r="AZ300">
        <v>0</v>
      </c>
      <c r="BA300">
        <v>364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V300">
        <v>0</v>
      </c>
      <c r="CW300">
        <v>0</v>
      </c>
      <c r="CX300">
        <f>ROUND(Y300*Source!I248,9)</f>
        <v>2E-3</v>
      </c>
      <c r="CY300">
        <f>AA300</f>
        <v>12515.06</v>
      </c>
      <c r="CZ300">
        <f>AE300</f>
        <v>12515.06</v>
      </c>
      <c r="DA300">
        <f>AI300</f>
        <v>1</v>
      </c>
      <c r="DB300">
        <f t="shared" si="136"/>
        <v>12.52</v>
      </c>
      <c r="DC300">
        <f t="shared" si="137"/>
        <v>0</v>
      </c>
      <c r="DD300" t="s">
        <v>3</v>
      </c>
      <c r="DE300" t="s">
        <v>3</v>
      </c>
      <c r="DF300">
        <f t="shared" si="134"/>
        <v>25.03</v>
      </c>
      <c r="DG300">
        <f t="shared" si="131"/>
        <v>0</v>
      </c>
      <c r="DH300">
        <f t="shared" si="132"/>
        <v>0</v>
      </c>
      <c r="DI300">
        <f t="shared" si="112"/>
        <v>0</v>
      </c>
      <c r="DJ300">
        <f>DF300</f>
        <v>25.03</v>
      </c>
      <c r="DK300">
        <v>0</v>
      </c>
      <c r="DL300" t="s">
        <v>3</v>
      </c>
      <c r="DM300">
        <v>0</v>
      </c>
      <c r="DN300" t="s">
        <v>3</v>
      </c>
      <c r="DO300">
        <v>0</v>
      </c>
    </row>
    <row r="301" spans="1:119" x14ac:dyDescent="0.2">
      <c r="A301">
        <f>ROW(Source!A248)</f>
        <v>248</v>
      </c>
      <c r="B301">
        <v>151751237</v>
      </c>
      <c r="C301">
        <v>151752287</v>
      </c>
      <c r="D301">
        <v>118154764</v>
      </c>
      <c r="E301">
        <v>1</v>
      </c>
      <c r="F301">
        <v>1</v>
      </c>
      <c r="G301">
        <v>37345137</v>
      </c>
      <c r="H301">
        <v>3</v>
      </c>
      <c r="I301" t="s">
        <v>564</v>
      </c>
      <c r="J301" t="s">
        <v>565</v>
      </c>
      <c r="K301" t="s">
        <v>566</v>
      </c>
      <c r="L301">
        <v>1348</v>
      </c>
      <c r="N301">
        <v>1009</v>
      </c>
      <c r="O301" t="s">
        <v>511</v>
      </c>
      <c r="P301" t="s">
        <v>511</v>
      </c>
      <c r="Q301">
        <v>1000</v>
      </c>
      <c r="W301">
        <v>0</v>
      </c>
      <c r="X301">
        <v>-221342865</v>
      </c>
      <c r="Y301">
        <f t="shared" si="135"/>
        <v>3.0000000000000001E-5</v>
      </c>
      <c r="AA301">
        <v>17299.12</v>
      </c>
      <c r="AB301">
        <v>0</v>
      </c>
      <c r="AC301">
        <v>0</v>
      </c>
      <c r="AD301">
        <v>0</v>
      </c>
      <c r="AE301">
        <v>17299.12</v>
      </c>
      <c r="AF301">
        <v>0</v>
      </c>
      <c r="AG301">
        <v>0</v>
      </c>
      <c r="AH301">
        <v>0</v>
      </c>
      <c r="AI301">
        <v>1</v>
      </c>
      <c r="AJ301">
        <v>1</v>
      </c>
      <c r="AK301">
        <v>1</v>
      </c>
      <c r="AL301">
        <v>1</v>
      </c>
      <c r="AM301">
        <v>-2</v>
      </c>
      <c r="AN301">
        <v>0</v>
      </c>
      <c r="AO301">
        <v>1</v>
      </c>
      <c r="AP301">
        <v>1</v>
      </c>
      <c r="AQ301">
        <v>0</v>
      </c>
      <c r="AR301">
        <v>0</v>
      </c>
      <c r="AS301" t="s">
        <v>3</v>
      </c>
      <c r="AT301">
        <v>3.0000000000000001E-5</v>
      </c>
      <c r="AU301" t="s">
        <v>3</v>
      </c>
      <c r="AV301">
        <v>0</v>
      </c>
      <c r="AW301">
        <v>2</v>
      </c>
      <c r="AX301">
        <v>151752298</v>
      </c>
      <c r="AY301">
        <v>1</v>
      </c>
      <c r="AZ301">
        <v>0</v>
      </c>
      <c r="BA301">
        <v>365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V301">
        <v>0</v>
      </c>
      <c r="CW301">
        <v>0</v>
      </c>
      <c r="CX301">
        <f>ROUND(Y301*Source!I248,9)</f>
        <v>6.0000000000000002E-5</v>
      </c>
      <c r="CY301">
        <f>AA301</f>
        <v>17299.12</v>
      </c>
      <c r="CZ301">
        <f>AE301</f>
        <v>17299.12</v>
      </c>
      <c r="DA301">
        <f>AI301</f>
        <v>1</v>
      </c>
      <c r="DB301">
        <f t="shared" si="136"/>
        <v>0.52</v>
      </c>
      <c r="DC301">
        <f t="shared" si="137"/>
        <v>0</v>
      </c>
      <c r="DD301" t="s">
        <v>3</v>
      </c>
      <c r="DE301" t="s">
        <v>3</v>
      </c>
      <c r="DF301">
        <f t="shared" si="134"/>
        <v>1.04</v>
      </c>
      <c r="DG301">
        <f t="shared" si="131"/>
        <v>0</v>
      </c>
      <c r="DH301">
        <f t="shared" si="132"/>
        <v>0</v>
      </c>
      <c r="DI301">
        <f t="shared" si="112"/>
        <v>0</v>
      </c>
      <c r="DJ301">
        <f>DF301</f>
        <v>1.04</v>
      </c>
      <c r="DK301">
        <v>0</v>
      </c>
      <c r="DL301" t="s">
        <v>3</v>
      </c>
      <c r="DM301">
        <v>0</v>
      </c>
      <c r="DN301" t="s">
        <v>3</v>
      </c>
      <c r="DO301">
        <v>0</v>
      </c>
    </row>
    <row r="302" spans="1:119" x14ac:dyDescent="0.2">
      <c r="A302">
        <f>ROW(Source!A248)</f>
        <v>248</v>
      </c>
      <c r="B302">
        <v>151751237</v>
      </c>
      <c r="C302">
        <v>151752287</v>
      </c>
      <c r="D302">
        <v>122112299</v>
      </c>
      <c r="E302">
        <v>37345137</v>
      </c>
      <c r="F302">
        <v>1</v>
      </c>
      <c r="G302">
        <v>37345137</v>
      </c>
      <c r="H302">
        <v>3</v>
      </c>
      <c r="I302" t="s">
        <v>344</v>
      </c>
      <c r="J302" t="s">
        <v>3</v>
      </c>
      <c r="K302" t="s">
        <v>345</v>
      </c>
      <c r="L302">
        <v>1354</v>
      </c>
      <c r="N302">
        <v>1010</v>
      </c>
      <c r="O302" t="s">
        <v>29</v>
      </c>
      <c r="P302" t="s">
        <v>29</v>
      </c>
      <c r="Q302">
        <v>1</v>
      </c>
      <c r="W302">
        <v>0</v>
      </c>
      <c r="X302">
        <v>820121819</v>
      </c>
      <c r="Y302">
        <f t="shared" si="135"/>
        <v>1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1</v>
      </c>
      <c r="AJ302">
        <v>1</v>
      </c>
      <c r="AK302">
        <v>1</v>
      </c>
      <c r="AL302">
        <v>1</v>
      </c>
      <c r="AM302">
        <v>-2</v>
      </c>
      <c r="AN302">
        <v>0</v>
      </c>
      <c r="AO302">
        <v>0</v>
      </c>
      <c r="AP302">
        <v>1</v>
      </c>
      <c r="AQ302">
        <v>0</v>
      </c>
      <c r="AR302">
        <v>0</v>
      </c>
      <c r="AS302" t="s">
        <v>3</v>
      </c>
      <c r="AT302">
        <v>1</v>
      </c>
      <c r="AU302" t="s">
        <v>3</v>
      </c>
      <c r="AV302">
        <v>0</v>
      </c>
      <c r="AW302">
        <v>2</v>
      </c>
      <c r="AX302">
        <v>151752299</v>
      </c>
      <c r="AY302">
        <v>1</v>
      </c>
      <c r="AZ302">
        <v>0</v>
      </c>
      <c r="BA302">
        <v>366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V302">
        <v>0</v>
      </c>
      <c r="CW302">
        <v>0</v>
      </c>
      <c r="CX302">
        <f>ROUND(Y302*Source!I248,9)</f>
        <v>2</v>
      </c>
      <c r="CY302">
        <f>AA302</f>
        <v>0</v>
      </c>
      <c r="CZ302">
        <f>AE302</f>
        <v>0</v>
      </c>
      <c r="DA302">
        <f>AI302</f>
        <v>1</v>
      </c>
      <c r="DB302">
        <f t="shared" si="136"/>
        <v>0</v>
      </c>
      <c r="DC302">
        <f t="shared" si="137"/>
        <v>0</v>
      </c>
      <c r="DD302" t="s">
        <v>3</v>
      </c>
      <c r="DE302" t="s">
        <v>3</v>
      </c>
      <c r="DF302">
        <f t="shared" si="134"/>
        <v>0</v>
      </c>
      <c r="DG302">
        <f t="shared" si="131"/>
        <v>0</v>
      </c>
      <c r="DH302">
        <f t="shared" si="132"/>
        <v>0</v>
      </c>
      <c r="DI302">
        <f t="shared" si="112"/>
        <v>0</v>
      </c>
      <c r="DJ302">
        <f>DF302</f>
        <v>0</v>
      </c>
      <c r="DK302">
        <v>0</v>
      </c>
      <c r="DL302" t="s">
        <v>3</v>
      </c>
      <c r="DM302">
        <v>0</v>
      </c>
      <c r="DN302" t="s">
        <v>3</v>
      </c>
      <c r="DO302">
        <v>0</v>
      </c>
    </row>
    <row r="303" spans="1:119" x14ac:dyDescent="0.2">
      <c r="A303">
        <f>ROW(Source!A249)</f>
        <v>249</v>
      </c>
      <c r="B303">
        <v>151751235</v>
      </c>
      <c r="C303">
        <v>151752287</v>
      </c>
      <c r="D303">
        <v>37345142</v>
      </c>
      <c r="E303">
        <v>37345137</v>
      </c>
      <c r="F303">
        <v>1</v>
      </c>
      <c r="G303">
        <v>37345137</v>
      </c>
      <c r="H303">
        <v>1</v>
      </c>
      <c r="I303" t="s">
        <v>497</v>
      </c>
      <c r="J303" t="s">
        <v>3</v>
      </c>
      <c r="K303" t="s">
        <v>498</v>
      </c>
      <c r="L303">
        <v>1191</v>
      </c>
      <c r="N303">
        <v>1013</v>
      </c>
      <c r="O303" t="s">
        <v>499</v>
      </c>
      <c r="P303" t="s">
        <v>499</v>
      </c>
      <c r="Q303">
        <v>1</v>
      </c>
      <c r="W303">
        <v>0</v>
      </c>
      <c r="X303">
        <v>476480486</v>
      </c>
      <c r="Y303">
        <f t="shared" si="135"/>
        <v>2.06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1</v>
      </c>
      <c r="AJ303">
        <v>1</v>
      </c>
      <c r="AK303">
        <v>1</v>
      </c>
      <c r="AL303">
        <v>1</v>
      </c>
      <c r="AM303">
        <v>5</v>
      </c>
      <c r="AN303">
        <v>0</v>
      </c>
      <c r="AO303">
        <v>1</v>
      </c>
      <c r="AP303">
        <v>1</v>
      </c>
      <c r="AQ303">
        <v>0</v>
      </c>
      <c r="AR303">
        <v>0</v>
      </c>
      <c r="AS303" t="s">
        <v>3</v>
      </c>
      <c r="AT303">
        <v>2.06</v>
      </c>
      <c r="AU303" t="s">
        <v>3</v>
      </c>
      <c r="AV303">
        <v>1</v>
      </c>
      <c r="AW303">
        <v>2</v>
      </c>
      <c r="AX303">
        <v>151752294</v>
      </c>
      <c r="AY303">
        <v>1</v>
      </c>
      <c r="AZ303">
        <v>0</v>
      </c>
      <c r="BA303">
        <v>367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U303">
        <f>ROUND(AT303*Source!I249*AH303*AL303,2)</f>
        <v>0</v>
      </c>
      <c r="CV303">
        <f>ROUND(Y303*Source!I249,9)</f>
        <v>4.12</v>
      </c>
      <c r="CW303">
        <v>0</v>
      </c>
      <c r="CX303">
        <f>ROUND(Y303*Source!I249,9)</f>
        <v>4.12</v>
      </c>
      <c r="CY303">
        <f>AD303</f>
        <v>0</v>
      </c>
      <c r="CZ303">
        <f>AH303</f>
        <v>0</v>
      </c>
      <c r="DA303">
        <f>AL303</f>
        <v>1</v>
      </c>
      <c r="DB303">
        <f t="shared" si="136"/>
        <v>0</v>
      </c>
      <c r="DC303">
        <f t="shared" si="137"/>
        <v>0</v>
      </c>
      <c r="DD303" t="s">
        <v>3</v>
      </c>
      <c r="DE303" t="s">
        <v>3</v>
      </c>
      <c r="DF303">
        <f t="shared" si="134"/>
        <v>0</v>
      </c>
      <c r="DG303">
        <f t="shared" si="131"/>
        <v>0</v>
      </c>
      <c r="DH303">
        <f t="shared" si="132"/>
        <v>0</v>
      </c>
      <c r="DI303">
        <f t="shared" si="112"/>
        <v>0</v>
      </c>
      <c r="DJ303">
        <f>DI303</f>
        <v>0</v>
      </c>
      <c r="DK303">
        <v>0</v>
      </c>
      <c r="DL303" t="s">
        <v>3</v>
      </c>
      <c r="DM303">
        <v>0</v>
      </c>
      <c r="DN303" t="s">
        <v>3</v>
      </c>
      <c r="DO303">
        <v>0</v>
      </c>
    </row>
    <row r="304" spans="1:119" x14ac:dyDescent="0.2">
      <c r="A304">
        <f>ROW(Source!A249)</f>
        <v>249</v>
      </c>
      <c r="B304">
        <v>151751235</v>
      </c>
      <c r="C304">
        <v>151752287</v>
      </c>
      <c r="D304">
        <v>37394370</v>
      </c>
      <c r="E304">
        <v>1</v>
      </c>
      <c r="F304">
        <v>1</v>
      </c>
      <c r="G304">
        <v>37345137</v>
      </c>
      <c r="H304">
        <v>3</v>
      </c>
      <c r="I304" t="s">
        <v>554</v>
      </c>
      <c r="J304" t="s">
        <v>555</v>
      </c>
      <c r="K304" t="s">
        <v>556</v>
      </c>
      <c r="L304">
        <v>1346</v>
      </c>
      <c r="N304">
        <v>1009</v>
      </c>
      <c r="O304" t="s">
        <v>507</v>
      </c>
      <c r="P304" t="s">
        <v>507</v>
      </c>
      <c r="Q304">
        <v>1</v>
      </c>
      <c r="W304">
        <v>0</v>
      </c>
      <c r="X304">
        <v>-27885457</v>
      </c>
      <c r="Y304">
        <f t="shared" si="135"/>
        <v>0.11</v>
      </c>
      <c r="AA304">
        <v>60.86</v>
      </c>
      <c r="AB304">
        <v>0</v>
      </c>
      <c r="AC304">
        <v>0</v>
      </c>
      <c r="AD304">
        <v>0</v>
      </c>
      <c r="AE304">
        <v>4.2</v>
      </c>
      <c r="AF304">
        <v>0</v>
      </c>
      <c r="AG304">
        <v>0</v>
      </c>
      <c r="AH304">
        <v>0</v>
      </c>
      <c r="AI304">
        <v>14.49</v>
      </c>
      <c r="AJ304">
        <v>1</v>
      </c>
      <c r="AK304">
        <v>1</v>
      </c>
      <c r="AL304">
        <v>1</v>
      </c>
      <c r="AM304">
        <v>2</v>
      </c>
      <c r="AN304">
        <v>0</v>
      </c>
      <c r="AO304">
        <v>1</v>
      </c>
      <c r="AP304">
        <v>1</v>
      </c>
      <c r="AQ304">
        <v>0</v>
      </c>
      <c r="AR304">
        <v>0</v>
      </c>
      <c r="AS304" t="s">
        <v>3</v>
      </c>
      <c r="AT304">
        <v>0.11</v>
      </c>
      <c r="AU304" t="s">
        <v>3</v>
      </c>
      <c r="AV304">
        <v>0</v>
      </c>
      <c r="AW304">
        <v>2</v>
      </c>
      <c r="AX304">
        <v>151752295</v>
      </c>
      <c r="AY304">
        <v>1</v>
      </c>
      <c r="AZ304">
        <v>0</v>
      </c>
      <c r="BA304">
        <v>368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V304">
        <v>0</v>
      </c>
      <c r="CW304">
        <v>0</v>
      </c>
      <c r="CX304">
        <f>ROUND(Y304*Source!I249,9)</f>
        <v>0.22</v>
      </c>
      <c r="CY304">
        <f>AA304</f>
        <v>60.86</v>
      </c>
      <c r="CZ304">
        <f>AE304</f>
        <v>4.2</v>
      </c>
      <c r="DA304">
        <f>AI304</f>
        <v>14.49</v>
      </c>
      <c r="DB304">
        <f t="shared" si="136"/>
        <v>0.46</v>
      </c>
      <c r="DC304">
        <f t="shared" si="137"/>
        <v>0</v>
      </c>
      <c r="DD304" t="s">
        <v>3</v>
      </c>
      <c r="DE304" t="s">
        <v>3</v>
      </c>
      <c r="DF304">
        <f>ROUND(ROUND(AE304*AI304,2)*CX304,2)</f>
        <v>13.39</v>
      </c>
      <c r="DG304">
        <f t="shared" si="131"/>
        <v>0</v>
      </c>
      <c r="DH304">
        <f t="shared" si="132"/>
        <v>0</v>
      </c>
      <c r="DI304">
        <f t="shared" si="112"/>
        <v>0</v>
      </c>
      <c r="DJ304">
        <f>DF304</f>
        <v>13.39</v>
      </c>
      <c r="DK304">
        <v>0</v>
      </c>
      <c r="DL304" t="s">
        <v>3</v>
      </c>
      <c r="DM304">
        <v>0</v>
      </c>
      <c r="DN304" t="s">
        <v>3</v>
      </c>
      <c r="DO304">
        <v>0</v>
      </c>
    </row>
    <row r="305" spans="1:119" x14ac:dyDescent="0.2">
      <c r="A305">
        <f>ROW(Source!A249)</f>
        <v>249</v>
      </c>
      <c r="B305">
        <v>151751235</v>
      </c>
      <c r="C305">
        <v>151752287</v>
      </c>
      <c r="D305">
        <v>37393553</v>
      </c>
      <c r="E305">
        <v>1</v>
      </c>
      <c r="F305">
        <v>1</v>
      </c>
      <c r="G305">
        <v>37345137</v>
      </c>
      <c r="H305">
        <v>3</v>
      </c>
      <c r="I305" t="s">
        <v>557</v>
      </c>
      <c r="J305" t="s">
        <v>558</v>
      </c>
      <c r="K305" t="s">
        <v>559</v>
      </c>
      <c r="L305">
        <v>1296</v>
      </c>
      <c r="N305">
        <v>1002</v>
      </c>
      <c r="O305" t="s">
        <v>560</v>
      </c>
      <c r="P305" t="s">
        <v>560</v>
      </c>
      <c r="Q305">
        <v>1</v>
      </c>
      <c r="W305">
        <v>0</v>
      </c>
      <c r="X305">
        <v>-1346883040</v>
      </c>
      <c r="Y305">
        <f t="shared" si="135"/>
        <v>2.8</v>
      </c>
      <c r="AA305">
        <v>18.98</v>
      </c>
      <c r="AB305">
        <v>0</v>
      </c>
      <c r="AC305">
        <v>0</v>
      </c>
      <c r="AD305">
        <v>0</v>
      </c>
      <c r="AE305">
        <v>3.42</v>
      </c>
      <c r="AF305">
        <v>0</v>
      </c>
      <c r="AG305">
        <v>0</v>
      </c>
      <c r="AH305">
        <v>0</v>
      </c>
      <c r="AI305">
        <v>5.55</v>
      </c>
      <c r="AJ305">
        <v>1</v>
      </c>
      <c r="AK305">
        <v>1</v>
      </c>
      <c r="AL305">
        <v>1</v>
      </c>
      <c r="AM305">
        <v>2</v>
      </c>
      <c r="AN305">
        <v>0</v>
      </c>
      <c r="AO305">
        <v>1</v>
      </c>
      <c r="AP305">
        <v>1</v>
      </c>
      <c r="AQ305">
        <v>0</v>
      </c>
      <c r="AR305">
        <v>0</v>
      </c>
      <c r="AS305" t="s">
        <v>3</v>
      </c>
      <c r="AT305">
        <v>2.8</v>
      </c>
      <c r="AU305" t="s">
        <v>3</v>
      </c>
      <c r="AV305">
        <v>0</v>
      </c>
      <c r="AW305">
        <v>2</v>
      </c>
      <c r="AX305">
        <v>151752296</v>
      </c>
      <c r="AY305">
        <v>1</v>
      </c>
      <c r="AZ305">
        <v>0</v>
      </c>
      <c r="BA305">
        <v>369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V305">
        <v>0</v>
      </c>
      <c r="CW305">
        <v>0</v>
      </c>
      <c r="CX305">
        <f>ROUND(Y305*Source!I249,9)</f>
        <v>5.6</v>
      </c>
      <c r="CY305">
        <f>AA305</f>
        <v>18.98</v>
      </c>
      <c r="CZ305">
        <f>AE305</f>
        <v>3.42</v>
      </c>
      <c r="DA305">
        <f>AI305</f>
        <v>5.55</v>
      </c>
      <c r="DB305">
        <f t="shared" si="136"/>
        <v>9.58</v>
      </c>
      <c r="DC305">
        <f t="shared" si="137"/>
        <v>0</v>
      </c>
      <c r="DD305" t="s">
        <v>3</v>
      </c>
      <c r="DE305" t="s">
        <v>3</v>
      </c>
      <c r="DF305">
        <f>ROUND(ROUND(AE305*AI305,2)*CX305,2)</f>
        <v>106.29</v>
      </c>
      <c r="DG305">
        <f t="shared" si="131"/>
        <v>0</v>
      </c>
      <c r="DH305">
        <f t="shared" si="132"/>
        <v>0</v>
      </c>
      <c r="DI305">
        <f t="shared" si="112"/>
        <v>0</v>
      </c>
      <c r="DJ305">
        <f>DF305</f>
        <v>106.29</v>
      </c>
      <c r="DK305">
        <v>0</v>
      </c>
      <c r="DL305" t="s">
        <v>3</v>
      </c>
      <c r="DM305">
        <v>0</v>
      </c>
      <c r="DN305" t="s">
        <v>3</v>
      </c>
      <c r="DO305">
        <v>0</v>
      </c>
    </row>
    <row r="306" spans="1:119" x14ac:dyDescent="0.2">
      <c r="A306">
        <f>ROW(Source!A249)</f>
        <v>249</v>
      </c>
      <c r="B306">
        <v>151751235</v>
      </c>
      <c r="C306">
        <v>151752287</v>
      </c>
      <c r="D306">
        <v>113489509</v>
      </c>
      <c r="E306">
        <v>1</v>
      </c>
      <c r="F306">
        <v>1</v>
      </c>
      <c r="G306">
        <v>37345137</v>
      </c>
      <c r="H306">
        <v>3</v>
      </c>
      <c r="I306" t="s">
        <v>561</v>
      </c>
      <c r="J306" t="s">
        <v>562</v>
      </c>
      <c r="K306" t="s">
        <v>563</v>
      </c>
      <c r="L306">
        <v>1348</v>
      </c>
      <c r="N306">
        <v>1009</v>
      </c>
      <c r="O306" t="s">
        <v>511</v>
      </c>
      <c r="P306" t="s">
        <v>511</v>
      </c>
      <c r="Q306">
        <v>1000</v>
      </c>
      <c r="W306">
        <v>0</v>
      </c>
      <c r="X306">
        <v>1068133393</v>
      </c>
      <c r="Y306">
        <f t="shared" si="135"/>
        <v>1E-3</v>
      </c>
      <c r="AA306">
        <v>21901.360000000001</v>
      </c>
      <c r="AB306">
        <v>0</v>
      </c>
      <c r="AC306">
        <v>0</v>
      </c>
      <c r="AD306">
        <v>0</v>
      </c>
      <c r="AE306">
        <v>12515.06</v>
      </c>
      <c r="AF306">
        <v>0</v>
      </c>
      <c r="AG306">
        <v>0</v>
      </c>
      <c r="AH306">
        <v>0</v>
      </c>
      <c r="AI306">
        <v>1.75</v>
      </c>
      <c r="AJ306">
        <v>1</v>
      </c>
      <c r="AK306">
        <v>1</v>
      </c>
      <c r="AL306">
        <v>1</v>
      </c>
      <c r="AM306">
        <v>2</v>
      </c>
      <c r="AN306">
        <v>0</v>
      </c>
      <c r="AO306">
        <v>1</v>
      </c>
      <c r="AP306">
        <v>1</v>
      </c>
      <c r="AQ306">
        <v>0</v>
      </c>
      <c r="AR306">
        <v>0</v>
      </c>
      <c r="AS306" t="s">
        <v>3</v>
      </c>
      <c r="AT306">
        <v>1E-3</v>
      </c>
      <c r="AU306" t="s">
        <v>3</v>
      </c>
      <c r="AV306">
        <v>0</v>
      </c>
      <c r="AW306">
        <v>2</v>
      </c>
      <c r="AX306">
        <v>151752297</v>
      </c>
      <c r="AY306">
        <v>1</v>
      </c>
      <c r="AZ306">
        <v>0</v>
      </c>
      <c r="BA306">
        <v>370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V306">
        <v>0</v>
      </c>
      <c r="CW306">
        <v>0</v>
      </c>
      <c r="CX306">
        <f>ROUND(Y306*Source!I249,9)</f>
        <v>2E-3</v>
      </c>
      <c r="CY306">
        <f>AA306</f>
        <v>21901.360000000001</v>
      </c>
      <c r="CZ306">
        <f>AE306</f>
        <v>12515.06</v>
      </c>
      <c r="DA306">
        <f>AI306</f>
        <v>1.75</v>
      </c>
      <c r="DB306">
        <f t="shared" si="136"/>
        <v>12.52</v>
      </c>
      <c r="DC306">
        <f t="shared" si="137"/>
        <v>0</v>
      </c>
      <c r="DD306" t="s">
        <v>3</v>
      </c>
      <c r="DE306" t="s">
        <v>3</v>
      </c>
      <c r="DF306">
        <f>ROUND(ROUND(AE306*AI306,2)*CX306,2)</f>
        <v>43.8</v>
      </c>
      <c r="DG306">
        <f t="shared" si="131"/>
        <v>0</v>
      </c>
      <c r="DH306">
        <f t="shared" si="132"/>
        <v>0</v>
      </c>
      <c r="DI306">
        <f t="shared" si="112"/>
        <v>0</v>
      </c>
      <c r="DJ306">
        <f>DF306</f>
        <v>43.8</v>
      </c>
      <c r="DK306">
        <v>0</v>
      </c>
      <c r="DL306" t="s">
        <v>3</v>
      </c>
      <c r="DM306">
        <v>0</v>
      </c>
      <c r="DN306" t="s">
        <v>3</v>
      </c>
      <c r="DO306">
        <v>0</v>
      </c>
    </row>
    <row r="307" spans="1:119" x14ac:dyDescent="0.2">
      <c r="A307">
        <f>ROW(Source!A249)</f>
        <v>249</v>
      </c>
      <c r="B307">
        <v>151751235</v>
      </c>
      <c r="C307">
        <v>151752287</v>
      </c>
      <c r="D307">
        <v>118154764</v>
      </c>
      <c r="E307">
        <v>1</v>
      </c>
      <c r="F307">
        <v>1</v>
      </c>
      <c r="G307">
        <v>37345137</v>
      </c>
      <c r="H307">
        <v>3</v>
      </c>
      <c r="I307" t="s">
        <v>564</v>
      </c>
      <c r="J307" t="s">
        <v>565</v>
      </c>
      <c r="K307" t="s">
        <v>566</v>
      </c>
      <c r="L307">
        <v>1348</v>
      </c>
      <c r="N307">
        <v>1009</v>
      </c>
      <c r="O307" t="s">
        <v>511</v>
      </c>
      <c r="P307" t="s">
        <v>511</v>
      </c>
      <c r="Q307">
        <v>1000</v>
      </c>
      <c r="W307">
        <v>0</v>
      </c>
      <c r="X307">
        <v>-221342865</v>
      </c>
      <c r="Y307">
        <f t="shared" si="135"/>
        <v>3.0000000000000001E-5</v>
      </c>
      <c r="AA307">
        <v>183370.67</v>
      </c>
      <c r="AB307">
        <v>0</v>
      </c>
      <c r="AC307">
        <v>0</v>
      </c>
      <c r="AD307">
        <v>0</v>
      </c>
      <c r="AE307">
        <v>17299.12</v>
      </c>
      <c r="AF307">
        <v>0</v>
      </c>
      <c r="AG307">
        <v>0</v>
      </c>
      <c r="AH307">
        <v>0</v>
      </c>
      <c r="AI307">
        <v>10.6</v>
      </c>
      <c r="AJ307">
        <v>1</v>
      </c>
      <c r="AK307">
        <v>1</v>
      </c>
      <c r="AL307">
        <v>1</v>
      </c>
      <c r="AM307">
        <v>2</v>
      </c>
      <c r="AN307">
        <v>0</v>
      </c>
      <c r="AO307">
        <v>1</v>
      </c>
      <c r="AP307">
        <v>1</v>
      </c>
      <c r="AQ307">
        <v>0</v>
      </c>
      <c r="AR307">
        <v>0</v>
      </c>
      <c r="AS307" t="s">
        <v>3</v>
      </c>
      <c r="AT307">
        <v>3.0000000000000001E-5</v>
      </c>
      <c r="AU307" t="s">
        <v>3</v>
      </c>
      <c r="AV307">
        <v>0</v>
      </c>
      <c r="AW307">
        <v>2</v>
      </c>
      <c r="AX307">
        <v>151752298</v>
      </c>
      <c r="AY307">
        <v>1</v>
      </c>
      <c r="AZ307">
        <v>0</v>
      </c>
      <c r="BA307">
        <v>371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V307">
        <v>0</v>
      </c>
      <c r="CW307">
        <v>0</v>
      </c>
      <c r="CX307">
        <f>ROUND(Y307*Source!I249,9)</f>
        <v>6.0000000000000002E-5</v>
      </c>
      <c r="CY307">
        <f>AA307</f>
        <v>183370.67</v>
      </c>
      <c r="CZ307">
        <f>AE307</f>
        <v>17299.12</v>
      </c>
      <c r="DA307">
        <f>AI307</f>
        <v>10.6</v>
      </c>
      <c r="DB307">
        <f t="shared" si="136"/>
        <v>0.52</v>
      </c>
      <c r="DC307">
        <f t="shared" si="137"/>
        <v>0</v>
      </c>
      <c r="DD307" t="s">
        <v>3</v>
      </c>
      <c r="DE307" t="s">
        <v>3</v>
      </c>
      <c r="DF307">
        <f>ROUND(ROUND(AE307*AI307,2)*CX307,2)</f>
        <v>11</v>
      </c>
      <c r="DG307">
        <f t="shared" si="131"/>
        <v>0</v>
      </c>
      <c r="DH307">
        <f t="shared" si="132"/>
        <v>0</v>
      </c>
      <c r="DI307">
        <f t="shared" si="112"/>
        <v>0</v>
      </c>
      <c r="DJ307">
        <f>DF307</f>
        <v>11</v>
      </c>
      <c r="DK307">
        <v>0</v>
      </c>
      <c r="DL307" t="s">
        <v>3</v>
      </c>
      <c r="DM307">
        <v>0</v>
      </c>
      <c r="DN307" t="s">
        <v>3</v>
      </c>
      <c r="DO307">
        <v>0</v>
      </c>
    </row>
    <row r="308" spans="1:119" x14ac:dyDescent="0.2">
      <c r="A308">
        <f>ROW(Source!A249)</f>
        <v>249</v>
      </c>
      <c r="B308">
        <v>151751235</v>
      </c>
      <c r="C308">
        <v>151752287</v>
      </c>
      <c r="D308">
        <v>122112299</v>
      </c>
      <c r="E308">
        <v>37345137</v>
      </c>
      <c r="F308">
        <v>1</v>
      </c>
      <c r="G308">
        <v>37345137</v>
      </c>
      <c r="H308">
        <v>3</v>
      </c>
      <c r="I308" t="s">
        <v>344</v>
      </c>
      <c r="J308" t="s">
        <v>3</v>
      </c>
      <c r="K308" t="s">
        <v>345</v>
      </c>
      <c r="L308">
        <v>1354</v>
      </c>
      <c r="N308">
        <v>1010</v>
      </c>
      <c r="O308" t="s">
        <v>29</v>
      </c>
      <c r="P308" t="s">
        <v>29</v>
      </c>
      <c r="Q308">
        <v>1</v>
      </c>
      <c r="W308">
        <v>0</v>
      </c>
      <c r="X308">
        <v>820121819</v>
      </c>
      <c r="Y308">
        <f t="shared" si="135"/>
        <v>1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9.74</v>
      </c>
      <c r="AJ308">
        <v>1</v>
      </c>
      <c r="AK308">
        <v>1</v>
      </c>
      <c r="AL308">
        <v>1</v>
      </c>
      <c r="AM308">
        <v>0</v>
      </c>
      <c r="AN308">
        <v>0</v>
      </c>
      <c r="AO308">
        <v>0</v>
      </c>
      <c r="AP308">
        <v>1</v>
      </c>
      <c r="AQ308">
        <v>0</v>
      </c>
      <c r="AR308">
        <v>0</v>
      </c>
      <c r="AS308" t="s">
        <v>3</v>
      </c>
      <c r="AT308">
        <v>1</v>
      </c>
      <c r="AU308" t="s">
        <v>3</v>
      </c>
      <c r="AV308">
        <v>0</v>
      </c>
      <c r="AW308">
        <v>2</v>
      </c>
      <c r="AX308">
        <v>151752299</v>
      </c>
      <c r="AY308">
        <v>1</v>
      </c>
      <c r="AZ308">
        <v>0</v>
      </c>
      <c r="BA308">
        <v>372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V308">
        <v>0</v>
      </c>
      <c r="CW308">
        <v>0</v>
      </c>
      <c r="CX308">
        <f>ROUND(Y308*Source!I249,9)</f>
        <v>2</v>
      </c>
      <c r="CY308">
        <f>AA308</f>
        <v>0</v>
      </c>
      <c r="CZ308">
        <f>AE308</f>
        <v>0</v>
      </c>
      <c r="DA308">
        <f>AI308</f>
        <v>9.74</v>
      </c>
      <c r="DB308">
        <f t="shared" si="136"/>
        <v>0</v>
      </c>
      <c r="DC308">
        <f t="shared" si="137"/>
        <v>0</v>
      </c>
      <c r="DD308" t="s">
        <v>3</v>
      </c>
      <c r="DE308" t="s">
        <v>3</v>
      </c>
      <c r="DF308">
        <f>ROUND(ROUND(AE308*AI308,2)*CX308,2)</f>
        <v>0</v>
      </c>
      <c r="DG308">
        <f t="shared" si="131"/>
        <v>0</v>
      </c>
      <c r="DH308">
        <f t="shared" si="132"/>
        <v>0</v>
      </c>
      <c r="DI308">
        <f t="shared" si="112"/>
        <v>0</v>
      </c>
      <c r="DJ308">
        <f>DF308</f>
        <v>0</v>
      </c>
      <c r="DK308">
        <v>0</v>
      </c>
      <c r="DL308" t="s">
        <v>3</v>
      </c>
      <c r="DM308">
        <v>0</v>
      </c>
      <c r="DN308" t="s">
        <v>3</v>
      </c>
      <c r="DO308">
        <v>0</v>
      </c>
    </row>
    <row r="309" spans="1:119" x14ac:dyDescent="0.2">
      <c r="A309">
        <f>ROW(Source!A254)</f>
        <v>254</v>
      </c>
      <c r="B309">
        <v>151751237</v>
      </c>
      <c r="C309">
        <v>151752302</v>
      </c>
      <c r="D309">
        <v>37345142</v>
      </c>
      <c r="E309">
        <v>37345137</v>
      </c>
      <c r="F309">
        <v>1</v>
      </c>
      <c r="G309">
        <v>37345137</v>
      </c>
      <c r="H309">
        <v>1</v>
      </c>
      <c r="I309" t="s">
        <v>497</v>
      </c>
      <c r="J309" t="s">
        <v>3</v>
      </c>
      <c r="K309" t="s">
        <v>498</v>
      </c>
      <c r="L309">
        <v>1191</v>
      </c>
      <c r="N309">
        <v>1013</v>
      </c>
      <c r="O309" t="s">
        <v>499</v>
      </c>
      <c r="P309" t="s">
        <v>499</v>
      </c>
      <c r="Q309">
        <v>1</v>
      </c>
      <c r="W309">
        <v>0</v>
      </c>
      <c r="X309">
        <v>476480486</v>
      </c>
      <c r="Y309">
        <f t="shared" si="135"/>
        <v>5.39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1</v>
      </c>
      <c r="AJ309">
        <v>1</v>
      </c>
      <c r="AK309">
        <v>1</v>
      </c>
      <c r="AL309">
        <v>1</v>
      </c>
      <c r="AM309">
        <v>-2</v>
      </c>
      <c r="AN309">
        <v>0</v>
      </c>
      <c r="AO309">
        <v>1</v>
      </c>
      <c r="AP309">
        <v>1</v>
      </c>
      <c r="AQ309">
        <v>0</v>
      </c>
      <c r="AR309">
        <v>0</v>
      </c>
      <c r="AS309" t="s">
        <v>3</v>
      </c>
      <c r="AT309">
        <v>5.39</v>
      </c>
      <c r="AU309" t="s">
        <v>3</v>
      </c>
      <c r="AV309">
        <v>1</v>
      </c>
      <c r="AW309">
        <v>2</v>
      </c>
      <c r="AX309">
        <v>151752312</v>
      </c>
      <c r="AY309">
        <v>1</v>
      </c>
      <c r="AZ309">
        <v>0</v>
      </c>
      <c r="BA309">
        <v>373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U309">
        <f>ROUND(AT309*Source!I254*AH309*AL309,2)</f>
        <v>0</v>
      </c>
      <c r="CV309">
        <f>ROUND(Y309*Source!I254,9)</f>
        <v>21.70553</v>
      </c>
      <c r="CW309">
        <v>0</v>
      </c>
      <c r="CX309">
        <f>ROUND(Y309*Source!I254,9)</f>
        <v>21.70553</v>
      </c>
      <c r="CY309">
        <f>AD309</f>
        <v>0</v>
      </c>
      <c r="CZ309">
        <f>AH309</f>
        <v>0</v>
      </c>
      <c r="DA309">
        <f>AL309</f>
        <v>1</v>
      </c>
      <c r="DB309">
        <f t="shared" si="136"/>
        <v>0</v>
      </c>
      <c r="DC309">
        <f t="shared" si="137"/>
        <v>0</v>
      </c>
      <c r="DD309" t="s">
        <v>3</v>
      </c>
      <c r="DE309" t="s">
        <v>3</v>
      </c>
      <c r="DF309">
        <f t="shared" ref="DF309:DF320" si="138">ROUND(ROUND(AE309,2)*CX309,2)</f>
        <v>0</v>
      </c>
      <c r="DG309">
        <f t="shared" si="131"/>
        <v>0</v>
      </c>
      <c r="DH309">
        <f t="shared" si="132"/>
        <v>0</v>
      </c>
      <c r="DI309">
        <f t="shared" si="112"/>
        <v>0</v>
      </c>
      <c r="DJ309">
        <f>DI309</f>
        <v>0</v>
      </c>
      <c r="DK309">
        <v>0</v>
      </c>
      <c r="DL309" t="s">
        <v>3</v>
      </c>
      <c r="DM309">
        <v>0</v>
      </c>
      <c r="DN309" t="s">
        <v>3</v>
      </c>
      <c r="DO309">
        <v>0</v>
      </c>
    </row>
    <row r="310" spans="1:119" x14ac:dyDescent="0.2">
      <c r="A310">
        <f>ROW(Source!A254)</f>
        <v>254</v>
      </c>
      <c r="B310">
        <v>151751237</v>
      </c>
      <c r="C310">
        <v>151752302</v>
      </c>
      <c r="D310">
        <v>37418445</v>
      </c>
      <c r="E310">
        <v>1</v>
      </c>
      <c r="F310">
        <v>1</v>
      </c>
      <c r="G310">
        <v>37345137</v>
      </c>
      <c r="H310">
        <v>2</v>
      </c>
      <c r="I310" t="s">
        <v>567</v>
      </c>
      <c r="J310" t="s">
        <v>568</v>
      </c>
      <c r="K310" t="s">
        <v>569</v>
      </c>
      <c r="L310">
        <v>1368</v>
      </c>
      <c r="N310">
        <v>1011</v>
      </c>
      <c r="O310" t="s">
        <v>503</v>
      </c>
      <c r="P310" t="s">
        <v>503</v>
      </c>
      <c r="Q310">
        <v>1</v>
      </c>
      <c r="W310">
        <v>0</v>
      </c>
      <c r="X310">
        <v>-1440889904</v>
      </c>
      <c r="Y310">
        <f t="shared" si="135"/>
        <v>0.02</v>
      </c>
      <c r="AA310">
        <v>0</v>
      </c>
      <c r="AB310">
        <v>83.1</v>
      </c>
      <c r="AC310">
        <v>12.62</v>
      </c>
      <c r="AD310">
        <v>0</v>
      </c>
      <c r="AE310">
        <v>0</v>
      </c>
      <c r="AF310">
        <v>83.1</v>
      </c>
      <c r="AG310">
        <v>12.62</v>
      </c>
      <c r="AH310">
        <v>0</v>
      </c>
      <c r="AI310">
        <v>1</v>
      </c>
      <c r="AJ310">
        <v>1</v>
      </c>
      <c r="AK310">
        <v>1</v>
      </c>
      <c r="AL310">
        <v>1</v>
      </c>
      <c r="AM310">
        <v>-2</v>
      </c>
      <c r="AN310">
        <v>0</v>
      </c>
      <c r="AO310">
        <v>1</v>
      </c>
      <c r="AP310">
        <v>1</v>
      </c>
      <c r="AQ310">
        <v>0</v>
      </c>
      <c r="AR310">
        <v>0</v>
      </c>
      <c r="AS310" t="s">
        <v>3</v>
      </c>
      <c r="AT310">
        <v>0.02</v>
      </c>
      <c r="AU310" t="s">
        <v>3</v>
      </c>
      <c r="AV310">
        <v>0</v>
      </c>
      <c r="AW310">
        <v>2</v>
      </c>
      <c r="AX310">
        <v>151752313</v>
      </c>
      <c r="AY310">
        <v>1</v>
      </c>
      <c r="AZ310">
        <v>0</v>
      </c>
      <c r="BA310">
        <v>374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V310">
        <v>0</v>
      </c>
      <c r="CW310">
        <f>ROUND(Y310*Source!I254,9)</f>
        <v>8.054E-2</v>
      </c>
      <c r="CX310">
        <f>ROUND(Y310*Source!I254,9)</f>
        <v>8.054E-2</v>
      </c>
      <c r="CY310">
        <f>AB310</f>
        <v>83.1</v>
      </c>
      <c r="CZ310">
        <f>AF310</f>
        <v>83.1</v>
      </c>
      <c r="DA310">
        <f>AJ310</f>
        <v>1</v>
      </c>
      <c r="DB310">
        <f t="shared" si="136"/>
        <v>1.66</v>
      </c>
      <c r="DC310">
        <f t="shared" si="137"/>
        <v>0.25</v>
      </c>
      <c r="DD310" t="s">
        <v>3</v>
      </c>
      <c r="DE310" t="s">
        <v>3</v>
      </c>
      <c r="DF310">
        <f t="shared" si="138"/>
        <v>0</v>
      </c>
      <c r="DG310">
        <f t="shared" si="131"/>
        <v>6.69</v>
      </c>
      <c r="DH310">
        <f t="shared" si="132"/>
        <v>1.02</v>
      </c>
      <c r="DI310">
        <f t="shared" si="112"/>
        <v>0</v>
      </c>
      <c r="DJ310">
        <f>DG310</f>
        <v>6.69</v>
      </c>
      <c r="DK310">
        <v>0</v>
      </c>
      <c r="DL310" t="s">
        <v>3</v>
      </c>
      <c r="DM310">
        <v>0</v>
      </c>
      <c r="DN310" t="s">
        <v>3</v>
      </c>
      <c r="DO310">
        <v>0</v>
      </c>
    </row>
    <row r="311" spans="1:119" x14ac:dyDescent="0.2">
      <c r="A311">
        <f>ROW(Source!A254)</f>
        <v>254</v>
      </c>
      <c r="B311">
        <v>151751237</v>
      </c>
      <c r="C311">
        <v>151752302</v>
      </c>
      <c r="D311">
        <v>37417692</v>
      </c>
      <c r="E311">
        <v>1</v>
      </c>
      <c r="F311">
        <v>1</v>
      </c>
      <c r="G311">
        <v>37345137</v>
      </c>
      <c r="H311">
        <v>2</v>
      </c>
      <c r="I311" t="s">
        <v>570</v>
      </c>
      <c r="J311" t="s">
        <v>571</v>
      </c>
      <c r="K311" t="s">
        <v>572</v>
      </c>
      <c r="L311">
        <v>1368</v>
      </c>
      <c r="N311">
        <v>1011</v>
      </c>
      <c r="O311" t="s">
        <v>503</v>
      </c>
      <c r="P311" t="s">
        <v>503</v>
      </c>
      <c r="Q311">
        <v>1</v>
      </c>
      <c r="W311">
        <v>0</v>
      </c>
      <c r="X311">
        <v>1668154095</v>
      </c>
      <c r="Y311">
        <f t="shared" si="135"/>
        <v>0.02</v>
      </c>
      <c r="AA311">
        <v>0</v>
      </c>
      <c r="AB311">
        <v>179.17</v>
      </c>
      <c r="AC311">
        <v>16.93</v>
      </c>
      <c r="AD311">
        <v>0</v>
      </c>
      <c r="AE311">
        <v>0</v>
      </c>
      <c r="AF311">
        <v>179.17</v>
      </c>
      <c r="AG311">
        <v>16.93</v>
      </c>
      <c r="AH311">
        <v>0</v>
      </c>
      <c r="AI311">
        <v>1</v>
      </c>
      <c r="AJ311">
        <v>1</v>
      </c>
      <c r="AK311">
        <v>1</v>
      </c>
      <c r="AL311">
        <v>1</v>
      </c>
      <c r="AM311">
        <v>-2</v>
      </c>
      <c r="AN311">
        <v>0</v>
      </c>
      <c r="AO311">
        <v>1</v>
      </c>
      <c r="AP311">
        <v>1</v>
      </c>
      <c r="AQ311">
        <v>0</v>
      </c>
      <c r="AR311">
        <v>0</v>
      </c>
      <c r="AS311" t="s">
        <v>3</v>
      </c>
      <c r="AT311">
        <v>0.02</v>
      </c>
      <c r="AU311" t="s">
        <v>3</v>
      </c>
      <c r="AV311">
        <v>0</v>
      </c>
      <c r="AW311">
        <v>2</v>
      </c>
      <c r="AX311">
        <v>151752314</v>
      </c>
      <c r="AY311">
        <v>1</v>
      </c>
      <c r="AZ311">
        <v>0</v>
      </c>
      <c r="BA311">
        <v>375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V311">
        <v>0</v>
      </c>
      <c r="CW311">
        <f>ROUND(Y311*Source!I254,9)</f>
        <v>8.054E-2</v>
      </c>
      <c r="CX311">
        <f>ROUND(Y311*Source!I254,9)</f>
        <v>8.054E-2</v>
      </c>
      <c r="CY311">
        <f>AB311</f>
        <v>179.17</v>
      </c>
      <c r="CZ311">
        <f>AF311</f>
        <v>179.17</v>
      </c>
      <c r="DA311">
        <f>AJ311</f>
        <v>1</v>
      </c>
      <c r="DB311">
        <f t="shared" si="136"/>
        <v>3.58</v>
      </c>
      <c r="DC311">
        <f t="shared" si="137"/>
        <v>0.34</v>
      </c>
      <c r="DD311" t="s">
        <v>3</v>
      </c>
      <c r="DE311" t="s">
        <v>3</v>
      </c>
      <c r="DF311">
        <f t="shared" si="138"/>
        <v>0</v>
      </c>
      <c r="DG311">
        <f t="shared" si="131"/>
        <v>14.43</v>
      </c>
      <c r="DH311">
        <f t="shared" si="132"/>
        <v>1.36</v>
      </c>
      <c r="DI311">
        <f t="shared" si="112"/>
        <v>0</v>
      </c>
      <c r="DJ311">
        <f>DG311</f>
        <v>14.43</v>
      </c>
      <c r="DK311">
        <v>0</v>
      </c>
      <c r="DL311" t="s">
        <v>3</v>
      </c>
      <c r="DM311">
        <v>0</v>
      </c>
      <c r="DN311" t="s">
        <v>3</v>
      </c>
      <c r="DO311">
        <v>0</v>
      </c>
    </row>
    <row r="312" spans="1:119" x14ac:dyDescent="0.2">
      <c r="A312">
        <f>ROW(Source!A254)</f>
        <v>254</v>
      </c>
      <c r="B312">
        <v>151751237</v>
      </c>
      <c r="C312">
        <v>151752302</v>
      </c>
      <c r="D312">
        <v>37394570</v>
      </c>
      <c r="E312">
        <v>1</v>
      </c>
      <c r="F312">
        <v>1</v>
      </c>
      <c r="G312">
        <v>37345137</v>
      </c>
      <c r="H312">
        <v>3</v>
      </c>
      <c r="I312" t="s">
        <v>573</v>
      </c>
      <c r="J312" t="s">
        <v>574</v>
      </c>
      <c r="K312" t="s">
        <v>575</v>
      </c>
      <c r="L312">
        <v>1346</v>
      </c>
      <c r="N312">
        <v>1009</v>
      </c>
      <c r="O312" t="s">
        <v>507</v>
      </c>
      <c r="P312" t="s">
        <v>507</v>
      </c>
      <c r="Q312">
        <v>1</v>
      </c>
      <c r="W312">
        <v>0</v>
      </c>
      <c r="X312">
        <v>1946441422</v>
      </c>
      <c r="Y312">
        <f t="shared" si="135"/>
        <v>0.6</v>
      </c>
      <c r="AA312">
        <v>1.39</v>
      </c>
      <c r="AB312">
        <v>0</v>
      </c>
      <c r="AC312">
        <v>0</v>
      </c>
      <c r="AD312">
        <v>0</v>
      </c>
      <c r="AE312">
        <v>1.39</v>
      </c>
      <c r="AF312">
        <v>0</v>
      </c>
      <c r="AG312">
        <v>0</v>
      </c>
      <c r="AH312">
        <v>0</v>
      </c>
      <c r="AI312">
        <v>1</v>
      </c>
      <c r="AJ312">
        <v>1</v>
      </c>
      <c r="AK312">
        <v>1</v>
      </c>
      <c r="AL312">
        <v>1</v>
      </c>
      <c r="AM312">
        <v>-2</v>
      </c>
      <c r="AN312">
        <v>0</v>
      </c>
      <c r="AO312">
        <v>1</v>
      </c>
      <c r="AP312">
        <v>1</v>
      </c>
      <c r="AQ312">
        <v>0</v>
      </c>
      <c r="AR312">
        <v>0</v>
      </c>
      <c r="AS312" t="s">
        <v>3</v>
      </c>
      <c r="AT312">
        <v>0.6</v>
      </c>
      <c r="AU312" t="s">
        <v>3</v>
      </c>
      <c r="AV312">
        <v>0</v>
      </c>
      <c r="AW312">
        <v>2</v>
      </c>
      <c r="AX312">
        <v>151752315</v>
      </c>
      <c r="AY312">
        <v>1</v>
      </c>
      <c r="AZ312">
        <v>0</v>
      </c>
      <c r="BA312">
        <v>376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V312">
        <v>0</v>
      </c>
      <c r="CW312">
        <v>0</v>
      </c>
      <c r="CX312">
        <f>ROUND(Y312*Source!I254,9)</f>
        <v>2.4161999999999999</v>
      </c>
      <c r="CY312">
        <f t="shared" ref="CY312:CY317" si="139">AA312</f>
        <v>1.39</v>
      </c>
      <c r="CZ312">
        <f t="shared" ref="CZ312:CZ317" si="140">AE312</f>
        <v>1.39</v>
      </c>
      <c r="DA312">
        <f t="shared" ref="DA312:DA317" si="141">AI312</f>
        <v>1</v>
      </c>
      <c r="DB312">
        <f t="shared" si="136"/>
        <v>0.83</v>
      </c>
      <c r="DC312">
        <f t="shared" si="137"/>
        <v>0</v>
      </c>
      <c r="DD312" t="s">
        <v>3</v>
      </c>
      <c r="DE312" t="s">
        <v>3</v>
      </c>
      <c r="DF312">
        <f t="shared" si="138"/>
        <v>3.36</v>
      </c>
      <c r="DG312">
        <f t="shared" si="131"/>
        <v>0</v>
      </c>
      <c r="DH312">
        <f t="shared" si="132"/>
        <v>0</v>
      </c>
      <c r="DI312">
        <f t="shared" si="112"/>
        <v>0</v>
      </c>
      <c r="DJ312">
        <f t="shared" ref="DJ312:DJ317" si="142">DF312</f>
        <v>3.36</v>
      </c>
      <c r="DK312">
        <v>0</v>
      </c>
      <c r="DL312" t="s">
        <v>3</v>
      </c>
      <c r="DM312">
        <v>0</v>
      </c>
      <c r="DN312" t="s">
        <v>3</v>
      </c>
      <c r="DO312">
        <v>0</v>
      </c>
    </row>
    <row r="313" spans="1:119" x14ac:dyDescent="0.2">
      <c r="A313">
        <f>ROW(Source!A254)</f>
        <v>254</v>
      </c>
      <c r="B313">
        <v>151751237</v>
      </c>
      <c r="C313">
        <v>151752302</v>
      </c>
      <c r="D313">
        <v>37395012</v>
      </c>
      <c r="E313">
        <v>1</v>
      </c>
      <c r="F313">
        <v>1</v>
      </c>
      <c r="G313">
        <v>37345137</v>
      </c>
      <c r="H313">
        <v>3</v>
      </c>
      <c r="I313" t="s">
        <v>576</v>
      </c>
      <c r="J313" t="s">
        <v>577</v>
      </c>
      <c r="K313" t="s">
        <v>578</v>
      </c>
      <c r="L313">
        <v>1346</v>
      </c>
      <c r="N313">
        <v>1009</v>
      </c>
      <c r="O313" t="s">
        <v>507</v>
      </c>
      <c r="P313" t="s">
        <v>507</v>
      </c>
      <c r="Q313">
        <v>1</v>
      </c>
      <c r="W313">
        <v>0</v>
      </c>
      <c r="X313">
        <v>100288402</v>
      </c>
      <c r="Y313">
        <f t="shared" si="135"/>
        <v>0.16</v>
      </c>
      <c r="AA313">
        <v>159.07</v>
      </c>
      <c r="AB313">
        <v>0</v>
      </c>
      <c r="AC313">
        <v>0</v>
      </c>
      <c r="AD313">
        <v>0</v>
      </c>
      <c r="AE313">
        <v>159.07</v>
      </c>
      <c r="AF313">
        <v>0</v>
      </c>
      <c r="AG313">
        <v>0</v>
      </c>
      <c r="AH313">
        <v>0</v>
      </c>
      <c r="AI313">
        <v>1</v>
      </c>
      <c r="AJ313">
        <v>1</v>
      </c>
      <c r="AK313">
        <v>1</v>
      </c>
      <c r="AL313">
        <v>1</v>
      </c>
      <c r="AM313">
        <v>-2</v>
      </c>
      <c r="AN313">
        <v>0</v>
      </c>
      <c r="AO313">
        <v>1</v>
      </c>
      <c r="AP313">
        <v>1</v>
      </c>
      <c r="AQ313">
        <v>0</v>
      </c>
      <c r="AR313">
        <v>0</v>
      </c>
      <c r="AS313" t="s">
        <v>3</v>
      </c>
      <c r="AT313">
        <v>0.16</v>
      </c>
      <c r="AU313" t="s">
        <v>3</v>
      </c>
      <c r="AV313">
        <v>0</v>
      </c>
      <c r="AW313">
        <v>2</v>
      </c>
      <c r="AX313">
        <v>151752316</v>
      </c>
      <c r="AY313">
        <v>1</v>
      </c>
      <c r="AZ313">
        <v>0</v>
      </c>
      <c r="BA313">
        <v>377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V313">
        <v>0</v>
      </c>
      <c r="CW313">
        <v>0</v>
      </c>
      <c r="CX313">
        <f>ROUND(Y313*Source!I254,9)</f>
        <v>0.64432</v>
      </c>
      <c r="CY313">
        <f t="shared" si="139"/>
        <v>159.07</v>
      </c>
      <c r="CZ313">
        <f t="shared" si="140"/>
        <v>159.07</v>
      </c>
      <c r="DA313">
        <f t="shared" si="141"/>
        <v>1</v>
      </c>
      <c r="DB313">
        <f t="shared" si="136"/>
        <v>25.45</v>
      </c>
      <c r="DC313">
        <f t="shared" si="137"/>
        <v>0</v>
      </c>
      <c r="DD313" t="s">
        <v>3</v>
      </c>
      <c r="DE313" t="s">
        <v>3</v>
      </c>
      <c r="DF313">
        <f t="shared" si="138"/>
        <v>102.49</v>
      </c>
      <c r="DG313">
        <f t="shared" si="131"/>
        <v>0</v>
      </c>
      <c r="DH313">
        <f t="shared" si="132"/>
        <v>0</v>
      </c>
      <c r="DI313">
        <f t="shared" si="112"/>
        <v>0</v>
      </c>
      <c r="DJ313">
        <f t="shared" si="142"/>
        <v>102.49</v>
      </c>
      <c r="DK313">
        <v>0</v>
      </c>
      <c r="DL313" t="s">
        <v>3</v>
      </c>
      <c r="DM313">
        <v>0</v>
      </c>
      <c r="DN313" t="s">
        <v>3</v>
      </c>
      <c r="DO313">
        <v>0</v>
      </c>
    </row>
    <row r="314" spans="1:119" x14ac:dyDescent="0.2">
      <c r="A314">
        <f>ROW(Source!A254)</f>
        <v>254</v>
      </c>
      <c r="B314">
        <v>151751237</v>
      </c>
      <c r="C314">
        <v>151752302</v>
      </c>
      <c r="D314">
        <v>109858758</v>
      </c>
      <c r="E314">
        <v>1</v>
      </c>
      <c r="F314">
        <v>1</v>
      </c>
      <c r="G314">
        <v>37345137</v>
      </c>
      <c r="H314">
        <v>3</v>
      </c>
      <c r="I314" t="s">
        <v>679</v>
      </c>
      <c r="J314" t="s">
        <v>680</v>
      </c>
      <c r="K314" t="s">
        <v>681</v>
      </c>
      <c r="L314">
        <v>1355</v>
      </c>
      <c r="N314">
        <v>1010</v>
      </c>
      <c r="O314" t="s">
        <v>184</v>
      </c>
      <c r="P314" t="s">
        <v>184</v>
      </c>
      <c r="Q314">
        <v>100</v>
      </c>
      <c r="W314">
        <v>0</v>
      </c>
      <c r="X314">
        <v>-480348303</v>
      </c>
      <c r="Y314">
        <f t="shared" si="135"/>
        <v>0.05</v>
      </c>
      <c r="AA314">
        <v>130.15</v>
      </c>
      <c r="AB314">
        <v>0</v>
      </c>
      <c r="AC314">
        <v>0</v>
      </c>
      <c r="AD314">
        <v>0</v>
      </c>
      <c r="AE314">
        <v>130.15</v>
      </c>
      <c r="AF314">
        <v>0</v>
      </c>
      <c r="AG314">
        <v>0</v>
      </c>
      <c r="AH314">
        <v>0</v>
      </c>
      <c r="AI314">
        <v>1</v>
      </c>
      <c r="AJ314">
        <v>1</v>
      </c>
      <c r="AK314">
        <v>1</v>
      </c>
      <c r="AL314">
        <v>1</v>
      </c>
      <c r="AM314">
        <v>-2</v>
      </c>
      <c r="AN314">
        <v>0</v>
      </c>
      <c r="AO314">
        <v>1</v>
      </c>
      <c r="AP314">
        <v>1</v>
      </c>
      <c r="AQ314">
        <v>0</v>
      </c>
      <c r="AR314">
        <v>0</v>
      </c>
      <c r="AS314" t="s">
        <v>3</v>
      </c>
      <c r="AT314">
        <v>0.05</v>
      </c>
      <c r="AU314" t="s">
        <v>3</v>
      </c>
      <c r="AV314">
        <v>0</v>
      </c>
      <c r="AW314">
        <v>2</v>
      </c>
      <c r="AX314">
        <v>151752317</v>
      </c>
      <c r="AY314">
        <v>1</v>
      </c>
      <c r="AZ314">
        <v>0</v>
      </c>
      <c r="BA314">
        <v>378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V314">
        <v>0</v>
      </c>
      <c r="CW314">
        <v>0</v>
      </c>
      <c r="CX314">
        <f>ROUND(Y314*Source!I254,9)</f>
        <v>0.20135</v>
      </c>
      <c r="CY314">
        <f t="shared" si="139"/>
        <v>130.15</v>
      </c>
      <c r="CZ314">
        <f t="shared" si="140"/>
        <v>130.15</v>
      </c>
      <c r="DA314">
        <f t="shared" si="141"/>
        <v>1</v>
      </c>
      <c r="DB314">
        <f t="shared" si="136"/>
        <v>6.51</v>
      </c>
      <c r="DC314">
        <f t="shared" si="137"/>
        <v>0</v>
      </c>
      <c r="DD314" t="s">
        <v>3</v>
      </c>
      <c r="DE314" t="s">
        <v>3</v>
      </c>
      <c r="DF314">
        <f t="shared" si="138"/>
        <v>26.21</v>
      </c>
      <c r="DG314">
        <f t="shared" si="131"/>
        <v>0</v>
      </c>
      <c r="DH314">
        <f t="shared" si="132"/>
        <v>0</v>
      </c>
      <c r="DI314">
        <f t="shared" si="112"/>
        <v>0</v>
      </c>
      <c r="DJ314">
        <f t="shared" si="142"/>
        <v>26.21</v>
      </c>
      <c r="DK314">
        <v>0</v>
      </c>
      <c r="DL314" t="s">
        <v>3</v>
      </c>
      <c r="DM314">
        <v>0</v>
      </c>
      <c r="DN314" t="s">
        <v>3</v>
      </c>
      <c r="DO314">
        <v>0</v>
      </c>
    </row>
    <row r="315" spans="1:119" x14ac:dyDescent="0.2">
      <c r="A315">
        <f>ROW(Source!A254)</f>
        <v>254</v>
      </c>
      <c r="B315">
        <v>151751237</v>
      </c>
      <c r="C315">
        <v>151752302</v>
      </c>
      <c r="D315">
        <v>113490139</v>
      </c>
      <c r="E315">
        <v>1</v>
      </c>
      <c r="F315">
        <v>1</v>
      </c>
      <c r="G315">
        <v>37345137</v>
      </c>
      <c r="H315">
        <v>3</v>
      </c>
      <c r="I315" t="s">
        <v>682</v>
      </c>
      <c r="J315" t="s">
        <v>683</v>
      </c>
      <c r="K315" t="s">
        <v>684</v>
      </c>
      <c r="L315">
        <v>1356</v>
      </c>
      <c r="N315">
        <v>1010</v>
      </c>
      <c r="O315" t="s">
        <v>176</v>
      </c>
      <c r="P315" t="s">
        <v>176</v>
      </c>
      <c r="Q315">
        <v>1000</v>
      </c>
      <c r="W315">
        <v>0</v>
      </c>
      <c r="X315">
        <v>-111531463</v>
      </c>
      <c r="Y315">
        <f t="shared" si="135"/>
        <v>1.2200000000000001E-2</v>
      </c>
      <c r="AA315">
        <v>226.87</v>
      </c>
      <c r="AB315">
        <v>0</v>
      </c>
      <c r="AC315">
        <v>0</v>
      </c>
      <c r="AD315">
        <v>0</v>
      </c>
      <c r="AE315">
        <v>226.87</v>
      </c>
      <c r="AF315">
        <v>0</v>
      </c>
      <c r="AG315">
        <v>0</v>
      </c>
      <c r="AH315">
        <v>0</v>
      </c>
      <c r="AI315">
        <v>1</v>
      </c>
      <c r="AJ315">
        <v>1</v>
      </c>
      <c r="AK315">
        <v>1</v>
      </c>
      <c r="AL315">
        <v>1</v>
      </c>
      <c r="AM315">
        <v>-2</v>
      </c>
      <c r="AN315">
        <v>0</v>
      </c>
      <c r="AO315">
        <v>1</v>
      </c>
      <c r="AP315">
        <v>1</v>
      </c>
      <c r="AQ315">
        <v>0</v>
      </c>
      <c r="AR315">
        <v>0</v>
      </c>
      <c r="AS315" t="s">
        <v>3</v>
      </c>
      <c r="AT315">
        <v>1.2200000000000001E-2</v>
      </c>
      <c r="AU315" t="s">
        <v>3</v>
      </c>
      <c r="AV315">
        <v>0</v>
      </c>
      <c r="AW315">
        <v>2</v>
      </c>
      <c r="AX315">
        <v>151752318</v>
      </c>
      <c r="AY315">
        <v>1</v>
      </c>
      <c r="AZ315">
        <v>0</v>
      </c>
      <c r="BA315">
        <v>379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V315">
        <v>0</v>
      </c>
      <c r="CW315">
        <v>0</v>
      </c>
      <c r="CX315">
        <f>ROUND(Y315*Source!I254,9)</f>
        <v>4.9129399999999997E-2</v>
      </c>
      <c r="CY315">
        <f t="shared" si="139"/>
        <v>226.87</v>
      </c>
      <c r="CZ315">
        <f t="shared" si="140"/>
        <v>226.87</v>
      </c>
      <c r="DA315">
        <f t="shared" si="141"/>
        <v>1</v>
      </c>
      <c r="DB315">
        <f t="shared" si="136"/>
        <v>2.77</v>
      </c>
      <c r="DC315">
        <f t="shared" si="137"/>
        <v>0</v>
      </c>
      <c r="DD315" t="s">
        <v>3</v>
      </c>
      <c r="DE315" t="s">
        <v>3</v>
      </c>
      <c r="DF315">
        <f t="shared" si="138"/>
        <v>11.15</v>
      </c>
      <c r="DG315">
        <f t="shared" si="131"/>
        <v>0</v>
      </c>
      <c r="DH315">
        <f t="shared" si="132"/>
        <v>0</v>
      </c>
      <c r="DI315">
        <f t="shared" si="112"/>
        <v>0</v>
      </c>
      <c r="DJ315">
        <f t="shared" si="142"/>
        <v>11.15</v>
      </c>
      <c r="DK315">
        <v>0</v>
      </c>
      <c r="DL315" t="s">
        <v>3</v>
      </c>
      <c r="DM315">
        <v>0</v>
      </c>
      <c r="DN315" t="s">
        <v>3</v>
      </c>
      <c r="DO315">
        <v>0</v>
      </c>
    </row>
    <row r="316" spans="1:119" x14ac:dyDescent="0.2">
      <c r="A316">
        <f>ROW(Source!A254)</f>
        <v>254</v>
      </c>
      <c r="B316">
        <v>151751237</v>
      </c>
      <c r="C316">
        <v>151752302</v>
      </c>
      <c r="D316">
        <v>37406820</v>
      </c>
      <c r="E316">
        <v>1</v>
      </c>
      <c r="F316">
        <v>1</v>
      </c>
      <c r="G316">
        <v>37345137</v>
      </c>
      <c r="H316">
        <v>3</v>
      </c>
      <c r="I316" t="s">
        <v>585</v>
      </c>
      <c r="J316" t="s">
        <v>586</v>
      </c>
      <c r="K316" t="s">
        <v>587</v>
      </c>
      <c r="L316">
        <v>1354</v>
      </c>
      <c r="N316">
        <v>1010</v>
      </c>
      <c r="O316" t="s">
        <v>29</v>
      </c>
      <c r="P316" t="s">
        <v>29</v>
      </c>
      <c r="Q316">
        <v>1</v>
      </c>
      <c r="W316">
        <v>0</v>
      </c>
      <c r="X316">
        <v>1920044476</v>
      </c>
      <c r="Y316">
        <f t="shared" si="135"/>
        <v>3.1</v>
      </c>
      <c r="AA316">
        <v>6.94</v>
      </c>
      <c r="AB316">
        <v>0</v>
      </c>
      <c r="AC316">
        <v>0</v>
      </c>
      <c r="AD316">
        <v>0</v>
      </c>
      <c r="AE316">
        <v>6.94</v>
      </c>
      <c r="AF316">
        <v>0</v>
      </c>
      <c r="AG316">
        <v>0</v>
      </c>
      <c r="AH316">
        <v>0</v>
      </c>
      <c r="AI316">
        <v>1</v>
      </c>
      <c r="AJ316">
        <v>1</v>
      </c>
      <c r="AK316">
        <v>1</v>
      </c>
      <c r="AL316">
        <v>1</v>
      </c>
      <c r="AM316">
        <v>-2</v>
      </c>
      <c r="AN316">
        <v>0</v>
      </c>
      <c r="AO316">
        <v>1</v>
      </c>
      <c r="AP316">
        <v>1</v>
      </c>
      <c r="AQ316">
        <v>0</v>
      </c>
      <c r="AR316">
        <v>0</v>
      </c>
      <c r="AS316" t="s">
        <v>3</v>
      </c>
      <c r="AT316">
        <v>3.1</v>
      </c>
      <c r="AU316" t="s">
        <v>3</v>
      </c>
      <c r="AV316">
        <v>0</v>
      </c>
      <c r="AW316">
        <v>2</v>
      </c>
      <c r="AX316">
        <v>151752319</v>
      </c>
      <c r="AY316">
        <v>1</v>
      </c>
      <c r="AZ316">
        <v>0</v>
      </c>
      <c r="BA316">
        <v>380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V316">
        <v>0</v>
      </c>
      <c r="CW316">
        <v>0</v>
      </c>
      <c r="CX316">
        <f>ROUND(Y316*Source!I254,9)</f>
        <v>12.483700000000001</v>
      </c>
      <c r="CY316">
        <f t="shared" si="139"/>
        <v>6.94</v>
      </c>
      <c r="CZ316">
        <f t="shared" si="140"/>
        <v>6.94</v>
      </c>
      <c r="DA316">
        <f t="shared" si="141"/>
        <v>1</v>
      </c>
      <c r="DB316">
        <f t="shared" si="136"/>
        <v>21.51</v>
      </c>
      <c r="DC316">
        <f t="shared" si="137"/>
        <v>0</v>
      </c>
      <c r="DD316" t="s">
        <v>3</v>
      </c>
      <c r="DE316" t="s">
        <v>3</v>
      </c>
      <c r="DF316">
        <f t="shared" si="138"/>
        <v>86.64</v>
      </c>
      <c r="DG316">
        <f t="shared" si="131"/>
        <v>0</v>
      </c>
      <c r="DH316">
        <f t="shared" si="132"/>
        <v>0</v>
      </c>
      <c r="DI316">
        <f t="shared" si="112"/>
        <v>0</v>
      </c>
      <c r="DJ316">
        <f t="shared" si="142"/>
        <v>86.64</v>
      </c>
      <c r="DK316">
        <v>0</v>
      </c>
      <c r="DL316" t="s">
        <v>3</v>
      </c>
      <c r="DM316">
        <v>0</v>
      </c>
      <c r="DN316" t="s">
        <v>3</v>
      </c>
      <c r="DO316">
        <v>0</v>
      </c>
    </row>
    <row r="317" spans="1:119" x14ac:dyDescent="0.2">
      <c r="A317">
        <f>ROW(Source!A254)</f>
        <v>254</v>
      </c>
      <c r="B317">
        <v>151751237</v>
      </c>
      <c r="C317">
        <v>151752302</v>
      </c>
      <c r="D317">
        <v>37406828</v>
      </c>
      <c r="E317">
        <v>1</v>
      </c>
      <c r="F317">
        <v>1</v>
      </c>
      <c r="G317">
        <v>37345137</v>
      </c>
      <c r="H317">
        <v>3</v>
      </c>
      <c r="I317" t="s">
        <v>685</v>
      </c>
      <c r="J317" t="s">
        <v>686</v>
      </c>
      <c r="K317" t="s">
        <v>687</v>
      </c>
      <c r="L317">
        <v>1356</v>
      </c>
      <c r="N317">
        <v>1010</v>
      </c>
      <c r="O317" t="s">
        <v>176</v>
      </c>
      <c r="P317" t="s">
        <v>176</v>
      </c>
      <c r="Q317">
        <v>1000</v>
      </c>
      <c r="W317">
        <v>0</v>
      </c>
      <c r="X317">
        <v>-1473574916</v>
      </c>
      <c r="Y317">
        <f t="shared" si="135"/>
        <v>8.0000000000000002E-3</v>
      </c>
      <c r="AA317">
        <v>614.1</v>
      </c>
      <c r="AB317">
        <v>0</v>
      </c>
      <c r="AC317">
        <v>0</v>
      </c>
      <c r="AD317">
        <v>0</v>
      </c>
      <c r="AE317">
        <v>614.1</v>
      </c>
      <c r="AF317">
        <v>0</v>
      </c>
      <c r="AG317">
        <v>0</v>
      </c>
      <c r="AH317">
        <v>0</v>
      </c>
      <c r="AI317">
        <v>1</v>
      </c>
      <c r="AJ317">
        <v>1</v>
      </c>
      <c r="AK317">
        <v>1</v>
      </c>
      <c r="AL317">
        <v>1</v>
      </c>
      <c r="AM317">
        <v>-2</v>
      </c>
      <c r="AN317">
        <v>0</v>
      </c>
      <c r="AO317">
        <v>1</v>
      </c>
      <c r="AP317">
        <v>1</v>
      </c>
      <c r="AQ317">
        <v>0</v>
      </c>
      <c r="AR317">
        <v>0</v>
      </c>
      <c r="AS317" t="s">
        <v>3</v>
      </c>
      <c r="AT317">
        <v>8.0000000000000002E-3</v>
      </c>
      <c r="AU317" t="s">
        <v>3</v>
      </c>
      <c r="AV317">
        <v>0</v>
      </c>
      <c r="AW317">
        <v>2</v>
      </c>
      <c r="AX317">
        <v>151752320</v>
      </c>
      <c r="AY317">
        <v>1</v>
      </c>
      <c r="AZ317">
        <v>0</v>
      </c>
      <c r="BA317">
        <v>381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V317">
        <v>0</v>
      </c>
      <c r="CW317">
        <v>0</v>
      </c>
      <c r="CX317">
        <f>ROUND(Y317*Source!I254,9)</f>
        <v>3.2216000000000002E-2</v>
      </c>
      <c r="CY317">
        <f t="shared" si="139"/>
        <v>614.1</v>
      </c>
      <c r="CZ317">
        <f t="shared" si="140"/>
        <v>614.1</v>
      </c>
      <c r="DA317">
        <f t="shared" si="141"/>
        <v>1</v>
      </c>
      <c r="DB317">
        <f t="shared" si="136"/>
        <v>4.91</v>
      </c>
      <c r="DC317">
        <f t="shared" si="137"/>
        <v>0</v>
      </c>
      <c r="DD317" t="s">
        <v>3</v>
      </c>
      <c r="DE317" t="s">
        <v>3</v>
      </c>
      <c r="DF317">
        <f t="shared" si="138"/>
        <v>19.78</v>
      </c>
      <c r="DG317">
        <f t="shared" si="131"/>
        <v>0</v>
      </c>
      <c r="DH317">
        <f t="shared" si="132"/>
        <v>0</v>
      </c>
      <c r="DI317">
        <f t="shared" si="112"/>
        <v>0</v>
      </c>
      <c r="DJ317">
        <f t="shared" si="142"/>
        <v>19.78</v>
      </c>
      <c r="DK317">
        <v>0</v>
      </c>
      <c r="DL317" t="s">
        <v>3</v>
      </c>
      <c r="DM317">
        <v>0</v>
      </c>
      <c r="DN317" t="s">
        <v>3</v>
      </c>
      <c r="DO317">
        <v>0</v>
      </c>
    </row>
    <row r="318" spans="1:119" x14ac:dyDescent="0.2">
      <c r="A318">
        <f>ROW(Source!A255)</f>
        <v>255</v>
      </c>
      <c r="B318">
        <v>151751235</v>
      </c>
      <c r="C318">
        <v>151752302</v>
      </c>
      <c r="D318">
        <v>37345142</v>
      </c>
      <c r="E318">
        <v>37345137</v>
      </c>
      <c r="F318">
        <v>1</v>
      </c>
      <c r="G318">
        <v>37345137</v>
      </c>
      <c r="H318">
        <v>1</v>
      </c>
      <c r="I318" t="s">
        <v>497</v>
      </c>
      <c r="J318" t="s">
        <v>3</v>
      </c>
      <c r="K318" t="s">
        <v>498</v>
      </c>
      <c r="L318">
        <v>1191</v>
      </c>
      <c r="N318">
        <v>1013</v>
      </c>
      <c r="O318" t="s">
        <v>499</v>
      </c>
      <c r="P318" t="s">
        <v>499</v>
      </c>
      <c r="Q318">
        <v>1</v>
      </c>
      <c r="W318">
        <v>0</v>
      </c>
      <c r="X318">
        <v>476480486</v>
      </c>
      <c r="Y318">
        <f t="shared" si="135"/>
        <v>5.39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1</v>
      </c>
      <c r="AJ318">
        <v>1</v>
      </c>
      <c r="AK318">
        <v>1</v>
      </c>
      <c r="AL318">
        <v>1</v>
      </c>
      <c r="AM318">
        <v>5</v>
      </c>
      <c r="AN318">
        <v>0</v>
      </c>
      <c r="AO318">
        <v>1</v>
      </c>
      <c r="AP318">
        <v>1</v>
      </c>
      <c r="AQ318">
        <v>0</v>
      </c>
      <c r="AR318">
        <v>0</v>
      </c>
      <c r="AS318" t="s">
        <v>3</v>
      </c>
      <c r="AT318">
        <v>5.39</v>
      </c>
      <c r="AU318" t="s">
        <v>3</v>
      </c>
      <c r="AV318">
        <v>1</v>
      </c>
      <c r="AW318">
        <v>2</v>
      </c>
      <c r="AX318">
        <v>151752312</v>
      </c>
      <c r="AY318">
        <v>1</v>
      </c>
      <c r="AZ318">
        <v>0</v>
      </c>
      <c r="BA318">
        <v>383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U318">
        <f>ROUND(AT318*Source!I255*AH318*AL318,2)</f>
        <v>0</v>
      </c>
      <c r="CV318">
        <f>ROUND(Y318*Source!I255,9)</f>
        <v>21.70553</v>
      </c>
      <c r="CW318">
        <v>0</v>
      </c>
      <c r="CX318">
        <f>ROUND(Y318*Source!I255,9)</f>
        <v>21.70553</v>
      </c>
      <c r="CY318">
        <f>AD318</f>
        <v>0</v>
      </c>
      <c r="CZ318">
        <f>AH318</f>
        <v>0</v>
      </c>
      <c r="DA318">
        <f>AL318</f>
        <v>1</v>
      </c>
      <c r="DB318">
        <f t="shared" si="136"/>
        <v>0</v>
      </c>
      <c r="DC318">
        <f t="shared" si="137"/>
        <v>0</v>
      </c>
      <c r="DD318" t="s">
        <v>3</v>
      </c>
      <c r="DE318" t="s">
        <v>3</v>
      </c>
      <c r="DF318">
        <f t="shared" si="138"/>
        <v>0</v>
      </c>
      <c r="DG318">
        <f t="shared" si="131"/>
        <v>0</v>
      </c>
      <c r="DH318">
        <f t="shared" si="132"/>
        <v>0</v>
      </c>
      <c r="DI318">
        <f t="shared" si="112"/>
        <v>0</v>
      </c>
      <c r="DJ318">
        <f>DI318</f>
        <v>0</v>
      </c>
      <c r="DK318">
        <v>0</v>
      </c>
      <c r="DL318" t="s">
        <v>3</v>
      </c>
      <c r="DM318">
        <v>0</v>
      </c>
      <c r="DN318" t="s">
        <v>3</v>
      </c>
      <c r="DO318">
        <v>0</v>
      </c>
    </row>
    <row r="319" spans="1:119" x14ac:dyDescent="0.2">
      <c r="A319">
        <f>ROW(Source!A255)</f>
        <v>255</v>
      </c>
      <c r="B319">
        <v>151751235</v>
      </c>
      <c r="C319">
        <v>151752302</v>
      </c>
      <c r="D319">
        <v>37418445</v>
      </c>
      <c r="E319">
        <v>1</v>
      </c>
      <c r="F319">
        <v>1</v>
      </c>
      <c r="G319">
        <v>37345137</v>
      </c>
      <c r="H319">
        <v>2</v>
      </c>
      <c r="I319" t="s">
        <v>567</v>
      </c>
      <c r="J319" t="s">
        <v>568</v>
      </c>
      <c r="K319" t="s">
        <v>569</v>
      </c>
      <c r="L319">
        <v>1368</v>
      </c>
      <c r="N319">
        <v>1011</v>
      </c>
      <c r="O319" t="s">
        <v>503</v>
      </c>
      <c r="P319" t="s">
        <v>503</v>
      </c>
      <c r="Q319">
        <v>1</v>
      </c>
      <c r="W319">
        <v>0</v>
      </c>
      <c r="X319">
        <v>-1440889904</v>
      </c>
      <c r="Y319">
        <f t="shared" si="135"/>
        <v>0.02</v>
      </c>
      <c r="AA319">
        <v>0</v>
      </c>
      <c r="AB319">
        <v>1118.8900000000001</v>
      </c>
      <c r="AC319">
        <v>455.99</v>
      </c>
      <c r="AD319">
        <v>0</v>
      </c>
      <c r="AE319">
        <v>0</v>
      </c>
      <c r="AF319">
        <v>83.1</v>
      </c>
      <c r="AG319">
        <v>12.62</v>
      </c>
      <c r="AH319">
        <v>0</v>
      </c>
      <c r="AI319">
        <v>1</v>
      </c>
      <c r="AJ319">
        <v>12.86</v>
      </c>
      <c r="AK319">
        <v>34.51</v>
      </c>
      <c r="AL319">
        <v>1</v>
      </c>
      <c r="AM319">
        <v>2</v>
      </c>
      <c r="AN319">
        <v>0</v>
      </c>
      <c r="AO319">
        <v>1</v>
      </c>
      <c r="AP319">
        <v>1</v>
      </c>
      <c r="AQ319">
        <v>0</v>
      </c>
      <c r="AR319">
        <v>0</v>
      </c>
      <c r="AS319" t="s">
        <v>3</v>
      </c>
      <c r="AT319">
        <v>0.02</v>
      </c>
      <c r="AU319" t="s">
        <v>3</v>
      </c>
      <c r="AV319">
        <v>0</v>
      </c>
      <c r="AW319">
        <v>2</v>
      </c>
      <c r="AX319">
        <v>151752313</v>
      </c>
      <c r="AY319">
        <v>1</v>
      </c>
      <c r="AZ319">
        <v>0</v>
      </c>
      <c r="BA319">
        <v>384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V319">
        <v>0</v>
      </c>
      <c r="CW319">
        <f>ROUND(Y319*Source!I255,9)</f>
        <v>8.054E-2</v>
      </c>
      <c r="CX319">
        <f>ROUND(Y319*Source!I255,9)</f>
        <v>8.054E-2</v>
      </c>
      <c r="CY319">
        <f>AB319</f>
        <v>1118.8900000000001</v>
      </c>
      <c r="CZ319">
        <f>AF319</f>
        <v>83.1</v>
      </c>
      <c r="DA319">
        <f>AJ319</f>
        <v>12.86</v>
      </c>
      <c r="DB319">
        <f t="shared" si="136"/>
        <v>1.66</v>
      </c>
      <c r="DC319">
        <f t="shared" si="137"/>
        <v>0.25</v>
      </c>
      <c r="DD319" t="s">
        <v>3</v>
      </c>
      <c r="DE319" t="s">
        <v>3</v>
      </c>
      <c r="DF319">
        <f t="shared" si="138"/>
        <v>0</v>
      </c>
      <c r="DG319">
        <f>ROUND(ROUND(AF319*AJ319,2)*CX319,2)</f>
        <v>86.07</v>
      </c>
      <c r="DH319">
        <f>ROUND(ROUND(AG319*AK319,2)*CX319,2)</f>
        <v>35.08</v>
      </c>
      <c r="DI319">
        <f t="shared" si="112"/>
        <v>0</v>
      </c>
      <c r="DJ319">
        <f>DG319</f>
        <v>86.07</v>
      </c>
      <c r="DK319">
        <v>0</v>
      </c>
      <c r="DL319" t="s">
        <v>3</v>
      </c>
      <c r="DM319">
        <v>0</v>
      </c>
      <c r="DN319" t="s">
        <v>3</v>
      </c>
      <c r="DO319">
        <v>0</v>
      </c>
    </row>
    <row r="320" spans="1:119" x14ac:dyDescent="0.2">
      <c r="A320">
        <f>ROW(Source!A255)</f>
        <v>255</v>
      </c>
      <c r="B320">
        <v>151751235</v>
      </c>
      <c r="C320">
        <v>151752302</v>
      </c>
      <c r="D320">
        <v>37417692</v>
      </c>
      <c r="E320">
        <v>1</v>
      </c>
      <c r="F320">
        <v>1</v>
      </c>
      <c r="G320">
        <v>37345137</v>
      </c>
      <c r="H320">
        <v>2</v>
      </c>
      <c r="I320" t="s">
        <v>570</v>
      </c>
      <c r="J320" t="s">
        <v>571</v>
      </c>
      <c r="K320" t="s">
        <v>572</v>
      </c>
      <c r="L320">
        <v>1368</v>
      </c>
      <c r="N320">
        <v>1011</v>
      </c>
      <c r="O320" t="s">
        <v>503</v>
      </c>
      <c r="P320" t="s">
        <v>503</v>
      </c>
      <c r="Q320">
        <v>1</v>
      </c>
      <c r="W320">
        <v>0</v>
      </c>
      <c r="X320">
        <v>1668154095</v>
      </c>
      <c r="Y320">
        <f t="shared" si="135"/>
        <v>0.02</v>
      </c>
      <c r="AA320">
        <v>0</v>
      </c>
      <c r="AB320">
        <v>2149.79</v>
      </c>
      <c r="AC320">
        <v>611.71</v>
      </c>
      <c r="AD320">
        <v>0</v>
      </c>
      <c r="AE320">
        <v>0</v>
      </c>
      <c r="AF320">
        <v>179.17</v>
      </c>
      <c r="AG320">
        <v>16.93</v>
      </c>
      <c r="AH320">
        <v>0</v>
      </c>
      <c r="AI320">
        <v>1</v>
      </c>
      <c r="AJ320">
        <v>11.46</v>
      </c>
      <c r="AK320">
        <v>34.51</v>
      </c>
      <c r="AL320">
        <v>1</v>
      </c>
      <c r="AM320">
        <v>2</v>
      </c>
      <c r="AN320">
        <v>0</v>
      </c>
      <c r="AO320">
        <v>1</v>
      </c>
      <c r="AP320">
        <v>1</v>
      </c>
      <c r="AQ320">
        <v>0</v>
      </c>
      <c r="AR320">
        <v>0</v>
      </c>
      <c r="AS320" t="s">
        <v>3</v>
      </c>
      <c r="AT320">
        <v>0.02</v>
      </c>
      <c r="AU320" t="s">
        <v>3</v>
      </c>
      <c r="AV320">
        <v>0</v>
      </c>
      <c r="AW320">
        <v>2</v>
      </c>
      <c r="AX320">
        <v>151752314</v>
      </c>
      <c r="AY320">
        <v>1</v>
      </c>
      <c r="AZ320">
        <v>0</v>
      </c>
      <c r="BA320">
        <v>385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V320">
        <v>0</v>
      </c>
      <c r="CW320">
        <f>ROUND(Y320*Source!I255,9)</f>
        <v>8.054E-2</v>
      </c>
      <c r="CX320">
        <f>ROUND(Y320*Source!I255,9)</f>
        <v>8.054E-2</v>
      </c>
      <c r="CY320">
        <f>AB320</f>
        <v>2149.79</v>
      </c>
      <c r="CZ320">
        <f>AF320</f>
        <v>179.17</v>
      </c>
      <c r="DA320">
        <f>AJ320</f>
        <v>11.46</v>
      </c>
      <c r="DB320">
        <f t="shared" si="136"/>
        <v>3.58</v>
      </c>
      <c r="DC320">
        <f t="shared" si="137"/>
        <v>0.34</v>
      </c>
      <c r="DD320" t="s">
        <v>3</v>
      </c>
      <c r="DE320" t="s">
        <v>3</v>
      </c>
      <c r="DF320">
        <f t="shared" si="138"/>
        <v>0</v>
      </c>
      <c r="DG320">
        <f>ROUND(ROUND(AF320*AJ320,2)*CX320,2)</f>
        <v>165.37</v>
      </c>
      <c r="DH320">
        <f>ROUND(ROUND(AG320*AK320,2)*CX320,2)</f>
        <v>47.06</v>
      </c>
      <c r="DI320">
        <f t="shared" si="112"/>
        <v>0</v>
      </c>
      <c r="DJ320">
        <f>DG320</f>
        <v>165.37</v>
      </c>
      <c r="DK320">
        <v>0</v>
      </c>
      <c r="DL320" t="s">
        <v>3</v>
      </c>
      <c r="DM320">
        <v>0</v>
      </c>
      <c r="DN320" t="s">
        <v>3</v>
      </c>
      <c r="DO320">
        <v>0</v>
      </c>
    </row>
    <row r="321" spans="1:119" x14ac:dyDescent="0.2">
      <c r="A321">
        <f>ROW(Source!A255)</f>
        <v>255</v>
      </c>
      <c r="B321">
        <v>151751235</v>
      </c>
      <c r="C321">
        <v>151752302</v>
      </c>
      <c r="D321">
        <v>37394570</v>
      </c>
      <c r="E321">
        <v>1</v>
      </c>
      <c r="F321">
        <v>1</v>
      </c>
      <c r="G321">
        <v>37345137</v>
      </c>
      <c r="H321">
        <v>3</v>
      </c>
      <c r="I321" t="s">
        <v>573</v>
      </c>
      <c r="J321" t="s">
        <v>574</v>
      </c>
      <c r="K321" t="s">
        <v>575</v>
      </c>
      <c r="L321">
        <v>1346</v>
      </c>
      <c r="N321">
        <v>1009</v>
      </c>
      <c r="O321" t="s">
        <v>507</v>
      </c>
      <c r="P321" t="s">
        <v>507</v>
      </c>
      <c r="Q321">
        <v>1</v>
      </c>
      <c r="W321">
        <v>0</v>
      </c>
      <c r="X321">
        <v>1946441422</v>
      </c>
      <c r="Y321">
        <f t="shared" si="135"/>
        <v>0.6</v>
      </c>
      <c r="AA321">
        <v>12.58</v>
      </c>
      <c r="AB321">
        <v>0</v>
      </c>
      <c r="AC321">
        <v>0</v>
      </c>
      <c r="AD321">
        <v>0</v>
      </c>
      <c r="AE321">
        <v>1.39</v>
      </c>
      <c r="AF321">
        <v>0</v>
      </c>
      <c r="AG321">
        <v>0</v>
      </c>
      <c r="AH321">
        <v>0</v>
      </c>
      <c r="AI321">
        <v>9.0500000000000007</v>
      </c>
      <c r="AJ321">
        <v>1</v>
      </c>
      <c r="AK321">
        <v>1</v>
      </c>
      <c r="AL321">
        <v>1</v>
      </c>
      <c r="AM321">
        <v>2</v>
      </c>
      <c r="AN321">
        <v>0</v>
      </c>
      <c r="AO321">
        <v>1</v>
      </c>
      <c r="AP321">
        <v>1</v>
      </c>
      <c r="AQ321">
        <v>0</v>
      </c>
      <c r="AR321">
        <v>0</v>
      </c>
      <c r="AS321" t="s">
        <v>3</v>
      </c>
      <c r="AT321">
        <v>0.6</v>
      </c>
      <c r="AU321" t="s">
        <v>3</v>
      </c>
      <c r="AV321">
        <v>0</v>
      </c>
      <c r="AW321">
        <v>2</v>
      </c>
      <c r="AX321">
        <v>151752315</v>
      </c>
      <c r="AY321">
        <v>1</v>
      </c>
      <c r="AZ321">
        <v>0</v>
      </c>
      <c r="BA321">
        <v>386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V321">
        <v>0</v>
      </c>
      <c r="CW321">
        <v>0</v>
      </c>
      <c r="CX321">
        <f>ROUND(Y321*Source!I255,9)</f>
        <v>2.4161999999999999</v>
      </c>
      <c r="CY321">
        <f t="shared" ref="CY321:CY326" si="143">AA321</f>
        <v>12.58</v>
      </c>
      <c r="CZ321">
        <f t="shared" ref="CZ321:CZ326" si="144">AE321</f>
        <v>1.39</v>
      </c>
      <c r="DA321">
        <f t="shared" ref="DA321:DA326" si="145">AI321</f>
        <v>9.0500000000000007</v>
      </c>
      <c r="DB321">
        <f t="shared" si="136"/>
        <v>0.83</v>
      </c>
      <c r="DC321">
        <f t="shared" si="137"/>
        <v>0</v>
      </c>
      <c r="DD321" t="s">
        <v>3</v>
      </c>
      <c r="DE321" t="s">
        <v>3</v>
      </c>
      <c r="DF321">
        <f t="shared" ref="DF321:DF326" si="146">ROUND(ROUND(AE321*AI321,2)*CX321,2)</f>
        <v>30.4</v>
      </c>
      <c r="DG321">
        <f t="shared" ref="DG321:DG336" si="147">ROUND(ROUND(AF321,2)*CX321,2)</f>
        <v>0</v>
      </c>
      <c r="DH321">
        <f t="shared" ref="DH321:DH336" si="148">ROUND(ROUND(AG321,2)*CX321,2)</f>
        <v>0</v>
      </c>
      <c r="DI321">
        <f t="shared" ref="DI321:DI384" si="149">ROUND(ROUND(AH321,2)*CX321,2)</f>
        <v>0</v>
      </c>
      <c r="DJ321">
        <f t="shared" ref="DJ321:DJ326" si="150">DF321</f>
        <v>30.4</v>
      </c>
      <c r="DK321">
        <v>0</v>
      </c>
      <c r="DL321" t="s">
        <v>3</v>
      </c>
      <c r="DM321">
        <v>0</v>
      </c>
      <c r="DN321" t="s">
        <v>3</v>
      </c>
      <c r="DO321">
        <v>0</v>
      </c>
    </row>
    <row r="322" spans="1:119" x14ac:dyDescent="0.2">
      <c r="A322">
        <f>ROW(Source!A255)</f>
        <v>255</v>
      </c>
      <c r="B322">
        <v>151751235</v>
      </c>
      <c r="C322">
        <v>151752302</v>
      </c>
      <c r="D322">
        <v>37395012</v>
      </c>
      <c r="E322">
        <v>1</v>
      </c>
      <c r="F322">
        <v>1</v>
      </c>
      <c r="G322">
        <v>37345137</v>
      </c>
      <c r="H322">
        <v>3</v>
      </c>
      <c r="I322" t="s">
        <v>576</v>
      </c>
      <c r="J322" t="s">
        <v>577</v>
      </c>
      <c r="K322" t="s">
        <v>578</v>
      </c>
      <c r="L322">
        <v>1346</v>
      </c>
      <c r="N322">
        <v>1009</v>
      </c>
      <c r="O322" t="s">
        <v>507</v>
      </c>
      <c r="P322" t="s">
        <v>507</v>
      </c>
      <c r="Q322">
        <v>1</v>
      </c>
      <c r="W322">
        <v>0</v>
      </c>
      <c r="X322">
        <v>100288402</v>
      </c>
      <c r="Y322">
        <f t="shared" si="135"/>
        <v>0.16</v>
      </c>
      <c r="AA322">
        <v>270.42</v>
      </c>
      <c r="AB322">
        <v>0</v>
      </c>
      <c r="AC322">
        <v>0</v>
      </c>
      <c r="AD322">
        <v>0</v>
      </c>
      <c r="AE322">
        <v>159.07</v>
      </c>
      <c r="AF322">
        <v>0</v>
      </c>
      <c r="AG322">
        <v>0</v>
      </c>
      <c r="AH322">
        <v>0</v>
      </c>
      <c r="AI322">
        <v>1.7</v>
      </c>
      <c r="AJ322">
        <v>1</v>
      </c>
      <c r="AK322">
        <v>1</v>
      </c>
      <c r="AL322">
        <v>1</v>
      </c>
      <c r="AM322">
        <v>2</v>
      </c>
      <c r="AN322">
        <v>0</v>
      </c>
      <c r="AO322">
        <v>1</v>
      </c>
      <c r="AP322">
        <v>1</v>
      </c>
      <c r="AQ322">
        <v>0</v>
      </c>
      <c r="AR322">
        <v>0</v>
      </c>
      <c r="AS322" t="s">
        <v>3</v>
      </c>
      <c r="AT322">
        <v>0.16</v>
      </c>
      <c r="AU322" t="s">
        <v>3</v>
      </c>
      <c r="AV322">
        <v>0</v>
      </c>
      <c r="AW322">
        <v>2</v>
      </c>
      <c r="AX322">
        <v>151752316</v>
      </c>
      <c r="AY322">
        <v>1</v>
      </c>
      <c r="AZ322">
        <v>0</v>
      </c>
      <c r="BA322">
        <v>387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V322">
        <v>0</v>
      </c>
      <c r="CW322">
        <v>0</v>
      </c>
      <c r="CX322">
        <f>ROUND(Y322*Source!I255,9)</f>
        <v>0.64432</v>
      </c>
      <c r="CY322">
        <f t="shared" si="143"/>
        <v>270.42</v>
      </c>
      <c r="CZ322">
        <f t="shared" si="144"/>
        <v>159.07</v>
      </c>
      <c r="DA322">
        <f t="shared" si="145"/>
        <v>1.7</v>
      </c>
      <c r="DB322">
        <f t="shared" si="136"/>
        <v>25.45</v>
      </c>
      <c r="DC322">
        <f t="shared" si="137"/>
        <v>0</v>
      </c>
      <c r="DD322" t="s">
        <v>3</v>
      </c>
      <c r="DE322" t="s">
        <v>3</v>
      </c>
      <c r="DF322">
        <f t="shared" si="146"/>
        <v>174.24</v>
      </c>
      <c r="DG322">
        <f t="shared" si="147"/>
        <v>0</v>
      </c>
      <c r="DH322">
        <f t="shared" si="148"/>
        <v>0</v>
      </c>
      <c r="DI322">
        <f t="shared" si="149"/>
        <v>0</v>
      </c>
      <c r="DJ322">
        <f t="shared" si="150"/>
        <v>174.24</v>
      </c>
      <c r="DK322">
        <v>0</v>
      </c>
      <c r="DL322" t="s">
        <v>3</v>
      </c>
      <c r="DM322">
        <v>0</v>
      </c>
      <c r="DN322" t="s">
        <v>3</v>
      </c>
      <c r="DO322">
        <v>0</v>
      </c>
    </row>
    <row r="323" spans="1:119" x14ac:dyDescent="0.2">
      <c r="A323">
        <f>ROW(Source!A255)</f>
        <v>255</v>
      </c>
      <c r="B323">
        <v>151751235</v>
      </c>
      <c r="C323">
        <v>151752302</v>
      </c>
      <c r="D323">
        <v>109858758</v>
      </c>
      <c r="E323">
        <v>1</v>
      </c>
      <c r="F323">
        <v>1</v>
      </c>
      <c r="G323">
        <v>37345137</v>
      </c>
      <c r="H323">
        <v>3</v>
      </c>
      <c r="I323" t="s">
        <v>679</v>
      </c>
      <c r="J323" t="s">
        <v>680</v>
      </c>
      <c r="K323" t="s">
        <v>681</v>
      </c>
      <c r="L323">
        <v>1355</v>
      </c>
      <c r="N323">
        <v>1010</v>
      </c>
      <c r="O323" t="s">
        <v>184</v>
      </c>
      <c r="P323" t="s">
        <v>184</v>
      </c>
      <c r="Q323">
        <v>100</v>
      </c>
      <c r="W323">
        <v>0</v>
      </c>
      <c r="X323">
        <v>-480348303</v>
      </c>
      <c r="Y323">
        <f t="shared" si="135"/>
        <v>0.05</v>
      </c>
      <c r="AA323">
        <v>1884.57</v>
      </c>
      <c r="AB323">
        <v>0</v>
      </c>
      <c r="AC323">
        <v>0</v>
      </c>
      <c r="AD323">
        <v>0</v>
      </c>
      <c r="AE323">
        <v>130.15</v>
      </c>
      <c r="AF323">
        <v>0</v>
      </c>
      <c r="AG323">
        <v>0</v>
      </c>
      <c r="AH323">
        <v>0</v>
      </c>
      <c r="AI323">
        <v>14.48</v>
      </c>
      <c r="AJ323">
        <v>1</v>
      </c>
      <c r="AK323">
        <v>1</v>
      </c>
      <c r="AL323">
        <v>1</v>
      </c>
      <c r="AM323">
        <v>2</v>
      </c>
      <c r="AN323">
        <v>0</v>
      </c>
      <c r="AO323">
        <v>1</v>
      </c>
      <c r="AP323">
        <v>1</v>
      </c>
      <c r="AQ323">
        <v>0</v>
      </c>
      <c r="AR323">
        <v>0</v>
      </c>
      <c r="AS323" t="s">
        <v>3</v>
      </c>
      <c r="AT323">
        <v>0.05</v>
      </c>
      <c r="AU323" t="s">
        <v>3</v>
      </c>
      <c r="AV323">
        <v>0</v>
      </c>
      <c r="AW323">
        <v>2</v>
      </c>
      <c r="AX323">
        <v>151752317</v>
      </c>
      <c r="AY323">
        <v>1</v>
      </c>
      <c r="AZ323">
        <v>0</v>
      </c>
      <c r="BA323">
        <v>388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V323">
        <v>0</v>
      </c>
      <c r="CW323">
        <v>0</v>
      </c>
      <c r="CX323">
        <f>ROUND(Y323*Source!I255,9)</f>
        <v>0.20135</v>
      </c>
      <c r="CY323">
        <f t="shared" si="143"/>
        <v>1884.57</v>
      </c>
      <c r="CZ323">
        <f t="shared" si="144"/>
        <v>130.15</v>
      </c>
      <c r="DA323">
        <f t="shared" si="145"/>
        <v>14.48</v>
      </c>
      <c r="DB323">
        <f t="shared" si="136"/>
        <v>6.51</v>
      </c>
      <c r="DC323">
        <f t="shared" si="137"/>
        <v>0</v>
      </c>
      <c r="DD323" t="s">
        <v>3</v>
      </c>
      <c r="DE323" t="s">
        <v>3</v>
      </c>
      <c r="DF323">
        <f t="shared" si="146"/>
        <v>379.46</v>
      </c>
      <c r="DG323">
        <f t="shared" si="147"/>
        <v>0</v>
      </c>
      <c r="DH323">
        <f t="shared" si="148"/>
        <v>0</v>
      </c>
      <c r="DI323">
        <f t="shared" si="149"/>
        <v>0</v>
      </c>
      <c r="DJ323">
        <f t="shared" si="150"/>
        <v>379.46</v>
      </c>
      <c r="DK323">
        <v>0</v>
      </c>
      <c r="DL323" t="s">
        <v>3</v>
      </c>
      <c r="DM323">
        <v>0</v>
      </c>
      <c r="DN323" t="s">
        <v>3</v>
      </c>
      <c r="DO323">
        <v>0</v>
      </c>
    </row>
    <row r="324" spans="1:119" x14ac:dyDescent="0.2">
      <c r="A324">
        <f>ROW(Source!A255)</f>
        <v>255</v>
      </c>
      <c r="B324">
        <v>151751235</v>
      </c>
      <c r="C324">
        <v>151752302</v>
      </c>
      <c r="D324">
        <v>113490139</v>
      </c>
      <c r="E324">
        <v>1</v>
      </c>
      <c r="F324">
        <v>1</v>
      </c>
      <c r="G324">
        <v>37345137</v>
      </c>
      <c r="H324">
        <v>3</v>
      </c>
      <c r="I324" t="s">
        <v>682</v>
      </c>
      <c r="J324" t="s">
        <v>683</v>
      </c>
      <c r="K324" t="s">
        <v>684</v>
      </c>
      <c r="L324">
        <v>1356</v>
      </c>
      <c r="N324">
        <v>1010</v>
      </c>
      <c r="O324" t="s">
        <v>176</v>
      </c>
      <c r="P324" t="s">
        <v>176</v>
      </c>
      <c r="Q324">
        <v>1000</v>
      </c>
      <c r="W324">
        <v>0</v>
      </c>
      <c r="X324">
        <v>-111531463</v>
      </c>
      <c r="Y324">
        <f t="shared" si="135"/>
        <v>1.2200000000000001E-2</v>
      </c>
      <c r="AA324">
        <v>1486</v>
      </c>
      <c r="AB324">
        <v>0</v>
      </c>
      <c r="AC324">
        <v>0</v>
      </c>
      <c r="AD324">
        <v>0</v>
      </c>
      <c r="AE324">
        <v>226.87</v>
      </c>
      <c r="AF324">
        <v>0</v>
      </c>
      <c r="AG324">
        <v>0</v>
      </c>
      <c r="AH324">
        <v>0</v>
      </c>
      <c r="AI324">
        <v>6.55</v>
      </c>
      <c r="AJ324">
        <v>1</v>
      </c>
      <c r="AK324">
        <v>1</v>
      </c>
      <c r="AL324">
        <v>1</v>
      </c>
      <c r="AM324">
        <v>2</v>
      </c>
      <c r="AN324">
        <v>0</v>
      </c>
      <c r="AO324">
        <v>1</v>
      </c>
      <c r="AP324">
        <v>1</v>
      </c>
      <c r="AQ324">
        <v>0</v>
      </c>
      <c r="AR324">
        <v>0</v>
      </c>
      <c r="AS324" t="s">
        <v>3</v>
      </c>
      <c r="AT324">
        <v>1.2200000000000001E-2</v>
      </c>
      <c r="AU324" t="s">
        <v>3</v>
      </c>
      <c r="AV324">
        <v>0</v>
      </c>
      <c r="AW324">
        <v>2</v>
      </c>
      <c r="AX324">
        <v>151752318</v>
      </c>
      <c r="AY324">
        <v>1</v>
      </c>
      <c r="AZ324">
        <v>0</v>
      </c>
      <c r="BA324">
        <v>389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V324">
        <v>0</v>
      </c>
      <c r="CW324">
        <v>0</v>
      </c>
      <c r="CX324">
        <f>ROUND(Y324*Source!I255,9)</f>
        <v>4.9129399999999997E-2</v>
      </c>
      <c r="CY324">
        <f t="shared" si="143"/>
        <v>1486</v>
      </c>
      <c r="CZ324">
        <f t="shared" si="144"/>
        <v>226.87</v>
      </c>
      <c r="DA324">
        <f t="shared" si="145"/>
        <v>6.55</v>
      </c>
      <c r="DB324">
        <f t="shared" si="136"/>
        <v>2.77</v>
      </c>
      <c r="DC324">
        <f t="shared" si="137"/>
        <v>0</v>
      </c>
      <c r="DD324" t="s">
        <v>3</v>
      </c>
      <c r="DE324" t="s">
        <v>3</v>
      </c>
      <c r="DF324">
        <f t="shared" si="146"/>
        <v>73.010000000000005</v>
      </c>
      <c r="DG324">
        <f t="shared" si="147"/>
        <v>0</v>
      </c>
      <c r="DH324">
        <f t="shared" si="148"/>
        <v>0</v>
      </c>
      <c r="DI324">
        <f t="shared" si="149"/>
        <v>0</v>
      </c>
      <c r="DJ324">
        <f t="shared" si="150"/>
        <v>73.010000000000005</v>
      </c>
      <c r="DK324">
        <v>0</v>
      </c>
      <c r="DL324" t="s">
        <v>3</v>
      </c>
      <c r="DM324">
        <v>0</v>
      </c>
      <c r="DN324" t="s">
        <v>3</v>
      </c>
      <c r="DO324">
        <v>0</v>
      </c>
    </row>
    <row r="325" spans="1:119" x14ac:dyDescent="0.2">
      <c r="A325">
        <f>ROW(Source!A255)</f>
        <v>255</v>
      </c>
      <c r="B325">
        <v>151751235</v>
      </c>
      <c r="C325">
        <v>151752302</v>
      </c>
      <c r="D325">
        <v>37406820</v>
      </c>
      <c r="E325">
        <v>1</v>
      </c>
      <c r="F325">
        <v>1</v>
      </c>
      <c r="G325">
        <v>37345137</v>
      </c>
      <c r="H325">
        <v>3</v>
      </c>
      <c r="I325" t="s">
        <v>585</v>
      </c>
      <c r="J325" t="s">
        <v>586</v>
      </c>
      <c r="K325" t="s">
        <v>587</v>
      </c>
      <c r="L325">
        <v>1354</v>
      </c>
      <c r="N325">
        <v>1010</v>
      </c>
      <c r="O325" t="s">
        <v>29</v>
      </c>
      <c r="P325" t="s">
        <v>29</v>
      </c>
      <c r="Q325">
        <v>1</v>
      </c>
      <c r="W325">
        <v>0</v>
      </c>
      <c r="X325">
        <v>1920044476</v>
      </c>
      <c r="Y325">
        <f t="shared" si="135"/>
        <v>3.1</v>
      </c>
      <c r="AA325">
        <v>24.78</v>
      </c>
      <c r="AB325">
        <v>0</v>
      </c>
      <c r="AC325">
        <v>0</v>
      </c>
      <c r="AD325">
        <v>0</v>
      </c>
      <c r="AE325">
        <v>6.94</v>
      </c>
      <c r="AF325">
        <v>0</v>
      </c>
      <c r="AG325">
        <v>0</v>
      </c>
      <c r="AH325">
        <v>0</v>
      </c>
      <c r="AI325">
        <v>3.57</v>
      </c>
      <c r="AJ325">
        <v>1</v>
      </c>
      <c r="AK325">
        <v>1</v>
      </c>
      <c r="AL325">
        <v>1</v>
      </c>
      <c r="AM325">
        <v>2</v>
      </c>
      <c r="AN325">
        <v>0</v>
      </c>
      <c r="AO325">
        <v>1</v>
      </c>
      <c r="AP325">
        <v>1</v>
      </c>
      <c r="AQ325">
        <v>0</v>
      </c>
      <c r="AR325">
        <v>0</v>
      </c>
      <c r="AS325" t="s">
        <v>3</v>
      </c>
      <c r="AT325">
        <v>3.1</v>
      </c>
      <c r="AU325" t="s">
        <v>3</v>
      </c>
      <c r="AV325">
        <v>0</v>
      </c>
      <c r="AW325">
        <v>2</v>
      </c>
      <c r="AX325">
        <v>151752319</v>
      </c>
      <c r="AY325">
        <v>1</v>
      </c>
      <c r="AZ325">
        <v>0</v>
      </c>
      <c r="BA325">
        <v>390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V325">
        <v>0</v>
      </c>
      <c r="CW325">
        <v>0</v>
      </c>
      <c r="CX325">
        <f>ROUND(Y325*Source!I255,9)</f>
        <v>12.483700000000001</v>
      </c>
      <c r="CY325">
        <f t="shared" si="143"/>
        <v>24.78</v>
      </c>
      <c r="CZ325">
        <f t="shared" si="144"/>
        <v>6.94</v>
      </c>
      <c r="DA325">
        <f t="shared" si="145"/>
        <v>3.57</v>
      </c>
      <c r="DB325">
        <f t="shared" si="136"/>
        <v>21.51</v>
      </c>
      <c r="DC325">
        <f t="shared" si="137"/>
        <v>0</v>
      </c>
      <c r="DD325" t="s">
        <v>3</v>
      </c>
      <c r="DE325" t="s">
        <v>3</v>
      </c>
      <c r="DF325">
        <f t="shared" si="146"/>
        <v>309.35000000000002</v>
      </c>
      <c r="DG325">
        <f t="shared" si="147"/>
        <v>0</v>
      </c>
      <c r="DH325">
        <f t="shared" si="148"/>
        <v>0</v>
      </c>
      <c r="DI325">
        <f t="shared" si="149"/>
        <v>0</v>
      </c>
      <c r="DJ325">
        <f t="shared" si="150"/>
        <v>309.35000000000002</v>
      </c>
      <c r="DK325">
        <v>0</v>
      </c>
      <c r="DL325" t="s">
        <v>3</v>
      </c>
      <c r="DM325">
        <v>0</v>
      </c>
      <c r="DN325" t="s">
        <v>3</v>
      </c>
      <c r="DO325">
        <v>0</v>
      </c>
    </row>
    <row r="326" spans="1:119" x14ac:dyDescent="0.2">
      <c r="A326">
        <f>ROW(Source!A255)</f>
        <v>255</v>
      </c>
      <c r="B326">
        <v>151751235</v>
      </c>
      <c r="C326">
        <v>151752302</v>
      </c>
      <c r="D326">
        <v>37406828</v>
      </c>
      <c r="E326">
        <v>1</v>
      </c>
      <c r="F326">
        <v>1</v>
      </c>
      <c r="G326">
        <v>37345137</v>
      </c>
      <c r="H326">
        <v>3</v>
      </c>
      <c r="I326" t="s">
        <v>685</v>
      </c>
      <c r="J326" t="s">
        <v>686</v>
      </c>
      <c r="K326" t="s">
        <v>687</v>
      </c>
      <c r="L326">
        <v>1356</v>
      </c>
      <c r="N326">
        <v>1010</v>
      </c>
      <c r="O326" t="s">
        <v>176</v>
      </c>
      <c r="P326" t="s">
        <v>176</v>
      </c>
      <c r="Q326">
        <v>1000</v>
      </c>
      <c r="W326">
        <v>0</v>
      </c>
      <c r="X326">
        <v>-1473574916</v>
      </c>
      <c r="Y326">
        <f t="shared" si="135"/>
        <v>8.0000000000000002E-3</v>
      </c>
      <c r="AA326">
        <v>1000.98</v>
      </c>
      <c r="AB326">
        <v>0</v>
      </c>
      <c r="AC326">
        <v>0</v>
      </c>
      <c r="AD326">
        <v>0</v>
      </c>
      <c r="AE326">
        <v>614.1</v>
      </c>
      <c r="AF326">
        <v>0</v>
      </c>
      <c r="AG326">
        <v>0</v>
      </c>
      <c r="AH326">
        <v>0</v>
      </c>
      <c r="AI326">
        <v>1.63</v>
      </c>
      <c r="AJ326">
        <v>1</v>
      </c>
      <c r="AK326">
        <v>1</v>
      </c>
      <c r="AL326">
        <v>1</v>
      </c>
      <c r="AM326">
        <v>2</v>
      </c>
      <c r="AN326">
        <v>0</v>
      </c>
      <c r="AO326">
        <v>1</v>
      </c>
      <c r="AP326">
        <v>1</v>
      </c>
      <c r="AQ326">
        <v>0</v>
      </c>
      <c r="AR326">
        <v>0</v>
      </c>
      <c r="AS326" t="s">
        <v>3</v>
      </c>
      <c r="AT326">
        <v>8.0000000000000002E-3</v>
      </c>
      <c r="AU326" t="s">
        <v>3</v>
      </c>
      <c r="AV326">
        <v>0</v>
      </c>
      <c r="AW326">
        <v>2</v>
      </c>
      <c r="AX326">
        <v>151752320</v>
      </c>
      <c r="AY326">
        <v>1</v>
      </c>
      <c r="AZ326">
        <v>0</v>
      </c>
      <c r="BA326">
        <v>391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V326">
        <v>0</v>
      </c>
      <c r="CW326">
        <v>0</v>
      </c>
      <c r="CX326">
        <f>ROUND(Y326*Source!I255,9)</f>
        <v>3.2216000000000002E-2</v>
      </c>
      <c r="CY326">
        <f t="shared" si="143"/>
        <v>1000.98</v>
      </c>
      <c r="CZ326">
        <f t="shared" si="144"/>
        <v>614.1</v>
      </c>
      <c r="DA326">
        <f t="shared" si="145"/>
        <v>1.63</v>
      </c>
      <c r="DB326">
        <f t="shared" si="136"/>
        <v>4.91</v>
      </c>
      <c r="DC326">
        <f t="shared" si="137"/>
        <v>0</v>
      </c>
      <c r="DD326" t="s">
        <v>3</v>
      </c>
      <c r="DE326" t="s">
        <v>3</v>
      </c>
      <c r="DF326">
        <f t="shared" si="146"/>
        <v>32.25</v>
      </c>
      <c r="DG326">
        <f t="shared" si="147"/>
        <v>0</v>
      </c>
      <c r="DH326">
        <f t="shared" si="148"/>
        <v>0</v>
      </c>
      <c r="DI326">
        <f t="shared" si="149"/>
        <v>0</v>
      </c>
      <c r="DJ326">
        <f t="shared" si="150"/>
        <v>32.25</v>
      </c>
      <c r="DK326">
        <v>0</v>
      </c>
      <c r="DL326" t="s">
        <v>3</v>
      </c>
      <c r="DM326">
        <v>0</v>
      </c>
      <c r="DN326" t="s">
        <v>3</v>
      </c>
      <c r="DO326">
        <v>0</v>
      </c>
    </row>
    <row r="327" spans="1:119" x14ac:dyDescent="0.2">
      <c r="A327">
        <f>ROW(Source!A258)</f>
        <v>258</v>
      </c>
      <c r="B327">
        <v>151751237</v>
      </c>
      <c r="C327">
        <v>151752323</v>
      </c>
      <c r="D327">
        <v>37345142</v>
      </c>
      <c r="E327">
        <v>37345137</v>
      </c>
      <c r="F327">
        <v>1</v>
      </c>
      <c r="G327">
        <v>37345137</v>
      </c>
      <c r="H327">
        <v>1</v>
      </c>
      <c r="I327" t="s">
        <v>497</v>
      </c>
      <c r="J327" t="s">
        <v>3</v>
      </c>
      <c r="K327" t="s">
        <v>498</v>
      </c>
      <c r="L327">
        <v>1191</v>
      </c>
      <c r="N327">
        <v>1013</v>
      </c>
      <c r="O327" t="s">
        <v>499</v>
      </c>
      <c r="P327" t="s">
        <v>499</v>
      </c>
      <c r="Q327">
        <v>1</v>
      </c>
      <c r="W327">
        <v>0</v>
      </c>
      <c r="X327">
        <v>476480486</v>
      </c>
      <c r="Y327">
        <f t="shared" si="135"/>
        <v>4.49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1</v>
      </c>
      <c r="AJ327">
        <v>1</v>
      </c>
      <c r="AK327">
        <v>1</v>
      </c>
      <c r="AL327">
        <v>1</v>
      </c>
      <c r="AM327">
        <v>-2</v>
      </c>
      <c r="AN327">
        <v>0</v>
      </c>
      <c r="AO327">
        <v>1</v>
      </c>
      <c r="AP327">
        <v>1</v>
      </c>
      <c r="AQ327">
        <v>0</v>
      </c>
      <c r="AR327">
        <v>0</v>
      </c>
      <c r="AS327" t="s">
        <v>3</v>
      </c>
      <c r="AT327">
        <v>4.49</v>
      </c>
      <c r="AU327" t="s">
        <v>3</v>
      </c>
      <c r="AV327">
        <v>1</v>
      </c>
      <c r="AW327">
        <v>2</v>
      </c>
      <c r="AX327">
        <v>151752333</v>
      </c>
      <c r="AY327">
        <v>1</v>
      </c>
      <c r="AZ327">
        <v>0</v>
      </c>
      <c r="BA327">
        <v>393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U327">
        <f>ROUND(AT327*Source!I258*AH327*AL327,2)</f>
        <v>0</v>
      </c>
      <c r="CV327">
        <f>ROUND(Y327*Source!I258,9)</f>
        <v>7.9922000000000004</v>
      </c>
      <c r="CW327">
        <v>0</v>
      </c>
      <c r="CX327">
        <f>ROUND(Y327*Source!I258,9)</f>
        <v>7.9922000000000004</v>
      </c>
      <c r="CY327">
        <f>AD327</f>
        <v>0</v>
      </c>
      <c r="CZ327">
        <f>AH327</f>
        <v>0</v>
      </c>
      <c r="DA327">
        <f>AL327</f>
        <v>1</v>
      </c>
      <c r="DB327">
        <f t="shared" si="136"/>
        <v>0</v>
      </c>
      <c r="DC327">
        <f t="shared" si="137"/>
        <v>0</v>
      </c>
      <c r="DD327" t="s">
        <v>3</v>
      </c>
      <c r="DE327" t="s">
        <v>3</v>
      </c>
      <c r="DF327">
        <f t="shared" ref="DF327:DF338" si="151">ROUND(ROUND(AE327,2)*CX327,2)</f>
        <v>0</v>
      </c>
      <c r="DG327">
        <f t="shared" si="147"/>
        <v>0</v>
      </c>
      <c r="DH327">
        <f t="shared" si="148"/>
        <v>0</v>
      </c>
      <c r="DI327">
        <f t="shared" si="149"/>
        <v>0</v>
      </c>
      <c r="DJ327">
        <f>DI327</f>
        <v>0</v>
      </c>
      <c r="DK327">
        <v>0</v>
      </c>
      <c r="DL327" t="s">
        <v>3</v>
      </c>
      <c r="DM327">
        <v>0</v>
      </c>
      <c r="DN327" t="s">
        <v>3</v>
      </c>
      <c r="DO327">
        <v>0</v>
      </c>
    </row>
    <row r="328" spans="1:119" x14ac:dyDescent="0.2">
      <c r="A328">
        <f>ROW(Source!A258)</f>
        <v>258</v>
      </c>
      <c r="B328">
        <v>151751237</v>
      </c>
      <c r="C328">
        <v>151752323</v>
      </c>
      <c r="D328">
        <v>37418445</v>
      </c>
      <c r="E328">
        <v>1</v>
      </c>
      <c r="F328">
        <v>1</v>
      </c>
      <c r="G328">
        <v>37345137</v>
      </c>
      <c r="H328">
        <v>2</v>
      </c>
      <c r="I328" t="s">
        <v>567</v>
      </c>
      <c r="J328" t="s">
        <v>568</v>
      </c>
      <c r="K328" t="s">
        <v>569</v>
      </c>
      <c r="L328">
        <v>1368</v>
      </c>
      <c r="N328">
        <v>1011</v>
      </c>
      <c r="O328" t="s">
        <v>503</v>
      </c>
      <c r="P328" t="s">
        <v>503</v>
      </c>
      <c r="Q328">
        <v>1</v>
      </c>
      <c r="W328">
        <v>0</v>
      </c>
      <c r="X328">
        <v>-1440889904</v>
      </c>
      <c r="Y328">
        <f t="shared" si="135"/>
        <v>0.01</v>
      </c>
      <c r="AA328">
        <v>0</v>
      </c>
      <c r="AB328">
        <v>83.1</v>
      </c>
      <c r="AC328">
        <v>12.62</v>
      </c>
      <c r="AD328">
        <v>0</v>
      </c>
      <c r="AE328">
        <v>0</v>
      </c>
      <c r="AF328">
        <v>83.1</v>
      </c>
      <c r="AG328">
        <v>12.62</v>
      </c>
      <c r="AH328">
        <v>0</v>
      </c>
      <c r="AI328">
        <v>1</v>
      </c>
      <c r="AJ328">
        <v>1</v>
      </c>
      <c r="AK328">
        <v>1</v>
      </c>
      <c r="AL328">
        <v>1</v>
      </c>
      <c r="AM328">
        <v>-2</v>
      </c>
      <c r="AN328">
        <v>0</v>
      </c>
      <c r="AO328">
        <v>1</v>
      </c>
      <c r="AP328">
        <v>1</v>
      </c>
      <c r="AQ328">
        <v>0</v>
      </c>
      <c r="AR328">
        <v>0</v>
      </c>
      <c r="AS328" t="s">
        <v>3</v>
      </c>
      <c r="AT328">
        <v>0.01</v>
      </c>
      <c r="AU328" t="s">
        <v>3</v>
      </c>
      <c r="AV328">
        <v>0</v>
      </c>
      <c r="AW328">
        <v>2</v>
      </c>
      <c r="AX328">
        <v>151752334</v>
      </c>
      <c r="AY328">
        <v>1</v>
      </c>
      <c r="AZ328">
        <v>0</v>
      </c>
      <c r="BA328">
        <v>394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V328">
        <v>0</v>
      </c>
      <c r="CW328">
        <f>ROUND(Y328*Source!I258,9)</f>
        <v>1.78E-2</v>
      </c>
      <c r="CX328">
        <f>ROUND(Y328*Source!I258,9)</f>
        <v>1.78E-2</v>
      </c>
      <c r="CY328">
        <f>AB328</f>
        <v>83.1</v>
      </c>
      <c r="CZ328">
        <f>AF328</f>
        <v>83.1</v>
      </c>
      <c r="DA328">
        <f>AJ328</f>
        <v>1</v>
      </c>
      <c r="DB328">
        <f t="shared" si="136"/>
        <v>0.83</v>
      </c>
      <c r="DC328">
        <f t="shared" si="137"/>
        <v>0.13</v>
      </c>
      <c r="DD328" t="s">
        <v>3</v>
      </c>
      <c r="DE328" t="s">
        <v>3</v>
      </c>
      <c r="DF328">
        <f t="shared" si="151"/>
        <v>0</v>
      </c>
      <c r="DG328">
        <f t="shared" si="147"/>
        <v>1.48</v>
      </c>
      <c r="DH328">
        <f t="shared" si="148"/>
        <v>0.22</v>
      </c>
      <c r="DI328">
        <f t="shared" si="149"/>
        <v>0</v>
      </c>
      <c r="DJ328">
        <f>DG328</f>
        <v>1.48</v>
      </c>
      <c r="DK328">
        <v>0</v>
      </c>
      <c r="DL328" t="s">
        <v>3</v>
      </c>
      <c r="DM328">
        <v>0</v>
      </c>
      <c r="DN328" t="s">
        <v>3</v>
      </c>
      <c r="DO328">
        <v>0</v>
      </c>
    </row>
    <row r="329" spans="1:119" x14ac:dyDescent="0.2">
      <c r="A329">
        <f>ROW(Source!A258)</f>
        <v>258</v>
      </c>
      <c r="B329">
        <v>151751237</v>
      </c>
      <c r="C329">
        <v>151752323</v>
      </c>
      <c r="D329">
        <v>37417692</v>
      </c>
      <c r="E329">
        <v>1</v>
      </c>
      <c r="F329">
        <v>1</v>
      </c>
      <c r="G329">
        <v>37345137</v>
      </c>
      <c r="H329">
        <v>2</v>
      </c>
      <c r="I329" t="s">
        <v>570</v>
      </c>
      <c r="J329" t="s">
        <v>571</v>
      </c>
      <c r="K329" t="s">
        <v>572</v>
      </c>
      <c r="L329">
        <v>1368</v>
      </c>
      <c r="N329">
        <v>1011</v>
      </c>
      <c r="O329" t="s">
        <v>503</v>
      </c>
      <c r="P329" t="s">
        <v>503</v>
      </c>
      <c r="Q329">
        <v>1</v>
      </c>
      <c r="W329">
        <v>0</v>
      </c>
      <c r="X329">
        <v>1668154095</v>
      </c>
      <c r="Y329">
        <f t="shared" si="135"/>
        <v>0.01</v>
      </c>
      <c r="AA329">
        <v>0</v>
      </c>
      <c r="AB329">
        <v>179.17</v>
      </c>
      <c r="AC329">
        <v>16.93</v>
      </c>
      <c r="AD329">
        <v>0</v>
      </c>
      <c r="AE329">
        <v>0</v>
      </c>
      <c r="AF329">
        <v>179.17</v>
      </c>
      <c r="AG329">
        <v>16.93</v>
      </c>
      <c r="AH329">
        <v>0</v>
      </c>
      <c r="AI329">
        <v>1</v>
      </c>
      <c r="AJ329">
        <v>1</v>
      </c>
      <c r="AK329">
        <v>1</v>
      </c>
      <c r="AL329">
        <v>1</v>
      </c>
      <c r="AM329">
        <v>-2</v>
      </c>
      <c r="AN329">
        <v>0</v>
      </c>
      <c r="AO329">
        <v>1</v>
      </c>
      <c r="AP329">
        <v>1</v>
      </c>
      <c r="AQ329">
        <v>0</v>
      </c>
      <c r="AR329">
        <v>0</v>
      </c>
      <c r="AS329" t="s">
        <v>3</v>
      </c>
      <c r="AT329">
        <v>0.01</v>
      </c>
      <c r="AU329" t="s">
        <v>3</v>
      </c>
      <c r="AV329">
        <v>0</v>
      </c>
      <c r="AW329">
        <v>2</v>
      </c>
      <c r="AX329">
        <v>151752335</v>
      </c>
      <c r="AY329">
        <v>1</v>
      </c>
      <c r="AZ329">
        <v>0</v>
      </c>
      <c r="BA329">
        <v>395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V329">
        <v>0</v>
      </c>
      <c r="CW329">
        <f>ROUND(Y329*Source!I258,9)</f>
        <v>1.78E-2</v>
      </c>
      <c r="CX329">
        <f>ROUND(Y329*Source!I258,9)</f>
        <v>1.78E-2</v>
      </c>
      <c r="CY329">
        <f>AB329</f>
        <v>179.17</v>
      </c>
      <c r="CZ329">
        <f>AF329</f>
        <v>179.17</v>
      </c>
      <c r="DA329">
        <f>AJ329</f>
        <v>1</v>
      </c>
      <c r="DB329">
        <f t="shared" si="136"/>
        <v>1.79</v>
      </c>
      <c r="DC329">
        <f t="shared" si="137"/>
        <v>0.17</v>
      </c>
      <c r="DD329" t="s">
        <v>3</v>
      </c>
      <c r="DE329" t="s">
        <v>3</v>
      </c>
      <c r="DF329">
        <f t="shared" si="151"/>
        <v>0</v>
      </c>
      <c r="DG329">
        <f t="shared" si="147"/>
        <v>3.19</v>
      </c>
      <c r="DH329">
        <f t="shared" si="148"/>
        <v>0.3</v>
      </c>
      <c r="DI329">
        <f t="shared" si="149"/>
        <v>0</v>
      </c>
      <c r="DJ329">
        <f>DG329</f>
        <v>3.19</v>
      </c>
      <c r="DK329">
        <v>0</v>
      </c>
      <c r="DL329" t="s">
        <v>3</v>
      </c>
      <c r="DM329">
        <v>0</v>
      </c>
      <c r="DN329" t="s">
        <v>3</v>
      </c>
      <c r="DO329">
        <v>0</v>
      </c>
    </row>
    <row r="330" spans="1:119" x14ac:dyDescent="0.2">
      <c r="A330">
        <f>ROW(Source!A258)</f>
        <v>258</v>
      </c>
      <c r="B330">
        <v>151751237</v>
      </c>
      <c r="C330">
        <v>151752323</v>
      </c>
      <c r="D330">
        <v>37394570</v>
      </c>
      <c r="E330">
        <v>1</v>
      </c>
      <c r="F330">
        <v>1</v>
      </c>
      <c r="G330">
        <v>37345137</v>
      </c>
      <c r="H330">
        <v>3</v>
      </c>
      <c r="I330" t="s">
        <v>573</v>
      </c>
      <c r="J330" t="s">
        <v>574</v>
      </c>
      <c r="K330" t="s">
        <v>575</v>
      </c>
      <c r="L330">
        <v>1346</v>
      </c>
      <c r="N330">
        <v>1009</v>
      </c>
      <c r="O330" t="s">
        <v>507</v>
      </c>
      <c r="P330" t="s">
        <v>507</v>
      </c>
      <c r="Q330">
        <v>1</v>
      </c>
      <c r="W330">
        <v>0</v>
      </c>
      <c r="X330">
        <v>1946441422</v>
      </c>
      <c r="Y330">
        <f t="shared" si="135"/>
        <v>0.43</v>
      </c>
      <c r="AA330">
        <v>1.39</v>
      </c>
      <c r="AB330">
        <v>0</v>
      </c>
      <c r="AC330">
        <v>0</v>
      </c>
      <c r="AD330">
        <v>0</v>
      </c>
      <c r="AE330">
        <v>1.39</v>
      </c>
      <c r="AF330">
        <v>0</v>
      </c>
      <c r="AG330">
        <v>0</v>
      </c>
      <c r="AH330">
        <v>0</v>
      </c>
      <c r="AI330">
        <v>1</v>
      </c>
      <c r="AJ330">
        <v>1</v>
      </c>
      <c r="AK330">
        <v>1</v>
      </c>
      <c r="AL330">
        <v>1</v>
      </c>
      <c r="AM330">
        <v>-2</v>
      </c>
      <c r="AN330">
        <v>0</v>
      </c>
      <c r="AO330">
        <v>1</v>
      </c>
      <c r="AP330">
        <v>1</v>
      </c>
      <c r="AQ330">
        <v>0</v>
      </c>
      <c r="AR330">
        <v>0</v>
      </c>
      <c r="AS330" t="s">
        <v>3</v>
      </c>
      <c r="AT330">
        <v>0.43</v>
      </c>
      <c r="AU330" t="s">
        <v>3</v>
      </c>
      <c r="AV330">
        <v>0</v>
      </c>
      <c r="AW330">
        <v>2</v>
      </c>
      <c r="AX330">
        <v>151752336</v>
      </c>
      <c r="AY330">
        <v>1</v>
      </c>
      <c r="AZ330">
        <v>0</v>
      </c>
      <c r="BA330">
        <v>396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V330">
        <v>0</v>
      </c>
      <c r="CW330">
        <v>0</v>
      </c>
      <c r="CX330">
        <f>ROUND(Y330*Source!I258,9)</f>
        <v>0.76539999999999997</v>
      </c>
      <c r="CY330">
        <f t="shared" ref="CY330:CY335" si="152">AA330</f>
        <v>1.39</v>
      </c>
      <c r="CZ330">
        <f t="shared" ref="CZ330:CZ335" si="153">AE330</f>
        <v>1.39</v>
      </c>
      <c r="DA330">
        <f t="shared" ref="DA330:DA335" si="154">AI330</f>
        <v>1</v>
      </c>
      <c r="DB330">
        <f t="shared" si="136"/>
        <v>0.6</v>
      </c>
      <c r="DC330">
        <f t="shared" si="137"/>
        <v>0</v>
      </c>
      <c r="DD330" t="s">
        <v>3</v>
      </c>
      <c r="DE330" t="s">
        <v>3</v>
      </c>
      <c r="DF330">
        <f t="shared" si="151"/>
        <v>1.06</v>
      </c>
      <c r="DG330">
        <f t="shared" si="147"/>
        <v>0</v>
      </c>
      <c r="DH330">
        <f t="shared" si="148"/>
        <v>0</v>
      </c>
      <c r="DI330">
        <f t="shared" si="149"/>
        <v>0</v>
      </c>
      <c r="DJ330">
        <f t="shared" ref="DJ330:DJ335" si="155">DF330</f>
        <v>1.06</v>
      </c>
      <c r="DK330">
        <v>0</v>
      </c>
      <c r="DL330" t="s">
        <v>3</v>
      </c>
      <c r="DM330">
        <v>0</v>
      </c>
      <c r="DN330" t="s">
        <v>3</v>
      </c>
      <c r="DO330">
        <v>0</v>
      </c>
    </row>
    <row r="331" spans="1:119" x14ac:dyDescent="0.2">
      <c r="A331">
        <f>ROW(Source!A258)</f>
        <v>258</v>
      </c>
      <c r="B331">
        <v>151751237</v>
      </c>
      <c r="C331">
        <v>151752323</v>
      </c>
      <c r="D331">
        <v>37395012</v>
      </c>
      <c r="E331">
        <v>1</v>
      </c>
      <c r="F331">
        <v>1</v>
      </c>
      <c r="G331">
        <v>37345137</v>
      </c>
      <c r="H331">
        <v>3</v>
      </c>
      <c r="I331" t="s">
        <v>576</v>
      </c>
      <c r="J331" t="s">
        <v>577</v>
      </c>
      <c r="K331" t="s">
        <v>578</v>
      </c>
      <c r="L331">
        <v>1346</v>
      </c>
      <c r="N331">
        <v>1009</v>
      </c>
      <c r="O331" t="s">
        <v>507</v>
      </c>
      <c r="P331" t="s">
        <v>507</v>
      </c>
      <c r="Q331">
        <v>1</v>
      </c>
      <c r="W331">
        <v>0</v>
      </c>
      <c r="X331">
        <v>100288402</v>
      </c>
      <c r="Y331">
        <f t="shared" ref="Y331:Y362" si="156">AT331</f>
        <v>0.16</v>
      </c>
      <c r="AA331">
        <v>159.07</v>
      </c>
      <c r="AB331">
        <v>0</v>
      </c>
      <c r="AC331">
        <v>0</v>
      </c>
      <c r="AD331">
        <v>0</v>
      </c>
      <c r="AE331">
        <v>159.07</v>
      </c>
      <c r="AF331">
        <v>0</v>
      </c>
      <c r="AG331">
        <v>0</v>
      </c>
      <c r="AH331">
        <v>0</v>
      </c>
      <c r="AI331">
        <v>1</v>
      </c>
      <c r="AJ331">
        <v>1</v>
      </c>
      <c r="AK331">
        <v>1</v>
      </c>
      <c r="AL331">
        <v>1</v>
      </c>
      <c r="AM331">
        <v>-2</v>
      </c>
      <c r="AN331">
        <v>0</v>
      </c>
      <c r="AO331">
        <v>1</v>
      </c>
      <c r="AP331">
        <v>1</v>
      </c>
      <c r="AQ331">
        <v>0</v>
      </c>
      <c r="AR331">
        <v>0</v>
      </c>
      <c r="AS331" t="s">
        <v>3</v>
      </c>
      <c r="AT331">
        <v>0.16</v>
      </c>
      <c r="AU331" t="s">
        <v>3</v>
      </c>
      <c r="AV331">
        <v>0</v>
      </c>
      <c r="AW331">
        <v>2</v>
      </c>
      <c r="AX331">
        <v>151752337</v>
      </c>
      <c r="AY331">
        <v>1</v>
      </c>
      <c r="AZ331">
        <v>0</v>
      </c>
      <c r="BA331">
        <v>397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V331">
        <v>0</v>
      </c>
      <c r="CW331">
        <v>0</v>
      </c>
      <c r="CX331">
        <f>ROUND(Y331*Source!I258,9)</f>
        <v>0.2848</v>
      </c>
      <c r="CY331">
        <f t="shared" si="152"/>
        <v>159.07</v>
      </c>
      <c r="CZ331">
        <f t="shared" si="153"/>
        <v>159.07</v>
      </c>
      <c r="DA331">
        <f t="shared" si="154"/>
        <v>1</v>
      </c>
      <c r="DB331">
        <f t="shared" ref="DB331:DB362" si="157">ROUND(ROUND(AT331*CZ331,2),6)</f>
        <v>25.45</v>
      </c>
      <c r="DC331">
        <f t="shared" ref="DC331:DC362" si="158">ROUND(ROUND(AT331*AG331,2),6)</f>
        <v>0</v>
      </c>
      <c r="DD331" t="s">
        <v>3</v>
      </c>
      <c r="DE331" t="s">
        <v>3</v>
      </c>
      <c r="DF331">
        <f t="shared" si="151"/>
        <v>45.3</v>
      </c>
      <c r="DG331">
        <f t="shared" si="147"/>
        <v>0</v>
      </c>
      <c r="DH331">
        <f t="shared" si="148"/>
        <v>0</v>
      </c>
      <c r="DI331">
        <f t="shared" si="149"/>
        <v>0</v>
      </c>
      <c r="DJ331">
        <f t="shared" si="155"/>
        <v>45.3</v>
      </c>
      <c r="DK331">
        <v>0</v>
      </c>
      <c r="DL331" t="s">
        <v>3</v>
      </c>
      <c r="DM331">
        <v>0</v>
      </c>
      <c r="DN331" t="s">
        <v>3</v>
      </c>
      <c r="DO331">
        <v>0</v>
      </c>
    </row>
    <row r="332" spans="1:119" x14ac:dyDescent="0.2">
      <c r="A332">
        <f>ROW(Source!A258)</f>
        <v>258</v>
      </c>
      <c r="B332">
        <v>151751237</v>
      </c>
      <c r="C332">
        <v>151752323</v>
      </c>
      <c r="D332">
        <v>109858757</v>
      </c>
      <c r="E332">
        <v>1</v>
      </c>
      <c r="F332">
        <v>1</v>
      </c>
      <c r="G332">
        <v>37345137</v>
      </c>
      <c r="H332">
        <v>3</v>
      </c>
      <c r="I332" t="s">
        <v>579</v>
      </c>
      <c r="J332" t="s">
        <v>580</v>
      </c>
      <c r="K332" t="s">
        <v>581</v>
      </c>
      <c r="L332">
        <v>1355</v>
      </c>
      <c r="N332">
        <v>1010</v>
      </c>
      <c r="O332" t="s">
        <v>184</v>
      </c>
      <c r="P332" t="s">
        <v>184</v>
      </c>
      <c r="Q332">
        <v>100</v>
      </c>
      <c r="W332">
        <v>0</v>
      </c>
      <c r="X332">
        <v>812954682</v>
      </c>
      <c r="Y332">
        <f t="shared" si="156"/>
        <v>0.05</v>
      </c>
      <c r="AA332">
        <v>68.819999999999993</v>
      </c>
      <c r="AB332">
        <v>0</v>
      </c>
      <c r="AC332">
        <v>0</v>
      </c>
      <c r="AD332">
        <v>0</v>
      </c>
      <c r="AE332">
        <v>68.819999999999993</v>
      </c>
      <c r="AF332">
        <v>0</v>
      </c>
      <c r="AG332">
        <v>0</v>
      </c>
      <c r="AH332">
        <v>0</v>
      </c>
      <c r="AI332">
        <v>1</v>
      </c>
      <c r="AJ332">
        <v>1</v>
      </c>
      <c r="AK332">
        <v>1</v>
      </c>
      <c r="AL332">
        <v>1</v>
      </c>
      <c r="AM332">
        <v>-2</v>
      </c>
      <c r="AN332">
        <v>0</v>
      </c>
      <c r="AO332">
        <v>1</v>
      </c>
      <c r="AP332">
        <v>1</v>
      </c>
      <c r="AQ332">
        <v>0</v>
      </c>
      <c r="AR332">
        <v>0</v>
      </c>
      <c r="AS332" t="s">
        <v>3</v>
      </c>
      <c r="AT332">
        <v>0.05</v>
      </c>
      <c r="AU332" t="s">
        <v>3</v>
      </c>
      <c r="AV332">
        <v>0</v>
      </c>
      <c r="AW332">
        <v>2</v>
      </c>
      <c r="AX332">
        <v>151752338</v>
      </c>
      <c r="AY332">
        <v>1</v>
      </c>
      <c r="AZ332">
        <v>0</v>
      </c>
      <c r="BA332">
        <v>398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V332">
        <v>0</v>
      </c>
      <c r="CW332">
        <v>0</v>
      </c>
      <c r="CX332">
        <f>ROUND(Y332*Source!I258,9)</f>
        <v>8.8999999999999996E-2</v>
      </c>
      <c r="CY332">
        <f t="shared" si="152"/>
        <v>68.819999999999993</v>
      </c>
      <c r="CZ332">
        <f t="shared" si="153"/>
        <v>68.819999999999993</v>
      </c>
      <c r="DA332">
        <f t="shared" si="154"/>
        <v>1</v>
      </c>
      <c r="DB332">
        <f t="shared" si="157"/>
        <v>3.44</v>
      </c>
      <c r="DC332">
        <f t="shared" si="158"/>
        <v>0</v>
      </c>
      <c r="DD332" t="s">
        <v>3</v>
      </c>
      <c r="DE332" t="s">
        <v>3</v>
      </c>
      <c r="DF332">
        <f t="shared" si="151"/>
        <v>6.12</v>
      </c>
      <c r="DG332">
        <f t="shared" si="147"/>
        <v>0</v>
      </c>
      <c r="DH332">
        <f t="shared" si="148"/>
        <v>0</v>
      </c>
      <c r="DI332">
        <f t="shared" si="149"/>
        <v>0</v>
      </c>
      <c r="DJ332">
        <f t="shared" si="155"/>
        <v>6.12</v>
      </c>
      <c r="DK332">
        <v>0</v>
      </c>
      <c r="DL332" t="s">
        <v>3</v>
      </c>
      <c r="DM332">
        <v>0</v>
      </c>
      <c r="DN332" t="s">
        <v>3</v>
      </c>
      <c r="DO332">
        <v>0</v>
      </c>
    </row>
    <row r="333" spans="1:119" x14ac:dyDescent="0.2">
      <c r="A333">
        <f>ROW(Source!A258)</f>
        <v>258</v>
      </c>
      <c r="B333">
        <v>151751237</v>
      </c>
      <c r="C333">
        <v>151752323</v>
      </c>
      <c r="D333">
        <v>113490138</v>
      </c>
      <c r="E333">
        <v>1</v>
      </c>
      <c r="F333">
        <v>1</v>
      </c>
      <c r="G333">
        <v>37345137</v>
      </c>
      <c r="H333">
        <v>3</v>
      </c>
      <c r="I333" t="s">
        <v>582</v>
      </c>
      <c r="J333" t="s">
        <v>583</v>
      </c>
      <c r="K333" t="s">
        <v>584</v>
      </c>
      <c r="L333">
        <v>1356</v>
      </c>
      <c r="N333">
        <v>1010</v>
      </c>
      <c r="O333" t="s">
        <v>176</v>
      </c>
      <c r="P333" t="s">
        <v>176</v>
      </c>
      <c r="Q333">
        <v>1000</v>
      </c>
      <c r="W333">
        <v>0</v>
      </c>
      <c r="X333">
        <v>-1101602209</v>
      </c>
      <c r="Y333">
        <f t="shared" si="156"/>
        <v>1.2200000000000001E-2</v>
      </c>
      <c r="AA333">
        <v>183.4</v>
      </c>
      <c r="AB333">
        <v>0</v>
      </c>
      <c r="AC333">
        <v>0</v>
      </c>
      <c r="AD333">
        <v>0</v>
      </c>
      <c r="AE333">
        <v>183.4</v>
      </c>
      <c r="AF333">
        <v>0</v>
      </c>
      <c r="AG333">
        <v>0</v>
      </c>
      <c r="AH333">
        <v>0</v>
      </c>
      <c r="AI333">
        <v>1</v>
      </c>
      <c r="AJ333">
        <v>1</v>
      </c>
      <c r="AK333">
        <v>1</v>
      </c>
      <c r="AL333">
        <v>1</v>
      </c>
      <c r="AM333">
        <v>-2</v>
      </c>
      <c r="AN333">
        <v>0</v>
      </c>
      <c r="AO333">
        <v>1</v>
      </c>
      <c r="AP333">
        <v>1</v>
      </c>
      <c r="AQ333">
        <v>0</v>
      </c>
      <c r="AR333">
        <v>0</v>
      </c>
      <c r="AS333" t="s">
        <v>3</v>
      </c>
      <c r="AT333">
        <v>1.2200000000000001E-2</v>
      </c>
      <c r="AU333" t="s">
        <v>3</v>
      </c>
      <c r="AV333">
        <v>0</v>
      </c>
      <c r="AW333">
        <v>2</v>
      </c>
      <c r="AX333">
        <v>151752339</v>
      </c>
      <c r="AY333">
        <v>1</v>
      </c>
      <c r="AZ333">
        <v>0</v>
      </c>
      <c r="BA333">
        <v>399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V333">
        <v>0</v>
      </c>
      <c r="CW333">
        <v>0</v>
      </c>
      <c r="CX333">
        <f>ROUND(Y333*Source!I258,9)</f>
        <v>2.1715999999999999E-2</v>
      </c>
      <c r="CY333">
        <f t="shared" si="152"/>
        <v>183.4</v>
      </c>
      <c r="CZ333">
        <f t="shared" si="153"/>
        <v>183.4</v>
      </c>
      <c r="DA333">
        <f t="shared" si="154"/>
        <v>1</v>
      </c>
      <c r="DB333">
        <f t="shared" si="157"/>
        <v>2.2400000000000002</v>
      </c>
      <c r="DC333">
        <f t="shared" si="158"/>
        <v>0</v>
      </c>
      <c r="DD333" t="s">
        <v>3</v>
      </c>
      <c r="DE333" t="s">
        <v>3</v>
      </c>
      <c r="DF333">
        <f t="shared" si="151"/>
        <v>3.98</v>
      </c>
      <c r="DG333">
        <f t="shared" si="147"/>
        <v>0</v>
      </c>
      <c r="DH333">
        <f t="shared" si="148"/>
        <v>0</v>
      </c>
      <c r="DI333">
        <f t="shared" si="149"/>
        <v>0</v>
      </c>
      <c r="DJ333">
        <f t="shared" si="155"/>
        <v>3.98</v>
      </c>
      <c r="DK333">
        <v>0</v>
      </c>
      <c r="DL333" t="s">
        <v>3</v>
      </c>
      <c r="DM333">
        <v>0</v>
      </c>
      <c r="DN333" t="s">
        <v>3</v>
      </c>
      <c r="DO333">
        <v>0</v>
      </c>
    </row>
    <row r="334" spans="1:119" x14ac:dyDescent="0.2">
      <c r="A334">
        <f>ROW(Source!A258)</f>
        <v>258</v>
      </c>
      <c r="B334">
        <v>151751237</v>
      </c>
      <c r="C334">
        <v>151752323</v>
      </c>
      <c r="D334">
        <v>37406820</v>
      </c>
      <c r="E334">
        <v>1</v>
      </c>
      <c r="F334">
        <v>1</v>
      </c>
      <c r="G334">
        <v>37345137</v>
      </c>
      <c r="H334">
        <v>3</v>
      </c>
      <c r="I334" t="s">
        <v>585</v>
      </c>
      <c r="J334" t="s">
        <v>586</v>
      </c>
      <c r="K334" t="s">
        <v>587</v>
      </c>
      <c r="L334">
        <v>1354</v>
      </c>
      <c r="N334">
        <v>1010</v>
      </c>
      <c r="O334" t="s">
        <v>29</v>
      </c>
      <c r="P334" t="s">
        <v>29</v>
      </c>
      <c r="Q334">
        <v>1</v>
      </c>
      <c r="W334">
        <v>0</v>
      </c>
      <c r="X334">
        <v>1920044476</v>
      </c>
      <c r="Y334">
        <f t="shared" si="156"/>
        <v>3.1</v>
      </c>
      <c r="AA334">
        <v>6.94</v>
      </c>
      <c r="AB334">
        <v>0</v>
      </c>
      <c r="AC334">
        <v>0</v>
      </c>
      <c r="AD334">
        <v>0</v>
      </c>
      <c r="AE334">
        <v>6.94</v>
      </c>
      <c r="AF334">
        <v>0</v>
      </c>
      <c r="AG334">
        <v>0</v>
      </c>
      <c r="AH334">
        <v>0</v>
      </c>
      <c r="AI334">
        <v>1</v>
      </c>
      <c r="AJ334">
        <v>1</v>
      </c>
      <c r="AK334">
        <v>1</v>
      </c>
      <c r="AL334">
        <v>1</v>
      </c>
      <c r="AM334">
        <v>-2</v>
      </c>
      <c r="AN334">
        <v>0</v>
      </c>
      <c r="AO334">
        <v>1</v>
      </c>
      <c r="AP334">
        <v>1</v>
      </c>
      <c r="AQ334">
        <v>0</v>
      </c>
      <c r="AR334">
        <v>0</v>
      </c>
      <c r="AS334" t="s">
        <v>3</v>
      </c>
      <c r="AT334">
        <v>3.1</v>
      </c>
      <c r="AU334" t="s">
        <v>3</v>
      </c>
      <c r="AV334">
        <v>0</v>
      </c>
      <c r="AW334">
        <v>2</v>
      </c>
      <c r="AX334">
        <v>151752340</v>
      </c>
      <c r="AY334">
        <v>1</v>
      </c>
      <c r="AZ334">
        <v>0</v>
      </c>
      <c r="BA334">
        <v>400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V334">
        <v>0</v>
      </c>
      <c r="CW334">
        <v>0</v>
      </c>
      <c r="CX334">
        <f>ROUND(Y334*Source!I258,9)</f>
        <v>5.5179999999999998</v>
      </c>
      <c r="CY334">
        <f t="shared" si="152"/>
        <v>6.94</v>
      </c>
      <c r="CZ334">
        <f t="shared" si="153"/>
        <v>6.94</v>
      </c>
      <c r="DA334">
        <f t="shared" si="154"/>
        <v>1</v>
      </c>
      <c r="DB334">
        <f t="shared" si="157"/>
        <v>21.51</v>
      </c>
      <c r="DC334">
        <f t="shared" si="158"/>
        <v>0</v>
      </c>
      <c r="DD334" t="s">
        <v>3</v>
      </c>
      <c r="DE334" t="s">
        <v>3</v>
      </c>
      <c r="DF334">
        <f t="shared" si="151"/>
        <v>38.29</v>
      </c>
      <c r="DG334">
        <f t="shared" si="147"/>
        <v>0</v>
      </c>
      <c r="DH334">
        <f t="shared" si="148"/>
        <v>0</v>
      </c>
      <c r="DI334">
        <f t="shared" si="149"/>
        <v>0</v>
      </c>
      <c r="DJ334">
        <f t="shared" si="155"/>
        <v>38.29</v>
      </c>
      <c r="DK334">
        <v>0</v>
      </c>
      <c r="DL334" t="s">
        <v>3</v>
      </c>
      <c r="DM334">
        <v>0</v>
      </c>
      <c r="DN334" t="s">
        <v>3</v>
      </c>
      <c r="DO334">
        <v>0</v>
      </c>
    </row>
    <row r="335" spans="1:119" x14ac:dyDescent="0.2">
      <c r="A335">
        <f>ROW(Source!A258)</f>
        <v>258</v>
      </c>
      <c r="B335">
        <v>151751237</v>
      </c>
      <c r="C335">
        <v>151752323</v>
      </c>
      <c r="D335">
        <v>37406827</v>
      </c>
      <c r="E335">
        <v>1</v>
      </c>
      <c r="F335">
        <v>1</v>
      </c>
      <c r="G335">
        <v>37345137</v>
      </c>
      <c r="H335">
        <v>3</v>
      </c>
      <c r="I335" t="s">
        <v>588</v>
      </c>
      <c r="J335" t="s">
        <v>589</v>
      </c>
      <c r="K335" t="s">
        <v>590</v>
      </c>
      <c r="L335">
        <v>1356</v>
      </c>
      <c r="N335">
        <v>1010</v>
      </c>
      <c r="O335" t="s">
        <v>176</v>
      </c>
      <c r="P335" t="s">
        <v>176</v>
      </c>
      <c r="Q335">
        <v>1000</v>
      </c>
      <c r="W335">
        <v>0</v>
      </c>
      <c r="X335">
        <v>-2134074556</v>
      </c>
      <c r="Y335">
        <f t="shared" si="156"/>
        <v>8.0000000000000002E-3</v>
      </c>
      <c r="AA335">
        <v>614.09</v>
      </c>
      <c r="AB335">
        <v>0</v>
      </c>
      <c r="AC335">
        <v>0</v>
      </c>
      <c r="AD335">
        <v>0</v>
      </c>
      <c r="AE335">
        <v>614.09</v>
      </c>
      <c r="AF335">
        <v>0</v>
      </c>
      <c r="AG335">
        <v>0</v>
      </c>
      <c r="AH335">
        <v>0</v>
      </c>
      <c r="AI335">
        <v>1</v>
      </c>
      <c r="AJ335">
        <v>1</v>
      </c>
      <c r="AK335">
        <v>1</v>
      </c>
      <c r="AL335">
        <v>1</v>
      </c>
      <c r="AM335">
        <v>-2</v>
      </c>
      <c r="AN335">
        <v>0</v>
      </c>
      <c r="AO335">
        <v>1</v>
      </c>
      <c r="AP335">
        <v>1</v>
      </c>
      <c r="AQ335">
        <v>0</v>
      </c>
      <c r="AR335">
        <v>0</v>
      </c>
      <c r="AS335" t="s">
        <v>3</v>
      </c>
      <c r="AT335">
        <v>8.0000000000000002E-3</v>
      </c>
      <c r="AU335" t="s">
        <v>3</v>
      </c>
      <c r="AV335">
        <v>0</v>
      </c>
      <c r="AW335">
        <v>2</v>
      </c>
      <c r="AX335">
        <v>151752341</v>
      </c>
      <c r="AY335">
        <v>1</v>
      </c>
      <c r="AZ335">
        <v>0</v>
      </c>
      <c r="BA335">
        <v>401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V335">
        <v>0</v>
      </c>
      <c r="CW335">
        <v>0</v>
      </c>
      <c r="CX335">
        <f>ROUND(Y335*Source!I258,9)</f>
        <v>1.4239999999999999E-2</v>
      </c>
      <c r="CY335">
        <f t="shared" si="152"/>
        <v>614.09</v>
      </c>
      <c r="CZ335">
        <f t="shared" si="153"/>
        <v>614.09</v>
      </c>
      <c r="DA335">
        <f t="shared" si="154"/>
        <v>1</v>
      </c>
      <c r="DB335">
        <f t="shared" si="157"/>
        <v>4.91</v>
      </c>
      <c r="DC335">
        <f t="shared" si="158"/>
        <v>0</v>
      </c>
      <c r="DD335" t="s">
        <v>3</v>
      </c>
      <c r="DE335" t="s">
        <v>3</v>
      </c>
      <c r="DF335">
        <f t="shared" si="151"/>
        <v>8.74</v>
      </c>
      <c r="DG335">
        <f t="shared" si="147"/>
        <v>0</v>
      </c>
      <c r="DH335">
        <f t="shared" si="148"/>
        <v>0</v>
      </c>
      <c r="DI335">
        <f t="shared" si="149"/>
        <v>0</v>
      </c>
      <c r="DJ335">
        <f t="shared" si="155"/>
        <v>8.74</v>
      </c>
      <c r="DK335">
        <v>0</v>
      </c>
      <c r="DL335" t="s">
        <v>3</v>
      </c>
      <c r="DM335">
        <v>0</v>
      </c>
      <c r="DN335" t="s">
        <v>3</v>
      </c>
      <c r="DO335">
        <v>0</v>
      </c>
    </row>
    <row r="336" spans="1:119" x14ac:dyDescent="0.2">
      <c r="A336">
        <f>ROW(Source!A259)</f>
        <v>259</v>
      </c>
      <c r="B336">
        <v>151751235</v>
      </c>
      <c r="C336">
        <v>151752323</v>
      </c>
      <c r="D336">
        <v>37345142</v>
      </c>
      <c r="E336">
        <v>37345137</v>
      </c>
      <c r="F336">
        <v>1</v>
      </c>
      <c r="G336">
        <v>37345137</v>
      </c>
      <c r="H336">
        <v>1</v>
      </c>
      <c r="I336" t="s">
        <v>497</v>
      </c>
      <c r="J336" t="s">
        <v>3</v>
      </c>
      <c r="K336" t="s">
        <v>498</v>
      </c>
      <c r="L336">
        <v>1191</v>
      </c>
      <c r="N336">
        <v>1013</v>
      </c>
      <c r="O336" t="s">
        <v>499</v>
      </c>
      <c r="P336" t="s">
        <v>499</v>
      </c>
      <c r="Q336">
        <v>1</v>
      </c>
      <c r="W336">
        <v>0</v>
      </c>
      <c r="X336">
        <v>476480486</v>
      </c>
      <c r="Y336">
        <f t="shared" si="156"/>
        <v>4.49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1</v>
      </c>
      <c r="AJ336">
        <v>1</v>
      </c>
      <c r="AK336">
        <v>1</v>
      </c>
      <c r="AL336">
        <v>1</v>
      </c>
      <c r="AM336">
        <v>5</v>
      </c>
      <c r="AN336">
        <v>0</v>
      </c>
      <c r="AO336">
        <v>1</v>
      </c>
      <c r="AP336">
        <v>1</v>
      </c>
      <c r="AQ336">
        <v>0</v>
      </c>
      <c r="AR336">
        <v>0</v>
      </c>
      <c r="AS336" t="s">
        <v>3</v>
      </c>
      <c r="AT336">
        <v>4.49</v>
      </c>
      <c r="AU336" t="s">
        <v>3</v>
      </c>
      <c r="AV336">
        <v>1</v>
      </c>
      <c r="AW336">
        <v>2</v>
      </c>
      <c r="AX336">
        <v>151752333</v>
      </c>
      <c r="AY336">
        <v>1</v>
      </c>
      <c r="AZ336">
        <v>0</v>
      </c>
      <c r="BA336">
        <v>403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U336">
        <f>ROUND(AT336*Source!I259*AH336*AL336,2)</f>
        <v>0</v>
      </c>
      <c r="CV336">
        <f>ROUND(Y336*Source!I259,9)</f>
        <v>7.9922000000000004</v>
      </c>
      <c r="CW336">
        <v>0</v>
      </c>
      <c r="CX336">
        <f>ROUND(Y336*Source!I259,9)</f>
        <v>7.9922000000000004</v>
      </c>
      <c r="CY336">
        <f>AD336</f>
        <v>0</v>
      </c>
      <c r="CZ336">
        <f>AH336</f>
        <v>0</v>
      </c>
      <c r="DA336">
        <f>AL336</f>
        <v>1</v>
      </c>
      <c r="DB336">
        <f t="shared" si="157"/>
        <v>0</v>
      </c>
      <c r="DC336">
        <f t="shared" si="158"/>
        <v>0</v>
      </c>
      <c r="DD336" t="s">
        <v>3</v>
      </c>
      <c r="DE336" t="s">
        <v>3</v>
      </c>
      <c r="DF336">
        <f t="shared" si="151"/>
        <v>0</v>
      </c>
      <c r="DG336">
        <f t="shared" si="147"/>
        <v>0</v>
      </c>
      <c r="DH336">
        <f t="shared" si="148"/>
        <v>0</v>
      </c>
      <c r="DI336">
        <f t="shared" si="149"/>
        <v>0</v>
      </c>
      <c r="DJ336">
        <f>DI336</f>
        <v>0</v>
      </c>
      <c r="DK336">
        <v>0</v>
      </c>
      <c r="DL336" t="s">
        <v>3</v>
      </c>
      <c r="DM336">
        <v>0</v>
      </c>
      <c r="DN336" t="s">
        <v>3</v>
      </c>
      <c r="DO336">
        <v>0</v>
      </c>
    </row>
    <row r="337" spans="1:119" x14ac:dyDescent="0.2">
      <c r="A337">
        <f>ROW(Source!A259)</f>
        <v>259</v>
      </c>
      <c r="B337">
        <v>151751235</v>
      </c>
      <c r="C337">
        <v>151752323</v>
      </c>
      <c r="D337">
        <v>37418445</v>
      </c>
      <c r="E337">
        <v>1</v>
      </c>
      <c r="F337">
        <v>1</v>
      </c>
      <c r="G337">
        <v>37345137</v>
      </c>
      <c r="H337">
        <v>2</v>
      </c>
      <c r="I337" t="s">
        <v>567</v>
      </c>
      <c r="J337" t="s">
        <v>568</v>
      </c>
      <c r="K337" t="s">
        <v>569</v>
      </c>
      <c r="L337">
        <v>1368</v>
      </c>
      <c r="N337">
        <v>1011</v>
      </c>
      <c r="O337" t="s">
        <v>503</v>
      </c>
      <c r="P337" t="s">
        <v>503</v>
      </c>
      <c r="Q337">
        <v>1</v>
      </c>
      <c r="W337">
        <v>0</v>
      </c>
      <c r="X337">
        <v>-1440889904</v>
      </c>
      <c r="Y337">
        <f t="shared" si="156"/>
        <v>0.01</v>
      </c>
      <c r="AA337">
        <v>0</v>
      </c>
      <c r="AB337">
        <v>1118.8900000000001</v>
      </c>
      <c r="AC337">
        <v>455.99</v>
      </c>
      <c r="AD337">
        <v>0</v>
      </c>
      <c r="AE337">
        <v>0</v>
      </c>
      <c r="AF337">
        <v>83.1</v>
      </c>
      <c r="AG337">
        <v>12.62</v>
      </c>
      <c r="AH337">
        <v>0</v>
      </c>
      <c r="AI337">
        <v>1</v>
      </c>
      <c r="AJ337">
        <v>12.86</v>
      </c>
      <c r="AK337">
        <v>34.51</v>
      </c>
      <c r="AL337">
        <v>1</v>
      </c>
      <c r="AM337">
        <v>2</v>
      </c>
      <c r="AN337">
        <v>0</v>
      </c>
      <c r="AO337">
        <v>1</v>
      </c>
      <c r="AP337">
        <v>1</v>
      </c>
      <c r="AQ337">
        <v>0</v>
      </c>
      <c r="AR337">
        <v>0</v>
      </c>
      <c r="AS337" t="s">
        <v>3</v>
      </c>
      <c r="AT337">
        <v>0.01</v>
      </c>
      <c r="AU337" t="s">
        <v>3</v>
      </c>
      <c r="AV337">
        <v>0</v>
      </c>
      <c r="AW337">
        <v>2</v>
      </c>
      <c r="AX337">
        <v>151752334</v>
      </c>
      <c r="AY337">
        <v>1</v>
      </c>
      <c r="AZ337">
        <v>0</v>
      </c>
      <c r="BA337">
        <v>404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V337">
        <v>0</v>
      </c>
      <c r="CW337">
        <f>ROUND(Y337*Source!I259,9)</f>
        <v>1.78E-2</v>
      </c>
      <c r="CX337">
        <f>ROUND(Y337*Source!I259,9)</f>
        <v>1.78E-2</v>
      </c>
      <c r="CY337">
        <f>AB337</f>
        <v>1118.8900000000001</v>
      </c>
      <c r="CZ337">
        <f>AF337</f>
        <v>83.1</v>
      </c>
      <c r="DA337">
        <f>AJ337</f>
        <v>12.86</v>
      </c>
      <c r="DB337">
        <f t="shared" si="157"/>
        <v>0.83</v>
      </c>
      <c r="DC337">
        <f t="shared" si="158"/>
        <v>0.13</v>
      </c>
      <c r="DD337" t="s">
        <v>3</v>
      </c>
      <c r="DE337" t="s">
        <v>3</v>
      </c>
      <c r="DF337">
        <f t="shared" si="151"/>
        <v>0</v>
      </c>
      <c r="DG337">
        <f>ROUND(ROUND(AF337*AJ337,2)*CX337,2)</f>
        <v>19.02</v>
      </c>
      <c r="DH337">
        <f>ROUND(ROUND(AG337*AK337,2)*CX337,2)</f>
        <v>7.75</v>
      </c>
      <c r="DI337">
        <f t="shared" si="149"/>
        <v>0</v>
      </c>
      <c r="DJ337">
        <f>DG337</f>
        <v>19.02</v>
      </c>
      <c r="DK337">
        <v>0</v>
      </c>
      <c r="DL337" t="s">
        <v>3</v>
      </c>
      <c r="DM337">
        <v>0</v>
      </c>
      <c r="DN337" t="s">
        <v>3</v>
      </c>
      <c r="DO337">
        <v>0</v>
      </c>
    </row>
    <row r="338" spans="1:119" x14ac:dyDescent="0.2">
      <c r="A338">
        <f>ROW(Source!A259)</f>
        <v>259</v>
      </c>
      <c r="B338">
        <v>151751235</v>
      </c>
      <c r="C338">
        <v>151752323</v>
      </c>
      <c r="D338">
        <v>37417692</v>
      </c>
      <c r="E338">
        <v>1</v>
      </c>
      <c r="F338">
        <v>1</v>
      </c>
      <c r="G338">
        <v>37345137</v>
      </c>
      <c r="H338">
        <v>2</v>
      </c>
      <c r="I338" t="s">
        <v>570</v>
      </c>
      <c r="J338" t="s">
        <v>571</v>
      </c>
      <c r="K338" t="s">
        <v>572</v>
      </c>
      <c r="L338">
        <v>1368</v>
      </c>
      <c r="N338">
        <v>1011</v>
      </c>
      <c r="O338" t="s">
        <v>503</v>
      </c>
      <c r="P338" t="s">
        <v>503</v>
      </c>
      <c r="Q338">
        <v>1</v>
      </c>
      <c r="W338">
        <v>0</v>
      </c>
      <c r="X338">
        <v>1668154095</v>
      </c>
      <c r="Y338">
        <f t="shared" si="156"/>
        <v>0.01</v>
      </c>
      <c r="AA338">
        <v>0</v>
      </c>
      <c r="AB338">
        <v>2149.79</v>
      </c>
      <c r="AC338">
        <v>611.71</v>
      </c>
      <c r="AD338">
        <v>0</v>
      </c>
      <c r="AE338">
        <v>0</v>
      </c>
      <c r="AF338">
        <v>179.17</v>
      </c>
      <c r="AG338">
        <v>16.93</v>
      </c>
      <c r="AH338">
        <v>0</v>
      </c>
      <c r="AI338">
        <v>1</v>
      </c>
      <c r="AJ338">
        <v>11.46</v>
      </c>
      <c r="AK338">
        <v>34.51</v>
      </c>
      <c r="AL338">
        <v>1</v>
      </c>
      <c r="AM338">
        <v>2</v>
      </c>
      <c r="AN338">
        <v>0</v>
      </c>
      <c r="AO338">
        <v>1</v>
      </c>
      <c r="AP338">
        <v>1</v>
      </c>
      <c r="AQ338">
        <v>0</v>
      </c>
      <c r="AR338">
        <v>0</v>
      </c>
      <c r="AS338" t="s">
        <v>3</v>
      </c>
      <c r="AT338">
        <v>0.01</v>
      </c>
      <c r="AU338" t="s">
        <v>3</v>
      </c>
      <c r="AV338">
        <v>0</v>
      </c>
      <c r="AW338">
        <v>2</v>
      </c>
      <c r="AX338">
        <v>151752335</v>
      </c>
      <c r="AY338">
        <v>1</v>
      </c>
      <c r="AZ338">
        <v>0</v>
      </c>
      <c r="BA338">
        <v>405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V338">
        <v>0</v>
      </c>
      <c r="CW338">
        <f>ROUND(Y338*Source!I259,9)</f>
        <v>1.78E-2</v>
      </c>
      <c r="CX338">
        <f>ROUND(Y338*Source!I259,9)</f>
        <v>1.78E-2</v>
      </c>
      <c r="CY338">
        <f>AB338</f>
        <v>2149.79</v>
      </c>
      <c r="CZ338">
        <f>AF338</f>
        <v>179.17</v>
      </c>
      <c r="DA338">
        <f>AJ338</f>
        <v>11.46</v>
      </c>
      <c r="DB338">
        <f t="shared" si="157"/>
        <v>1.79</v>
      </c>
      <c r="DC338">
        <f t="shared" si="158"/>
        <v>0.17</v>
      </c>
      <c r="DD338" t="s">
        <v>3</v>
      </c>
      <c r="DE338" t="s">
        <v>3</v>
      </c>
      <c r="DF338">
        <f t="shared" si="151"/>
        <v>0</v>
      </c>
      <c r="DG338">
        <f>ROUND(ROUND(AF338*AJ338,2)*CX338,2)</f>
        <v>36.549999999999997</v>
      </c>
      <c r="DH338">
        <f>ROUND(ROUND(AG338*AK338,2)*CX338,2)</f>
        <v>10.4</v>
      </c>
      <c r="DI338">
        <f t="shared" si="149"/>
        <v>0</v>
      </c>
      <c r="DJ338">
        <f>DG338</f>
        <v>36.549999999999997</v>
      </c>
      <c r="DK338">
        <v>0</v>
      </c>
      <c r="DL338" t="s">
        <v>3</v>
      </c>
      <c r="DM338">
        <v>0</v>
      </c>
      <c r="DN338" t="s">
        <v>3</v>
      </c>
      <c r="DO338">
        <v>0</v>
      </c>
    </row>
    <row r="339" spans="1:119" x14ac:dyDescent="0.2">
      <c r="A339">
        <f>ROW(Source!A259)</f>
        <v>259</v>
      </c>
      <c r="B339">
        <v>151751235</v>
      </c>
      <c r="C339">
        <v>151752323</v>
      </c>
      <c r="D339">
        <v>37394570</v>
      </c>
      <c r="E339">
        <v>1</v>
      </c>
      <c r="F339">
        <v>1</v>
      </c>
      <c r="G339">
        <v>37345137</v>
      </c>
      <c r="H339">
        <v>3</v>
      </c>
      <c r="I339" t="s">
        <v>573</v>
      </c>
      <c r="J339" t="s">
        <v>574</v>
      </c>
      <c r="K339" t="s">
        <v>575</v>
      </c>
      <c r="L339">
        <v>1346</v>
      </c>
      <c r="N339">
        <v>1009</v>
      </c>
      <c r="O339" t="s">
        <v>507</v>
      </c>
      <c r="P339" t="s">
        <v>507</v>
      </c>
      <c r="Q339">
        <v>1</v>
      </c>
      <c r="W339">
        <v>0</v>
      </c>
      <c r="X339">
        <v>1946441422</v>
      </c>
      <c r="Y339">
        <f t="shared" si="156"/>
        <v>0.43</v>
      </c>
      <c r="AA339">
        <v>12.58</v>
      </c>
      <c r="AB339">
        <v>0</v>
      </c>
      <c r="AC339">
        <v>0</v>
      </c>
      <c r="AD339">
        <v>0</v>
      </c>
      <c r="AE339">
        <v>1.39</v>
      </c>
      <c r="AF339">
        <v>0</v>
      </c>
      <c r="AG339">
        <v>0</v>
      </c>
      <c r="AH339">
        <v>0</v>
      </c>
      <c r="AI339">
        <v>9.0500000000000007</v>
      </c>
      <c r="AJ339">
        <v>1</v>
      </c>
      <c r="AK339">
        <v>1</v>
      </c>
      <c r="AL339">
        <v>1</v>
      </c>
      <c r="AM339">
        <v>2</v>
      </c>
      <c r="AN339">
        <v>0</v>
      </c>
      <c r="AO339">
        <v>1</v>
      </c>
      <c r="AP339">
        <v>1</v>
      </c>
      <c r="AQ339">
        <v>0</v>
      </c>
      <c r="AR339">
        <v>0</v>
      </c>
      <c r="AS339" t="s">
        <v>3</v>
      </c>
      <c r="AT339">
        <v>0.43</v>
      </c>
      <c r="AU339" t="s">
        <v>3</v>
      </c>
      <c r="AV339">
        <v>0</v>
      </c>
      <c r="AW339">
        <v>2</v>
      </c>
      <c r="AX339">
        <v>151752336</v>
      </c>
      <c r="AY339">
        <v>1</v>
      </c>
      <c r="AZ339">
        <v>0</v>
      </c>
      <c r="BA339">
        <v>406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V339">
        <v>0</v>
      </c>
      <c r="CW339">
        <v>0</v>
      </c>
      <c r="CX339">
        <f>ROUND(Y339*Source!I259,9)</f>
        <v>0.76539999999999997</v>
      </c>
      <c r="CY339">
        <f t="shared" ref="CY339:CY344" si="159">AA339</f>
        <v>12.58</v>
      </c>
      <c r="CZ339">
        <f t="shared" ref="CZ339:CZ344" si="160">AE339</f>
        <v>1.39</v>
      </c>
      <c r="DA339">
        <f t="shared" ref="DA339:DA344" si="161">AI339</f>
        <v>9.0500000000000007</v>
      </c>
      <c r="DB339">
        <f t="shared" si="157"/>
        <v>0.6</v>
      </c>
      <c r="DC339">
        <f t="shared" si="158"/>
        <v>0</v>
      </c>
      <c r="DD339" t="s">
        <v>3</v>
      </c>
      <c r="DE339" t="s">
        <v>3</v>
      </c>
      <c r="DF339">
        <f t="shared" ref="DF339:DF344" si="162">ROUND(ROUND(AE339*AI339,2)*CX339,2)</f>
        <v>9.6300000000000008</v>
      </c>
      <c r="DG339">
        <f t="shared" ref="DG339:DG355" si="163">ROUND(ROUND(AF339,2)*CX339,2)</f>
        <v>0</v>
      </c>
      <c r="DH339">
        <f t="shared" ref="DH339:DH355" si="164">ROUND(ROUND(AG339,2)*CX339,2)</f>
        <v>0</v>
      </c>
      <c r="DI339">
        <f t="shared" si="149"/>
        <v>0</v>
      </c>
      <c r="DJ339">
        <f t="shared" ref="DJ339:DJ344" si="165">DF339</f>
        <v>9.6300000000000008</v>
      </c>
      <c r="DK339">
        <v>0</v>
      </c>
      <c r="DL339" t="s">
        <v>3</v>
      </c>
      <c r="DM339">
        <v>0</v>
      </c>
      <c r="DN339" t="s">
        <v>3</v>
      </c>
      <c r="DO339">
        <v>0</v>
      </c>
    </row>
    <row r="340" spans="1:119" x14ac:dyDescent="0.2">
      <c r="A340">
        <f>ROW(Source!A259)</f>
        <v>259</v>
      </c>
      <c r="B340">
        <v>151751235</v>
      </c>
      <c r="C340">
        <v>151752323</v>
      </c>
      <c r="D340">
        <v>37395012</v>
      </c>
      <c r="E340">
        <v>1</v>
      </c>
      <c r="F340">
        <v>1</v>
      </c>
      <c r="G340">
        <v>37345137</v>
      </c>
      <c r="H340">
        <v>3</v>
      </c>
      <c r="I340" t="s">
        <v>576</v>
      </c>
      <c r="J340" t="s">
        <v>577</v>
      </c>
      <c r="K340" t="s">
        <v>578</v>
      </c>
      <c r="L340">
        <v>1346</v>
      </c>
      <c r="N340">
        <v>1009</v>
      </c>
      <c r="O340" t="s">
        <v>507</v>
      </c>
      <c r="P340" t="s">
        <v>507</v>
      </c>
      <c r="Q340">
        <v>1</v>
      </c>
      <c r="W340">
        <v>0</v>
      </c>
      <c r="X340">
        <v>100288402</v>
      </c>
      <c r="Y340">
        <f t="shared" si="156"/>
        <v>0.16</v>
      </c>
      <c r="AA340">
        <v>270.42</v>
      </c>
      <c r="AB340">
        <v>0</v>
      </c>
      <c r="AC340">
        <v>0</v>
      </c>
      <c r="AD340">
        <v>0</v>
      </c>
      <c r="AE340">
        <v>159.07</v>
      </c>
      <c r="AF340">
        <v>0</v>
      </c>
      <c r="AG340">
        <v>0</v>
      </c>
      <c r="AH340">
        <v>0</v>
      </c>
      <c r="AI340">
        <v>1.7</v>
      </c>
      <c r="AJ340">
        <v>1</v>
      </c>
      <c r="AK340">
        <v>1</v>
      </c>
      <c r="AL340">
        <v>1</v>
      </c>
      <c r="AM340">
        <v>2</v>
      </c>
      <c r="AN340">
        <v>0</v>
      </c>
      <c r="AO340">
        <v>1</v>
      </c>
      <c r="AP340">
        <v>1</v>
      </c>
      <c r="AQ340">
        <v>0</v>
      </c>
      <c r="AR340">
        <v>0</v>
      </c>
      <c r="AS340" t="s">
        <v>3</v>
      </c>
      <c r="AT340">
        <v>0.16</v>
      </c>
      <c r="AU340" t="s">
        <v>3</v>
      </c>
      <c r="AV340">
        <v>0</v>
      </c>
      <c r="AW340">
        <v>2</v>
      </c>
      <c r="AX340">
        <v>151752337</v>
      </c>
      <c r="AY340">
        <v>1</v>
      </c>
      <c r="AZ340">
        <v>0</v>
      </c>
      <c r="BA340">
        <v>407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V340">
        <v>0</v>
      </c>
      <c r="CW340">
        <v>0</v>
      </c>
      <c r="CX340">
        <f>ROUND(Y340*Source!I259,9)</f>
        <v>0.2848</v>
      </c>
      <c r="CY340">
        <f t="shared" si="159"/>
        <v>270.42</v>
      </c>
      <c r="CZ340">
        <f t="shared" si="160"/>
        <v>159.07</v>
      </c>
      <c r="DA340">
        <f t="shared" si="161"/>
        <v>1.7</v>
      </c>
      <c r="DB340">
        <f t="shared" si="157"/>
        <v>25.45</v>
      </c>
      <c r="DC340">
        <f t="shared" si="158"/>
        <v>0</v>
      </c>
      <c r="DD340" t="s">
        <v>3</v>
      </c>
      <c r="DE340" t="s">
        <v>3</v>
      </c>
      <c r="DF340">
        <f t="shared" si="162"/>
        <v>77.02</v>
      </c>
      <c r="DG340">
        <f t="shared" si="163"/>
        <v>0</v>
      </c>
      <c r="DH340">
        <f t="shared" si="164"/>
        <v>0</v>
      </c>
      <c r="DI340">
        <f t="shared" si="149"/>
        <v>0</v>
      </c>
      <c r="DJ340">
        <f t="shared" si="165"/>
        <v>77.02</v>
      </c>
      <c r="DK340">
        <v>0</v>
      </c>
      <c r="DL340" t="s">
        <v>3</v>
      </c>
      <c r="DM340">
        <v>0</v>
      </c>
      <c r="DN340" t="s">
        <v>3</v>
      </c>
      <c r="DO340">
        <v>0</v>
      </c>
    </row>
    <row r="341" spans="1:119" x14ac:dyDescent="0.2">
      <c r="A341">
        <f>ROW(Source!A259)</f>
        <v>259</v>
      </c>
      <c r="B341">
        <v>151751235</v>
      </c>
      <c r="C341">
        <v>151752323</v>
      </c>
      <c r="D341">
        <v>109858757</v>
      </c>
      <c r="E341">
        <v>1</v>
      </c>
      <c r="F341">
        <v>1</v>
      </c>
      <c r="G341">
        <v>37345137</v>
      </c>
      <c r="H341">
        <v>3</v>
      </c>
      <c r="I341" t="s">
        <v>579</v>
      </c>
      <c r="J341" t="s">
        <v>580</v>
      </c>
      <c r="K341" t="s">
        <v>581</v>
      </c>
      <c r="L341">
        <v>1355</v>
      </c>
      <c r="N341">
        <v>1010</v>
      </c>
      <c r="O341" t="s">
        <v>184</v>
      </c>
      <c r="P341" t="s">
        <v>184</v>
      </c>
      <c r="Q341">
        <v>100</v>
      </c>
      <c r="W341">
        <v>0</v>
      </c>
      <c r="X341">
        <v>812954682</v>
      </c>
      <c r="Y341">
        <f t="shared" si="156"/>
        <v>0.05</v>
      </c>
      <c r="AA341">
        <v>939.39</v>
      </c>
      <c r="AB341">
        <v>0</v>
      </c>
      <c r="AC341">
        <v>0</v>
      </c>
      <c r="AD341">
        <v>0</v>
      </c>
      <c r="AE341">
        <v>68.819999999999993</v>
      </c>
      <c r="AF341">
        <v>0</v>
      </c>
      <c r="AG341">
        <v>0</v>
      </c>
      <c r="AH341">
        <v>0</v>
      </c>
      <c r="AI341">
        <v>13.65</v>
      </c>
      <c r="AJ341">
        <v>1</v>
      </c>
      <c r="AK341">
        <v>1</v>
      </c>
      <c r="AL341">
        <v>1</v>
      </c>
      <c r="AM341">
        <v>2</v>
      </c>
      <c r="AN341">
        <v>0</v>
      </c>
      <c r="AO341">
        <v>1</v>
      </c>
      <c r="AP341">
        <v>1</v>
      </c>
      <c r="AQ341">
        <v>0</v>
      </c>
      <c r="AR341">
        <v>0</v>
      </c>
      <c r="AS341" t="s">
        <v>3</v>
      </c>
      <c r="AT341">
        <v>0.05</v>
      </c>
      <c r="AU341" t="s">
        <v>3</v>
      </c>
      <c r="AV341">
        <v>0</v>
      </c>
      <c r="AW341">
        <v>2</v>
      </c>
      <c r="AX341">
        <v>151752338</v>
      </c>
      <c r="AY341">
        <v>1</v>
      </c>
      <c r="AZ341">
        <v>0</v>
      </c>
      <c r="BA341">
        <v>408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V341">
        <v>0</v>
      </c>
      <c r="CW341">
        <v>0</v>
      </c>
      <c r="CX341">
        <f>ROUND(Y341*Source!I259,9)</f>
        <v>8.8999999999999996E-2</v>
      </c>
      <c r="CY341">
        <f t="shared" si="159"/>
        <v>939.39</v>
      </c>
      <c r="CZ341">
        <f t="shared" si="160"/>
        <v>68.819999999999993</v>
      </c>
      <c r="DA341">
        <f t="shared" si="161"/>
        <v>13.65</v>
      </c>
      <c r="DB341">
        <f t="shared" si="157"/>
        <v>3.44</v>
      </c>
      <c r="DC341">
        <f t="shared" si="158"/>
        <v>0</v>
      </c>
      <c r="DD341" t="s">
        <v>3</v>
      </c>
      <c r="DE341" t="s">
        <v>3</v>
      </c>
      <c r="DF341">
        <f t="shared" si="162"/>
        <v>83.61</v>
      </c>
      <c r="DG341">
        <f t="shared" si="163"/>
        <v>0</v>
      </c>
      <c r="DH341">
        <f t="shared" si="164"/>
        <v>0</v>
      </c>
      <c r="DI341">
        <f t="shared" si="149"/>
        <v>0</v>
      </c>
      <c r="DJ341">
        <f t="shared" si="165"/>
        <v>83.61</v>
      </c>
      <c r="DK341">
        <v>0</v>
      </c>
      <c r="DL341" t="s">
        <v>3</v>
      </c>
      <c r="DM341">
        <v>0</v>
      </c>
      <c r="DN341" t="s">
        <v>3</v>
      </c>
      <c r="DO341">
        <v>0</v>
      </c>
    </row>
    <row r="342" spans="1:119" x14ac:dyDescent="0.2">
      <c r="A342">
        <f>ROW(Source!A259)</f>
        <v>259</v>
      </c>
      <c r="B342">
        <v>151751235</v>
      </c>
      <c r="C342">
        <v>151752323</v>
      </c>
      <c r="D342">
        <v>113490138</v>
      </c>
      <c r="E342">
        <v>1</v>
      </c>
      <c r="F342">
        <v>1</v>
      </c>
      <c r="G342">
        <v>37345137</v>
      </c>
      <c r="H342">
        <v>3</v>
      </c>
      <c r="I342" t="s">
        <v>582</v>
      </c>
      <c r="J342" t="s">
        <v>583</v>
      </c>
      <c r="K342" t="s">
        <v>584</v>
      </c>
      <c r="L342">
        <v>1356</v>
      </c>
      <c r="N342">
        <v>1010</v>
      </c>
      <c r="O342" t="s">
        <v>176</v>
      </c>
      <c r="P342" t="s">
        <v>176</v>
      </c>
      <c r="Q342">
        <v>1000</v>
      </c>
      <c r="W342">
        <v>0</v>
      </c>
      <c r="X342">
        <v>-1101602209</v>
      </c>
      <c r="Y342">
        <f t="shared" si="156"/>
        <v>1.2200000000000001E-2</v>
      </c>
      <c r="AA342">
        <v>1250.79</v>
      </c>
      <c r="AB342">
        <v>0</v>
      </c>
      <c r="AC342">
        <v>0</v>
      </c>
      <c r="AD342">
        <v>0</v>
      </c>
      <c r="AE342">
        <v>183.4</v>
      </c>
      <c r="AF342">
        <v>0</v>
      </c>
      <c r="AG342">
        <v>0</v>
      </c>
      <c r="AH342">
        <v>0</v>
      </c>
      <c r="AI342">
        <v>6.82</v>
      </c>
      <c r="AJ342">
        <v>1</v>
      </c>
      <c r="AK342">
        <v>1</v>
      </c>
      <c r="AL342">
        <v>1</v>
      </c>
      <c r="AM342">
        <v>2</v>
      </c>
      <c r="AN342">
        <v>0</v>
      </c>
      <c r="AO342">
        <v>1</v>
      </c>
      <c r="AP342">
        <v>1</v>
      </c>
      <c r="AQ342">
        <v>0</v>
      </c>
      <c r="AR342">
        <v>0</v>
      </c>
      <c r="AS342" t="s">
        <v>3</v>
      </c>
      <c r="AT342">
        <v>1.2200000000000001E-2</v>
      </c>
      <c r="AU342" t="s">
        <v>3</v>
      </c>
      <c r="AV342">
        <v>0</v>
      </c>
      <c r="AW342">
        <v>2</v>
      </c>
      <c r="AX342">
        <v>151752339</v>
      </c>
      <c r="AY342">
        <v>1</v>
      </c>
      <c r="AZ342">
        <v>0</v>
      </c>
      <c r="BA342">
        <v>409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V342">
        <v>0</v>
      </c>
      <c r="CW342">
        <v>0</v>
      </c>
      <c r="CX342">
        <f>ROUND(Y342*Source!I259,9)</f>
        <v>2.1715999999999999E-2</v>
      </c>
      <c r="CY342">
        <f t="shared" si="159"/>
        <v>1250.79</v>
      </c>
      <c r="CZ342">
        <f t="shared" si="160"/>
        <v>183.4</v>
      </c>
      <c r="DA342">
        <f t="shared" si="161"/>
        <v>6.82</v>
      </c>
      <c r="DB342">
        <f t="shared" si="157"/>
        <v>2.2400000000000002</v>
      </c>
      <c r="DC342">
        <f t="shared" si="158"/>
        <v>0</v>
      </c>
      <c r="DD342" t="s">
        <v>3</v>
      </c>
      <c r="DE342" t="s">
        <v>3</v>
      </c>
      <c r="DF342">
        <f t="shared" si="162"/>
        <v>27.16</v>
      </c>
      <c r="DG342">
        <f t="shared" si="163"/>
        <v>0</v>
      </c>
      <c r="DH342">
        <f t="shared" si="164"/>
        <v>0</v>
      </c>
      <c r="DI342">
        <f t="shared" si="149"/>
        <v>0</v>
      </c>
      <c r="DJ342">
        <f t="shared" si="165"/>
        <v>27.16</v>
      </c>
      <c r="DK342">
        <v>0</v>
      </c>
      <c r="DL342" t="s">
        <v>3</v>
      </c>
      <c r="DM342">
        <v>0</v>
      </c>
      <c r="DN342" t="s">
        <v>3</v>
      </c>
      <c r="DO342">
        <v>0</v>
      </c>
    </row>
    <row r="343" spans="1:119" x14ac:dyDescent="0.2">
      <c r="A343">
        <f>ROW(Source!A259)</f>
        <v>259</v>
      </c>
      <c r="B343">
        <v>151751235</v>
      </c>
      <c r="C343">
        <v>151752323</v>
      </c>
      <c r="D343">
        <v>37406820</v>
      </c>
      <c r="E343">
        <v>1</v>
      </c>
      <c r="F343">
        <v>1</v>
      </c>
      <c r="G343">
        <v>37345137</v>
      </c>
      <c r="H343">
        <v>3</v>
      </c>
      <c r="I343" t="s">
        <v>585</v>
      </c>
      <c r="J343" t="s">
        <v>586</v>
      </c>
      <c r="K343" t="s">
        <v>587</v>
      </c>
      <c r="L343">
        <v>1354</v>
      </c>
      <c r="N343">
        <v>1010</v>
      </c>
      <c r="O343" t="s">
        <v>29</v>
      </c>
      <c r="P343" t="s">
        <v>29</v>
      </c>
      <c r="Q343">
        <v>1</v>
      </c>
      <c r="W343">
        <v>0</v>
      </c>
      <c r="X343">
        <v>1920044476</v>
      </c>
      <c r="Y343">
        <f t="shared" si="156"/>
        <v>3.1</v>
      </c>
      <c r="AA343">
        <v>24.78</v>
      </c>
      <c r="AB343">
        <v>0</v>
      </c>
      <c r="AC343">
        <v>0</v>
      </c>
      <c r="AD343">
        <v>0</v>
      </c>
      <c r="AE343">
        <v>6.94</v>
      </c>
      <c r="AF343">
        <v>0</v>
      </c>
      <c r="AG343">
        <v>0</v>
      </c>
      <c r="AH343">
        <v>0</v>
      </c>
      <c r="AI343">
        <v>3.57</v>
      </c>
      <c r="AJ343">
        <v>1</v>
      </c>
      <c r="AK343">
        <v>1</v>
      </c>
      <c r="AL343">
        <v>1</v>
      </c>
      <c r="AM343">
        <v>2</v>
      </c>
      <c r="AN343">
        <v>0</v>
      </c>
      <c r="AO343">
        <v>1</v>
      </c>
      <c r="AP343">
        <v>1</v>
      </c>
      <c r="AQ343">
        <v>0</v>
      </c>
      <c r="AR343">
        <v>0</v>
      </c>
      <c r="AS343" t="s">
        <v>3</v>
      </c>
      <c r="AT343">
        <v>3.1</v>
      </c>
      <c r="AU343" t="s">
        <v>3</v>
      </c>
      <c r="AV343">
        <v>0</v>
      </c>
      <c r="AW343">
        <v>2</v>
      </c>
      <c r="AX343">
        <v>151752340</v>
      </c>
      <c r="AY343">
        <v>1</v>
      </c>
      <c r="AZ343">
        <v>0</v>
      </c>
      <c r="BA343">
        <v>410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V343">
        <v>0</v>
      </c>
      <c r="CW343">
        <v>0</v>
      </c>
      <c r="CX343">
        <f>ROUND(Y343*Source!I259,9)</f>
        <v>5.5179999999999998</v>
      </c>
      <c r="CY343">
        <f t="shared" si="159"/>
        <v>24.78</v>
      </c>
      <c r="CZ343">
        <f t="shared" si="160"/>
        <v>6.94</v>
      </c>
      <c r="DA343">
        <f t="shared" si="161"/>
        <v>3.57</v>
      </c>
      <c r="DB343">
        <f t="shared" si="157"/>
        <v>21.51</v>
      </c>
      <c r="DC343">
        <f t="shared" si="158"/>
        <v>0</v>
      </c>
      <c r="DD343" t="s">
        <v>3</v>
      </c>
      <c r="DE343" t="s">
        <v>3</v>
      </c>
      <c r="DF343">
        <f t="shared" si="162"/>
        <v>136.74</v>
      </c>
      <c r="DG343">
        <f t="shared" si="163"/>
        <v>0</v>
      </c>
      <c r="DH343">
        <f t="shared" si="164"/>
        <v>0</v>
      </c>
      <c r="DI343">
        <f t="shared" si="149"/>
        <v>0</v>
      </c>
      <c r="DJ343">
        <f t="shared" si="165"/>
        <v>136.74</v>
      </c>
      <c r="DK343">
        <v>0</v>
      </c>
      <c r="DL343" t="s">
        <v>3</v>
      </c>
      <c r="DM343">
        <v>0</v>
      </c>
      <c r="DN343" t="s">
        <v>3</v>
      </c>
      <c r="DO343">
        <v>0</v>
      </c>
    </row>
    <row r="344" spans="1:119" x14ac:dyDescent="0.2">
      <c r="A344">
        <f>ROW(Source!A259)</f>
        <v>259</v>
      </c>
      <c r="B344">
        <v>151751235</v>
      </c>
      <c r="C344">
        <v>151752323</v>
      </c>
      <c r="D344">
        <v>37406827</v>
      </c>
      <c r="E344">
        <v>1</v>
      </c>
      <c r="F344">
        <v>1</v>
      </c>
      <c r="G344">
        <v>37345137</v>
      </c>
      <c r="H344">
        <v>3</v>
      </c>
      <c r="I344" t="s">
        <v>588</v>
      </c>
      <c r="J344" t="s">
        <v>589</v>
      </c>
      <c r="K344" t="s">
        <v>590</v>
      </c>
      <c r="L344">
        <v>1356</v>
      </c>
      <c r="N344">
        <v>1010</v>
      </c>
      <c r="O344" t="s">
        <v>176</v>
      </c>
      <c r="P344" t="s">
        <v>176</v>
      </c>
      <c r="Q344">
        <v>1000</v>
      </c>
      <c r="W344">
        <v>0</v>
      </c>
      <c r="X344">
        <v>-2134074556</v>
      </c>
      <c r="Y344">
        <f t="shared" si="156"/>
        <v>8.0000000000000002E-3</v>
      </c>
      <c r="AA344">
        <v>669.36</v>
      </c>
      <c r="AB344">
        <v>0</v>
      </c>
      <c r="AC344">
        <v>0</v>
      </c>
      <c r="AD344">
        <v>0</v>
      </c>
      <c r="AE344">
        <v>614.09</v>
      </c>
      <c r="AF344">
        <v>0</v>
      </c>
      <c r="AG344">
        <v>0</v>
      </c>
      <c r="AH344">
        <v>0</v>
      </c>
      <c r="AI344">
        <v>1.0900000000000001</v>
      </c>
      <c r="AJ344">
        <v>1</v>
      </c>
      <c r="AK344">
        <v>1</v>
      </c>
      <c r="AL344">
        <v>1</v>
      </c>
      <c r="AM344">
        <v>2</v>
      </c>
      <c r="AN344">
        <v>0</v>
      </c>
      <c r="AO344">
        <v>1</v>
      </c>
      <c r="AP344">
        <v>1</v>
      </c>
      <c r="AQ344">
        <v>0</v>
      </c>
      <c r="AR344">
        <v>0</v>
      </c>
      <c r="AS344" t="s">
        <v>3</v>
      </c>
      <c r="AT344">
        <v>8.0000000000000002E-3</v>
      </c>
      <c r="AU344" t="s">
        <v>3</v>
      </c>
      <c r="AV344">
        <v>0</v>
      </c>
      <c r="AW344">
        <v>2</v>
      </c>
      <c r="AX344">
        <v>151752341</v>
      </c>
      <c r="AY344">
        <v>1</v>
      </c>
      <c r="AZ344">
        <v>0</v>
      </c>
      <c r="BA344">
        <v>411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V344">
        <v>0</v>
      </c>
      <c r="CW344">
        <v>0</v>
      </c>
      <c r="CX344">
        <f>ROUND(Y344*Source!I259,9)</f>
        <v>1.4239999999999999E-2</v>
      </c>
      <c r="CY344">
        <f t="shared" si="159"/>
        <v>669.36</v>
      </c>
      <c r="CZ344">
        <f t="shared" si="160"/>
        <v>614.09</v>
      </c>
      <c r="DA344">
        <f t="shared" si="161"/>
        <v>1.0900000000000001</v>
      </c>
      <c r="DB344">
        <f t="shared" si="157"/>
        <v>4.91</v>
      </c>
      <c r="DC344">
        <f t="shared" si="158"/>
        <v>0</v>
      </c>
      <c r="DD344" t="s">
        <v>3</v>
      </c>
      <c r="DE344" t="s">
        <v>3</v>
      </c>
      <c r="DF344">
        <f t="shared" si="162"/>
        <v>9.5299999999999994</v>
      </c>
      <c r="DG344">
        <f t="shared" si="163"/>
        <v>0</v>
      </c>
      <c r="DH344">
        <f t="shared" si="164"/>
        <v>0</v>
      </c>
      <c r="DI344">
        <f t="shared" si="149"/>
        <v>0</v>
      </c>
      <c r="DJ344">
        <f t="shared" si="165"/>
        <v>9.5299999999999994</v>
      </c>
      <c r="DK344">
        <v>0</v>
      </c>
      <c r="DL344" t="s">
        <v>3</v>
      </c>
      <c r="DM344">
        <v>0</v>
      </c>
      <c r="DN344" t="s">
        <v>3</v>
      </c>
      <c r="DO344">
        <v>0</v>
      </c>
    </row>
    <row r="345" spans="1:119" x14ac:dyDescent="0.2">
      <c r="A345">
        <f>ROW(Source!A262)</f>
        <v>262</v>
      </c>
      <c r="B345">
        <v>151751237</v>
      </c>
      <c r="C345">
        <v>151752344</v>
      </c>
      <c r="D345">
        <v>37345142</v>
      </c>
      <c r="E345">
        <v>37345137</v>
      </c>
      <c r="F345">
        <v>1</v>
      </c>
      <c r="G345">
        <v>37345137</v>
      </c>
      <c r="H345">
        <v>1</v>
      </c>
      <c r="I345" t="s">
        <v>497</v>
      </c>
      <c r="J345" t="s">
        <v>3</v>
      </c>
      <c r="K345" t="s">
        <v>498</v>
      </c>
      <c r="L345">
        <v>1191</v>
      </c>
      <c r="N345">
        <v>1013</v>
      </c>
      <c r="O345" t="s">
        <v>499</v>
      </c>
      <c r="P345" t="s">
        <v>499</v>
      </c>
      <c r="Q345">
        <v>1</v>
      </c>
      <c r="W345">
        <v>0</v>
      </c>
      <c r="X345">
        <v>476480486</v>
      </c>
      <c r="Y345">
        <f t="shared" si="156"/>
        <v>33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1</v>
      </c>
      <c r="AJ345">
        <v>1</v>
      </c>
      <c r="AK345">
        <v>1</v>
      </c>
      <c r="AL345">
        <v>1</v>
      </c>
      <c r="AM345">
        <v>-2</v>
      </c>
      <c r="AN345">
        <v>0</v>
      </c>
      <c r="AO345">
        <v>1</v>
      </c>
      <c r="AP345">
        <v>1</v>
      </c>
      <c r="AQ345">
        <v>0</v>
      </c>
      <c r="AR345">
        <v>0</v>
      </c>
      <c r="AS345" t="s">
        <v>3</v>
      </c>
      <c r="AT345">
        <v>33</v>
      </c>
      <c r="AU345" t="s">
        <v>3</v>
      </c>
      <c r="AV345">
        <v>1</v>
      </c>
      <c r="AW345">
        <v>2</v>
      </c>
      <c r="AX345">
        <v>151752355</v>
      </c>
      <c r="AY345">
        <v>1</v>
      </c>
      <c r="AZ345">
        <v>0</v>
      </c>
      <c r="BA345">
        <v>413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U345">
        <f>ROUND(AT345*Source!I262*AH345*AL345,2)</f>
        <v>0</v>
      </c>
      <c r="CV345">
        <f>ROUND(Y345*Source!I262,9)</f>
        <v>84.611999999999995</v>
      </c>
      <c r="CW345">
        <v>0</v>
      </c>
      <c r="CX345">
        <f>ROUND(Y345*Source!I262,9)</f>
        <v>84.611999999999995</v>
      </c>
      <c r="CY345">
        <f>AD345</f>
        <v>0</v>
      </c>
      <c r="CZ345">
        <f>AH345</f>
        <v>0</v>
      </c>
      <c r="DA345">
        <f>AL345</f>
        <v>1</v>
      </c>
      <c r="DB345">
        <f t="shared" si="157"/>
        <v>0</v>
      </c>
      <c r="DC345">
        <f t="shared" si="158"/>
        <v>0</v>
      </c>
      <c r="DD345" t="s">
        <v>3</v>
      </c>
      <c r="DE345" t="s">
        <v>3</v>
      </c>
      <c r="DF345">
        <f t="shared" ref="DF345:DF359" si="166">ROUND(ROUND(AE345,2)*CX345,2)</f>
        <v>0</v>
      </c>
      <c r="DG345">
        <f t="shared" si="163"/>
        <v>0</v>
      </c>
      <c r="DH345">
        <f t="shared" si="164"/>
        <v>0</v>
      </c>
      <c r="DI345">
        <f t="shared" si="149"/>
        <v>0</v>
      </c>
      <c r="DJ345">
        <f>DI345</f>
        <v>0</v>
      </c>
      <c r="DK345">
        <v>0</v>
      </c>
      <c r="DL345" t="s">
        <v>3</v>
      </c>
      <c r="DM345">
        <v>0</v>
      </c>
      <c r="DN345" t="s">
        <v>3</v>
      </c>
      <c r="DO345">
        <v>0</v>
      </c>
    </row>
    <row r="346" spans="1:119" x14ac:dyDescent="0.2">
      <c r="A346">
        <f>ROW(Source!A262)</f>
        <v>262</v>
      </c>
      <c r="B346">
        <v>151751237</v>
      </c>
      <c r="C346">
        <v>151752344</v>
      </c>
      <c r="D346">
        <v>37418162</v>
      </c>
      <c r="E346">
        <v>1</v>
      </c>
      <c r="F346">
        <v>1</v>
      </c>
      <c r="G346">
        <v>37345137</v>
      </c>
      <c r="H346">
        <v>2</v>
      </c>
      <c r="I346" t="s">
        <v>591</v>
      </c>
      <c r="J346" t="s">
        <v>592</v>
      </c>
      <c r="K346" t="s">
        <v>593</v>
      </c>
      <c r="L346">
        <v>1368</v>
      </c>
      <c r="N346">
        <v>1011</v>
      </c>
      <c r="O346" t="s">
        <v>503</v>
      </c>
      <c r="P346" t="s">
        <v>503</v>
      </c>
      <c r="Q346">
        <v>1</v>
      </c>
      <c r="W346">
        <v>0</v>
      </c>
      <c r="X346">
        <v>-1515164169</v>
      </c>
      <c r="Y346">
        <f t="shared" si="156"/>
        <v>2.73</v>
      </c>
      <c r="AA346">
        <v>0</v>
      </c>
      <c r="AB346">
        <v>7.11</v>
      </c>
      <c r="AC346">
        <v>0</v>
      </c>
      <c r="AD346">
        <v>0</v>
      </c>
      <c r="AE346">
        <v>0</v>
      </c>
      <c r="AF346">
        <v>7.11</v>
      </c>
      <c r="AG346">
        <v>0</v>
      </c>
      <c r="AH346">
        <v>0</v>
      </c>
      <c r="AI346">
        <v>1</v>
      </c>
      <c r="AJ346">
        <v>1</v>
      </c>
      <c r="AK346">
        <v>1</v>
      </c>
      <c r="AL346">
        <v>1</v>
      </c>
      <c r="AM346">
        <v>-2</v>
      </c>
      <c r="AN346">
        <v>0</v>
      </c>
      <c r="AO346">
        <v>1</v>
      </c>
      <c r="AP346">
        <v>1</v>
      </c>
      <c r="AQ346">
        <v>0</v>
      </c>
      <c r="AR346">
        <v>0</v>
      </c>
      <c r="AS346" t="s">
        <v>3</v>
      </c>
      <c r="AT346">
        <v>2.73</v>
      </c>
      <c r="AU346" t="s">
        <v>3</v>
      </c>
      <c r="AV346">
        <v>0</v>
      </c>
      <c r="AW346">
        <v>2</v>
      </c>
      <c r="AX346">
        <v>151752356</v>
      </c>
      <c r="AY346">
        <v>1</v>
      </c>
      <c r="AZ346">
        <v>0</v>
      </c>
      <c r="BA346">
        <v>414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V346">
        <v>0</v>
      </c>
      <c r="CW346">
        <f>ROUND(Y346*Source!I262,9)</f>
        <v>6.9997199999999999</v>
      </c>
      <c r="CX346">
        <f>ROUND(Y346*Source!I262,9)</f>
        <v>6.9997199999999999</v>
      </c>
      <c r="CY346">
        <f>AB346</f>
        <v>7.11</v>
      </c>
      <c r="CZ346">
        <f>AF346</f>
        <v>7.11</v>
      </c>
      <c r="DA346">
        <f>AJ346</f>
        <v>1</v>
      </c>
      <c r="DB346">
        <f t="shared" si="157"/>
        <v>19.41</v>
      </c>
      <c r="DC346">
        <f t="shared" si="158"/>
        <v>0</v>
      </c>
      <c r="DD346" t="s">
        <v>3</v>
      </c>
      <c r="DE346" t="s">
        <v>3</v>
      </c>
      <c r="DF346">
        <f t="shared" si="166"/>
        <v>0</v>
      </c>
      <c r="DG346">
        <f t="shared" si="163"/>
        <v>49.77</v>
      </c>
      <c r="DH346">
        <f t="shared" si="164"/>
        <v>0</v>
      </c>
      <c r="DI346">
        <f t="shared" si="149"/>
        <v>0</v>
      </c>
      <c r="DJ346">
        <f>DG346</f>
        <v>49.77</v>
      </c>
      <c r="DK346">
        <v>0</v>
      </c>
      <c r="DL346" t="s">
        <v>3</v>
      </c>
      <c r="DM346">
        <v>0</v>
      </c>
      <c r="DN346" t="s">
        <v>3</v>
      </c>
      <c r="DO346">
        <v>0</v>
      </c>
    </row>
    <row r="347" spans="1:119" x14ac:dyDescent="0.2">
      <c r="A347">
        <f>ROW(Source!A262)</f>
        <v>262</v>
      </c>
      <c r="B347">
        <v>151751237</v>
      </c>
      <c r="C347">
        <v>151752344</v>
      </c>
      <c r="D347">
        <v>37418445</v>
      </c>
      <c r="E347">
        <v>1</v>
      </c>
      <c r="F347">
        <v>1</v>
      </c>
      <c r="G347">
        <v>37345137</v>
      </c>
      <c r="H347">
        <v>2</v>
      </c>
      <c r="I347" t="s">
        <v>567</v>
      </c>
      <c r="J347" t="s">
        <v>568</v>
      </c>
      <c r="K347" t="s">
        <v>569</v>
      </c>
      <c r="L347">
        <v>1368</v>
      </c>
      <c r="N347">
        <v>1011</v>
      </c>
      <c r="O347" t="s">
        <v>503</v>
      </c>
      <c r="P347" t="s">
        <v>503</v>
      </c>
      <c r="Q347">
        <v>1</v>
      </c>
      <c r="W347">
        <v>0</v>
      </c>
      <c r="X347">
        <v>-1440889904</v>
      </c>
      <c r="Y347">
        <f t="shared" si="156"/>
        <v>1.6</v>
      </c>
      <c r="AA347">
        <v>0</v>
      </c>
      <c r="AB347">
        <v>83.1</v>
      </c>
      <c r="AC347">
        <v>12.62</v>
      </c>
      <c r="AD347">
        <v>0</v>
      </c>
      <c r="AE347">
        <v>0</v>
      </c>
      <c r="AF347">
        <v>83.1</v>
      </c>
      <c r="AG347">
        <v>12.62</v>
      </c>
      <c r="AH347">
        <v>0</v>
      </c>
      <c r="AI347">
        <v>1</v>
      </c>
      <c r="AJ347">
        <v>1</v>
      </c>
      <c r="AK347">
        <v>1</v>
      </c>
      <c r="AL347">
        <v>1</v>
      </c>
      <c r="AM347">
        <v>-2</v>
      </c>
      <c r="AN347">
        <v>0</v>
      </c>
      <c r="AO347">
        <v>1</v>
      </c>
      <c r="AP347">
        <v>1</v>
      </c>
      <c r="AQ347">
        <v>0</v>
      </c>
      <c r="AR347">
        <v>0</v>
      </c>
      <c r="AS347" t="s">
        <v>3</v>
      </c>
      <c r="AT347">
        <v>1.6</v>
      </c>
      <c r="AU347" t="s">
        <v>3</v>
      </c>
      <c r="AV347">
        <v>0</v>
      </c>
      <c r="AW347">
        <v>2</v>
      </c>
      <c r="AX347">
        <v>151752357</v>
      </c>
      <c r="AY347">
        <v>1</v>
      </c>
      <c r="AZ347">
        <v>0</v>
      </c>
      <c r="BA347">
        <v>415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V347">
        <v>0</v>
      </c>
      <c r="CW347">
        <f>ROUND(Y347*Source!I262,9)</f>
        <v>4.1024000000000003</v>
      </c>
      <c r="CX347">
        <f>ROUND(Y347*Source!I262,9)</f>
        <v>4.1024000000000003</v>
      </c>
      <c r="CY347">
        <f>AB347</f>
        <v>83.1</v>
      </c>
      <c r="CZ347">
        <f>AF347</f>
        <v>83.1</v>
      </c>
      <c r="DA347">
        <f>AJ347</f>
        <v>1</v>
      </c>
      <c r="DB347">
        <f t="shared" si="157"/>
        <v>132.96</v>
      </c>
      <c r="DC347">
        <f t="shared" si="158"/>
        <v>20.190000000000001</v>
      </c>
      <c r="DD347" t="s">
        <v>3</v>
      </c>
      <c r="DE347" t="s">
        <v>3</v>
      </c>
      <c r="DF347">
        <f t="shared" si="166"/>
        <v>0</v>
      </c>
      <c r="DG347">
        <f t="shared" si="163"/>
        <v>340.91</v>
      </c>
      <c r="DH347">
        <f t="shared" si="164"/>
        <v>51.77</v>
      </c>
      <c r="DI347">
        <f t="shared" si="149"/>
        <v>0</v>
      </c>
      <c r="DJ347">
        <f>DG347</f>
        <v>340.91</v>
      </c>
      <c r="DK347">
        <v>0</v>
      </c>
      <c r="DL347" t="s">
        <v>3</v>
      </c>
      <c r="DM347">
        <v>0</v>
      </c>
      <c r="DN347" t="s">
        <v>3</v>
      </c>
      <c r="DO347">
        <v>0</v>
      </c>
    </row>
    <row r="348" spans="1:119" x14ac:dyDescent="0.2">
      <c r="A348">
        <f>ROW(Source!A262)</f>
        <v>262</v>
      </c>
      <c r="B348">
        <v>151751237</v>
      </c>
      <c r="C348">
        <v>151752344</v>
      </c>
      <c r="D348">
        <v>37418483</v>
      </c>
      <c r="E348">
        <v>1</v>
      </c>
      <c r="F348">
        <v>1</v>
      </c>
      <c r="G348">
        <v>37345137</v>
      </c>
      <c r="H348">
        <v>2</v>
      </c>
      <c r="I348" t="s">
        <v>594</v>
      </c>
      <c r="J348" t="s">
        <v>595</v>
      </c>
      <c r="K348" t="s">
        <v>596</v>
      </c>
      <c r="L348">
        <v>1368</v>
      </c>
      <c r="N348">
        <v>1011</v>
      </c>
      <c r="O348" t="s">
        <v>503</v>
      </c>
      <c r="P348" t="s">
        <v>503</v>
      </c>
      <c r="Q348">
        <v>1</v>
      </c>
      <c r="W348">
        <v>0</v>
      </c>
      <c r="X348">
        <v>1944310998</v>
      </c>
      <c r="Y348">
        <f t="shared" si="156"/>
        <v>2.13</v>
      </c>
      <c r="AA348">
        <v>0</v>
      </c>
      <c r="AB348">
        <v>0.77</v>
      </c>
      <c r="AC348">
        <v>0</v>
      </c>
      <c r="AD348">
        <v>0</v>
      </c>
      <c r="AE348">
        <v>0</v>
      </c>
      <c r="AF348">
        <v>0.77</v>
      </c>
      <c r="AG348">
        <v>0</v>
      </c>
      <c r="AH348">
        <v>0</v>
      </c>
      <c r="AI348">
        <v>1</v>
      </c>
      <c r="AJ348">
        <v>1</v>
      </c>
      <c r="AK348">
        <v>1</v>
      </c>
      <c r="AL348">
        <v>1</v>
      </c>
      <c r="AM348">
        <v>-2</v>
      </c>
      <c r="AN348">
        <v>0</v>
      </c>
      <c r="AO348">
        <v>1</v>
      </c>
      <c r="AP348">
        <v>1</v>
      </c>
      <c r="AQ348">
        <v>0</v>
      </c>
      <c r="AR348">
        <v>0</v>
      </c>
      <c r="AS348" t="s">
        <v>3</v>
      </c>
      <c r="AT348">
        <v>2.13</v>
      </c>
      <c r="AU348" t="s">
        <v>3</v>
      </c>
      <c r="AV348">
        <v>0</v>
      </c>
      <c r="AW348">
        <v>2</v>
      </c>
      <c r="AX348">
        <v>151752358</v>
      </c>
      <c r="AY348">
        <v>1</v>
      </c>
      <c r="AZ348">
        <v>0</v>
      </c>
      <c r="BA348">
        <v>416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V348">
        <v>0</v>
      </c>
      <c r="CW348">
        <f>ROUND(Y348*Source!I262,9)</f>
        <v>5.4613199999999997</v>
      </c>
      <c r="CX348">
        <f>ROUND(Y348*Source!I262,9)</f>
        <v>5.4613199999999997</v>
      </c>
      <c r="CY348">
        <f>AB348</f>
        <v>0.77</v>
      </c>
      <c r="CZ348">
        <f>AF348</f>
        <v>0.77</v>
      </c>
      <c r="DA348">
        <f>AJ348</f>
        <v>1</v>
      </c>
      <c r="DB348">
        <f t="shared" si="157"/>
        <v>1.64</v>
      </c>
      <c r="DC348">
        <f t="shared" si="158"/>
        <v>0</v>
      </c>
      <c r="DD348" t="s">
        <v>3</v>
      </c>
      <c r="DE348" t="s">
        <v>3</v>
      </c>
      <c r="DF348">
        <f t="shared" si="166"/>
        <v>0</v>
      </c>
      <c r="DG348">
        <f t="shared" si="163"/>
        <v>4.21</v>
      </c>
      <c r="DH348">
        <f t="shared" si="164"/>
        <v>0</v>
      </c>
      <c r="DI348">
        <f t="shared" si="149"/>
        <v>0</v>
      </c>
      <c r="DJ348">
        <f>DG348</f>
        <v>4.21</v>
      </c>
      <c r="DK348">
        <v>0</v>
      </c>
      <c r="DL348" t="s">
        <v>3</v>
      </c>
      <c r="DM348">
        <v>0</v>
      </c>
      <c r="DN348" t="s">
        <v>3</v>
      </c>
      <c r="DO348">
        <v>0</v>
      </c>
    </row>
    <row r="349" spans="1:119" x14ac:dyDescent="0.2">
      <c r="A349">
        <f>ROW(Source!A262)</f>
        <v>262</v>
      </c>
      <c r="B349">
        <v>151751237</v>
      </c>
      <c r="C349">
        <v>151752344</v>
      </c>
      <c r="D349">
        <v>113490354</v>
      </c>
      <c r="E349">
        <v>1</v>
      </c>
      <c r="F349">
        <v>1</v>
      </c>
      <c r="G349">
        <v>37345137</v>
      </c>
      <c r="H349">
        <v>2</v>
      </c>
      <c r="I349" t="s">
        <v>612</v>
      </c>
      <c r="J349" t="s">
        <v>613</v>
      </c>
      <c r="K349" t="s">
        <v>614</v>
      </c>
      <c r="L349">
        <v>1368</v>
      </c>
      <c r="N349">
        <v>1011</v>
      </c>
      <c r="O349" t="s">
        <v>503</v>
      </c>
      <c r="P349" t="s">
        <v>503</v>
      </c>
      <c r="Q349">
        <v>1</v>
      </c>
      <c r="W349">
        <v>0</v>
      </c>
      <c r="X349">
        <v>744253593</v>
      </c>
      <c r="Y349">
        <f t="shared" si="156"/>
        <v>10.1</v>
      </c>
      <c r="AA349">
        <v>0</v>
      </c>
      <c r="AB349">
        <v>24.13</v>
      </c>
      <c r="AC349">
        <v>12.62</v>
      </c>
      <c r="AD349">
        <v>0</v>
      </c>
      <c r="AE349">
        <v>0</v>
      </c>
      <c r="AF349">
        <v>24.13</v>
      </c>
      <c r="AG349">
        <v>12.62</v>
      </c>
      <c r="AH349">
        <v>0</v>
      </c>
      <c r="AI349">
        <v>1</v>
      </c>
      <c r="AJ349">
        <v>1</v>
      </c>
      <c r="AK349">
        <v>1</v>
      </c>
      <c r="AL349">
        <v>1</v>
      </c>
      <c r="AM349">
        <v>-2</v>
      </c>
      <c r="AN349">
        <v>0</v>
      </c>
      <c r="AO349">
        <v>1</v>
      </c>
      <c r="AP349">
        <v>1</v>
      </c>
      <c r="AQ349">
        <v>0</v>
      </c>
      <c r="AR349">
        <v>0</v>
      </c>
      <c r="AS349" t="s">
        <v>3</v>
      </c>
      <c r="AT349">
        <v>10.1</v>
      </c>
      <c r="AU349" t="s">
        <v>3</v>
      </c>
      <c r="AV349">
        <v>0</v>
      </c>
      <c r="AW349">
        <v>2</v>
      </c>
      <c r="AX349">
        <v>151752359</v>
      </c>
      <c r="AY349">
        <v>1</v>
      </c>
      <c r="AZ349">
        <v>0</v>
      </c>
      <c r="BA349">
        <v>417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V349">
        <v>0</v>
      </c>
      <c r="CW349">
        <f>ROUND(Y349*Source!I262,9)</f>
        <v>25.8964</v>
      </c>
      <c r="CX349">
        <f>ROUND(Y349*Source!I262,9)</f>
        <v>25.8964</v>
      </c>
      <c r="CY349">
        <f>AB349</f>
        <v>24.13</v>
      </c>
      <c r="CZ349">
        <f>AF349</f>
        <v>24.13</v>
      </c>
      <c r="DA349">
        <f>AJ349</f>
        <v>1</v>
      </c>
      <c r="DB349">
        <f t="shared" si="157"/>
        <v>243.71</v>
      </c>
      <c r="DC349">
        <f t="shared" si="158"/>
        <v>127.46</v>
      </c>
      <c r="DD349" t="s">
        <v>3</v>
      </c>
      <c r="DE349" t="s">
        <v>3</v>
      </c>
      <c r="DF349">
        <f t="shared" si="166"/>
        <v>0</v>
      </c>
      <c r="DG349">
        <f t="shared" si="163"/>
        <v>624.88</v>
      </c>
      <c r="DH349">
        <f t="shared" si="164"/>
        <v>326.81</v>
      </c>
      <c r="DI349">
        <f t="shared" si="149"/>
        <v>0</v>
      </c>
      <c r="DJ349">
        <f>DG349</f>
        <v>624.88</v>
      </c>
      <c r="DK349">
        <v>0</v>
      </c>
      <c r="DL349" t="s">
        <v>3</v>
      </c>
      <c r="DM349">
        <v>0</v>
      </c>
      <c r="DN349" t="s">
        <v>3</v>
      </c>
      <c r="DO349">
        <v>0</v>
      </c>
    </row>
    <row r="350" spans="1:119" x14ac:dyDescent="0.2">
      <c r="A350">
        <f>ROW(Source!A262)</f>
        <v>262</v>
      </c>
      <c r="B350">
        <v>151751237</v>
      </c>
      <c r="C350">
        <v>151752344</v>
      </c>
      <c r="D350">
        <v>37394962</v>
      </c>
      <c r="E350">
        <v>1</v>
      </c>
      <c r="F350">
        <v>1</v>
      </c>
      <c r="G350">
        <v>37345137</v>
      </c>
      <c r="H350">
        <v>3</v>
      </c>
      <c r="I350" t="s">
        <v>597</v>
      </c>
      <c r="J350" t="s">
        <v>598</v>
      </c>
      <c r="K350" t="s">
        <v>599</v>
      </c>
      <c r="L350">
        <v>1348</v>
      </c>
      <c r="N350">
        <v>1009</v>
      </c>
      <c r="O350" t="s">
        <v>511</v>
      </c>
      <c r="P350" t="s">
        <v>511</v>
      </c>
      <c r="Q350">
        <v>1000</v>
      </c>
      <c r="W350">
        <v>0</v>
      </c>
      <c r="X350">
        <v>1534553938</v>
      </c>
      <c r="Y350">
        <f t="shared" si="156"/>
        <v>6.8399999999999997E-3</v>
      </c>
      <c r="AA350">
        <v>8596.85</v>
      </c>
      <c r="AB350">
        <v>0</v>
      </c>
      <c r="AC350">
        <v>0</v>
      </c>
      <c r="AD350">
        <v>0</v>
      </c>
      <c r="AE350">
        <v>8596.85</v>
      </c>
      <c r="AF350">
        <v>0</v>
      </c>
      <c r="AG350">
        <v>0</v>
      </c>
      <c r="AH350">
        <v>0</v>
      </c>
      <c r="AI350">
        <v>1</v>
      </c>
      <c r="AJ350">
        <v>1</v>
      </c>
      <c r="AK350">
        <v>1</v>
      </c>
      <c r="AL350">
        <v>1</v>
      </c>
      <c r="AM350">
        <v>-2</v>
      </c>
      <c r="AN350">
        <v>0</v>
      </c>
      <c r="AO350">
        <v>1</v>
      </c>
      <c r="AP350">
        <v>1</v>
      </c>
      <c r="AQ350">
        <v>0</v>
      </c>
      <c r="AR350">
        <v>0</v>
      </c>
      <c r="AS350" t="s">
        <v>3</v>
      </c>
      <c r="AT350">
        <v>6.8399999999999997E-3</v>
      </c>
      <c r="AU350" t="s">
        <v>3</v>
      </c>
      <c r="AV350">
        <v>0</v>
      </c>
      <c r="AW350">
        <v>2</v>
      </c>
      <c r="AX350">
        <v>151752360</v>
      </c>
      <c r="AY350">
        <v>1</v>
      </c>
      <c r="AZ350">
        <v>0</v>
      </c>
      <c r="BA350">
        <v>418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V350">
        <v>0</v>
      </c>
      <c r="CW350">
        <v>0</v>
      </c>
      <c r="CX350">
        <f>ROUND(Y350*Source!I262,9)</f>
        <v>1.7537759999999999E-2</v>
      </c>
      <c r="CY350">
        <f>AA350</f>
        <v>8596.85</v>
      </c>
      <c r="CZ350">
        <f>AE350</f>
        <v>8596.85</v>
      </c>
      <c r="DA350">
        <f>AI350</f>
        <v>1</v>
      </c>
      <c r="DB350">
        <f t="shared" si="157"/>
        <v>58.8</v>
      </c>
      <c r="DC350">
        <f t="shared" si="158"/>
        <v>0</v>
      </c>
      <c r="DD350" t="s">
        <v>3</v>
      </c>
      <c r="DE350" t="s">
        <v>3</v>
      </c>
      <c r="DF350">
        <f t="shared" si="166"/>
        <v>150.77000000000001</v>
      </c>
      <c r="DG350">
        <f t="shared" si="163"/>
        <v>0</v>
      </c>
      <c r="DH350">
        <f t="shared" si="164"/>
        <v>0</v>
      </c>
      <c r="DI350">
        <f t="shared" si="149"/>
        <v>0</v>
      </c>
      <c r="DJ350">
        <f>DF350</f>
        <v>150.77000000000001</v>
      </c>
      <c r="DK350">
        <v>0</v>
      </c>
      <c r="DL350" t="s">
        <v>3</v>
      </c>
      <c r="DM350">
        <v>0</v>
      </c>
      <c r="DN350" t="s">
        <v>3</v>
      </c>
      <c r="DO350">
        <v>0</v>
      </c>
    </row>
    <row r="351" spans="1:119" x14ac:dyDescent="0.2">
      <c r="A351">
        <f>ROW(Source!A262)</f>
        <v>262</v>
      </c>
      <c r="B351">
        <v>151751237</v>
      </c>
      <c r="C351">
        <v>151752344</v>
      </c>
      <c r="D351">
        <v>37393666</v>
      </c>
      <c r="E351">
        <v>1</v>
      </c>
      <c r="F351">
        <v>1</v>
      </c>
      <c r="G351">
        <v>37345137</v>
      </c>
      <c r="H351">
        <v>3</v>
      </c>
      <c r="I351" t="s">
        <v>615</v>
      </c>
      <c r="J351" t="s">
        <v>616</v>
      </c>
      <c r="K351" t="s">
        <v>617</v>
      </c>
      <c r="L351">
        <v>1354</v>
      </c>
      <c r="N351">
        <v>1010</v>
      </c>
      <c r="O351" t="s">
        <v>29</v>
      </c>
      <c r="P351" t="s">
        <v>29</v>
      </c>
      <c r="Q351">
        <v>1</v>
      </c>
      <c r="W351">
        <v>0</v>
      </c>
      <c r="X351">
        <v>-1689119193</v>
      </c>
      <c r="Y351">
        <f t="shared" si="156"/>
        <v>124.5</v>
      </c>
      <c r="AA351">
        <v>3.86</v>
      </c>
      <c r="AB351">
        <v>0</v>
      </c>
      <c r="AC351">
        <v>0</v>
      </c>
      <c r="AD351">
        <v>0</v>
      </c>
      <c r="AE351">
        <v>3.86</v>
      </c>
      <c r="AF351">
        <v>0</v>
      </c>
      <c r="AG351">
        <v>0</v>
      </c>
      <c r="AH351">
        <v>0</v>
      </c>
      <c r="AI351">
        <v>1</v>
      </c>
      <c r="AJ351">
        <v>1</v>
      </c>
      <c r="AK351">
        <v>1</v>
      </c>
      <c r="AL351">
        <v>1</v>
      </c>
      <c r="AM351">
        <v>-2</v>
      </c>
      <c r="AN351">
        <v>0</v>
      </c>
      <c r="AO351">
        <v>1</v>
      </c>
      <c r="AP351">
        <v>1</v>
      </c>
      <c r="AQ351">
        <v>0</v>
      </c>
      <c r="AR351">
        <v>0</v>
      </c>
      <c r="AS351" t="s">
        <v>3</v>
      </c>
      <c r="AT351">
        <v>124.5</v>
      </c>
      <c r="AU351" t="s">
        <v>3</v>
      </c>
      <c r="AV351">
        <v>0</v>
      </c>
      <c r="AW351">
        <v>2</v>
      </c>
      <c r="AX351">
        <v>151752361</v>
      </c>
      <c r="AY351">
        <v>1</v>
      </c>
      <c r="AZ351">
        <v>0</v>
      </c>
      <c r="BA351">
        <v>419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V351">
        <v>0</v>
      </c>
      <c r="CW351">
        <v>0</v>
      </c>
      <c r="CX351">
        <f>ROUND(Y351*Source!I262,9)</f>
        <v>319.21800000000002</v>
      </c>
      <c r="CY351">
        <f>AA351</f>
        <v>3.86</v>
      </c>
      <c r="CZ351">
        <f>AE351</f>
        <v>3.86</v>
      </c>
      <c r="DA351">
        <f>AI351</f>
        <v>1</v>
      </c>
      <c r="DB351">
        <f t="shared" si="157"/>
        <v>480.57</v>
      </c>
      <c r="DC351">
        <f t="shared" si="158"/>
        <v>0</v>
      </c>
      <c r="DD351" t="s">
        <v>3</v>
      </c>
      <c r="DE351" t="s">
        <v>3</v>
      </c>
      <c r="DF351">
        <f t="shared" si="166"/>
        <v>1232.18</v>
      </c>
      <c r="DG351">
        <f t="shared" si="163"/>
        <v>0</v>
      </c>
      <c r="DH351">
        <f t="shared" si="164"/>
        <v>0</v>
      </c>
      <c r="DI351">
        <f t="shared" si="149"/>
        <v>0</v>
      </c>
      <c r="DJ351">
        <f>DF351</f>
        <v>1232.18</v>
      </c>
      <c r="DK351">
        <v>0</v>
      </c>
      <c r="DL351" t="s">
        <v>3</v>
      </c>
      <c r="DM351">
        <v>0</v>
      </c>
      <c r="DN351" t="s">
        <v>3</v>
      </c>
      <c r="DO351">
        <v>0</v>
      </c>
    </row>
    <row r="352" spans="1:119" x14ac:dyDescent="0.2">
      <c r="A352">
        <f>ROW(Source!A262)</f>
        <v>262</v>
      </c>
      <c r="B352">
        <v>151751237</v>
      </c>
      <c r="C352">
        <v>151752344</v>
      </c>
      <c r="D352">
        <v>37393667</v>
      </c>
      <c r="E352">
        <v>1</v>
      </c>
      <c r="F352">
        <v>1</v>
      </c>
      <c r="G352">
        <v>37345137</v>
      </c>
      <c r="H352">
        <v>3</v>
      </c>
      <c r="I352" t="s">
        <v>618</v>
      </c>
      <c r="J352" t="s">
        <v>619</v>
      </c>
      <c r="K352" t="s">
        <v>620</v>
      </c>
      <c r="L352">
        <v>1354</v>
      </c>
      <c r="N352">
        <v>1010</v>
      </c>
      <c r="O352" t="s">
        <v>29</v>
      </c>
      <c r="P352" t="s">
        <v>29</v>
      </c>
      <c r="Q352">
        <v>1</v>
      </c>
      <c r="W352">
        <v>0</v>
      </c>
      <c r="X352">
        <v>1309094709</v>
      </c>
      <c r="Y352">
        <f t="shared" si="156"/>
        <v>4</v>
      </c>
      <c r="AA352">
        <v>0.89</v>
      </c>
      <c r="AB352">
        <v>0</v>
      </c>
      <c r="AC352">
        <v>0</v>
      </c>
      <c r="AD352">
        <v>0</v>
      </c>
      <c r="AE352">
        <v>0.89</v>
      </c>
      <c r="AF352">
        <v>0</v>
      </c>
      <c r="AG352">
        <v>0</v>
      </c>
      <c r="AH352">
        <v>0</v>
      </c>
      <c r="AI352">
        <v>1</v>
      </c>
      <c r="AJ352">
        <v>1</v>
      </c>
      <c r="AK352">
        <v>1</v>
      </c>
      <c r="AL352">
        <v>1</v>
      </c>
      <c r="AM352">
        <v>-2</v>
      </c>
      <c r="AN352">
        <v>0</v>
      </c>
      <c r="AO352">
        <v>1</v>
      </c>
      <c r="AP352">
        <v>1</v>
      </c>
      <c r="AQ352">
        <v>0</v>
      </c>
      <c r="AR352">
        <v>0</v>
      </c>
      <c r="AS352" t="s">
        <v>3</v>
      </c>
      <c r="AT352">
        <v>4</v>
      </c>
      <c r="AU352" t="s">
        <v>3</v>
      </c>
      <c r="AV352">
        <v>0</v>
      </c>
      <c r="AW352">
        <v>2</v>
      </c>
      <c r="AX352">
        <v>151752362</v>
      </c>
      <c r="AY352">
        <v>1</v>
      </c>
      <c r="AZ352">
        <v>0</v>
      </c>
      <c r="BA352">
        <v>420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V352">
        <v>0</v>
      </c>
      <c r="CW352">
        <v>0</v>
      </c>
      <c r="CX352">
        <f>ROUND(Y352*Source!I262,9)</f>
        <v>10.256</v>
      </c>
      <c r="CY352">
        <f>AA352</f>
        <v>0.89</v>
      </c>
      <c r="CZ352">
        <f>AE352</f>
        <v>0.89</v>
      </c>
      <c r="DA352">
        <f>AI352</f>
        <v>1</v>
      </c>
      <c r="DB352">
        <f t="shared" si="157"/>
        <v>3.56</v>
      </c>
      <c r="DC352">
        <f t="shared" si="158"/>
        <v>0</v>
      </c>
      <c r="DD352" t="s">
        <v>3</v>
      </c>
      <c r="DE352" t="s">
        <v>3</v>
      </c>
      <c r="DF352">
        <f t="shared" si="166"/>
        <v>9.1300000000000008</v>
      </c>
      <c r="DG352">
        <f t="shared" si="163"/>
        <v>0</v>
      </c>
      <c r="DH352">
        <f t="shared" si="164"/>
        <v>0</v>
      </c>
      <c r="DI352">
        <f t="shared" si="149"/>
        <v>0</v>
      </c>
      <c r="DJ352">
        <f>DF352</f>
        <v>9.1300000000000008</v>
      </c>
      <c r="DK352">
        <v>0</v>
      </c>
      <c r="DL352" t="s">
        <v>3</v>
      </c>
      <c r="DM352">
        <v>0</v>
      </c>
      <c r="DN352" t="s">
        <v>3</v>
      </c>
      <c r="DO352">
        <v>0</v>
      </c>
    </row>
    <row r="353" spans="1:119" x14ac:dyDescent="0.2">
      <c r="A353">
        <f>ROW(Source!A262)</f>
        <v>262</v>
      </c>
      <c r="B353">
        <v>151751237</v>
      </c>
      <c r="C353">
        <v>151752344</v>
      </c>
      <c r="D353">
        <v>37395586</v>
      </c>
      <c r="E353">
        <v>1</v>
      </c>
      <c r="F353">
        <v>1</v>
      </c>
      <c r="G353">
        <v>37345137</v>
      </c>
      <c r="H353">
        <v>3</v>
      </c>
      <c r="I353" t="s">
        <v>621</v>
      </c>
      <c r="J353" t="s">
        <v>622</v>
      </c>
      <c r="K353" t="s">
        <v>623</v>
      </c>
      <c r="L353">
        <v>1348</v>
      </c>
      <c r="N353">
        <v>1009</v>
      </c>
      <c r="O353" t="s">
        <v>511</v>
      </c>
      <c r="P353" t="s">
        <v>511</v>
      </c>
      <c r="Q353">
        <v>1000</v>
      </c>
      <c r="W353">
        <v>0</v>
      </c>
      <c r="X353">
        <v>163503827</v>
      </c>
      <c r="Y353">
        <f t="shared" si="156"/>
        <v>8.0000000000000007E-5</v>
      </c>
      <c r="AA353">
        <v>14336.14</v>
      </c>
      <c r="AB353">
        <v>0</v>
      </c>
      <c r="AC353">
        <v>0</v>
      </c>
      <c r="AD353">
        <v>0</v>
      </c>
      <c r="AE353">
        <v>14336.14</v>
      </c>
      <c r="AF353">
        <v>0</v>
      </c>
      <c r="AG353">
        <v>0</v>
      </c>
      <c r="AH353">
        <v>0</v>
      </c>
      <c r="AI353">
        <v>1</v>
      </c>
      <c r="AJ353">
        <v>1</v>
      </c>
      <c r="AK353">
        <v>1</v>
      </c>
      <c r="AL353">
        <v>1</v>
      </c>
      <c r="AM353">
        <v>-2</v>
      </c>
      <c r="AN353">
        <v>0</v>
      </c>
      <c r="AO353">
        <v>1</v>
      </c>
      <c r="AP353">
        <v>1</v>
      </c>
      <c r="AQ353">
        <v>0</v>
      </c>
      <c r="AR353">
        <v>0</v>
      </c>
      <c r="AS353" t="s">
        <v>3</v>
      </c>
      <c r="AT353">
        <v>8.0000000000000007E-5</v>
      </c>
      <c r="AU353" t="s">
        <v>3</v>
      </c>
      <c r="AV353">
        <v>0</v>
      </c>
      <c r="AW353">
        <v>2</v>
      </c>
      <c r="AX353">
        <v>151752363</v>
      </c>
      <c r="AY353">
        <v>1</v>
      </c>
      <c r="AZ353">
        <v>0</v>
      </c>
      <c r="BA353">
        <v>421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V353">
        <v>0</v>
      </c>
      <c r="CW353">
        <v>0</v>
      </c>
      <c r="CX353">
        <f>ROUND(Y353*Source!I262,9)</f>
        <v>2.0511999999999999E-4</v>
      </c>
      <c r="CY353">
        <f>AA353</f>
        <v>14336.14</v>
      </c>
      <c r="CZ353">
        <f>AE353</f>
        <v>14336.14</v>
      </c>
      <c r="DA353">
        <f>AI353</f>
        <v>1</v>
      </c>
      <c r="DB353">
        <f t="shared" si="157"/>
        <v>1.1499999999999999</v>
      </c>
      <c r="DC353">
        <f t="shared" si="158"/>
        <v>0</v>
      </c>
      <c r="DD353" t="s">
        <v>3</v>
      </c>
      <c r="DE353" t="s">
        <v>3</v>
      </c>
      <c r="DF353">
        <f t="shared" si="166"/>
        <v>2.94</v>
      </c>
      <c r="DG353">
        <f t="shared" si="163"/>
        <v>0</v>
      </c>
      <c r="DH353">
        <f t="shared" si="164"/>
        <v>0</v>
      </c>
      <c r="DI353">
        <f t="shared" si="149"/>
        <v>0</v>
      </c>
      <c r="DJ353">
        <f>DF353</f>
        <v>2.94</v>
      </c>
      <c r="DK353">
        <v>0</v>
      </c>
      <c r="DL353" t="s">
        <v>3</v>
      </c>
      <c r="DM353">
        <v>0</v>
      </c>
      <c r="DN353" t="s">
        <v>3</v>
      </c>
      <c r="DO353">
        <v>0</v>
      </c>
    </row>
    <row r="354" spans="1:119" x14ac:dyDescent="0.2">
      <c r="A354">
        <f>ROW(Source!A262)</f>
        <v>262</v>
      </c>
      <c r="B354">
        <v>151751237</v>
      </c>
      <c r="C354">
        <v>151752344</v>
      </c>
      <c r="D354">
        <v>37396635</v>
      </c>
      <c r="E354">
        <v>1</v>
      </c>
      <c r="F354">
        <v>1</v>
      </c>
      <c r="G354">
        <v>37345137</v>
      </c>
      <c r="H354">
        <v>3</v>
      </c>
      <c r="I354" t="s">
        <v>624</v>
      </c>
      <c r="J354" t="s">
        <v>625</v>
      </c>
      <c r="K354" t="s">
        <v>626</v>
      </c>
      <c r="L354">
        <v>1348</v>
      </c>
      <c r="N354">
        <v>1009</v>
      </c>
      <c r="O354" t="s">
        <v>511</v>
      </c>
      <c r="P354" t="s">
        <v>511</v>
      </c>
      <c r="Q354">
        <v>1000</v>
      </c>
      <c r="W354">
        <v>0</v>
      </c>
      <c r="X354">
        <v>1892350289</v>
      </c>
      <c r="Y354">
        <f t="shared" si="156"/>
        <v>0.10199999999999999</v>
      </c>
      <c r="AA354">
        <v>10651.81</v>
      </c>
      <c r="AB354">
        <v>0</v>
      </c>
      <c r="AC354">
        <v>0</v>
      </c>
      <c r="AD354">
        <v>0</v>
      </c>
      <c r="AE354">
        <v>10651.81</v>
      </c>
      <c r="AF354">
        <v>0</v>
      </c>
      <c r="AG354">
        <v>0</v>
      </c>
      <c r="AH354">
        <v>0</v>
      </c>
      <c r="AI354">
        <v>1</v>
      </c>
      <c r="AJ354">
        <v>1</v>
      </c>
      <c r="AK354">
        <v>1</v>
      </c>
      <c r="AL354">
        <v>1</v>
      </c>
      <c r="AM354">
        <v>-2</v>
      </c>
      <c r="AN354">
        <v>0</v>
      </c>
      <c r="AO354">
        <v>1</v>
      </c>
      <c r="AP354">
        <v>1</v>
      </c>
      <c r="AQ354">
        <v>0</v>
      </c>
      <c r="AR354">
        <v>0</v>
      </c>
      <c r="AS354" t="s">
        <v>3</v>
      </c>
      <c r="AT354">
        <v>0.10199999999999999</v>
      </c>
      <c r="AU354" t="s">
        <v>3</v>
      </c>
      <c r="AV354">
        <v>0</v>
      </c>
      <c r="AW354">
        <v>2</v>
      </c>
      <c r="AX354">
        <v>151752364</v>
      </c>
      <c r="AY354">
        <v>1</v>
      </c>
      <c r="AZ354">
        <v>0</v>
      </c>
      <c r="BA354">
        <v>422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V354">
        <v>0</v>
      </c>
      <c r="CW354">
        <v>0</v>
      </c>
      <c r="CX354">
        <f>ROUND(Y354*Source!I262,9)</f>
        <v>0.26152799999999998</v>
      </c>
      <c r="CY354">
        <f>AA354</f>
        <v>10651.81</v>
      </c>
      <c r="CZ354">
        <f>AE354</f>
        <v>10651.81</v>
      </c>
      <c r="DA354">
        <f>AI354</f>
        <v>1</v>
      </c>
      <c r="DB354">
        <f t="shared" si="157"/>
        <v>1086.48</v>
      </c>
      <c r="DC354">
        <f t="shared" si="158"/>
        <v>0</v>
      </c>
      <c r="DD354" t="s">
        <v>3</v>
      </c>
      <c r="DE354" t="s">
        <v>3</v>
      </c>
      <c r="DF354">
        <f t="shared" si="166"/>
        <v>2785.75</v>
      </c>
      <c r="DG354">
        <f t="shared" si="163"/>
        <v>0</v>
      </c>
      <c r="DH354">
        <f t="shared" si="164"/>
        <v>0</v>
      </c>
      <c r="DI354">
        <f t="shared" si="149"/>
        <v>0</v>
      </c>
      <c r="DJ354">
        <f>DF354</f>
        <v>2785.75</v>
      </c>
      <c r="DK354">
        <v>0</v>
      </c>
      <c r="DL354" t="s">
        <v>3</v>
      </c>
      <c r="DM354">
        <v>0</v>
      </c>
      <c r="DN354" t="s">
        <v>3</v>
      </c>
      <c r="DO354">
        <v>0</v>
      </c>
    </row>
    <row r="355" spans="1:119" x14ac:dyDescent="0.2">
      <c r="A355">
        <f>ROW(Source!A263)</f>
        <v>263</v>
      </c>
      <c r="B355">
        <v>151751235</v>
      </c>
      <c r="C355">
        <v>151752344</v>
      </c>
      <c r="D355">
        <v>37345142</v>
      </c>
      <c r="E355">
        <v>37345137</v>
      </c>
      <c r="F355">
        <v>1</v>
      </c>
      <c r="G355">
        <v>37345137</v>
      </c>
      <c r="H355">
        <v>1</v>
      </c>
      <c r="I355" t="s">
        <v>497</v>
      </c>
      <c r="J355" t="s">
        <v>3</v>
      </c>
      <c r="K355" t="s">
        <v>498</v>
      </c>
      <c r="L355">
        <v>1191</v>
      </c>
      <c r="N355">
        <v>1013</v>
      </c>
      <c r="O355" t="s">
        <v>499</v>
      </c>
      <c r="P355" t="s">
        <v>499</v>
      </c>
      <c r="Q355">
        <v>1</v>
      </c>
      <c r="W355">
        <v>0</v>
      </c>
      <c r="X355">
        <v>476480486</v>
      </c>
      <c r="Y355">
        <f t="shared" si="156"/>
        <v>33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1</v>
      </c>
      <c r="AJ355">
        <v>1</v>
      </c>
      <c r="AK355">
        <v>1</v>
      </c>
      <c r="AL355">
        <v>1</v>
      </c>
      <c r="AM355">
        <v>5</v>
      </c>
      <c r="AN355">
        <v>0</v>
      </c>
      <c r="AO355">
        <v>1</v>
      </c>
      <c r="AP355">
        <v>1</v>
      </c>
      <c r="AQ355">
        <v>0</v>
      </c>
      <c r="AR355">
        <v>0</v>
      </c>
      <c r="AS355" t="s">
        <v>3</v>
      </c>
      <c r="AT355">
        <v>33</v>
      </c>
      <c r="AU355" t="s">
        <v>3</v>
      </c>
      <c r="AV355">
        <v>1</v>
      </c>
      <c r="AW355">
        <v>2</v>
      </c>
      <c r="AX355">
        <v>151752355</v>
      </c>
      <c r="AY355">
        <v>1</v>
      </c>
      <c r="AZ355">
        <v>0</v>
      </c>
      <c r="BA355">
        <v>425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U355">
        <f>ROUND(AT355*Source!I263*AH355*AL355,2)</f>
        <v>0</v>
      </c>
      <c r="CV355">
        <f>ROUND(Y355*Source!I263,9)</f>
        <v>84.611999999999995</v>
      </c>
      <c r="CW355">
        <v>0</v>
      </c>
      <c r="CX355">
        <f>ROUND(Y355*Source!I263,9)</f>
        <v>84.611999999999995</v>
      </c>
      <c r="CY355">
        <f>AD355</f>
        <v>0</v>
      </c>
      <c r="CZ355">
        <f>AH355</f>
        <v>0</v>
      </c>
      <c r="DA355">
        <f>AL355</f>
        <v>1</v>
      </c>
      <c r="DB355">
        <f t="shared" si="157"/>
        <v>0</v>
      </c>
      <c r="DC355">
        <f t="shared" si="158"/>
        <v>0</v>
      </c>
      <c r="DD355" t="s">
        <v>3</v>
      </c>
      <c r="DE355" t="s">
        <v>3</v>
      </c>
      <c r="DF355">
        <f t="shared" si="166"/>
        <v>0</v>
      </c>
      <c r="DG355">
        <f t="shared" si="163"/>
        <v>0</v>
      </c>
      <c r="DH355">
        <f t="shared" si="164"/>
        <v>0</v>
      </c>
      <c r="DI355">
        <f t="shared" si="149"/>
        <v>0</v>
      </c>
      <c r="DJ355">
        <f>DI355</f>
        <v>0</v>
      </c>
      <c r="DK355">
        <v>0</v>
      </c>
      <c r="DL355" t="s">
        <v>3</v>
      </c>
      <c r="DM355">
        <v>0</v>
      </c>
      <c r="DN355" t="s">
        <v>3</v>
      </c>
      <c r="DO355">
        <v>0</v>
      </c>
    </row>
    <row r="356" spans="1:119" x14ac:dyDescent="0.2">
      <c r="A356">
        <f>ROW(Source!A263)</f>
        <v>263</v>
      </c>
      <c r="B356">
        <v>151751235</v>
      </c>
      <c r="C356">
        <v>151752344</v>
      </c>
      <c r="D356">
        <v>37418162</v>
      </c>
      <c r="E356">
        <v>1</v>
      </c>
      <c r="F356">
        <v>1</v>
      </c>
      <c r="G356">
        <v>37345137</v>
      </c>
      <c r="H356">
        <v>2</v>
      </c>
      <c r="I356" t="s">
        <v>591</v>
      </c>
      <c r="J356" t="s">
        <v>592</v>
      </c>
      <c r="K356" t="s">
        <v>593</v>
      </c>
      <c r="L356">
        <v>1368</v>
      </c>
      <c r="N356">
        <v>1011</v>
      </c>
      <c r="O356" t="s">
        <v>503</v>
      </c>
      <c r="P356" t="s">
        <v>503</v>
      </c>
      <c r="Q356">
        <v>1</v>
      </c>
      <c r="W356">
        <v>0</v>
      </c>
      <c r="X356">
        <v>-1515164169</v>
      </c>
      <c r="Y356">
        <f t="shared" si="156"/>
        <v>2.73</v>
      </c>
      <c r="AA356">
        <v>0</v>
      </c>
      <c r="AB356">
        <v>79.5</v>
      </c>
      <c r="AC356">
        <v>0</v>
      </c>
      <c r="AD356">
        <v>0</v>
      </c>
      <c r="AE356">
        <v>0</v>
      </c>
      <c r="AF356">
        <v>7.11</v>
      </c>
      <c r="AG356">
        <v>0</v>
      </c>
      <c r="AH356">
        <v>0</v>
      </c>
      <c r="AI356">
        <v>1</v>
      </c>
      <c r="AJ356">
        <v>10.68</v>
      </c>
      <c r="AK356">
        <v>34.51</v>
      </c>
      <c r="AL356">
        <v>1</v>
      </c>
      <c r="AM356">
        <v>2</v>
      </c>
      <c r="AN356">
        <v>0</v>
      </c>
      <c r="AO356">
        <v>1</v>
      </c>
      <c r="AP356">
        <v>1</v>
      </c>
      <c r="AQ356">
        <v>0</v>
      </c>
      <c r="AR356">
        <v>0</v>
      </c>
      <c r="AS356" t="s">
        <v>3</v>
      </c>
      <c r="AT356">
        <v>2.73</v>
      </c>
      <c r="AU356" t="s">
        <v>3</v>
      </c>
      <c r="AV356">
        <v>0</v>
      </c>
      <c r="AW356">
        <v>2</v>
      </c>
      <c r="AX356">
        <v>151752356</v>
      </c>
      <c r="AY356">
        <v>1</v>
      </c>
      <c r="AZ356">
        <v>0</v>
      </c>
      <c r="BA356">
        <v>426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V356">
        <v>0</v>
      </c>
      <c r="CW356">
        <f>ROUND(Y356*Source!I263,9)</f>
        <v>6.9997199999999999</v>
      </c>
      <c r="CX356">
        <f>ROUND(Y356*Source!I263,9)</f>
        <v>6.9997199999999999</v>
      </c>
      <c r="CY356">
        <f>AB356</f>
        <v>79.5</v>
      </c>
      <c r="CZ356">
        <f>AF356</f>
        <v>7.11</v>
      </c>
      <c r="DA356">
        <f>AJ356</f>
        <v>10.68</v>
      </c>
      <c r="DB356">
        <f t="shared" si="157"/>
        <v>19.41</v>
      </c>
      <c r="DC356">
        <f t="shared" si="158"/>
        <v>0</v>
      </c>
      <c r="DD356" t="s">
        <v>3</v>
      </c>
      <c r="DE356" t="s">
        <v>3</v>
      </c>
      <c r="DF356">
        <f t="shared" si="166"/>
        <v>0</v>
      </c>
      <c r="DG356">
        <f>ROUND(ROUND(AF356*AJ356,2)*CX356,2)</f>
        <v>531.49</v>
      </c>
      <c r="DH356">
        <f>ROUND(ROUND(AG356*AK356,2)*CX356,2)</f>
        <v>0</v>
      </c>
      <c r="DI356">
        <f t="shared" si="149"/>
        <v>0</v>
      </c>
      <c r="DJ356">
        <f>DG356</f>
        <v>531.49</v>
      </c>
      <c r="DK356">
        <v>0</v>
      </c>
      <c r="DL356" t="s">
        <v>3</v>
      </c>
      <c r="DM356">
        <v>0</v>
      </c>
      <c r="DN356" t="s">
        <v>3</v>
      </c>
      <c r="DO356">
        <v>0</v>
      </c>
    </row>
    <row r="357" spans="1:119" x14ac:dyDescent="0.2">
      <c r="A357">
        <f>ROW(Source!A263)</f>
        <v>263</v>
      </c>
      <c r="B357">
        <v>151751235</v>
      </c>
      <c r="C357">
        <v>151752344</v>
      </c>
      <c r="D357">
        <v>37418445</v>
      </c>
      <c r="E357">
        <v>1</v>
      </c>
      <c r="F357">
        <v>1</v>
      </c>
      <c r="G357">
        <v>37345137</v>
      </c>
      <c r="H357">
        <v>2</v>
      </c>
      <c r="I357" t="s">
        <v>567</v>
      </c>
      <c r="J357" t="s">
        <v>568</v>
      </c>
      <c r="K357" t="s">
        <v>569</v>
      </c>
      <c r="L357">
        <v>1368</v>
      </c>
      <c r="N357">
        <v>1011</v>
      </c>
      <c r="O357" t="s">
        <v>503</v>
      </c>
      <c r="P357" t="s">
        <v>503</v>
      </c>
      <c r="Q357">
        <v>1</v>
      </c>
      <c r="W357">
        <v>0</v>
      </c>
      <c r="X357">
        <v>-1440889904</v>
      </c>
      <c r="Y357">
        <f t="shared" si="156"/>
        <v>1.6</v>
      </c>
      <c r="AA357">
        <v>0</v>
      </c>
      <c r="AB357">
        <v>1118.8900000000001</v>
      </c>
      <c r="AC357">
        <v>455.99</v>
      </c>
      <c r="AD357">
        <v>0</v>
      </c>
      <c r="AE357">
        <v>0</v>
      </c>
      <c r="AF357">
        <v>83.1</v>
      </c>
      <c r="AG357">
        <v>12.62</v>
      </c>
      <c r="AH357">
        <v>0</v>
      </c>
      <c r="AI357">
        <v>1</v>
      </c>
      <c r="AJ357">
        <v>12.86</v>
      </c>
      <c r="AK357">
        <v>34.51</v>
      </c>
      <c r="AL357">
        <v>1</v>
      </c>
      <c r="AM357">
        <v>2</v>
      </c>
      <c r="AN357">
        <v>0</v>
      </c>
      <c r="AO357">
        <v>1</v>
      </c>
      <c r="AP357">
        <v>1</v>
      </c>
      <c r="AQ357">
        <v>0</v>
      </c>
      <c r="AR357">
        <v>0</v>
      </c>
      <c r="AS357" t="s">
        <v>3</v>
      </c>
      <c r="AT357">
        <v>1.6</v>
      </c>
      <c r="AU357" t="s">
        <v>3</v>
      </c>
      <c r="AV357">
        <v>0</v>
      </c>
      <c r="AW357">
        <v>2</v>
      </c>
      <c r="AX357">
        <v>151752357</v>
      </c>
      <c r="AY357">
        <v>1</v>
      </c>
      <c r="AZ357">
        <v>0</v>
      </c>
      <c r="BA357">
        <v>427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V357">
        <v>0</v>
      </c>
      <c r="CW357">
        <f>ROUND(Y357*Source!I263,9)</f>
        <v>4.1024000000000003</v>
      </c>
      <c r="CX357">
        <f>ROUND(Y357*Source!I263,9)</f>
        <v>4.1024000000000003</v>
      </c>
      <c r="CY357">
        <f>AB357</f>
        <v>1118.8900000000001</v>
      </c>
      <c r="CZ357">
        <f>AF357</f>
        <v>83.1</v>
      </c>
      <c r="DA357">
        <f>AJ357</f>
        <v>12.86</v>
      </c>
      <c r="DB357">
        <f t="shared" si="157"/>
        <v>132.96</v>
      </c>
      <c r="DC357">
        <f t="shared" si="158"/>
        <v>20.190000000000001</v>
      </c>
      <c r="DD357" t="s">
        <v>3</v>
      </c>
      <c r="DE357" t="s">
        <v>3</v>
      </c>
      <c r="DF357">
        <f t="shared" si="166"/>
        <v>0</v>
      </c>
      <c r="DG357">
        <f>ROUND(ROUND(AF357*AJ357,2)*CX357,2)</f>
        <v>4384.1099999999997</v>
      </c>
      <c r="DH357">
        <f>ROUND(ROUND(AG357*AK357,2)*CX357,2)</f>
        <v>1786.68</v>
      </c>
      <c r="DI357">
        <f t="shared" si="149"/>
        <v>0</v>
      </c>
      <c r="DJ357">
        <f>DG357</f>
        <v>4384.1099999999997</v>
      </c>
      <c r="DK357">
        <v>0</v>
      </c>
      <c r="DL357" t="s">
        <v>3</v>
      </c>
      <c r="DM357">
        <v>0</v>
      </c>
      <c r="DN357" t="s">
        <v>3</v>
      </c>
      <c r="DO357">
        <v>0</v>
      </c>
    </row>
    <row r="358" spans="1:119" x14ac:dyDescent="0.2">
      <c r="A358">
        <f>ROW(Source!A263)</f>
        <v>263</v>
      </c>
      <c r="B358">
        <v>151751235</v>
      </c>
      <c r="C358">
        <v>151752344</v>
      </c>
      <c r="D358">
        <v>37418483</v>
      </c>
      <c r="E358">
        <v>1</v>
      </c>
      <c r="F358">
        <v>1</v>
      </c>
      <c r="G358">
        <v>37345137</v>
      </c>
      <c r="H358">
        <v>2</v>
      </c>
      <c r="I358" t="s">
        <v>594</v>
      </c>
      <c r="J358" t="s">
        <v>595</v>
      </c>
      <c r="K358" t="s">
        <v>596</v>
      </c>
      <c r="L358">
        <v>1368</v>
      </c>
      <c r="N358">
        <v>1011</v>
      </c>
      <c r="O358" t="s">
        <v>503</v>
      </c>
      <c r="P358" t="s">
        <v>503</v>
      </c>
      <c r="Q358">
        <v>1</v>
      </c>
      <c r="W358">
        <v>0</v>
      </c>
      <c r="X358">
        <v>1944310998</v>
      </c>
      <c r="Y358">
        <f t="shared" si="156"/>
        <v>2.13</v>
      </c>
      <c r="AA358">
        <v>0</v>
      </c>
      <c r="AB358">
        <v>6.84</v>
      </c>
      <c r="AC358">
        <v>0</v>
      </c>
      <c r="AD358">
        <v>0</v>
      </c>
      <c r="AE358">
        <v>0</v>
      </c>
      <c r="AF358">
        <v>0.77</v>
      </c>
      <c r="AG358">
        <v>0</v>
      </c>
      <c r="AH358">
        <v>0</v>
      </c>
      <c r="AI358">
        <v>1</v>
      </c>
      <c r="AJ358">
        <v>8.48</v>
      </c>
      <c r="AK358">
        <v>34.51</v>
      </c>
      <c r="AL358">
        <v>1</v>
      </c>
      <c r="AM358">
        <v>2</v>
      </c>
      <c r="AN358">
        <v>0</v>
      </c>
      <c r="AO358">
        <v>1</v>
      </c>
      <c r="AP358">
        <v>1</v>
      </c>
      <c r="AQ358">
        <v>0</v>
      </c>
      <c r="AR358">
        <v>0</v>
      </c>
      <c r="AS358" t="s">
        <v>3</v>
      </c>
      <c r="AT358">
        <v>2.13</v>
      </c>
      <c r="AU358" t="s">
        <v>3</v>
      </c>
      <c r="AV358">
        <v>0</v>
      </c>
      <c r="AW358">
        <v>2</v>
      </c>
      <c r="AX358">
        <v>151752358</v>
      </c>
      <c r="AY358">
        <v>1</v>
      </c>
      <c r="AZ358">
        <v>0</v>
      </c>
      <c r="BA358">
        <v>428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V358">
        <v>0</v>
      </c>
      <c r="CW358">
        <f>ROUND(Y358*Source!I263,9)</f>
        <v>5.4613199999999997</v>
      </c>
      <c r="CX358">
        <f>ROUND(Y358*Source!I263,9)</f>
        <v>5.4613199999999997</v>
      </c>
      <c r="CY358">
        <f>AB358</f>
        <v>6.84</v>
      </c>
      <c r="CZ358">
        <f>AF358</f>
        <v>0.77</v>
      </c>
      <c r="DA358">
        <f>AJ358</f>
        <v>8.48</v>
      </c>
      <c r="DB358">
        <f t="shared" si="157"/>
        <v>1.64</v>
      </c>
      <c r="DC358">
        <f t="shared" si="158"/>
        <v>0</v>
      </c>
      <c r="DD358" t="s">
        <v>3</v>
      </c>
      <c r="DE358" t="s">
        <v>3</v>
      </c>
      <c r="DF358">
        <f t="shared" si="166"/>
        <v>0</v>
      </c>
      <c r="DG358">
        <f>ROUND(ROUND(AF358*AJ358,2)*CX358,2)</f>
        <v>35.659999999999997</v>
      </c>
      <c r="DH358">
        <f>ROUND(ROUND(AG358*AK358,2)*CX358,2)</f>
        <v>0</v>
      </c>
      <c r="DI358">
        <f t="shared" si="149"/>
        <v>0</v>
      </c>
      <c r="DJ358">
        <f>DG358</f>
        <v>35.659999999999997</v>
      </c>
      <c r="DK358">
        <v>0</v>
      </c>
      <c r="DL358" t="s">
        <v>3</v>
      </c>
      <c r="DM358">
        <v>0</v>
      </c>
      <c r="DN358" t="s">
        <v>3</v>
      </c>
      <c r="DO358">
        <v>0</v>
      </c>
    </row>
    <row r="359" spans="1:119" x14ac:dyDescent="0.2">
      <c r="A359">
        <f>ROW(Source!A263)</f>
        <v>263</v>
      </c>
      <c r="B359">
        <v>151751235</v>
      </c>
      <c r="C359">
        <v>151752344</v>
      </c>
      <c r="D359">
        <v>113490354</v>
      </c>
      <c r="E359">
        <v>1</v>
      </c>
      <c r="F359">
        <v>1</v>
      </c>
      <c r="G359">
        <v>37345137</v>
      </c>
      <c r="H359">
        <v>2</v>
      </c>
      <c r="I359" t="s">
        <v>612</v>
      </c>
      <c r="J359" t="s">
        <v>613</v>
      </c>
      <c r="K359" t="s">
        <v>614</v>
      </c>
      <c r="L359">
        <v>1368</v>
      </c>
      <c r="N359">
        <v>1011</v>
      </c>
      <c r="O359" t="s">
        <v>503</v>
      </c>
      <c r="P359" t="s">
        <v>503</v>
      </c>
      <c r="Q359">
        <v>1</v>
      </c>
      <c r="W359">
        <v>0</v>
      </c>
      <c r="X359">
        <v>744253593</v>
      </c>
      <c r="Y359">
        <f t="shared" si="156"/>
        <v>10.1</v>
      </c>
      <c r="AA359">
        <v>0</v>
      </c>
      <c r="AB359">
        <v>557.83000000000004</v>
      </c>
      <c r="AC359">
        <v>455.99</v>
      </c>
      <c r="AD359">
        <v>0</v>
      </c>
      <c r="AE359">
        <v>0</v>
      </c>
      <c r="AF359">
        <v>24.13</v>
      </c>
      <c r="AG359">
        <v>12.62</v>
      </c>
      <c r="AH359">
        <v>0</v>
      </c>
      <c r="AI359">
        <v>1</v>
      </c>
      <c r="AJ359">
        <v>22.08</v>
      </c>
      <c r="AK359">
        <v>34.51</v>
      </c>
      <c r="AL359">
        <v>1</v>
      </c>
      <c r="AM359">
        <v>2</v>
      </c>
      <c r="AN359">
        <v>0</v>
      </c>
      <c r="AO359">
        <v>1</v>
      </c>
      <c r="AP359">
        <v>1</v>
      </c>
      <c r="AQ359">
        <v>0</v>
      </c>
      <c r="AR359">
        <v>0</v>
      </c>
      <c r="AS359" t="s">
        <v>3</v>
      </c>
      <c r="AT359">
        <v>10.1</v>
      </c>
      <c r="AU359" t="s">
        <v>3</v>
      </c>
      <c r="AV359">
        <v>0</v>
      </c>
      <c r="AW359">
        <v>2</v>
      </c>
      <c r="AX359">
        <v>151752359</v>
      </c>
      <c r="AY359">
        <v>1</v>
      </c>
      <c r="AZ359">
        <v>0</v>
      </c>
      <c r="BA359">
        <v>429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V359">
        <v>0</v>
      </c>
      <c r="CW359">
        <f>ROUND(Y359*Source!I263,9)</f>
        <v>25.8964</v>
      </c>
      <c r="CX359">
        <f>ROUND(Y359*Source!I263,9)</f>
        <v>25.8964</v>
      </c>
      <c r="CY359">
        <f>AB359</f>
        <v>557.83000000000004</v>
      </c>
      <c r="CZ359">
        <f>AF359</f>
        <v>24.13</v>
      </c>
      <c r="DA359">
        <f>AJ359</f>
        <v>22.08</v>
      </c>
      <c r="DB359">
        <f t="shared" si="157"/>
        <v>243.71</v>
      </c>
      <c r="DC359">
        <f t="shared" si="158"/>
        <v>127.46</v>
      </c>
      <c r="DD359" t="s">
        <v>3</v>
      </c>
      <c r="DE359" t="s">
        <v>3</v>
      </c>
      <c r="DF359">
        <f t="shared" si="166"/>
        <v>0</v>
      </c>
      <c r="DG359">
        <f>ROUND(ROUND(AF359*AJ359,2)*CX359,2)</f>
        <v>13797.34</v>
      </c>
      <c r="DH359">
        <f>ROUND(ROUND(AG359*AK359,2)*CX359,2)</f>
        <v>11278.4</v>
      </c>
      <c r="DI359">
        <f t="shared" si="149"/>
        <v>0</v>
      </c>
      <c r="DJ359">
        <f>DG359</f>
        <v>13797.34</v>
      </c>
      <c r="DK359">
        <v>0</v>
      </c>
      <c r="DL359" t="s">
        <v>3</v>
      </c>
      <c r="DM359">
        <v>0</v>
      </c>
      <c r="DN359" t="s">
        <v>3</v>
      </c>
      <c r="DO359">
        <v>0</v>
      </c>
    </row>
    <row r="360" spans="1:119" x14ac:dyDescent="0.2">
      <c r="A360">
        <f>ROW(Source!A263)</f>
        <v>263</v>
      </c>
      <c r="B360">
        <v>151751235</v>
      </c>
      <c r="C360">
        <v>151752344</v>
      </c>
      <c r="D360">
        <v>37394962</v>
      </c>
      <c r="E360">
        <v>1</v>
      </c>
      <c r="F360">
        <v>1</v>
      </c>
      <c r="G360">
        <v>37345137</v>
      </c>
      <c r="H360">
        <v>3</v>
      </c>
      <c r="I360" t="s">
        <v>597</v>
      </c>
      <c r="J360" t="s">
        <v>598</v>
      </c>
      <c r="K360" t="s">
        <v>599</v>
      </c>
      <c r="L360">
        <v>1348</v>
      </c>
      <c r="N360">
        <v>1009</v>
      </c>
      <c r="O360" t="s">
        <v>511</v>
      </c>
      <c r="P360" t="s">
        <v>511</v>
      </c>
      <c r="Q360">
        <v>1000</v>
      </c>
      <c r="W360">
        <v>0</v>
      </c>
      <c r="X360">
        <v>1534553938</v>
      </c>
      <c r="Y360">
        <f t="shared" si="156"/>
        <v>6.8399999999999997E-3</v>
      </c>
      <c r="AA360">
        <v>157580.26</v>
      </c>
      <c r="AB360">
        <v>0</v>
      </c>
      <c r="AC360">
        <v>0</v>
      </c>
      <c r="AD360">
        <v>0</v>
      </c>
      <c r="AE360">
        <v>8596.85</v>
      </c>
      <c r="AF360">
        <v>0</v>
      </c>
      <c r="AG360">
        <v>0</v>
      </c>
      <c r="AH360">
        <v>0</v>
      </c>
      <c r="AI360">
        <v>18.329999999999998</v>
      </c>
      <c r="AJ360">
        <v>1</v>
      </c>
      <c r="AK360">
        <v>1</v>
      </c>
      <c r="AL360">
        <v>1</v>
      </c>
      <c r="AM360">
        <v>2</v>
      </c>
      <c r="AN360">
        <v>0</v>
      </c>
      <c r="AO360">
        <v>1</v>
      </c>
      <c r="AP360">
        <v>1</v>
      </c>
      <c r="AQ360">
        <v>0</v>
      </c>
      <c r="AR360">
        <v>0</v>
      </c>
      <c r="AS360" t="s">
        <v>3</v>
      </c>
      <c r="AT360">
        <v>6.8399999999999997E-3</v>
      </c>
      <c r="AU360" t="s">
        <v>3</v>
      </c>
      <c r="AV360">
        <v>0</v>
      </c>
      <c r="AW360">
        <v>2</v>
      </c>
      <c r="AX360">
        <v>151752360</v>
      </c>
      <c r="AY360">
        <v>1</v>
      </c>
      <c r="AZ360">
        <v>0</v>
      </c>
      <c r="BA360">
        <v>430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V360">
        <v>0</v>
      </c>
      <c r="CW360">
        <v>0</v>
      </c>
      <c r="CX360">
        <f>ROUND(Y360*Source!I263,9)</f>
        <v>1.7537759999999999E-2</v>
      </c>
      <c r="CY360">
        <f>AA360</f>
        <v>157580.26</v>
      </c>
      <c r="CZ360">
        <f>AE360</f>
        <v>8596.85</v>
      </c>
      <c r="DA360">
        <f>AI360</f>
        <v>18.329999999999998</v>
      </c>
      <c r="DB360">
        <f t="shared" si="157"/>
        <v>58.8</v>
      </c>
      <c r="DC360">
        <f t="shared" si="158"/>
        <v>0</v>
      </c>
      <c r="DD360" t="s">
        <v>3</v>
      </c>
      <c r="DE360" t="s">
        <v>3</v>
      </c>
      <c r="DF360">
        <f>ROUND(ROUND(AE360*AI360,2)*CX360,2)</f>
        <v>2763.6</v>
      </c>
      <c r="DG360">
        <f t="shared" ref="DG360:DG377" si="167">ROUND(ROUND(AF360,2)*CX360,2)</f>
        <v>0</v>
      </c>
      <c r="DH360">
        <f t="shared" ref="DH360:DH377" si="168">ROUND(ROUND(AG360,2)*CX360,2)</f>
        <v>0</v>
      </c>
      <c r="DI360">
        <f t="shared" si="149"/>
        <v>0</v>
      </c>
      <c r="DJ360">
        <f>DF360</f>
        <v>2763.6</v>
      </c>
      <c r="DK360">
        <v>0</v>
      </c>
      <c r="DL360" t="s">
        <v>3</v>
      </c>
      <c r="DM360">
        <v>0</v>
      </c>
      <c r="DN360" t="s">
        <v>3</v>
      </c>
      <c r="DO360">
        <v>0</v>
      </c>
    </row>
    <row r="361" spans="1:119" x14ac:dyDescent="0.2">
      <c r="A361">
        <f>ROW(Source!A263)</f>
        <v>263</v>
      </c>
      <c r="B361">
        <v>151751235</v>
      </c>
      <c r="C361">
        <v>151752344</v>
      </c>
      <c r="D361">
        <v>37393666</v>
      </c>
      <c r="E361">
        <v>1</v>
      </c>
      <c r="F361">
        <v>1</v>
      </c>
      <c r="G361">
        <v>37345137</v>
      </c>
      <c r="H361">
        <v>3</v>
      </c>
      <c r="I361" t="s">
        <v>615</v>
      </c>
      <c r="J361" t="s">
        <v>616</v>
      </c>
      <c r="K361" t="s">
        <v>617</v>
      </c>
      <c r="L361">
        <v>1354</v>
      </c>
      <c r="N361">
        <v>1010</v>
      </c>
      <c r="O361" t="s">
        <v>29</v>
      </c>
      <c r="P361" t="s">
        <v>29</v>
      </c>
      <c r="Q361">
        <v>1</v>
      </c>
      <c r="W361">
        <v>0</v>
      </c>
      <c r="X361">
        <v>-1689119193</v>
      </c>
      <c r="Y361">
        <f t="shared" si="156"/>
        <v>124.5</v>
      </c>
      <c r="AA361">
        <v>8.4499999999999993</v>
      </c>
      <c r="AB361">
        <v>0</v>
      </c>
      <c r="AC361">
        <v>0</v>
      </c>
      <c r="AD361">
        <v>0</v>
      </c>
      <c r="AE361">
        <v>3.86</v>
      </c>
      <c r="AF361">
        <v>0</v>
      </c>
      <c r="AG361">
        <v>0</v>
      </c>
      <c r="AH361">
        <v>0</v>
      </c>
      <c r="AI361">
        <v>2.19</v>
      </c>
      <c r="AJ361">
        <v>1</v>
      </c>
      <c r="AK361">
        <v>1</v>
      </c>
      <c r="AL361">
        <v>1</v>
      </c>
      <c r="AM361">
        <v>2</v>
      </c>
      <c r="AN361">
        <v>0</v>
      </c>
      <c r="AO361">
        <v>1</v>
      </c>
      <c r="AP361">
        <v>1</v>
      </c>
      <c r="AQ361">
        <v>0</v>
      </c>
      <c r="AR361">
        <v>0</v>
      </c>
      <c r="AS361" t="s">
        <v>3</v>
      </c>
      <c r="AT361">
        <v>124.5</v>
      </c>
      <c r="AU361" t="s">
        <v>3</v>
      </c>
      <c r="AV361">
        <v>0</v>
      </c>
      <c r="AW361">
        <v>2</v>
      </c>
      <c r="AX361">
        <v>151752361</v>
      </c>
      <c r="AY361">
        <v>1</v>
      </c>
      <c r="AZ361">
        <v>0</v>
      </c>
      <c r="BA361">
        <v>431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V361">
        <v>0</v>
      </c>
      <c r="CW361">
        <v>0</v>
      </c>
      <c r="CX361">
        <f>ROUND(Y361*Source!I263,9)</f>
        <v>319.21800000000002</v>
      </c>
      <c r="CY361">
        <f>AA361</f>
        <v>8.4499999999999993</v>
      </c>
      <c r="CZ361">
        <f>AE361</f>
        <v>3.86</v>
      </c>
      <c r="DA361">
        <f>AI361</f>
        <v>2.19</v>
      </c>
      <c r="DB361">
        <f t="shared" si="157"/>
        <v>480.57</v>
      </c>
      <c r="DC361">
        <f t="shared" si="158"/>
        <v>0</v>
      </c>
      <c r="DD361" t="s">
        <v>3</v>
      </c>
      <c r="DE361" t="s">
        <v>3</v>
      </c>
      <c r="DF361">
        <f>ROUND(ROUND(AE361*AI361,2)*CX361,2)</f>
        <v>2697.39</v>
      </c>
      <c r="DG361">
        <f t="shared" si="167"/>
        <v>0</v>
      </c>
      <c r="DH361">
        <f t="shared" si="168"/>
        <v>0</v>
      </c>
      <c r="DI361">
        <f t="shared" si="149"/>
        <v>0</v>
      </c>
      <c r="DJ361">
        <f>DF361</f>
        <v>2697.39</v>
      </c>
      <c r="DK361">
        <v>0</v>
      </c>
      <c r="DL361" t="s">
        <v>3</v>
      </c>
      <c r="DM361">
        <v>0</v>
      </c>
      <c r="DN361" t="s">
        <v>3</v>
      </c>
      <c r="DO361">
        <v>0</v>
      </c>
    </row>
    <row r="362" spans="1:119" x14ac:dyDescent="0.2">
      <c r="A362">
        <f>ROW(Source!A263)</f>
        <v>263</v>
      </c>
      <c r="B362">
        <v>151751235</v>
      </c>
      <c r="C362">
        <v>151752344</v>
      </c>
      <c r="D362">
        <v>37393667</v>
      </c>
      <c r="E362">
        <v>1</v>
      </c>
      <c r="F362">
        <v>1</v>
      </c>
      <c r="G362">
        <v>37345137</v>
      </c>
      <c r="H362">
        <v>3</v>
      </c>
      <c r="I362" t="s">
        <v>618</v>
      </c>
      <c r="J362" t="s">
        <v>619</v>
      </c>
      <c r="K362" t="s">
        <v>620</v>
      </c>
      <c r="L362">
        <v>1354</v>
      </c>
      <c r="N362">
        <v>1010</v>
      </c>
      <c r="O362" t="s">
        <v>29</v>
      </c>
      <c r="P362" t="s">
        <v>29</v>
      </c>
      <c r="Q362">
        <v>1</v>
      </c>
      <c r="W362">
        <v>0</v>
      </c>
      <c r="X362">
        <v>1309094709</v>
      </c>
      <c r="Y362">
        <f t="shared" si="156"/>
        <v>4</v>
      </c>
      <c r="AA362">
        <v>0.82</v>
      </c>
      <c r="AB362">
        <v>0</v>
      </c>
      <c r="AC362">
        <v>0</v>
      </c>
      <c r="AD362">
        <v>0</v>
      </c>
      <c r="AE362">
        <v>0.89</v>
      </c>
      <c r="AF362">
        <v>0</v>
      </c>
      <c r="AG362">
        <v>0</v>
      </c>
      <c r="AH362">
        <v>0</v>
      </c>
      <c r="AI362">
        <v>0.92</v>
      </c>
      <c r="AJ362">
        <v>1</v>
      </c>
      <c r="AK362">
        <v>1</v>
      </c>
      <c r="AL362">
        <v>1</v>
      </c>
      <c r="AM362">
        <v>2</v>
      </c>
      <c r="AN362">
        <v>0</v>
      </c>
      <c r="AO362">
        <v>1</v>
      </c>
      <c r="AP362">
        <v>1</v>
      </c>
      <c r="AQ362">
        <v>0</v>
      </c>
      <c r="AR362">
        <v>0</v>
      </c>
      <c r="AS362" t="s">
        <v>3</v>
      </c>
      <c r="AT362">
        <v>4</v>
      </c>
      <c r="AU362" t="s">
        <v>3</v>
      </c>
      <c r="AV362">
        <v>0</v>
      </c>
      <c r="AW362">
        <v>2</v>
      </c>
      <c r="AX362">
        <v>151752362</v>
      </c>
      <c r="AY362">
        <v>1</v>
      </c>
      <c r="AZ362">
        <v>0</v>
      </c>
      <c r="BA362">
        <v>432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V362">
        <v>0</v>
      </c>
      <c r="CW362">
        <v>0</v>
      </c>
      <c r="CX362">
        <f>ROUND(Y362*Source!I263,9)</f>
        <v>10.256</v>
      </c>
      <c r="CY362">
        <f>AA362</f>
        <v>0.82</v>
      </c>
      <c r="CZ362">
        <f>AE362</f>
        <v>0.89</v>
      </c>
      <c r="DA362">
        <f>AI362</f>
        <v>0.92</v>
      </c>
      <c r="DB362">
        <f t="shared" si="157"/>
        <v>3.56</v>
      </c>
      <c r="DC362">
        <f t="shared" si="158"/>
        <v>0</v>
      </c>
      <c r="DD362" t="s">
        <v>3</v>
      </c>
      <c r="DE362" t="s">
        <v>3</v>
      </c>
      <c r="DF362">
        <f>ROUND(ROUND(AE362*AI362,2)*CX362,2)</f>
        <v>8.41</v>
      </c>
      <c r="DG362">
        <f t="shared" si="167"/>
        <v>0</v>
      </c>
      <c r="DH362">
        <f t="shared" si="168"/>
        <v>0</v>
      </c>
      <c r="DI362">
        <f t="shared" si="149"/>
        <v>0</v>
      </c>
      <c r="DJ362">
        <f>DF362</f>
        <v>8.41</v>
      </c>
      <c r="DK362">
        <v>0</v>
      </c>
      <c r="DL362" t="s">
        <v>3</v>
      </c>
      <c r="DM362">
        <v>0</v>
      </c>
      <c r="DN362" t="s">
        <v>3</v>
      </c>
      <c r="DO362">
        <v>0</v>
      </c>
    </row>
    <row r="363" spans="1:119" x14ac:dyDescent="0.2">
      <c r="A363">
        <f>ROW(Source!A263)</f>
        <v>263</v>
      </c>
      <c r="B363">
        <v>151751235</v>
      </c>
      <c r="C363">
        <v>151752344</v>
      </c>
      <c r="D363">
        <v>37395586</v>
      </c>
      <c r="E363">
        <v>1</v>
      </c>
      <c r="F363">
        <v>1</v>
      </c>
      <c r="G363">
        <v>37345137</v>
      </c>
      <c r="H363">
        <v>3</v>
      </c>
      <c r="I363" t="s">
        <v>621</v>
      </c>
      <c r="J363" t="s">
        <v>622</v>
      </c>
      <c r="K363" t="s">
        <v>623</v>
      </c>
      <c r="L363">
        <v>1348</v>
      </c>
      <c r="N363">
        <v>1009</v>
      </c>
      <c r="O363" t="s">
        <v>511</v>
      </c>
      <c r="P363" t="s">
        <v>511</v>
      </c>
      <c r="Q363">
        <v>1000</v>
      </c>
      <c r="W363">
        <v>0</v>
      </c>
      <c r="X363">
        <v>163503827</v>
      </c>
      <c r="Y363">
        <f t="shared" ref="Y363:Y394" si="169">AT363</f>
        <v>8.0000000000000007E-5</v>
      </c>
      <c r="AA363">
        <v>103793.65</v>
      </c>
      <c r="AB363">
        <v>0</v>
      </c>
      <c r="AC363">
        <v>0</v>
      </c>
      <c r="AD363">
        <v>0</v>
      </c>
      <c r="AE363">
        <v>14336.14</v>
      </c>
      <c r="AF363">
        <v>0</v>
      </c>
      <c r="AG363">
        <v>0</v>
      </c>
      <c r="AH363">
        <v>0</v>
      </c>
      <c r="AI363">
        <v>7.24</v>
      </c>
      <c r="AJ363">
        <v>1</v>
      </c>
      <c r="AK363">
        <v>1</v>
      </c>
      <c r="AL363">
        <v>1</v>
      </c>
      <c r="AM363">
        <v>2</v>
      </c>
      <c r="AN363">
        <v>0</v>
      </c>
      <c r="AO363">
        <v>1</v>
      </c>
      <c r="AP363">
        <v>1</v>
      </c>
      <c r="AQ363">
        <v>0</v>
      </c>
      <c r="AR363">
        <v>0</v>
      </c>
      <c r="AS363" t="s">
        <v>3</v>
      </c>
      <c r="AT363">
        <v>8.0000000000000007E-5</v>
      </c>
      <c r="AU363" t="s">
        <v>3</v>
      </c>
      <c r="AV363">
        <v>0</v>
      </c>
      <c r="AW363">
        <v>2</v>
      </c>
      <c r="AX363">
        <v>151752363</v>
      </c>
      <c r="AY363">
        <v>1</v>
      </c>
      <c r="AZ363">
        <v>0</v>
      </c>
      <c r="BA363">
        <v>433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V363">
        <v>0</v>
      </c>
      <c r="CW363">
        <v>0</v>
      </c>
      <c r="CX363">
        <f>ROUND(Y363*Source!I263,9)</f>
        <v>2.0511999999999999E-4</v>
      </c>
      <c r="CY363">
        <f>AA363</f>
        <v>103793.65</v>
      </c>
      <c r="CZ363">
        <f>AE363</f>
        <v>14336.14</v>
      </c>
      <c r="DA363">
        <f>AI363</f>
        <v>7.24</v>
      </c>
      <c r="DB363">
        <f t="shared" ref="DB363:DB394" si="170">ROUND(ROUND(AT363*CZ363,2),6)</f>
        <v>1.1499999999999999</v>
      </c>
      <c r="DC363">
        <f t="shared" ref="DC363:DC394" si="171">ROUND(ROUND(AT363*AG363,2),6)</f>
        <v>0</v>
      </c>
      <c r="DD363" t="s">
        <v>3</v>
      </c>
      <c r="DE363" t="s">
        <v>3</v>
      </c>
      <c r="DF363">
        <f>ROUND(ROUND(AE363*AI363,2)*CX363,2)</f>
        <v>21.29</v>
      </c>
      <c r="DG363">
        <f t="shared" si="167"/>
        <v>0</v>
      </c>
      <c r="DH363">
        <f t="shared" si="168"/>
        <v>0</v>
      </c>
      <c r="DI363">
        <f t="shared" si="149"/>
        <v>0</v>
      </c>
      <c r="DJ363">
        <f>DF363</f>
        <v>21.29</v>
      </c>
      <c r="DK363">
        <v>0</v>
      </c>
      <c r="DL363" t="s">
        <v>3</v>
      </c>
      <c r="DM363">
        <v>0</v>
      </c>
      <c r="DN363" t="s">
        <v>3</v>
      </c>
      <c r="DO363">
        <v>0</v>
      </c>
    </row>
    <row r="364" spans="1:119" x14ac:dyDescent="0.2">
      <c r="A364">
        <f>ROW(Source!A263)</f>
        <v>263</v>
      </c>
      <c r="B364">
        <v>151751235</v>
      </c>
      <c r="C364">
        <v>151752344</v>
      </c>
      <c r="D364">
        <v>37396635</v>
      </c>
      <c r="E364">
        <v>1</v>
      </c>
      <c r="F364">
        <v>1</v>
      </c>
      <c r="G364">
        <v>37345137</v>
      </c>
      <c r="H364">
        <v>3</v>
      </c>
      <c r="I364" t="s">
        <v>624</v>
      </c>
      <c r="J364" t="s">
        <v>625</v>
      </c>
      <c r="K364" t="s">
        <v>626</v>
      </c>
      <c r="L364">
        <v>1348</v>
      </c>
      <c r="N364">
        <v>1009</v>
      </c>
      <c r="O364" t="s">
        <v>511</v>
      </c>
      <c r="P364" t="s">
        <v>511</v>
      </c>
      <c r="Q364">
        <v>1000</v>
      </c>
      <c r="W364">
        <v>0</v>
      </c>
      <c r="X364">
        <v>1892350289</v>
      </c>
      <c r="Y364">
        <f t="shared" si="169"/>
        <v>0.10199999999999999</v>
      </c>
      <c r="AA364">
        <v>141029.96</v>
      </c>
      <c r="AB364">
        <v>0</v>
      </c>
      <c r="AC364">
        <v>0</v>
      </c>
      <c r="AD364">
        <v>0</v>
      </c>
      <c r="AE364">
        <v>10651.81</v>
      </c>
      <c r="AF364">
        <v>0</v>
      </c>
      <c r="AG364">
        <v>0</v>
      </c>
      <c r="AH364">
        <v>0</v>
      </c>
      <c r="AI364">
        <v>13.24</v>
      </c>
      <c r="AJ364">
        <v>1</v>
      </c>
      <c r="AK364">
        <v>1</v>
      </c>
      <c r="AL364">
        <v>1</v>
      </c>
      <c r="AM364">
        <v>2</v>
      </c>
      <c r="AN364">
        <v>0</v>
      </c>
      <c r="AO364">
        <v>1</v>
      </c>
      <c r="AP364">
        <v>1</v>
      </c>
      <c r="AQ364">
        <v>0</v>
      </c>
      <c r="AR364">
        <v>0</v>
      </c>
      <c r="AS364" t="s">
        <v>3</v>
      </c>
      <c r="AT364">
        <v>0.10199999999999999</v>
      </c>
      <c r="AU364" t="s">
        <v>3</v>
      </c>
      <c r="AV364">
        <v>0</v>
      </c>
      <c r="AW364">
        <v>2</v>
      </c>
      <c r="AX364">
        <v>151752364</v>
      </c>
      <c r="AY364">
        <v>1</v>
      </c>
      <c r="AZ364">
        <v>0</v>
      </c>
      <c r="BA364">
        <v>434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V364">
        <v>0</v>
      </c>
      <c r="CW364">
        <v>0</v>
      </c>
      <c r="CX364">
        <f>ROUND(Y364*Source!I263,9)</f>
        <v>0.26152799999999998</v>
      </c>
      <c r="CY364">
        <f>AA364</f>
        <v>141029.96</v>
      </c>
      <c r="CZ364">
        <f>AE364</f>
        <v>10651.81</v>
      </c>
      <c r="DA364">
        <f>AI364</f>
        <v>13.24</v>
      </c>
      <c r="DB364">
        <f t="shared" si="170"/>
        <v>1086.48</v>
      </c>
      <c r="DC364">
        <f t="shared" si="171"/>
        <v>0</v>
      </c>
      <c r="DD364" t="s">
        <v>3</v>
      </c>
      <c r="DE364" t="s">
        <v>3</v>
      </c>
      <c r="DF364">
        <f>ROUND(ROUND(AE364*AI364,2)*CX364,2)</f>
        <v>36883.279999999999</v>
      </c>
      <c r="DG364">
        <f t="shared" si="167"/>
        <v>0</v>
      </c>
      <c r="DH364">
        <f t="shared" si="168"/>
        <v>0</v>
      </c>
      <c r="DI364">
        <f t="shared" si="149"/>
        <v>0</v>
      </c>
      <c r="DJ364">
        <f>DF364</f>
        <v>36883.279999999999</v>
      </c>
      <c r="DK364">
        <v>0</v>
      </c>
      <c r="DL364" t="s">
        <v>3</v>
      </c>
      <c r="DM364">
        <v>0</v>
      </c>
      <c r="DN364" t="s">
        <v>3</v>
      </c>
      <c r="DO364">
        <v>0</v>
      </c>
    </row>
    <row r="365" spans="1:119" x14ac:dyDescent="0.2">
      <c r="A365">
        <f>ROW(Source!A268)</f>
        <v>268</v>
      </c>
      <c r="B365">
        <v>151751237</v>
      </c>
      <c r="C365">
        <v>151752369</v>
      </c>
      <c r="D365">
        <v>37345142</v>
      </c>
      <c r="E365">
        <v>37345137</v>
      </c>
      <c r="F365">
        <v>1</v>
      </c>
      <c r="G365">
        <v>37345137</v>
      </c>
      <c r="H365">
        <v>1</v>
      </c>
      <c r="I365" t="s">
        <v>497</v>
      </c>
      <c r="J365" t="s">
        <v>3</v>
      </c>
      <c r="K365" t="s">
        <v>498</v>
      </c>
      <c r="L365">
        <v>1191</v>
      </c>
      <c r="N365">
        <v>1013</v>
      </c>
      <c r="O365" t="s">
        <v>499</v>
      </c>
      <c r="P365" t="s">
        <v>499</v>
      </c>
      <c r="Q365">
        <v>1</v>
      </c>
      <c r="W365">
        <v>0</v>
      </c>
      <c r="X365">
        <v>476480486</v>
      </c>
      <c r="Y365">
        <f t="shared" si="169"/>
        <v>14.37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1</v>
      </c>
      <c r="AJ365">
        <v>1</v>
      </c>
      <c r="AK365">
        <v>1</v>
      </c>
      <c r="AL365">
        <v>1</v>
      </c>
      <c r="AM365">
        <v>-2</v>
      </c>
      <c r="AN365">
        <v>0</v>
      </c>
      <c r="AO365">
        <v>1</v>
      </c>
      <c r="AP365">
        <v>1</v>
      </c>
      <c r="AQ365">
        <v>0</v>
      </c>
      <c r="AR365">
        <v>0</v>
      </c>
      <c r="AS365" t="s">
        <v>3</v>
      </c>
      <c r="AT365">
        <v>14.37</v>
      </c>
      <c r="AU365" t="s">
        <v>3</v>
      </c>
      <c r="AV365">
        <v>1</v>
      </c>
      <c r="AW365">
        <v>2</v>
      </c>
      <c r="AX365">
        <v>151752371</v>
      </c>
      <c r="AY365">
        <v>1</v>
      </c>
      <c r="AZ365">
        <v>0</v>
      </c>
      <c r="BA365">
        <v>437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U365">
        <f>ROUND(AT365*Source!I268*AH365*AL365,2)</f>
        <v>0</v>
      </c>
      <c r="CV365">
        <f>ROUND(Y365*Source!I268,9)</f>
        <v>46.630650000000003</v>
      </c>
      <c r="CW365">
        <v>0</v>
      </c>
      <c r="CX365">
        <f>ROUND(Y365*Source!I268,9)</f>
        <v>46.630650000000003</v>
      </c>
      <c r="CY365">
        <f>AD365</f>
        <v>0</v>
      </c>
      <c r="CZ365">
        <f>AH365</f>
        <v>0</v>
      </c>
      <c r="DA365">
        <f>AL365</f>
        <v>1</v>
      </c>
      <c r="DB365">
        <f t="shared" si="170"/>
        <v>0</v>
      </c>
      <c r="DC365">
        <f t="shared" si="171"/>
        <v>0</v>
      </c>
      <c r="DD365" t="s">
        <v>3</v>
      </c>
      <c r="DE365" t="s">
        <v>3</v>
      </c>
      <c r="DF365">
        <f t="shared" ref="DF365:DF378" si="172">ROUND(ROUND(AE365,2)*CX365,2)</f>
        <v>0</v>
      </c>
      <c r="DG365">
        <f t="shared" si="167"/>
        <v>0</v>
      </c>
      <c r="DH365">
        <f t="shared" si="168"/>
        <v>0</v>
      </c>
      <c r="DI365">
        <f t="shared" si="149"/>
        <v>0</v>
      </c>
      <c r="DJ365">
        <f>DI365</f>
        <v>0</v>
      </c>
      <c r="DK365">
        <v>0</v>
      </c>
      <c r="DL365" t="s">
        <v>3</v>
      </c>
      <c r="DM365">
        <v>0</v>
      </c>
      <c r="DN365" t="s">
        <v>3</v>
      </c>
      <c r="DO365">
        <v>0</v>
      </c>
    </row>
    <row r="366" spans="1:119" x14ac:dyDescent="0.2">
      <c r="A366">
        <f>ROW(Source!A269)</f>
        <v>269</v>
      </c>
      <c r="B366">
        <v>151751235</v>
      </c>
      <c r="C366">
        <v>151752369</v>
      </c>
      <c r="D366">
        <v>37345142</v>
      </c>
      <c r="E366">
        <v>37345137</v>
      </c>
      <c r="F366">
        <v>1</v>
      </c>
      <c r="G366">
        <v>37345137</v>
      </c>
      <c r="H366">
        <v>1</v>
      </c>
      <c r="I366" t="s">
        <v>497</v>
      </c>
      <c r="J366" t="s">
        <v>3</v>
      </c>
      <c r="K366" t="s">
        <v>498</v>
      </c>
      <c r="L366">
        <v>1191</v>
      </c>
      <c r="N366">
        <v>1013</v>
      </c>
      <c r="O366" t="s">
        <v>499</v>
      </c>
      <c r="P366" t="s">
        <v>499</v>
      </c>
      <c r="Q366">
        <v>1</v>
      </c>
      <c r="W366">
        <v>0</v>
      </c>
      <c r="X366">
        <v>476480486</v>
      </c>
      <c r="Y366">
        <f t="shared" si="169"/>
        <v>14.37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1</v>
      </c>
      <c r="AJ366">
        <v>1</v>
      </c>
      <c r="AK366">
        <v>1</v>
      </c>
      <c r="AL366">
        <v>1</v>
      </c>
      <c r="AM366">
        <v>5</v>
      </c>
      <c r="AN366">
        <v>0</v>
      </c>
      <c r="AO366">
        <v>1</v>
      </c>
      <c r="AP366">
        <v>1</v>
      </c>
      <c r="AQ366">
        <v>0</v>
      </c>
      <c r="AR366">
        <v>0</v>
      </c>
      <c r="AS366" t="s">
        <v>3</v>
      </c>
      <c r="AT366">
        <v>14.37</v>
      </c>
      <c r="AU366" t="s">
        <v>3</v>
      </c>
      <c r="AV366">
        <v>1</v>
      </c>
      <c r="AW366">
        <v>2</v>
      </c>
      <c r="AX366">
        <v>151752371</v>
      </c>
      <c r="AY366">
        <v>1</v>
      </c>
      <c r="AZ366">
        <v>0</v>
      </c>
      <c r="BA366">
        <v>441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U366">
        <f>ROUND(AT366*Source!I269*AH366*AL366,2)</f>
        <v>0</v>
      </c>
      <c r="CV366">
        <f>ROUND(Y366*Source!I269,9)</f>
        <v>46.630650000000003</v>
      </c>
      <c r="CW366">
        <v>0</v>
      </c>
      <c r="CX366">
        <f>ROUND(Y366*Source!I269,9)</f>
        <v>46.630650000000003</v>
      </c>
      <c r="CY366">
        <f>AD366</f>
        <v>0</v>
      </c>
      <c r="CZ366">
        <f>AH366</f>
        <v>0</v>
      </c>
      <c r="DA366">
        <f>AL366</f>
        <v>1</v>
      </c>
      <c r="DB366">
        <f t="shared" si="170"/>
        <v>0</v>
      </c>
      <c r="DC366">
        <f t="shared" si="171"/>
        <v>0</v>
      </c>
      <c r="DD366" t="s">
        <v>3</v>
      </c>
      <c r="DE366" t="s">
        <v>3</v>
      </c>
      <c r="DF366">
        <f t="shared" si="172"/>
        <v>0</v>
      </c>
      <c r="DG366">
        <f t="shared" si="167"/>
        <v>0</v>
      </c>
      <c r="DH366">
        <f t="shared" si="168"/>
        <v>0</v>
      </c>
      <c r="DI366">
        <f t="shared" si="149"/>
        <v>0</v>
      </c>
      <c r="DJ366">
        <f>DI366</f>
        <v>0</v>
      </c>
      <c r="DK366">
        <v>0</v>
      </c>
      <c r="DL366" t="s">
        <v>3</v>
      </c>
      <c r="DM366">
        <v>0</v>
      </c>
      <c r="DN366" t="s">
        <v>3</v>
      </c>
      <c r="DO366">
        <v>0</v>
      </c>
    </row>
    <row r="367" spans="1:119" x14ac:dyDescent="0.2">
      <c r="A367">
        <f>ROW(Source!A284)</f>
        <v>284</v>
      </c>
      <c r="B367">
        <v>151751237</v>
      </c>
      <c r="C367">
        <v>151752382</v>
      </c>
      <c r="D367">
        <v>37345142</v>
      </c>
      <c r="E367">
        <v>37345137</v>
      </c>
      <c r="F367">
        <v>1</v>
      </c>
      <c r="G367">
        <v>37345137</v>
      </c>
      <c r="H367">
        <v>1</v>
      </c>
      <c r="I367" t="s">
        <v>497</v>
      </c>
      <c r="J367" t="s">
        <v>3</v>
      </c>
      <c r="K367" t="s">
        <v>498</v>
      </c>
      <c r="L367">
        <v>1191</v>
      </c>
      <c r="N367">
        <v>1013</v>
      </c>
      <c r="O367" t="s">
        <v>499</v>
      </c>
      <c r="P367" t="s">
        <v>499</v>
      </c>
      <c r="Q367">
        <v>1</v>
      </c>
      <c r="W367">
        <v>0</v>
      </c>
      <c r="X367">
        <v>476480486</v>
      </c>
      <c r="Y367">
        <f t="shared" si="169"/>
        <v>2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1</v>
      </c>
      <c r="AJ367">
        <v>1</v>
      </c>
      <c r="AK367">
        <v>1</v>
      </c>
      <c r="AL367">
        <v>1</v>
      </c>
      <c r="AM367">
        <v>-2</v>
      </c>
      <c r="AN367">
        <v>0</v>
      </c>
      <c r="AO367">
        <v>1</v>
      </c>
      <c r="AP367">
        <v>1</v>
      </c>
      <c r="AQ367">
        <v>0</v>
      </c>
      <c r="AR367">
        <v>0</v>
      </c>
      <c r="AS367" t="s">
        <v>3</v>
      </c>
      <c r="AT367">
        <v>2</v>
      </c>
      <c r="AU367" t="s">
        <v>3</v>
      </c>
      <c r="AV367">
        <v>1</v>
      </c>
      <c r="AW367">
        <v>2</v>
      </c>
      <c r="AX367">
        <v>151752393</v>
      </c>
      <c r="AY367">
        <v>1</v>
      </c>
      <c r="AZ367">
        <v>0</v>
      </c>
      <c r="BA367">
        <v>445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U367">
        <f>ROUND(AT367*Source!I284*AH367*AL367,2)</f>
        <v>0</v>
      </c>
      <c r="CV367">
        <f>ROUND(Y367*Source!I284,9)</f>
        <v>156</v>
      </c>
      <c r="CW367">
        <v>0</v>
      </c>
      <c r="CX367">
        <f>ROUND(Y367*Source!I284,9)</f>
        <v>156</v>
      </c>
      <c r="CY367">
        <f>AD367</f>
        <v>0</v>
      </c>
      <c r="CZ367">
        <f>AH367</f>
        <v>0</v>
      </c>
      <c r="DA367">
        <f>AL367</f>
        <v>1</v>
      </c>
      <c r="DB367">
        <f t="shared" si="170"/>
        <v>0</v>
      </c>
      <c r="DC367">
        <f t="shared" si="171"/>
        <v>0</v>
      </c>
      <c r="DD367" t="s">
        <v>3</v>
      </c>
      <c r="DE367" t="s">
        <v>3</v>
      </c>
      <c r="DF367">
        <f t="shared" si="172"/>
        <v>0</v>
      </c>
      <c r="DG367">
        <f t="shared" si="167"/>
        <v>0</v>
      </c>
      <c r="DH367">
        <f t="shared" si="168"/>
        <v>0</v>
      </c>
      <c r="DI367">
        <f t="shared" si="149"/>
        <v>0</v>
      </c>
      <c r="DJ367">
        <f>DI367</f>
        <v>0</v>
      </c>
      <c r="DK367">
        <v>0</v>
      </c>
      <c r="DL367" t="s">
        <v>3</v>
      </c>
      <c r="DM367">
        <v>0</v>
      </c>
      <c r="DN367" t="s">
        <v>3</v>
      </c>
      <c r="DO367">
        <v>0</v>
      </c>
    </row>
    <row r="368" spans="1:119" x14ac:dyDescent="0.2">
      <c r="A368">
        <f>ROW(Source!A284)</f>
        <v>284</v>
      </c>
      <c r="B368">
        <v>151751237</v>
      </c>
      <c r="C368">
        <v>151752382</v>
      </c>
      <c r="D368">
        <v>37418018</v>
      </c>
      <c r="E368">
        <v>1</v>
      </c>
      <c r="F368">
        <v>1</v>
      </c>
      <c r="G368">
        <v>37345137</v>
      </c>
      <c r="H368">
        <v>2</v>
      </c>
      <c r="I368" t="s">
        <v>627</v>
      </c>
      <c r="J368" t="s">
        <v>628</v>
      </c>
      <c r="K368" t="s">
        <v>629</v>
      </c>
      <c r="L368">
        <v>1368</v>
      </c>
      <c r="N368">
        <v>1011</v>
      </c>
      <c r="O368" t="s">
        <v>503</v>
      </c>
      <c r="P368" t="s">
        <v>503</v>
      </c>
      <c r="Q368">
        <v>1</v>
      </c>
      <c r="W368">
        <v>0</v>
      </c>
      <c r="X368">
        <v>-2118605299</v>
      </c>
      <c r="Y368">
        <f t="shared" si="169"/>
        <v>0.28999999999999998</v>
      </c>
      <c r="AA368">
        <v>0</v>
      </c>
      <c r="AB368">
        <v>141.16</v>
      </c>
      <c r="AC368">
        <v>14.54</v>
      </c>
      <c r="AD368">
        <v>0</v>
      </c>
      <c r="AE368">
        <v>0</v>
      </c>
      <c r="AF368">
        <v>141.16</v>
      </c>
      <c r="AG368">
        <v>14.54</v>
      </c>
      <c r="AH368">
        <v>0</v>
      </c>
      <c r="AI368">
        <v>1</v>
      </c>
      <c r="AJ368">
        <v>1</v>
      </c>
      <c r="AK368">
        <v>1</v>
      </c>
      <c r="AL368">
        <v>1</v>
      </c>
      <c r="AM368">
        <v>-2</v>
      </c>
      <c r="AN368">
        <v>0</v>
      </c>
      <c r="AO368">
        <v>1</v>
      </c>
      <c r="AP368">
        <v>1</v>
      </c>
      <c r="AQ368">
        <v>0</v>
      </c>
      <c r="AR368">
        <v>0</v>
      </c>
      <c r="AS368" t="s">
        <v>3</v>
      </c>
      <c r="AT368">
        <v>0.28999999999999998</v>
      </c>
      <c r="AU368" t="s">
        <v>3</v>
      </c>
      <c r="AV368">
        <v>0</v>
      </c>
      <c r="AW368">
        <v>2</v>
      </c>
      <c r="AX368">
        <v>151752394</v>
      </c>
      <c r="AY368">
        <v>1</v>
      </c>
      <c r="AZ368">
        <v>0</v>
      </c>
      <c r="BA368">
        <v>446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V368">
        <v>0</v>
      </c>
      <c r="CW368">
        <f>ROUND(Y368*Source!I284,9)</f>
        <v>22.62</v>
      </c>
      <c r="CX368">
        <f>ROUND(Y368*Source!I284,9)</f>
        <v>22.62</v>
      </c>
      <c r="CY368">
        <f>AB368</f>
        <v>141.16</v>
      </c>
      <c r="CZ368">
        <f>AF368</f>
        <v>141.16</v>
      </c>
      <c r="DA368">
        <f>AJ368</f>
        <v>1</v>
      </c>
      <c r="DB368">
        <f t="shared" si="170"/>
        <v>40.94</v>
      </c>
      <c r="DC368">
        <f t="shared" si="171"/>
        <v>4.22</v>
      </c>
      <c r="DD368" t="s">
        <v>3</v>
      </c>
      <c r="DE368" t="s">
        <v>3</v>
      </c>
      <c r="DF368">
        <f t="shared" si="172"/>
        <v>0</v>
      </c>
      <c r="DG368">
        <f t="shared" si="167"/>
        <v>3193.04</v>
      </c>
      <c r="DH368">
        <f t="shared" si="168"/>
        <v>328.89</v>
      </c>
      <c r="DI368">
        <f t="shared" si="149"/>
        <v>0</v>
      </c>
      <c r="DJ368">
        <f>DG368</f>
        <v>3193.04</v>
      </c>
      <c r="DK368">
        <v>0</v>
      </c>
      <c r="DL368" t="s">
        <v>3</v>
      </c>
      <c r="DM368">
        <v>0</v>
      </c>
      <c r="DN368" t="s">
        <v>3</v>
      </c>
      <c r="DO368">
        <v>0</v>
      </c>
    </row>
    <row r="369" spans="1:119" x14ac:dyDescent="0.2">
      <c r="A369">
        <f>ROW(Source!A284)</f>
        <v>284</v>
      </c>
      <c r="B369">
        <v>151751237</v>
      </c>
      <c r="C369">
        <v>151752382</v>
      </c>
      <c r="D369">
        <v>37394895</v>
      </c>
      <c r="E369">
        <v>1</v>
      </c>
      <c r="F369">
        <v>1</v>
      </c>
      <c r="G369">
        <v>37345137</v>
      </c>
      <c r="H369">
        <v>3</v>
      </c>
      <c r="I369" t="s">
        <v>630</v>
      </c>
      <c r="J369" t="s">
        <v>631</v>
      </c>
      <c r="K369" t="s">
        <v>632</v>
      </c>
      <c r="L369">
        <v>1301</v>
      </c>
      <c r="N369">
        <v>1003</v>
      </c>
      <c r="O369" t="s">
        <v>134</v>
      </c>
      <c r="P369" t="s">
        <v>134</v>
      </c>
      <c r="Q369">
        <v>1</v>
      </c>
      <c r="W369">
        <v>0</v>
      </c>
      <c r="X369">
        <v>558723984</v>
      </c>
      <c r="Y369">
        <f t="shared" si="169"/>
        <v>10</v>
      </c>
      <c r="AA369">
        <v>0.39</v>
      </c>
      <c r="AB369">
        <v>0</v>
      </c>
      <c r="AC369">
        <v>0</v>
      </c>
      <c r="AD369">
        <v>0</v>
      </c>
      <c r="AE369">
        <v>0.39</v>
      </c>
      <c r="AF369">
        <v>0</v>
      </c>
      <c r="AG369">
        <v>0</v>
      </c>
      <c r="AH369">
        <v>0</v>
      </c>
      <c r="AI369">
        <v>1</v>
      </c>
      <c r="AJ369">
        <v>1</v>
      </c>
      <c r="AK369">
        <v>1</v>
      </c>
      <c r="AL369">
        <v>1</v>
      </c>
      <c r="AM369">
        <v>-2</v>
      </c>
      <c r="AN369">
        <v>0</v>
      </c>
      <c r="AO369">
        <v>1</v>
      </c>
      <c r="AP369">
        <v>1</v>
      </c>
      <c r="AQ369">
        <v>0</v>
      </c>
      <c r="AR369">
        <v>0</v>
      </c>
      <c r="AS369" t="s">
        <v>3</v>
      </c>
      <c r="AT369">
        <v>10</v>
      </c>
      <c r="AU369" t="s">
        <v>3</v>
      </c>
      <c r="AV369">
        <v>0</v>
      </c>
      <c r="AW369">
        <v>2</v>
      </c>
      <c r="AX369">
        <v>151752395</v>
      </c>
      <c r="AY369">
        <v>1</v>
      </c>
      <c r="AZ369">
        <v>0</v>
      </c>
      <c r="BA369">
        <v>447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V369">
        <v>0</v>
      </c>
      <c r="CW369">
        <v>0</v>
      </c>
      <c r="CX369">
        <f>ROUND(Y369*Source!I284,9)</f>
        <v>780</v>
      </c>
      <c r="CY369">
        <f t="shared" ref="CY369:CY376" si="173">AA369</f>
        <v>0.39</v>
      </c>
      <c r="CZ369">
        <f t="shared" ref="CZ369:CZ376" si="174">AE369</f>
        <v>0.39</v>
      </c>
      <c r="DA369">
        <f t="shared" ref="DA369:DA376" si="175">AI369</f>
        <v>1</v>
      </c>
      <c r="DB369">
        <f t="shared" si="170"/>
        <v>3.9</v>
      </c>
      <c r="DC369">
        <f t="shared" si="171"/>
        <v>0</v>
      </c>
      <c r="DD369" t="s">
        <v>3</v>
      </c>
      <c r="DE369" t="s">
        <v>3</v>
      </c>
      <c r="DF369">
        <f t="shared" si="172"/>
        <v>304.2</v>
      </c>
      <c r="DG369">
        <f t="shared" si="167"/>
        <v>0</v>
      </c>
      <c r="DH369">
        <f t="shared" si="168"/>
        <v>0</v>
      </c>
      <c r="DI369">
        <f t="shared" si="149"/>
        <v>0</v>
      </c>
      <c r="DJ369">
        <f t="shared" ref="DJ369:DJ376" si="176">DF369</f>
        <v>304.2</v>
      </c>
      <c r="DK369">
        <v>0</v>
      </c>
      <c r="DL369" t="s">
        <v>3</v>
      </c>
      <c r="DM369">
        <v>0</v>
      </c>
      <c r="DN369" t="s">
        <v>3</v>
      </c>
      <c r="DO369">
        <v>0</v>
      </c>
    </row>
    <row r="370" spans="1:119" x14ac:dyDescent="0.2">
      <c r="A370">
        <f>ROW(Source!A284)</f>
        <v>284</v>
      </c>
      <c r="B370">
        <v>151751237</v>
      </c>
      <c r="C370">
        <v>151752382</v>
      </c>
      <c r="D370">
        <v>37395786</v>
      </c>
      <c r="E370">
        <v>1</v>
      </c>
      <c r="F370">
        <v>1</v>
      </c>
      <c r="G370">
        <v>37345137</v>
      </c>
      <c r="H370">
        <v>3</v>
      </c>
      <c r="I370" t="s">
        <v>633</v>
      </c>
      <c r="J370" t="s">
        <v>634</v>
      </c>
      <c r="K370" t="s">
        <v>635</v>
      </c>
      <c r="L370">
        <v>1346</v>
      </c>
      <c r="N370">
        <v>1009</v>
      </c>
      <c r="O370" t="s">
        <v>507</v>
      </c>
      <c r="P370" t="s">
        <v>507</v>
      </c>
      <c r="Q370">
        <v>1</v>
      </c>
      <c r="W370">
        <v>0</v>
      </c>
      <c r="X370">
        <v>-1558522825</v>
      </c>
      <c r="Y370">
        <f t="shared" si="169"/>
        <v>0.10299999999999999</v>
      </c>
      <c r="AA370">
        <v>6.27</v>
      </c>
      <c r="AB370">
        <v>0</v>
      </c>
      <c r="AC370">
        <v>0</v>
      </c>
      <c r="AD370">
        <v>0</v>
      </c>
      <c r="AE370">
        <v>6.27</v>
      </c>
      <c r="AF370">
        <v>0</v>
      </c>
      <c r="AG370">
        <v>0</v>
      </c>
      <c r="AH370">
        <v>0</v>
      </c>
      <c r="AI370">
        <v>1</v>
      </c>
      <c r="AJ370">
        <v>1</v>
      </c>
      <c r="AK370">
        <v>1</v>
      </c>
      <c r="AL370">
        <v>1</v>
      </c>
      <c r="AM370">
        <v>-2</v>
      </c>
      <c r="AN370">
        <v>0</v>
      </c>
      <c r="AO370">
        <v>1</v>
      </c>
      <c r="AP370">
        <v>1</v>
      </c>
      <c r="AQ370">
        <v>0</v>
      </c>
      <c r="AR370">
        <v>0</v>
      </c>
      <c r="AS370" t="s">
        <v>3</v>
      </c>
      <c r="AT370">
        <v>0.10299999999999999</v>
      </c>
      <c r="AU370" t="s">
        <v>3</v>
      </c>
      <c r="AV370">
        <v>0</v>
      </c>
      <c r="AW370">
        <v>2</v>
      </c>
      <c r="AX370">
        <v>151752396</v>
      </c>
      <c r="AY370">
        <v>1</v>
      </c>
      <c r="AZ370">
        <v>0</v>
      </c>
      <c r="BA370">
        <v>448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V370">
        <v>0</v>
      </c>
      <c r="CW370">
        <v>0</v>
      </c>
      <c r="CX370">
        <f>ROUND(Y370*Source!I284,9)</f>
        <v>8.0340000000000007</v>
      </c>
      <c r="CY370">
        <f t="shared" si="173"/>
        <v>6.27</v>
      </c>
      <c r="CZ370">
        <f t="shared" si="174"/>
        <v>6.27</v>
      </c>
      <c r="DA370">
        <f t="shared" si="175"/>
        <v>1</v>
      </c>
      <c r="DB370">
        <f t="shared" si="170"/>
        <v>0.65</v>
      </c>
      <c r="DC370">
        <f t="shared" si="171"/>
        <v>0</v>
      </c>
      <c r="DD370" t="s">
        <v>3</v>
      </c>
      <c r="DE370" t="s">
        <v>3</v>
      </c>
      <c r="DF370">
        <f t="shared" si="172"/>
        <v>50.37</v>
      </c>
      <c r="DG370">
        <f t="shared" si="167"/>
        <v>0</v>
      </c>
      <c r="DH370">
        <f t="shared" si="168"/>
        <v>0</v>
      </c>
      <c r="DI370">
        <f t="shared" si="149"/>
        <v>0</v>
      </c>
      <c r="DJ370">
        <f t="shared" si="176"/>
        <v>50.37</v>
      </c>
      <c r="DK370">
        <v>0</v>
      </c>
      <c r="DL370" t="s">
        <v>3</v>
      </c>
      <c r="DM370">
        <v>0</v>
      </c>
      <c r="DN370" t="s">
        <v>3</v>
      </c>
      <c r="DO370">
        <v>0</v>
      </c>
    </row>
    <row r="371" spans="1:119" x14ac:dyDescent="0.2">
      <c r="A371">
        <f>ROW(Source!A284)</f>
        <v>284</v>
      </c>
      <c r="B371">
        <v>151751237</v>
      </c>
      <c r="C371">
        <v>151752382</v>
      </c>
      <c r="D371">
        <v>37393756</v>
      </c>
      <c r="E371">
        <v>1</v>
      </c>
      <c r="F371">
        <v>1</v>
      </c>
      <c r="G371">
        <v>37345137</v>
      </c>
      <c r="H371">
        <v>3</v>
      </c>
      <c r="I371" t="s">
        <v>524</v>
      </c>
      <c r="J371" t="s">
        <v>525</v>
      </c>
      <c r="K371" t="s">
        <v>526</v>
      </c>
      <c r="L371">
        <v>1346</v>
      </c>
      <c r="N371">
        <v>1009</v>
      </c>
      <c r="O371" t="s">
        <v>507</v>
      </c>
      <c r="P371" t="s">
        <v>507</v>
      </c>
      <c r="Q371">
        <v>1</v>
      </c>
      <c r="W371">
        <v>0</v>
      </c>
      <c r="X371">
        <v>-286966143</v>
      </c>
      <c r="Y371">
        <f t="shared" si="169"/>
        <v>0.02</v>
      </c>
      <c r="AA371">
        <v>16.7</v>
      </c>
      <c r="AB371">
        <v>0</v>
      </c>
      <c r="AC371">
        <v>0</v>
      </c>
      <c r="AD371">
        <v>0</v>
      </c>
      <c r="AE371">
        <v>16.7</v>
      </c>
      <c r="AF371">
        <v>0</v>
      </c>
      <c r="AG371">
        <v>0</v>
      </c>
      <c r="AH371">
        <v>0</v>
      </c>
      <c r="AI371">
        <v>1</v>
      </c>
      <c r="AJ371">
        <v>1</v>
      </c>
      <c r="AK371">
        <v>1</v>
      </c>
      <c r="AL371">
        <v>1</v>
      </c>
      <c r="AM371">
        <v>-2</v>
      </c>
      <c r="AN371">
        <v>0</v>
      </c>
      <c r="AO371">
        <v>1</v>
      </c>
      <c r="AP371">
        <v>1</v>
      </c>
      <c r="AQ371">
        <v>0</v>
      </c>
      <c r="AR371">
        <v>0</v>
      </c>
      <c r="AS371" t="s">
        <v>3</v>
      </c>
      <c r="AT371">
        <v>0.02</v>
      </c>
      <c r="AU371" t="s">
        <v>3</v>
      </c>
      <c r="AV371">
        <v>0</v>
      </c>
      <c r="AW371">
        <v>2</v>
      </c>
      <c r="AX371">
        <v>151752397</v>
      </c>
      <c r="AY371">
        <v>1</v>
      </c>
      <c r="AZ371">
        <v>0</v>
      </c>
      <c r="BA371">
        <v>449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V371">
        <v>0</v>
      </c>
      <c r="CW371">
        <v>0</v>
      </c>
      <c r="CX371">
        <f>ROUND(Y371*Source!I284,9)</f>
        <v>1.56</v>
      </c>
      <c r="CY371">
        <f t="shared" si="173"/>
        <v>16.7</v>
      </c>
      <c r="CZ371">
        <f t="shared" si="174"/>
        <v>16.7</v>
      </c>
      <c r="DA371">
        <f t="shared" si="175"/>
        <v>1</v>
      </c>
      <c r="DB371">
        <f t="shared" si="170"/>
        <v>0.33</v>
      </c>
      <c r="DC371">
        <f t="shared" si="171"/>
        <v>0</v>
      </c>
      <c r="DD371" t="s">
        <v>3</v>
      </c>
      <c r="DE371" t="s">
        <v>3</v>
      </c>
      <c r="DF371">
        <f t="shared" si="172"/>
        <v>26.05</v>
      </c>
      <c r="DG371">
        <f t="shared" si="167"/>
        <v>0</v>
      </c>
      <c r="DH371">
        <f t="shared" si="168"/>
        <v>0</v>
      </c>
      <c r="DI371">
        <f t="shared" si="149"/>
        <v>0</v>
      </c>
      <c r="DJ371">
        <f t="shared" si="176"/>
        <v>26.05</v>
      </c>
      <c r="DK371">
        <v>0</v>
      </c>
      <c r="DL371" t="s">
        <v>3</v>
      </c>
      <c r="DM371">
        <v>0</v>
      </c>
      <c r="DN371" t="s">
        <v>3</v>
      </c>
      <c r="DO371">
        <v>0</v>
      </c>
    </row>
    <row r="372" spans="1:119" x14ac:dyDescent="0.2">
      <c r="A372">
        <f>ROW(Source!A284)</f>
        <v>284</v>
      </c>
      <c r="B372">
        <v>151751237</v>
      </c>
      <c r="C372">
        <v>151752382</v>
      </c>
      <c r="D372">
        <v>37393898</v>
      </c>
      <c r="E372">
        <v>1</v>
      </c>
      <c r="F372">
        <v>1</v>
      </c>
      <c r="G372">
        <v>37345137</v>
      </c>
      <c r="H372">
        <v>3</v>
      </c>
      <c r="I372" t="s">
        <v>636</v>
      </c>
      <c r="J372" t="s">
        <v>637</v>
      </c>
      <c r="K372" t="s">
        <v>638</v>
      </c>
      <c r="L372">
        <v>1348</v>
      </c>
      <c r="N372">
        <v>1009</v>
      </c>
      <c r="O372" t="s">
        <v>511</v>
      </c>
      <c r="P372" t="s">
        <v>511</v>
      </c>
      <c r="Q372">
        <v>1000</v>
      </c>
      <c r="W372">
        <v>0</v>
      </c>
      <c r="X372">
        <v>-1971136070</v>
      </c>
      <c r="Y372">
        <f t="shared" si="169"/>
        <v>2.0000000000000002E-5</v>
      </c>
      <c r="AA372">
        <v>16189.08</v>
      </c>
      <c r="AB372">
        <v>0</v>
      </c>
      <c r="AC372">
        <v>0</v>
      </c>
      <c r="AD372">
        <v>0</v>
      </c>
      <c r="AE372">
        <v>16189.08</v>
      </c>
      <c r="AF372">
        <v>0</v>
      </c>
      <c r="AG372">
        <v>0</v>
      </c>
      <c r="AH372">
        <v>0</v>
      </c>
      <c r="AI372">
        <v>1</v>
      </c>
      <c r="AJ372">
        <v>1</v>
      </c>
      <c r="AK372">
        <v>1</v>
      </c>
      <c r="AL372">
        <v>1</v>
      </c>
      <c r="AM372">
        <v>-2</v>
      </c>
      <c r="AN372">
        <v>0</v>
      </c>
      <c r="AO372">
        <v>1</v>
      </c>
      <c r="AP372">
        <v>1</v>
      </c>
      <c r="AQ372">
        <v>0</v>
      </c>
      <c r="AR372">
        <v>0</v>
      </c>
      <c r="AS372" t="s">
        <v>3</v>
      </c>
      <c r="AT372">
        <v>2.0000000000000002E-5</v>
      </c>
      <c r="AU372" t="s">
        <v>3</v>
      </c>
      <c r="AV372">
        <v>0</v>
      </c>
      <c r="AW372">
        <v>2</v>
      </c>
      <c r="AX372">
        <v>151752398</v>
      </c>
      <c r="AY372">
        <v>1</v>
      </c>
      <c r="AZ372">
        <v>0</v>
      </c>
      <c r="BA372">
        <v>450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V372">
        <v>0</v>
      </c>
      <c r="CW372">
        <v>0</v>
      </c>
      <c r="CX372">
        <f>ROUND(Y372*Source!I284,9)</f>
        <v>1.56E-3</v>
      </c>
      <c r="CY372">
        <f t="shared" si="173"/>
        <v>16189.08</v>
      </c>
      <c r="CZ372">
        <f t="shared" si="174"/>
        <v>16189.08</v>
      </c>
      <c r="DA372">
        <f t="shared" si="175"/>
        <v>1</v>
      </c>
      <c r="DB372">
        <f t="shared" si="170"/>
        <v>0.32</v>
      </c>
      <c r="DC372">
        <f t="shared" si="171"/>
        <v>0</v>
      </c>
      <c r="DD372" t="s">
        <v>3</v>
      </c>
      <c r="DE372" t="s">
        <v>3</v>
      </c>
      <c r="DF372">
        <f t="shared" si="172"/>
        <v>25.25</v>
      </c>
      <c r="DG372">
        <f t="shared" si="167"/>
        <v>0</v>
      </c>
      <c r="DH372">
        <f t="shared" si="168"/>
        <v>0</v>
      </c>
      <c r="DI372">
        <f t="shared" si="149"/>
        <v>0</v>
      </c>
      <c r="DJ372">
        <f t="shared" si="176"/>
        <v>25.25</v>
      </c>
      <c r="DK372">
        <v>0</v>
      </c>
      <c r="DL372" t="s">
        <v>3</v>
      </c>
      <c r="DM372">
        <v>0</v>
      </c>
      <c r="DN372" t="s">
        <v>3</v>
      </c>
      <c r="DO372">
        <v>0</v>
      </c>
    </row>
    <row r="373" spans="1:119" x14ac:dyDescent="0.2">
      <c r="A373">
        <f>ROW(Source!A284)</f>
        <v>284</v>
      </c>
      <c r="B373">
        <v>151751237</v>
      </c>
      <c r="C373">
        <v>151752382</v>
      </c>
      <c r="D373">
        <v>37394268</v>
      </c>
      <c r="E373">
        <v>1</v>
      </c>
      <c r="F373">
        <v>1</v>
      </c>
      <c r="G373">
        <v>37345137</v>
      </c>
      <c r="H373">
        <v>3</v>
      </c>
      <c r="I373" t="s">
        <v>508</v>
      </c>
      <c r="J373" t="s">
        <v>509</v>
      </c>
      <c r="K373" t="s">
        <v>510</v>
      </c>
      <c r="L373">
        <v>1348</v>
      </c>
      <c r="N373">
        <v>1009</v>
      </c>
      <c r="O373" t="s">
        <v>511</v>
      </c>
      <c r="P373" t="s">
        <v>511</v>
      </c>
      <c r="Q373">
        <v>1000</v>
      </c>
      <c r="W373">
        <v>0</v>
      </c>
      <c r="X373">
        <v>1488995423</v>
      </c>
      <c r="Y373">
        <f t="shared" si="169"/>
        <v>2.0000000000000002E-5</v>
      </c>
      <c r="AA373">
        <v>60966</v>
      </c>
      <c r="AB373">
        <v>0</v>
      </c>
      <c r="AC373">
        <v>0</v>
      </c>
      <c r="AD373">
        <v>0</v>
      </c>
      <c r="AE373">
        <v>60966</v>
      </c>
      <c r="AF373">
        <v>0</v>
      </c>
      <c r="AG373">
        <v>0</v>
      </c>
      <c r="AH373">
        <v>0</v>
      </c>
      <c r="AI373">
        <v>1</v>
      </c>
      <c r="AJ373">
        <v>1</v>
      </c>
      <c r="AK373">
        <v>1</v>
      </c>
      <c r="AL373">
        <v>1</v>
      </c>
      <c r="AM373">
        <v>-2</v>
      </c>
      <c r="AN373">
        <v>0</v>
      </c>
      <c r="AO373">
        <v>1</v>
      </c>
      <c r="AP373">
        <v>1</v>
      </c>
      <c r="AQ373">
        <v>0</v>
      </c>
      <c r="AR373">
        <v>0</v>
      </c>
      <c r="AS373" t="s">
        <v>3</v>
      </c>
      <c r="AT373">
        <v>2.0000000000000002E-5</v>
      </c>
      <c r="AU373" t="s">
        <v>3</v>
      </c>
      <c r="AV373">
        <v>0</v>
      </c>
      <c r="AW373">
        <v>2</v>
      </c>
      <c r="AX373">
        <v>151752399</v>
      </c>
      <c r="AY373">
        <v>1</v>
      </c>
      <c r="AZ373">
        <v>0</v>
      </c>
      <c r="BA373">
        <v>451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V373">
        <v>0</v>
      </c>
      <c r="CW373">
        <v>0</v>
      </c>
      <c r="CX373">
        <f>ROUND(Y373*Source!I284,9)</f>
        <v>1.56E-3</v>
      </c>
      <c r="CY373">
        <f t="shared" si="173"/>
        <v>60966</v>
      </c>
      <c r="CZ373">
        <f t="shared" si="174"/>
        <v>60966</v>
      </c>
      <c r="DA373">
        <f t="shared" si="175"/>
        <v>1</v>
      </c>
      <c r="DB373">
        <f t="shared" si="170"/>
        <v>1.22</v>
      </c>
      <c r="DC373">
        <f t="shared" si="171"/>
        <v>0</v>
      </c>
      <c r="DD373" t="s">
        <v>3</v>
      </c>
      <c r="DE373" t="s">
        <v>3</v>
      </c>
      <c r="DF373">
        <f t="shared" si="172"/>
        <v>95.11</v>
      </c>
      <c r="DG373">
        <f t="shared" si="167"/>
        <v>0</v>
      </c>
      <c r="DH373">
        <f t="shared" si="168"/>
        <v>0</v>
      </c>
      <c r="DI373">
        <f t="shared" si="149"/>
        <v>0</v>
      </c>
      <c r="DJ373">
        <f t="shared" si="176"/>
        <v>95.11</v>
      </c>
      <c r="DK373">
        <v>0</v>
      </c>
      <c r="DL373" t="s">
        <v>3</v>
      </c>
      <c r="DM373">
        <v>0</v>
      </c>
      <c r="DN373" t="s">
        <v>3</v>
      </c>
      <c r="DO373">
        <v>0</v>
      </c>
    </row>
    <row r="374" spans="1:119" x14ac:dyDescent="0.2">
      <c r="A374">
        <f>ROW(Source!A284)</f>
        <v>284</v>
      </c>
      <c r="B374">
        <v>151751237</v>
      </c>
      <c r="C374">
        <v>151752382</v>
      </c>
      <c r="D374">
        <v>37397185</v>
      </c>
      <c r="E374">
        <v>1</v>
      </c>
      <c r="F374">
        <v>1</v>
      </c>
      <c r="G374">
        <v>37345137</v>
      </c>
      <c r="H374">
        <v>3</v>
      </c>
      <c r="I374" t="s">
        <v>639</v>
      </c>
      <c r="J374" t="s">
        <v>640</v>
      </c>
      <c r="K374" t="s">
        <v>641</v>
      </c>
      <c r="L374">
        <v>1296</v>
      </c>
      <c r="N374">
        <v>1002</v>
      </c>
      <c r="O374" t="s">
        <v>560</v>
      </c>
      <c r="P374" t="s">
        <v>560</v>
      </c>
      <c r="Q374">
        <v>1</v>
      </c>
      <c r="W374">
        <v>0</v>
      </c>
      <c r="X374">
        <v>1316136962</v>
      </c>
      <c r="Y374">
        <f t="shared" si="169"/>
        <v>2.1280000000000001</v>
      </c>
      <c r="AA374">
        <v>16.260000000000002</v>
      </c>
      <c r="AB374">
        <v>0</v>
      </c>
      <c r="AC374">
        <v>0</v>
      </c>
      <c r="AD374">
        <v>0</v>
      </c>
      <c r="AE374">
        <v>16.260000000000002</v>
      </c>
      <c r="AF374">
        <v>0</v>
      </c>
      <c r="AG374">
        <v>0</v>
      </c>
      <c r="AH374">
        <v>0</v>
      </c>
      <c r="AI374">
        <v>1</v>
      </c>
      <c r="AJ374">
        <v>1</v>
      </c>
      <c r="AK374">
        <v>1</v>
      </c>
      <c r="AL374">
        <v>1</v>
      </c>
      <c r="AM374">
        <v>-2</v>
      </c>
      <c r="AN374">
        <v>0</v>
      </c>
      <c r="AO374">
        <v>1</v>
      </c>
      <c r="AP374">
        <v>1</v>
      </c>
      <c r="AQ374">
        <v>0</v>
      </c>
      <c r="AR374">
        <v>0</v>
      </c>
      <c r="AS374" t="s">
        <v>3</v>
      </c>
      <c r="AT374">
        <v>2.1280000000000001</v>
      </c>
      <c r="AU374" t="s">
        <v>3</v>
      </c>
      <c r="AV374">
        <v>0</v>
      </c>
      <c r="AW374">
        <v>2</v>
      </c>
      <c r="AX374">
        <v>151752400</v>
      </c>
      <c r="AY374">
        <v>1</v>
      </c>
      <c r="AZ374">
        <v>0</v>
      </c>
      <c r="BA374">
        <v>452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V374">
        <v>0</v>
      </c>
      <c r="CW374">
        <v>0</v>
      </c>
      <c r="CX374">
        <f>ROUND(Y374*Source!I284,9)</f>
        <v>165.98400000000001</v>
      </c>
      <c r="CY374">
        <f t="shared" si="173"/>
        <v>16.260000000000002</v>
      </c>
      <c r="CZ374">
        <f t="shared" si="174"/>
        <v>16.260000000000002</v>
      </c>
      <c r="DA374">
        <f t="shared" si="175"/>
        <v>1</v>
      </c>
      <c r="DB374">
        <f t="shared" si="170"/>
        <v>34.6</v>
      </c>
      <c r="DC374">
        <f t="shared" si="171"/>
        <v>0</v>
      </c>
      <c r="DD374" t="s">
        <v>3</v>
      </c>
      <c r="DE374" t="s">
        <v>3</v>
      </c>
      <c r="DF374">
        <f t="shared" si="172"/>
        <v>2698.9</v>
      </c>
      <c r="DG374">
        <f t="shared" si="167"/>
        <v>0</v>
      </c>
      <c r="DH374">
        <f t="shared" si="168"/>
        <v>0</v>
      </c>
      <c r="DI374">
        <f t="shared" si="149"/>
        <v>0</v>
      </c>
      <c r="DJ374">
        <f t="shared" si="176"/>
        <v>2698.9</v>
      </c>
      <c r="DK374">
        <v>0</v>
      </c>
      <c r="DL374" t="s">
        <v>3</v>
      </c>
      <c r="DM374">
        <v>0</v>
      </c>
      <c r="DN374" t="s">
        <v>3</v>
      </c>
      <c r="DO374">
        <v>0</v>
      </c>
    </row>
    <row r="375" spans="1:119" x14ac:dyDescent="0.2">
      <c r="A375">
        <f>ROW(Source!A284)</f>
        <v>284</v>
      </c>
      <c r="B375">
        <v>151751237</v>
      </c>
      <c r="C375">
        <v>151752382</v>
      </c>
      <c r="D375">
        <v>37397091</v>
      </c>
      <c r="E375">
        <v>1</v>
      </c>
      <c r="F375">
        <v>1</v>
      </c>
      <c r="G375">
        <v>37345137</v>
      </c>
      <c r="H375">
        <v>3</v>
      </c>
      <c r="I375" t="s">
        <v>512</v>
      </c>
      <c r="J375" t="s">
        <v>513</v>
      </c>
      <c r="K375" t="s">
        <v>514</v>
      </c>
      <c r="L375">
        <v>1349</v>
      </c>
      <c r="N375">
        <v>1009</v>
      </c>
      <c r="O375" t="s">
        <v>515</v>
      </c>
      <c r="P375" t="s">
        <v>515</v>
      </c>
      <c r="Q375">
        <v>1E-3</v>
      </c>
      <c r="W375">
        <v>0</v>
      </c>
      <c r="X375">
        <v>-710729592</v>
      </c>
      <c r="Y375">
        <f t="shared" si="169"/>
        <v>4</v>
      </c>
      <c r="AA375">
        <v>7.0000000000000007E-2</v>
      </c>
      <c r="AB375">
        <v>0</v>
      </c>
      <c r="AC375">
        <v>0</v>
      </c>
      <c r="AD375">
        <v>0</v>
      </c>
      <c r="AE375">
        <v>7.0000000000000007E-2</v>
      </c>
      <c r="AF375">
        <v>0</v>
      </c>
      <c r="AG375">
        <v>0</v>
      </c>
      <c r="AH375">
        <v>0</v>
      </c>
      <c r="AI375">
        <v>1</v>
      </c>
      <c r="AJ375">
        <v>1</v>
      </c>
      <c r="AK375">
        <v>1</v>
      </c>
      <c r="AL375">
        <v>1</v>
      </c>
      <c r="AM375">
        <v>-2</v>
      </c>
      <c r="AN375">
        <v>0</v>
      </c>
      <c r="AO375">
        <v>1</v>
      </c>
      <c r="AP375">
        <v>1</v>
      </c>
      <c r="AQ375">
        <v>0</v>
      </c>
      <c r="AR375">
        <v>0</v>
      </c>
      <c r="AS375" t="s">
        <v>3</v>
      </c>
      <c r="AT375">
        <v>4</v>
      </c>
      <c r="AU375" t="s">
        <v>3</v>
      </c>
      <c r="AV375">
        <v>0</v>
      </c>
      <c r="AW375">
        <v>2</v>
      </c>
      <c r="AX375">
        <v>151752401</v>
      </c>
      <c r="AY375">
        <v>1</v>
      </c>
      <c r="AZ375">
        <v>0</v>
      </c>
      <c r="BA375">
        <v>453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V375">
        <v>0</v>
      </c>
      <c r="CW375">
        <v>0</v>
      </c>
      <c r="CX375">
        <f>ROUND(Y375*Source!I284,9)</f>
        <v>312</v>
      </c>
      <c r="CY375">
        <f t="shared" si="173"/>
        <v>7.0000000000000007E-2</v>
      </c>
      <c r="CZ375">
        <f t="shared" si="174"/>
        <v>7.0000000000000007E-2</v>
      </c>
      <c r="DA375">
        <f t="shared" si="175"/>
        <v>1</v>
      </c>
      <c r="DB375">
        <f t="shared" si="170"/>
        <v>0.28000000000000003</v>
      </c>
      <c r="DC375">
        <f t="shared" si="171"/>
        <v>0</v>
      </c>
      <c r="DD375" t="s">
        <v>3</v>
      </c>
      <c r="DE375" t="s">
        <v>3</v>
      </c>
      <c r="DF375">
        <f t="shared" si="172"/>
        <v>21.84</v>
      </c>
      <c r="DG375">
        <f t="shared" si="167"/>
        <v>0</v>
      </c>
      <c r="DH375">
        <f t="shared" si="168"/>
        <v>0</v>
      </c>
      <c r="DI375">
        <f t="shared" si="149"/>
        <v>0</v>
      </c>
      <c r="DJ375">
        <f t="shared" si="176"/>
        <v>21.84</v>
      </c>
      <c r="DK375">
        <v>0</v>
      </c>
      <c r="DL375" t="s">
        <v>3</v>
      </c>
      <c r="DM375">
        <v>0</v>
      </c>
      <c r="DN375" t="s">
        <v>3</v>
      </c>
      <c r="DO375">
        <v>0</v>
      </c>
    </row>
    <row r="376" spans="1:119" x14ac:dyDescent="0.2">
      <c r="A376">
        <f>ROW(Source!A284)</f>
        <v>284</v>
      </c>
      <c r="B376">
        <v>151751237</v>
      </c>
      <c r="C376">
        <v>151752382</v>
      </c>
      <c r="D376">
        <v>122131071</v>
      </c>
      <c r="E376">
        <v>37345137</v>
      </c>
      <c r="F376">
        <v>1</v>
      </c>
      <c r="G376">
        <v>37345137</v>
      </c>
      <c r="H376">
        <v>3</v>
      </c>
      <c r="I376" t="s">
        <v>360</v>
      </c>
      <c r="J376" t="s">
        <v>3</v>
      </c>
      <c r="K376" t="s">
        <v>361</v>
      </c>
      <c r="L376">
        <v>1354</v>
      </c>
      <c r="N376">
        <v>1010</v>
      </c>
      <c r="O376" t="s">
        <v>29</v>
      </c>
      <c r="P376" t="s">
        <v>29</v>
      </c>
      <c r="Q376">
        <v>1</v>
      </c>
      <c r="W376">
        <v>0</v>
      </c>
      <c r="X376">
        <v>-195034610</v>
      </c>
      <c r="Y376">
        <f t="shared" si="169"/>
        <v>1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1</v>
      </c>
      <c r="AJ376">
        <v>1</v>
      </c>
      <c r="AK376">
        <v>1</v>
      </c>
      <c r="AL376">
        <v>1</v>
      </c>
      <c r="AM376">
        <v>-2</v>
      </c>
      <c r="AN376">
        <v>0</v>
      </c>
      <c r="AO376">
        <v>0</v>
      </c>
      <c r="AP376">
        <v>1</v>
      </c>
      <c r="AQ376">
        <v>0</v>
      </c>
      <c r="AR376">
        <v>0</v>
      </c>
      <c r="AS376" t="s">
        <v>3</v>
      </c>
      <c r="AT376">
        <v>1</v>
      </c>
      <c r="AU376" t="s">
        <v>3</v>
      </c>
      <c r="AV376">
        <v>0</v>
      </c>
      <c r="AW376">
        <v>2</v>
      </c>
      <c r="AX376">
        <v>151752402</v>
      </c>
      <c r="AY376">
        <v>1</v>
      </c>
      <c r="AZ376">
        <v>0</v>
      </c>
      <c r="BA376">
        <v>454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V376">
        <v>0</v>
      </c>
      <c r="CW376">
        <v>0</v>
      </c>
      <c r="CX376">
        <f>ROUND(Y376*Source!I284,9)</f>
        <v>78</v>
      </c>
      <c r="CY376">
        <f t="shared" si="173"/>
        <v>0</v>
      </c>
      <c r="CZ376">
        <f t="shared" si="174"/>
        <v>0</v>
      </c>
      <c r="DA376">
        <f t="shared" si="175"/>
        <v>1</v>
      </c>
      <c r="DB376">
        <f t="shared" si="170"/>
        <v>0</v>
      </c>
      <c r="DC376">
        <f t="shared" si="171"/>
        <v>0</v>
      </c>
      <c r="DD376" t="s">
        <v>3</v>
      </c>
      <c r="DE376" t="s">
        <v>3</v>
      </c>
      <c r="DF376">
        <f t="shared" si="172"/>
        <v>0</v>
      </c>
      <c r="DG376">
        <f t="shared" si="167"/>
        <v>0</v>
      </c>
      <c r="DH376">
        <f t="shared" si="168"/>
        <v>0</v>
      </c>
      <c r="DI376">
        <f t="shared" si="149"/>
        <v>0</v>
      </c>
      <c r="DJ376">
        <f t="shared" si="176"/>
        <v>0</v>
      </c>
      <c r="DK376">
        <v>0</v>
      </c>
      <c r="DL376" t="s">
        <v>3</v>
      </c>
      <c r="DM376">
        <v>0</v>
      </c>
      <c r="DN376" t="s">
        <v>3</v>
      </c>
      <c r="DO376">
        <v>0</v>
      </c>
    </row>
    <row r="377" spans="1:119" x14ac:dyDescent="0.2">
      <c r="A377">
        <f>ROW(Source!A285)</f>
        <v>285</v>
      </c>
      <c r="B377">
        <v>151751235</v>
      </c>
      <c r="C377">
        <v>151752382</v>
      </c>
      <c r="D377">
        <v>37345142</v>
      </c>
      <c r="E377">
        <v>37345137</v>
      </c>
      <c r="F377">
        <v>1</v>
      </c>
      <c r="G377">
        <v>37345137</v>
      </c>
      <c r="H377">
        <v>1</v>
      </c>
      <c r="I377" t="s">
        <v>497</v>
      </c>
      <c r="J377" t="s">
        <v>3</v>
      </c>
      <c r="K377" t="s">
        <v>498</v>
      </c>
      <c r="L377">
        <v>1191</v>
      </c>
      <c r="N377">
        <v>1013</v>
      </c>
      <c r="O377" t="s">
        <v>499</v>
      </c>
      <c r="P377" t="s">
        <v>499</v>
      </c>
      <c r="Q377">
        <v>1</v>
      </c>
      <c r="W377">
        <v>0</v>
      </c>
      <c r="X377">
        <v>476480486</v>
      </c>
      <c r="Y377">
        <f t="shared" si="169"/>
        <v>2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1</v>
      </c>
      <c r="AJ377">
        <v>1</v>
      </c>
      <c r="AK377">
        <v>1</v>
      </c>
      <c r="AL377">
        <v>1</v>
      </c>
      <c r="AM377">
        <v>5</v>
      </c>
      <c r="AN377">
        <v>0</v>
      </c>
      <c r="AO377">
        <v>1</v>
      </c>
      <c r="AP377">
        <v>1</v>
      </c>
      <c r="AQ377">
        <v>0</v>
      </c>
      <c r="AR377">
        <v>0</v>
      </c>
      <c r="AS377" t="s">
        <v>3</v>
      </c>
      <c r="AT377">
        <v>2</v>
      </c>
      <c r="AU377" t="s">
        <v>3</v>
      </c>
      <c r="AV377">
        <v>1</v>
      </c>
      <c r="AW377">
        <v>2</v>
      </c>
      <c r="AX377">
        <v>151752393</v>
      </c>
      <c r="AY377">
        <v>1</v>
      </c>
      <c r="AZ377">
        <v>0</v>
      </c>
      <c r="BA377">
        <v>455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U377">
        <f>ROUND(AT377*Source!I285*AH377*AL377,2)</f>
        <v>0</v>
      </c>
      <c r="CV377">
        <f>ROUND(Y377*Source!I285,9)</f>
        <v>156</v>
      </c>
      <c r="CW377">
        <v>0</v>
      </c>
      <c r="CX377">
        <f>ROUND(Y377*Source!I285,9)</f>
        <v>156</v>
      </c>
      <c r="CY377">
        <f>AD377</f>
        <v>0</v>
      </c>
      <c r="CZ377">
        <f>AH377</f>
        <v>0</v>
      </c>
      <c r="DA377">
        <f>AL377</f>
        <v>1</v>
      </c>
      <c r="DB377">
        <f t="shared" si="170"/>
        <v>0</v>
      </c>
      <c r="DC377">
        <f t="shared" si="171"/>
        <v>0</v>
      </c>
      <c r="DD377" t="s">
        <v>3</v>
      </c>
      <c r="DE377" t="s">
        <v>3</v>
      </c>
      <c r="DF377">
        <f t="shared" si="172"/>
        <v>0</v>
      </c>
      <c r="DG377">
        <f t="shared" si="167"/>
        <v>0</v>
      </c>
      <c r="DH377">
        <f t="shared" si="168"/>
        <v>0</v>
      </c>
      <c r="DI377">
        <f t="shared" si="149"/>
        <v>0</v>
      </c>
      <c r="DJ377">
        <f>DI377</f>
        <v>0</v>
      </c>
      <c r="DK377">
        <v>0</v>
      </c>
      <c r="DL377" t="s">
        <v>3</v>
      </c>
      <c r="DM377">
        <v>0</v>
      </c>
      <c r="DN377" t="s">
        <v>3</v>
      </c>
      <c r="DO377">
        <v>0</v>
      </c>
    </row>
    <row r="378" spans="1:119" x14ac:dyDescent="0.2">
      <c r="A378">
        <f>ROW(Source!A285)</f>
        <v>285</v>
      </c>
      <c r="B378">
        <v>151751235</v>
      </c>
      <c r="C378">
        <v>151752382</v>
      </c>
      <c r="D378">
        <v>37418018</v>
      </c>
      <c r="E378">
        <v>1</v>
      </c>
      <c r="F378">
        <v>1</v>
      </c>
      <c r="G378">
        <v>37345137</v>
      </c>
      <c r="H378">
        <v>2</v>
      </c>
      <c r="I378" t="s">
        <v>627</v>
      </c>
      <c r="J378" t="s">
        <v>628</v>
      </c>
      <c r="K378" t="s">
        <v>629</v>
      </c>
      <c r="L378">
        <v>1368</v>
      </c>
      <c r="N378">
        <v>1011</v>
      </c>
      <c r="O378" t="s">
        <v>503</v>
      </c>
      <c r="P378" t="s">
        <v>503</v>
      </c>
      <c r="Q378">
        <v>1</v>
      </c>
      <c r="W378">
        <v>0</v>
      </c>
      <c r="X378">
        <v>-2118605299</v>
      </c>
      <c r="Y378">
        <f t="shared" si="169"/>
        <v>0.28999999999999998</v>
      </c>
      <c r="AA378">
        <v>0</v>
      </c>
      <c r="AB378">
        <v>1796.87</v>
      </c>
      <c r="AC378">
        <v>535.39</v>
      </c>
      <c r="AD378">
        <v>0</v>
      </c>
      <c r="AE378">
        <v>0</v>
      </c>
      <c r="AF378">
        <v>141.16</v>
      </c>
      <c r="AG378">
        <v>14.54</v>
      </c>
      <c r="AH378">
        <v>0</v>
      </c>
      <c r="AI378">
        <v>1</v>
      </c>
      <c r="AJ378">
        <v>11.93</v>
      </c>
      <c r="AK378">
        <v>34.51</v>
      </c>
      <c r="AL378">
        <v>1</v>
      </c>
      <c r="AM378">
        <v>2</v>
      </c>
      <c r="AN378">
        <v>0</v>
      </c>
      <c r="AO378">
        <v>1</v>
      </c>
      <c r="AP378">
        <v>1</v>
      </c>
      <c r="AQ378">
        <v>0</v>
      </c>
      <c r="AR378">
        <v>0</v>
      </c>
      <c r="AS378" t="s">
        <v>3</v>
      </c>
      <c r="AT378">
        <v>0.28999999999999998</v>
      </c>
      <c r="AU378" t="s">
        <v>3</v>
      </c>
      <c r="AV378">
        <v>0</v>
      </c>
      <c r="AW378">
        <v>2</v>
      </c>
      <c r="AX378">
        <v>151752394</v>
      </c>
      <c r="AY378">
        <v>1</v>
      </c>
      <c r="AZ378">
        <v>0</v>
      </c>
      <c r="BA378">
        <v>456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V378">
        <v>0</v>
      </c>
      <c r="CW378">
        <f>ROUND(Y378*Source!I285,9)</f>
        <v>22.62</v>
      </c>
      <c r="CX378">
        <f>ROUND(Y378*Source!I285,9)</f>
        <v>22.62</v>
      </c>
      <c r="CY378">
        <f>AB378</f>
        <v>1796.87</v>
      </c>
      <c r="CZ378">
        <f>AF378</f>
        <v>141.16</v>
      </c>
      <c r="DA378">
        <f>AJ378</f>
        <v>11.93</v>
      </c>
      <c r="DB378">
        <f t="shared" si="170"/>
        <v>40.94</v>
      </c>
      <c r="DC378">
        <f t="shared" si="171"/>
        <v>4.22</v>
      </c>
      <c r="DD378" t="s">
        <v>3</v>
      </c>
      <c r="DE378" t="s">
        <v>3</v>
      </c>
      <c r="DF378">
        <f t="shared" si="172"/>
        <v>0</v>
      </c>
      <c r="DG378">
        <f>ROUND(ROUND(AF378*AJ378,2)*CX378,2)</f>
        <v>38092.980000000003</v>
      </c>
      <c r="DH378">
        <f>ROUND(ROUND(AG378*AK378,2)*CX378,2)</f>
        <v>11350.26</v>
      </c>
      <c r="DI378">
        <f t="shared" si="149"/>
        <v>0</v>
      </c>
      <c r="DJ378">
        <f>DG378</f>
        <v>38092.980000000003</v>
      </c>
      <c r="DK378">
        <v>0</v>
      </c>
      <c r="DL378" t="s">
        <v>3</v>
      </c>
      <c r="DM378">
        <v>0</v>
      </c>
      <c r="DN378" t="s">
        <v>3</v>
      </c>
      <c r="DO378">
        <v>0</v>
      </c>
    </row>
    <row r="379" spans="1:119" x14ac:dyDescent="0.2">
      <c r="A379">
        <f>ROW(Source!A285)</f>
        <v>285</v>
      </c>
      <c r="B379">
        <v>151751235</v>
      </c>
      <c r="C379">
        <v>151752382</v>
      </c>
      <c r="D379">
        <v>37394895</v>
      </c>
      <c r="E379">
        <v>1</v>
      </c>
      <c r="F379">
        <v>1</v>
      </c>
      <c r="G379">
        <v>37345137</v>
      </c>
      <c r="H379">
        <v>3</v>
      </c>
      <c r="I379" t="s">
        <v>630</v>
      </c>
      <c r="J379" t="s">
        <v>631</v>
      </c>
      <c r="K379" t="s">
        <v>632</v>
      </c>
      <c r="L379">
        <v>1301</v>
      </c>
      <c r="N379">
        <v>1003</v>
      </c>
      <c r="O379" t="s">
        <v>134</v>
      </c>
      <c r="P379" t="s">
        <v>134</v>
      </c>
      <c r="Q379">
        <v>1</v>
      </c>
      <c r="W379">
        <v>0</v>
      </c>
      <c r="X379">
        <v>558723984</v>
      </c>
      <c r="Y379">
        <f t="shared" si="169"/>
        <v>10</v>
      </c>
      <c r="AA379">
        <v>3.59</v>
      </c>
      <c r="AB379">
        <v>0</v>
      </c>
      <c r="AC379">
        <v>0</v>
      </c>
      <c r="AD379">
        <v>0</v>
      </c>
      <c r="AE379">
        <v>0.39</v>
      </c>
      <c r="AF379">
        <v>0</v>
      </c>
      <c r="AG379">
        <v>0</v>
      </c>
      <c r="AH379">
        <v>0</v>
      </c>
      <c r="AI379">
        <v>8.51</v>
      </c>
      <c r="AJ379">
        <v>1</v>
      </c>
      <c r="AK379">
        <v>1</v>
      </c>
      <c r="AL379">
        <v>1</v>
      </c>
      <c r="AM379">
        <v>2</v>
      </c>
      <c r="AN379">
        <v>0</v>
      </c>
      <c r="AO379">
        <v>1</v>
      </c>
      <c r="AP379">
        <v>1</v>
      </c>
      <c r="AQ379">
        <v>0</v>
      </c>
      <c r="AR379">
        <v>0</v>
      </c>
      <c r="AS379" t="s">
        <v>3</v>
      </c>
      <c r="AT379">
        <v>10</v>
      </c>
      <c r="AU379" t="s">
        <v>3</v>
      </c>
      <c r="AV379">
        <v>0</v>
      </c>
      <c r="AW379">
        <v>2</v>
      </c>
      <c r="AX379">
        <v>151752395</v>
      </c>
      <c r="AY379">
        <v>1</v>
      </c>
      <c r="AZ379">
        <v>0</v>
      </c>
      <c r="BA379">
        <v>457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V379">
        <v>0</v>
      </c>
      <c r="CW379">
        <v>0</v>
      </c>
      <c r="CX379">
        <f>ROUND(Y379*Source!I285,9)</f>
        <v>780</v>
      </c>
      <c r="CY379">
        <f t="shared" ref="CY379:CY386" si="177">AA379</f>
        <v>3.59</v>
      </c>
      <c r="CZ379">
        <f t="shared" ref="CZ379:CZ386" si="178">AE379</f>
        <v>0.39</v>
      </c>
      <c r="DA379">
        <f t="shared" ref="DA379:DA386" si="179">AI379</f>
        <v>8.51</v>
      </c>
      <c r="DB379">
        <f t="shared" si="170"/>
        <v>3.9</v>
      </c>
      <c r="DC379">
        <f t="shared" si="171"/>
        <v>0</v>
      </c>
      <c r="DD379" t="s">
        <v>3</v>
      </c>
      <c r="DE379" t="s">
        <v>3</v>
      </c>
      <c r="DF379">
        <f t="shared" ref="DF379:DF386" si="180">ROUND(ROUND(AE379*AI379,2)*CX379,2)</f>
        <v>2589.6</v>
      </c>
      <c r="DG379">
        <f t="shared" ref="DG379:DG400" si="181">ROUND(ROUND(AF379,2)*CX379,2)</f>
        <v>0</v>
      </c>
      <c r="DH379">
        <f t="shared" ref="DH379:DH400" si="182">ROUND(ROUND(AG379,2)*CX379,2)</f>
        <v>0</v>
      </c>
      <c r="DI379">
        <f t="shared" si="149"/>
        <v>0</v>
      </c>
      <c r="DJ379">
        <f t="shared" ref="DJ379:DJ386" si="183">DF379</f>
        <v>2589.6</v>
      </c>
      <c r="DK379">
        <v>0</v>
      </c>
      <c r="DL379" t="s">
        <v>3</v>
      </c>
      <c r="DM379">
        <v>0</v>
      </c>
      <c r="DN379" t="s">
        <v>3</v>
      </c>
      <c r="DO379">
        <v>0</v>
      </c>
    </row>
    <row r="380" spans="1:119" x14ac:dyDescent="0.2">
      <c r="A380">
        <f>ROW(Source!A285)</f>
        <v>285</v>
      </c>
      <c r="B380">
        <v>151751235</v>
      </c>
      <c r="C380">
        <v>151752382</v>
      </c>
      <c r="D380">
        <v>37395786</v>
      </c>
      <c r="E380">
        <v>1</v>
      </c>
      <c r="F380">
        <v>1</v>
      </c>
      <c r="G380">
        <v>37345137</v>
      </c>
      <c r="H380">
        <v>3</v>
      </c>
      <c r="I380" t="s">
        <v>633</v>
      </c>
      <c r="J380" t="s">
        <v>634</v>
      </c>
      <c r="K380" t="s">
        <v>635</v>
      </c>
      <c r="L380">
        <v>1346</v>
      </c>
      <c r="N380">
        <v>1009</v>
      </c>
      <c r="O380" t="s">
        <v>507</v>
      </c>
      <c r="P380" t="s">
        <v>507</v>
      </c>
      <c r="Q380">
        <v>1</v>
      </c>
      <c r="W380">
        <v>0</v>
      </c>
      <c r="X380">
        <v>-1558522825</v>
      </c>
      <c r="Y380">
        <f t="shared" si="169"/>
        <v>0.10299999999999999</v>
      </c>
      <c r="AA380">
        <v>68.8</v>
      </c>
      <c r="AB380">
        <v>0</v>
      </c>
      <c r="AC380">
        <v>0</v>
      </c>
      <c r="AD380">
        <v>0</v>
      </c>
      <c r="AE380">
        <v>6.27</v>
      </c>
      <c r="AF380">
        <v>0</v>
      </c>
      <c r="AG380">
        <v>0</v>
      </c>
      <c r="AH380">
        <v>0</v>
      </c>
      <c r="AI380">
        <v>10.15</v>
      </c>
      <c r="AJ380">
        <v>1</v>
      </c>
      <c r="AK380">
        <v>1</v>
      </c>
      <c r="AL380">
        <v>1</v>
      </c>
      <c r="AM380">
        <v>2</v>
      </c>
      <c r="AN380">
        <v>0</v>
      </c>
      <c r="AO380">
        <v>1</v>
      </c>
      <c r="AP380">
        <v>1</v>
      </c>
      <c r="AQ380">
        <v>0</v>
      </c>
      <c r="AR380">
        <v>0</v>
      </c>
      <c r="AS380" t="s">
        <v>3</v>
      </c>
      <c r="AT380">
        <v>0.10299999999999999</v>
      </c>
      <c r="AU380" t="s">
        <v>3</v>
      </c>
      <c r="AV380">
        <v>0</v>
      </c>
      <c r="AW380">
        <v>2</v>
      </c>
      <c r="AX380">
        <v>151752396</v>
      </c>
      <c r="AY380">
        <v>1</v>
      </c>
      <c r="AZ380">
        <v>0</v>
      </c>
      <c r="BA380">
        <v>458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V380">
        <v>0</v>
      </c>
      <c r="CW380">
        <v>0</v>
      </c>
      <c r="CX380">
        <f>ROUND(Y380*Source!I285,9)</f>
        <v>8.0340000000000007</v>
      </c>
      <c r="CY380">
        <f t="shared" si="177"/>
        <v>68.8</v>
      </c>
      <c r="CZ380">
        <f t="shared" si="178"/>
        <v>6.27</v>
      </c>
      <c r="DA380">
        <f t="shared" si="179"/>
        <v>10.15</v>
      </c>
      <c r="DB380">
        <f t="shared" si="170"/>
        <v>0.65</v>
      </c>
      <c r="DC380">
        <f t="shared" si="171"/>
        <v>0</v>
      </c>
      <c r="DD380" t="s">
        <v>3</v>
      </c>
      <c r="DE380" t="s">
        <v>3</v>
      </c>
      <c r="DF380">
        <f t="shared" si="180"/>
        <v>511.28</v>
      </c>
      <c r="DG380">
        <f t="shared" si="181"/>
        <v>0</v>
      </c>
      <c r="DH380">
        <f t="shared" si="182"/>
        <v>0</v>
      </c>
      <c r="DI380">
        <f t="shared" si="149"/>
        <v>0</v>
      </c>
      <c r="DJ380">
        <f t="shared" si="183"/>
        <v>511.28</v>
      </c>
      <c r="DK380">
        <v>0</v>
      </c>
      <c r="DL380" t="s">
        <v>3</v>
      </c>
      <c r="DM380">
        <v>0</v>
      </c>
      <c r="DN380" t="s">
        <v>3</v>
      </c>
      <c r="DO380">
        <v>0</v>
      </c>
    </row>
    <row r="381" spans="1:119" x14ac:dyDescent="0.2">
      <c r="A381">
        <f>ROW(Source!A285)</f>
        <v>285</v>
      </c>
      <c r="B381">
        <v>151751235</v>
      </c>
      <c r="C381">
        <v>151752382</v>
      </c>
      <c r="D381">
        <v>37393756</v>
      </c>
      <c r="E381">
        <v>1</v>
      </c>
      <c r="F381">
        <v>1</v>
      </c>
      <c r="G381">
        <v>37345137</v>
      </c>
      <c r="H381">
        <v>3</v>
      </c>
      <c r="I381" t="s">
        <v>524</v>
      </c>
      <c r="J381" t="s">
        <v>525</v>
      </c>
      <c r="K381" t="s">
        <v>526</v>
      </c>
      <c r="L381">
        <v>1346</v>
      </c>
      <c r="N381">
        <v>1009</v>
      </c>
      <c r="O381" t="s">
        <v>507</v>
      </c>
      <c r="P381" t="s">
        <v>507</v>
      </c>
      <c r="Q381">
        <v>1</v>
      </c>
      <c r="W381">
        <v>0</v>
      </c>
      <c r="X381">
        <v>-286966143</v>
      </c>
      <c r="Y381">
        <f t="shared" si="169"/>
        <v>0.02</v>
      </c>
      <c r="AA381">
        <v>502.59</v>
      </c>
      <c r="AB381">
        <v>0</v>
      </c>
      <c r="AC381">
        <v>0</v>
      </c>
      <c r="AD381">
        <v>0</v>
      </c>
      <c r="AE381">
        <v>16.7</v>
      </c>
      <c r="AF381">
        <v>0</v>
      </c>
      <c r="AG381">
        <v>0</v>
      </c>
      <c r="AH381">
        <v>0</v>
      </c>
      <c r="AI381">
        <v>27.84</v>
      </c>
      <c r="AJ381">
        <v>1</v>
      </c>
      <c r="AK381">
        <v>1</v>
      </c>
      <c r="AL381">
        <v>1</v>
      </c>
      <c r="AM381">
        <v>2</v>
      </c>
      <c r="AN381">
        <v>0</v>
      </c>
      <c r="AO381">
        <v>1</v>
      </c>
      <c r="AP381">
        <v>1</v>
      </c>
      <c r="AQ381">
        <v>0</v>
      </c>
      <c r="AR381">
        <v>0</v>
      </c>
      <c r="AS381" t="s">
        <v>3</v>
      </c>
      <c r="AT381">
        <v>0.02</v>
      </c>
      <c r="AU381" t="s">
        <v>3</v>
      </c>
      <c r="AV381">
        <v>0</v>
      </c>
      <c r="AW381">
        <v>2</v>
      </c>
      <c r="AX381">
        <v>151752397</v>
      </c>
      <c r="AY381">
        <v>1</v>
      </c>
      <c r="AZ381">
        <v>0</v>
      </c>
      <c r="BA381">
        <v>459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V381">
        <v>0</v>
      </c>
      <c r="CW381">
        <v>0</v>
      </c>
      <c r="CX381">
        <f>ROUND(Y381*Source!I285,9)</f>
        <v>1.56</v>
      </c>
      <c r="CY381">
        <f t="shared" si="177"/>
        <v>502.59</v>
      </c>
      <c r="CZ381">
        <f t="shared" si="178"/>
        <v>16.7</v>
      </c>
      <c r="DA381">
        <f t="shared" si="179"/>
        <v>27.84</v>
      </c>
      <c r="DB381">
        <f t="shared" si="170"/>
        <v>0.33</v>
      </c>
      <c r="DC381">
        <f t="shared" si="171"/>
        <v>0</v>
      </c>
      <c r="DD381" t="s">
        <v>3</v>
      </c>
      <c r="DE381" t="s">
        <v>3</v>
      </c>
      <c r="DF381">
        <f t="shared" si="180"/>
        <v>725.29</v>
      </c>
      <c r="DG381">
        <f t="shared" si="181"/>
        <v>0</v>
      </c>
      <c r="DH381">
        <f t="shared" si="182"/>
        <v>0</v>
      </c>
      <c r="DI381">
        <f t="shared" si="149"/>
        <v>0</v>
      </c>
      <c r="DJ381">
        <f t="shared" si="183"/>
        <v>725.29</v>
      </c>
      <c r="DK381">
        <v>0</v>
      </c>
      <c r="DL381" t="s">
        <v>3</v>
      </c>
      <c r="DM381">
        <v>0</v>
      </c>
      <c r="DN381" t="s">
        <v>3</v>
      </c>
      <c r="DO381">
        <v>0</v>
      </c>
    </row>
    <row r="382" spans="1:119" x14ac:dyDescent="0.2">
      <c r="A382">
        <f>ROW(Source!A285)</f>
        <v>285</v>
      </c>
      <c r="B382">
        <v>151751235</v>
      </c>
      <c r="C382">
        <v>151752382</v>
      </c>
      <c r="D382">
        <v>37393898</v>
      </c>
      <c r="E382">
        <v>1</v>
      </c>
      <c r="F382">
        <v>1</v>
      </c>
      <c r="G382">
        <v>37345137</v>
      </c>
      <c r="H382">
        <v>3</v>
      </c>
      <c r="I382" t="s">
        <v>636</v>
      </c>
      <c r="J382" t="s">
        <v>637</v>
      </c>
      <c r="K382" t="s">
        <v>638</v>
      </c>
      <c r="L382">
        <v>1348</v>
      </c>
      <c r="N382">
        <v>1009</v>
      </c>
      <c r="O382" t="s">
        <v>511</v>
      </c>
      <c r="P382" t="s">
        <v>511</v>
      </c>
      <c r="Q382">
        <v>1000</v>
      </c>
      <c r="W382">
        <v>0</v>
      </c>
      <c r="X382">
        <v>-1971136070</v>
      </c>
      <c r="Y382">
        <f t="shared" si="169"/>
        <v>2.0000000000000002E-5</v>
      </c>
      <c r="AA382">
        <v>52501.19</v>
      </c>
      <c r="AB382">
        <v>0</v>
      </c>
      <c r="AC382">
        <v>0</v>
      </c>
      <c r="AD382">
        <v>0</v>
      </c>
      <c r="AE382">
        <v>16189.08</v>
      </c>
      <c r="AF382">
        <v>0</v>
      </c>
      <c r="AG382">
        <v>0</v>
      </c>
      <c r="AH382">
        <v>0</v>
      </c>
      <c r="AI382">
        <v>3</v>
      </c>
      <c r="AJ382">
        <v>1</v>
      </c>
      <c r="AK382">
        <v>1</v>
      </c>
      <c r="AL382">
        <v>1</v>
      </c>
      <c r="AM382">
        <v>2</v>
      </c>
      <c r="AN382">
        <v>0</v>
      </c>
      <c r="AO382">
        <v>1</v>
      </c>
      <c r="AP382">
        <v>1</v>
      </c>
      <c r="AQ382">
        <v>0</v>
      </c>
      <c r="AR382">
        <v>0</v>
      </c>
      <c r="AS382" t="s">
        <v>3</v>
      </c>
      <c r="AT382">
        <v>2.0000000000000002E-5</v>
      </c>
      <c r="AU382" t="s">
        <v>3</v>
      </c>
      <c r="AV382">
        <v>0</v>
      </c>
      <c r="AW382">
        <v>2</v>
      </c>
      <c r="AX382">
        <v>151752398</v>
      </c>
      <c r="AY382">
        <v>1</v>
      </c>
      <c r="AZ382">
        <v>0</v>
      </c>
      <c r="BA382">
        <v>460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V382">
        <v>0</v>
      </c>
      <c r="CW382">
        <v>0</v>
      </c>
      <c r="CX382">
        <f>ROUND(Y382*Source!I285,9)</f>
        <v>1.56E-3</v>
      </c>
      <c r="CY382">
        <f t="shared" si="177"/>
        <v>52501.19</v>
      </c>
      <c r="CZ382">
        <f t="shared" si="178"/>
        <v>16189.08</v>
      </c>
      <c r="DA382">
        <f t="shared" si="179"/>
        <v>3</v>
      </c>
      <c r="DB382">
        <f t="shared" si="170"/>
        <v>0.32</v>
      </c>
      <c r="DC382">
        <f t="shared" si="171"/>
        <v>0</v>
      </c>
      <c r="DD382" t="s">
        <v>3</v>
      </c>
      <c r="DE382" t="s">
        <v>3</v>
      </c>
      <c r="DF382">
        <f t="shared" si="180"/>
        <v>75.760000000000005</v>
      </c>
      <c r="DG382">
        <f t="shared" si="181"/>
        <v>0</v>
      </c>
      <c r="DH382">
        <f t="shared" si="182"/>
        <v>0</v>
      </c>
      <c r="DI382">
        <f t="shared" si="149"/>
        <v>0</v>
      </c>
      <c r="DJ382">
        <f t="shared" si="183"/>
        <v>75.760000000000005</v>
      </c>
      <c r="DK382">
        <v>0</v>
      </c>
      <c r="DL382" t="s">
        <v>3</v>
      </c>
      <c r="DM382">
        <v>0</v>
      </c>
      <c r="DN382" t="s">
        <v>3</v>
      </c>
      <c r="DO382">
        <v>0</v>
      </c>
    </row>
    <row r="383" spans="1:119" x14ac:dyDescent="0.2">
      <c r="A383">
        <f>ROW(Source!A285)</f>
        <v>285</v>
      </c>
      <c r="B383">
        <v>151751235</v>
      </c>
      <c r="C383">
        <v>151752382</v>
      </c>
      <c r="D383">
        <v>37394268</v>
      </c>
      <c r="E383">
        <v>1</v>
      </c>
      <c r="F383">
        <v>1</v>
      </c>
      <c r="G383">
        <v>37345137</v>
      </c>
      <c r="H383">
        <v>3</v>
      </c>
      <c r="I383" t="s">
        <v>508</v>
      </c>
      <c r="J383" t="s">
        <v>509</v>
      </c>
      <c r="K383" t="s">
        <v>510</v>
      </c>
      <c r="L383">
        <v>1348</v>
      </c>
      <c r="N383">
        <v>1009</v>
      </c>
      <c r="O383" t="s">
        <v>511</v>
      </c>
      <c r="P383" t="s">
        <v>511</v>
      </c>
      <c r="Q383">
        <v>1000</v>
      </c>
      <c r="W383">
        <v>0</v>
      </c>
      <c r="X383">
        <v>1488995423</v>
      </c>
      <c r="Y383">
        <f t="shared" si="169"/>
        <v>2.0000000000000002E-5</v>
      </c>
      <c r="AA383">
        <v>1617949.24</v>
      </c>
      <c r="AB383">
        <v>0</v>
      </c>
      <c r="AC383">
        <v>0</v>
      </c>
      <c r="AD383">
        <v>0</v>
      </c>
      <c r="AE383">
        <v>60966</v>
      </c>
      <c r="AF383">
        <v>0</v>
      </c>
      <c r="AG383">
        <v>0</v>
      </c>
      <c r="AH383">
        <v>0</v>
      </c>
      <c r="AI383">
        <v>24.55</v>
      </c>
      <c r="AJ383">
        <v>1</v>
      </c>
      <c r="AK383">
        <v>1</v>
      </c>
      <c r="AL383">
        <v>1</v>
      </c>
      <c r="AM383">
        <v>2</v>
      </c>
      <c r="AN383">
        <v>0</v>
      </c>
      <c r="AO383">
        <v>1</v>
      </c>
      <c r="AP383">
        <v>1</v>
      </c>
      <c r="AQ383">
        <v>0</v>
      </c>
      <c r="AR383">
        <v>0</v>
      </c>
      <c r="AS383" t="s">
        <v>3</v>
      </c>
      <c r="AT383">
        <v>2.0000000000000002E-5</v>
      </c>
      <c r="AU383" t="s">
        <v>3</v>
      </c>
      <c r="AV383">
        <v>0</v>
      </c>
      <c r="AW383">
        <v>2</v>
      </c>
      <c r="AX383">
        <v>151752399</v>
      </c>
      <c r="AY383">
        <v>1</v>
      </c>
      <c r="AZ383">
        <v>0</v>
      </c>
      <c r="BA383">
        <v>461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V383">
        <v>0</v>
      </c>
      <c r="CW383">
        <v>0</v>
      </c>
      <c r="CX383">
        <f>ROUND(Y383*Source!I285,9)</f>
        <v>1.56E-3</v>
      </c>
      <c r="CY383">
        <f t="shared" si="177"/>
        <v>1617949.24</v>
      </c>
      <c r="CZ383">
        <f t="shared" si="178"/>
        <v>60966</v>
      </c>
      <c r="DA383">
        <f t="shared" si="179"/>
        <v>24.55</v>
      </c>
      <c r="DB383">
        <f t="shared" si="170"/>
        <v>1.22</v>
      </c>
      <c r="DC383">
        <f t="shared" si="171"/>
        <v>0</v>
      </c>
      <c r="DD383" t="s">
        <v>3</v>
      </c>
      <c r="DE383" t="s">
        <v>3</v>
      </c>
      <c r="DF383">
        <f t="shared" si="180"/>
        <v>2334.88</v>
      </c>
      <c r="DG383">
        <f t="shared" si="181"/>
        <v>0</v>
      </c>
      <c r="DH383">
        <f t="shared" si="182"/>
        <v>0</v>
      </c>
      <c r="DI383">
        <f t="shared" si="149"/>
        <v>0</v>
      </c>
      <c r="DJ383">
        <f t="shared" si="183"/>
        <v>2334.88</v>
      </c>
      <c r="DK383">
        <v>0</v>
      </c>
      <c r="DL383" t="s">
        <v>3</v>
      </c>
      <c r="DM383">
        <v>0</v>
      </c>
      <c r="DN383" t="s">
        <v>3</v>
      </c>
      <c r="DO383">
        <v>0</v>
      </c>
    </row>
    <row r="384" spans="1:119" x14ac:dyDescent="0.2">
      <c r="A384">
        <f>ROW(Source!A285)</f>
        <v>285</v>
      </c>
      <c r="B384">
        <v>151751235</v>
      </c>
      <c r="C384">
        <v>151752382</v>
      </c>
      <c r="D384">
        <v>37397185</v>
      </c>
      <c r="E384">
        <v>1</v>
      </c>
      <c r="F384">
        <v>1</v>
      </c>
      <c r="G384">
        <v>37345137</v>
      </c>
      <c r="H384">
        <v>3</v>
      </c>
      <c r="I384" t="s">
        <v>639</v>
      </c>
      <c r="J384" t="s">
        <v>640</v>
      </c>
      <c r="K384" t="s">
        <v>641</v>
      </c>
      <c r="L384">
        <v>1296</v>
      </c>
      <c r="N384">
        <v>1002</v>
      </c>
      <c r="O384" t="s">
        <v>560</v>
      </c>
      <c r="P384" t="s">
        <v>560</v>
      </c>
      <c r="Q384">
        <v>1</v>
      </c>
      <c r="W384">
        <v>0</v>
      </c>
      <c r="X384">
        <v>1316136962</v>
      </c>
      <c r="Y384">
        <f t="shared" si="169"/>
        <v>2.1280000000000001</v>
      </c>
      <c r="AA384">
        <v>109.51</v>
      </c>
      <c r="AB384">
        <v>0</v>
      </c>
      <c r="AC384">
        <v>0</v>
      </c>
      <c r="AD384">
        <v>0</v>
      </c>
      <c r="AE384">
        <v>16.260000000000002</v>
      </c>
      <c r="AF384">
        <v>0</v>
      </c>
      <c r="AG384">
        <v>0</v>
      </c>
      <c r="AH384">
        <v>0</v>
      </c>
      <c r="AI384">
        <v>6.23</v>
      </c>
      <c r="AJ384">
        <v>1</v>
      </c>
      <c r="AK384">
        <v>1</v>
      </c>
      <c r="AL384">
        <v>1</v>
      </c>
      <c r="AM384">
        <v>2</v>
      </c>
      <c r="AN384">
        <v>0</v>
      </c>
      <c r="AO384">
        <v>1</v>
      </c>
      <c r="AP384">
        <v>1</v>
      </c>
      <c r="AQ384">
        <v>0</v>
      </c>
      <c r="AR384">
        <v>0</v>
      </c>
      <c r="AS384" t="s">
        <v>3</v>
      </c>
      <c r="AT384">
        <v>2.1280000000000001</v>
      </c>
      <c r="AU384" t="s">
        <v>3</v>
      </c>
      <c r="AV384">
        <v>0</v>
      </c>
      <c r="AW384">
        <v>2</v>
      </c>
      <c r="AX384">
        <v>151752400</v>
      </c>
      <c r="AY384">
        <v>1</v>
      </c>
      <c r="AZ384">
        <v>0</v>
      </c>
      <c r="BA384">
        <v>462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V384">
        <v>0</v>
      </c>
      <c r="CW384">
        <v>0</v>
      </c>
      <c r="CX384">
        <f>ROUND(Y384*Source!I285,9)</f>
        <v>165.98400000000001</v>
      </c>
      <c r="CY384">
        <f t="shared" si="177"/>
        <v>109.51</v>
      </c>
      <c r="CZ384">
        <f t="shared" si="178"/>
        <v>16.260000000000002</v>
      </c>
      <c r="DA384">
        <f t="shared" si="179"/>
        <v>6.23</v>
      </c>
      <c r="DB384">
        <f t="shared" si="170"/>
        <v>34.6</v>
      </c>
      <c r="DC384">
        <f t="shared" si="171"/>
        <v>0</v>
      </c>
      <c r="DD384" t="s">
        <v>3</v>
      </c>
      <c r="DE384" t="s">
        <v>3</v>
      </c>
      <c r="DF384">
        <f t="shared" si="180"/>
        <v>16814.18</v>
      </c>
      <c r="DG384">
        <f t="shared" si="181"/>
        <v>0</v>
      </c>
      <c r="DH384">
        <f t="shared" si="182"/>
        <v>0</v>
      </c>
      <c r="DI384">
        <f t="shared" si="149"/>
        <v>0</v>
      </c>
      <c r="DJ384">
        <f t="shared" si="183"/>
        <v>16814.18</v>
      </c>
      <c r="DK384">
        <v>0</v>
      </c>
      <c r="DL384" t="s">
        <v>3</v>
      </c>
      <c r="DM384">
        <v>0</v>
      </c>
      <c r="DN384" t="s">
        <v>3</v>
      </c>
      <c r="DO384">
        <v>0</v>
      </c>
    </row>
    <row r="385" spans="1:119" x14ac:dyDescent="0.2">
      <c r="A385">
        <f>ROW(Source!A285)</f>
        <v>285</v>
      </c>
      <c r="B385">
        <v>151751235</v>
      </c>
      <c r="C385">
        <v>151752382</v>
      </c>
      <c r="D385">
        <v>37397091</v>
      </c>
      <c r="E385">
        <v>1</v>
      </c>
      <c r="F385">
        <v>1</v>
      </c>
      <c r="G385">
        <v>37345137</v>
      </c>
      <c r="H385">
        <v>3</v>
      </c>
      <c r="I385" t="s">
        <v>512</v>
      </c>
      <c r="J385" t="s">
        <v>513</v>
      </c>
      <c r="K385" t="s">
        <v>514</v>
      </c>
      <c r="L385">
        <v>1349</v>
      </c>
      <c r="N385">
        <v>1009</v>
      </c>
      <c r="O385" t="s">
        <v>515</v>
      </c>
      <c r="P385" t="s">
        <v>515</v>
      </c>
      <c r="Q385">
        <v>1E-3</v>
      </c>
      <c r="W385">
        <v>0</v>
      </c>
      <c r="X385">
        <v>-710729592</v>
      </c>
      <c r="Y385">
        <f t="shared" si="169"/>
        <v>4</v>
      </c>
      <c r="AA385">
        <v>0.4</v>
      </c>
      <c r="AB385">
        <v>0</v>
      </c>
      <c r="AC385">
        <v>0</v>
      </c>
      <c r="AD385">
        <v>0</v>
      </c>
      <c r="AE385">
        <v>7.0000000000000007E-2</v>
      </c>
      <c r="AF385">
        <v>0</v>
      </c>
      <c r="AG385">
        <v>0</v>
      </c>
      <c r="AH385">
        <v>0</v>
      </c>
      <c r="AI385">
        <v>5.29</v>
      </c>
      <c r="AJ385">
        <v>1</v>
      </c>
      <c r="AK385">
        <v>1</v>
      </c>
      <c r="AL385">
        <v>1</v>
      </c>
      <c r="AM385">
        <v>2</v>
      </c>
      <c r="AN385">
        <v>0</v>
      </c>
      <c r="AO385">
        <v>1</v>
      </c>
      <c r="AP385">
        <v>1</v>
      </c>
      <c r="AQ385">
        <v>0</v>
      </c>
      <c r="AR385">
        <v>0</v>
      </c>
      <c r="AS385" t="s">
        <v>3</v>
      </c>
      <c r="AT385">
        <v>4</v>
      </c>
      <c r="AU385" t="s">
        <v>3</v>
      </c>
      <c r="AV385">
        <v>0</v>
      </c>
      <c r="AW385">
        <v>2</v>
      </c>
      <c r="AX385">
        <v>151752401</v>
      </c>
      <c r="AY385">
        <v>1</v>
      </c>
      <c r="AZ385">
        <v>0</v>
      </c>
      <c r="BA385">
        <v>463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V385">
        <v>0</v>
      </c>
      <c r="CW385">
        <v>0</v>
      </c>
      <c r="CX385">
        <f>ROUND(Y385*Source!I285,9)</f>
        <v>312</v>
      </c>
      <c r="CY385">
        <f t="shared" si="177"/>
        <v>0.4</v>
      </c>
      <c r="CZ385">
        <f t="shared" si="178"/>
        <v>7.0000000000000007E-2</v>
      </c>
      <c r="DA385">
        <f t="shared" si="179"/>
        <v>5.29</v>
      </c>
      <c r="DB385">
        <f t="shared" si="170"/>
        <v>0.28000000000000003</v>
      </c>
      <c r="DC385">
        <f t="shared" si="171"/>
        <v>0</v>
      </c>
      <c r="DD385" t="s">
        <v>3</v>
      </c>
      <c r="DE385" t="s">
        <v>3</v>
      </c>
      <c r="DF385">
        <f t="shared" si="180"/>
        <v>115.44</v>
      </c>
      <c r="DG385">
        <f t="shared" si="181"/>
        <v>0</v>
      </c>
      <c r="DH385">
        <f t="shared" si="182"/>
        <v>0</v>
      </c>
      <c r="DI385">
        <f t="shared" ref="DI385:DI448" si="184">ROUND(ROUND(AH385,2)*CX385,2)</f>
        <v>0</v>
      </c>
      <c r="DJ385">
        <f t="shared" si="183"/>
        <v>115.44</v>
      </c>
      <c r="DK385">
        <v>0</v>
      </c>
      <c r="DL385" t="s">
        <v>3</v>
      </c>
      <c r="DM385">
        <v>0</v>
      </c>
      <c r="DN385" t="s">
        <v>3</v>
      </c>
      <c r="DO385">
        <v>0</v>
      </c>
    </row>
    <row r="386" spans="1:119" x14ac:dyDescent="0.2">
      <c r="A386">
        <f>ROW(Source!A285)</f>
        <v>285</v>
      </c>
      <c r="B386">
        <v>151751235</v>
      </c>
      <c r="C386">
        <v>151752382</v>
      </c>
      <c r="D386">
        <v>122131071</v>
      </c>
      <c r="E386">
        <v>37345137</v>
      </c>
      <c r="F386">
        <v>1</v>
      </c>
      <c r="G386">
        <v>37345137</v>
      </c>
      <c r="H386">
        <v>3</v>
      </c>
      <c r="I386" t="s">
        <v>360</v>
      </c>
      <c r="J386" t="s">
        <v>3</v>
      </c>
      <c r="K386" t="s">
        <v>361</v>
      </c>
      <c r="L386">
        <v>1354</v>
      </c>
      <c r="N386">
        <v>1010</v>
      </c>
      <c r="O386" t="s">
        <v>29</v>
      </c>
      <c r="P386" t="s">
        <v>29</v>
      </c>
      <c r="Q386">
        <v>1</v>
      </c>
      <c r="W386">
        <v>0</v>
      </c>
      <c r="X386">
        <v>-195034610</v>
      </c>
      <c r="Y386">
        <f t="shared" si="169"/>
        <v>1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9.74</v>
      </c>
      <c r="AJ386">
        <v>1</v>
      </c>
      <c r="AK386">
        <v>1</v>
      </c>
      <c r="AL386">
        <v>1</v>
      </c>
      <c r="AM386">
        <v>0</v>
      </c>
      <c r="AN386">
        <v>0</v>
      </c>
      <c r="AO386">
        <v>0</v>
      </c>
      <c r="AP386">
        <v>1</v>
      </c>
      <c r="AQ386">
        <v>0</v>
      </c>
      <c r="AR386">
        <v>0</v>
      </c>
      <c r="AS386" t="s">
        <v>3</v>
      </c>
      <c r="AT386">
        <v>1</v>
      </c>
      <c r="AU386" t="s">
        <v>3</v>
      </c>
      <c r="AV386">
        <v>0</v>
      </c>
      <c r="AW386">
        <v>2</v>
      </c>
      <c r="AX386">
        <v>151752402</v>
      </c>
      <c r="AY386">
        <v>1</v>
      </c>
      <c r="AZ386">
        <v>0</v>
      </c>
      <c r="BA386">
        <v>464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V386">
        <v>0</v>
      </c>
      <c r="CW386">
        <v>0</v>
      </c>
      <c r="CX386">
        <f>ROUND(Y386*Source!I285,9)</f>
        <v>78</v>
      </c>
      <c r="CY386">
        <f t="shared" si="177"/>
        <v>0</v>
      </c>
      <c r="CZ386">
        <f t="shared" si="178"/>
        <v>0</v>
      </c>
      <c r="DA386">
        <f t="shared" si="179"/>
        <v>9.74</v>
      </c>
      <c r="DB386">
        <f t="shared" si="170"/>
        <v>0</v>
      </c>
      <c r="DC386">
        <f t="shared" si="171"/>
        <v>0</v>
      </c>
      <c r="DD386" t="s">
        <v>3</v>
      </c>
      <c r="DE386" t="s">
        <v>3</v>
      </c>
      <c r="DF386">
        <f t="shared" si="180"/>
        <v>0</v>
      </c>
      <c r="DG386">
        <f t="shared" si="181"/>
        <v>0</v>
      </c>
      <c r="DH386">
        <f t="shared" si="182"/>
        <v>0</v>
      </c>
      <c r="DI386">
        <f t="shared" si="184"/>
        <v>0</v>
      </c>
      <c r="DJ386">
        <f t="shared" si="183"/>
        <v>0</v>
      </c>
      <c r="DK386">
        <v>0</v>
      </c>
      <c r="DL386" t="s">
        <v>3</v>
      </c>
      <c r="DM386">
        <v>0</v>
      </c>
      <c r="DN386" t="s">
        <v>3</v>
      </c>
      <c r="DO386">
        <v>0</v>
      </c>
    </row>
    <row r="387" spans="1:119" x14ac:dyDescent="0.2">
      <c r="A387">
        <f>ROW(Source!A290)</f>
        <v>290</v>
      </c>
      <c r="B387">
        <v>151751237</v>
      </c>
      <c r="C387">
        <v>151752405</v>
      </c>
      <c r="D387">
        <v>37345142</v>
      </c>
      <c r="E387">
        <v>37345137</v>
      </c>
      <c r="F387">
        <v>1</v>
      </c>
      <c r="G387">
        <v>37345137</v>
      </c>
      <c r="H387">
        <v>1</v>
      </c>
      <c r="I387" t="s">
        <v>497</v>
      </c>
      <c r="J387" t="s">
        <v>3</v>
      </c>
      <c r="K387" t="s">
        <v>498</v>
      </c>
      <c r="L387">
        <v>1191</v>
      </c>
      <c r="N387">
        <v>1013</v>
      </c>
      <c r="O387" t="s">
        <v>499</v>
      </c>
      <c r="P387" t="s">
        <v>499</v>
      </c>
      <c r="Q387">
        <v>1</v>
      </c>
      <c r="W387">
        <v>0</v>
      </c>
      <c r="X387">
        <v>476480486</v>
      </c>
      <c r="Y387">
        <f t="shared" si="169"/>
        <v>26.8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1</v>
      </c>
      <c r="AJ387">
        <v>1</v>
      </c>
      <c r="AK387">
        <v>1</v>
      </c>
      <c r="AL387">
        <v>1</v>
      </c>
      <c r="AM387">
        <v>-2</v>
      </c>
      <c r="AN387">
        <v>0</v>
      </c>
      <c r="AO387">
        <v>1</v>
      </c>
      <c r="AP387">
        <v>1</v>
      </c>
      <c r="AQ387">
        <v>0</v>
      </c>
      <c r="AR387">
        <v>0</v>
      </c>
      <c r="AS387" t="s">
        <v>3</v>
      </c>
      <c r="AT387">
        <v>26.8</v>
      </c>
      <c r="AU387" t="s">
        <v>3</v>
      </c>
      <c r="AV387">
        <v>1</v>
      </c>
      <c r="AW387">
        <v>2</v>
      </c>
      <c r="AX387">
        <v>151752419</v>
      </c>
      <c r="AY387">
        <v>1</v>
      </c>
      <c r="AZ387">
        <v>0</v>
      </c>
      <c r="BA387">
        <v>465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U387">
        <f>ROUND(AT387*Source!I290*AH387*AL387,2)</f>
        <v>0</v>
      </c>
      <c r="CV387">
        <f>ROUND(Y387*Source!I290,9)</f>
        <v>6.5659999999999998</v>
      </c>
      <c r="CW387">
        <v>0</v>
      </c>
      <c r="CX387">
        <f>ROUND(Y387*Source!I290,9)</f>
        <v>6.5659999999999998</v>
      </c>
      <c r="CY387">
        <f>AD387</f>
        <v>0</v>
      </c>
      <c r="CZ387">
        <f>AH387</f>
        <v>0</v>
      </c>
      <c r="DA387">
        <f>AL387</f>
        <v>1</v>
      </c>
      <c r="DB387">
        <f t="shared" si="170"/>
        <v>0</v>
      </c>
      <c r="DC387">
        <f t="shared" si="171"/>
        <v>0</v>
      </c>
      <c r="DD387" t="s">
        <v>3</v>
      </c>
      <c r="DE387" t="s">
        <v>3</v>
      </c>
      <c r="DF387">
        <f t="shared" ref="DF387:DF404" si="185">ROUND(ROUND(AE387,2)*CX387,2)</f>
        <v>0</v>
      </c>
      <c r="DG387">
        <f t="shared" si="181"/>
        <v>0</v>
      </c>
      <c r="DH387">
        <f t="shared" si="182"/>
        <v>0</v>
      </c>
      <c r="DI387">
        <f t="shared" si="184"/>
        <v>0</v>
      </c>
      <c r="DJ387">
        <f>DI387</f>
        <v>0</v>
      </c>
      <c r="DK387">
        <v>0</v>
      </c>
      <c r="DL387" t="s">
        <v>3</v>
      </c>
      <c r="DM387">
        <v>0</v>
      </c>
      <c r="DN387" t="s">
        <v>3</v>
      </c>
      <c r="DO387">
        <v>0</v>
      </c>
    </row>
    <row r="388" spans="1:119" x14ac:dyDescent="0.2">
      <c r="A388">
        <f>ROW(Source!A290)</f>
        <v>290</v>
      </c>
      <c r="B388">
        <v>151751237</v>
      </c>
      <c r="C388">
        <v>151752405</v>
      </c>
      <c r="D388">
        <v>37418162</v>
      </c>
      <c r="E388">
        <v>1</v>
      </c>
      <c r="F388">
        <v>1</v>
      </c>
      <c r="G388">
        <v>37345137</v>
      </c>
      <c r="H388">
        <v>2</v>
      </c>
      <c r="I388" t="s">
        <v>591</v>
      </c>
      <c r="J388" t="s">
        <v>592</v>
      </c>
      <c r="K388" t="s">
        <v>593</v>
      </c>
      <c r="L388">
        <v>1368</v>
      </c>
      <c r="N388">
        <v>1011</v>
      </c>
      <c r="O388" t="s">
        <v>503</v>
      </c>
      <c r="P388" t="s">
        <v>503</v>
      </c>
      <c r="Q388">
        <v>1</v>
      </c>
      <c r="W388">
        <v>0</v>
      </c>
      <c r="X388">
        <v>-1515164169</v>
      </c>
      <c r="Y388">
        <f t="shared" si="169"/>
        <v>5.53</v>
      </c>
      <c r="AA388">
        <v>0</v>
      </c>
      <c r="AB388">
        <v>7.11</v>
      </c>
      <c r="AC388">
        <v>0</v>
      </c>
      <c r="AD388">
        <v>0</v>
      </c>
      <c r="AE388">
        <v>0</v>
      </c>
      <c r="AF388">
        <v>7.11</v>
      </c>
      <c r="AG388">
        <v>0</v>
      </c>
      <c r="AH388">
        <v>0</v>
      </c>
      <c r="AI388">
        <v>1</v>
      </c>
      <c r="AJ388">
        <v>1</v>
      </c>
      <c r="AK388">
        <v>1</v>
      </c>
      <c r="AL388">
        <v>1</v>
      </c>
      <c r="AM388">
        <v>-2</v>
      </c>
      <c r="AN388">
        <v>0</v>
      </c>
      <c r="AO388">
        <v>1</v>
      </c>
      <c r="AP388">
        <v>1</v>
      </c>
      <c r="AQ388">
        <v>0</v>
      </c>
      <c r="AR388">
        <v>0</v>
      </c>
      <c r="AS388" t="s">
        <v>3</v>
      </c>
      <c r="AT388">
        <v>5.53</v>
      </c>
      <c r="AU388" t="s">
        <v>3</v>
      </c>
      <c r="AV388">
        <v>0</v>
      </c>
      <c r="AW388">
        <v>2</v>
      </c>
      <c r="AX388">
        <v>151752420</v>
      </c>
      <c r="AY388">
        <v>1</v>
      </c>
      <c r="AZ388">
        <v>0</v>
      </c>
      <c r="BA388">
        <v>466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V388">
        <v>0</v>
      </c>
      <c r="CW388">
        <f>ROUND(Y388*Source!I290,9)</f>
        <v>1.3548500000000001</v>
      </c>
      <c r="CX388">
        <f>ROUND(Y388*Source!I290,9)</f>
        <v>1.3548500000000001</v>
      </c>
      <c r="CY388">
        <f>AB388</f>
        <v>7.11</v>
      </c>
      <c r="CZ388">
        <f>AF388</f>
        <v>7.11</v>
      </c>
      <c r="DA388">
        <f>AJ388</f>
        <v>1</v>
      </c>
      <c r="DB388">
        <f t="shared" si="170"/>
        <v>39.32</v>
      </c>
      <c r="DC388">
        <f t="shared" si="171"/>
        <v>0</v>
      </c>
      <c r="DD388" t="s">
        <v>3</v>
      </c>
      <c r="DE388" t="s">
        <v>3</v>
      </c>
      <c r="DF388">
        <f t="shared" si="185"/>
        <v>0</v>
      </c>
      <c r="DG388">
        <f t="shared" si="181"/>
        <v>9.6300000000000008</v>
      </c>
      <c r="DH388">
        <f t="shared" si="182"/>
        <v>0</v>
      </c>
      <c r="DI388">
        <f t="shared" si="184"/>
        <v>0</v>
      </c>
      <c r="DJ388">
        <f>DG388</f>
        <v>9.6300000000000008</v>
      </c>
      <c r="DK388">
        <v>0</v>
      </c>
      <c r="DL388" t="s">
        <v>3</v>
      </c>
      <c r="DM388">
        <v>0</v>
      </c>
      <c r="DN388" t="s">
        <v>3</v>
      </c>
      <c r="DO388">
        <v>0</v>
      </c>
    </row>
    <row r="389" spans="1:119" x14ac:dyDescent="0.2">
      <c r="A389">
        <f>ROW(Source!A290)</f>
        <v>290</v>
      </c>
      <c r="B389">
        <v>151751237</v>
      </c>
      <c r="C389">
        <v>151752405</v>
      </c>
      <c r="D389">
        <v>37418445</v>
      </c>
      <c r="E389">
        <v>1</v>
      </c>
      <c r="F389">
        <v>1</v>
      </c>
      <c r="G389">
        <v>37345137</v>
      </c>
      <c r="H389">
        <v>2</v>
      </c>
      <c r="I389" t="s">
        <v>567</v>
      </c>
      <c r="J389" t="s">
        <v>568</v>
      </c>
      <c r="K389" t="s">
        <v>569</v>
      </c>
      <c r="L389">
        <v>1368</v>
      </c>
      <c r="N389">
        <v>1011</v>
      </c>
      <c r="O389" t="s">
        <v>503</v>
      </c>
      <c r="P389" t="s">
        <v>503</v>
      </c>
      <c r="Q389">
        <v>1</v>
      </c>
      <c r="W389">
        <v>0</v>
      </c>
      <c r="X389">
        <v>-1440889904</v>
      </c>
      <c r="Y389">
        <f t="shared" si="169"/>
        <v>0.43</v>
      </c>
      <c r="AA389">
        <v>0</v>
      </c>
      <c r="AB389">
        <v>83.1</v>
      </c>
      <c r="AC389">
        <v>12.62</v>
      </c>
      <c r="AD389">
        <v>0</v>
      </c>
      <c r="AE389">
        <v>0</v>
      </c>
      <c r="AF389">
        <v>83.1</v>
      </c>
      <c r="AG389">
        <v>12.62</v>
      </c>
      <c r="AH389">
        <v>0</v>
      </c>
      <c r="AI389">
        <v>1</v>
      </c>
      <c r="AJ389">
        <v>1</v>
      </c>
      <c r="AK389">
        <v>1</v>
      </c>
      <c r="AL389">
        <v>1</v>
      </c>
      <c r="AM389">
        <v>-2</v>
      </c>
      <c r="AN389">
        <v>0</v>
      </c>
      <c r="AO389">
        <v>1</v>
      </c>
      <c r="AP389">
        <v>1</v>
      </c>
      <c r="AQ389">
        <v>0</v>
      </c>
      <c r="AR389">
        <v>0</v>
      </c>
      <c r="AS389" t="s">
        <v>3</v>
      </c>
      <c r="AT389">
        <v>0.43</v>
      </c>
      <c r="AU389" t="s">
        <v>3</v>
      </c>
      <c r="AV389">
        <v>0</v>
      </c>
      <c r="AW389">
        <v>2</v>
      </c>
      <c r="AX389">
        <v>151752421</v>
      </c>
      <c r="AY389">
        <v>1</v>
      </c>
      <c r="AZ389">
        <v>0</v>
      </c>
      <c r="BA389">
        <v>467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V389">
        <v>0</v>
      </c>
      <c r="CW389">
        <f>ROUND(Y389*Source!I290,9)</f>
        <v>0.10535</v>
      </c>
      <c r="CX389">
        <f>ROUND(Y389*Source!I290,9)</f>
        <v>0.10535</v>
      </c>
      <c r="CY389">
        <f>AB389</f>
        <v>83.1</v>
      </c>
      <c r="CZ389">
        <f>AF389</f>
        <v>83.1</v>
      </c>
      <c r="DA389">
        <f>AJ389</f>
        <v>1</v>
      </c>
      <c r="DB389">
        <f t="shared" si="170"/>
        <v>35.729999999999997</v>
      </c>
      <c r="DC389">
        <f t="shared" si="171"/>
        <v>5.43</v>
      </c>
      <c r="DD389" t="s">
        <v>3</v>
      </c>
      <c r="DE389" t="s">
        <v>3</v>
      </c>
      <c r="DF389">
        <f t="shared" si="185"/>
        <v>0</v>
      </c>
      <c r="DG389">
        <f t="shared" si="181"/>
        <v>8.75</v>
      </c>
      <c r="DH389">
        <f t="shared" si="182"/>
        <v>1.33</v>
      </c>
      <c r="DI389">
        <f t="shared" si="184"/>
        <v>0</v>
      </c>
      <c r="DJ389">
        <f>DG389</f>
        <v>8.75</v>
      </c>
      <c r="DK389">
        <v>0</v>
      </c>
      <c r="DL389" t="s">
        <v>3</v>
      </c>
      <c r="DM389">
        <v>0</v>
      </c>
      <c r="DN389" t="s">
        <v>3</v>
      </c>
      <c r="DO389">
        <v>0</v>
      </c>
    </row>
    <row r="390" spans="1:119" x14ac:dyDescent="0.2">
      <c r="A390">
        <f>ROW(Source!A290)</f>
        <v>290</v>
      </c>
      <c r="B390">
        <v>151751237</v>
      </c>
      <c r="C390">
        <v>151752405</v>
      </c>
      <c r="D390">
        <v>37418483</v>
      </c>
      <c r="E390">
        <v>1</v>
      </c>
      <c r="F390">
        <v>1</v>
      </c>
      <c r="G390">
        <v>37345137</v>
      </c>
      <c r="H390">
        <v>2</v>
      </c>
      <c r="I390" t="s">
        <v>594</v>
      </c>
      <c r="J390" t="s">
        <v>595</v>
      </c>
      <c r="K390" t="s">
        <v>596</v>
      </c>
      <c r="L390">
        <v>1368</v>
      </c>
      <c r="N390">
        <v>1011</v>
      </c>
      <c r="O390" t="s">
        <v>503</v>
      </c>
      <c r="P390" t="s">
        <v>503</v>
      </c>
      <c r="Q390">
        <v>1</v>
      </c>
      <c r="W390">
        <v>0</v>
      </c>
      <c r="X390">
        <v>1944310998</v>
      </c>
      <c r="Y390">
        <f t="shared" si="169"/>
        <v>5.33</v>
      </c>
      <c r="AA390">
        <v>0</v>
      </c>
      <c r="AB390">
        <v>0.77</v>
      </c>
      <c r="AC390">
        <v>0</v>
      </c>
      <c r="AD390">
        <v>0</v>
      </c>
      <c r="AE390">
        <v>0</v>
      </c>
      <c r="AF390">
        <v>0.77</v>
      </c>
      <c r="AG390">
        <v>0</v>
      </c>
      <c r="AH390">
        <v>0</v>
      </c>
      <c r="AI390">
        <v>1</v>
      </c>
      <c r="AJ390">
        <v>1</v>
      </c>
      <c r="AK390">
        <v>1</v>
      </c>
      <c r="AL390">
        <v>1</v>
      </c>
      <c r="AM390">
        <v>-2</v>
      </c>
      <c r="AN390">
        <v>0</v>
      </c>
      <c r="AO390">
        <v>1</v>
      </c>
      <c r="AP390">
        <v>1</v>
      </c>
      <c r="AQ390">
        <v>0</v>
      </c>
      <c r="AR390">
        <v>0</v>
      </c>
      <c r="AS390" t="s">
        <v>3</v>
      </c>
      <c r="AT390">
        <v>5.33</v>
      </c>
      <c r="AU390" t="s">
        <v>3</v>
      </c>
      <c r="AV390">
        <v>0</v>
      </c>
      <c r="AW390">
        <v>2</v>
      </c>
      <c r="AX390">
        <v>151752422</v>
      </c>
      <c r="AY390">
        <v>1</v>
      </c>
      <c r="AZ390">
        <v>0</v>
      </c>
      <c r="BA390">
        <v>468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V390">
        <v>0</v>
      </c>
      <c r="CW390">
        <f>ROUND(Y390*Source!I290,9)</f>
        <v>1.30585</v>
      </c>
      <c r="CX390">
        <f>ROUND(Y390*Source!I290,9)</f>
        <v>1.30585</v>
      </c>
      <c r="CY390">
        <f>AB390</f>
        <v>0.77</v>
      </c>
      <c r="CZ390">
        <f>AF390</f>
        <v>0.77</v>
      </c>
      <c r="DA390">
        <f>AJ390</f>
        <v>1</v>
      </c>
      <c r="DB390">
        <f t="shared" si="170"/>
        <v>4.0999999999999996</v>
      </c>
      <c r="DC390">
        <f t="shared" si="171"/>
        <v>0</v>
      </c>
      <c r="DD390" t="s">
        <v>3</v>
      </c>
      <c r="DE390" t="s">
        <v>3</v>
      </c>
      <c r="DF390">
        <f t="shared" si="185"/>
        <v>0</v>
      </c>
      <c r="DG390">
        <f t="shared" si="181"/>
        <v>1.01</v>
      </c>
      <c r="DH390">
        <f t="shared" si="182"/>
        <v>0</v>
      </c>
      <c r="DI390">
        <f t="shared" si="184"/>
        <v>0</v>
      </c>
      <c r="DJ390">
        <f>DG390</f>
        <v>1.01</v>
      </c>
      <c r="DK390">
        <v>0</v>
      </c>
      <c r="DL390" t="s">
        <v>3</v>
      </c>
      <c r="DM390">
        <v>0</v>
      </c>
      <c r="DN390" t="s">
        <v>3</v>
      </c>
      <c r="DO390">
        <v>0</v>
      </c>
    </row>
    <row r="391" spans="1:119" x14ac:dyDescent="0.2">
      <c r="A391">
        <f>ROW(Source!A290)</f>
        <v>290</v>
      </c>
      <c r="B391">
        <v>151751237</v>
      </c>
      <c r="C391">
        <v>151752405</v>
      </c>
      <c r="D391">
        <v>113490354</v>
      </c>
      <c r="E391">
        <v>1</v>
      </c>
      <c r="F391">
        <v>1</v>
      </c>
      <c r="G391">
        <v>37345137</v>
      </c>
      <c r="H391">
        <v>2</v>
      </c>
      <c r="I391" t="s">
        <v>612</v>
      </c>
      <c r="J391" t="s">
        <v>613</v>
      </c>
      <c r="K391" t="s">
        <v>614</v>
      </c>
      <c r="L391">
        <v>1368</v>
      </c>
      <c r="N391">
        <v>1011</v>
      </c>
      <c r="O391" t="s">
        <v>503</v>
      </c>
      <c r="P391" t="s">
        <v>503</v>
      </c>
      <c r="Q391">
        <v>1</v>
      </c>
      <c r="W391">
        <v>0</v>
      </c>
      <c r="X391">
        <v>744253593</v>
      </c>
      <c r="Y391">
        <f t="shared" si="169"/>
        <v>17.5</v>
      </c>
      <c r="AA391">
        <v>0</v>
      </c>
      <c r="AB391">
        <v>24.13</v>
      </c>
      <c r="AC391">
        <v>12.62</v>
      </c>
      <c r="AD391">
        <v>0</v>
      </c>
      <c r="AE391">
        <v>0</v>
      </c>
      <c r="AF391">
        <v>24.13</v>
      </c>
      <c r="AG391">
        <v>12.62</v>
      </c>
      <c r="AH391">
        <v>0</v>
      </c>
      <c r="AI391">
        <v>1</v>
      </c>
      <c r="AJ391">
        <v>1</v>
      </c>
      <c r="AK391">
        <v>1</v>
      </c>
      <c r="AL391">
        <v>1</v>
      </c>
      <c r="AM391">
        <v>-2</v>
      </c>
      <c r="AN391">
        <v>0</v>
      </c>
      <c r="AO391">
        <v>1</v>
      </c>
      <c r="AP391">
        <v>1</v>
      </c>
      <c r="AQ391">
        <v>0</v>
      </c>
      <c r="AR391">
        <v>0</v>
      </c>
      <c r="AS391" t="s">
        <v>3</v>
      </c>
      <c r="AT391">
        <v>17.5</v>
      </c>
      <c r="AU391" t="s">
        <v>3</v>
      </c>
      <c r="AV391">
        <v>0</v>
      </c>
      <c r="AW391">
        <v>2</v>
      </c>
      <c r="AX391">
        <v>151752423</v>
      </c>
      <c r="AY391">
        <v>1</v>
      </c>
      <c r="AZ391">
        <v>0</v>
      </c>
      <c r="BA391">
        <v>469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V391">
        <v>0</v>
      </c>
      <c r="CW391">
        <f>ROUND(Y391*Source!I290,9)</f>
        <v>4.2874999999999996</v>
      </c>
      <c r="CX391">
        <f>ROUND(Y391*Source!I290,9)</f>
        <v>4.2874999999999996</v>
      </c>
      <c r="CY391">
        <f>AB391</f>
        <v>24.13</v>
      </c>
      <c r="CZ391">
        <f>AF391</f>
        <v>24.13</v>
      </c>
      <c r="DA391">
        <f>AJ391</f>
        <v>1</v>
      </c>
      <c r="DB391">
        <f t="shared" si="170"/>
        <v>422.28</v>
      </c>
      <c r="DC391">
        <f t="shared" si="171"/>
        <v>220.85</v>
      </c>
      <c r="DD391" t="s">
        <v>3</v>
      </c>
      <c r="DE391" t="s">
        <v>3</v>
      </c>
      <c r="DF391">
        <f t="shared" si="185"/>
        <v>0</v>
      </c>
      <c r="DG391">
        <f t="shared" si="181"/>
        <v>103.46</v>
      </c>
      <c r="DH391">
        <f t="shared" si="182"/>
        <v>54.11</v>
      </c>
      <c r="DI391">
        <f t="shared" si="184"/>
        <v>0</v>
      </c>
      <c r="DJ391">
        <f>DG391</f>
        <v>103.46</v>
      </c>
      <c r="DK391">
        <v>0</v>
      </c>
      <c r="DL391" t="s">
        <v>3</v>
      </c>
      <c r="DM391">
        <v>0</v>
      </c>
      <c r="DN391" t="s">
        <v>3</v>
      </c>
      <c r="DO391">
        <v>0</v>
      </c>
    </row>
    <row r="392" spans="1:119" x14ac:dyDescent="0.2">
      <c r="A392">
        <f>ROW(Source!A290)</f>
        <v>290</v>
      </c>
      <c r="B392">
        <v>151751237</v>
      </c>
      <c r="C392">
        <v>151752405</v>
      </c>
      <c r="D392">
        <v>37394962</v>
      </c>
      <c r="E392">
        <v>1</v>
      </c>
      <c r="F392">
        <v>1</v>
      </c>
      <c r="G392">
        <v>37345137</v>
      </c>
      <c r="H392">
        <v>3</v>
      </c>
      <c r="I392" t="s">
        <v>597</v>
      </c>
      <c r="J392" t="s">
        <v>598</v>
      </c>
      <c r="K392" t="s">
        <v>599</v>
      </c>
      <c r="L392">
        <v>1348</v>
      </c>
      <c r="N392">
        <v>1009</v>
      </c>
      <c r="O392" t="s">
        <v>511</v>
      </c>
      <c r="P392" t="s">
        <v>511</v>
      </c>
      <c r="Q392">
        <v>1000</v>
      </c>
      <c r="W392">
        <v>0</v>
      </c>
      <c r="X392">
        <v>1534553938</v>
      </c>
      <c r="Y392">
        <f t="shared" si="169"/>
        <v>1.0499999999999999E-3</v>
      </c>
      <c r="AA392">
        <v>8596.85</v>
      </c>
      <c r="AB392">
        <v>0</v>
      </c>
      <c r="AC392">
        <v>0</v>
      </c>
      <c r="AD392">
        <v>0</v>
      </c>
      <c r="AE392">
        <v>8596.85</v>
      </c>
      <c r="AF392">
        <v>0</v>
      </c>
      <c r="AG392">
        <v>0</v>
      </c>
      <c r="AH392">
        <v>0</v>
      </c>
      <c r="AI392">
        <v>1</v>
      </c>
      <c r="AJ392">
        <v>1</v>
      </c>
      <c r="AK392">
        <v>1</v>
      </c>
      <c r="AL392">
        <v>1</v>
      </c>
      <c r="AM392">
        <v>-2</v>
      </c>
      <c r="AN392">
        <v>0</v>
      </c>
      <c r="AO392">
        <v>1</v>
      </c>
      <c r="AP392">
        <v>1</v>
      </c>
      <c r="AQ392">
        <v>0</v>
      </c>
      <c r="AR392">
        <v>0</v>
      </c>
      <c r="AS392" t="s">
        <v>3</v>
      </c>
      <c r="AT392">
        <v>1.0499999999999999E-3</v>
      </c>
      <c r="AU392" t="s">
        <v>3</v>
      </c>
      <c r="AV392">
        <v>0</v>
      </c>
      <c r="AW392">
        <v>2</v>
      </c>
      <c r="AX392">
        <v>151752424</v>
      </c>
      <c r="AY392">
        <v>1</v>
      </c>
      <c r="AZ392">
        <v>0</v>
      </c>
      <c r="BA392">
        <v>470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V392">
        <v>0</v>
      </c>
      <c r="CW392">
        <v>0</v>
      </c>
      <c r="CX392">
        <f>ROUND(Y392*Source!I290,9)</f>
        <v>2.5724999999999999E-4</v>
      </c>
      <c r="CY392">
        <f t="shared" ref="CY392:CY399" si="186">AA392</f>
        <v>8596.85</v>
      </c>
      <c r="CZ392">
        <f t="shared" ref="CZ392:CZ399" si="187">AE392</f>
        <v>8596.85</v>
      </c>
      <c r="DA392">
        <f t="shared" ref="DA392:DA399" si="188">AI392</f>
        <v>1</v>
      </c>
      <c r="DB392">
        <f t="shared" si="170"/>
        <v>9.0299999999999994</v>
      </c>
      <c r="DC392">
        <f t="shared" si="171"/>
        <v>0</v>
      </c>
      <c r="DD392" t="s">
        <v>3</v>
      </c>
      <c r="DE392" t="s">
        <v>3</v>
      </c>
      <c r="DF392">
        <f t="shared" si="185"/>
        <v>2.21</v>
      </c>
      <c r="DG392">
        <f t="shared" si="181"/>
        <v>0</v>
      </c>
      <c r="DH392">
        <f t="shared" si="182"/>
        <v>0</v>
      </c>
      <c r="DI392">
        <f t="shared" si="184"/>
        <v>0</v>
      </c>
      <c r="DJ392">
        <f t="shared" ref="DJ392:DJ399" si="189">DF392</f>
        <v>2.21</v>
      </c>
      <c r="DK392">
        <v>0</v>
      </c>
      <c r="DL392" t="s">
        <v>3</v>
      </c>
      <c r="DM392">
        <v>0</v>
      </c>
      <c r="DN392" t="s">
        <v>3</v>
      </c>
      <c r="DO392">
        <v>0</v>
      </c>
    </row>
    <row r="393" spans="1:119" x14ac:dyDescent="0.2">
      <c r="A393">
        <f>ROW(Source!A290)</f>
        <v>290</v>
      </c>
      <c r="B393">
        <v>151751237</v>
      </c>
      <c r="C393">
        <v>151752405</v>
      </c>
      <c r="D393">
        <v>37393667</v>
      </c>
      <c r="E393">
        <v>1</v>
      </c>
      <c r="F393">
        <v>1</v>
      </c>
      <c r="G393">
        <v>37345137</v>
      </c>
      <c r="H393">
        <v>3</v>
      </c>
      <c r="I393" t="s">
        <v>618</v>
      </c>
      <c r="J393" t="s">
        <v>619</v>
      </c>
      <c r="K393" t="s">
        <v>620</v>
      </c>
      <c r="L393">
        <v>1354</v>
      </c>
      <c r="N393">
        <v>1010</v>
      </c>
      <c r="O393" t="s">
        <v>29</v>
      </c>
      <c r="P393" t="s">
        <v>29</v>
      </c>
      <c r="Q393">
        <v>1</v>
      </c>
      <c r="W393">
        <v>0</v>
      </c>
      <c r="X393">
        <v>1309094709</v>
      </c>
      <c r="Y393">
        <f t="shared" si="169"/>
        <v>82</v>
      </c>
      <c r="AA393">
        <v>0.89</v>
      </c>
      <c r="AB393">
        <v>0</v>
      </c>
      <c r="AC393">
        <v>0</v>
      </c>
      <c r="AD393">
        <v>0</v>
      </c>
      <c r="AE393">
        <v>0.89</v>
      </c>
      <c r="AF393">
        <v>0</v>
      </c>
      <c r="AG393">
        <v>0</v>
      </c>
      <c r="AH393">
        <v>0</v>
      </c>
      <c r="AI393">
        <v>1</v>
      </c>
      <c r="AJ393">
        <v>1</v>
      </c>
      <c r="AK393">
        <v>1</v>
      </c>
      <c r="AL393">
        <v>1</v>
      </c>
      <c r="AM393">
        <v>-2</v>
      </c>
      <c r="AN393">
        <v>0</v>
      </c>
      <c r="AO393">
        <v>1</v>
      </c>
      <c r="AP393">
        <v>1</v>
      </c>
      <c r="AQ393">
        <v>0</v>
      </c>
      <c r="AR393">
        <v>0</v>
      </c>
      <c r="AS393" t="s">
        <v>3</v>
      </c>
      <c r="AT393">
        <v>82</v>
      </c>
      <c r="AU393" t="s">
        <v>3</v>
      </c>
      <c r="AV393">
        <v>0</v>
      </c>
      <c r="AW393">
        <v>2</v>
      </c>
      <c r="AX393">
        <v>151752425</v>
      </c>
      <c r="AY393">
        <v>1</v>
      </c>
      <c r="AZ393">
        <v>0</v>
      </c>
      <c r="BA393">
        <v>471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V393">
        <v>0</v>
      </c>
      <c r="CW393">
        <v>0</v>
      </c>
      <c r="CX393">
        <f>ROUND(Y393*Source!I290,9)</f>
        <v>20.09</v>
      </c>
      <c r="CY393">
        <f t="shared" si="186"/>
        <v>0.89</v>
      </c>
      <c r="CZ393">
        <f t="shared" si="187"/>
        <v>0.89</v>
      </c>
      <c r="DA393">
        <f t="shared" si="188"/>
        <v>1</v>
      </c>
      <c r="DB393">
        <f t="shared" si="170"/>
        <v>72.98</v>
      </c>
      <c r="DC393">
        <f t="shared" si="171"/>
        <v>0</v>
      </c>
      <c r="DD393" t="s">
        <v>3</v>
      </c>
      <c r="DE393" t="s">
        <v>3</v>
      </c>
      <c r="DF393">
        <f t="shared" si="185"/>
        <v>17.88</v>
      </c>
      <c r="DG393">
        <f t="shared" si="181"/>
        <v>0</v>
      </c>
      <c r="DH393">
        <f t="shared" si="182"/>
        <v>0</v>
      </c>
      <c r="DI393">
        <f t="shared" si="184"/>
        <v>0</v>
      </c>
      <c r="DJ393">
        <f t="shared" si="189"/>
        <v>17.88</v>
      </c>
      <c r="DK393">
        <v>0</v>
      </c>
      <c r="DL393" t="s">
        <v>3</v>
      </c>
      <c r="DM393">
        <v>0</v>
      </c>
      <c r="DN393" t="s">
        <v>3</v>
      </c>
      <c r="DO393">
        <v>0</v>
      </c>
    </row>
    <row r="394" spans="1:119" x14ac:dyDescent="0.2">
      <c r="A394">
        <f>ROW(Source!A290)</f>
        <v>290</v>
      </c>
      <c r="B394">
        <v>151751237</v>
      </c>
      <c r="C394">
        <v>151752405</v>
      </c>
      <c r="D394">
        <v>37396617</v>
      </c>
      <c r="E394">
        <v>1</v>
      </c>
      <c r="F394">
        <v>1</v>
      </c>
      <c r="G394">
        <v>37345137</v>
      </c>
      <c r="H394">
        <v>3</v>
      </c>
      <c r="I394" t="s">
        <v>642</v>
      </c>
      <c r="J394" t="s">
        <v>643</v>
      </c>
      <c r="K394" t="s">
        <v>644</v>
      </c>
      <c r="L394">
        <v>1346</v>
      </c>
      <c r="N394">
        <v>1009</v>
      </c>
      <c r="O394" t="s">
        <v>507</v>
      </c>
      <c r="P394" t="s">
        <v>507</v>
      </c>
      <c r="Q394">
        <v>1</v>
      </c>
      <c r="W394">
        <v>0</v>
      </c>
      <c r="X394">
        <v>-549252313</v>
      </c>
      <c r="Y394">
        <f t="shared" si="169"/>
        <v>0.03</v>
      </c>
      <c r="AA394">
        <v>520.52</v>
      </c>
      <c r="AB394">
        <v>0</v>
      </c>
      <c r="AC394">
        <v>0</v>
      </c>
      <c r="AD394">
        <v>0</v>
      </c>
      <c r="AE394">
        <v>520.52</v>
      </c>
      <c r="AF394">
        <v>0</v>
      </c>
      <c r="AG394">
        <v>0</v>
      </c>
      <c r="AH394">
        <v>0</v>
      </c>
      <c r="AI394">
        <v>1</v>
      </c>
      <c r="AJ394">
        <v>1</v>
      </c>
      <c r="AK394">
        <v>1</v>
      </c>
      <c r="AL394">
        <v>1</v>
      </c>
      <c r="AM394">
        <v>-2</v>
      </c>
      <c r="AN394">
        <v>0</v>
      </c>
      <c r="AO394">
        <v>1</v>
      </c>
      <c r="AP394">
        <v>1</v>
      </c>
      <c r="AQ394">
        <v>0</v>
      </c>
      <c r="AR394">
        <v>0</v>
      </c>
      <c r="AS394" t="s">
        <v>3</v>
      </c>
      <c r="AT394">
        <v>0.03</v>
      </c>
      <c r="AU394" t="s">
        <v>3</v>
      </c>
      <c r="AV394">
        <v>0</v>
      </c>
      <c r="AW394">
        <v>2</v>
      </c>
      <c r="AX394">
        <v>151752426</v>
      </c>
      <c r="AY394">
        <v>1</v>
      </c>
      <c r="AZ394">
        <v>0</v>
      </c>
      <c r="BA394">
        <v>472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V394">
        <v>0</v>
      </c>
      <c r="CW394">
        <v>0</v>
      </c>
      <c r="CX394">
        <f>ROUND(Y394*Source!I290,9)</f>
        <v>7.3499999999999998E-3</v>
      </c>
      <c r="CY394">
        <f t="shared" si="186"/>
        <v>520.52</v>
      </c>
      <c r="CZ394">
        <f t="shared" si="187"/>
        <v>520.52</v>
      </c>
      <c r="DA394">
        <f t="shared" si="188"/>
        <v>1</v>
      </c>
      <c r="DB394">
        <f t="shared" si="170"/>
        <v>15.62</v>
      </c>
      <c r="DC394">
        <f t="shared" si="171"/>
        <v>0</v>
      </c>
      <c r="DD394" t="s">
        <v>3</v>
      </c>
      <c r="DE394" t="s">
        <v>3</v>
      </c>
      <c r="DF394">
        <f t="shared" si="185"/>
        <v>3.83</v>
      </c>
      <c r="DG394">
        <f t="shared" si="181"/>
        <v>0</v>
      </c>
      <c r="DH394">
        <f t="shared" si="182"/>
        <v>0</v>
      </c>
      <c r="DI394">
        <f t="shared" si="184"/>
        <v>0</v>
      </c>
      <c r="DJ394">
        <f t="shared" si="189"/>
        <v>3.83</v>
      </c>
      <c r="DK394">
        <v>0</v>
      </c>
      <c r="DL394" t="s">
        <v>3</v>
      </c>
      <c r="DM394">
        <v>0</v>
      </c>
      <c r="DN394" t="s">
        <v>3</v>
      </c>
      <c r="DO394">
        <v>0</v>
      </c>
    </row>
    <row r="395" spans="1:119" x14ac:dyDescent="0.2">
      <c r="A395">
        <f>ROW(Source!A290)</f>
        <v>290</v>
      </c>
      <c r="B395">
        <v>151751237</v>
      </c>
      <c r="C395">
        <v>151752405</v>
      </c>
      <c r="D395">
        <v>37393898</v>
      </c>
      <c r="E395">
        <v>1</v>
      </c>
      <c r="F395">
        <v>1</v>
      </c>
      <c r="G395">
        <v>37345137</v>
      </c>
      <c r="H395">
        <v>3</v>
      </c>
      <c r="I395" t="s">
        <v>636</v>
      </c>
      <c r="J395" t="s">
        <v>637</v>
      </c>
      <c r="K395" t="s">
        <v>638</v>
      </c>
      <c r="L395">
        <v>1348</v>
      </c>
      <c r="N395">
        <v>1009</v>
      </c>
      <c r="O395" t="s">
        <v>511</v>
      </c>
      <c r="P395" t="s">
        <v>511</v>
      </c>
      <c r="Q395">
        <v>1000</v>
      </c>
      <c r="W395">
        <v>0</v>
      </c>
      <c r="X395">
        <v>-1971136070</v>
      </c>
      <c r="Y395">
        <f t="shared" ref="Y395:Y428" si="190">AT395</f>
        <v>6.8000000000000005E-4</v>
      </c>
      <c r="AA395">
        <v>16189.08</v>
      </c>
      <c r="AB395">
        <v>0</v>
      </c>
      <c r="AC395">
        <v>0</v>
      </c>
      <c r="AD395">
        <v>0</v>
      </c>
      <c r="AE395">
        <v>16189.08</v>
      </c>
      <c r="AF395">
        <v>0</v>
      </c>
      <c r="AG395">
        <v>0</v>
      </c>
      <c r="AH395">
        <v>0</v>
      </c>
      <c r="AI395">
        <v>1</v>
      </c>
      <c r="AJ395">
        <v>1</v>
      </c>
      <c r="AK395">
        <v>1</v>
      </c>
      <c r="AL395">
        <v>1</v>
      </c>
      <c r="AM395">
        <v>-2</v>
      </c>
      <c r="AN395">
        <v>0</v>
      </c>
      <c r="AO395">
        <v>1</v>
      </c>
      <c r="AP395">
        <v>1</v>
      </c>
      <c r="AQ395">
        <v>0</v>
      </c>
      <c r="AR395">
        <v>0</v>
      </c>
      <c r="AS395" t="s">
        <v>3</v>
      </c>
      <c r="AT395">
        <v>6.8000000000000005E-4</v>
      </c>
      <c r="AU395" t="s">
        <v>3</v>
      </c>
      <c r="AV395">
        <v>0</v>
      </c>
      <c r="AW395">
        <v>2</v>
      </c>
      <c r="AX395">
        <v>151752427</v>
      </c>
      <c r="AY395">
        <v>1</v>
      </c>
      <c r="AZ395">
        <v>0</v>
      </c>
      <c r="BA395">
        <v>473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V395">
        <v>0</v>
      </c>
      <c r="CW395">
        <v>0</v>
      </c>
      <c r="CX395">
        <f>ROUND(Y395*Source!I290,9)</f>
        <v>1.6660000000000001E-4</v>
      </c>
      <c r="CY395">
        <f t="shared" si="186"/>
        <v>16189.08</v>
      </c>
      <c r="CZ395">
        <f t="shared" si="187"/>
        <v>16189.08</v>
      </c>
      <c r="DA395">
        <f t="shared" si="188"/>
        <v>1</v>
      </c>
      <c r="DB395">
        <f t="shared" ref="DB395:DB428" si="191">ROUND(ROUND(AT395*CZ395,2),6)</f>
        <v>11.01</v>
      </c>
      <c r="DC395">
        <f t="shared" ref="DC395:DC428" si="192">ROUND(ROUND(AT395*AG395,2),6)</f>
        <v>0</v>
      </c>
      <c r="DD395" t="s">
        <v>3</v>
      </c>
      <c r="DE395" t="s">
        <v>3</v>
      </c>
      <c r="DF395">
        <f t="shared" si="185"/>
        <v>2.7</v>
      </c>
      <c r="DG395">
        <f t="shared" si="181"/>
        <v>0</v>
      </c>
      <c r="DH395">
        <f t="shared" si="182"/>
        <v>0</v>
      </c>
      <c r="DI395">
        <f t="shared" si="184"/>
        <v>0</v>
      </c>
      <c r="DJ395">
        <f t="shared" si="189"/>
        <v>2.7</v>
      </c>
      <c r="DK395">
        <v>0</v>
      </c>
      <c r="DL395" t="s">
        <v>3</v>
      </c>
      <c r="DM395">
        <v>0</v>
      </c>
      <c r="DN395" t="s">
        <v>3</v>
      </c>
      <c r="DO395">
        <v>0</v>
      </c>
    </row>
    <row r="396" spans="1:119" x14ac:dyDescent="0.2">
      <c r="A396">
        <f>ROW(Source!A290)</f>
        <v>290</v>
      </c>
      <c r="B396">
        <v>151751237</v>
      </c>
      <c r="C396">
        <v>151752405</v>
      </c>
      <c r="D396">
        <v>37394291</v>
      </c>
      <c r="E396">
        <v>1</v>
      </c>
      <c r="F396">
        <v>1</v>
      </c>
      <c r="G396">
        <v>37345137</v>
      </c>
      <c r="H396">
        <v>3</v>
      </c>
      <c r="I396" t="s">
        <v>645</v>
      </c>
      <c r="J396" t="s">
        <v>646</v>
      </c>
      <c r="K396" t="s">
        <v>647</v>
      </c>
      <c r="L396">
        <v>1348</v>
      </c>
      <c r="N396">
        <v>1009</v>
      </c>
      <c r="O396" t="s">
        <v>511</v>
      </c>
      <c r="P396" t="s">
        <v>511</v>
      </c>
      <c r="Q396">
        <v>1000</v>
      </c>
      <c r="W396">
        <v>0</v>
      </c>
      <c r="X396">
        <v>-391005678</v>
      </c>
      <c r="Y396">
        <f t="shared" si="190"/>
        <v>2.0999999999999999E-3</v>
      </c>
      <c r="AA396">
        <v>7982.5</v>
      </c>
      <c r="AB396">
        <v>0</v>
      </c>
      <c r="AC396">
        <v>0</v>
      </c>
      <c r="AD396">
        <v>0</v>
      </c>
      <c r="AE396">
        <v>7982.5</v>
      </c>
      <c r="AF396">
        <v>0</v>
      </c>
      <c r="AG396">
        <v>0</v>
      </c>
      <c r="AH396">
        <v>0</v>
      </c>
      <c r="AI396">
        <v>1</v>
      </c>
      <c r="AJ396">
        <v>1</v>
      </c>
      <c r="AK396">
        <v>1</v>
      </c>
      <c r="AL396">
        <v>1</v>
      </c>
      <c r="AM396">
        <v>-2</v>
      </c>
      <c r="AN396">
        <v>0</v>
      </c>
      <c r="AO396">
        <v>1</v>
      </c>
      <c r="AP396">
        <v>1</v>
      </c>
      <c r="AQ396">
        <v>0</v>
      </c>
      <c r="AR396">
        <v>0</v>
      </c>
      <c r="AS396" t="s">
        <v>3</v>
      </c>
      <c r="AT396">
        <v>2.0999999999999999E-3</v>
      </c>
      <c r="AU396" t="s">
        <v>3</v>
      </c>
      <c r="AV396">
        <v>0</v>
      </c>
      <c r="AW396">
        <v>2</v>
      </c>
      <c r="AX396">
        <v>151752428</v>
      </c>
      <c r="AY396">
        <v>1</v>
      </c>
      <c r="AZ396">
        <v>0</v>
      </c>
      <c r="BA396">
        <v>474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V396">
        <v>0</v>
      </c>
      <c r="CW396">
        <v>0</v>
      </c>
      <c r="CX396">
        <f>ROUND(Y396*Source!I290,9)</f>
        <v>5.1449999999999998E-4</v>
      </c>
      <c r="CY396">
        <f t="shared" si="186"/>
        <v>7982.5</v>
      </c>
      <c r="CZ396">
        <f t="shared" si="187"/>
        <v>7982.5</v>
      </c>
      <c r="DA396">
        <f t="shared" si="188"/>
        <v>1</v>
      </c>
      <c r="DB396">
        <f t="shared" si="191"/>
        <v>16.760000000000002</v>
      </c>
      <c r="DC396">
        <f t="shared" si="192"/>
        <v>0</v>
      </c>
      <c r="DD396" t="s">
        <v>3</v>
      </c>
      <c r="DE396" t="s">
        <v>3</v>
      </c>
      <c r="DF396">
        <f t="shared" si="185"/>
        <v>4.1100000000000003</v>
      </c>
      <c r="DG396">
        <f t="shared" si="181"/>
        <v>0</v>
      </c>
      <c r="DH396">
        <f t="shared" si="182"/>
        <v>0</v>
      </c>
      <c r="DI396">
        <f t="shared" si="184"/>
        <v>0</v>
      </c>
      <c r="DJ396">
        <f t="shared" si="189"/>
        <v>4.1100000000000003</v>
      </c>
      <c r="DK396">
        <v>0</v>
      </c>
      <c r="DL396" t="s">
        <v>3</v>
      </c>
      <c r="DM396">
        <v>0</v>
      </c>
      <c r="DN396" t="s">
        <v>3</v>
      </c>
      <c r="DO396">
        <v>0</v>
      </c>
    </row>
    <row r="397" spans="1:119" x14ac:dyDescent="0.2">
      <c r="A397">
        <f>ROW(Source!A290)</f>
        <v>290</v>
      </c>
      <c r="B397">
        <v>151751237</v>
      </c>
      <c r="C397">
        <v>151752405</v>
      </c>
      <c r="D397">
        <v>113490145</v>
      </c>
      <c r="E397">
        <v>1</v>
      </c>
      <c r="F397">
        <v>1</v>
      </c>
      <c r="G397">
        <v>37345137</v>
      </c>
      <c r="H397">
        <v>3</v>
      </c>
      <c r="I397" t="s">
        <v>648</v>
      </c>
      <c r="J397" t="s">
        <v>649</v>
      </c>
      <c r="K397" t="s">
        <v>650</v>
      </c>
      <c r="L397">
        <v>1358</v>
      </c>
      <c r="N397">
        <v>1010</v>
      </c>
      <c r="O397" t="s">
        <v>311</v>
      </c>
      <c r="P397" t="s">
        <v>311</v>
      </c>
      <c r="Q397">
        <v>10</v>
      </c>
      <c r="W397">
        <v>0</v>
      </c>
      <c r="X397">
        <v>-1896586194</v>
      </c>
      <c r="Y397">
        <f t="shared" si="190"/>
        <v>1.02</v>
      </c>
      <c r="AA397">
        <v>5.46</v>
      </c>
      <c r="AB397">
        <v>0</v>
      </c>
      <c r="AC397">
        <v>0</v>
      </c>
      <c r="AD397">
        <v>0</v>
      </c>
      <c r="AE397">
        <v>5.46</v>
      </c>
      <c r="AF397">
        <v>0</v>
      </c>
      <c r="AG397">
        <v>0</v>
      </c>
      <c r="AH397">
        <v>0</v>
      </c>
      <c r="AI397">
        <v>1</v>
      </c>
      <c r="AJ397">
        <v>1</v>
      </c>
      <c r="AK397">
        <v>1</v>
      </c>
      <c r="AL397">
        <v>1</v>
      </c>
      <c r="AM397">
        <v>-2</v>
      </c>
      <c r="AN397">
        <v>0</v>
      </c>
      <c r="AO397">
        <v>1</v>
      </c>
      <c r="AP397">
        <v>1</v>
      </c>
      <c r="AQ397">
        <v>0</v>
      </c>
      <c r="AR397">
        <v>0</v>
      </c>
      <c r="AS397" t="s">
        <v>3</v>
      </c>
      <c r="AT397">
        <v>1.02</v>
      </c>
      <c r="AU397" t="s">
        <v>3</v>
      </c>
      <c r="AV397">
        <v>0</v>
      </c>
      <c r="AW397">
        <v>2</v>
      </c>
      <c r="AX397">
        <v>151752429</v>
      </c>
      <c r="AY397">
        <v>1</v>
      </c>
      <c r="AZ397">
        <v>0</v>
      </c>
      <c r="BA397">
        <v>475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V397">
        <v>0</v>
      </c>
      <c r="CW397">
        <v>0</v>
      </c>
      <c r="CX397">
        <f>ROUND(Y397*Source!I290,9)</f>
        <v>0.24990000000000001</v>
      </c>
      <c r="CY397">
        <f t="shared" si="186"/>
        <v>5.46</v>
      </c>
      <c r="CZ397">
        <f t="shared" si="187"/>
        <v>5.46</v>
      </c>
      <c r="DA397">
        <f t="shared" si="188"/>
        <v>1</v>
      </c>
      <c r="DB397">
        <f t="shared" si="191"/>
        <v>5.57</v>
      </c>
      <c r="DC397">
        <f t="shared" si="192"/>
        <v>0</v>
      </c>
      <c r="DD397" t="s">
        <v>3</v>
      </c>
      <c r="DE397" t="s">
        <v>3</v>
      </c>
      <c r="DF397">
        <f t="shared" si="185"/>
        <v>1.36</v>
      </c>
      <c r="DG397">
        <f t="shared" si="181"/>
        <v>0</v>
      </c>
      <c r="DH397">
        <f t="shared" si="182"/>
        <v>0</v>
      </c>
      <c r="DI397">
        <f t="shared" si="184"/>
        <v>0</v>
      </c>
      <c r="DJ397">
        <f t="shared" si="189"/>
        <v>1.36</v>
      </c>
      <c r="DK397">
        <v>0</v>
      </c>
      <c r="DL397" t="s">
        <v>3</v>
      </c>
      <c r="DM397">
        <v>0</v>
      </c>
      <c r="DN397" t="s">
        <v>3</v>
      </c>
      <c r="DO397">
        <v>0</v>
      </c>
    </row>
    <row r="398" spans="1:119" x14ac:dyDescent="0.2">
      <c r="A398">
        <f>ROW(Source!A290)</f>
        <v>290</v>
      </c>
      <c r="B398">
        <v>151751237</v>
      </c>
      <c r="C398">
        <v>151752405</v>
      </c>
      <c r="D398">
        <v>122156179</v>
      </c>
      <c r="E398">
        <v>1</v>
      </c>
      <c r="F398">
        <v>1</v>
      </c>
      <c r="G398">
        <v>37345137</v>
      </c>
      <c r="H398">
        <v>3</v>
      </c>
      <c r="I398" t="s">
        <v>651</v>
      </c>
      <c r="J398" t="s">
        <v>652</v>
      </c>
      <c r="K398" t="s">
        <v>653</v>
      </c>
      <c r="L398">
        <v>1354</v>
      </c>
      <c r="N398">
        <v>1010</v>
      </c>
      <c r="O398" t="s">
        <v>29</v>
      </c>
      <c r="P398" t="s">
        <v>29</v>
      </c>
      <c r="Q398">
        <v>1</v>
      </c>
      <c r="W398">
        <v>0</v>
      </c>
      <c r="X398">
        <v>-837770269</v>
      </c>
      <c r="Y398">
        <f t="shared" si="190"/>
        <v>8</v>
      </c>
      <c r="AA398">
        <v>14.99</v>
      </c>
      <c r="AB398">
        <v>0</v>
      </c>
      <c r="AC398">
        <v>0</v>
      </c>
      <c r="AD398">
        <v>0</v>
      </c>
      <c r="AE398">
        <v>14.99</v>
      </c>
      <c r="AF398">
        <v>0</v>
      </c>
      <c r="AG398">
        <v>0</v>
      </c>
      <c r="AH398">
        <v>0</v>
      </c>
      <c r="AI398">
        <v>1</v>
      </c>
      <c r="AJ398">
        <v>1</v>
      </c>
      <c r="AK398">
        <v>1</v>
      </c>
      <c r="AL398">
        <v>1</v>
      </c>
      <c r="AM398">
        <v>-2</v>
      </c>
      <c r="AN398">
        <v>0</v>
      </c>
      <c r="AO398">
        <v>1</v>
      </c>
      <c r="AP398">
        <v>1</v>
      </c>
      <c r="AQ398">
        <v>0</v>
      </c>
      <c r="AR398">
        <v>0</v>
      </c>
      <c r="AS398" t="s">
        <v>3</v>
      </c>
      <c r="AT398">
        <v>8</v>
      </c>
      <c r="AU398" t="s">
        <v>3</v>
      </c>
      <c r="AV398">
        <v>0</v>
      </c>
      <c r="AW398">
        <v>2</v>
      </c>
      <c r="AX398">
        <v>151752430</v>
      </c>
      <c r="AY398">
        <v>1</v>
      </c>
      <c r="AZ398">
        <v>0</v>
      </c>
      <c r="BA398">
        <v>476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V398">
        <v>0</v>
      </c>
      <c r="CW398">
        <v>0</v>
      </c>
      <c r="CX398">
        <f>ROUND(Y398*Source!I290,9)</f>
        <v>1.96</v>
      </c>
      <c r="CY398">
        <f t="shared" si="186"/>
        <v>14.99</v>
      </c>
      <c r="CZ398">
        <f t="shared" si="187"/>
        <v>14.99</v>
      </c>
      <c r="DA398">
        <f t="shared" si="188"/>
        <v>1</v>
      </c>
      <c r="DB398">
        <f t="shared" si="191"/>
        <v>119.92</v>
      </c>
      <c r="DC398">
        <f t="shared" si="192"/>
        <v>0</v>
      </c>
      <c r="DD398" t="s">
        <v>3</v>
      </c>
      <c r="DE398" t="s">
        <v>3</v>
      </c>
      <c r="DF398">
        <f t="shared" si="185"/>
        <v>29.38</v>
      </c>
      <c r="DG398">
        <f t="shared" si="181"/>
        <v>0</v>
      </c>
      <c r="DH398">
        <f t="shared" si="182"/>
        <v>0</v>
      </c>
      <c r="DI398">
        <f t="shared" si="184"/>
        <v>0</v>
      </c>
      <c r="DJ398">
        <f t="shared" si="189"/>
        <v>29.38</v>
      </c>
      <c r="DK398">
        <v>0</v>
      </c>
      <c r="DL398" t="s">
        <v>3</v>
      </c>
      <c r="DM398">
        <v>0</v>
      </c>
      <c r="DN398" t="s">
        <v>3</v>
      </c>
      <c r="DO398">
        <v>0</v>
      </c>
    </row>
    <row r="399" spans="1:119" x14ac:dyDescent="0.2">
      <c r="A399">
        <f>ROW(Source!A290)</f>
        <v>290</v>
      </c>
      <c r="B399">
        <v>151751237</v>
      </c>
      <c r="C399">
        <v>151752405</v>
      </c>
      <c r="D399">
        <v>37406939</v>
      </c>
      <c r="E399">
        <v>1</v>
      </c>
      <c r="F399">
        <v>1</v>
      </c>
      <c r="G399">
        <v>37345137</v>
      </c>
      <c r="H399">
        <v>3</v>
      </c>
      <c r="I399" t="s">
        <v>654</v>
      </c>
      <c r="J399" t="s">
        <v>655</v>
      </c>
      <c r="K399" t="s">
        <v>656</v>
      </c>
      <c r="L399">
        <v>1356</v>
      </c>
      <c r="N399">
        <v>1010</v>
      </c>
      <c r="O399" t="s">
        <v>176</v>
      </c>
      <c r="P399" t="s">
        <v>176</v>
      </c>
      <c r="Q399">
        <v>1000</v>
      </c>
      <c r="W399">
        <v>0</v>
      </c>
      <c r="X399">
        <v>-412407988</v>
      </c>
      <c r="Y399">
        <f t="shared" si="190"/>
        <v>4.1000000000000002E-2</v>
      </c>
      <c r="AA399">
        <v>920</v>
      </c>
      <c r="AB399">
        <v>0</v>
      </c>
      <c r="AC399">
        <v>0</v>
      </c>
      <c r="AD399">
        <v>0</v>
      </c>
      <c r="AE399">
        <v>920</v>
      </c>
      <c r="AF399">
        <v>0</v>
      </c>
      <c r="AG399">
        <v>0</v>
      </c>
      <c r="AH399">
        <v>0</v>
      </c>
      <c r="AI399">
        <v>1</v>
      </c>
      <c r="AJ399">
        <v>1</v>
      </c>
      <c r="AK399">
        <v>1</v>
      </c>
      <c r="AL399">
        <v>1</v>
      </c>
      <c r="AM399">
        <v>-2</v>
      </c>
      <c r="AN399">
        <v>0</v>
      </c>
      <c r="AO399">
        <v>1</v>
      </c>
      <c r="AP399">
        <v>1</v>
      </c>
      <c r="AQ399">
        <v>0</v>
      </c>
      <c r="AR399">
        <v>0</v>
      </c>
      <c r="AS399" t="s">
        <v>3</v>
      </c>
      <c r="AT399">
        <v>4.1000000000000002E-2</v>
      </c>
      <c r="AU399" t="s">
        <v>3</v>
      </c>
      <c r="AV399">
        <v>0</v>
      </c>
      <c r="AW399">
        <v>2</v>
      </c>
      <c r="AX399">
        <v>151752431</v>
      </c>
      <c r="AY399">
        <v>1</v>
      </c>
      <c r="AZ399">
        <v>0</v>
      </c>
      <c r="BA399">
        <v>477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V399">
        <v>0</v>
      </c>
      <c r="CW399">
        <v>0</v>
      </c>
      <c r="CX399">
        <f>ROUND(Y399*Source!I290,9)</f>
        <v>1.0045E-2</v>
      </c>
      <c r="CY399">
        <f t="shared" si="186"/>
        <v>920</v>
      </c>
      <c r="CZ399">
        <f t="shared" si="187"/>
        <v>920</v>
      </c>
      <c r="DA399">
        <f t="shared" si="188"/>
        <v>1</v>
      </c>
      <c r="DB399">
        <f t="shared" si="191"/>
        <v>37.72</v>
      </c>
      <c r="DC399">
        <f t="shared" si="192"/>
        <v>0</v>
      </c>
      <c r="DD399" t="s">
        <v>3</v>
      </c>
      <c r="DE399" t="s">
        <v>3</v>
      </c>
      <c r="DF399">
        <f t="shared" si="185"/>
        <v>9.24</v>
      </c>
      <c r="DG399">
        <f t="shared" si="181"/>
        <v>0</v>
      </c>
      <c r="DH399">
        <f t="shared" si="182"/>
        <v>0</v>
      </c>
      <c r="DI399">
        <f t="shared" si="184"/>
        <v>0</v>
      </c>
      <c r="DJ399">
        <f t="shared" si="189"/>
        <v>9.24</v>
      </c>
      <c r="DK399">
        <v>0</v>
      </c>
      <c r="DL399" t="s">
        <v>3</v>
      </c>
      <c r="DM399">
        <v>0</v>
      </c>
      <c r="DN399" t="s">
        <v>3</v>
      </c>
      <c r="DO399">
        <v>0</v>
      </c>
    </row>
    <row r="400" spans="1:119" x14ac:dyDescent="0.2">
      <c r="A400">
        <f>ROW(Source!A291)</f>
        <v>291</v>
      </c>
      <c r="B400">
        <v>151751235</v>
      </c>
      <c r="C400">
        <v>151752405</v>
      </c>
      <c r="D400">
        <v>37345142</v>
      </c>
      <c r="E400">
        <v>37345137</v>
      </c>
      <c r="F400">
        <v>1</v>
      </c>
      <c r="G400">
        <v>37345137</v>
      </c>
      <c r="H400">
        <v>1</v>
      </c>
      <c r="I400" t="s">
        <v>497</v>
      </c>
      <c r="J400" t="s">
        <v>3</v>
      </c>
      <c r="K400" t="s">
        <v>498</v>
      </c>
      <c r="L400">
        <v>1191</v>
      </c>
      <c r="N400">
        <v>1013</v>
      </c>
      <c r="O400" t="s">
        <v>499</v>
      </c>
      <c r="P400" t="s">
        <v>499</v>
      </c>
      <c r="Q400">
        <v>1</v>
      </c>
      <c r="W400">
        <v>0</v>
      </c>
      <c r="X400">
        <v>476480486</v>
      </c>
      <c r="Y400">
        <f t="shared" si="190"/>
        <v>26.8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1</v>
      </c>
      <c r="AJ400">
        <v>1</v>
      </c>
      <c r="AK400">
        <v>1</v>
      </c>
      <c r="AL400">
        <v>1</v>
      </c>
      <c r="AM400">
        <v>5</v>
      </c>
      <c r="AN400">
        <v>0</v>
      </c>
      <c r="AO400">
        <v>1</v>
      </c>
      <c r="AP400">
        <v>1</v>
      </c>
      <c r="AQ400">
        <v>0</v>
      </c>
      <c r="AR400">
        <v>0</v>
      </c>
      <c r="AS400" t="s">
        <v>3</v>
      </c>
      <c r="AT400">
        <v>26.8</v>
      </c>
      <c r="AU400" t="s">
        <v>3</v>
      </c>
      <c r="AV400">
        <v>1</v>
      </c>
      <c r="AW400">
        <v>2</v>
      </c>
      <c r="AX400">
        <v>151752419</v>
      </c>
      <c r="AY400">
        <v>1</v>
      </c>
      <c r="AZ400">
        <v>0</v>
      </c>
      <c r="BA400">
        <v>483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U400">
        <f>ROUND(AT400*Source!I291*AH400*AL400,2)</f>
        <v>0</v>
      </c>
      <c r="CV400">
        <f>ROUND(Y400*Source!I291,9)</f>
        <v>6.5659999999999998</v>
      </c>
      <c r="CW400">
        <v>0</v>
      </c>
      <c r="CX400">
        <f>ROUND(Y400*Source!I291,9)</f>
        <v>6.5659999999999998</v>
      </c>
      <c r="CY400">
        <f>AD400</f>
        <v>0</v>
      </c>
      <c r="CZ400">
        <f>AH400</f>
        <v>0</v>
      </c>
      <c r="DA400">
        <f>AL400</f>
        <v>1</v>
      </c>
      <c r="DB400">
        <f t="shared" si="191"/>
        <v>0</v>
      </c>
      <c r="DC400">
        <f t="shared" si="192"/>
        <v>0</v>
      </c>
      <c r="DD400" t="s">
        <v>3</v>
      </c>
      <c r="DE400" t="s">
        <v>3</v>
      </c>
      <c r="DF400">
        <f t="shared" si="185"/>
        <v>0</v>
      </c>
      <c r="DG400">
        <f t="shared" si="181"/>
        <v>0</v>
      </c>
      <c r="DH400">
        <f t="shared" si="182"/>
        <v>0</v>
      </c>
      <c r="DI400">
        <f t="shared" si="184"/>
        <v>0</v>
      </c>
      <c r="DJ400">
        <f>DI400</f>
        <v>0</v>
      </c>
      <c r="DK400">
        <v>0</v>
      </c>
      <c r="DL400" t="s">
        <v>3</v>
      </c>
      <c r="DM400">
        <v>0</v>
      </c>
      <c r="DN400" t="s">
        <v>3</v>
      </c>
      <c r="DO400">
        <v>0</v>
      </c>
    </row>
    <row r="401" spans="1:119" x14ac:dyDescent="0.2">
      <c r="A401">
        <f>ROW(Source!A291)</f>
        <v>291</v>
      </c>
      <c r="B401">
        <v>151751235</v>
      </c>
      <c r="C401">
        <v>151752405</v>
      </c>
      <c r="D401">
        <v>37418162</v>
      </c>
      <c r="E401">
        <v>1</v>
      </c>
      <c r="F401">
        <v>1</v>
      </c>
      <c r="G401">
        <v>37345137</v>
      </c>
      <c r="H401">
        <v>2</v>
      </c>
      <c r="I401" t="s">
        <v>591</v>
      </c>
      <c r="J401" t="s">
        <v>592</v>
      </c>
      <c r="K401" t="s">
        <v>593</v>
      </c>
      <c r="L401">
        <v>1368</v>
      </c>
      <c r="N401">
        <v>1011</v>
      </c>
      <c r="O401" t="s">
        <v>503</v>
      </c>
      <c r="P401" t="s">
        <v>503</v>
      </c>
      <c r="Q401">
        <v>1</v>
      </c>
      <c r="W401">
        <v>0</v>
      </c>
      <c r="X401">
        <v>-1515164169</v>
      </c>
      <c r="Y401">
        <f t="shared" si="190"/>
        <v>5.53</v>
      </c>
      <c r="AA401">
        <v>0</v>
      </c>
      <c r="AB401">
        <v>79.5</v>
      </c>
      <c r="AC401">
        <v>0</v>
      </c>
      <c r="AD401">
        <v>0</v>
      </c>
      <c r="AE401">
        <v>0</v>
      </c>
      <c r="AF401">
        <v>7.11</v>
      </c>
      <c r="AG401">
        <v>0</v>
      </c>
      <c r="AH401">
        <v>0</v>
      </c>
      <c r="AI401">
        <v>1</v>
      </c>
      <c r="AJ401">
        <v>10.68</v>
      </c>
      <c r="AK401">
        <v>34.51</v>
      </c>
      <c r="AL401">
        <v>1</v>
      </c>
      <c r="AM401">
        <v>2</v>
      </c>
      <c r="AN401">
        <v>0</v>
      </c>
      <c r="AO401">
        <v>1</v>
      </c>
      <c r="AP401">
        <v>1</v>
      </c>
      <c r="AQ401">
        <v>0</v>
      </c>
      <c r="AR401">
        <v>0</v>
      </c>
      <c r="AS401" t="s">
        <v>3</v>
      </c>
      <c r="AT401">
        <v>5.53</v>
      </c>
      <c r="AU401" t="s">
        <v>3</v>
      </c>
      <c r="AV401">
        <v>0</v>
      </c>
      <c r="AW401">
        <v>2</v>
      </c>
      <c r="AX401">
        <v>151752420</v>
      </c>
      <c r="AY401">
        <v>1</v>
      </c>
      <c r="AZ401">
        <v>0</v>
      </c>
      <c r="BA401">
        <v>484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V401">
        <v>0</v>
      </c>
      <c r="CW401">
        <f>ROUND(Y401*Source!I291,9)</f>
        <v>1.3548500000000001</v>
      </c>
      <c r="CX401">
        <f>ROUND(Y401*Source!I291,9)</f>
        <v>1.3548500000000001</v>
      </c>
      <c r="CY401">
        <f>AB401</f>
        <v>79.5</v>
      </c>
      <c r="CZ401">
        <f>AF401</f>
        <v>7.11</v>
      </c>
      <c r="DA401">
        <f>AJ401</f>
        <v>10.68</v>
      </c>
      <c r="DB401">
        <f t="shared" si="191"/>
        <v>39.32</v>
      </c>
      <c r="DC401">
        <f t="shared" si="192"/>
        <v>0</v>
      </c>
      <c r="DD401" t="s">
        <v>3</v>
      </c>
      <c r="DE401" t="s">
        <v>3</v>
      </c>
      <c r="DF401">
        <f t="shared" si="185"/>
        <v>0</v>
      </c>
      <c r="DG401">
        <f>ROUND(ROUND(AF401*AJ401,2)*CX401,2)</f>
        <v>102.87</v>
      </c>
      <c r="DH401">
        <f>ROUND(ROUND(AG401*AK401,2)*CX401,2)</f>
        <v>0</v>
      </c>
      <c r="DI401">
        <f t="shared" si="184"/>
        <v>0</v>
      </c>
      <c r="DJ401">
        <f>DG401</f>
        <v>102.87</v>
      </c>
      <c r="DK401">
        <v>0</v>
      </c>
      <c r="DL401" t="s">
        <v>3</v>
      </c>
      <c r="DM401">
        <v>0</v>
      </c>
      <c r="DN401" t="s">
        <v>3</v>
      </c>
      <c r="DO401">
        <v>0</v>
      </c>
    </row>
    <row r="402" spans="1:119" x14ac:dyDescent="0.2">
      <c r="A402">
        <f>ROW(Source!A291)</f>
        <v>291</v>
      </c>
      <c r="B402">
        <v>151751235</v>
      </c>
      <c r="C402">
        <v>151752405</v>
      </c>
      <c r="D402">
        <v>37418445</v>
      </c>
      <c r="E402">
        <v>1</v>
      </c>
      <c r="F402">
        <v>1</v>
      </c>
      <c r="G402">
        <v>37345137</v>
      </c>
      <c r="H402">
        <v>2</v>
      </c>
      <c r="I402" t="s">
        <v>567</v>
      </c>
      <c r="J402" t="s">
        <v>568</v>
      </c>
      <c r="K402" t="s">
        <v>569</v>
      </c>
      <c r="L402">
        <v>1368</v>
      </c>
      <c r="N402">
        <v>1011</v>
      </c>
      <c r="O402" t="s">
        <v>503</v>
      </c>
      <c r="P402" t="s">
        <v>503</v>
      </c>
      <c r="Q402">
        <v>1</v>
      </c>
      <c r="W402">
        <v>0</v>
      </c>
      <c r="X402">
        <v>-1440889904</v>
      </c>
      <c r="Y402">
        <f t="shared" si="190"/>
        <v>0.43</v>
      </c>
      <c r="AA402">
        <v>0</v>
      </c>
      <c r="AB402">
        <v>1118.8900000000001</v>
      </c>
      <c r="AC402">
        <v>455.99</v>
      </c>
      <c r="AD402">
        <v>0</v>
      </c>
      <c r="AE402">
        <v>0</v>
      </c>
      <c r="AF402">
        <v>83.1</v>
      </c>
      <c r="AG402">
        <v>12.62</v>
      </c>
      <c r="AH402">
        <v>0</v>
      </c>
      <c r="AI402">
        <v>1</v>
      </c>
      <c r="AJ402">
        <v>12.86</v>
      </c>
      <c r="AK402">
        <v>34.51</v>
      </c>
      <c r="AL402">
        <v>1</v>
      </c>
      <c r="AM402">
        <v>2</v>
      </c>
      <c r="AN402">
        <v>0</v>
      </c>
      <c r="AO402">
        <v>1</v>
      </c>
      <c r="AP402">
        <v>1</v>
      </c>
      <c r="AQ402">
        <v>0</v>
      </c>
      <c r="AR402">
        <v>0</v>
      </c>
      <c r="AS402" t="s">
        <v>3</v>
      </c>
      <c r="AT402">
        <v>0.43</v>
      </c>
      <c r="AU402" t="s">
        <v>3</v>
      </c>
      <c r="AV402">
        <v>0</v>
      </c>
      <c r="AW402">
        <v>2</v>
      </c>
      <c r="AX402">
        <v>151752421</v>
      </c>
      <c r="AY402">
        <v>1</v>
      </c>
      <c r="AZ402">
        <v>0</v>
      </c>
      <c r="BA402">
        <v>485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V402">
        <v>0</v>
      </c>
      <c r="CW402">
        <f>ROUND(Y402*Source!I291,9)</f>
        <v>0.10535</v>
      </c>
      <c r="CX402">
        <f>ROUND(Y402*Source!I291,9)</f>
        <v>0.10535</v>
      </c>
      <c r="CY402">
        <f>AB402</f>
        <v>1118.8900000000001</v>
      </c>
      <c r="CZ402">
        <f>AF402</f>
        <v>83.1</v>
      </c>
      <c r="DA402">
        <f>AJ402</f>
        <v>12.86</v>
      </c>
      <c r="DB402">
        <f t="shared" si="191"/>
        <v>35.729999999999997</v>
      </c>
      <c r="DC402">
        <f t="shared" si="192"/>
        <v>5.43</v>
      </c>
      <c r="DD402" t="s">
        <v>3</v>
      </c>
      <c r="DE402" t="s">
        <v>3</v>
      </c>
      <c r="DF402">
        <f t="shared" si="185"/>
        <v>0</v>
      </c>
      <c r="DG402">
        <f>ROUND(ROUND(AF402*AJ402,2)*CX402,2)</f>
        <v>112.58</v>
      </c>
      <c r="DH402">
        <f>ROUND(ROUND(AG402*AK402,2)*CX402,2)</f>
        <v>45.88</v>
      </c>
      <c r="DI402">
        <f t="shared" si="184"/>
        <v>0</v>
      </c>
      <c r="DJ402">
        <f>DG402</f>
        <v>112.58</v>
      </c>
      <c r="DK402">
        <v>0</v>
      </c>
      <c r="DL402" t="s">
        <v>3</v>
      </c>
      <c r="DM402">
        <v>0</v>
      </c>
      <c r="DN402" t="s">
        <v>3</v>
      </c>
      <c r="DO402">
        <v>0</v>
      </c>
    </row>
    <row r="403" spans="1:119" x14ac:dyDescent="0.2">
      <c r="A403">
        <f>ROW(Source!A291)</f>
        <v>291</v>
      </c>
      <c r="B403">
        <v>151751235</v>
      </c>
      <c r="C403">
        <v>151752405</v>
      </c>
      <c r="D403">
        <v>37418483</v>
      </c>
      <c r="E403">
        <v>1</v>
      </c>
      <c r="F403">
        <v>1</v>
      </c>
      <c r="G403">
        <v>37345137</v>
      </c>
      <c r="H403">
        <v>2</v>
      </c>
      <c r="I403" t="s">
        <v>594</v>
      </c>
      <c r="J403" t="s">
        <v>595</v>
      </c>
      <c r="K403" t="s">
        <v>596</v>
      </c>
      <c r="L403">
        <v>1368</v>
      </c>
      <c r="N403">
        <v>1011</v>
      </c>
      <c r="O403" t="s">
        <v>503</v>
      </c>
      <c r="P403" t="s">
        <v>503</v>
      </c>
      <c r="Q403">
        <v>1</v>
      </c>
      <c r="W403">
        <v>0</v>
      </c>
      <c r="X403">
        <v>1944310998</v>
      </c>
      <c r="Y403">
        <f t="shared" si="190"/>
        <v>5.33</v>
      </c>
      <c r="AA403">
        <v>0</v>
      </c>
      <c r="AB403">
        <v>6.84</v>
      </c>
      <c r="AC403">
        <v>0</v>
      </c>
      <c r="AD403">
        <v>0</v>
      </c>
      <c r="AE403">
        <v>0</v>
      </c>
      <c r="AF403">
        <v>0.77</v>
      </c>
      <c r="AG403">
        <v>0</v>
      </c>
      <c r="AH403">
        <v>0</v>
      </c>
      <c r="AI403">
        <v>1</v>
      </c>
      <c r="AJ403">
        <v>8.48</v>
      </c>
      <c r="AK403">
        <v>34.51</v>
      </c>
      <c r="AL403">
        <v>1</v>
      </c>
      <c r="AM403">
        <v>2</v>
      </c>
      <c r="AN403">
        <v>0</v>
      </c>
      <c r="AO403">
        <v>1</v>
      </c>
      <c r="AP403">
        <v>1</v>
      </c>
      <c r="AQ403">
        <v>0</v>
      </c>
      <c r="AR403">
        <v>0</v>
      </c>
      <c r="AS403" t="s">
        <v>3</v>
      </c>
      <c r="AT403">
        <v>5.33</v>
      </c>
      <c r="AU403" t="s">
        <v>3</v>
      </c>
      <c r="AV403">
        <v>0</v>
      </c>
      <c r="AW403">
        <v>2</v>
      </c>
      <c r="AX403">
        <v>151752422</v>
      </c>
      <c r="AY403">
        <v>1</v>
      </c>
      <c r="AZ403">
        <v>0</v>
      </c>
      <c r="BA403">
        <v>486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V403">
        <v>0</v>
      </c>
      <c r="CW403">
        <f>ROUND(Y403*Source!I291,9)</f>
        <v>1.30585</v>
      </c>
      <c r="CX403">
        <f>ROUND(Y403*Source!I291,9)</f>
        <v>1.30585</v>
      </c>
      <c r="CY403">
        <f>AB403</f>
        <v>6.84</v>
      </c>
      <c r="CZ403">
        <f>AF403</f>
        <v>0.77</v>
      </c>
      <c r="DA403">
        <f>AJ403</f>
        <v>8.48</v>
      </c>
      <c r="DB403">
        <f t="shared" si="191"/>
        <v>4.0999999999999996</v>
      </c>
      <c r="DC403">
        <f t="shared" si="192"/>
        <v>0</v>
      </c>
      <c r="DD403" t="s">
        <v>3</v>
      </c>
      <c r="DE403" t="s">
        <v>3</v>
      </c>
      <c r="DF403">
        <f t="shared" si="185"/>
        <v>0</v>
      </c>
      <c r="DG403">
        <f>ROUND(ROUND(AF403*AJ403,2)*CX403,2)</f>
        <v>8.5299999999999994</v>
      </c>
      <c r="DH403">
        <f>ROUND(ROUND(AG403*AK403,2)*CX403,2)</f>
        <v>0</v>
      </c>
      <c r="DI403">
        <f t="shared" si="184"/>
        <v>0</v>
      </c>
      <c r="DJ403">
        <f>DG403</f>
        <v>8.5299999999999994</v>
      </c>
      <c r="DK403">
        <v>0</v>
      </c>
      <c r="DL403" t="s">
        <v>3</v>
      </c>
      <c r="DM403">
        <v>0</v>
      </c>
      <c r="DN403" t="s">
        <v>3</v>
      </c>
      <c r="DO403">
        <v>0</v>
      </c>
    </row>
    <row r="404" spans="1:119" x14ac:dyDescent="0.2">
      <c r="A404">
        <f>ROW(Source!A291)</f>
        <v>291</v>
      </c>
      <c r="B404">
        <v>151751235</v>
      </c>
      <c r="C404">
        <v>151752405</v>
      </c>
      <c r="D404">
        <v>113490354</v>
      </c>
      <c r="E404">
        <v>1</v>
      </c>
      <c r="F404">
        <v>1</v>
      </c>
      <c r="G404">
        <v>37345137</v>
      </c>
      <c r="H404">
        <v>2</v>
      </c>
      <c r="I404" t="s">
        <v>612</v>
      </c>
      <c r="J404" t="s">
        <v>613</v>
      </c>
      <c r="K404" t="s">
        <v>614</v>
      </c>
      <c r="L404">
        <v>1368</v>
      </c>
      <c r="N404">
        <v>1011</v>
      </c>
      <c r="O404" t="s">
        <v>503</v>
      </c>
      <c r="P404" t="s">
        <v>503</v>
      </c>
      <c r="Q404">
        <v>1</v>
      </c>
      <c r="W404">
        <v>0</v>
      </c>
      <c r="X404">
        <v>744253593</v>
      </c>
      <c r="Y404">
        <f t="shared" si="190"/>
        <v>17.5</v>
      </c>
      <c r="AA404">
        <v>0</v>
      </c>
      <c r="AB404">
        <v>557.83000000000004</v>
      </c>
      <c r="AC404">
        <v>455.99</v>
      </c>
      <c r="AD404">
        <v>0</v>
      </c>
      <c r="AE404">
        <v>0</v>
      </c>
      <c r="AF404">
        <v>24.13</v>
      </c>
      <c r="AG404">
        <v>12.62</v>
      </c>
      <c r="AH404">
        <v>0</v>
      </c>
      <c r="AI404">
        <v>1</v>
      </c>
      <c r="AJ404">
        <v>22.08</v>
      </c>
      <c r="AK404">
        <v>34.51</v>
      </c>
      <c r="AL404">
        <v>1</v>
      </c>
      <c r="AM404">
        <v>2</v>
      </c>
      <c r="AN404">
        <v>0</v>
      </c>
      <c r="AO404">
        <v>1</v>
      </c>
      <c r="AP404">
        <v>1</v>
      </c>
      <c r="AQ404">
        <v>0</v>
      </c>
      <c r="AR404">
        <v>0</v>
      </c>
      <c r="AS404" t="s">
        <v>3</v>
      </c>
      <c r="AT404">
        <v>17.5</v>
      </c>
      <c r="AU404" t="s">
        <v>3</v>
      </c>
      <c r="AV404">
        <v>0</v>
      </c>
      <c r="AW404">
        <v>2</v>
      </c>
      <c r="AX404">
        <v>151752423</v>
      </c>
      <c r="AY404">
        <v>1</v>
      </c>
      <c r="AZ404">
        <v>0</v>
      </c>
      <c r="BA404">
        <v>487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V404">
        <v>0</v>
      </c>
      <c r="CW404">
        <f>ROUND(Y404*Source!I291,9)</f>
        <v>4.2874999999999996</v>
      </c>
      <c r="CX404">
        <f>ROUND(Y404*Source!I291,9)</f>
        <v>4.2874999999999996</v>
      </c>
      <c r="CY404">
        <f>AB404</f>
        <v>557.83000000000004</v>
      </c>
      <c r="CZ404">
        <f>AF404</f>
        <v>24.13</v>
      </c>
      <c r="DA404">
        <f>AJ404</f>
        <v>22.08</v>
      </c>
      <c r="DB404">
        <f t="shared" si="191"/>
        <v>422.28</v>
      </c>
      <c r="DC404">
        <f t="shared" si="192"/>
        <v>220.85</v>
      </c>
      <c r="DD404" t="s">
        <v>3</v>
      </c>
      <c r="DE404" t="s">
        <v>3</v>
      </c>
      <c r="DF404">
        <f t="shared" si="185"/>
        <v>0</v>
      </c>
      <c r="DG404">
        <f>ROUND(ROUND(AF404*AJ404,2)*CX404,2)</f>
        <v>2284.34</v>
      </c>
      <c r="DH404">
        <f>ROUND(ROUND(AG404*AK404,2)*CX404,2)</f>
        <v>1867.29</v>
      </c>
      <c r="DI404">
        <f t="shared" si="184"/>
        <v>0</v>
      </c>
      <c r="DJ404">
        <f>DG404</f>
        <v>2284.34</v>
      </c>
      <c r="DK404">
        <v>0</v>
      </c>
      <c r="DL404" t="s">
        <v>3</v>
      </c>
      <c r="DM404">
        <v>0</v>
      </c>
      <c r="DN404" t="s">
        <v>3</v>
      </c>
      <c r="DO404">
        <v>0</v>
      </c>
    </row>
    <row r="405" spans="1:119" x14ac:dyDescent="0.2">
      <c r="A405">
        <f>ROW(Source!A291)</f>
        <v>291</v>
      </c>
      <c r="B405">
        <v>151751235</v>
      </c>
      <c r="C405">
        <v>151752405</v>
      </c>
      <c r="D405">
        <v>37394962</v>
      </c>
      <c r="E405">
        <v>1</v>
      </c>
      <c r="F405">
        <v>1</v>
      </c>
      <c r="G405">
        <v>37345137</v>
      </c>
      <c r="H405">
        <v>3</v>
      </c>
      <c r="I405" t="s">
        <v>597</v>
      </c>
      <c r="J405" t="s">
        <v>598</v>
      </c>
      <c r="K405" t="s">
        <v>599</v>
      </c>
      <c r="L405">
        <v>1348</v>
      </c>
      <c r="N405">
        <v>1009</v>
      </c>
      <c r="O405" t="s">
        <v>511</v>
      </c>
      <c r="P405" t="s">
        <v>511</v>
      </c>
      <c r="Q405">
        <v>1000</v>
      </c>
      <c r="W405">
        <v>0</v>
      </c>
      <c r="X405">
        <v>1534553938</v>
      </c>
      <c r="Y405">
        <f t="shared" si="190"/>
        <v>1.0499999999999999E-3</v>
      </c>
      <c r="AA405">
        <v>157580.26</v>
      </c>
      <c r="AB405">
        <v>0</v>
      </c>
      <c r="AC405">
        <v>0</v>
      </c>
      <c r="AD405">
        <v>0</v>
      </c>
      <c r="AE405">
        <v>8596.85</v>
      </c>
      <c r="AF405">
        <v>0</v>
      </c>
      <c r="AG405">
        <v>0</v>
      </c>
      <c r="AH405">
        <v>0</v>
      </c>
      <c r="AI405">
        <v>18.329999999999998</v>
      </c>
      <c r="AJ405">
        <v>1</v>
      </c>
      <c r="AK405">
        <v>1</v>
      </c>
      <c r="AL405">
        <v>1</v>
      </c>
      <c r="AM405">
        <v>2</v>
      </c>
      <c r="AN405">
        <v>0</v>
      </c>
      <c r="AO405">
        <v>1</v>
      </c>
      <c r="AP405">
        <v>1</v>
      </c>
      <c r="AQ405">
        <v>0</v>
      </c>
      <c r="AR405">
        <v>0</v>
      </c>
      <c r="AS405" t="s">
        <v>3</v>
      </c>
      <c r="AT405">
        <v>1.0499999999999999E-3</v>
      </c>
      <c r="AU405" t="s">
        <v>3</v>
      </c>
      <c r="AV405">
        <v>0</v>
      </c>
      <c r="AW405">
        <v>2</v>
      </c>
      <c r="AX405">
        <v>151752424</v>
      </c>
      <c r="AY405">
        <v>1</v>
      </c>
      <c r="AZ405">
        <v>0</v>
      </c>
      <c r="BA405">
        <v>488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V405">
        <v>0</v>
      </c>
      <c r="CW405">
        <v>0</v>
      </c>
      <c r="CX405">
        <f>ROUND(Y405*Source!I291,9)</f>
        <v>2.5724999999999999E-4</v>
      </c>
      <c r="CY405">
        <f t="shared" ref="CY405:CY412" si="193">AA405</f>
        <v>157580.26</v>
      </c>
      <c r="CZ405">
        <f t="shared" ref="CZ405:CZ412" si="194">AE405</f>
        <v>8596.85</v>
      </c>
      <c r="DA405">
        <f t="shared" ref="DA405:DA412" si="195">AI405</f>
        <v>18.329999999999998</v>
      </c>
      <c r="DB405">
        <f t="shared" si="191"/>
        <v>9.0299999999999994</v>
      </c>
      <c r="DC405">
        <f t="shared" si="192"/>
        <v>0</v>
      </c>
      <c r="DD405" t="s">
        <v>3</v>
      </c>
      <c r="DE405" t="s">
        <v>3</v>
      </c>
      <c r="DF405">
        <f t="shared" ref="DF405:DF412" si="196">ROUND(ROUND(AE405*AI405,2)*CX405,2)</f>
        <v>40.54</v>
      </c>
      <c r="DG405">
        <f t="shared" ref="DG405:DG417" si="197">ROUND(ROUND(AF405,2)*CX405,2)</f>
        <v>0</v>
      </c>
      <c r="DH405">
        <f t="shared" ref="DH405:DH417" si="198">ROUND(ROUND(AG405,2)*CX405,2)</f>
        <v>0</v>
      </c>
      <c r="DI405">
        <f t="shared" si="184"/>
        <v>0</v>
      </c>
      <c r="DJ405">
        <f t="shared" ref="DJ405:DJ412" si="199">DF405</f>
        <v>40.54</v>
      </c>
      <c r="DK405">
        <v>0</v>
      </c>
      <c r="DL405" t="s">
        <v>3</v>
      </c>
      <c r="DM405">
        <v>0</v>
      </c>
      <c r="DN405" t="s">
        <v>3</v>
      </c>
      <c r="DO405">
        <v>0</v>
      </c>
    </row>
    <row r="406" spans="1:119" x14ac:dyDescent="0.2">
      <c r="A406">
        <f>ROW(Source!A291)</f>
        <v>291</v>
      </c>
      <c r="B406">
        <v>151751235</v>
      </c>
      <c r="C406">
        <v>151752405</v>
      </c>
      <c r="D406">
        <v>37393667</v>
      </c>
      <c r="E406">
        <v>1</v>
      </c>
      <c r="F406">
        <v>1</v>
      </c>
      <c r="G406">
        <v>37345137</v>
      </c>
      <c r="H406">
        <v>3</v>
      </c>
      <c r="I406" t="s">
        <v>618</v>
      </c>
      <c r="J406" t="s">
        <v>619</v>
      </c>
      <c r="K406" t="s">
        <v>620</v>
      </c>
      <c r="L406">
        <v>1354</v>
      </c>
      <c r="N406">
        <v>1010</v>
      </c>
      <c r="O406" t="s">
        <v>29</v>
      </c>
      <c r="P406" t="s">
        <v>29</v>
      </c>
      <c r="Q406">
        <v>1</v>
      </c>
      <c r="W406">
        <v>0</v>
      </c>
      <c r="X406">
        <v>1309094709</v>
      </c>
      <c r="Y406">
        <f t="shared" si="190"/>
        <v>82</v>
      </c>
      <c r="AA406">
        <v>0.82</v>
      </c>
      <c r="AB406">
        <v>0</v>
      </c>
      <c r="AC406">
        <v>0</v>
      </c>
      <c r="AD406">
        <v>0</v>
      </c>
      <c r="AE406">
        <v>0.89</v>
      </c>
      <c r="AF406">
        <v>0</v>
      </c>
      <c r="AG406">
        <v>0</v>
      </c>
      <c r="AH406">
        <v>0</v>
      </c>
      <c r="AI406">
        <v>0.92</v>
      </c>
      <c r="AJ406">
        <v>1</v>
      </c>
      <c r="AK406">
        <v>1</v>
      </c>
      <c r="AL406">
        <v>1</v>
      </c>
      <c r="AM406">
        <v>2</v>
      </c>
      <c r="AN406">
        <v>0</v>
      </c>
      <c r="AO406">
        <v>1</v>
      </c>
      <c r="AP406">
        <v>1</v>
      </c>
      <c r="AQ406">
        <v>0</v>
      </c>
      <c r="AR406">
        <v>0</v>
      </c>
      <c r="AS406" t="s">
        <v>3</v>
      </c>
      <c r="AT406">
        <v>82</v>
      </c>
      <c r="AU406" t="s">
        <v>3</v>
      </c>
      <c r="AV406">
        <v>0</v>
      </c>
      <c r="AW406">
        <v>2</v>
      </c>
      <c r="AX406">
        <v>151752425</v>
      </c>
      <c r="AY406">
        <v>1</v>
      </c>
      <c r="AZ406">
        <v>0</v>
      </c>
      <c r="BA406">
        <v>489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V406">
        <v>0</v>
      </c>
      <c r="CW406">
        <v>0</v>
      </c>
      <c r="CX406">
        <f>ROUND(Y406*Source!I291,9)</f>
        <v>20.09</v>
      </c>
      <c r="CY406">
        <f t="shared" si="193"/>
        <v>0.82</v>
      </c>
      <c r="CZ406">
        <f t="shared" si="194"/>
        <v>0.89</v>
      </c>
      <c r="DA406">
        <f t="shared" si="195"/>
        <v>0.92</v>
      </c>
      <c r="DB406">
        <f t="shared" si="191"/>
        <v>72.98</v>
      </c>
      <c r="DC406">
        <f t="shared" si="192"/>
        <v>0</v>
      </c>
      <c r="DD406" t="s">
        <v>3</v>
      </c>
      <c r="DE406" t="s">
        <v>3</v>
      </c>
      <c r="DF406">
        <f t="shared" si="196"/>
        <v>16.47</v>
      </c>
      <c r="DG406">
        <f t="shared" si="197"/>
        <v>0</v>
      </c>
      <c r="DH406">
        <f t="shared" si="198"/>
        <v>0</v>
      </c>
      <c r="DI406">
        <f t="shared" si="184"/>
        <v>0</v>
      </c>
      <c r="DJ406">
        <f t="shared" si="199"/>
        <v>16.47</v>
      </c>
      <c r="DK406">
        <v>0</v>
      </c>
      <c r="DL406" t="s">
        <v>3</v>
      </c>
      <c r="DM406">
        <v>0</v>
      </c>
      <c r="DN406" t="s">
        <v>3</v>
      </c>
      <c r="DO406">
        <v>0</v>
      </c>
    </row>
    <row r="407" spans="1:119" x14ac:dyDescent="0.2">
      <c r="A407">
        <f>ROW(Source!A291)</f>
        <v>291</v>
      </c>
      <c r="B407">
        <v>151751235</v>
      </c>
      <c r="C407">
        <v>151752405</v>
      </c>
      <c r="D407">
        <v>37396617</v>
      </c>
      <c r="E407">
        <v>1</v>
      </c>
      <c r="F407">
        <v>1</v>
      </c>
      <c r="G407">
        <v>37345137</v>
      </c>
      <c r="H407">
        <v>3</v>
      </c>
      <c r="I407" t="s">
        <v>642</v>
      </c>
      <c r="J407" t="s">
        <v>643</v>
      </c>
      <c r="K407" t="s">
        <v>644</v>
      </c>
      <c r="L407">
        <v>1346</v>
      </c>
      <c r="N407">
        <v>1009</v>
      </c>
      <c r="O407" t="s">
        <v>507</v>
      </c>
      <c r="P407" t="s">
        <v>507</v>
      </c>
      <c r="Q407">
        <v>1</v>
      </c>
      <c r="W407">
        <v>0</v>
      </c>
      <c r="X407">
        <v>-549252313</v>
      </c>
      <c r="Y407">
        <f t="shared" si="190"/>
        <v>0.03</v>
      </c>
      <c r="AA407">
        <v>1072.27</v>
      </c>
      <c r="AB407">
        <v>0</v>
      </c>
      <c r="AC407">
        <v>0</v>
      </c>
      <c r="AD407">
        <v>0</v>
      </c>
      <c r="AE407">
        <v>520.52</v>
      </c>
      <c r="AF407">
        <v>0</v>
      </c>
      <c r="AG407">
        <v>0</v>
      </c>
      <c r="AH407">
        <v>0</v>
      </c>
      <c r="AI407">
        <v>2.06</v>
      </c>
      <c r="AJ407">
        <v>1</v>
      </c>
      <c r="AK407">
        <v>1</v>
      </c>
      <c r="AL407">
        <v>1</v>
      </c>
      <c r="AM407">
        <v>2</v>
      </c>
      <c r="AN407">
        <v>0</v>
      </c>
      <c r="AO407">
        <v>1</v>
      </c>
      <c r="AP407">
        <v>1</v>
      </c>
      <c r="AQ407">
        <v>0</v>
      </c>
      <c r="AR407">
        <v>0</v>
      </c>
      <c r="AS407" t="s">
        <v>3</v>
      </c>
      <c r="AT407">
        <v>0.03</v>
      </c>
      <c r="AU407" t="s">
        <v>3</v>
      </c>
      <c r="AV407">
        <v>0</v>
      </c>
      <c r="AW407">
        <v>2</v>
      </c>
      <c r="AX407">
        <v>151752426</v>
      </c>
      <c r="AY407">
        <v>1</v>
      </c>
      <c r="AZ407">
        <v>0</v>
      </c>
      <c r="BA407">
        <v>490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V407">
        <v>0</v>
      </c>
      <c r="CW407">
        <v>0</v>
      </c>
      <c r="CX407">
        <f>ROUND(Y407*Source!I291,9)</f>
        <v>7.3499999999999998E-3</v>
      </c>
      <c r="CY407">
        <f t="shared" si="193"/>
        <v>1072.27</v>
      </c>
      <c r="CZ407">
        <f t="shared" si="194"/>
        <v>520.52</v>
      </c>
      <c r="DA407">
        <f t="shared" si="195"/>
        <v>2.06</v>
      </c>
      <c r="DB407">
        <f t="shared" si="191"/>
        <v>15.62</v>
      </c>
      <c r="DC407">
        <f t="shared" si="192"/>
        <v>0</v>
      </c>
      <c r="DD407" t="s">
        <v>3</v>
      </c>
      <c r="DE407" t="s">
        <v>3</v>
      </c>
      <c r="DF407">
        <f t="shared" si="196"/>
        <v>7.88</v>
      </c>
      <c r="DG407">
        <f t="shared" si="197"/>
        <v>0</v>
      </c>
      <c r="DH407">
        <f t="shared" si="198"/>
        <v>0</v>
      </c>
      <c r="DI407">
        <f t="shared" si="184"/>
        <v>0</v>
      </c>
      <c r="DJ407">
        <f t="shared" si="199"/>
        <v>7.88</v>
      </c>
      <c r="DK407">
        <v>0</v>
      </c>
      <c r="DL407" t="s">
        <v>3</v>
      </c>
      <c r="DM407">
        <v>0</v>
      </c>
      <c r="DN407" t="s">
        <v>3</v>
      </c>
      <c r="DO407">
        <v>0</v>
      </c>
    </row>
    <row r="408" spans="1:119" x14ac:dyDescent="0.2">
      <c r="A408">
        <f>ROW(Source!A291)</f>
        <v>291</v>
      </c>
      <c r="B408">
        <v>151751235</v>
      </c>
      <c r="C408">
        <v>151752405</v>
      </c>
      <c r="D408">
        <v>37393898</v>
      </c>
      <c r="E408">
        <v>1</v>
      </c>
      <c r="F408">
        <v>1</v>
      </c>
      <c r="G408">
        <v>37345137</v>
      </c>
      <c r="H408">
        <v>3</v>
      </c>
      <c r="I408" t="s">
        <v>636</v>
      </c>
      <c r="J408" t="s">
        <v>637</v>
      </c>
      <c r="K408" t="s">
        <v>638</v>
      </c>
      <c r="L408">
        <v>1348</v>
      </c>
      <c r="N408">
        <v>1009</v>
      </c>
      <c r="O408" t="s">
        <v>511</v>
      </c>
      <c r="P408" t="s">
        <v>511</v>
      </c>
      <c r="Q408">
        <v>1000</v>
      </c>
      <c r="W408">
        <v>0</v>
      </c>
      <c r="X408">
        <v>-1971136070</v>
      </c>
      <c r="Y408">
        <f t="shared" si="190"/>
        <v>6.8000000000000005E-4</v>
      </c>
      <c r="AA408">
        <v>48567.24</v>
      </c>
      <c r="AB408">
        <v>0</v>
      </c>
      <c r="AC408">
        <v>0</v>
      </c>
      <c r="AD408">
        <v>0</v>
      </c>
      <c r="AE408">
        <v>16189.08</v>
      </c>
      <c r="AF408">
        <v>0</v>
      </c>
      <c r="AG408">
        <v>0</v>
      </c>
      <c r="AH408">
        <v>0</v>
      </c>
      <c r="AI408">
        <v>3</v>
      </c>
      <c r="AJ408">
        <v>1</v>
      </c>
      <c r="AK408">
        <v>1</v>
      </c>
      <c r="AL408">
        <v>1</v>
      </c>
      <c r="AM408">
        <v>2</v>
      </c>
      <c r="AN408">
        <v>0</v>
      </c>
      <c r="AO408">
        <v>1</v>
      </c>
      <c r="AP408">
        <v>1</v>
      </c>
      <c r="AQ408">
        <v>0</v>
      </c>
      <c r="AR408">
        <v>0</v>
      </c>
      <c r="AS408" t="s">
        <v>3</v>
      </c>
      <c r="AT408">
        <v>6.8000000000000005E-4</v>
      </c>
      <c r="AU408" t="s">
        <v>3</v>
      </c>
      <c r="AV408">
        <v>0</v>
      </c>
      <c r="AW408">
        <v>2</v>
      </c>
      <c r="AX408">
        <v>151752427</v>
      </c>
      <c r="AY408">
        <v>1</v>
      </c>
      <c r="AZ408">
        <v>0</v>
      </c>
      <c r="BA408">
        <v>491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V408">
        <v>0</v>
      </c>
      <c r="CW408">
        <v>0</v>
      </c>
      <c r="CX408">
        <f>ROUND(Y408*Source!I291,9)</f>
        <v>1.6660000000000001E-4</v>
      </c>
      <c r="CY408">
        <f t="shared" si="193"/>
        <v>48567.24</v>
      </c>
      <c r="CZ408">
        <f t="shared" si="194"/>
        <v>16189.08</v>
      </c>
      <c r="DA408">
        <f t="shared" si="195"/>
        <v>3</v>
      </c>
      <c r="DB408">
        <f t="shared" si="191"/>
        <v>11.01</v>
      </c>
      <c r="DC408">
        <f t="shared" si="192"/>
        <v>0</v>
      </c>
      <c r="DD408" t="s">
        <v>3</v>
      </c>
      <c r="DE408" t="s">
        <v>3</v>
      </c>
      <c r="DF408">
        <f t="shared" si="196"/>
        <v>8.09</v>
      </c>
      <c r="DG408">
        <f t="shared" si="197"/>
        <v>0</v>
      </c>
      <c r="DH408">
        <f t="shared" si="198"/>
        <v>0</v>
      </c>
      <c r="DI408">
        <f t="shared" si="184"/>
        <v>0</v>
      </c>
      <c r="DJ408">
        <f t="shared" si="199"/>
        <v>8.09</v>
      </c>
      <c r="DK408">
        <v>0</v>
      </c>
      <c r="DL408" t="s">
        <v>3</v>
      </c>
      <c r="DM408">
        <v>0</v>
      </c>
      <c r="DN408" t="s">
        <v>3</v>
      </c>
      <c r="DO408">
        <v>0</v>
      </c>
    </row>
    <row r="409" spans="1:119" x14ac:dyDescent="0.2">
      <c r="A409">
        <f>ROW(Source!A291)</f>
        <v>291</v>
      </c>
      <c r="B409">
        <v>151751235</v>
      </c>
      <c r="C409">
        <v>151752405</v>
      </c>
      <c r="D409">
        <v>37394291</v>
      </c>
      <c r="E409">
        <v>1</v>
      </c>
      <c r="F409">
        <v>1</v>
      </c>
      <c r="G409">
        <v>37345137</v>
      </c>
      <c r="H409">
        <v>3</v>
      </c>
      <c r="I409" t="s">
        <v>645</v>
      </c>
      <c r="J409" t="s">
        <v>646</v>
      </c>
      <c r="K409" t="s">
        <v>647</v>
      </c>
      <c r="L409">
        <v>1348</v>
      </c>
      <c r="N409">
        <v>1009</v>
      </c>
      <c r="O409" t="s">
        <v>511</v>
      </c>
      <c r="P409" t="s">
        <v>511</v>
      </c>
      <c r="Q409">
        <v>1000</v>
      </c>
      <c r="W409">
        <v>0</v>
      </c>
      <c r="X409">
        <v>-391005678</v>
      </c>
      <c r="Y409">
        <f t="shared" si="190"/>
        <v>2.0999999999999999E-3</v>
      </c>
      <c r="AA409">
        <v>87568.03</v>
      </c>
      <c r="AB409">
        <v>0</v>
      </c>
      <c r="AC409">
        <v>0</v>
      </c>
      <c r="AD409">
        <v>0</v>
      </c>
      <c r="AE409">
        <v>7982.5</v>
      </c>
      <c r="AF409">
        <v>0</v>
      </c>
      <c r="AG409">
        <v>0</v>
      </c>
      <c r="AH409">
        <v>0</v>
      </c>
      <c r="AI409">
        <v>10.97</v>
      </c>
      <c r="AJ409">
        <v>1</v>
      </c>
      <c r="AK409">
        <v>1</v>
      </c>
      <c r="AL409">
        <v>1</v>
      </c>
      <c r="AM409">
        <v>2</v>
      </c>
      <c r="AN409">
        <v>0</v>
      </c>
      <c r="AO409">
        <v>1</v>
      </c>
      <c r="AP409">
        <v>1</v>
      </c>
      <c r="AQ409">
        <v>0</v>
      </c>
      <c r="AR409">
        <v>0</v>
      </c>
      <c r="AS409" t="s">
        <v>3</v>
      </c>
      <c r="AT409">
        <v>2.0999999999999999E-3</v>
      </c>
      <c r="AU409" t="s">
        <v>3</v>
      </c>
      <c r="AV409">
        <v>0</v>
      </c>
      <c r="AW409">
        <v>2</v>
      </c>
      <c r="AX409">
        <v>151752428</v>
      </c>
      <c r="AY409">
        <v>1</v>
      </c>
      <c r="AZ409">
        <v>0</v>
      </c>
      <c r="BA409">
        <v>492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V409">
        <v>0</v>
      </c>
      <c r="CW409">
        <v>0</v>
      </c>
      <c r="CX409">
        <f>ROUND(Y409*Source!I291,9)</f>
        <v>5.1449999999999998E-4</v>
      </c>
      <c r="CY409">
        <f t="shared" si="193"/>
        <v>87568.03</v>
      </c>
      <c r="CZ409">
        <f t="shared" si="194"/>
        <v>7982.5</v>
      </c>
      <c r="DA409">
        <f t="shared" si="195"/>
        <v>10.97</v>
      </c>
      <c r="DB409">
        <f t="shared" si="191"/>
        <v>16.760000000000002</v>
      </c>
      <c r="DC409">
        <f t="shared" si="192"/>
        <v>0</v>
      </c>
      <c r="DD409" t="s">
        <v>3</v>
      </c>
      <c r="DE409" t="s">
        <v>3</v>
      </c>
      <c r="DF409">
        <f t="shared" si="196"/>
        <v>45.05</v>
      </c>
      <c r="DG409">
        <f t="shared" si="197"/>
        <v>0</v>
      </c>
      <c r="DH409">
        <f t="shared" si="198"/>
        <v>0</v>
      </c>
      <c r="DI409">
        <f t="shared" si="184"/>
        <v>0</v>
      </c>
      <c r="DJ409">
        <f t="shared" si="199"/>
        <v>45.05</v>
      </c>
      <c r="DK409">
        <v>0</v>
      </c>
      <c r="DL409" t="s">
        <v>3</v>
      </c>
      <c r="DM409">
        <v>0</v>
      </c>
      <c r="DN409" t="s">
        <v>3</v>
      </c>
      <c r="DO409">
        <v>0</v>
      </c>
    </row>
    <row r="410" spans="1:119" x14ac:dyDescent="0.2">
      <c r="A410">
        <f>ROW(Source!A291)</f>
        <v>291</v>
      </c>
      <c r="B410">
        <v>151751235</v>
      </c>
      <c r="C410">
        <v>151752405</v>
      </c>
      <c r="D410">
        <v>113490145</v>
      </c>
      <c r="E410">
        <v>1</v>
      </c>
      <c r="F410">
        <v>1</v>
      </c>
      <c r="G410">
        <v>37345137</v>
      </c>
      <c r="H410">
        <v>3</v>
      </c>
      <c r="I410" t="s">
        <v>648</v>
      </c>
      <c r="J410" t="s">
        <v>649</v>
      </c>
      <c r="K410" t="s">
        <v>650</v>
      </c>
      <c r="L410">
        <v>1358</v>
      </c>
      <c r="N410">
        <v>1010</v>
      </c>
      <c r="O410" t="s">
        <v>311</v>
      </c>
      <c r="P410" t="s">
        <v>311</v>
      </c>
      <c r="Q410">
        <v>10</v>
      </c>
      <c r="W410">
        <v>0</v>
      </c>
      <c r="X410">
        <v>-1896586194</v>
      </c>
      <c r="Y410">
        <f t="shared" si="190"/>
        <v>1.02</v>
      </c>
      <c r="AA410">
        <v>42.42</v>
      </c>
      <c r="AB410">
        <v>0</v>
      </c>
      <c r="AC410">
        <v>0</v>
      </c>
      <c r="AD410">
        <v>0</v>
      </c>
      <c r="AE410">
        <v>5.46</v>
      </c>
      <c r="AF410">
        <v>0</v>
      </c>
      <c r="AG410">
        <v>0</v>
      </c>
      <c r="AH410">
        <v>0</v>
      </c>
      <c r="AI410">
        <v>7.77</v>
      </c>
      <c r="AJ410">
        <v>1</v>
      </c>
      <c r="AK410">
        <v>1</v>
      </c>
      <c r="AL410">
        <v>1</v>
      </c>
      <c r="AM410">
        <v>2</v>
      </c>
      <c r="AN410">
        <v>0</v>
      </c>
      <c r="AO410">
        <v>1</v>
      </c>
      <c r="AP410">
        <v>1</v>
      </c>
      <c r="AQ410">
        <v>0</v>
      </c>
      <c r="AR410">
        <v>0</v>
      </c>
      <c r="AS410" t="s">
        <v>3</v>
      </c>
      <c r="AT410">
        <v>1.02</v>
      </c>
      <c r="AU410" t="s">
        <v>3</v>
      </c>
      <c r="AV410">
        <v>0</v>
      </c>
      <c r="AW410">
        <v>2</v>
      </c>
      <c r="AX410">
        <v>151752429</v>
      </c>
      <c r="AY410">
        <v>1</v>
      </c>
      <c r="AZ410">
        <v>0</v>
      </c>
      <c r="BA410">
        <v>493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V410">
        <v>0</v>
      </c>
      <c r="CW410">
        <v>0</v>
      </c>
      <c r="CX410">
        <f>ROUND(Y410*Source!I291,9)</f>
        <v>0.24990000000000001</v>
      </c>
      <c r="CY410">
        <f t="shared" si="193"/>
        <v>42.42</v>
      </c>
      <c r="CZ410">
        <f t="shared" si="194"/>
        <v>5.46</v>
      </c>
      <c r="DA410">
        <f t="shared" si="195"/>
        <v>7.77</v>
      </c>
      <c r="DB410">
        <f t="shared" si="191"/>
        <v>5.57</v>
      </c>
      <c r="DC410">
        <f t="shared" si="192"/>
        <v>0</v>
      </c>
      <c r="DD410" t="s">
        <v>3</v>
      </c>
      <c r="DE410" t="s">
        <v>3</v>
      </c>
      <c r="DF410">
        <f t="shared" si="196"/>
        <v>10.6</v>
      </c>
      <c r="DG410">
        <f t="shared" si="197"/>
        <v>0</v>
      </c>
      <c r="DH410">
        <f t="shared" si="198"/>
        <v>0</v>
      </c>
      <c r="DI410">
        <f t="shared" si="184"/>
        <v>0</v>
      </c>
      <c r="DJ410">
        <f t="shared" si="199"/>
        <v>10.6</v>
      </c>
      <c r="DK410">
        <v>0</v>
      </c>
      <c r="DL410" t="s">
        <v>3</v>
      </c>
      <c r="DM410">
        <v>0</v>
      </c>
      <c r="DN410" t="s">
        <v>3</v>
      </c>
      <c r="DO410">
        <v>0</v>
      </c>
    </row>
    <row r="411" spans="1:119" x14ac:dyDescent="0.2">
      <c r="A411">
        <f>ROW(Source!A291)</f>
        <v>291</v>
      </c>
      <c r="B411">
        <v>151751235</v>
      </c>
      <c r="C411">
        <v>151752405</v>
      </c>
      <c r="D411">
        <v>122156179</v>
      </c>
      <c r="E411">
        <v>1</v>
      </c>
      <c r="F411">
        <v>1</v>
      </c>
      <c r="G411">
        <v>37345137</v>
      </c>
      <c r="H411">
        <v>3</v>
      </c>
      <c r="I411" t="s">
        <v>651</v>
      </c>
      <c r="J411" t="s">
        <v>652</v>
      </c>
      <c r="K411" t="s">
        <v>653</v>
      </c>
      <c r="L411">
        <v>1354</v>
      </c>
      <c r="N411">
        <v>1010</v>
      </c>
      <c r="O411" t="s">
        <v>29</v>
      </c>
      <c r="P411" t="s">
        <v>29</v>
      </c>
      <c r="Q411">
        <v>1</v>
      </c>
      <c r="W411">
        <v>0</v>
      </c>
      <c r="X411">
        <v>-837770269</v>
      </c>
      <c r="Y411">
        <f t="shared" si="190"/>
        <v>8</v>
      </c>
      <c r="AA411">
        <v>120.67</v>
      </c>
      <c r="AB411">
        <v>0</v>
      </c>
      <c r="AC411">
        <v>0</v>
      </c>
      <c r="AD411">
        <v>0</v>
      </c>
      <c r="AE411">
        <v>14.99</v>
      </c>
      <c r="AF411">
        <v>0</v>
      </c>
      <c r="AG411">
        <v>0</v>
      </c>
      <c r="AH411">
        <v>0</v>
      </c>
      <c r="AI411">
        <v>8.0500000000000007</v>
      </c>
      <c r="AJ411">
        <v>1</v>
      </c>
      <c r="AK411">
        <v>1</v>
      </c>
      <c r="AL411">
        <v>1</v>
      </c>
      <c r="AM411">
        <v>2</v>
      </c>
      <c r="AN411">
        <v>0</v>
      </c>
      <c r="AO411">
        <v>1</v>
      </c>
      <c r="AP411">
        <v>1</v>
      </c>
      <c r="AQ411">
        <v>0</v>
      </c>
      <c r="AR411">
        <v>0</v>
      </c>
      <c r="AS411" t="s">
        <v>3</v>
      </c>
      <c r="AT411">
        <v>8</v>
      </c>
      <c r="AU411" t="s">
        <v>3</v>
      </c>
      <c r="AV411">
        <v>0</v>
      </c>
      <c r="AW411">
        <v>2</v>
      </c>
      <c r="AX411">
        <v>151752430</v>
      </c>
      <c r="AY411">
        <v>1</v>
      </c>
      <c r="AZ411">
        <v>0</v>
      </c>
      <c r="BA411">
        <v>494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V411">
        <v>0</v>
      </c>
      <c r="CW411">
        <v>0</v>
      </c>
      <c r="CX411">
        <f>ROUND(Y411*Source!I291,9)</f>
        <v>1.96</v>
      </c>
      <c r="CY411">
        <f t="shared" si="193"/>
        <v>120.67</v>
      </c>
      <c r="CZ411">
        <f t="shared" si="194"/>
        <v>14.99</v>
      </c>
      <c r="DA411">
        <f t="shared" si="195"/>
        <v>8.0500000000000007</v>
      </c>
      <c r="DB411">
        <f t="shared" si="191"/>
        <v>119.92</v>
      </c>
      <c r="DC411">
        <f t="shared" si="192"/>
        <v>0</v>
      </c>
      <c r="DD411" t="s">
        <v>3</v>
      </c>
      <c r="DE411" t="s">
        <v>3</v>
      </c>
      <c r="DF411">
        <f t="shared" si="196"/>
        <v>236.51</v>
      </c>
      <c r="DG411">
        <f t="shared" si="197"/>
        <v>0</v>
      </c>
      <c r="DH411">
        <f t="shared" si="198"/>
        <v>0</v>
      </c>
      <c r="DI411">
        <f t="shared" si="184"/>
        <v>0</v>
      </c>
      <c r="DJ411">
        <f t="shared" si="199"/>
        <v>236.51</v>
      </c>
      <c r="DK411">
        <v>0</v>
      </c>
      <c r="DL411" t="s">
        <v>3</v>
      </c>
      <c r="DM411">
        <v>0</v>
      </c>
      <c r="DN411" t="s">
        <v>3</v>
      </c>
      <c r="DO411">
        <v>0</v>
      </c>
    </row>
    <row r="412" spans="1:119" x14ac:dyDescent="0.2">
      <c r="A412">
        <f>ROW(Source!A291)</f>
        <v>291</v>
      </c>
      <c r="B412">
        <v>151751235</v>
      </c>
      <c r="C412">
        <v>151752405</v>
      </c>
      <c r="D412">
        <v>37406939</v>
      </c>
      <c r="E412">
        <v>1</v>
      </c>
      <c r="F412">
        <v>1</v>
      </c>
      <c r="G412">
        <v>37345137</v>
      </c>
      <c r="H412">
        <v>3</v>
      </c>
      <c r="I412" t="s">
        <v>654</v>
      </c>
      <c r="J412" t="s">
        <v>655</v>
      </c>
      <c r="K412" t="s">
        <v>656</v>
      </c>
      <c r="L412">
        <v>1356</v>
      </c>
      <c r="N412">
        <v>1010</v>
      </c>
      <c r="O412" t="s">
        <v>176</v>
      </c>
      <c r="P412" t="s">
        <v>176</v>
      </c>
      <c r="Q412">
        <v>1000</v>
      </c>
      <c r="W412">
        <v>0</v>
      </c>
      <c r="X412">
        <v>-412407988</v>
      </c>
      <c r="Y412">
        <f t="shared" si="190"/>
        <v>4.1000000000000002E-2</v>
      </c>
      <c r="AA412">
        <v>2373.6</v>
      </c>
      <c r="AB412">
        <v>0</v>
      </c>
      <c r="AC412">
        <v>0</v>
      </c>
      <c r="AD412">
        <v>0</v>
      </c>
      <c r="AE412">
        <v>920</v>
      </c>
      <c r="AF412">
        <v>0</v>
      </c>
      <c r="AG412">
        <v>0</v>
      </c>
      <c r="AH412">
        <v>0</v>
      </c>
      <c r="AI412">
        <v>2.58</v>
      </c>
      <c r="AJ412">
        <v>1</v>
      </c>
      <c r="AK412">
        <v>1</v>
      </c>
      <c r="AL412">
        <v>1</v>
      </c>
      <c r="AM412">
        <v>2</v>
      </c>
      <c r="AN412">
        <v>0</v>
      </c>
      <c r="AO412">
        <v>1</v>
      </c>
      <c r="AP412">
        <v>1</v>
      </c>
      <c r="AQ412">
        <v>0</v>
      </c>
      <c r="AR412">
        <v>0</v>
      </c>
      <c r="AS412" t="s">
        <v>3</v>
      </c>
      <c r="AT412">
        <v>4.1000000000000002E-2</v>
      </c>
      <c r="AU412" t="s">
        <v>3</v>
      </c>
      <c r="AV412">
        <v>0</v>
      </c>
      <c r="AW412">
        <v>2</v>
      </c>
      <c r="AX412">
        <v>151752431</v>
      </c>
      <c r="AY412">
        <v>1</v>
      </c>
      <c r="AZ412">
        <v>0</v>
      </c>
      <c r="BA412">
        <v>495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V412">
        <v>0</v>
      </c>
      <c r="CW412">
        <v>0</v>
      </c>
      <c r="CX412">
        <f>ROUND(Y412*Source!I291,9)</f>
        <v>1.0045E-2</v>
      </c>
      <c r="CY412">
        <f t="shared" si="193"/>
        <v>2373.6</v>
      </c>
      <c r="CZ412">
        <f t="shared" si="194"/>
        <v>920</v>
      </c>
      <c r="DA412">
        <f t="shared" si="195"/>
        <v>2.58</v>
      </c>
      <c r="DB412">
        <f t="shared" si="191"/>
        <v>37.72</v>
      </c>
      <c r="DC412">
        <f t="shared" si="192"/>
        <v>0</v>
      </c>
      <c r="DD412" t="s">
        <v>3</v>
      </c>
      <c r="DE412" t="s">
        <v>3</v>
      </c>
      <c r="DF412">
        <f t="shared" si="196"/>
        <v>23.84</v>
      </c>
      <c r="DG412">
        <f t="shared" si="197"/>
        <v>0</v>
      </c>
      <c r="DH412">
        <f t="shared" si="198"/>
        <v>0</v>
      </c>
      <c r="DI412">
        <f t="shared" si="184"/>
        <v>0</v>
      </c>
      <c r="DJ412">
        <f t="shared" si="199"/>
        <v>23.84</v>
      </c>
      <c r="DK412">
        <v>0</v>
      </c>
      <c r="DL412" t="s">
        <v>3</v>
      </c>
      <c r="DM412">
        <v>0</v>
      </c>
      <c r="DN412" t="s">
        <v>3</v>
      </c>
      <c r="DO412">
        <v>0</v>
      </c>
    </row>
    <row r="413" spans="1:119" x14ac:dyDescent="0.2">
      <c r="A413">
        <f>ROW(Source!A294)</f>
        <v>294</v>
      </c>
      <c r="B413">
        <v>151751237</v>
      </c>
      <c r="C413">
        <v>151752438</v>
      </c>
      <c r="D413">
        <v>37345142</v>
      </c>
      <c r="E413">
        <v>37345137</v>
      </c>
      <c r="F413">
        <v>1</v>
      </c>
      <c r="G413">
        <v>37345137</v>
      </c>
      <c r="H413">
        <v>1</v>
      </c>
      <c r="I413" t="s">
        <v>497</v>
      </c>
      <c r="J413" t="s">
        <v>3</v>
      </c>
      <c r="K413" t="s">
        <v>498</v>
      </c>
      <c r="L413">
        <v>1191</v>
      </c>
      <c r="N413">
        <v>1013</v>
      </c>
      <c r="O413" t="s">
        <v>499</v>
      </c>
      <c r="P413" t="s">
        <v>499</v>
      </c>
      <c r="Q413">
        <v>1</v>
      </c>
      <c r="W413">
        <v>0</v>
      </c>
      <c r="X413">
        <v>476480486</v>
      </c>
      <c r="Y413">
        <f t="shared" si="190"/>
        <v>0.55000000000000004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1</v>
      </c>
      <c r="AJ413">
        <v>1</v>
      </c>
      <c r="AK413">
        <v>1</v>
      </c>
      <c r="AL413">
        <v>1</v>
      </c>
      <c r="AM413">
        <v>-2</v>
      </c>
      <c r="AN413">
        <v>0</v>
      </c>
      <c r="AO413">
        <v>1</v>
      </c>
      <c r="AP413">
        <v>1</v>
      </c>
      <c r="AQ413">
        <v>0</v>
      </c>
      <c r="AR413">
        <v>0</v>
      </c>
      <c r="AS413" t="s">
        <v>3</v>
      </c>
      <c r="AT413">
        <v>0.55000000000000004</v>
      </c>
      <c r="AU413" t="s">
        <v>3</v>
      </c>
      <c r="AV413">
        <v>1</v>
      </c>
      <c r="AW413">
        <v>2</v>
      </c>
      <c r="AX413">
        <v>151752440</v>
      </c>
      <c r="AY413">
        <v>1</v>
      </c>
      <c r="AZ413">
        <v>0</v>
      </c>
      <c r="BA413">
        <v>501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U413">
        <f>ROUND(AT413*Source!I294*AH413*AL413,2)</f>
        <v>0</v>
      </c>
      <c r="CV413">
        <f>ROUND(Y413*Source!I294,9)</f>
        <v>6.6</v>
      </c>
      <c r="CW413">
        <v>0</v>
      </c>
      <c r="CX413">
        <f>ROUND(Y413*Source!I294,9)</f>
        <v>6.6</v>
      </c>
      <c r="CY413">
        <f>AD413</f>
        <v>0</v>
      </c>
      <c r="CZ413">
        <f>AH413</f>
        <v>0</v>
      </c>
      <c r="DA413">
        <f>AL413</f>
        <v>1</v>
      </c>
      <c r="DB413">
        <f t="shared" si="191"/>
        <v>0</v>
      </c>
      <c r="DC413">
        <f t="shared" si="192"/>
        <v>0</v>
      </c>
      <c r="DD413" t="s">
        <v>3</v>
      </c>
      <c r="DE413" t="s">
        <v>3</v>
      </c>
      <c r="DF413">
        <f t="shared" ref="DF413:DF424" si="200">ROUND(ROUND(AE413,2)*CX413,2)</f>
        <v>0</v>
      </c>
      <c r="DG413">
        <f t="shared" si="197"/>
        <v>0</v>
      </c>
      <c r="DH413">
        <f t="shared" si="198"/>
        <v>0</v>
      </c>
      <c r="DI413">
        <f t="shared" si="184"/>
        <v>0</v>
      </c>
      <c r="DJ413">
        <f>DI413</f>
        <v>0</v>
      </c>
      <c r="DK413">
        <v>0</v>
      </c>
      <c r="DL413" t="s">
        <v>3</v>
      </c>
      <c r="DM413">
        <v>0</v>
      </c>
      <c r="DN413" t="s">
        <v>3</v>
      </c>
      <c r="DO413">
        <v>0</v>
      </c>
    </row>
    <row r="414" spans="1:119" x14ac:dyDescent="0.2">
      <c r="A414">
        <f>ROW(Source!A295)</f>
        <v>295</v>
      </c>
      <c r="B414">
        <v>151751235</v>
      </c>
      <c r="C414">
        <v>151752438</v>
      </c>
      <c r="D414">
        <v>37345142</v>
      </c>
      <c r="E414">
        <v>37345137</v>
      </c>
      <c r="F414">
        <v>1</v>
      </c>
      <c r="G414">
        <v>37345137</v>
      </c>
      <c r="H414">
        <v>1</v>
      </c>
      <c r="I414" t="s">
        <v>497</v>
      </c>
      <c r="J414" t="s">
        <v>3</v>
      </c>
      <c r="K414" t="s">
        <v>498</v>
      </c>
      <c r="L414">
        <v>1191</v>
      </c>
      <c r="N414">
        <v>1013</v>
      </c>
      <c r="O414" t="s">
        <v>499</v>
      </c>
      <c r="P414" t="s">
        <v>499</v>
      </c>
      <c r="Q414">
        <v>1</v>
      </c>
      <c r="W414">
        <v>0</v>
      </c>
      <c r="X414">
        <v>476480486</v>
      </c>
      <c r="Y414">
        <f t="shared" si="190"/>
        <v>0.55000000000000004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1</v>
      </c>
      <c r="AJ414">
        <v>1</v>
      </c>
      <c r="AK414">
        <v>1</v>
      </c>
      <c r="AL414">
        <v>1</v>
      </c>
      <c r="AM414">
        <v>5</v>
      </c>
      <c r="AN414">
        <v>0</v>
      </c>
      <c r="AO414">
        <v>1</v>
      </c>
      <c r="AP414">
        <v>1</v>
      </c>
      <c r="AQ414">
        <v>0</v>
      </c>
      <c r="AR414">
        <v>0</v>
      </c>
      <c r="AS414" t="s">
        <v>3</v>
      </c>
      <c r="AT414">
        <v>0.55000000000000004</v>
      </c>
      <c r="AU414" t="s">
        <v>3</v>
      </c>
      <c r="AV414">
        <v>1</v>
      </c>
      <c r="AW414">
        <v>2</v>
      </c>
      <c r="AX414">
        <v>151752440</v>
      </c>
      <c r="AY414">
        <v>1</v>
      </c>
      <c r="AZ414">
        <v>0</v>
      </c>
      <c r="BA414">
        <v>502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U414">
        <f>ROUND(AT414*Source!I295*AH414*AL414,2)</f>
        <v>0</v>
      </c>
      <c r="CV414">
        <f>ROUND(Y414*Source!I295,9)</f>
        <v>6.6</v>
      </c>
      <c r="CW414">
        <v>0</v>
      </c>
      <c r="CX414">
        <f>ROUND(Y414*Source!I295,9)</f>
        <v>6.6</v>
      </c>
      <c r="CY414">
        <f>AD414</f>
        <v>0</v>
      </c>
      <c r="CZ414">
        <f>AH414</f>
        <v>0</v>
      </c>
      <c r="DA414">
        <f>AL414</f>
        <v>1</v>
      </c>
      <c r="DB414">
        <f t="shared" si="191"/>
        <v>0</v>
      </c>
      <c r="DC414">
        <f t="shared" si="192"/>
        <v>0</v>
      </c>
      <c r="DD414" t="s">
        <v>3</v>
      </c>
      <c r="DE414" t="s">
        <v>3</v>
      </c>
      <c r="DF414">
        <f t="shared" si="200"/>
        <v>0</v>
      </c>
      <c r="DG414">
        <f t="shared" si="197"/>
        <v>0</v>
      </c>
      <c r="DH414">
        <f t="shared" si="198"/>
        <v>0</v>
      </c>
      <c r="DI414">
        <f t="shared" si="184"/>
        <v>0</v>
      </c>
      <c r="DJ414">
        <f>DI414</f>
        <v>0</v>
      </c>
      <c r="DK414">
        <v>0</v>
      </c>
      <c r="DL414" t="s">
        <v>3</v>
      </c>
      <c r="DM414">
        <v>0</v>
      </c>
      <c r="DN414" t="s">
        <v>3</v>
      </c>
      <c r="DO414">
        <v>0</v>
      </c>
    </row>
    <row r="415" spans="1:119" x14ac:dyDescent="0.2">
      <c r="A415">
        <f>ROW(Source!A298)</f>
        <v>298</v>
      </c>
      <c r="B415">
        <v>151751237</v>
      </c>
      <c r="C415">
        <v>151752442</v>
      </c>
      <c r="D415">
        <v>37345142</v>
      </c>
      <c r="E415">
        <v>37345137</v>
      </c>
      <c r="F415">
        <v>1</v>
      </c>
      <c r="G415">
        <v>37345137</v>
      </c>
      <c r="H415">
        <v>1</v>
      </c>
      <c r="I415" t="s">
        <v>497</v>
      </c>
      <c r="J415" t="s">
        <v>3</v>
      </c>
      <c r="K415" t="s">
        <v>498</v>
      </c>
      <c r="L415">
        <v>1191</v>
      </c>
      <c r="N415">
        <v>1013</v>
      </c>
      <c r="O415" t="s">
        <v>499</v>
      </c>
      <c r="P415" t="s">
        <v>499</v>
      </c>
      <c r="Q415">
        <v>1</v>
      </c>
      <c r="W415">
        <v>0</v>
      </c>
      <c r="X415">
        <v>476480486</v>
      </c>
      <c r="Y415">
        <f t="shared" si="190"/>
        <v>19.059999999999999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1</v>
      </c>
      <c r="AJ415">
        <v>1</v>
      </c>
      <c r="AK415">
        <v>1</v>
      </c>
      <c r="AL415">
        <v>1</v>
      </c>
      <c r="AM415">
        <v>-2</v>
      </c>
      <c r="AN415">
        <v>0</v>
      </c>
      <c r="AO415">
        <v>1</v>
      </c>
      <c r="AP415">
        <v>1</v>
      </c>
      <c r="AQ415">
        <v>0</v>
      </c>
      <c r="AR415">
        <v>0</v>
      </c>
      <c r="AS415" t="s">
        <v>3</v>
      </c>
      <c r="AT415">
        <v>19.059999999999999</v>
      </c>
      <c r="AU415" t="s">
        <v>3</v>
      </c>
      <c r="AV415">
        <v>1</v>
      </c>
      <c r="AW415">
        <v>2</v>
      </c>
      <c r="AX415">
        <v>151752445</v>
      </c>
      <c r="AY415">
        <v>1</v>
      </c>
      <c r="AZ415">
        <v>0</v>
      </c>
      <c r="BA415">
        <v>503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U415">
        <f>ROUND(AT415*Source!I298*AH415*AL415,2)</f>
        <v>0</v>
      </c>
      <c r="CV415">
        <f>ROUND(Y415*Source!I298,9)</f>
        <v>14.8668</v>
      </c>
      <c r="CW415">
        <v>0</v>
      </c>
      <c r="CX415">
        <f>ROUND(Y415*Source!I298,9)</f>
        <v>14.8668</v>
      </c>
      <c r="CY415">
        <f>AD415</f>
        <v>0</v>
      </c>
      <c r="CZ415">
        <f>AH415</f>
        <v>0</v>
      </c>
      <c r="DA415">
        <f>AL415</f>
        <v>1</v>
      </c>
      <c r="DB415">
        <f t="shared" si="191"/>
        <v>0</v>
      </c>
      <c r="DC415">
        <f t="shared" si="192"/>
        <v>0</v>
      </c>
      <c r="DD415" t="s">
        <v>3</v>
      </c>
      <c r="DE415" t="s">
        <v>3</v>
      </c>
      <c r="DF415">
        <f t="shared" si="200"/>
        <v>0</v>
      </c>
      <c r="DG415">
        <f t="shared" si="197"/>
        <v>0</v>
      </c>
      <c r="DH415">
        <f t="shared" si="198"/>
        <v>0</v>
      </c>
      <c r="DI415">
        <f t="shared" si="184"/>
        <v>0</v>
      </c>
      <c r="DJ415">
        <f>DI415</f>
        <v>0</v>
      </c>
      <c r="DK415">
        <v>0</v>
      </c>
      <c r="DL415" t="s">
        <v>3</v>
      </c>
      <c r="DM415">
        <v>0</v>
      </c>
      <c r="DN415" t="s">
        <v>3</v>
      </c>
      <c r="DO415">
        <v>0</v>
      </c>
    </row>
    <row r="416" spans="1:119" x14ac:dyDescent="0.2">
      <c r="A416">
        <f>ROW(Source!A298)</f>
        <v>298</v>
      </c>
      <c r="B416">
        <v>151751237</v>
      </c>
      <c r="C416">
        <v>151752442</v>
      </c>
      <c r="D416">
        <v>37418483</v>
      </c>
      <c r="E416">
        <v>1</v>
      </c>
      <c r="F416">
        <v>1</v>
      </c>
      <c r="G416">
        <v>37345137</v>
      </c>
      <c r="H416">
        <v>2</v>
      </c>
      <c r="I416" t="s">
        <v>594</v>
      </c>
      <c r="J416" t="s">
        <v>595</v>
      </c>
      <c r="K416" t="s">
        <v>596</v>
      </c>
      <c r="L416">
        <v>1368</v>
      </c>
      <c r="N416">
        <v>1011</v>
      </c>
      <c r="O416" t="s">
        <v>503</v>
      </c>
      <c r="P416" t="s">
        <v>503</v>
      </c>
      <c r="Q416">
        <v>1</v>
      </c>
      <c r="W416">
        <v>0</v>
      </c>
      <c r="X416">
        <v>1944310998</v>
      </c>
      <c r="Y416">
        <f t="shared" si="190"/>
        <v>18.5</v>
      </c>
      <c r="AA416">
        <v>0</v>
      </c>
      <c r="AB416">
        <v>0.77</v>
      </c>
      <c r="AC416">
        <v>0</v>
      </c>
      <c r="AD416">
        <v>0</v>
      </c>
      <c r="AE416">
        <v>0</v>
      </c>
      <c r="AF416">
        <v>0.77</v>
      </c>
      <c r="AG416">
        <v>0</v>
      </c>
      <c r="AH416">
        <v>0</v>
      </c>
      <c r="AI416">
        <v>1</v>
      </c>
      <c r="AJ416">
        <v>1</v>
      </c>
      <c r="AK416">
        <v>1</v>
      </c>
      <c r="AL416">
        <v>1</v>
      </c>
      <c r="AM416">
        <v>-2</v>
      </c>
      <c r="AN416">
        <v>0</v>
      </c>
      <c r="AO416">
        <v>1</v>
      </c>
      <c r="AP416">
        <v>1</v>
      </c>
      <c r="AQ416">
        <v>0</v>
      </c>
      <c r="AR416">
        <v>0</v>
      </c>
      <c r="AS416" t="s">
        <v>3</v>
      </c>
      <c r="AT416">
        <v>18.5</v>
      </c>
      <c r="AU416" t="s">
        <v>3</v>
      </c>
      <c r="AV416">
        <v>0</v>
      </c>
      <c r="AW416">
        <v>2</v>
      </c>
      <c r="AX416">
        <v>151752446</v>
      </c>
      <c r="AY416">
        <v>1</v>
      </c>
      <c r="AZ416">
        <v>0</v>
      </c>
      <c r="BA416">
        <v>504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V416">
        <v>0</v>
      </c>
      <c r="CW416">
        <f>ROUND(Y416*Source!I298,9)</f>
        <v>14.43</v>
      </c>
      <c r="CX416">
        <f>ROUND(Y416*Source!I298,9)</f>
        <v>14.43</v>
      </c>
      <c r="CY416">
        <f>AB416</f>
        <v>0.77</v>
      </c>
      <c r="CZ416">
        <f>AF416</f>
        <v>0.77</v>
      </c>
      <c r="DA416">
        <f>AJ416</f>
        <v>1</v>
      </c>
      <c r="DB416">
        <f t="shared" si="191"/>
        <v>14.25</v>
      </c>
      <c r="DC416">
        <f t="shared" si="192"/>
        <v>0</v>
      </c>
      <c r="DD416" t="s">
        <v>3</v>
      </c>
      <c r="DE416" t="s">
        <v>3</v>
      </c>
      <c r="DF416">
        <f t="shared" si="200"/>
        <v>0</v>
      </c>
      <c r="DG416">
        <f t="shared" si="197"/>
        <v>11.11</v>
      </c>
      <c r="DH416">
        <f t="shared" si="198"/>
        <v>0</v>
      </c>
      <c r="DI416">
        <f t="shared" si="184"/>
        <v>0</v>
      </c>
      <c r="DJ416">
        <f>DG416</f>
        <v>11.11</v>
      </c>
      <c r="DK416">
        <v>0</v>
      </c>
      <c r="DL416" t="s">
        <v>3</v>
      </c>
      <c r="DM416">
        <v>0</v>
      </c>
      <c r="DN416" t="s">
        <v>3</v>
      </c>
      <c r="DO416">
        <v>0</v>
      </c>
    </row>
    <row r="417" spans="1:119" x14ac:dyDescent="0.2">
      <c r="A417">
        <f>ROW(Source!A299)</f>
        <v>299</v>
      </c>
      <c r="B417">
        <v>151751235</v>
      </c>
      <c r="C417">
        <v>151752442</v>
      </c>
      <c r="D417">
        <v>37345142</v>
      </c>
      <c r="E417">
        <v>37345137</v>
      </c>
      <c r="F417">
        <v>1</v>
      </c>
      <c r="G417">
        <v>37345137</v>
      </c>
      <c r="H417">
        <v>1</v>
      </c>
      <c r="I417" t="s">
        <v>497</v>
      </c>
      <c r="J417" t="s">
        <v>3</v>
      </c>
      <c r="K417" t="s">
        <v>498</v>
      </c>
      <c r="L417">
        <v>1191</v>
      </c>
      <c r="N417">
        <v>1013</v>
      </c>
      <c r="O417" t="s">
        <v>499</v>
      </c>
      <c r="P417" t="s">
        <v>499</v>
      </c>
      <c r="Q417">
        <v>1</v>
      </c>
      <c r="W417">
        <v>0</v>
      </c>
      <c r="X417">
        <v>476480486</v>
      </c>
      <c r="Y417">
        <f t="shared" si="190"/>
        <v>19.059999999999999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1</v>
      </c>
      <c r="AJ417">
        <v>1</v>
      </c>
      <c r="AK417">
        <v>1</v>
      </c>
      <c r="AL417">
        <v>1</v>
      </c>
      <c r="AM417">
        <v>5</v>
      </c>
      <c r="AN417">
        <v>0</v>
      </c>
      <c r="AO417">
        <v>1</v>
      </c>
      <c r="AP417">
        <v>1</v>
      </c>
      <c r="AQ417">
        <v>0</v>
      </c>
      <c r="AR417">
        <v>0</v>
      </c>
      <c r="AS417" t="s">
        <v>3</v>
      </c>
      <c r="AT417">
        <v>19.059999999999999</v>
      </c>
      <c r="AU417" t="s">
        <v>3</v>
      </c>
      <c r="AV417">
        <v>1</v>
      </c>
      <c r="AW417">
        <v>2</v>
      </c>
      <c r="AX417">
        <v>151752445</v>
      </c>
      <c r="AY417">
        <v>1</v>
      </c>
      <c r="AZ417">
        <v>0</v>
      </c>
      <c r="BA417">
        <v>505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U417">
        <f>ROUND(AT417*Source!I299*AH417*AL417,2)</f>
        <v>0</v>
      </c>
      <c r="CV417">
        <f>ROUND(Y417*Source!I299,9)</f>
        <v>14.8668</v>
      </c>
      <c r="CW417">
        <v>0</v>
      </c>
      <c r="CX417">
        <f>ROUND(Y417*Source!I299,9)</f>
        <v>14.8668</v>
      </c>
      <c r="CY417">
        <f>AD417</f>
        <v>0</v>
      </c>
      <c r="CZ417">
        <f>AH417</f>
        <v>0</v>
      </c>
      <c r="DA417">
        <f>AL417</f>
        <v>1</v>
      </c>
      <c r="DB417">
        <f t="shared" si="191"/>
        <v>0</v>
      </c>
      <c r="DC417">
        <f t="shared" si="192"/>
        <v>0</v>
      </c>
      <c r="DD417" t="s">
        <v>3</v>
      </c>
      <c r="DE417" t="s">
        <v>3</v>
      </c>
      <c r="DF417">
        <f t="shared" si="200"/>
        <v>0</v>
      </c>
      <c r="DG417">
        <f t="shared" si="197"/>
        <v>0</v>
      </c>
      <c r="DH417">
        <f t="shared" si="198"/>
        <v>0</v>
      </c>
      <c r="DI417">
        <f t="shared" si="184"/>
        <v>0</v>
      </c>
      <c r="DJ417">
        <f>DI417</f>
        <v>0</v>
      </c>
      <c r="DK417">
        <v>0</v>
      </c>
      <c r="DL417" t="s">
        <v>3</v>
      </c>
      <c r="DM417">
        <v>0</v>
      </c>
      <c r="DN417" t="s">
        <v>3</v>
      </c>
      <c r="DO417">
        <v>0</v>
      </c>
    </row>
    <row r="418" spans="1:119" x14ac:dyDescent="0.2">
      <c r="A418">
        <f>ROW(Source!A299)</f>
        <v>299</v>
      </c>
      <c r="B418">
        <v>151751235</v>
      </c>
      <c r="C418">
        <v>151752442</v>
      </c>
      <c r="D418">
        <v>37418483</v>
      </c>
      <c r="E418">
        <v>1</v>
      </c>
      <c r="F418">
        <v>1</v>
      </c>
      <c r="G418">
        <v>37345137</v>
      </c>
      <c r="H418">
        <v>2</v>
      </c>
      <c r="I418" t="s">
        <v>594</v>
      </c>
      <c r="J418" t="s">
        <v>595</v>
      </c>
      <c r="K418" t="s">
        <v>596</v>
      </c>
      <c r="L418">
        <v>1368</v>
      </c>
      <c r="N418">
        <v>1011</v>
      </c>
      <c r="O418" t="s">
        <v>503</v>
      </c>
      <c r="P418" t="s">
        <v>503</v>
      </c>
      <c r="Q418">
        <v>1</v>
      </c>
      <c r="W418">
        <v>0</v>
      </c>
      <c r="X418">
        <v>1944310998</v>
      </c>
      <c r="Y418">
        <f t="shared" si="190"/>
        <v>18.5</v>
      </c>
      <c r="AA418">
        <v>0</v>
      </c>
      <c r="AB418">
        <v>6.84</v>
      </c>
      <c r="AC418">
        <v>0</v>
      </c>
      <c r="AD418">
        <v>0</v>
      </c>
      <c r="AE418">
        <v>0</v>
      </c>
      <c r="AF418">
        <v>0.77</v>
      </c>
      <c r="AG418">
        <v>0</v>
      </c>
      <c r="AH418">
        <v>0</v>
      </c>
      <c r="AI418">
        <v>1</v>
      </c>
      <c r="AJ418">
        <v>8.48</v>
      </c>
      <c r="AK418">
        <v>34.51</v>
      </c>
      <c r="AL418">
        <v>1</v>
      </c>
      <c r="AM418">
        <v>2</v>
      </c>
      <c r="AN418">
        <v>0</v>
      </c>
      <c r="AO418">
        <v>1</v>
      </c>
      <c r="AP418">
        <v>1</v>
      </c>
      <c r="AQ418">
        <v>0</v>
      </c>
      <c r="AR418">
        <v>0</v>
      </c>
      <c r="AS418" t="s">
        <v>3</v>
      </c>
      <c r="AT418">
        <v>18.5</v>
      </c>
      <c r="AU418" t="s">
        <v>3</v>
      </c>
      <c r="AV418">
        <v>0</v>
      </c>
      <c r="AW418">
        <v>2</v>
      </c>
      <c r="AX418">
        <v>151752446</v>
      </c>
      <c r="AY418">
        <v>1</v>
      </c>
      <c r="AZ418">
        <v>0</v>
      </c>
      <c r="BA418">
        <v>506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V418">
        <v>0</v>
      </c>
      <c r="CW418">
        <f>ROUND(Y418*Source!I299,9)</f>
        <v>14.43</v>
      </c>
      <c r="CX418">
        <f>ROUND(Y418*Source!I299,9)</f>
        <v>14.43</v>
      </c>
      <c r="CY418">
        <f>AB418</f>
        <v>6.84</v>
      </c>
      <c r="CZ418">
        <f>AF418</f>
        <v>0.77</v>
      </c>
      <c r="DA418">
        <f>AJ418</f>
        <v>8.48</v>
      </c>
      <c r="DB418">
        <f t="shared" si="191"/>
        <v>14.25</v>
      </c>
      <c r="DC418">
        <f t="shared" si="192"/>
        <v>0</v>
      </c>
      <c r="DD418" t="s">
        <v>3</v>
      </c>
      <c r="DE418" t="s">
        <v>3</v>
      </c>
      <c r="DF418">
        <f t="shared" si="200"/>
        <v>0</v>
      </c>
      <c r="DG418">
        <f>ROUND(ROUND(AF418*AJ418,2)*CX418,2)</f>
        <v>94.23</v>
      </c>
      <c r="DH418">
        <f>ROUND(ROUND(AG418*AK418,2)*CX418,2)</f>
        <v>0</v>
      </c>
      <c r="DI418">
        <f t="shared" si="184"/>
        <v>0</v>
      </c>
      <c r="DJ418">
        <f>DG418</f>
        <v>94.23</v>
      </c>
      <c r="DK418">
        <v>0</v>
      </c>
      <c r="DL418" t="s">
        <v>3</v>
      </c>
      <c r="DM418">
        <v>0</v>
      </c>
      <c r="DN418" t="s">
        <v>3</v>
      </c>
      <c r="DO418">
        <v>0</v>
      </c>
    </row>
    <row r="419" spans="1:119" x14ac:dyDescent="0.2">
      <c r="A419">
        <f>ROW(Source!A300)</f>
        <v>300</v>
      </c>
      <c r="B419">
        <v>151751237</v>
      </c>
      <c r="C419">
        <v>151752447</v>
      </c>
      <c r="D419">
        <v>37345142</v>
      </c>
      <c r="E419">
        <v>37345137</v>
      </c>
      <c r="F419">
        <v>1</v>
      </c>
      <c r="G419">
        <v>37345137</v>
      </c>
      <c r="H419">
        <v>1</v>
      </c>
      <c r="I419" t="s">
        <v>497</v>
      </c>
      <c r="J419" t="s">
        <v>3</v>
      </c>
      <c r="K419" t="s">
        <v>498</v>
      </c>
      <c r="L419">
        <v>1191</v>
      </c>
      <c r="N419">
        <v>1013</v>
      </c>
      <c r="O419" t="s">
        <v>499</v>
      </c>
      <c r="P419" t="s">
        <v>499</v>
      </c>
      <c r="Q419">
        <v>1</v>
      </c>
      <c r="W419">
        <v>0</v>
      </c>
      <c r="X419">
        <v>476480486</v>
      </c>
      <c r="Y419">
        <f t="shared" si="190"/>
        <v>109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1</v>
      </c>
      <c r="AJ419">
        <v>1</v>
      </c>
      <c r="AK419">
        <v>1</v>
      </c>
      <c r="AL419">
        <v>1</v>
      </c>
      <c r="AM419">
        <v>-2</v>
      </c>
      <c r="AN419">
        <v>0</v>
      </c>
      <c r="AO419">
        <v>1</v>
      </c>
      <c r="AP419">
        <v>1</v>
      </c>
      <c r="AQ419">
        <v>0</v>
      </c>
      <c r="AR419">
        <v>0</v>
      </c>
      <c r="AS419" t="s">
        <v>3</v>
      </c>
      <c r="AT419">
        <v>109</v>
      </c>
      <c r="AU419" t="s">
        <v>3</v>
      </c>
      <c r="AV419">
        <v>1</v>
      </c>
      <c r="AW419">
        <v>2</v>
      </c>
      <c r="AX419">
        <v>151752453</v>
      </c>
      <c r="AY419">
        <v>1</v>
      </c>
      <c r="AZ419">
        <v>0</v>
      </c>
      <c r="BA419">
        <v>507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U419">
        <f>ROUND(AT419*Source!I300*AH419*AL419,2)</f>
        <v>0</v>
      </c>
      <c r="CV419">
        <f>ROUND(Y419*Source!I300,9)</f>
        <v>85.02</v>
      </c>
      <c r="CW419">
        <v>0</v>
      </c>
      <c r="CX419">
        <f>ROUND(Y419*Source!I300,9)</f>
        <v>85.02</v>
      </c>
      <c r="CY419">
        <f>AD419</f>
        <v>0</v>
      </c>
      <c r="CZ419">
        <f>AH419</f>
        <v>0</v>
      </c>
      <c r="DA419">
        <f>AL419</f>
        <v>1</v>
      </c>
      <c r="DB419">
        <f t="shared" si="191"/>
        <v>0</v>
      </c>
      <c r="DC419">
        <f t="shared" si="192"/>
        <v>0</v>
      </c>
      <c r="DD419" t="s">
        <v>3</v>
      </c>
      <c r="DE419" t="s">
        <v>3</v>
      </c>
      <c r="DF419">
        <f t="shared" si="200"/>
        <v>0</v>
      </c>
      <c r="DG419">
        <f t="shared" ref="DG419:DG435" si="201">ROUND(ROUND(AF419,2)*CX419,2)</f>
        <v>0</v>
      </c>
      <c r="DH419">
        <f t="shared" ref="DH419:DH435" si="202">ROUND(ROUND(AG419,2)*CX419,2)</f>
        <v>0</v>
      </c>
      <c r="DI419">
        <f t="shared" si="184"/>
        <v>0</v>
      </c>
      <c r="DJ419">
        <f>DI419</f>
        <v>0</v>
      </c>
      <c r="DK419">
        <v>0</v>
      </c>
      <c r="DL419" t="s">
        <v>3</v>
      </c>
      <c r="DM419">
        <v>0</v>
      </c>
      <c r="DN419" t="s">
        <v>3</v>
      </c>
      <c r="DO419">
        <v>0</v>
      </c>
    </row>
    <row r="420" spans="1:119" x14ac:dyDescent="0.2">
      <c r="A420">
        <f>ROW(Source!A300)</f>
        <v>300</v>
      </c>
      <c r="B420">
        <v>151751237</v>
      </c>
      <c r="C420">
        <v>151752447</v>
      </c>
      <c r="D420">
        <v>37393565</v>
      </c>
      <c r="E420">
        <v>1</v>
      </c>
      <c r="F420">
        <v>1</v>
      </c>
      <c r="G420">
        <v>37345137</v>
      </c>
      <c r="H420">
        <v>3</v>
      </c>
      <c r="I420" t="s">
        <v>657</v>
      </c>
      <c r="J420" t="s">
        <v>658</v>
      </c>
      <c r="K420" t="s">
        <v>659</v>
      </c>
      <c r="L420">
        <v>1348</v>
      </c>
      <c r="N420">
        <v>1009</v>
      </c>
      <c r="O420" t="s">
        <v>511</v>
      </c>
      <c r="P420" t="s">
        <v>511</v>
      </c>
      <c r="Q420">
        <v>1000</v>
      </c>
      <c r="W420">
        <v>0</v>
      </c>
      <c r="X420">
        <v>563176784</v>
      </c>
      <c r="Y420">
        <f t="shared" si="190"/>
        <v>2E-3</v>
      </c>
      <c r="AA420">
        <v>6521.42</v>
      </c>
      <c r="AB420">
        <v>0</v>
      </c>
      <c r="AC420">
        <v>0</v>
      </c>
      <c r="AD420">
        <v>0</v>
      </c>
      <c r="AE420">
        <v>6521.42</v>
      </c>
      <c r="AF420">
        <v>0</v>
      </c>
      <c r="AG420">
        <v>0</v>
      </c>
      <c r="AH420">
        <v>0</v>
      </c>
      <c r="AI420">
        <v>1</v>
      </c>
      <c r="AJ420">
        <v>1</v>
      </c>
      <c r="AK420">
        <v>1</v>
      </c>
      <c r="AL420">
        <v>1</v>
      </c>
      <c r="AM420">
        <v>-2</v>
      </c>
      <c r="AN420">
        <v>0</v>
      </c>
      <c r="AO420">
        <v>1</v>
      </c>
      <c r="AP420">
        <v>1</v>
      </c>
      <c r="AQ420">
        <v>0</v>
      </c>
      <c r="AR420">
        <v>0</v>
      </c>
      <c r="AS420" t="s">
        <v>3</v>
      </c>
      <c r="AT420">
        <v>2E-3</v>
      </c>
      <c r="AU420" t="s">
        <v>3</v>
      </c>
      <c r="AV420">
        <v>0</v>
      </c>
      <c r="AW420">
        <v>2</v>
      </c>
      <c r="AX420">
        <v>151752454</v>
      </c>
      <c r="AY420">
        <v>1</v>
      </c>
      <c r="AZ420">
        <v>0</v>
      </c>
      <c r="BA420">
        <v>508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V420">
        <v>0</v>
      </c>
      <c r="CW420">
        <v>0</v>
      </c>
      <c r="CX420">
        <f>ROUND(Y420*Source!I300,9)</f>
        <v>1.56E-3</v>
      </c>
      <c r="CY420">
        <f>AA420</f>
        <v>6521.42</v>
      </c>
      <c r="CZ420">
        <f>AE420</f>
        <v>6521.42</v>
      </c>
      <c r="DA420">
        <f>AI420</f>
        <v>1</v>
      </c>
      <c r="DB420">
        <f t="shared" si="191"/>
        <v>13.04</v>
      </c>
      <c r="DC420">
        <f t="shared" si="192"/>
        <v>0</v>
      </c>
      <c r="DD420" t="s">
        <v>3</v>
      </c>
      <c r="DE420" t="s">
        <v>3</v>
      </c>
      <c r="DF420">
        <f t="shared" si="200"/>
        <v>10.17</v>
      </c>
      <c r="DG420">
        <f t="shared" si="201"/>
        <v>0</v>
      </c>
      <c r="DH420">
        <f t="shared" si="202"/>
        <v>0</v>
      </c>
      <c r="DI420">
        <f t="shared" si="184"/>
        <v>0</v>
      </c>
      <c r="DJ420">
        <f>DF420</f>
        <v>10.17</v>
      </c>
      <c r="DK420">
        <v>0</v>
      </c>
      <c r="DL420" t="s">
        <v>3</v>
      </c>
      <c r="DM420">
        <v>0</v>
      </c>
      <c r="DN420" t="s">
        <v>3</v>
      </c>
      <c r="DO420">
        <v>0</v>
      </c>
    </row>
    <row r="421" spans="1:119" x14ac:dyDescent="0.2">
      <c r="A421">
        <f>ROW(Source!A300)</f>
        <v>300</v>
      </c>
      <c r="B421">
        <v>151751237</v>
      </c>
      <c r="C421">
        <v>151752447</v>
      </c>
      <c r="D421">
        <v>37393650</v>
      </c>
      <c r="E421">
        <v>1</v>
      </c>
      <c r="F421">
        <v>1</v>
      </c>
      <c r="G421">
        <v>37345137</v>
      </c>
      <c r="H421">
        <v>3</v>
      </c>
      <c r="I421" t="s">
        <v>660</v>
      </c>
      <c r="J421" t="s">
        <v>661</v>
      </c>
      <c r="K421" t="s">
        <v>662</v>
      </c>
      <c r="L421">
        <v>1339</v>
      </c>
      <c r="N421">
        <v>1007</v>
      </c>
      <c r="O421" t="s">
        <v>220</v>
      </c>
      <c r="P421" t="s">
        <v>220</v>
      </c>
      <c r="Q421">
        <v>1</v>
      </c>
      <c r="W421">
        <v>0</v>
      </c>
      <c r="X421">
        <v>52858058</v>
      </c>
      <c r="Y421">
        <f t="shared" si="190"/>
        <v>5.3999999999999999E-2</v>
      </c>
      <c r="AA421">
        <v>1828.56</v>
      </c>
      <c r="AB421">
        <v>0</v>
      </c>
      <c r="AC421">
        <v>0</v>
      </c>
      <c r="AD421">
        <v>0</v>
      </c>
      <c r="AE421">
        <v>1828.56</v>
      </c>
      <c r="AF421">
        <v>0</v>
      </c>
      <c r="AG421">
        <v>0</v>
      </c>
      <c r="AH421">
        <v>0</v>
      </c>
      <c r="AI421">
        <v>1</v>
      </c>
      <c r="AJ421">
        <v>1</v>
      </c>
      <c r="AK421">
        <v>1</v>
      </c>
      <c r="AL421">
        <v>1</v>
      </c>
      <c r="AM421">
        <v>-2</v>
      </c>
      <c r="AN421">
        <v>0</v>
      </c>
      <c r="AO421">
        <v>1</v>
      </c>
      <c r="AP421">
        <v>1</v>
      </c>
      <c r="AQ421">
        <v>0</v>
      </c>
      <c r="AR421">
        <v>0</v>
      </c>
      <c r="AS421" t="s">
        <v>3</v>
      </c>
      <c r="AT421">
        <v>5.3999999999999999E-2</v>
      </c>
      <c r="AU421" t="s">
        <v>3</v>
      </c>
      <c r="AV421">
        <v>0</v>
      </c>
      <c r="AW421">
        <v>2</v>
      </c>
      <c r="AX421">
        <v>151752455</v>
      </c>
      <c r="AY421">
        <v>1</v>
      </c>
      <c r="AZ421">
        <v>0</v>
      </c>
      <c r="BA421">
        <v>509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CV421">
        <v>0</v>
      </c>
      <c r="CW421">
        <v>0</v>
      </c>
      <c r="CX421">
        <f>ROUND(Y421*Source!I300,9)</f>
        <v>4.2119999999999998E-2</v>
      </c>
      <c r="CY421">
        <f>AA421</f>
        <v>1828.56</v>
      </c>
      <c r="CZ421">
        <f>AE421</f>
        <v>1828.56</v>
      </c>
      <c r="DA421">
        <f>AI421</f>
        <v>1</v>
      </c>
      <c r="DB421">
        <f t="shared" si="191"/>
        <v>98.74</v>
      </c>
      <c r="DC421">
        <f t="shared" si="192"/>
        <v>0</v>
      </c>
      <c r="DD421" t="s">
        <v>3</v>
      </c>
      <c r="DE421" t="s">
        <v>3</v>
      </c>
      <c r="DF421">
        <f t="shared" si="200"/>
        <v>77.02</v>
      </c>
      <c r="DG421">
        <f t="shared" si="201"/>
        <v>0</v>
      </c>
      <c r="DH421">
        <f t="shared" si="202"/>
        <v>0</v>
      </c>
      <c r="DI421">
        <f t="shared" si="184"/>
        <v>0</v>
      </c>
      <c r="DJ421">
        <f>DF421</f>
        <v>77.02</v>
      </c>
      <c r="DK421">
        <v>0</v>
      </c>
      <c r="DL421" t="s">
        <v>3</v>
      </c>
      <c r="DM421">
        <v>0</v>
      </c>
      <c r="DN421" t="s">
        <v>3</v>
      </c>
      <c r="DO421">
        <v>0</v>
      </c>
    </row>
    <row r="422" spans="1:119" x14ac:dyDescent="0.2">
      <c r="A422">
        <f>ROW(Source!A300)</f>
        <v>300</v>
      </c>
      <c r="B422">
        <v>151751237</v>
      </c>
      <c r="C422">
        <v>151752447</v>
      </c>
      <c r="D422">
        <v>37393520</v>
      </c>
      <c r="E422">
        <v>1</v>
      </c>
      <c r="F422">
        <v>1</v>
      </c>
      <c r="G422">
        <v>37345137</v>
      </c>
      <c r="H422">
        <v>3</v>
      </c>
      <c r="I422" t="s">
        <v>663</v>
      </c>
      <c r="J422" t="s">
        <v>664</v>
      </c>
      <c r="K422" t="s">
        <v>665</v>
      </c>
      <c r="L422">
        <v>1339</v>
      </c>
      <c r="N422">
        <v>1007</v>
      </c>
      <c r="O422" t="s">
        <v>220</v>
      </c>
      <c r="P422" t="s">
        <v>220</v>
      </c>
      <c r="Q422">
        <v>1</v>
      </c>
      <c r="W422">
        <v>0</v>
      </c>
      <c r="X422">
        <v>1995860753</v>
      </c>
      <c r="Y422">
        <f t="shared" si="190"/>
        <v>6.7000000000000004E-2</v>
      </c>
      <c r="AA422">
        <v>2472.13</v>
      </c>
      <c r="AB422">
        <v>0</v>
      </c>
      <c r="AC422">
        <v>0</v>
      </c>
      <c r="AD422">
        <v>0</v>
      </c>
      <c r="AE422">
        <v>2472.13</v>
      </c>
      <c r="AF422">
        <v>0</v>
      </c>
      <c r="AG422">
        <v>0</v>
      </c>
      <c r="AH422">
        <v>0</v>
      </c>
      <c r="AI422">
        <v>1</v>
      </c>
      <c r="AJ422">
        <v>1</v>
      </c>
      <c r="AK422">
        <v>1</v>
      </c>
      <c r="AL422">
        <v>1</v>
      </c>
      <c r="AM422">
        <v>-2</v>
      </c>
      <c r="AN422">
        <v>0</v>
      </c>
      <c r="AO422">
        <v>1</v>
      </c>
      <c r="AP422">
        <v>1</v>
      </c>
      <c r="AQ422">
        <v>0</v>
      </c>
      <c r="AR422">
        <v>0</v>
      </c>
      <c r="AS422" t="s">
        <v>3</v>
      </c>
      <c r="AT422">
        <v>6.7000000000000004E-2</v>
      </c>
      <c r="AU422" t="s">
        <v>3</v>
      </c>
      <c r="AV422">
        <v>0</v>
      </c>
      <c r="AW422">
        <v>2</v>
      </c>
      <c r="AX422">
        <v>151752456</v>
      </c>
      <c r="AY422">
        <v>1</v>
      </c>
      <c r="AZ422">
        <v>0</v>
      </c>
      <c r="BA422">
        <v>510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CV422">
        <v>0</v>
      </c>
      <c r="CW422">
        <v>0</v>
      </c>
      <c r="CX422">
        <f>ROUND(Y422*Source!I300,9)</f>
        <v>5.2260000000000001E-2</v>
      </c>
      <c r="CY422">
        <f>AA422</f>
        <v>2472.13</v>
      </c>
      <c r="CZ422">
        <f>AE422</f>
        <v>2472.13</v>
      </c>
      <c r="DA422">
        <f>AI422</f>
        <v>1</v>
      </c>
      <c r="DB422">
        <f t="shared" si="191"/>
        <v>165.63</v>
      </c>
      <c r="DC422">
        <f t="shared" si="192"/>
        <v>0</v>
      </c>
      <c r="DD422" t="s">
        <v>3</v>
      </c>
      <c r="DE422" t="s">
        <v>3</v>
      </c>
      <c r="DF422">
        <f t="shared" si="200"/>
        <v>129.19</v>
      </c>
      <c r="DG422">
        <f t="shared" si="201"/>
        <v>0</v>
      </c>
      <c r="DH422">
        <f t="shared" si="202"/>
        <v>0</v>
      </c>
      <c r="DI422">
        <f t="shared" si="184"/>
        <v>0</v>
      </c>
      <c r="DJ422">
        <f>DF422</f>
        <v>129.19</v>
      </c>
      <c r="DK422">
        <v>0</v>
      </c>
      <c r="DL422" t="s">
        <v>3</v>
      </c>
      <c r="DM422">
        <v>0</v>
      </c>
      <c r="DN422" t="s">
        <v>3</v>
      </c>
      <c r="DO422">
        <v>0</v>
      </c>
    </row>
    <row r="423" spans="1:119" x14ac:dyDescent="0.2">
      <c r="A423">
        <f>ROW(Source!A300)</f>
        <v>300</v>
      </c>
      <c r="B423">
        <v>151751237</v>
      </c>
      <c r="C423">
        <v>151752447</v>
      </c>
      <c r="D423">
        <v>37411931</v>
      </c>
      <c r="E423">
        <v>1</v>
      </c>
      <c r="F423">
        <v>1</v>
      </c>
      <c r="G423">
        <v>37345137</v>
      </c>
      <c r="H423">
        <v>3</v>
      </c>
      <c r="I423" t="s">
        <v>218</v>
      </c>
      <c r="J423" t="s">
        <v>221</v>
      </c>
      <c r="K423" t="s">
        <v>219</v>
      </c>
      <c r="L423">
        <v>1339</v>
      </c>
      <c r="N423">
        <v>1007</v>
      </c>
      <c r="O423" t="s">
        <v>220</v>
      </c>
      <c r="P423" t="s">
        <v>220</v>
      </c>
      <c r="Q423">
        <v>1</v>
      </c>
      <c r="W423">
        <v>0</v>
      </c>
      <c r="X423">
        <v>-1871369451</v>
      </c>
      <c r="Y423">
        <f t="shared" si="190"/>
        <v>0.312</v>
      </c>
      <c r="AA423">
        <v>745.24</v>
      </c>
      <c r="AB423">
        <v>0</v>
      </c>
      <c r="AC423">
        <v>0</v>
      </c>
      <c r="AD423">
        <v>0</v>
      </c>
      <c r="AE423">
        <v>745.24</v>
      </c>
      <c r="AF423">
        <v>0</v>
      </c>
      <c r="AG423">
        <v>0</v>
      </c>
      <c r="AH423">
        <v>0</v>
      </c>
      <c r="AI423">
        <v>1</v>
      </c>
      <c r="AJ423">
        <v>1</v>
      </c>
      <c r="AK423">
        <v>1</v>
      </c>
      <c r="AL423">
        <v>1</v>
      </c>
      <c r="AM423">
        <v>-2</v>
      </c>
      <c r="AN423">
        <v>0</v>
      </c>
      <c r="AO423">
        <v>0</v>
      </c>
      <c r="AP423">
        <v>1</v>
      </c>
      <c r="AQ423">
        <v>0</v>
      </c>
      <c r="AR423">
        <v>0</v>
      </c>
      <c r="AS423" t="s">
        <v>3</v>
      </c>
      <c r="AT423">
        <v>0.312</v>
      </c>
      <c r="AU423" t="s">
        <v>3</v>
      </c>
      <c r="AV423">
        <v>0</v>
      </c>
      <c r="AW423">
        <v>1</v>
      </c>
      <c r="AX423">
        <v>-1</v>
      </c>
      <c r="AY423">
        <v>0</v>
      </c>
      <c r="AZ423">
        <v>0</v>
      </c>
      <c r="BA423" t="s">
        <v>3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CV423">
        <v>0</v>
      </c>
      <c r="CW423">
        <v>0</v>
      </c>
      <c r="CX423">
        <f>ROUND(Y423*Source!I300,9)</f>
        <v>0.24335999999999999</v>
      </c>
      <c r="CY423">
        <f>AA423</f>
        <v>745.24</v>
      </c>
      <c r="CZ423">
        <f>AE423</f>
        <v>745.24</v>
      </c>
      <c r="DA423">
        <f>AI423</f>
        <v>1</v>
      </c>
      <c r="DB423">
        <f t="shared" si="191"/>
        <v>232.51</v>
      </c>
      <c r="DC423">
        <f t="shared" si="192"/>
        <v>0</v>
      </c>
      <c r="DD423" t="s">
        <v>3</v>
      </c>
      <c r="DE423" t="s">
        <v>3</v>
      </c>
      <c r="DF423">
        <f t="shared" si="200"/>
        <v>181.36</v>
      </c>
      <c r="DG423">
        <f t="shared" si="201"/>
        <v>0</v>
      </c>
      <c r="DH423">
        <f t="shared" si="202"/>
        <v>0</v>
      </c>
      <c r="DI423">
        <f t="shared" si="184"/>
        <v>0</v>
      </c>
      <c r="DJ423">
        <f>DF423</f>
        <v>181.36</v>
      </c>
      <c r="DK423">
        <v>0</v>
      </c>
      <c r="DL423" t="s">
        <v>3</v>
      </c>
      <c r="DM423">
        <v>0</v>
      </c>
      <c r="DN423" t="s">
        <v>3</v>
      </c>
      <c r="DO423">
        <v>0</v>
      </c>
    </row>
    <row r="424" spans="1:119" x14ac:dyDescent="0.2">
      <c r="A424">
        <f>ROW(Source!A301)</f>
        <v>301</v>
      </c>
      <c r="B424">
        <v>151751235</v>
      </c>
      <c r="C424">
        <v>151752447</v>
      </c>
      <c r="D424">
        <v>37345142</v>
      </c>
      <c r="E424">
        <v>37345137</v>
      </c>
      <c r="F424">
        <v>1</v>
      </c>
      <c r="G424">
        <v>37345137</v>
      </c>
      <c r="H424">
        <v>1</v>
      </c>
      <c r="I424" t="s">
        <v>497</v>
      </c>
      <c r="J424" t="s">
        <v>3</v>
      </c>
      <c r="K424" t="s">
        <v>498</v>
      </c>
      <c r="L424">
        <v>1191</v>
      </c>
      <c r="N424">
        <v>1013</v>
      </c>
      <c r="O424" t="s">
        <v>499</v>
      </c>
      <c r="P424" t="s">
        <v>499</v>
      </c>
      <c r="Q424">
        <v>1</v>
      </c>
      <c r="W424">
        <v>0</v>
      </c>
      <c r="X424">
        <v>476480486</v>
      </c>
      <c r="Y424">
        <f t="shared" si="190"/>
        <v>109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1</v>
      </c>
      <c r="AJ424">
        <v>1</v>
      </c>
      <c r="AK424">
        <v>1</v>
      </c>
      <c r="AL424">
        <v>1</v>
      </c>
      <c r="AM424">
        <v>5</v>
      </c>
      <c r="AN424">
        <v>0</v>
      </c>
      <c r="AO424">
        <v>1</v>
      </c>
      <c r="AP424">
        <v>1</v>
      </c>
      <c r="AQ424">
        <v>0</v>
      </c>
      <c r="AR424">
        <v>0</v>
      </c>
      <c r="AS424" t="s">
        <v>3</v>
      </c>
      <c r="AT424">
        <v>109</v>
      </c>
      <c r="AU424" t="s">
        <v>3</v>
      </c>
      <c r="AV424">
        <v>1</v>
      </c>
      <c r="AW424">
        <v>2</v>
      </c>
      <c r="AX424">
        <v>151752453</v>
      </c>
      <c r="AY424">
        <v>1</v>
      </c>
      <c r="AZ424">
        <v>0</v>
      </c>
      <c r="BA424">
        <v>512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CU424">
        <f>ROUND(AT424*Source!I301*AH424*AL424,2)</f>
        <v>0</v>
      </c>
      <c r="CV424">
        <f>ROUND(Y424*Source!I301,9)</f>
        <v>85.02</v>
      </c>
      <c r="CW424">
        <v>0</v>
      </c>
      <c r="CX424">
        <f>ROUND(Y424*Source!I301,9)</f>
        <v>85.02</v>
      </c>
      <c r="CY424">
        <f>AD424</f>
        <v>0</v>
      </c>
      <c r="CZ424">
        <f>AH424</f>
        <v>0</v>
      </c>
      <c r="DA424">
        <f>AL424</f>
        <v>1</v>
      </c>
      <c r="DB424">
        <f t="shared" si="191"/>
        <v>0</v>
      </c>
      <c r="DC424">
        <f t="shared" si="192"/>
        <v>0</v>
      </c>
      <c r="DD424" t="s">
        <v>3</v>
      </c>
      <c r="DE424" t="s">
        <v>3</v>
      </c>
      <c r="DF424">
        <f t="shared" si="200"/>
        <v>0</v>
      </c>
      <c r="DG424">
        <f t="shared" si="201"/>
        <v>0</v>
      </c>
      <c r="DH424">
        <f t="shared" si="202"/>
        <v>0</v>
      </c>
      <c r="DI424">
        <f t="shared" si="184"/>
        <v>0</v>
      </c>
      <c r="DJ424">
        <f>DI424</f>
        <v>0</v>
      </c>
      <c r="DK424">
        <v>0</v>
      </c>
      <c r="DL424" t="s">
        <v>3</v>
      </c>
      <c r="DM424">
        <v>0</v>
      </c>
      <c r="DN424" t="s">
        <v>3</v>
      </c>
      <c r="DO424">
        <v>0</v>
      </c>
    </row>
    <row r="425" spans="1:119" x14ac:dyDescent="0.2">
      <c r="A425">
        <f>ROW(Source!A301)</f>
        <v>301</v>
      </c>
      <c r="B425">
        <v>151751235</v>
      </c>
      <c r="C425">
        <v>151752447</v>
      </c>
      <c r="D425">
        <v>37393565</v>
      </c>
      <c r="E425">
        <v>1</v>
      </c>
      <c r="F425">
        <v>1</v>
      </c>
      <c r="G425">
        <v>37345137</v>
      </c>
      <c r="H425">
        <v>3</v>
      </c>
      <c r="I425" t="s">
        <v>657</v>
      </c>
      <c r="J425" t="s">
        <v>658</v>
      </c>
      <c r="K425" t="s">
        <v>659</v>
      </c>
      <c r="L425">
        <v>1348</v>
      </c>
      <c r="N425">
        <v>1009</v>
      </c>
      <c r="O425" t="s">
        <v>511</v>
      </c>
      <c r="P425" t="s">
        <v>511</v>
      </c>
      <c r="Q425">
        <v>1000</v>
      </c>
      <c r="W425">
        <v>0</v>
      </c>
      <c r="X425">
        <v>563176784</v>
      </c>
      <c r="Y425">
        <f t="shared" si="190"/>
        <v>2E-3</v>
      </c>
      <c r="AA425">
        <v>82595.61</v>
      </c>
      <c r="AB425">
        <v>0</v>
      </c>
      <c r="AC425">
        <v>0</v>
      </c>
      <c r="AD425">
        <v>0</v>
      </c>
      <c r="AE425">
        <v>6521.42</v>
      </c>
      <c r="AF425">
        <v>0</v>
      </c>
      <c r="AG425">
        <v>0</v>
      </c>
      <c r="AH425">
        <v>0</v>
      </c>
      <c r="AI425">
        <v>12.64</v>
      </c>
      <c r="AJ425">
        <v>1</v>
      </c>
      <c r="AK425">
        <v>1</v>
      </c>
      <c r="AL425">
        <v>1</v>
      </c>
      <c r="AM425">
        <v>2</v>
      </c>
      <c r="AN425">
        <v>0</v>
      </c>
      <c r="AO425">
        <v>1</v>
      </c>
      <c r="AP425">
        <v>1</v>
      </c>
      <c r="AQ425">
        <v>0</v>
      </c>
      <c r="AR425">
        <v>0</v>
      </c>
      <c r="AS425" t="s">
        <v>3</v>
      </c>
      <c r="AT425">
        <v>2E-3</v>
      </c>
      <c r="AU425" t="s">
        <v>3</v>
      </c>
      <c r="AV425">
        <v>0</v>
      </c>
      <c r="AW425">
        <v>2</v>
      </c>
      <c r="AX425">
        <v>151752454</v>
      </c>
      <c r="AY425">
        <v>1</v>
      </c>
      <c r="AZ425">
        <v>0</v>
      </c>
      <c r="BA425">
        <v>513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CV425">
        <v>0</v>
      </c>
      <c r="CW425">
        <v>0</v>
      </c>
      <c r="CX425">
        <f>ROUND(Y425*Source!I301,9)</f>
        <v>1.56E-3</v>
      </c>
      <c r="CY425">
        <f>AA425</f>
        <v>82595.61</v>
      </c>
      <c r="CZ425">
        <f>AE425</f>
        <v>6521.42</v>
      </c>
      <c r="DA425">
        <f>AI425</f>
        <v>12.64</v>
      </c>
      <c r="DB425">
        <f t="shared" si="191"/>
        <v>13.04</v>
      </c>
      <c r="DC425">
        <f t="shared" si="192"/>
        <v>0</v>
      </c>
      <c r="DD425" t="s">
        <v>3</v>
      </c>
      <c r="DE425" t="s">
        <v>3</v>
      </c>
      <c r="DF425">
        <f>ROUND(ROUND(AE425*AI425,2)*CX425,2)</f>
        <v>128.59</v>
      </c>
      <c r="DG425">
        <f t="shared" si="201"/>
        <v>0</v>
      </c>
      <c r="DH425">
        <f t="shared" si="202"/>
        <v>0</v>
      </c>
      <c r="DI425">
        <f t="shared" si="184"/>
        <v>0</v>
      </c>
      <c r="DJ425">
        <f>DF425</f>
        <v>128.59</v>
      </c>
      <c r="DK425">
        <v>0</v>
      </c>
      <c r="DL425" t="s">
        <v>3</v>
      </c>
      <c r="DM425">
        <v>0</v>
      </c>
      <c r="DN425" t="s">
        <v>3</v>
      </c>
      <c r="DO425">
        <v>0</v>
      </c>
    </row>
    <row r="426" spans="1:119" x14ac:dyDescent="0.2">
      <c r="A426">
        <f>ROW(Source!A301)</f>
        <v>301</v>
      </c>
      <c r="B426">
        <v>151751235</v>
      </c>
      <c r="C426">
        <v>151752447</v>
      </c>
      <c r="D426">
        <v>37393650</v>
      </c>
      <c r="E426">
        <v>1</v>
      </c>
      <c r="F426">
        <v>1</v>
      </c>
      <c r="G426">
        <v>37345137</v>
      </c>
      <c r="H426">
        <v>3</v>
      </c>
      <c r="I426" t="s">
        <v>660</v>
      </c>
      <c r="J426" t="s">
        <v>661</v>
      </c>
      <c r="K426" t="s">
        <v>662</v>
      </c>
      <c r="L426">
        <v>1339</v>
      </c>
      <c r="N426">
        <v>1007</v>
      </c>
      <c r="O426" t="s">
        <v>220</v>
      </c>
      <c r="P426" t="s">
        <v>220</v>
      </c>
      <c r="Q426">
        <v>1</v>
      </c>
      <c r="W426">
        <v>0</v>
      </c>
      <c r="X426">
        <v>52858058</v>
      </c>
      <c r="Y426">
        <f t="shared" si="190"/>
        <v>5.3999999999999999E-2</v>
      </c>
      <c r="AA426">
        <v>10077.19</v>
      </c>
      <c r="AB426">
        <v>0</v>
      </c>
      <c r="AC426">
        <v>0</v>
      </c>
      <c r="AD426">
        <v>0</v>
      </c>
      <c r="AE426">
        <v>1828.56</v>
      </c>
      <c r="AF426">
        <v>0</v>
      </c>
      <c r="AG426">
        <v>0</v>
      </c>
      <c r="AH426">
        <v>0</v>
      </c>
      <c r="AI426">
        <v>5.5</v>
      </c>
      <c r="AJ426">
        <v>1</v>
      </c>
      <c r="AK426">
        <v>1</v>
      </c>
      <c r="AL426">
        <v>1</v>
      </c>
      <c r="AM426">
        <v>2</v>
      </c>
      <c r="AN426">
        <v>0</v>
      </c>
      <c r="AO426">
        <v>1</v>
      </c>
      <c r="AP426">
        <v>1</v>
      </c>
      <c r="AQ426">
        <v>0</v>
      </c>
      <c r="AR426">
        <v>0</v>
      </c>
      <c r="AS426" t="s">
        <v>3</v>
      </c>
      <c r="AT426">
        <v>5.3999999999999999E-2</v>
      </c>
      <c r="AU426" t="s">
        <v>3</v>
      </c>
      <c r="AV426">
        <v>0</v>
      </c>
      <c r="AW426">
        <v>2</v>
      </c>
      <c r="AX426">
        <v>151752455</v>
      </c>
      <c r="AY426">
        <v>1</v>
      </c>
      <c r="AZ426">
        <v>0</v>
      </c>
      <c r="BA426">
        <v>514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CV426">
        <v>0</v>
      </c>
      <c r="CW426">
        <v>0</v>
      </c>
      <c r="CX426">
        <f>ROUND(Y426*Source!I301,9)</f>
        <v>4.2119999999999998E-2</v>
      </c>
      <c r="CY426">
        <f>AA426</f>
        <v>10077.19</v>
      </c>
      <c r="CZ426">
        <f>AE426</f>
        <v>1828.56</v>
      </c>
      <c r="DA426">
        <f>AI426</f>
        <v>5.5</v>
      </c>
      <c r="DB426">
        <f t="shared" si="191"/>
        <v>98.74</v>
      </c>
      <c r="DC426">
        <f t="shared" si="192"/>
        <v>0</v>
      </c>
      <c r="DD426" t="s">
        <v>3</v>
      </c>
      <c r="DE426" t="s">
        <v>3</v>
      </c>
      <c r="DF426">
        <f>ROUND(ROUND(AE426*AI426,2)*CX426,2)</f>
        <v>423.6</v>
      </c>
      <c r="DG426">
        <f t="shared" si="201"/>
        <v>0</v>
      </c>
      <c r="DH426">
        <f t="shared" si="202"/>
        <v>0</v>
      </c>
      <c r="DI426">
        <f t="shared" si="184"/>
        <v>0</v>
      </c>
      <c r="DJ426">
        <f>DF426</f>
        <v>423.6</v>
      </c>
      <c r="DK426">
        <v>0</v>
      </c>
      <c r="DL426" t="s">
        <v>3</v>
      </c>
      <c r="DM426">
        <v>0</v>
      </c>
      <c r="DN426" t="s">
        <v>3</v>
      </c>
      <c r="DO426">
        <v>0</v>
      </c>
    </row>
    <row r="427" spans="1:119" x14ac:dyDescent="0.2">
      <c r="A427">
        <f>ROW(Source!A301)</f>
        <v>301</v>
      </c>
      <c r="B427">
        <v>151751235</v>
      </c>
      <c r="C427">
        <v>151752447</v>
      </c>
      <c r="D427">
        <v>37393520</v>
      </c>
      <c r="E427">
        <v>1</v>
      </c>
      <c r="F427">
        <v>1</v>
      </c>
      <c r="G427">
        <v>37345137</v>
      </c>
      <c r="H427">
        <v>3</v>
      </c>
      <c r="I427" t="s">
        <v>663</v>
      </c>
      <c r="J427" t="s">
        <v>664</v>
      </c>
      <c r="K427" t="s">
        <v>665</v>
      </c>
      <c r="L427">
        <v>1339</v>
      </c>
      <c r="N427">
        <v>1007</v>
      </c>
      <c r="O427" t="s">
        <v>220</v>
      </c>
      <c r="P427" t="s">
        <v>220</v>
      </c>
      <c r="Q427">
        <v>1</v>
      </c>
      <c r="W427">
        <v>0</v>
      </c>
      <c r="X427">
        <v>1995860753</v>
      </c>
      <c r="Y427">
        <f t="shared" si="190"/>
        <v>6.7000000000000004E-2</v>
      </c>
      <c r="AA427">
        <v>8124.8</v>
      </c>
      <c r="AB427">
        <v>0</v>
      </c>
      <c r="AC427">
        <v>0</v>
      </c>
      <c r="AD427">
        <v>0</v>
      </c>
      <c r="AE427">
        <v>2472.13</v>
      </c>
      <c r="AF427">
        <v>0</v>
      </c>
      <c r="AG427">
        <v>0</v>
      </c>
      <c r="AH427">
        <v>0</v>
      </c>
      <c r="AI427">
        <v>3.28</v>
      </c>
      <c r="AJ427">
        <v>1</v>
      </c>
      <c r="AK427">
        <v>1</v>
      </c>
      <c r="AL427">
        <v>1</v>
      </c>
      <c r="AM427">
        <v>2</v>
      </c>
      <c r="AN427">
        <v>0</v>
      </c>
      <c r="AO427">
        <v>1</v>
      </c>
      <c r="AP427">
        <v>1</v>
      </c>
      <c r="AQ427">
        <v>0</v>
      </c>
      <c r="AR427">
        <v>0</v>
      </c>
      <c r="AS427" t="s">
        <v>3</v>
      </c>
      <c r="AT427">
        <v>6.7000000000000004E-2</v>
      </c>
      <c r="AU427" t="s">
        <v>3</v>
      </c>
      <c r="AV427">
        <v>0</v>
      </c>
      <c r="AW427">
        <v>2</v>
      </c>
      <c r="AX427">
        <v>151752456</v>
      </c>
      <c r="AY427">
        <v>1</v>
      </c>
      <c r="AZ427">
        <v>0</v>
      </c>
      <c r="BA427">
        <v>515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CV427">
        <v>0</v>
      </c>
      <c r="CW427">
        <v>0</v>
      </c>
      <c r="CX427">
        <f>ROUND(Y427*Source!I301,9)</f>
        <v>5.2260000000000001E-2</v>
      </c>
      <c r="CY427">
        <f>AA427</f>
        <v>8124.8</v>
      </c>
      <c r="CZ427">
        <f>AE427</f>
        <v>2472.13</v>
      </c>
      <c r="DA427">
        <f>AI427</f>
        <v>3.28</v>
      </c>
      <c r="DB427">
        <f t="shared" si="191"/>
        <v>165.63</v>
      </c>
      <c r="DC427">
        <f t="shared" si="192"/>
        <v>0</v>
      </c>
      <c r="DD427" t="s">
        <v>3</v>
      </c>
      <c r="DE427" t="s">
        <v>3</v>
      </c>
      <c r="DF427">
        <f>ROUND(ROUND(AE427*AI427,2)*CX427,2)</f>
        <v>423.75</v>
      </c>
      <c r="DG427">
        <f t="shared" si="201"/>
        <v>0</v>
      </c>
      <c r="DH427">
        <f t="shared" si="202"/>
        <v>0</v>
      </c>
      <c r="DI427">
        <f t="shared" si="184"/>
        <v>0</v>
      </c>
      <c r="DJ427">
        <f>DF427</f>
        <v>423.75</v>
      </c>
      <c r="DK427">
        <v>0</v>
      </c>
      <c r="DL427" t="s">
        <v>3</v>
      </c>
      <c r="DM427">
        <v>0</v>
      </c>
      <c r="DN427" t="s">
        <v>3</v>
      </c>
      <c r="DO427">
        <v>0</v>
      </c>
    </row>
    <row r="428" spans="1:119" x14ac:dyDescent="0.2">
      <c r="A428">
        <f>ROW(Source!A301)</f>
        <v>301</v>
      </c>
      <c r="B428">
        <v>151751235</v>
      </c>
      <c r="C428">
        <v>151752447</v>
      </c>
      <c r="D428">
        <v>37411931</v>
      </c>
      <c r="E428">
        <v>1</v>
      </c>
      <c r="F428">
        <v>1</v>
      </c>
      <c r="G428">
        <v>37345137</v>
      </c>
      <c r="H428">
        <v>3</v>
      </c>
      <c r="I428" t="s">
        <v>218</v>
      </c>
      <c r="J428" t="s">
        <v>221</v>
      </c>
      <c r="K428" t="s">
        <v>219</v>
      </c>
      <c r="L428">
        <v>1339</v>
      </c>
      <c r="N428">
        <v>1007</v>
      </c>
      <c r="O428" t="s">
        <v>220</v>
      </c>
      <c r="P428" t="s">
        <v>220</v>
      </c>
      <c r="Q428">
        <v>1</v>
      </c>
      <c r="W428">
        <v>0</v>
      </c>
      <c r="X428">
        <v>-1871369451</v>
      </c>
      <c r="Y428">
        <f t="shared" si="190"/>
        <v>0.312</v>
      </c>
      <c r="AA428">
        <v>6526.42</v>
      </c>
      <c r="AB428">
        <v>0</v>
      </c>
      <c r="AC428">
        <v>0</v>
      </c>
      <c r="AD428">
        <v>0</v>
      </c>
      <c r="AE428">
        <v>745.24</v>
      </c>
      <c r="AF428">
        <v>0</v>
      </c>
      <c r="AG428">
        <v>0</v>
      </c>
      <c r="AH428">
        <v>0</v>
      </c>
      <c r="AI428">
        <v>8.74</v>
      </c>
      <c r="AJ428">
        <v>1</v>
      </c>
      <c r="AK428">
        <v>1</v>
      </c>
      <c r="AL428">
        <v>1</v>
      </c>
      <c r="AM428">
        <v>0</v>
      </c>
      <c r="AN428">
        <v>0</v>
      </c>
      <c r="AO428">
        <v>0</v>
      </c>
      <c r="AP428">
        <v>1</v>
      </c>
      <c r="AQ428">
        <v>0</v>
      </c>
      <c r="AR428">
        <v>0</v>
      </c>
      <c r="AS428" t="s">
        <v>3</v>
      </c>
      <c r="AT428">
        <v>0.312</v>
      </c>
      <c r="AU428" t="s">
        <v>3</v>
      </c>
      <c r="AV428">
        <v>0</v>
      </c>
      <c r="AW428">
        <v>1</v>
      </c>
      <c r="AX428">
        <v>-1</v>
      </c>
      <c r="AY428">
        <v>0</v>
      </c>
      <c r="AZ428">
        <v>0</v>
      </c>
      <c r="BA428" t="s">
        <v>3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CV428">
        <v>0</v>
      </c>
      <c r="CW428">
        <v>0</v>
      </c>
      <c r="CX428">
        <f>ROUND(Y428*Source!I301,9)</f>
        <v>0.24335999999999999</v>
      </c>
      <c r="CY428">
        <f>AA428</f>
        <v>6526.42</v>
      </c>
      <c r="CZ428">
        <f>AE428</f>
        <v>745.24</v>
      </c>
      <c r="DA428">
        <f>AI428</f>
        <v>8.74</v>
      </c>
      <c r="DB428">
        <f t="shared" si="191"/>
        <v>232.51</v>
      </c>
      <c r="DC428">
        <f t="shared" si="192"/>
        <v>0</v>
      </c>
      <c r="DD428" t="s">
        <v>3</v>
      </c>
      <c r="DE428" t="s">
        <v>3</v>
      </c>
      <c r="DF428">
        <f>ROUND(ROUND(AE428*AI428,2)*CX428,2)</f>
        <v>1585.1</v>
      </c>
      <c r="DG428">
        <f t="shared" si="201"/>
        <v>0</v>
      </c>
      <c r="DH428">
        <f t="shared" si="202"/>
        <v>0</v>
      </c>
      <c r="DI428">
        <f t="shared" si="184"/>
        <v>0</v>
      </c>
      <c r="DJ428">
        <f>DF428</f>
        <v>1585.1</v>
      </c>
      <c r="DK428">
        <v>0</v>
      </c>
      <c r="DL428" t="s">
        <v>3</v>
      </c>
      <c r="DM428">
        <v>0</v>
      </c>
      <c r="DN428" t="s">
        <v>3</v>
      </c>
      <c r="DO428">
        <v>0</v>
      </c>
    </row>
    <row r="429" spans="1:119" x14ac:dyDescent="0.2">
      <c r="A429">
        <f>ROW(Source!A304)</f>
        <v>304</v>
      </c>
      <c r="B429">
        <v>151751237</v>
      </c>
      <c r="C429">
        <v>151752459</v>
      </c>
      <c r="D429">
        <v>37345142</v>
      </c>
      <c r="E429">
        <v>37345137</v>
      </c>
      <c r="F429">
        <v>1</v>
      </c>
      <c r="G429">
        <v>37345137</v>
      </c>
      <c r="H429">
        <v>1</v>
      </c>
      <c r="I429" t="s">
        <v>497</v>
      </c>
      <c r="J429" t="s">
        <v>3</v>
      </c>
      <c r="K429" t="s">
        <v>498</v>
      </c>
      <c r="L429">
        <v>1191</v>
      </c>
      <c r="N429">
        <v>1013</v>
      </c>
      <c r="O429" t="s">
        <v>499</v>
      </c>
      <c r="P429" t="s">
        <v>499</v>
      </c>
      <c r="Q429">
        <v>1</v>
      </c>
      <c r="W429">
        <v>0</v>
      </c>
      <c r="X429">
        <v>476480486</v>
      </c>
      <c r="Y429">
        <f>(AT429*0.8)</f>
        <v>44.800000000000004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1</v>
      </c>
      <c r="AJ429">
        <v>1</v>
      </c>
      <c r="AK429">
        <v>1</v>
      </c>
      <c r="AL429">
        <v>1</v>
      </c>
      <c r="AM429">
        <v>-2</v>
      </c>
      <c r="AN429">
        <v>0</v>
      </c>
      <c r="AO429">
        <v>1</v>
      </c>
      <c r="AP429">
        <v>1</v>
      </c>
      <c r="AQ429">
        <v>0</v>
      </c>
      <c r="AR429">
        <v>0</v>
      </c>
      <c r="AS429" t="s">
        <v>3</v>
      </c>
      <c r="AT429">
        <v>56</v>
      </c>
      <c r="AU429" t="s">
        <v>232</v>
      </c>
      <c r="AV429">
        <v>1</v>
      </c>
      <c r="AW429">
        <v>2</v>
      </c>
      <c r="AX429">
        <v>151752461</v>
      </c>
      <c r="AY429">
        <v>1</v>
      </c>
      <c r="AZ429">
        <v>0</v>
      </c>
      <c r="BA429">
        <v>517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CU429">
        <f>ROUND(AT429*Source!I304*AH429*AL429,2)</f>
        <v>0</v>
      </c>
      <c r="CV429">
        <f>ROUND(Y429*Source!I304,9)</f>
        <v>44.8</v>
      </c>
      <c r="CW429">
        <v>0</v>
      </c>
      <c r="CX429">
        <f>ROUND(Y429*Source!I304,9)</f>
        <v>44.8</v>
      </c>
      <c r="CY429">
        <f>AD429</f>
        <v>0</v>
      </c>
      <c r="CZ429">
        <f>AH429</f>
        <v>0</v>
      </c>
      <c r="DA429">
        <f>AL429</f>
        <v>1</v>
      </c>
      <c r="DB429">
        <f>ROUND((ROUND(AT429*CZ429,2)*0.8),6)</f>
        <v>0</v>
      </c>
      <c r="DC429">
        <f>ROUND((ROUND(AT429*AG429,2)*0.8),6)</f>
        <v>0</v>
      </c>
      <c r="DD429" t="s">
        <v>3</v>
      </c>
      <c r="DE429" t="s">
        <v>3</v>
      </c>
      <c r="DF429">
        <f t="shared" ref="DF429:DF437" si="203">ROUND(ROUND(AE429,2)*CX429,2)</f>
        <v>0</v>
      </c>
      <c r="DG429">
        <f t="shared" si="201"/>
        <v>0</v>
      </c>
      <c r="DH429">
        <f t="shared" si="202"/>
        <v>0</v>
      </c>
      <c r="DI429">
        <f t="shared" si="184"/>
        <v>0</v>
      </c>
      <c r="DJ429">
        <f>DI429</f>
        <v>0</v>
      </c>
      <c r="DK429">
        <v>0</v>
      </c>
      <c r="DL429" t="s">
        <v>3</v>
      </c>
      <c r="DM429">
        <v>0</v>
      </c>
      <c r="DN429" t="s">
        <v>3</v>
      </c>
      <c r="DO429">
        <v>0</v>
      </c>
    </row>
    <row r="430" spans="1:119" x14ac:dyDescent="0.2">
      <c r="A430">
        <f>ROW(Source!A305)</f>
        <v>305</v>
      </c>
      <c r="B430">
        <v>151751235</v>
      </c>
      <c r="C430">
        <v>151752459</v>
      </c>
      <c r="D430">
        <v>37345142</v>
      </c>
      <c r="E430">
        <v>37345137</v>
      </c>
      <c r="F430">
        <v>1</v>
      </c>
      <c r="G430">
        <v>37345137</v>
      </c>
      <c r="H430">
        <v>1</v>
      </c>
      <c r="I430" t="s">
        <v>497</v>
      </c>
      <c r="J430" t="s">
        <v>3</v>
      </c>
      <c r="K430" t="s">
        <v>498</v>
      </c>
      <c r="L430">
        <v>1191</v>
      </c>
      <c r="N430">
        <v>1013</v>
      </c>
      <c r="O430" t="s">
        <v>499</v>
      </c>
      <c r="P430" t="s">
        <v>499</v>
      </c>
      <c r="Q430">
        <v>1</v>
      </c>
      <c r="W430">
        <v>0</v>
      </c>
      <c r="X430">
        <v>476480486</v>
      </c>
      <c r="Y430">
        <f>(AT430*0.8)</f>
        <v>44.800000000000004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1</v>
      </c>
      <c r="AJ430">
        <v>1</v>
      </c>
      <c r="AK430">
        <v>1</v>
      </c>
      <c r="AL430">
        <v>1</v>
      </c>
      <c r="AM430">
        <v>5</v>
      </c>
      <c r="AN430">
        <v>0</v>
      </c>
      <c r="AO430">
        <v>1</v>
      </c>
      <c r="AP430">
        <v>1</v>
      </c>
      <c r="AQ430">
        <v>0</v>
      </c>
      <c r="AR430">
        <v>0</v>
      </c>
      <c r="AS430" t="s">
        <v>3</v>
      </c>
      <c r="AT430">
        <v>56</v>
      </c>
      <c r="AU430" t="s">
        <v>232</v>
      </c>
      <c r="AV430">
        <v>1</v>
      </c>
      <c r="AW430">
        <v>2</v>
      </c>
      <c r="AX430">
        <v>151752461</v>
      </c>
      <c r="AY430">
        <v>1</v>
      </c>
      <c r="AZ430">
        <v>0</v>
      </c>
      <c r="BA430">
        <v>518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CU430">
        <f>ROUND(AT430*Source!I305*AH430*AL430,2)</f>
        <v>0</v>
      </c>
      <c r="CV430">
        <f>ROUND(Y430*Source!I305,9)</f>
        <v>44.8</v>
      </c>
      <c r="CW430">
        <v>0</v>
      </c>
      <c r="CX430">
        <f>ROUND(Y430*Source!I305,9)</f>
        <v>44.8</v>
      </c>
      <c r="CY430">
        <f>AD430</f>
        <v>0</v>
      </c>
      <c r="CZ430">
        <f>AH430</f>
        <v>0</v>
      </c>
      <c r="DA430">
        <f>AL430</f>
        <v>1</v>
      </c>
      <c r="DB430">
        <f>ROUND((ROUND(AT430*CZ430,2)*0.8),6)</f>
        <v>0</v>
      </c>
      <c r="DC430">
        <f>ROUND((ROUND(AT430*AG430,2)*0.8),6)</f>
        <v>0</v>
      </c>
      <c r="DD430" t="s">
        <v>3</v>
      </c>
      <c r="DE430" t="s">
        <v>3</v>
      </c>
      <c r="DF430">
        <f t="shared" si="203"/>
        <v>0</v>
      </c>
      <c r="DG430">
        <f t="shared" si="201"/>
        <v>0</v>
      </c>
      <c r="DH430">
        <f t="shared" si="202"/>
        <v>0</v>
      </c>
      <c r="DI430">
        <f t="shared" si="184"/>
        <v>0</v>
      </c>
      <c r="DJ430">
        <f>DI430</f>
        <v>0</v>
      </c>
      <c r="DK430">
        <v>0</v>
      </c>
      <c r="DL430" t="s">
        <v>3</v>
      </c>
      <c r="DM430">
        <v>0</v>
      </c>
      <c r="DN430" t="s">
        <v>3</v>
      </c>
      <c r="DO430">
        <v>0</v>
      </c>
    </row>
    <row r="431" spans="1:119" x14ac:dyDescent="0.2">
      <c r="A431">
        <f>ROW(Source!A378)</f>
        <v>378</v>
      </c>
      <c r="B431">
        <v>151751237</v>
      </c>
      <c r="C431">
        <v>151752462</v>
      </c>
      <c r="D431">
        <v>37345142</v>
      </c>
      <c r="E431">
        <v>37345137</v>
      </c>
      <c r="F431">
        <v>1</v>
      </c>
      <c r="G431">
        <v>37345137</v>
      </c>
      <c r="H431">
        <v>1</v>
      </c>
      <c r="I431" t="s">
        <v>497</v>
      </c>
      <c r="J431" t="s">
        <v>3</v>
      </c>
      <c r="K431" t="s">
        <v>498</v>
      </c>
      <c r="L431">
        <v>1191</v>
      </c>
      <c r="N431">
        <v>1013</v>
      </c>
      <c r="O431" t="s">
        <v>499</v>
      </c>
      <c r="P431" t="s">
        <v>499</v>
      </c>
      <c r="Q431">
        <v>1</v>
      </c>
      <c r="W431">
        <v>0</v>
      </c>
      <c r="X431">
        <v>476480486</v>
      </c>
      <c r="Y431">
        <f t="shared" ref="Y431:Y494" si="204">AT431</f>
        <v>29.96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1</v>
      </c>
      <c r="AJ431">
        <v>1</v>
      </c>
      <c r="AK431">
        <v>1</v>
      </c>
      <c r="AL431">
        <v>1</v>
      </c>
      <c r="AM431">
        <v>-2</v>
      </c>
      <c r="AN431">
        <v>0</v>
      </c>
      <c r="AO431">
        <v>1</v>
      </c>
      <c r="AP431">
        <v>1</v>
      </c>
      <c r="AQ431">
        <v>0</v>
      </c>
      <c r="AR431">
        <v>0</v>
      </c>
      <c r="AS431" t="s">
        <v>3</v>
      </c>
      <c r="AT431">
        <v>29.96</v>
      </c>
      <c r="AU431" t="s">
        <v>3</v>
      </c>
      <c r="AV431">
        <v>1</v>
      </c>
      <c r="AW431">
        <v>2</v>
      </c>
      <c r="AX431">
        <v>151752467</v>
      </c>
      <c r="AY431">
        <v>1</v>
      </c>
      <c r="AZ431">
        <v>0</v>
      </c>
      <c r="BA431">
        <v>519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CU431">
        <f>ROUND(AT431*Source!I378*AH431*AL431,2)</f>
        <v>0</v>
      </c>
      <c r="CV431">
        <f>ROUND(Y431*Source!I378,9)</f>
        <v>2.996</v>
      </c>
      <c r="CW431">
        <v>0</v>
      </c>
      <c r="CX431">
        <f>ROUND(Y431*Source!I378,9)</f>
        <v>2.996</v>
      </c>
      <c r="CY431">
        <f>AD431</f>
        <v>0</v>
      </c>
      <c r="CZ431">
        <f>AH431</f>
        <v>0</v>
      </c>
      <c r="DA431">
        <f>AL431</f>
        <v>1</v>
      </c>
      <c r="DB431">
        <f t="shared" ref="DB431:DB494" si="205">ROUND(ROUND(AT431*CZ431,2),6)</f>
        <v>0</v>
      </c>
      <c r="DC431">
        <f t="shared" ref="DC431:DC494" si="206">ROUND(ROUND(AT431*AG431,2),6)</f>
        <v>0</v>
      </c>
      <c r="DD431" t="s">
        <v>3</v>
      </c>
      <c r="DE431" t="s">
        <v>3</v>
      </c>
      <c r="DF431">
        <f t="shared" si="203"/>
        <v>0</v>
      </c>
      <c r="DG431">
        <f t="shared" si="201"/>
        <v>0</v>
      </c>
      <c r="DH431">
        <f t="shared" si="202"/>
        <v>0</v>
      </c>
      <c r="DI431">
        <f t="shared" si="184"/>
        <v>0</v>
      </c>
      <c r="DJ431">
        <f>DI431</f>
        <v>0</v>
      </c>
      <c r="DK431">
        <v>0</v>
      </c>
      <c r="DL431" t="s">
        <v>3</v>
      </c>
      <c r="DM431">
        <v>0</v>
      </c>
      <c r="DN431" t="s">
        <v>3</v>
      </c>
      <c r="DO431">
        <v>0</v>
      </c>
    </row>
    <row r="432" spans="1:119" x14ac:dyDescent="0.2">
      <c r="A432">
        <f>ROW(Source!A378)</f>
        <v>378</v>
      </c>
      <c r="B432">
        <v>151751237</v>
      </c>
      <c r="C432">
        <v>151752462</v>
      </c>
      <c r="D432">
        <v>37418445</v>
      </c>
      <c r="E432">
        <v>1</v>
      </c>
      <c r="F432">
        <v>1</v>
      </c>
      <c r="G432">
        <v>37345137</v>
      </c>
      <c r="H432">
        <v>2</v>
      </c>
      <c r="I432" t="s">
        <v>567</v>
      </c>
      <c r="J432" t="s">
        <v>568</v>
      </c>
      <c r="K432" t="s">
        <v>569</v>
      </c>
      <c r="L432">
        <v>1368</v>
      </c>
      <c r="N432">
        <v>1011</v>
      </c>
      <c r="O432" t="s">
        <v>503</v>
      </c>
      <c r="P432" t="s">
        <v>503</v>
      </c>
      <c r="Q432">
        <v>1</v>
      </c>
      <c r="W432">
        <v>0</v>
      </c>
      <c r="X432">
        <v>-1440889904</v>
      </c>
      <c r="Y432">
        <f t="shared" si="204"/>
        <v>0.01</v>
      </c>
      <c r="AA432">
        <v>0</v>
      </c>
      <c r="AB432">
        <v>83.1</v>
      </c>
      <c r="AC432">
        <v>12.62</v>
      </c>
      <c r="AD432">
        <v>0</v>
      </c>
      <c r="AE432">
        <v>0</v>
      </c>
      <c r="AF432">
        <v>83.1</v>
      </c>
      <c r="AG432">
        <v>12.62</v>
      </c>
      <c r="AH432">
        <v>0</v>
      </c>
      <c r="AI432">
        <v>1</v>
      </c>
      <c r="AJ432">
        <v>1</v>
      </c>
      <c r="AK432">
        <v>1</v>
      </c>
      <c r="AL432">
        <v>1</v>
      </c>
      <c r="AM432">
        <v>-2</v>
      </c>
      <c r="AN432">
        <v>0</v>
      </c>
      <c r="AO432">
        <v>1</v>
      </c>
      <c r="AP432">
        <v>1</v>
      </c>
      <c r="AQ432">
        <v>0</v>
      </c>
      <c r="AR432">
        <v>0</v>
      </c>
      <c r="AS432" t="s">
        <v>3</v>
      </c>
      <c r="AT432">
        <v>0.01</v>
      </c>
      <c r="AU432" t="s">
        <v>3</v>
      </c>
      <c r="AV432">
        <v>0</v>
      </c>
      <c r="AW432">
        <v>2</v>
      </c>
      <c r="AX432">
        <v>151752468</v>
      </c>
      <c r="AY432">
        <v>1</v>
      </c>
      <c r="AZ432">
        <v>0</v>
      </c>
      <c r="BA432">
        <v>520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CV432">
        <v>0</v>
      </c>
      <c r="CW432">
        <f>ROUND(Y432*Source!I378,9)</f>
        <v>1E-3</v>
      </c>
      <c r="CX432">
        <f>ROUND(Y432*Source!I378,9)</f>
        <v>1E-3</v>
      </c>
      <c r="CY432">
        <f>AB432</f>
        <v>83.1</v>
      </c>
      <c r="CZ432">
        <f>AF432</f>
        <v>83.1</v>
      </c>
      <c r="DA432">
        <f>AJ432</f>
        <v>1</v>
      </c>
      <c r="DB432">
        <f t="shared" si="205"/>
        <v>0.83</v>
      </c>
      <c r="DC432">
        <f t="shared" si="206"/>
        <v>0.13</v>
      </c>
      <c r="DD432" t="s">
        <v>3</v>
      </c>
      <c r="DE432" t="s">
        <v>3</v>
      </c>
      <c r="DF432">
        <f t="shared" si="203"/>
        <v>0</v>
      </c>
      <c r="DG432">
        <f t="shared" si="201"/>
        <v>0.08</v>
      </c>
      <c r="DH432">
        <f t="shared" si="202"/>
        <v>0.01</v>
      </c>
      <c r="DI432">
        <f t="shared" si="184"/>
        <v>0</v>
      </c>
      <c r="DJ432">
        <f>DG432</f>
        <v>0.08</v>
      </c>
      <c r="DK432">
        <v>0</v>
      </c>
      <c r="DL432" t="s">
        <v>3</v>
      </c>
      <c r="DM432">
        <v>0</v>
      </c>
      <c r="DN432" t="s">
        <v>3</v>
      </c>
      <c r="DO432">
        <v>0</v>
      </c>
    </row>
    <row r="433" spans="1:119" x14ac:dyDescent="0.2">
      <c r="A433">
        <f>ROW(Source!A378)</f>
        <v>378</v>
      </c>
      <c r="B433">
        <v>151751237</v>
      </c>
      <c r="C433">
        <v>151752462</v>
      </c>
      <c r="D433">
        <v>37418525</v>
      </c>
      <c r="E433">
        <v>1</v>
      </c>
      <c r="F433">
        <v>1</v>
      </c>
      <c r="G433">
        <v>37345137</v>
      </c>
      <c r="H433">
        <v>2</v>
      </c>
      <c r="I433" t="s">
        <v>676</v>
      </c>
      <c r="J433" t="s">
        <v>677</v>
      </c>
      <c r="K433" t="s">
        <v>678</v>
      </c>
      <c r="L433">
        <v>1368</v>
      </c>
      <c r="N433">
        <v>1011</v>
      </c>
      <c r="O433" t="s">
        <v>503</v>
      </c>
      <c r="P433" t="s">
        <v>503</v>
      </c>
      <c r="Q433">
        <v>1</v>
      </c>
      <c r="W433">
        <v>0</v>
      </c>
      <c r="X433">
        <v>-2099052417</v>
      </c>
      <c r="Y433">
        <f t="shared" si="204"/>
        <v>0.57999999999999996</v>
      </c>
      <c r="AA433">
        <v>0</v>
      </c>
      <c r="AB433">
        <v>0.47</v>
      </c>
      <c r="AC433">
        <v>0</v>
      </c>
      <c r="AD433">
        <v>0</v>
      </c>
      <c r="AE433">
        <v>0</v>
      </c>
      <c r="AF433">
        <v>0.47</v>
      </c>
      <c r="AG433">
        <v>0</v>
      </c>
      <c r="AH433">
        <v>0</v>
      </c>
      <c r="AI433">
        <v>1</v>
      </c>
      <c r="AJ433">
        <v>1</v>
      </c>
      <c r="AK433">
        <v>1</v>
      </c>
      <c r="AL433">
        <v>1</v>
      </c>
      <c r="AM433">
        <v>-2</v>
      </c>
      <c r="AN433">
        <v>0</v>
      </c>
      <c r="AO433">
        <v>1</v>
      </c>
      <c r="AP433">
        <v>1</v>
      </c>
      <c r="AQ433">
        <v>0</v>
      </c>
      <c r="AR433">
        <v>0</v>
      </c>
      <c r="AS433" t="s">
        <v>3</v>
      </c>
      <c r="AT433">
        <v>0.57999999999999996</v>
      </c>
      <c r="AU433" t="s">
        <v>3</v>
      </c>
      <c r="AV433">
        <v>0</v>
      </c>
      <c r="AW433">
        <v>2</v>
      </c>
      <c r="AX433">
        <v>151752469</v>
      </c>
      <c r="AY433">
        <v>1</v>
      </c>
      <c r="AZ433">
        <v>0</v>
      </c>
      <c r="BA433">
        <v>521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CV433">
        <v>0</v>
      </c>
      <c r="CW433">
        <f>ROUND(Y433*Source!I378,9)</f>
        <v>5.8000000000000003E-2</v>
      </c>
      <c r="CX433">
        <f>ROUND(Y433*Source!I378,9)</f>
        <v>5.8000000000000003E-2</v>
      </c>
      <c r="CY433">
        <f>AB433</f>
        <v>0.47</v>
      </c>
      <c r="CZ433">
        <f>AF433</f>
        <v>0.47</v>
      </c>
      <c r="DA433">
        <f>AJ433</f>
        <v>1</v>
      </c>
      <c r="DB433">
        <f t="shared" si="205"/>
        <v>0.27</v>
      </c>
      <c r="DC433">
        <f t="shared" si="206"/>
        <v>0</v>
      </c>
      <c r="DD433" t="s">
        <v>3</v>
      </c>
      <c r="DE433" t="s">
        <v>3</v>
      </c>
      <c r="DF433">
        <f t="shared" si="203"/>
        <v>0</v>
      </c>
      <c r="DG433">
        <f t="shared" si="201"/>
        <v>0.03</v>
      </c>
      <c r="DH433">
        <f t="shared" si="202"/>
        <v>0</v>
      </c>
      <c r="DI433">
        <f t="shared" si="184"/>
        <v>0</v>
      </c>
      <c r="DJ433">
        <f>DG433</f>
        <v>0.03</v>
      </c>
      <c r="DK433">
        <v>0</v>
      </c>
      <c r="DL433" t="s">
        <v>3</v>
      </c>
      <c r="DM433">
        <v>0</v>
      </c>
      <c r="DN433" t="s">
        <v>3</v>
      </c>
      <c r="DO433">
        <v>0</v>
      </c>
    </row>
    <row r="434" spans="1:119" x14ac:dyDescent="0.2">
      <c r="A434">
        <f>ROW(Source!A378)</f>
        <v>378</v>
      </c>
      <c r="B434">
        <v>151751237</v>
      </c>
      <c r="C434">
        <v>151752462</v>
      </c>
      <c r="D434">
        <v>37395586</v>
      </c>
      <c r="E434">
        <v>1</v>
      </c>
      <c r="F434">
        <v>1</v>
      </c>
      <c r="G434">
        <v>37345137</v>
      </c>
      <c r="H434">
        <v>3</v>
      </c>
      <c r="I434" t="s">
        <v>621</v>
      </c>
      <c r="J434" t="s">
        <v>622</v>
      </c>
      <c r="K434" t="s">
        <v>623</v>
      </c>
      <c r="L434">
        <v>1348</v>
      </c>
      <c r="N434">
        <v>1009</v>
      </c>
      <c r="O434" t="s">
        <v>511</v>
      </c>
      <c r="P434" t="s">
        <v>511</v>
      </c>
      <c r="Q434">
        <v>1000</v>
      </c>
      <c r="W434">
        <v>0</v>
      </c>
      <c r="X434">
        <v>163503827</v>
      </c>
      <c r="Y434">
        <f t="shared" si="204"/>
        <v>9.0000000000000006E-5</v>
      </c>
      <c r="AA434">
        <v>14336.14</v>
      </c>
      <c r="AB434">
        <v>0</v>
      </c>
      <c r="AC434">
        <v>0</v>
      </c>
      <c r="AD434">
        <v>0</v>
      </c>
      <c r="AE434">
        <v>14336.14</v>
      </c>
      <c r="AF434">
        <v>0</v>
      </c>
      <c r="AG434">
        <v>0</v>
      </c>
      <c r="AH434">
        <v>0</v>
      </c>
      <c r="AI434">
        <v>1</v>
      </c>
      <c r="AJ434">
        <v>1</v>
      </c>
      <c r="AK434">
        <v>1</v>
      </c>
      <c r="AL434">
        <v>1</v>
      </c>
      <c r="AM434">
        <v>-2</v>
      </c>
      <c r="AN434">
        <v>0</v>
      </c>
      <c r="AO434">
        <v>1</v>
      </c>
      <c r="AP434">
        <v>1</v>
      </c>
      <c r="AQ434">
        <v>0</v>
      </c>
      <c r="AR434">
        <v>0</v>
      </c>
      <c r="AS434" t="s">
        <v>3</v>
      </c>
      <c r="AT434">
        <v>9.0000000000000006E-5</v>
      </c>
      <c r="AU434" t="s">
        <v>3</v>
      </c>
      <c r="AV434">
        <v>0</v>
      </c>
      <c r="AW434">
        <v>2</v>
      </c>
      <c r="AX434">
        <v>151752470</v>
      </c>
      <c r="AY434">
        <v>1</v>
      </c>
      <c r="AZ434">
        <v>0</v>
      </c>
      <c r="BA434">
        <v>522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CV434">
        <v>0</v>
      </c>
      <c r="CW434">
        <v>0</v>
      </c>
      <c r="CX434">
        <f>ROUND(Y434*Source!I378,9)</f>
        <v>9.0000000000000002E-6</v>
      </c>
      <c r="CY434">
        <f>AA434</f>
        <v>14336.14</v>
      </c>
      <c r="CZ434">
        <f>AE434</f>
        <v>14336.14</v>
      </c>
      <c r="DA434">
        <f>AI434</f>
        <v>1</v>
      </c>
      <c r="DB434">
        <f t="shared" si="205"/>
        <v>1.29</v>
      </c>
      <c r="DC434">
        <f t="shared" si="206"/>
        <v>0</v>
      </c>
      <c r="DD434" t="s">
        <v>3</v>
      </c>
      <c r="DE434" t="s">
        <v>3</v>
      </c>
      <c r="DF434">
        <f t="shared" si="203"/>
        <v>0.13</v>
      </c>
      <c r="DG434">
        <f t="shared" si="201"/>
        <v>0</v>
      </c>
      <c r="DH434">
        <f t="shared" si="202"/>
        <v>0</v>
      </c>
      <c r="DI434">
        <f t="shared" si="184"/>
        <v>0</v>
      </c>
      <c r="DJ434">
        <f>DF434</f>
        <v>0.13</v>
      </c>
      <c r="DK434">
        <v>0</v>
      </c>
      <c r="DL434" t="s">
        <v>3</v>
      </c>
      <c r="DM434">
        <v>0</v>
      </c>
      <c r="DN434" t="s">
        <v>3</v>
      </c>
      <c r="DO434">
        <v>0</v>
      </c>
    </row>
    <row r="435" spans="1:119" x14ac:dyDescent="0.2">
      <c r="A435">
        <f>ROW(Source!A379)</f>
        <v>379</v>
      </c>
      <c r="B435">
        <v>151751235</v>
      </c>
      <c r="C435">
        <v>151752462</v>
      </c>
      <c r="D435">
        <v>37345142</v>
      </c>
      <c r="E435">
        <v>37345137</v>
      </c>
      <c r="F435">
        <v>1</v>
      </c>
      <c r="G435">
        <v>37345137</v>
      </c>
      <c r="H435">
        <v>1</v>
      </c>
      <c r="I435" t="s">
        <v>497</v>
      </c>
      <c r="J435" t="s">
        <v>3</v>
      </c>
      <c r="K435" t="s">
        <v>498</v>
      </c>
      <c r="L435">
        <v>1191</v>
      </c>
      <c r="N435">
        <v>1013</v>
      </c>
      <c r="O435" t="s">
        <v>499</v>
      </c>
      <c r="P435" t="s">
        <v>499</v>
      </c>
      <c r="Q435">
        <v>1</v>
      </c>
      <c r="W435">
        <v>0</v>
      </c>
      <c r="X435">
        <v>476480486</v>
      </c>
      <c r="Y435">
        <f t="shared" si="204"/>
        <v>29.96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1</v>
      </c>
      <c r="AJ435">
        <v>1</v>
      </c>
      <c r="AK435">
        <v>1</v>
      </c>
      <c r="AL435">
        <v>1</v>
      </c>
      <c r="AM435">
        <v>5</v>
      </c>
      <c r="AN435">
        <v>0</v>
      </c>
      <c r="AO435">
        <v>1</v>
      </c>
      <c r="AP435">
        <v>1</v>
      </c>
      <c r="AQ435">
        <v>0</v>
      </c>
      <c r="AR435">
        <v>0</v>
      </c>
      <c r="AS435" t="s">
        <v>3</v>
      </c>
      <c r="AT435">
        <v>29.96</v>
      </c>
      <c r="AU435" t="s">
        <v>3</v>
      </c>
      <c r="AV435">
        <v>1</v>
      </c>
      <c r="AW435">
        <v>2</v>
      </c>
      <c r="AX435">
        <v>151752467</v>
      </c>
      <c r="AY435">
        <v>1</v>
      </c>
      <c r="AZ435">
        <v>0</v>
      </c>
      <c r="BA435">
        <v>524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CU435">
        <f>ROUND(AT435*Source!I379*AH435*AL435,2)</f>
        <v>0</v>
      </c>
      <c r="CV435">
        <f>ROUND(Y435*Source!I379,9)</f>
        <v>2.996</v>
      </c>
      <c r="CW435">
        <v>0</v>
      </c>
      <c r="CX435">
        <f>ROUND(Y435*Source!I379,9)</f>
        <v>2.996</v>
      </c>
      <c r="CY435">
        <f>AD435</f>
        <v>0</v>
      </c>
      <c r="CZ435">
        <f>AH435</f>
        <v>0</v>
      </c>
      <c r="DA435">
        <f>AL435</f>
        <v>1</v>
      </c>
      <c r="DB435">
        <f t="shared" si="205"/>
        <v>0</v>
      </c>
      <c r="DC435">
        <f t="shared" si="206"/>
        <v>0</v>
      </c>
      <c r="DD435" t="s">
        <v>3</v>
      </c>
      <c r="DE435" t="s">
        <v>3</v>
      </c>
      <c r="DF435">
        <f t="shared" si="203"/>
        <v>0</v>
      </c>
      <c r="DG435">
        <f t="shared" si="201"/>
        <v>0</v>
      </c>
      <c r="DH435">
        <f t="shared" si="202"/>
        <v>0</v>
      </c>
      <c r="DI435">
        <f t="shared" si="184"/>
        <v>0</v>
      </c>
      <c r="DJ435">
        <f>DI435</f>
        <v>0</v>
      </c>
      <c r="DK435">
        <v>0</v>
      </c>
      <c r="DL435" t="s">
        <v>3</v>
      </c>
      <c r="DM435">
        <v>0</v>
      </c>
      <c r="DN435" t="s">
        <v>3</v>
      </c>
      <c r="DO435">
        <v>0</v>
      </c>
    </row>
    <row r="436" spans="1:119" x14ac:dyDescent="0.2">
      <c r="A436">
        <f>ROW(Source!A379)</f>
        <v>379</v>
      </c>
      <c r="B436">
        <v>151751235</v>
      </c>
      <c r="C436">
        <v>151752462</v>
      </c>
      <c r="D436">
        <v>37418445</v>
      </c>
      <c r="E436">
        <v>1</v>
      </c>
      <c r="F436">
        <v>1</v>
      </c>
      <c r="G436">
        <v>37345137</v>
      </c>
      <c r="H436">
        <v>2</v>
      </c>
      <c r="I436" t="s">
        <v>567</v>
      </c>
      <c r="J436" t="s">
        <v>568</v>
      </c>
      <c r="K436" t="s">
        <v>569</v>
      </c>
      <c r="L436">
        <v>1368</v>
      </c>
      <c r="N436">
        <v>1011</v>
      </c>
      <c r="O436" t="s">
        <v>503</v>
      </c>
      <c r="P436" t="s">
        <v>503</v>
      </c>
      <c r="Q436">
        <v>1</v>
      </c>
      <c r="W436">
        <v>0</v>
      </c>
      <c r="X436">
        <v>-1440889904</v>
      </c>
      <c r="Y436">
        <f t="shared" si="204"/>
        <v>0.01</v>
      </c>
      <c r="AA436">
        <v>0</v>
      </c>
      <c r="AB436">
        <v>1118.8900000000001</v>
      </c>
      <c r="AC436">
        <v>455.99</v>
      </c>
      <c r="AD436">
        <v>0</v>
      </c>
      <c r="AE436">
        <v>0</v>
      </c>
      <c r="AF436">
        <v>83.1</v>
      </c>
      <c r="AG436">
        <v>12.62</v>
      </c>
      <c r="AH436">
        <v>0</v>
      </c>
      <c r="AI436">
        <v>1</v>
      </c>
      <c r="AJ436">
        <v>12.86</v>
      </c>
      <c r="AK436">
        <v>34.51</v>
      </c>
      <c r="AL436">
        <v>1</v>
      </c>
      <c r="AM436">
        <v>2</v>
      </c>
      <c r="AN436">
        <v>0</v>
      </c>
      <c r="AO436">
        <v>1</v>
      </c>
      <c r="AP436">
        <v>1</v>
      </c>
      <c r="AQ436">
        <v>0</v>
      </c>
      <c r="AR436">
        <v>0</v>
      </c>
      <c r="AS436" t="s">
        <v>3</v>
      </c>
      <c r="AT436">
        <v>0.01</v>
      </c>
      <c r="AU436" t="s">
        <v>3</v>
      </c>
      <c r="AV436">
        <v>0</v>
      </c>
      <c r="AW436">
        <v>2</v>
      </c>
      <c r="AX436">
        <v>151752468</v>
      </c>
      <c r="AY436">
        <v>1</v>
      </c>
      <c r="AZ436">
        <v>0</v>
      </c>
      <c r="BA436">
        <v>525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CV436">
        <v>0</v>
      </c>
      <c r="CW436">
        <f>ROUND(Y436*Source!I379,9)</f>
        <v>1E-3</v>
      </c>
      <c r="CX436">
        <f>ROUND(Y436*Source!I379,9)</f>
        <v>1E-3</v>
      </c>
      <c r="CY436">
        <f>AB436</f>
        <v>1118.8900000000001</v>
      </c>
      <c r="CZ436">
        <f>AF436</f>
        <v>83.1</v>
      </c>
      <c r="DA436">
        <f>AJ436</f>
        <v>12.86</v>
      </c>
      <c r="DB436">
        <f t="shared" si="205"/>
        <v>0.83</v>
      </c>
      <c r="DC436">
        <f t="shared" si="206"/>
        <v>0.13</v>
      </c>
      <c r="DD436" t="s">
        <v>3</v>
      </c>
      <c r="DE436" t="s">
        <v>3</v>
      </c>
      <c r="DF436">
        <f t="shared" si="203"/>
        <v>0</v>
      </c>
      <c r="DG436">
        <f>ROUND(ROUND(AF436*AJ436,2)*CX436,2)</f>
        <v>1.07</v>
      </c>
      <c r="DH436">
        <f>ROUND(ROUND(AG436*AK436,2)*CX436,2)</f>
        <v>0.44</v>
      </c>
      <c r="DI436">
        <f t="shared" si="184"/>
        <v>0</v>
      </c>
      <c r="DJ436">
        <f>DG436</f>
        <v>1.07</v>
      </c>
      <c r="DK436">
        <v>0</v>
      </c>
      <c r="DL436" t="s">
        <v>3</v>
      </c>
      <c r="DM436">
        <v>0</v>
      </c>
      <c r="DN436" t="s">
        <v>3</v>
      </c>
      <c r="DO436">
        <v>0</v>
      </c>
    </row>
    <row r="437" spans="1:119" x14ac:dyDescent="0.2">
      <c r="A437">
        <f>ROW(Source!A379)</f>
        <v>379</v>
      </c>
      <c r="B437">
        <v>151751235</v>
      </c>
      <c r="C437">
        <v>151752462</v>
      </c>
      <c r="D437">
        <v>37418525</v>
      </c>
      <c r="E437">
        <v>1</v>
      </c>
      <c r="F437">
        <v>1</v>
      </c>
      <c r="G437">
        <v>37345137</v>
      </c>
      <c r="H437">
        <v>2</v>
      </c>
      <c r="I437" t="s">
        <v>676</v>
      </c>
      <c r="J437" t="s">
        <v>677</v>
      </c>
      <c r="K437" t="s">
        <v>678</v>
      </c>
      <c r="L437">
        <v>1368</v>
      </c>
      <c r="N437">
        <v>1011</v>
      </c>
      <c r="O437" t="s">
        <v>503</v>
      </c>
      <c r="P437" t="s">
        <v>503</v>
      </c>
      <c r="Q437">
        <v>1</v>
      </c>
      <c r="W437">
        <v>0</v>
      </c>
      <c r="X437">
        <v>-2099052417</v>
      </c>
      <c r="Y437">
        <f t="shared" si="204"/>
        <v>0.57999999999999996</v>
      </c>
      <c r="AA437">
        <v>0</v>
      </c>
      <c r="AB437">
        <v>4.21</v>
      </c>
      <c r="AC437">
        <v>0</v>
      </c>
      <c r="AD437">
        <v>0</v>
      </c>
      <c r="AE437">
        <v>0</v>
      </c>
      <c r="AF437">
        <v>0.47</v>
      </c>
      <c r="AG437">
        <v>0</v>
      </c>
      <c r="AH437">
        <v>0</v>
      </c>
      <c r="AI437">
        <v>1</v>
      </c>
      <c r="AJ437">
        <v>8.5500000000000007</v>
      </c>
      <c r="AK437">
        <v>34.51</v>
      </c>
      <c r="AL437">
        <v>1</v>
      </c>
      <c r="AM437">
        <v>2</v>
      </c>
      <c r="AN437">
        <v>0</v>
      </c>
      <c r="AO437">
        <v>1</v>
      </c>
      <c r="AP437">
        <v>1</v>
      </c>
      <c r="AQ437">
        <v>0</v>
      </c>
      <c r="AR437">
        <v>0</v>
      </c>
      <c r="AS437" t="s">
        <v>3</v>
      </c>
      <c r="AT437">
        <v>0.57999999999999996</v>
      </c>
      <c r="AU437" t="s">
        <v>3</v>
      </c>
      <c r="AV437">
        <v>0</v>
      </c>
      <c r="AW437">
        <v>2</v>
      </c>
      <c r="AX437">
        <v>151752469</v>
      </c>
      <c r="AY437">
        <v>1</v>
      </c>
      <c r="AZ437">
        <v>0</v>
      </c>
      <c r="BA437">
        <v>526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CV437">
        <v>0</v>
      </c>
      <c r="CW437">
        <f>ROUND(Y437*Source!I379,9)</f>
        <v>5.8000000000000003E-2</v>
      </c>
      <c r="CX437">
        <f>ROUND(Y437*Source!I379,9)</f>
        <v>5.8000000000000003E-2</v>
      </c>
      <c r="CY437">
        <f>AB437</f>
        <v>4.21</v>
      </c>
      <c r="CZ437">
        <f>AF437</f>
        <v>0.47</v>
      </c>
      <c r="DA437">
        <f>AJ437</f>
        <v>8.5500000000000007</v>
      </c>
      <c r="DB437">
        <f t="shared" si="205"/>
        <v>0.27</v>
      </c>
      <c r="DC437">
        <f t="shared" si="206"/>
        <v>0</v>
      </c>
      <c r="DD437" t="s">
        <v>3</v>
      </c>
      <c r="DE437" t="s">
        <v>3</v>
      </c>
      <c r="DF437">
        <f t="shared" si="203"/>
        <v>0</v>
      </c>
      <c r="DG437">
        <f>ROUND(ROUND(AF437*AJ437,2)*CX437,2)</f>
        <v>0.23</v>
      </c>
      <c r="DH437">
        <f>ROUND(ROUND(AG437*AK437,2)*CX437,2)</f>
        <v>0</v>
      </c>
      <c r="DI437">
        <f t="shared" si="184"/>
        <v>0</v>
      </c>
      <c r="DJ437">
        <f>DG437</f>
        <v>0.23</v>
      </c>
      <c r="DK437">
        <v>0</v>
      </c>
      <c r="DL437" t="s">
        <v>3</v>
      </c>
      <c r="DM437">
        <v>0</v>
      </c>
      <c r="DN437" t="s">
        <v>3</v>
      </c>
      <c r="DO437">
        <v>0</v>
      </c>
    </row>
    <row r="438" spans="1:119" x14ac:dyDescent="0.2">
      <c r="A438">
        <f>ROW(Source!A379)</f>
        <v>379</v>
      </c>
      <c r="B438">
        <v>151751235</v>
      </c>
      <c r="C438">
        <v>151752462</v>
      </c>
      <c r="D438">
        <v>37395586</v>
      </c>
      <c r="E438">
        <v>1</v>
      </c>
      <c r="F438">
        <v>1</v>
      </c>
      <c r="G438">
        <v>37345137</v>
      </c>
      <c r="H438">
        <v>3</v>
      </c>
      <c r="I438" t="s">
        <v>621</v>
      </c>
      <c r="J438" t="s">
        <v>622</v>
      </c>
      <c r="K438" t="s">
        <v>623</v>
      </c>
      <c r="L438">
        <v>1348</v>
      </c>
      <c r="N438">
        <v>1009</v>
      </c>
      <c r="O438" t="s">
        <v>511</v>
      </c>
      <c r="P438" t="s">
        <v>511</v>
      </c>
      <c r="Q438">
        <v>1000</v>
      </c>
      <c r="W438">
        <v>0</v>
      </c>
      <c r="X438">
        <v>163503827</v>
      </c>
      <c r="Y438">
        <f t="shared" si="204"/>
        <v>9.0000000000000006E-5</v>
      </c>
      <c r="AA438">
        <v>103793.65</v>
      </c>
      <c r="AB438">
        <v>0</v>
      </c>
      <c r="AC438">
        <v>0</v>
      </c>
      <c r="AD438">
        <v>0</v>
      </c>
      <c r="AE438">
        <v>14336.14</v>
      </c>
      <c r="AF438">
        <v>0</v>
      </c>
      <c r="AG438">
        <v>0</v>
      </c>
      <c r="AH438">
        <v>0</v>
      </c>
      <c r="AI438">
        <v>7.24</v>
      </c>
      <c r="AJ438">
        <v>1</v>
      </c>
      <c r="AK438">
        <v>1</v>
      </c>
      <c r="AL438">
        <v>1</v>
      </c>
      <c r="AM438">
        <v>2</v>
      </c>
      <c r="AN438">
        <v>0</v>
      </c>
      <c r="AO438">
        <v>1</v>
      </c>
      <c r="AP438">
        <v>1</v>
      </c>
      <c r="AQ438">
        <v>0</v>
      </c>
      <c r="AR438">
        <v>0</v>
      </c>
      <c r="AS438" t="s">
        <v>3</v>
      </c>
      <c r="AT438">
        <v>9.0000000000000006E-5</v>
      </c>
      <c r="AU438" t="s">
        <v>3</v>
      </c>
      <c r="AV438">
        <v>0</v>
      </c>
      <c r="AW438">
        <v>2</v>
      </c>
      <c r="AX438">
        <v>151752470</v>
      </c>
      <c r="AY438">
        <v>1</v>
      </c>
      <c r="AZ438">
        <v>0</v>
      </c>
      <c r="BA438">
        <v>527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CV438">
        <v>0</v>
      </c>
      <c r="CW438">
        <v>0</v>
      </c>
      <c r="CX438">
        <f>ROUND(Y438*Source!I379,9)</f>
        <v>9.0000000000000002E-6</v>
      </c>
      <c r="CY438">
        <f>AA438</f>
        <v>103793.65</v>
      </c>
      <c r="CZ438">
        <f>AE438</f>
        <v>14336.14</v>
      </c>
      <c r="DA438">
        <f>AI438</f>
        <v>7.24</v>
      </c>
      <c r="DB438">
        <f t="shared" si="205"/>
        <v>1.29</v>
      </c>
      <c r="DC438">
        <f t="shared" si="206"/>
        <v>0</v>
      </c>
      <c r="DD438" t="s">
        <v>3</v>
      </c>
      <c r="DE438" t="s">
        <v>3</v>
      </c>
      <c r="DF438">
        <f>ROUND(ROUND(AE438*AI438,2)*CX438,2)</f>
        <v>0.93</v>
      </c>
      <c r="DG438">
        <f t="shared" ref="DG438:DG448" si="207">ROUND(ROUND(AF438,2)*CX438,2)</f>
        <v>0</v>
      </c>
      <c r="DH438">
        <f t="shared" ref="DH438:DH448" si="208">ROUND(ROUND(AG438,2)*CX438,2)</f>
        <v>0</v>
      </c>
      <c r="DI438">
        <f t="shared" si="184"/>
        <v>0</v>
      </c>
      <c r="DJ438">
        <f>DF438</f>
        <v>0.93</v>
      </c>
      <c r="DK438">
        <v>0</v>
      </c>
      <c r="DL438" t="s">
        <v>3</v>
      </c>
      <c r="DM438">
        <v>0</v>
      </c>
      <c r="DN438" t="s">
        <v>3</v>
      </c>
      <c r="DO438">
        <v>0</v>
      </c>
    </row>
    <row r="439" spans="1:119" x14ac:dyDescent="0.2">
      <c r="A439">
        <f>ROW(Source!A382)</f>
        <v>382</v>
      </c>
      <c r="B439">
        <v>151751237</v>
      </c>
      <c r="C439">
        <v>151752473</v>
      </c>
      <c r="D439">
        <v>37345142</v>
      </c>
      <c r="E439">
        <v>37345137</v>
      </c>
      <c r="F439">
        <v>1</v>
      </c>
      <c r="G439">
        <v>37345137</v>
      </c>
      <c r="H439">
        <v>1</v>
      </c>
      <c r="I439" t="s">
        <v>497</v>
      </c>
      <c r="J439" t="s">
        <v>3</v>
      </c>
      <c r="K439" t="s">
        <v>498</v>
      </c>
      <c r="L439">
        <v>1191</v>
      </c>
      <c r="N439">
        <v>1013</v>
      </c>
      <c r="O439" t="s">
        <v>499</v>
      </c>
      <c r="P439" t="s">
        <v>499</v>
      </c>
      <c r="Q439">
        <v>1</v>
      </c>
      <c r="W439">
        <v>0</v>
      </c>
      <c r="X439">
        <v>476480486</v>
      </c>
      <c r="Y439">
        <f t="shared" si="204"/>
        <v>68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1</v>
      </c>
      <c r="AJ439">
        <v>1</v>
      </c>
      <c r="AK439">
        <v>1</v>
      </c>
      <c r="AL439">
        <v>1</v>
      </c>
      <c r="AM439">
        <v>-2</v>
      </c>
      <c r="AN439">
        <v>0</v>
      </c>
      <c r="AO439">
        <v>1</v>
      </c>
      <c r="AP439">
        <v>1</v>
      </c>
      <c r="AQ439">
        <v>0</v>
      </c>
      <c r="AR439">
        <v>0</v>
      </c>
      <c r="AS439" t="s">
        <v>3</v>
      </c>
      <c r="AT439">
        <v>68</v>
      </c>
      <c r="AU439" t="s">
        <v>3</v>
      </c>
      <c r="AV439">
        <v>1</v>
      </c>
      <c r="AW439">
        <v>2</v>
      </c>
      <c r="AX439">
        <v>151752483</v>
      </c>
      <c r="AY439">
        <v>1</v>
      </c>
      <c r="AZ439">
        <v>0</v>
      </c>
      <c r="BA439">
        <v>529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CU439">
        <f>ROUND(AT439*Source!I382*AH439*AL439,2)</f>
        <v>0</v>
      </c>
      <c r="CV439">
        <f>ROUND(Y439*Source!I382,9)</f>
        <v>68</v>
      </c>
      <c r="CW439">
        <v>0</v>
      </c>
      <c r="CX439">
        <f>ROUND(Y439*Source!I382,9)</f>
        <v>68</v>
      </c>
      <c r="CY439">
        <f>AD439</f>
        <v>0</v>
      </c>
      <c r="CZ439">
        <f>AH439</f>
        <v>0</v>
      </c>
      <c r="DA439">
        <f>AL439</f>
        <v>1</v>
      </c>
      <c r="DB439">
        <f t="shared" si="205"/>
        <v>0</v>
      </c>
      <c r="DC439">
        <f t="shared" si="206"/>
        <v>0</v>
      </c>
      <c r="DD439" t="s">
        <v>3</v>
      </c>
      <c r="DE439" t="s">
        <v>3</v>
      </c>
      <c r="DF439">
        <f t="shared" ref="DF439:DF449" si="209">ROUND(ROUND(AE439,2)*CX439,2)</f>
        <v>0</v>
      </c>
      <c r="DG439">
        <f t="shared" si="207"/>
        <v>0</v>
      </c>
      <c r="DH439">
        <f t="shared" si="208"/>
        <v>0</v>
      </c>
      <c r="DI439">
        <f t="shared" si="184"/>
        <v>0</v>
      </c>
      <c r="DJ439">
        <f>DI439</f>
        <v>0</v>
      </c>
      <c r="DK439">
        <v>0</v>
      </c>
      <c r="DL439" t="s">
        <v>3</v>
      </c>
      <c r="DM439">
        <v>0</v>
      </c>
      <c r="DN439" t="s">
        <v>3</v>
      </c>
      <c r="DO439">
        <v>0</v>
      </c>
    </row>
    <row r="440" spans="1:119" x14ac:dyDescent="0.2">
      <c r="A440">
        <f>ROW(Source!A382)</f>
        <v>382</v>
      </c>
      <c r="B440">
        <v>151751237</v>
      </c>
      <c r="C440">
        <v>151752473</v>
      </c>
      <c r="D440">
        <v>37417785</v>
      </c>
      <c r="E440">
        <v>1</v>
      </c>
      <c r="F440">
        <v>1</v>
      </c>
      <c r="G440">
        <v>37345137</v>
      </c>
      <c r="H440">
        <v>2</v>
      </c>
      <c r="I440" t="s">
        <v>500</v>
      </c>
      <c r="J440" t="s">
        <v>501</v>
      </c>
      <c r="K440" t="s">
        <v>502</v>
      </c>
      <c r="L440">
        <v>1368</v>
      </c>
      <c r="N440">
        <v>1011</v>
      </c>
      <c r="O440" t="s">
        <v>503</v>
      </c>
      <c r="P440" t="s">
        <v>503</v>
      </c>
      <c r="Q440">
        <v>1</v>
      </c>
      <c r="W440">
        <v>0</v>
      </c>
      <c r="X440">
        <v>-32031357</v>
      </c>
      <c r="Y440">
        <f t="shared" si="204"/>
        <v>3.4</v>
      </c>
      <c r="AA440">
        <v>0</v>
      </c>
      <c r="AB440">
        <v>114.83</v>
      </c>
      <c r="AC440">
        <v>12.62</v>
      </c>
      <c r="AD440">
        <v>0</v>
      </c>
      <c r="AE440">
        <v>0</v>
      </c>
      <c r="AF440">
        <v>114.83</v>
      </c>
      <c r="AG440">
        <v>12.62</v>
      </c>
      <c r="AH440">
        <v>0</v>
      </c>
      <c r="AI440">
        <v>1</v>
      </c>
      <c r="AJ440">
        <v>1</v>
      </c>
      <c r="AK440">
        <v>1</v>
      </c>
      <c r="AL440">
        <v>1</v>
      </c>
      <c r="AM440">
        <v>-2</v>
      </c>
      <c r="AN440">
        <v>0</v>
      </c>
      <c r="AO440">
        <v>1</v>
      </c>
      <c r="AP440">
        <v>1</v>
      </c>
      <c r="AQ440">
        <v>0</v>
      </c>
      <c r="AR440">
        <v>0</v>
      </c>
      <c r="AS440" t="s">
        <v>3</v>
      </c>
      <c r="AT440">
        <v>3.4</v>
      </c>
      <c r="AU440" t="s">
        <v>3</v>
      </c>
      <c r="AV440">
        <v>0</v>
      </c>
      <c r="AW440">
        <v>2</v>
      </c>
      <c r="AX440">
        <v>151752484</v>
      </c>
      <c r="AY440">
        <v>1</v>
      </c>
      <c r="AZ440">
        <v>0</v>
      </c>
      <c r="BA440">
        <v>530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CV440">
        <v>0</v>
      </c>
      <c r="CW440">
        <f>ROUND(Y440*Source!I382,9)</f>
        <v>3.4</v>
      </c>
      <c r="CX440">
        <f>ROUND(Y440*Source!I382,9)</f>
        <v>3.4</v>
      </c>
      <c r="CY440">
        <f>AB440</f>
        <v>114.83</v>
      </c>
      <c r="CZ440">
        <f>AF440</f>
        <v>114.83</v>
      </c>
      <c r="DA440">
        <f>AJ440</f>
        <v>1</v>
      </c>
      <c r="DB440">
        <f t="shared" si="205"/>
        <v>390.42</v>
      </c>
      <c r="DC440">
        <f t="shared" si="206"/>
        <v>42.91</v>
      </c>
      <c r="DD440" t="s">
        <v>3</v>
      </c>
      <c r="DE440" t="s">
        <v>3</v>
      </c>
      <c r="DF440">
        <f t="shared" si="209"/>
        <v>0</v>
      </c>
      <c r="DG440">
        <f t="shared" si="207"/>
        <v>390.42</v>
      </c>
      <c r="DH440">
        <f t="shared" si="208"/>
        <v>42.91</v>
      </c>
      <c r="DI440">
        <f t="shared" si="184"/>
        <v>0</v>
      </c>
      <c r="DJ440">
        <f>DG440</f>
        <v>390.42</v>
      </c>
      <c r="DK440">
        <v>0</v>
      </c>
      <c r="DL440" t="s">
        <v>3</v>
      </c>
      <c r="DM440">
        <v>0</v>
      </c>
      <c r="DN440" t="s">
        <v>3</v>
      </c>
      <c r="DO440">
        <v>0</v>
      </c>
    </row>
    <row r="441" spans="1:119" x14ac:dyDescent="0.2">
      <c r="A441">
        <f>ROW(Source!A382)</f>
        <v>382</v>
      </c>
      <c r="B441">
        <v>151751237</v>
      </c>
      <c r="C441">
        <v>151752473</v>
      </c>
      <c r="D441">
        <v>37396676</v>
      </c>
      <c r="E441">
        <v>1</v>
      </c>
      <c r="F441">
        <v>1</v>
      </c>
      <c r="G441">
        <v>37345137</v>
      </c>
      <c r="H441">
        <v>3</v>
      </c>
      <c r="I441" t="s">
        <v>504</v>
      </c>
      <c r="J441" t="s">
        <v>505</v>
      </c>
      <c r="K441" t="s">
        <v>506</v>
      </c>
      <c r="L441">
        <v>1346</v>
      </c>
      <c r="N441">
        <v>1009</v>
      </c>
      <c r="O441" t="s">
        <v>507</v>
      </c>
      <c r="P441" t="s">
        <v>507</v>
      </c>
      <c r="Q441">
        <v>1</v>
      </c>
      <c r="W441">
        <v>0</v>
      </c>
      <c r="X441">
        <v>1726033629</v>
      </c>
      <c r="Y441">
        <f t="shared" si="204"/>
        <v>0.02</v>
      </c>
      <c r="AA441">
        <v>49.18</v>
      </c>
      <c r="AB441">
        <v>0</v>
      </c>
      <c r="AC441">
        <v>0</v>
      </c>
      <c r="AD441">
        <v>0</v>
      </c>
      <c r="AE441">
        <v>49.18</v>
      </c>
      <c r="AF441">
        <v>0</v>
      </c>
      <c r="AG441">
        <v>0</v>
      </c>
      <c r="AH441">
        <v>0</v>
      </c>
      <c r="AI441">
        <v>1</v>
      </c>
      <c r="AJ441">
        <v>1</v>
      </c>
      <c r="AK441">
        <v>1</v>
      </c>
      <c r="AL441">
        <v>1</v>
      </c>
      <c r="AM441">
        <v>-2</v>
      </c>
      <c r="AN441">
        <v>0</v>
      </c>
      <c r="AO441">
        <v>1</v>
      </c>
      <c r="AP441">
        <v>1</v>
      </c>
      <c r="AQ441">
        <v>0</v>
      </c>
      <c r="AR441">
        <v>0</v>
      </c>
      <c r="AS441" t="s">
        <v>3</v>
      </c>
      <c r="AT441">
        <v>0.02</v>
      </c>
      <c r="AU441" t="s">
        <v>3</v>
      </c>
      <c r="AV441">
        <v>0</v>
      </c>
      <c r="AW441">
        <v>2</v>
      </c>
      <c r="AX441">
        <v>151752485</v>
      </c>
      <c r="AY441">
        <v>1</v>
      </c>
      <c r="AZ441">
        <v>0</v>
      </c>
      <c r="BA441">
        <v>531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CV441">
        <v>0</v>
      </c>
      <c r="CW441">
        <v>0</v>
      </c>
      <c r="CX441">
        <f>ROUND(Y441*Source!I382,9)</f>
        <v>0.02</v>
      </c>
      <c r="CY441">
        <f t="shared" ref="CY441:CY447" si="210">AA441</f>
        <v>49.18</v>
      </c>
      <c r="CZ441">
        <f t="shared" ref="CZ441:CZ447" si="211">AE441</f>
        <v>49.18</v>
      </c>
      <c r="DA441">
        <f t="shared" ref="DA441:DA447" si="212">AI441</f>
        <v>1</v>
      </c>
      <c r="DB441">
        <f t="shared" si="205"/>
        <v>0.98</v>
      </c>
      <c r="DC441">
        <f t="shared" si="206"/>
        <v>0</v>
      </c>
      <c r="DD441" t="s">
        <v>3</v>
      </c>
      <c r="DE441" t="s">
        <v>3</v>
      </c>
      <c r="DF441">
        <f t="shared" si="209"/>
        <v>0.98</v>
      </c>
      <c r="DG441">
        <f t="shared" si="207"/>
        <v>0</v>
      </c>
      <c r="DH441">
        <f t="shared" si="208"/>
        <v>0</v>
      </c>
      <c r="DI441">
        <f t="shared" si="184"/>
        <v>0</v>
      </c>
      <c r="DJ441">
        <f t="shared" ref="DJ441:DJ447" si="213">DF441</f>
        <v>0.98</v>
      </c>
      <c r="DK441">
        <v>0</v>
      </c>
      <c r="DL441" t="s">
        <v>3</v>
      </c>
      <c r="DM441">
        <v>0</v>
      </c>
      <c r="DN441" t="s">
        <v>3</v>
      </c>
      <c r="DO441">
        <v>0</v>
      </c>
    </row>
    <row r="442" spans="1:119" x14ac:dyDescent="0.2">
      <c r="A442">
        <f>ROW(Source!A382)</f>
        <v>382</v>
      </c>
      <c r="B442">
        <v>151751237</v>
      </c>
      <c r="C442">
        <v>151752473</v>
      </c>
      <c r="D442">
        <v>37394268</v>
      </c>
      <c r="E442">
        <v>1</v>
      </c>
      <c r="F442">
        <v>1</v>
      </c>
      <c r="G442">
        <v>37345137</v>
      </c>
      <c r="H442">
        <v>3</v>
      </c>
      <c r="I442" t="s">
        <v>508</v>
      </c>
      <c r="J442" t="s">
        <v>509</v>
      </c>
      <c r="K442" t="s">
        <v>510</v>
      </c>
      <c r="L442">
        <v>1348</v>
      </c>
      <c r="N442">
        <v>1009</v>
      </c>
      <c r="O442" t="s">
        <v>511</v>
      </c>
      <c r="P442" t="s">
        <v>511</v>
      </c>
      <c r="Q442">
        <v>1000</v>
      </c>
      <c r="W442">
        <v>0</v>
      </c>
      <c r="X442">
        <v>1488995423</v>
      </c>
      <c r="Y442">
        <f t="shared" si="204"/>
        <v>1.6000000000000001E-4</v>
      </c>
      <c r="AA442">
        <v>60966</v>
      </c>
      <c r="AB442">
        <v>0</v>
      </c>
      <c r="AC442">
        <v>0</v>
      </c>
      <c r="AD442">
        <v>0</v>
      </c>
      <c r="AE442">
        <v>60966</v>
      </c>
      <c r="AF442">
        <v>0</v>
      </c>
      <c r="AG442">
        <v>0</v>
      </c>
      <c r="AH442">
        <v>0</v>
      </c>
      <c r="AI442">
        <v>1</v>
      </c>
      <c r="AJ442">
        <v>1</v>
      </c>
      <c r="AK442">
        <v>1</v>
      </c>
      <c r="AL442">
        <v>1</v>
      </c>
      <c r="AM442">
        <v>-2</v>
      </c>
      <c r="AN442">
        <v>0</v>
      </c>
      <c r="AO442">
        <v>1</v>
      </c>
      <c r="AP442">
        <v>1</v>
      </c>
      <c r="AQ442">
        <v>0</v>
      </c>
      <c r="AR442">
        <v>0</v>
      </c>
      <c r="AS442" t="s">
        <v>3</v>
      </c>
      <c r="AT442">
        <v>1.6000000000000001E-4</v>
      </c>
      <c r="AU442" t="s">
        <v>3</v>
      </c>
      <c r="AV442">
        <v>0</v>
      </c>
      <c r="AW442">
        <v>2</v>
      </c>
      <c r="AX442">
        <v>151752486</v>
      </c>
      <c r="AY442">
        <v>1</v>
      </c>
      <c r="AZ442">
        <v>0</v>
      </c>
      <c r="BA442">
        <v>532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CV442">
        <v>0</v>
      </c>
      <c r="CW442">
        <v>0</v>
      </c>
      <c r="CX442">
        <f>ROUND(Y442*Source!I382,9)</f>
        <v>1.6000000000000001E-4</v>
      </c>
      <c r="CY442">
        <f t="shared" si="210"/>
        <v>60966</v>
      </c>
      <c r="CZ442">
        <f t="shared" si="211"/>
        <v>60966</v>
      </c>
      <c r="DA442">
        <f t="shared" si="212"/>
        <v>1</v>
      </c>
      <c r="DB442">
        <f t="shared" si="205"/>
        <v>9.75</v>
      </c>
      <c r="DC442">
        <f t="shared" si="206"/>
        <v>0</v>
      </c>
      <c r="DD442" t="s">
        <v>3</v>
      </c>
      <c r="DE442" t="s">
        <v>3</v>
      </c>
      <c r="DF442">
        <f t="shared" si="209"/>
        <v>9.75</v>
      </c>
      <c r="DG442">
        <f t="shared" si="207"/>
        <v>0</v>
      </c>
      <c r="DH442">
        <f t="shared" si="208"/>
        <v>0</v>
      </c>
      <c r="DI442">
        <f t="shared" si="184"/>
        <v>0</v>
      </c>
      <c r="DJ442">
        <f t="shared" si="213"/>
        <v>9.75</v>
      </c>
      <c r="DK442">
        <v>0</v>
      </c>
      <c r="DL442" t="s">
        <v>3</v>
      </c>
      <c r="DM442">
        <v>0</v>
      </c>
      <c r="DN442" t="s">
        <v>3</v>
      </c>
      <c r="DO442">
        <v>0</v>
      </c>
    </row>
    <row r="443" spans="1:119" x14ac:dyDescent="0.2">
      <c r="A443">
        <f>ROW(Source!A382)</f>
        <v>382</v>
      </c>
      <c r="B443">
        <v>151751237</v>
      </c>
      <c r="C443">
        <v>151752473</v>
      </c>
      <c r="D443">
        <v>37397091</v>
      </c>
      <c r="E443">
        <v>1</v>
      </c>
      <c r="F443">
        <v>1</v>
      </c>
      <c r="G443">
        <v>37345137</v>
      </c>
      <c r="H443">
        <v>3</v>
      </c>
      <c r="I443" t="s">
        <v>512</v>
      </c>
      <c r="J443" t="s">
        <v>513</v>
      </c>
      <c r="K443" t="s">
        <v>514</v>
      </c>
      <c r="L443">
        <v>1349</v>
      </c>
      <c r="N443">
        <v>1009</v>
      </c>
      <c r="O443" t="s">
        <v>515</v>
      </c>
      <c r="P443" t="s">
        <v>515</v>
      </c>
      <c r="Q443">
        <v>1E-3</v>
      </c>
      <c r="W443">
        <v>0</v>
      </c>
      <c r="X443">
        <v>-710729592</v>
      </c>
      <c r="Y443">
        <f t="shared" si="204"/>
        <v>1</v>
      </c>
      <c r="AA443">
        <v>7.0000000000000007E-2</v>
      </c>
      <c r="AB443">
        <v>0</v>
      </c>
      <c r="AC443">
        <v>0</v>
      </c>
      <c r="AD443">
        <v>0</v>
      </c>
      <c r="AE443">
        <v>7.0000000000000007E-2</v>
      </c>
      <c r="AF443">
        <v>0</v>
      </c>
      <c r="AG443">
        <v>0</v>
      </c>
      <c r="AH443">
        <v>0</v>
      </c>
      <c r="AI443">
        <v>1</v>
      </c>
      <c r="AJ443">
        <v>1</v>
      </c>
      <c r="AK443">
        <v>1</v>
      </c>
      <c r="AL443">
        <v>1</v>
      </c>
      <c r="AM443">
        <v>-2</v>
      </c>
      <c r="AN443">
        <v>0</v>
      </c>
      <c r="AO443">
        <v>1</v>
      </c>
      <c r="AP443">
        <v>1</v>
      </c>
      <c r="AQ443">
        <v>0</v>
      </c>
      <c r="AR443">
        <v>0</v>
      </c>
      <c r="AS443" t="s">
        <v>3</v>
      </c>
      <c r="AT443">
        <v>1</v>
      </c>
      <c r="AU443" t="s">
        <v>3</v>
      </c>
      <c r="AV443">
        <v>0</v>
      </c>
      <c r="AW443">
        <v>2</v>
      </c>
      <c r="AX443">
        <v>151752487</v>
      </c>
      <c r="AY443">
        <v>1</v>
      </c>
      <c r="AZ443">
        <v>0</v>
      </c>
      <c r="BA443">
        <v>533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CV443">
        <v>0</v>
      </c>
      <c r="CW443">
        <v>0</v>
      </c>
      <c r="CX443">
        <f>ROUND(Y443*Source!I382,9)</f>
        <v>1</v>
      </c>
      <c r="CY443">
        <f t="shared" si="210"/>
        <v>7.0000000000000007E-2</v>
      </c>
      <c r="CZ443">
        <f t="shared" si="211"/>
        <v>7.0000000000000007E-2</v>
      </c>
      <c r="DA443">
        <f t="shared" si="212"/>
        <v>1</v>
      </c>
      <c r="DB443">
        <f t="shared" si="205"/>
        <v>7.0000000000000007E-2</v>
      </c>
      <c r="DC443">
        <f t="shared" si="206"/>
        <v>0</v>
      </c>
      <c r="DD443" t="s">
        <v>3</v>
      </c>
      <c r="DE443" t="s">
        <v>3</v>
      </c>
      <c r="DF443">
        <f t="shared" si="209"/>
        <v>7.0000000000000007E-2</v>
      </c>
      <c r="DG443">
        <f t="shared" si="207"/>
        <v>0</v>
      </c>
      <c r="DH443">
        <f t="shared" si="208"/>
        <v>0</v>
      </c>
      <c r="DI443">
        <f t="shared" si="184"/>
        <v>0</v>
      </c>
      <c r="DJ443">
        <f t="shared" si="213"/>
        <v>7.0000000000000007E-2</v>
      </c>
      <c r="DK443">
        <v>0</v>
      </c>
      <c r="DL443" t="s">
        <v>3</v>
      </c>
      <c r="DM443">
        <v>0</v>
      </c>
      <c r="DN443" t="s">
        <v>3</v>
      </c>
      <c r="DO443">
        <v>0</v>
      </c>
    </row>
    <row r="444" spans="1:119" x14ac:dyDescent="0.2">
      <c r="A444">
        <f>ROW(Source!A382)</f>
        <v>382</v>
      </c>
      <c r="B444">
        <v>151751237</v>
      </c>
      <c r="C444">
        <v>151752473</v>
      </c>
      <c r="D444">
        <v>37407247</v>
      </c>
      <c r="E444">
        <v>1</v>
      </c>
      <c r="F444">
        <v>1</v>
      </c>
      <c r="G444">
        <v>37345137</v>
      </c>
      <c r="H444">
        <v>3</v>
      </c>
      <c r="I444" t="s">
        <v>174</v>
      </c>
      <c r="J444" t="s">
        <v>177</v>
      </c>
      <c r="K444" t="s">
        <v>175</v>
      </c>
      <c r="L444">
        <v>1356</v>
      </c>
      <c r="N444">
        <v>1010</v>
      </c>
      <c r="O444" t="s">
        <v>176</v>
      </c>
      <c r="P444" t="s">
        <v>176</v>
      </c>
      <c r="Q444">
        <v>1000</v>
      </c>
      <c r="W444">
        <v>0</v>
      </c>
      <c r="X444">
        <v>833010814</v>
      </c>
      <c r="Y444">
        <f t="shared" si="204"/>
        <v>1.6E-2</v>
      </c>
      <c r="AA444">
        <v>226.68</v>
      </c>
      <c r="AB444">
        <v>0</v>
      </c>
      <c r="AC444">
        <v>0</v>
      </c>
      <c r="AD444">
        <v>0</v>
      </c>
      <c r="AE444">
        <v>226.68</v>
      </c>
      <c r="AF444">
        <v>0</v>
      </c>
      <c r="AG444">
        <v>0</v>
      </c>
      <c r="AH444">
        <v>0</v>
      </c>
      <c r="AI444">
        <v>1</v>
      </c>
      <c r="AJ444">
        <v>1</v>
      </c>
      <c r="AK444">
        <v>1</v>
      </c>
      <c r="AL444">
        <v>1</v>
      </c>
      <c r="AM444">
        <v>-2</v>
      </c>
      <c r="AN444">
        <v>0</v>
      </c>
      <c r="AO444">
        <v>1</v>
      </c>
      <c r="AP444">
        <v>1</v>
      </c>
      <c r="AQ444">
        <v>0</v>
      </c>
      <c r="AR444">
        <v>0</v>
      </c>
      <c r="AS444" t="s">
        <v>3</v>
      </c>
      <c r="AT444">
        <v>1.6E-2</v>
      </c>
      <c r="AU444" t="s">
        <v>3</v>
      </c>
      <c r="AV444">
        <v>0</v>
      </c>
      <c r="AW444">
        <v>2</v>
      </c>
      <c r="AX444">
        <v>151752488</v>
      </c>
      <c r="AY444">
        <v>1</v>
      </c>
      <c r="AZ444">
        <v>0</v>
      </c>
      <c r="BA444">
        <v>534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CV444">
        <v>0</v>
      </c>
      <c r="CW444">
        <v>0</v>
      </c>
      <c r="CX444">
        <f>ROUND(Y444*Source!I382,9)</f>
        <v>1.6E-2</v>
      </c>
      <c r="CY444">
        <f t="shared" si="210"/>
        <v>226.68</v>
      </c>
      <c r="CZ444">
        <f t="shared" si="211"/>
        <v>226.68</v>
      </c>
      <c r="DA444">
        <f t="shared" si="212"/>
        <v>1</v>
      </c>
      <c r="DB444">
        <f t="shared" si="205"/>
        <v>3.63</v>
      </c>
      <c r="DC444">
        <f t="shared" si="206"/>
        <v>0</v>
      </c>
      <c r="DD444" t="s">
        <v>3</v>
      </c>
      <c r="DE444" t="s">
        <v>3</v>
      </c>
      <c r="DF444">
        <f t="shared" si="209"/>
        <v>3.63</v>
      </c>
      <c r="DG444">
        <f t="shared" si="207"/>
        <v>0</v>
      </c>
      <c r="DH444">
        <f t="shared" si="208"/>
        <v>0</v>
      </c>
      <c r="DI444">
        <f t="shared" si="184"/>
        <v>0</v>
      </c>
      <c r="DJ444">
        <f t="shared" si="213"/>
        <v>3.63</v>
      </c>
      <c r="DK444">
        <v>0</v>
      </c>
      <c r="DL444" t="s">
        <v>3</v>
      </c>
      <c r="DM444">
        <v>0</v>
      </c>
      <c r="DN444" t="s">
        <v>3</v>
      </c>
      <c r="DO444">
        <v>0</v>
      </c>
    </row>
    <row r="445" spans="1:119" x14ac:dyDescent="0.2">
      <c r="A445">
        <f>ROW(Source!A382)</f>
        <v>382</v>
      </c>
      <c r="B445">
        <v>151751237</v>
      </c>
      <c r="C445">
        <v>151752473</v>
      </c>
      <c r="D445">
        <v>122111028</v>
      </c>
      <c r="E445">
        <v>37345137</v>
      </c>
      <c r="F445">
        <v>1</v>
      </c>
      <c r="G445">
        <v>37345137</v>
      </c>
      <c r="H445">
        <v>3</v>
      </c>
      <c r="I445" t="s">
        <v>368</v>
      </c>
      <c r="J445" t="s">
        <v>3</v>
      </c>
      <c r="K445" t="s">
        <v>369</v>
      </c>
      <c r="L445">
        <v>1354</v>
      </c>
      <c r="N445">
        <v>1010</v>
      </c>
      <c r="O445" t="s">
        <v>29</v>
      </c>
      <c r="P445" t="s">
        <v>29</v>
      </c>
      <c r="Q445">
        <v>1</v>
      </c>
      <c r="W445">
        <v>0</v>
      </c>
      <c r="X445">
        <v>-314001973</v>
      </c>
      <c r="Y445">
        <f t="shared" si="204"/>
        <v>16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1</v>
      </c>
      <c r="AJ445">
        <v>1</v>
      </c>
      <c r="AK445">
        <v>1</v>
      </c>
      <c r="AL445">
        <v>1</v>
      </c>
      <c r="AM445">
        <v>-2</v>
      </c>
      <c r="AN445">
        <v>0</v>
      </c>
      <c r="AO445">
        <v>0</v>
      </c>
      <c r="AP445">
        <v>1</v>
      </c>
      <c r="AQ445">
        <v>0</v>
      </c>
      <c r="AR445">
        <v>0</v>
      </c>
      <c r="AS445" t="s">
        <v>3</v>
      </c>
      <c r="AT445">
        <v>16</v>
      </c>
      <c r="AU445" t="s">
        <v>3</v>
      </c>
      <c r="AV445">
        <v>0</v>
      </c>
      <c r="AW445">
        <v>2</v>
      </c>
      <c r="AX445">
        <v>151752489</v>
      </c>
      <c r="AY445">
        <v>1</v>
      </c>
      <c r="AZ445">
        <v>0</v>
      </c>
      <c r="BA445">
        <v>535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CV445">
        <v>0</v>
      </c>
      <c r="CW445">
        <v>0</v>
      </c>
      <c r="CX445">
        <f>ROUND(Y445*Source!I382,9)</f>
        <v>16</v>
      </c>
      <c r="CY445">
        <f t="shared" si="210"/>
        <v>0</v>
      </c>
      <c r="CZ445">
        <f t="shared" si="211"/>
        <v>0</v>
      </c>
      <c r="DA445">
        <f t="shared" si="212"/>
        <v>1</v>
      </c>
      <c r="DB445">
        <f t="shared" si="205"/>
        <v>0</v>
      </c>
      <c r="DC445">
        <f t="shared" si="206"/>
        <v>0</v>
      </c>
      <c r="DD445" t="s">
        <v>3</v>
      </c>
      <c r="DE445" t="s">
        <v>3</v>
      </c>
      <c r="DF445">
        <f t="shared" si="209"/>
        <v>0</v>
      </c>
      <c r="DG445">
        <f t="shared" si="207"/>
        <v>0</v>
      </c>
      <c r="DH445">
        <f t="shared" si="208"/>
        <v>0</v>
      </c>
      <c r="DI445">
        <f t="shared" si="184"/>
        <v>0</v>
      </c>
      <c r="DJ445">
        <f t="shared" si="213"/>
        <v>0</v>
      </c>
      <c r="DK445">
        <v>0</v>
      </c>
      <c r="DL445" t="s">
        <v>3</v>
      </c>
      <c r="DM445">
        <v>0</v>
      </c>
      <c r="DN445" t="s">
        <v>3</v>
      </c>
      <c r="DO445">
        <v>0</v>
      </c>
    </row>
    <row r="446" spans="1:119" x14ac:dyDescent="0.2">
      <c r="A446">
        <f>ROW(Source!A382)</f>
        <v>382</v>
      </c>
      <c r="B446">
        <v>151751237</v>
      </c>
      <c r="C446">
        <v>151752473</v>
      </c>
      <c r="D446">
        <v>122136646</v>
      </c>
      <c r="E446">
        <v>37345137</v>
      </c>
      <c r="F446">
        <v>1</v>
      </c>
      <c r="G446">
        <v>37345137</v>
      </c>
      <c r="H446">
        <v>3</v>
      </c>
      <c r="I446" t="s">
        <v>370</v>
      </c>
      <c r="J446" t="s">
        <v>3</v>
      </c>
      <c r="K446" t="s">
        <v>371</v>
      </c>
      <c r="L446">
        <v>1354</v>
      </c>
      <c r="N446">
        <v>1010</v>
      </c>
      <c r="O446" t="s">
        <v>29</v>
      </c>
      <c r="P446" t="s">
        <v>29</v>
      </c>
      <c r="Q446">
        <v>1</v>
      </c>
      <c r="W446">
        <v>0</v>
      </c>
      <c r="X446">
        <v>-889416033</v>
      </c>
      <c r="Y446">
        <f t="shared" si="204"/>
        <v>1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1</v>
      </c>
      <c r="AJ446">
        <v>1</v>
      </c>
      <c r="AK446">
        <v>1</v>
      </c>
      <c r="AL446">
        <v>1</v>
      </c>
      <c r="AM446">
        <v>-2</v>
      </c>
      <c r="AN446">
        <v>0</v>
      </c>
      <c r="AO446">
        <v>0</v>
      </c>
      <c r="AP446">
        <v>1</v>
      </c>
      <c r="AQ446">
        <v>0</v>
      </c>
      <c r="AR446">
        <v>0</v>
      </c>
      <c r="AS446" t="s">
        <v>3</v>
      </c>
      <c r="AT446">
        <v>1</v>
      </c>
      <c r="AU446" t="s">
        <v>3</v>
      </c>
      <c r="AV446">
        <v>0</v>
      </c>
      <c r="AW446">
        <v>2</v>
      </c>
      <c r="AX446">
        <v>151752490</v>
      </c>
      <c r="AY446">
        <v>1</v>
      </c>
      <c r="AZ446">
        <v>0</v>
      </c>
      <c r="BA446">
        <v>536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CV446">
        <v>0</v>
      </c>
      <c r="CW446">
        <v>0</v>
      </c>
      <c r="CX446">
        <f>ROUND(Y446*Source!I382,9)</f>
        <v>1</v>
      </c>
      <c r="CY446">
        <f t="shared" si="210"/>
        <v>0</v>
      </c>
      <c r="CZ446">
        <f t="shared" si="211"/>
        <v>0</v>
      </c>
      <c r="DA446">
        <f t="shared" si="212"/>
        <v>1</v>
      </c>
      <c r="DB446">
        <f t="shared" si="205"/>
        <v>0</v>
      </c>
      <c r="DC446">
        <f t="shared" si="206"/>
        <v>0</v>
      </c>
      <c r="DD446" t="s">
        <v>3</v>
      </c>
      <c r="DE446" t="s">
        <v>3</v>
      </c>
      <c r="DF446">
        <f t="shared" si="209"/>
        <v>0</v>
      </c>
      <c r="DG446">
        <f t="shared" si="207"/>
        <v>0</v>
      </c>
      <c r="DH446">
        <f t="shared" si="208"/>
        <v>0</v>
      </c>
      <c r="DI446">
        <f t="shared" si="184"/>
        <v>0</v>
      </c>
      <c r="DJ446">
        <f t="shared" si="213"/>
        <v>0</v>
      </c>
      <c r="DK446">
        <v>0</v>
      </c>
      <c r="DL446" t="s">
        <v>3</v>
      </c>
      <c r="DM446">
        <v>0</v>
      </c>
      <c r="DN446" t="s">
        <v>3</v>
      </c>
      <c r="DO446">
        <v>0</v>
      </c>
    </row>
    <row r="447" spans="1:119" x14ac:dyDescent="0.2">
      <c r="A447">
        <f>ROW(Source!A382)</f>
        <v>382</v>
      </c>
      <c r="B447">
        <v>151751237</v>
      </c>
      <c r="C447">
        <v>151752473</v>
      </c>
      <c r="D447">
        <v>37367069</v>
      </c>
      <c r="E447">
        <v>37345137</v>
      </c>
      <c r="F447">
        <v>1</v>
      </c>
      <c r="G447">
        <v>37345137</v>
      </c>
      <c r="H447">
        <v>3</v>
      </c>
      <c r="I447" t="s">
        <v>516</v>
      </c>
      <c r="J447" t="s">
        <v>3</v>
      </c>
      <c r="K447" t="s">
        <v>517</v>
      </c>
      <c r="L447">
        <v>1348</v>
      </c>
      <c r="N447">
        <v>1009</v>
      </c>
      <c r="O447" t="s">
        <v>511</v>
      </c>
      <c r="P447" t="s">
        <v>511</v>
      </c>
      <c r="Q447">
        <v>1000</v>
      </c>
      <c r="W447">
        <v>0</v>
      </c>
      <c r="X447">
        <v>-783086922</v>
      </c>
      <c r="Y447">
        <f t="shared" si="204"/>
        <v>0.5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1</v>
      </c>
      <c r="AJ447">
        <v>1</v>
      </c>
      <c r="AK447">
        <v>1</v>
      </c>
      <c r="AL447">
        <v>1</v>
      </c>
      <c r="AM447">
        <v>-2</v>
      </c>
      <c r="AN447">
        <v>0</v>
      </c>
      <c r="AO447">
        <v>1</v>
      </c>
      <c r="AP447">
        <v>1</v>
      </c>
      <c r="AQ447">
        <v>0</v>
      </c>
      <c r="AR447">
        <v>0</v>
      </c>
      <c r="AS447" t="s">
        <v>3</v>
      </c>
      <c r="AT447">
        <v>0.5</v>
      </c>
      <c r="AU447" t="s">
        <v>3</v>
      </c>
      <c r="AV447">
        <v>0</v>
      </c>
      <c r="AW447">
        <v>2</v>
      </c>
      <c r="AX447">
        <v>151752491</v>
      </c>
      <c r="AY447">
        <v>1</v>
      </c>
      <c r="AZ447">
        <v>0</v>
      </c>
      <c r="BA447">
        <v>537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CV447">
        <v>0</v>
      </c>
      <c r="CW447">
        <v>0</v>
      </c>
      <c r="CX447">
        <f>ROUND(Y447*Source!I382,9)</f>
        <v>0.5</v>
      </c>
      <c r="CY447">
        <f t="shared" si="210"/>
        <v>0</v>
      </c>
      <c r="CZ447">
        <f t="shared" si="211"/>
        <v>0</v>
      </c>
      <c r="DA447">
        <f t="shared" si="212"/>
        <v>1</v>
      </c>
      <c r="DB447">
        <f t="shared" si="205"/>
        <v>0</v>
      </c>
      <c r="DC447">
        <f t="shared" si="206"/>
        <v>0</v>
      </c>
      <c r="DD447" t="s">
        <v>3</v>
      </c>
      <c r="DE447" t="s">
        <v>3</v>
      </c>
      <c r="DF447">
        <f t="shared" si="209"/>
        <v>0</v>
      </c>
      <c r="DG447">
        <f t="shared" si="207"/>
        <v>0</v>
      </c>
      <c r="DH447">
        <f t="shared" si="208"/>
        <v>0</v>
      </c>
      <c r="DI447">
        <f t="shared" si="184"/>
        <v>0</v>
      </c>
      <c r="DJ447">
        <f t="shared" si="213"/>
        <v>0</v>
      </c>
      <c r="DK447">
        <v>0</v>
      </c>
      <c r="DL447" t="s">
        <v>3</v>
      </c>
      <c r="DM447">
        <v>0</v>
      </c>
      <c r="DN447" t="s">
        <v>3</v>
      </c>
      <c r="DO447">
        <v>0</v>
      </c>
    </row>
    <row r="448" spans="1:119" x14ac:dyDescent="0.2">
      <c r="A448">
        <f>ROW(Source!A383)</f>
        <v>383</v>
      </c>
      <c r="B448">
        <v>151751235</v>
      </c>
      <c r="C448">
        <v>151752473</v>
      </c>
      <c r="D448">
        <v>37345142</v>
      </c>
      <c r="E448">
        <v>37345137</v>
      </c>
      <c r="F448">
        <v>1</v>
      </c>
      <c r="G448">
        <v>37345137</v>
      </c>
      <c r="H448">
        <v>1</v>
      </c>
      <c r="I448" t="s">
        <v>497</v>
      </c>
      <c r="J448" t="s">
        <v>3</v>
      </c>
      <c r="K448" t="s">
        <v>498</v>
      </c>
      <c r="L448">
        <v>1191</v>
      </c>
      <c r="N448">
        <v>1013</v>
      </c>
      <c r="O448" t="s">
        <v>499</v>
      </c>
      <c r="P448" t="s">
        <v>499</v>
      </c>
      <c r="Q448">
        <v>1</v>
      </c>
      <c r="W448">
        <v>0</v>
      </c>
      <c r="X448">
        <v>476480486</v>
      </c>
      <c r="Y448">
        <f t="shared" si="204"/>
        <v>68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1</v>
      </c>
      <c r="AJ448">
        <v>1</v>
      </c>
      <c r="AK448">
        <v>1</v>
      </c>
      <c r="AL448">
        <v>1</v>
      </c>
      <c r="AM448">
        <v>5</v>
      </c>
      <c r="AN448">
        <v>0</v>
      </c>
      <c r="AO448">
        <v>1</v>
      </c>
      <c r="AP448">
        <v>1</v>
      </c>
      <c r="AQ448">
        <v>0</v>
      </c>
      <c r="AR448">
        <v>0</v>
      </c>
      <c r="AS448" t="s">
        <v>3</v>
      </c>
      <c r="AT448">
        <v>68</v>
      </c>
      <c r="AU448" t="s">
        <v>3</v>
      </c>
      <c r="AV448">
        <v>1</v>
      </c>
      <c r="AW448">
        <v>2</v>
      </c>
      <c r="AX448">
        <v>151752483</v>
      </c>
      <c r="AY448">
        <v>1</v>
      </c>
      <c r="AZ448">
        <v>0</v>
      </c>
      <c r="BA448">
        <v>538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CU448">
        <f>ROUND(AT448*Source!I383*AH448*AL448,2)</f>
        <v>0</v>
      </c>
      <c r="CV448">
        <f>ROUND(Y448*Source!I383,9)</f>
        <v>68</v>
      </c>
      <c r="CW448">
        <v>0</v>
      </c>
      <c r="CX448">
        <f>ROUND(Y448*Source!I383,9)</f>
        <v>68</v>
      </c>
      <c r="CY448">
        <f>AD448</f>
        <v>0</v>
      </c>
      <c r="CZ448">
        <f>AH448</f>
        <v>0</v>
      </c>
      <c r="DA448">
        <f>AL448</f>
        <v>1</v>
      </c>
      <c r="DB448">
        <f t="shared" si="205"/>
        <v>0</v>
      </c>
      <c r="DC448">
        <f t="shared" si="206"/>
        <v>0</v>
      </c>
      <c r="DD448" t="s">
        <v>3</v>
      </c>
      <c r="DE448" t="s">
        <v>3</v>
      </c>
      <c r="DF448">
        <f t="shared" si="209"/>
        <v>0</v>
      </c>
      <c r="DG448">
        <f t="shared" si="207"/>
        <v>0</v>
      </c>
      <c r="DH448">
        <f t="shared" si="208"/>
        <v>0</v>
      </c>
      <c r="DI448">
        <f t="shared" si="184"/>
        <v>0</v>
      </c>
      <c r="DJ448">
        <f>DI448</f>
        <v>0</v>
      </c>
      <c r="DK448">
        <v>0</v>
      </c>
      <c r="DL448" t="s">
        <v>3</v>
      </c>
      <c r="DM448">
        <v>0</v>
      </c>
      <c r="DN448" t="s">
        <v>3</v>
      </c>
      <c r="DO448">
        <v>0</v>
      </c>
    </row>
    <row r="449" spans="1:119" x14ac:dyDescent="0.2">
      <c r="A449">
        <f>ROW(Source!A383)</f>
        <v>383</v>
      </c>
      <c r="B449">
        <v>151751235</v>
      </c>
      <c r="C449">
        <v>151752473</v>
      </c>
      <c r="D449">
        <v>37417785</v>
      </c>
      <c r="E449">
        <v>1</v>
      </c>
      <c r="F449">
        <v>1</v>
      </c>
      <c r="G449">
        <v>37345137</v>
      </c>
      <c r="H449">
        <v>2</v>
      </c>
      <c r="I449" t="s">
        <v>500</v>
      </c>
      <c r="J449" t="s">
        <v>501</v>
      </c>
      <c r="K449" t="s">
        <v>502</v>
      </c>
      <c r="L449">
        <v>1368</v>
      </c>
      <c r="N449">
        <v>1011</v>
      </c>
      <c r="O449" t="s">
        <v>503</v>
      </c>
      <c r="P449" t="s">
        <v>503</v>
      </c>
      <c r="Q449">
        <v>1</v>
      </c>
      <c r="W449">
        <v>0</v>
      </c>
      <c r="X449">
        <v>-32031357</v>
      </c>
      <c r="Y449">
        <f t="shared" si="204"/>
        <v>3.4</v>
      </c>
      <c r="AA449">
        <v>0</v>
      </c>
      <c r="AB449">
        <v>1517.26</v>
      </c>
      <c r="AC449">
        <v>455.99</v>
      </c>
      <c r="AD449">
        <v>0</v>
      </c>
      <c r="AE449">
        <v>0</v>
      </c>
      <c r="AF449">
        <v>114.83</v>
      </c>
      <c r="AG449">
        <v>12.62</v>
      </c>
      <c r="AH449">
        <v>0</v>
      </c>
      <c r="AI449">
        <v>1</v>
      </c>
      <c r="AJ449">
        <v>12.62</v>
      </c>
      <c r="AK449">
        <v>34.51</v>
      </c>
      <c r="AL449">
        <v>1</v>
      </c>
      <c r="AM449">
        <v>2</v>
      </c>
      <c r="AN449">
        <v>0</v>
      </c>
      <c r="AO449">
        <v>1</v>
      </c>
      <c r="AP449">
        <v>1</v>
      </c>
      <c r="AQ449">
        <v>0</v>
      </c>
      <c r="AR449">
        <v>0</v>
      </c>
      <c r="AS449" t="s">
        <v>3</v>
      </c>
      <c r="AT449">
        <v>3.4</v>
      </c>
      <c r="AU449" t="s">
        <v>3</v>
      </c>
      <c r="AV449">
        <v>0</v>
      </c>
      <c r="AW449">
        <v>2</v>
      </c>
      <c r="AX449">
        <v>151752484</v>
      </c>
      <c r="AY449">
        <v>1</v>
      </c>
      <c r="AZ449">
        <v>0</v>
      </c>
      <c r="BA449">
        <v>539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CV449">
        <v>0</v>
      </c>
      <c r="CW449">
        <f>ROUND(Y449*Source!I383,9)</f>
        <v>3.4</v>
      </c>
      <c r="CX449">
        <f>ROUND(Y449*Source!I383,9)</f>
        <v>3.4</v>
      </c>
      <c r="CY449">
        <f>AB449</f>
        <v>1517.26</v>
      </c>
      <c r="CZ449">
        <f>AF449</f>
        <v>114.83</v>
      </c>
      <c r="DA449">
        <f>AJ449</f>
        <v>12.62</v>
      </c>
      <c r="DB449">
        <f t="shared" si="205"/>
        <v>390.42</v>
      </c>
      <c r="DC449">
        <f t="shared" si="206"/>
        <v>42.91</v>
      </c>
      <c r="DD449" t="s">
        <v>3</v>
      </c>
      <c r="DE449" t="s">
        <v>3</v>
      </c>
      <c r="DF449">
        <f t="shared" si="209"/>
        <v>0</v>
      </c>
      <c r="DG449">
        <f>ROUND(ROUND(AF449*AJ449,2)*CX449,2)</f>
        <v>4927.1099999999997</v>
      </c>
      <c r="DH449">
        <f>ROUND(ROUND(AG449*AK449,2)*CX449,2)</f>
        <v>1480.77</v>
      </c>
      <c r="DI449">
        <f t="shared" ref="DI449:DI512" si="214">ROUND(ROUND(AH449,2)*CX449,2)</f>
        <v>0</v>
      </c>
      <c r="DJ449">
        <f>DG449</f>
        <v>4927.1099999999997</v>
      </c>
      <c r="DK449">
        <v>0</v>
      </c>
      <c r="DL449" t="s">
        <v>3</v>
      </c>
      <c r="DM449">
        <v>0</v>
      </c>
      <c r="DN449" t="s">
        <v>3</v>
      </c>
      <c r="DO449">
        <v>0</v>
      </c>
    </row>
    <row r="450" spans="1:119" x14ac:dyDescent="0.2">
      <c r="A450">
        <f>ROW(Source!A383)</f>
        <v>383</v>
      </c>
      <c r="B450">
        <v>151751235</v>
      </c>
      <c r="C450">
        <v>151752473</v>
      </c>
      <c r="D450">
        <v>37396676</v>
      </c>
      <c r="E450">
        <v>1</v>
      </c>
      <c r="F450">
        <v>1</v>
      </c>
      <c r="G450">
        <v>37345137</v>
      </c>
      <c r="H450">
        <v>3</v>
      </c>
      <c r="I450" t="s">
        <v>504</v>
      </c>
      <c r="J450" t="s">
        <v>505</v>
      </c>
      <c r="K450" t="s">
        <v>506</v>
      </c>
      <c r="L450">
        <v>1346</v>
      </c>
      <c r="N450">
        <v>1009</v>
      </c>
      <c r="O450" t="s">
        <v>507</v>
      </c>
      <c r="P450" t="s">
        <v>507</v>
      </c>
      <c r="Q450">
        <v>1</v>
      </c>
      <c r="W450">
        <v>0</v>
      </c>
      <c r="X450">
        <v>1726033629</v>
      </c>
      <c r="Y450">
        <f t="shared" si="204"/>
        <v>0.02</v>
      </c>
      <c r="AA450">
        <v>409.18</v>
      </c>
      <c r="AB450">
        <v>0</v>
      </c>
      <c r="AC450">
        <v>0</v>
      </c>
      <c r="AD450">
        <v>0</v>
      </c>
      <c r="AE450">
        <v>49.18</v>
      </c>
      <c r="AF450">
        <v>0</v>
      </c>
      <c r="AG450">
        <v>0</v>
      </c>
      <c r="AH450">
        <v>0</v>
      </c>
      <c r="AI450">
        <v>8.32</v>
      </c>
      <c r="AJ450">
        <v>1</v>
      </c>
      <c r="AK450">
        <v>1</v>
      </c>
      <c r="AL450">
        <v>1</v>
      </c>
      <c r="AM450">
        <v>2</v>
      </c>
      <c r="AN450">
        <v>0</v>
      </c>
      <c r="AO450">
        <v>1</v>
      </c>
      <c r="AP450">
        <v>1</v>
      </c>
      <c r="AQ450">
        <v>0</v>
      </c>
      <c r="AR450">
        <v>0</v>
      </c>
      <c r="AS450" t="s">
        <v>3</v>
      </c>
      <c r="AT450">
        <v>0.02</v>
      </c>
      <c r="AU450" t="s">
        <v>3</v>
      </c>
      <c r="AV450">
        <v>0</v>
      </c>
      <c r="AW450">
        <v>2</v>
      </c>
      <c r="AX450">
        <v>151752485</v>
      </c>
      <c r="AY450">
        <v>1</v>
      </c>
      <c r="AZ450">
        <v>0</v>
      </c>
      <c r="BA450">
        <v>540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CV450">
        <v>0</v>
      </c>
      <c r="CW450">
        <v>0</v>
      </c>
      <c r="CX450">
        <f>ROUND(Y450*Source!I383,9)</f>
        <v>0.02</v>
      </c>
      <c r="CY450">
        <f t="shared" ref="CY450:CY456" si="215">AA450</f>
        <v>409.18</v>
      </c>
      <c r="CZ450">
        <f t="shared" ref="CZ450:CZ456" si="216">AE450</f>
        <v>49.18</v>
      </c>
      <c r="DA450">
        <f t="shared" ref="DA450:DA456" si="217">AI450</f>
        <v>8.32</v>
      </c>
      <c r="DB450">
        <f t="shared" si="205"/>
        <v>0.98</v>
      </c>
      <c r="DC450">
        <f t="shared" si="206"/>
        <v>0</v>
      </c>
      <c r="DD450" t="s">
        <v>3</v>
      </c>
      <c r="DE450" t="s">
        <v>3</v>
      </c>
      <c r="DF450">
        <f t="shared" ref="DF450:DF456" si="218">ROUND(ROUND(AE450*AI450,2)*CX450,2)</f>
        <v>8.18</v>
      </c>
      <c r="DG450">
        <f t="shared" ref="DG450:DG464" si="219">ROUND(ROUND(AF450,2)*CX450,2)</f>
        <v>0</v>
      </c>
      <c r="DH450">
        <f t="shared" ref="DH450:DH464" si="220">ROUND(ROUND(AG450,2)*CX450,2)</f>
        <v>0</v>
      </c>
      <c r="DI450">
        <f t="shared" si="214"/>
        <v>0</v>
      </c>
      <c r="DJ450">
        <f t="shared" ref="DJ450:DJ456" si="221">DF450</f>
        <v>8.18</v>
      </c>
      <c r="DK450">
        <v>0</v>
      </c>
      <c r="DL450" t="s">
        <v>3</v>
      </c>
      <c r="DM450">
        <v>0</v>
      </c>
      <c r="DN450" t="s">
        <v>3</v>
      </c>
      <c r="DO450">
        <v>0</v>
      </c>
    </row>
    <row r="451" spans="1:119" x14ac:dyDescent="0.2">
      <c r="A451">
        <f>ROW(Source!A383)</f>
        <v>383</v>
      </c>
      <c r="B451">
        <v>151751235</v>
      </c>
      <c r="C451">
        <v>151752473</v>
      </c>
      <c r="D451">
        <v>37394268</v>
      </c>
      <c r="E451">
        <v>1</v>
      </c>
      <c r="F451">
        <v>1</v>
      </c>
      <c r="G451">
        <v>37345137</v>
      </c>
      <c r="H451">
        <v>3</v>
      </c>
      <c r="I451" t="s">
        <v>508</v>
      </c>
      <c r="J451" t="s">
        <v>509</v>
      </c>
      <c r="K451" t="s">
        <v>510</v>
      </c>
      <c r="L451">
        <v>1348</v>
      </c>
      <c r="N451">
        <v>1009</v>
      </c>
      <c r="O451" t="s">
        <v>511</v>
      </c>
      <c r="P451" t="s">
        <v>511</v>
      </c>
      <c r="Q451">
        <v>1000</v>
      </c>
      <c r="W451">
        <v>0</v>
      </c>
      <c r="X451">
        <v>1488995423</v>
      </c>
      <c r="Y451">
        <f t="shared" si="204"/>
        <v>1.6000000000000001E-4</v>
      </c>
      <c r="AA451">
        <v>1496715.3</v>
      </c>
      <c r="AB451">
        <v>0</v>
      </c>
      <c r="AC451">
        <v>0</v>
      </c>
      <c r="AD451">
        <v>0</v>
      </c>
      <c r="AE451">
        <v>60966</v>
      </c>
      <c r="AF451">
        <v>0</v>
      </c>
      <c r="AG451">
        <v>0</v>
      </c>
      <c r="AH451">
        <v>0</v>
      </c>
      <c r="AI451">
        <v>24.55</v>
      </c>
      <c r="AJ451">
        <v>1</v>
      </c>
      <c r="AK451">
        <v>1</v>
      </c>
      <c r="AL451">
        <v>1</v>
      </c>
      <c r="AM451">
        <v>2</v>
      </c>
      <c r="AN451">
        <v>0</v>
      </c>
      <c r="AO451">
        <v>1</v>
      </c>
      <c r="AP451">
        <v>1</v>
      </c>
      <c r="AQ451">
        <v>0</v>
      </c>
      <c r="AR451">
        <v>0</v>
      </c>
      <c r="AS451" t="s">
        <v>3</v>
      </c>
      <c r="AT451">
        <v>1.6000000000000001E-4</v>
      </c>
      <c r="AU451" t="s">
        <v>3</v>
      </c>
      <c r="AV451">
        <v>0</v>
      </c>
      <c r="AW451">
        <v>2</v>
      </c>
      <c r="AX451">
        <v>151752486</v>
      </c>
      <c r="AY451">
        <v>1</v>
      </c>
      <c r="AZ451">
        <v>0</v>
      </c>
      <c r="BA451">
        <v>541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CV451">
        <v>0</v>
      </c>
      <c r="CW451">
        <v>0</v>
      </c>
      <c r="CX451">
        <f>ROUND(Y451*Source!I383,9)</f>
        <v>1.6000000000000001E-4</v>
      </c>
      <c r="CY451">
        <f t="shared" si="215"/>
        <v>1496715.3</v>
      </c>
      <c r="CZ451">
        <f t="shared" si="216"/>
        <v>60966</v>
      </c>
      <c r="DA451">
        <f t="shared" si="217"/>
        <v>24.55</v>
      </c>
      <c r="DB451">
        <f t="shared" si="205"/>
        <v>9.75</v>
      </c>
      <c r="DC451">
        <f t="shared" si="206"/>
        <v>0</v>
      </c>
      <c r="DD451" t="s">
        <v>3</v>
      </c>
      <c r="DE451" t="s">
        <v>3</v>
      </c>
      <c r="DF451">
        <f t="shared" si="218"/>
        <v>239.47</v>
      </c>
      <c r="DG451">
        <f t="shared" si="219"/>
        <v>0</v>
      </c>
      <c r="DH451">
        <f t="shared" si="220"/>
        <v>0</v>
      </c>
      <c r="DI451">
        <f t="shared" si="214"/>
        <v>0</v>
      </c>
      <c r="DJ451">
        <f t="shared" si="221"/>
        <v>239.47</v>
      </c>
      <c r="DK451">
        <v>0</v>
      </c>
      <c r="DL451" t="s">
        <v>3</v>
      </c>
      <c r="DM451">
        <v>0</v>
      </c>
      <c r="DN451" t="s">
        <v>3</v>
      </c>
      <c r="DO451">
        <v>0</v>
      </c>
    </row>
    <row r="452" spans="1:119" x14ac:dyDescent="0.2">
      <c r="A452">
        <f>ROW(Source!A383)</f>
        <v>383</v>
      </c>
      <c r="B452">
        <v>151751235</v>
      </c>
      <c r="C452">
        <v>151752473</v>
      </c>
      <c r="D452">
        <v>37397091</v>
      </c>
      <c r="E452">
        <v>1</v>
      </c>
      <c r="F452">
        <v>1</v>
      </c>
      <c r="G452">
        <v>37345137</v>
      </c>
      <c r="H452">
        <v>3</v>
      </c>
      <c r="I452" t="s">
        <v>512</v>
      </c>
      <c r="J452" t="s">
        <v>513</v>
      </c>
      <c r="K452" t="s">
        <v>514</v>
      </c>
      <c r="L452">
        <v>1349</v>
      </c>
      <c r="N452">
        <v>1009</v>
      </c>
      <c r="O452" t="s">
        <v>515</v>
      </c>
      <c r="P452" t="s">
        <v>515</v>
      </c>
      <c r="Q452">
        <v>1E-3</v>
      </c>
      <c r="W452">
        <v>0</v>
      </c>
      <c r="X452">
        <v>-710729592</v>
      </c>
      <c r="Y452">
        <f t="shared" si="204"/>
        <v>1</v>
      </c>
      <c r="AA452">
        <v>0.37</v>
      </c>
      <c r="AB452">
        <v>0</v>
      </c>
      <c r="AC452">
        <v>0</v>
      </c>
      <c r="AD452">
        <v>0</v>
      </c>
      <c r="AE452">
        <v>7.0000000000000007E-2</v>
      </c>
      <c r="AF452">
        <v>0</v>
      </c>
      <c r="AG452">
        <v>0</v>
      </c>
      <c r="AH452">
        <v>0</v>
      </c>
      <c r="AI452">
        <v>5.29</v>
      </c>
      <c r="AJ452">
        <v>1</v>
      </c>
      <c r="AK452">
        <v>1</v>
      </c>
      <c r="AL452">
        <v>1</v>
      </c>
      <c r="AM452">
        <v>2</v>
      </c>
      <c r="AN452">
        <v>0</v>
      </c>
      <c r="AO452">
        <v>1</v>
      </c>
      <c r="AP452">
        <v>1</v>
      </c>
      <c r="AQ452">
        <v>0</v>
      </c>
      <c r="AR452">
        <v>0</v>
      </c>
      <c r="AS452" t="s">
        <v>3</v>
      </c>
      <c r="AT452">
        <v>1</v>
      </c>
      <c r="AU452" t="s">
        <v>3</v>
      </c>
      <c r="AV452">
        <v>0</v>
      </c>
      <c r="AW452">
        <v>2</v>
      </c>
      <c r="AX452">
        <v>151752487</v>
      </c>
      <c r="AY452">
        <v>1</v>
      </c>
      <c r="AZ452">
        <v>0</v>
      </c>
      <c r="BA452">
        <v>542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CV452">
        <v>0</v>
      </c>
      <c r="CW452">
        <v>0</v>
      </c>
      <c r="CX452">
        <f>ROUND(Y452*Source!I383,9)</f>
        <v>1</v>
      </c>
      <c r="CY452">
        <f t="shared" si="215"/>
        <v>0.37</v>
      </c>
      <c r="CZ452">
        <f t="shared" si="216"/>
        <v>7.0000000000000007E-2</v>
      </c>
      <c r="DA452">
        <f t="shared" si="217"/>
        <v>5.29</v>
      </c>
      <c r="DB452">
        <f t="shared" si="205"/>
        <v>7.0000000000000007E-2</v>
      </c>
      <c r="DC452">
        <f t="shared" si="206"/>
        <v>0</v>
      </c>
      <c r="DD452" t="s">
        <v>3</v>
      </c>
      <c r="DE452" t="s">
        <v>3</v>
      </c>
      <c r="DF452">
        <f t="shared" si="218"/>
        <v>0.37</v>
      </c>
      <c r="DG452">
        <f t="shared" si="219"/>
        <v>0</v>
      </c>
      <c r="DH452">
        <f t="shared" si="220"/>
        <v>0</v>
      </c>
      <c r="DI452">
        <f t="shared" si="214"/>
        <v>0</v>
      </c>
      <c r="DJ452">
        <f t="shared" si="221"/>
        <v>0.37</v>
      </c>
      <c r="DK452">
        <v>0</v>
      </c>
      <c r="DL452" t="s">
        <v>3</v>
      </c>
      <c r="DM452">
        <v>0</v>
      </c>
      <c r="DN452" t="s">
        <v>3</v>
      </c>
      <c r="DO452">
        <v>0</v>
      </c>
    </row>
    <row r="453" spans="1:119" x14ac:dyDescent="0.2">
      <c r="A453">
        <f>ROW(Source!A383)</f>
        <v>383</v>
      </c>
      <c r="B453">
        <v>151751235</v>
      </c>
      <c r="C453">
        <v>151752473</v>
      </c>
      <c r="D453">
        <v>37407247</v>
      </c>
      <c r="E453">
        <v>1</v>
      </c>
      <c r="F453">
        <v>1</v>
      </c>
      <c r="G453">
        <v>37345137</v>
      </c>
      <c r="H453">
        <v>3</v>
      </c>
      <c r="I453" t="s">
        <v>174</v>
      </c>
      <c r="J453" t="s">
        <v>177</v>
      </c>
      <c r="K453" t="s">
        <v>175</v>
      </c>
      <c r="L453">
        <v>1356</v>
      </c>
      <c r="N453">
        <v>1010</v>
      </c>
      <c r="O453" t="s">
        <v>176</v>
      </c>
      <c r="P453" t="s">
        <v>176</v>
      </c>
      <c r="Q453">
        <v>1000</v>
      </c>
      <c r="W453">
        <v>0</v>
      </c>
      <c r="X453">
        <v>833010814</v>
      </c>
      <c r="Y453">
        <f t="shared" si="204"/>
        <v>1.6E-2</v>
      </c>
      <c r="AA453">
        <v>1360.08</v>
      </c>
      <c r="AB453">
        <v>0</v>
      </c>
      <c r="AC453">
        <v>0</v>
      </c>
      <c r="AD453">
        <v>0</v>
      </c>
      <c r="AE453">
        <v>226.68</v>
      </c>
      <c r="AF453">
        <v>0</v>
      </c>
      <c r="AG453">
        <v>0</v>
      </c>
      <c r="AH453">
        <v>0</v>
      </c>
      <c r="AI453">
        <v>6</v>
      </c>
      <c r="AJ453">
        <v>1</v>
      </c>
      <c r="AK453">
        <v>1</v>
      </c>
      <c r="AL453">
        <v>1</v>
      </c>
      <c r="AM453">
        <v>2</v>
      </c>
      <c r="AN453">
        <v>0</v>
      </c>
      <c r="AO453">
        <v>1</v>
      </c>
      <c r="AP453">
        <v>1</v>
      </c>
      <c r="AQ453">
        <v>0</v>
      </c>
      <c r="AR453">
        <v>0</v>
      </c>
      <c r="AS453" t="s">
        <v>3</v>
      </c>
      <c r="AT453">
        <v>1.6E-2</v>
      </c>
      <c r="AU453" t="s">
        <v>3</v>
      </c>
      <c r="AV453">
        <v>0</v>
      </c>
      <c r="AW453">
        <v>2</v>
      </c>
      <c r="AX453">
        <v>151752488</v>
      </c>
      <c r="AY453">
        <v>1</v>
      </c>
      <c r="AZ453">
        <v>0</v>
      </c>
      <c r="BA453">
        <v>543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CV453">
        <v>0</v>
      </c>
      <c r="CW453">
        <v>0</v>
      </c>
      <c r="CX453">
        <f>ROUND(Y453*Source!I383,9)</f>
        <v>1.6E-2</v>
      </c>
      <c r="CY453">
        <f t="shared" si="215"/>
        <v>1360.08</v>
      </c>
      <c r="CZ453">
        <f t="shared" si="216"/>
        <v>226.68</v>
      </c>
      <c r="DA453">
        <f t="shared" si="217"/>
        <v>6</v>
      </c>
      <c r="DB453">
        <f t="shared" si="205"/>
        <v>3.63</v>
      </c>
      <c r="DC453">
        <f t="shared" si="206"/>
        <v>0</v>
      </c>
      <c r="DD453" t="s">
        <v>3</v>
      </c>
      <c r="DE453" t="s">
        <v>3</v>
      </c>
      <c r="DF453">
        <f t="shared" si="218"/>
        <v>21.76</v>
      </c>
      <c r="DG453">
        <f t="shared" si="219"/>
        <v>0</v>
      </c>
      <c r="DH453">
        <f t="shared" si="220"/>
        <v>0</v>
      </c>
      <c r="DI453">
        <f t="shared" si="214"/>
        <v>0</v>
      </c>
      <c r="DJ453">
        <f t="shared" si="221"/>
        <v>21.76</v>
      </c>
      <c r="DK453">
        <v>0</v>
      </c>
      <c r="DL453" t="s">
        <v>3</v>
      </c>
      <c r="DM453">
        <v>0</v>
      </c>
      <c r="DN453" t="s">
        <v>3</v>
      </c>
      <c r="DO453">
        <v>0</v>
      </c>
    </row>
    <row r="454" spans="1:119" x14ac:dyDescent="0.2">
      <c r="A454">
        <f>ROW(Source!A383)</f>
        <v>383</v>
      </c>
      <c r="B454">
        <v>151751235</v>
      </c>
      <c r="C454">
        <v>151752473</v>
      </c>
      <c r="D454">
        <v>122111028</v>
      </c>
      <c r="E454">
        <v>37345137</v>
      </c>
      <c r="F454">
        <v>1</v>
      </c>
      <c r="G454">
        <v>37345137</v>
      </c>
      <c r="H454">
        <v>3</v>
      </c>
      <c r="I454" t="s">
        <v>368</v>
      </c>
      <c r="J454" t="s">
        <v>3</v>
      </c>
      <c r="K454" t="s">
        <v>369</v>
      </c>
      <c r="L454">
        <v>1354</v>
      </c>
      <c r="N454">
        <v>1010</v>
      </c>
      <c r="O454" t="s">
        <v>29</v>
      </c>
      <c r="P454" t="s">
        <v>29</v>
      </c>
      <c r="Q454">
        <v>1</v>
      </c>
      <c r="W454">
        <v>0</v>
      </c>
      <c r="X454">
        <v>-314001973</v>
      </c>
      <c r="Y454">
        <f t="shared" si="204"/>
        <v>16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9.74</v>
      </c>
      <c r="AJ454">
        <v>1</v>
      </c>
      <c r="AK454">
        <v>1</v>
      </c>
      <c r="AL454">
        <v>1</v>
      </c>
      <c r="AM454">
        <v>0</v>
      </c>
      <c r="AN454">
        <v>0</v>
      </c>
      <c r="AO454">
        <v>0</v>
      </c>
      <c r="AP454">
        <v>1</v>
      </c>
      <c r="AQ454">
        <v>0</v>
      </c>
      <c r="AR454">
        <v>0</v>
      </c>
      <c r="AS454" t="s">
        <v>3</v>
      </c>
      <c r="AT454">
        <v>16</v>
      </c>
      <c r="AU454" t="s">
        <v>3</v>
      </c>
      <c r="AV454">
        <v>0</v>
      </c>
      <c r="AW454">
        <v>2</v>
      </c>
      <c r="AX454">
        <v>151752489</v>
      </c>
      <c r="AY454">
        <v>1</v>
      </c>
      <c r="AZ454">
        <v>0</v>
      </c>
      <c r="BA454">
        <v>544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CV454">
        <v>0</v>
      </c>
      <c r="CW454">
        <v>0</v>
      </c>
      <c r="CX454">
        <f>ROUND(Y454*Source!I383,9)</f>
        <v>16</v>
      </c>
      <c r="CY454">
        <f t="shared" si="215"/>
        <v>0</v>
      </c>
      <c r="CZ454">
        <f t="shared" si="216"/>
        <v>0</v>
      </c>
      <c r="DA454">
        <f t="shared" si="217"/>
        <v>9.74</v>
      </c>
      <c r="DB454">
        <f t="shared" si="205"/>
        <v>0</v>
      </c>
      <c r="DC454">
        <f t="shared" si="206"/>
        <v>0</v>
      </c>
      <c r="DD454" t="s">
        <v>3</v>
      </c>
      <c r="DE454" t="s">
        <v>3</v>
      </c>
      <c r="DF454">
        <f t="shared" si="218"/>
        <v>0</v>
      </c>
      <c r="DG454">
        <f t="shared" si="219"/>
        <v>0</v>
      </c>
      <c r="DH454">
        <f t="shared" si="220"/>
        <v>0</v>
      </c>
      <c r="DI454">
        <f t="shared" si="214"/>
        <v>0</v>
      </c>
      <c r="DJ454">
        <f t="shared" si="221"/>
        <v>0</v>
      </c>
      <c r="DK454">
        <v>0</v>
      </c>
      <c r="DL454" t="s">
        <v>3</v>
      </c>
      <c r="DM454">
        <v>0</v>
      </c>
      <c r="DN454" t="s">
        <v>3</v>
      </c>
      <c r="DO454">
        <v>0</v>
      </c>
    </row>
    <row r="455" spans="1:119" x14ac:dyDescent="0.2">
      <c r="A455">
        <f>ROW(Source!A383)</f>
        <v>383</v>
      </c>
      <c r="B455">
        <v>151751235</v>
      </c>
      <c r="C455">
        <v>151752473</v>
      </c>
      <c r="D455">
        <v>122136646</v>
      </c>
      <c r="E455">
        <v>37345137</v>
      </c>
      <c r="F455">
        <v>1</v>
      </c>
      <c r="G455">
        <v>37345137</v>
      </c>
      <c r="H455">
        <v>3</v>
      </c>
      <c r="I455" t="s">
        <v>370</v>
      </c>
      <c r="J455" t="s">
        <v>3</v>
      </c>
      <c r="K455" t="s">
        <v>371</v>
      </c>
      <c r="L455">
        <v>1354</v>
      </c>
      <c r="N455">
        <v>1010</v>
      </c>
      <c r="O455" t="s">
        <v>29</v>
      </c>
      <c r="P455" t="s">
        <v>29</v>
      </c>
      <c r="Q455">
        <v>1</v>
      </c>
      <c r="W455">
        <v>0</v>
      </c>
      <c r="X455">
        <v>-889416033</v>
      </c>
      <c r="Y455">
        <f t="shared" si="204"/>
        <v>1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9.74</v>
      </c>
      <c r="AJ455">
        <v>1</v>
      </c>
      <c r="AK455">
        <v>1</v>
      </c>
      <c r="AL455">
        <v>1</v>
      </c>
      <c r="AM455">
        <v>0</v>
      </c>
      <c r="AN455">
        <v>0</v>
      </c>
      <c r="AO455">
        <v>0</v>
      </c>
      <c r="AP455">
        <v>1</v>
      </c>
      <c r="AQ455">
        <v>0</v>
      </c>
      <c r="AR455">
        <v>0</v>
      </c>
      <c r="AS455" t="s">
        <v>3</v>
      </c>
      <c r="AT455">
        <v>1</v>
      </c>
      <c r="AU455" t="s">
        <v>3</v>
      </c>
      <c r="AV455">
        <v>0</v>
      </c>
      <c r="AW455">
        <v>2</v>
      </c>
      <c r="AX455">
        <v>151752490</v>
      </c>
      <c r="AY455">
        <v>1</v>
      </c>
      <c r="AZ455">
        <v>0</v>
      </c>
      <c r="BA455">
        <v>545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CV455">
        <v>0</v>
      </c>
      <c r="CW455">
        <v>0</v>
      </c>
      <c r="CX455">
        <f>ROUND(Y455*Source!I383,9)</f>
        <v>1</v>
      </c>
      <c r="CY455">
        <f t="shared" si="215"/>
        <v>0</v>
      </c>
      <c r="CZ455">
        <f t="shared" si="216"/>
        <v>0</v>
      </c>
      <c r="DA455">
        <f t="shared" si="217"/>
        <v>9.74</v>
      </c>
      <c r="DB455">
        <f t="shared" si="205"/>
        <v>0</v>
      </c>
      <c r="DC455">
        <f t="shared" si="206"/>
        <v>0</v>
      </c>
      <c r="DD455" t="s">
        <v>3</v>
      </c>
      <c r="DE455" t="s">
        <v>3</v>
      </c>
      <c r="DF455">
        <f t="shared" si="218"/>
        <v>0</v>
      </c>
      <c r="DG455">
        <f t="shared" si="219"/>
        <v>0</v>
      </c>
      <c r="DH455">
        <f t="shared" si="220"/>
        <v>0</v>
      </c>
      <c r="DI455">
        <f t="shared" si="214"/>
        <v>0</v>
      </c>
      <c r="DJ455">
        <f t="shared" si="221"/>
        <v>0</v>
      </c>
      <c r="DK455">
        <v>0</v>
      </c>
      <c r="DL455" t="s">
        <v>3</v>
      </c>
      <c r="DM455">
        <v>0</v>
      </c>
      <c r="DN455" t="s">
        <v>3</v>
      </c>
      <c r="DO455">
        <v>0</v>
      </c>
    </row>
    <row r="456" spans="1:119" x14ac:dyDescent="0.2">
      <c r="A456">
        <f>ROW(Source!A383)</f>
        <v>383</v>
      </c>
      <c r="B456">
        <v>151751235</v>
      </c>
      <c r="C456">
        <v>151752473</v>
      </c>
      <c r="D456">
        <v>37367069</v>
      </c>
      <c r="E456">
        <v>37345137</v>
      </c>
      <c r="F456">
        <v>1</v>
      </c>
      <c r="G456">
        <v>37345137</v>
      </c>
      <c r="H456">
        <v>3</v>
      </c>
      <c r="I456" t="s">
        <v>516</v>
      </c>
      <c r="J456" t="s">
        <v>3</v>
      </c>
      <c r="K456" t="s">
        <v>517</v>
      </c>
      <c r="L456">
        <v>1348</v>
      </c>
      <c r="N456">
        <v>1009</v>
      </c>
      <c r="O456" t="s">
        <v>511</v>
      </c>
      <c r="P456" t="s">
        <v>511</v>
      </c>
      <c r="Q456">
        <v>1000</v>
      </c>
      <c r="W456">
        <v>0</v>
      </c>
      <c r="X456">
        <v>-783086922</v>
      </c>
      <c r="Y456">
        <f t="shared" si="204"/>
        <v>0.5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9.74</v>
      </c>
      <c r="AJ456">
        <v>1</v>
      </c>
      <c r="AK456">
        <v>1</v>
      </c>
      <c r="AL456">
        <v>1</v>
      </c>
      <c r="AM456">
        <v>5</v>
      </c>
      <c r="AN456">
        <v>0</v>
      </c>
      <c r="AO456">
        <v>1</v>
      </c>
      <c r="AP456">
        <v>1</v>
      </c>
      <c r="AQ456">
        <v>0</v>
      </c>
      <c r="AR456">
        <v>0</v>
      </c>
      <c r="AS456" t="s">
        <v>3</v>
      </c>
      <c r="AT456">
        <v>0.5</v>
      </c>
      <c r="AU456" t="s">
        <v>3</v>
      </c>
      <c r="AV456">
        <v>0</v>
      </c>
      <c r="AW456">
        <v>2</v>
      </c>
      <c r="AX456">
        <v>151752491</v>
      </c>
      <c r="AY456">
        <v>1</v>
      </c>
      <c r="AZ456">
        <v>0</v>
      </c>
      <c r="BA456">
        <v>546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CV456">
        <v>0</v>
      </c>
      <c r="CW456">
        <v>0</v>
      </c>
      <c r="CX456">
        <f>ROUND(Y456*Source!I383,9)</f>
        <v>0.5</v>
      </c>
      <c r="CY456">
        <f t="shared" si="215"/>
        <v>0</v>
      </c>
      <c r="CZ456">
        <f t="shared" si="216"/>
        <v>0</v>
      </c>
      <c r="DA456">
        <f t="shared" si="217"/>
        <v>9.74</v>
      </c>
      <c r="DB456">
        <f t="shared" si="205"/>
        <v>0</v>
      </c>
      <c r="DC456">
        <f t="shared" si="206"/>
        <v>0</v>
      </c>
      <c r="DD456" t="s">
        <v>3</v>
      </c>
      <c r="DE456" t="s">
        <v>3</v>
      </c>
      <c r="DF456">
        <f t="shared" si="218"/>
        <v>0</v>
      </c>
      <c r="DG456">
        <f t="shared" si="219"/>
        <v>0</v>
      </c>
      <c r="DH456">
        <f t="shared" si="220"/>
        <v>0</v>
      </c>
      <c r="DI456">
        <f t="shared" si="214"/>
        <v>0</v>
      </c>
      <c r="DJ456">
        <f t="shared" si="221"/>
        <v>0</v>
      </c>
      <c r="DK456">
        <v>0</v>
      </c>
      <c r="DL456" t="s">
        <v>3</v>
      </c>
      <c r="DM456">
        <v>0</v>
      </c>
      <c r="DN456" t="s">
        <v>3</v>
      </c>
      <c r="DO456">
        <v>0</v>
      </c>
    </row>
    <row r="457" spans="1:119" x14ac:dyDescent="0.2">
      <c r="A457">
        <f>ROW(Source!A388)</f>
        <v>388</v>
      </c>
      <c r="B457">
        <v>151751237</v>
      </c>
      <c r="C457">
        <v>151752494</v>
      </c>
      <c r="D457">
        <v>37345142</v>
      </c>
      <c r="E457">
        <v>37345137</v>
      </c>
      <c r="F457">
        <v>1</v>
      </c>
      <c r="G457">
        <v>37345137</v>
      </c>
      <c r="H457">
        <v>1</v>
      </c>
      <c r="I457" t="s">
        <v>497</v>
      </c>
      <c r="J457" t="s">
        <v>3</v>
      </c>
      <c r="K457" t="s">
        <v>498</v>
      </c>
      <c r="L457">
        <v>1191</v>
      </c>
      <c r="N457">
        <v>1013</v>
      </c>
      <c r="O457" t="s">
        <v>499</v>
      </c>
      <c r="P457" t="s">
        <v>499</v>
      </c>
      <c r="Q457">
        <v>1</v>
      </c>
      <c r="W457">
        <v>0</v>
      </c>
      <c r="X457">
        <v>476480486</v>
      </c>
      <c r="Y457">
        <f t="shared" si="204"/>
        <v>2.06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1</v>
      </c>
      <c r="AJ457">
        <v>1</v>
      </c>
      <c r="AK457">
        <v>1</v>
      </c>
      <c r="AL457">
        <v>1</v>
      </c>
      <c r="AM457">
        <v>-2</v>
      </c>
      <c r="AN457">
        <v>0</v>
      </c>
      <c r="AO457">
        <v>1</v>
      </c>
      <c r="AP457">
        <v>1</v>
      </c>
      <c r="AQ457">
        <v>0</v>
      </c>
      <c r="AR457">
        <v>0</v>
      </c>
      <c r="AS457" t="s">
        <v>3</v>
      </c>
      <c r="AT457">
        <v>2.06</v>
      </c>
      <c r="AU457" t="s">
        <v>3</v>
      </c>
      <c r="AV457">
        <v>1</v>
      </c>
      <c r="AW457">
        <v>2</v>
      </c>
      <c r="AX457">
        <v>151752502</v>
      </c>
      <c r="AY457">
        <v>1</v>
      </c>
      <c r="AZ457">
        <v>0</v>
      </c>
      <c r="BA457">
        <v>547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CU457">
        <f>ROUND(AT457*Source!I388*AH457*AL457,2)</f>
        <v>0</v>
      </c>
      <c r="CV457">
        <f>ROUND(Y457*Source!I388,9)</f>
        <v>2.06</v>
      </c>
      <c r="CW457">
        <v>0</v>
      </c>
      <c r="CX457">
        <f>ROUND(Y457*Source!I388,9)</f>
        <v>2.06</v>
      </c>
      <c r="CY457">
        <f>AD457</f>
        <v>0</v>
      </c>
      <c r="CZ457">
        <f>AH457</f>
        <v>0</v>
      </c>
      <c r="DA457">
        <f>AL457</f>
        <v>1</v>
      </c>
      <c r="DB457">
        <f t="shared" si="205"/>
        <v>0</v>
      </c>
      <c r="DC457">
        <f t="shared" si="206"/>
        <v>0</v>
      </c>
      <c r="DD457" t="s">
        <v>3</v>
      </c>
      <c r="DE457" t="s">
        <v>3</v>
      </c>
      <c r="DF457">
        <f t="shared" ref="DF457:DF468" si="222">ROUND(ROUND(AE457,2)*CX457,2)</f>
        <v>0</v>
      </c>
      <c r="DG457">
        <f t="shared" si="219"/>
        <v>0</v>
      </c>
      <c r="DH457">
        <f t="shared" si="220"/>
        <v>0</v>
      </c>
      <c r="DI457">
        <f t="shared" si="214"/>
        <v>0</v>
      </c>
      <c r="DJ457">
        <f>DI457</f>
        <v>0</v>
      </c>
      <c r="DK457">
        <v>0</v>
      </c>
      <c r="DL457" t="s">
        <v>3</v>
      </c>
      <c r="DM457">
        <v>0</v>
      </c>
      <c r="DN457" t="s">
        <v>3</v>
      </c>
      <c r="DO457">
        <v>0</v>
      </c>
    </row>
    <row r="458" spans="1:119" x14ac:dyDescent="0.2">
      <c r="A458">
        <f>ROW(Source!A388)</f>
        <v>388</v>
      </c>
      <c r="B458">
        <v>151751237</v>
      </c>
      <c r="C458">
        <v>151752494</v>
      </c>
      <c r="D458">
        <v>37418060</v>
      </c>
      <c r="E458">
        <v>1</v>
      </c>
      <c r="F458">
        <v>1</v>
      </c>
      <c r="G458">
        <v>37345137</v>
      </c>
      <c r="H458">
        <v>2</v>
      </c>
      <c r="I458" t="s">
        <v>688</v>
      </c>
      <c r="J458" t="s">
        <v>689</v>
      </c>
      <c r="K458" t="s">
        <v>690</v>
      </c>
      <c r="L458">
        <v>1368</v>
      </c>
      <c r="N458">
        <v>1011</v>
      </c>
      <c r="O458" t="s">
        <v>503</v>
      </c>
      <c r="P458" t="s">
        <v>503</v>
      </c>
      <c r="Q458">
        <v>1</v>
      </c>
      <c r="W458">
        <v>0</v>
      </c>
      <c r="X458">
        <v>859417347</v>
      </c>
      <c r="Y458">
        <f t="shared" si="204"/>
        <v>0.19</v>
      </c>
      <c r="AA458">
        <v>0</v>
      </c>
      <c r="AB458">
        <v>41.45</v>
      </c>
      <c r="AC458">
        <v>12.62</v>
      </c>
      <c r="AD458">
        <v>0</v>
      </c>
      <c r="AE458">
        <v>0</v>
      </c>
      <c r="AF458">
        <v>41.45</v>
      </c>
      <c r="AG458">
        <v>12.62</v>
      </c>
      <c r="AH458">
        <v>0</v>
      </c>
      <c r="AI458">
        <v>1</v>
      </c>
      <c r="AJ458">
        <v>1</v>
      </c>
      <c r="AK458">
        <v>1</v>
      </c>
      <c r="AL458">
        <v>1</v>
      </c>
      <c r="AM458">
        <v>-2</v>
      </c>
      <c r="AN458">
        <v>0</v>
      </c>
      <c r="AO458">
        <v>1</v>
      </c>
      <c r="AP458">
        <v>1</v>
      </c>
      <c r="AQ458">
        <v>0</v>
      </c>
      <c r="AR458">
        <v>0</v>
      </c>
      <c r="AS458" t="s">
        <v>3</v>
      </c>
      <c r="AT458">
        <v>0.19</v>
      </c>
      <c r="AU458" t="s">
        <v>3</v>
      </c>
      <c r="AV458">
        <v>0</v>
      </c>
      <c r="AW458">
        <v>2</v>
      </c>
      <c r="AX458">
        <v>151752503</v>
      </c>
      <c r="AY458">
        <v>1</v>
      </c>
      <c r="AZ458">
        <v>0</v>
      </c>
      <c r="BA458">
        <v>548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CV458">
        <v>0</v>
      </c>
      <c r="CW458">
        <f>ROUND(Y458*Source!I388,9)</f>
        <v>0.19</v>
      </c>
      <c r="CX458">
        <f>ROUND(Y458*Source!I388,9)</f>
        <v>0.19</v>
      </c>
      <c r="CY458">
        <f>AB458</f>
        <v>41.45</v>
      </c>
      <c r="CZ458">
        <f>AF458</f>
        <v>41.45</v>
      </c>
      <c r="DA458">
        <f>AJ458</f>
        <v>1</v>
      </c>
      <c r="DB458">
        <f t="shared" si="205"/>
        <v>7.88</v>
      </c>
      <c r="DC458">
        <f t="shared" si="206"/>
        <v>2.4</v>
      </c>
      <c r="DD458" t="s">
        <v>3</v>
      </c>
      <c r="DE458" t="s">
        <v>3</v>
      </c>
      <c r="DF458">
        <f t="shared" si="222"/>
        <v>0</v>
      </c>
      <c r="DG458">
        <f t="shared" si="219"/>
        <v>7.88</v>
      </c>
      <c r="DH458">
        <f t="shared" si="220"/>
        <v>2.4</v>
      </c>
      <c r="DI458">
        <f t="shared" si="214"/>
        <v>0</v>
      </c>
      <c r="DJ458">
        <f>DG458</f>
        <v>7.88</v>
      </c>
      <c r="DK458">
        <v>0</v>
      </c>
      <c r="DL458" t="s">
        <v>3</v>
      </c>
      <c r="DM458">
        <v>0</v>
      </c>
      <c r="DN458" t="s">
        <v>3</v>
      </c>
      <c r="DO458">
        <v>0</v>
      </c>
    </row>
    <row r="459" spans="1:119" x14ac:dyDescent="0.2">
      <c r="A459">
        <f>ROW(Source!A388)</f>
        <v>388</v>
      </c>
      <c r="B459">
        <v>151751237</v>
      </c>
      <c r="C459">
        <v>151752494</v>
      </c>
      <c r="D459">
        <v>37418162</v>
      </c>
      <c r="E459">
        <v>1</v>
      </c>
      <c r="F459">
        <v>1</v>
      </c>
      <c r="G459">
        <v>37345137</v>
      </c>
      <c r="H459">
        <v>2</v>
      </c>
      <c r="I459" t="s">
        <v>591</v>
      </c>
      <c r="J459" t="s">
        <v>592</v>
      </c>
      <c r="K459" t="s">
        <v>593</v>
      </c>
      <c r="L459">
        <v>1368</v>
      </c>
      <c r="N459">
        <v>1011</v>
      </c>
      <c r="O459" t="s">
        <v>503</v>
      </c>
      <c r="P459" t="s">
        <v>503</v>
      </c>
      <c r="Q459">
        <v>1</v>
      </c>
      <c r="W459">
        <v>0</v>
      </c>
      <c r="X459">
        <v>-1515164169</v>
      </c>
      <c r="Y459">
        <f t="shared" si="204"/>
        <v>0.61</v>
      </c>
      <c r="AA459">
        <v>0</v>
      </c>
      <c r="AB459">
        <v>7.11</v>
      </c>
      <c r="AC459">
        <v>0</v>
      </c>
      <c r="AD459">
        <v>0</v>
      </c>
      <c r="AE459">
        <v>0</v>
      </c>
      <c r="AF459">
        <v>7.11</v>
      </c>
      <c r="AG459">
        <v>0</v>
      </c>
      <c r="AH459">
        <v>0</v>
      </c>
      <c r="AI459">
        <v>1</v>
      </c>
      <c r="AJ459">
        <v>1</v>
      </c>
      <c r="AK459">
        <v>1</v>
      </c>
      <c r="AL459">
        <v>1</v>
      </c>
      <c r="AM459">
        <v>-2</v>
      </c>
      <c r="AN459">
        <v>0</v>
      </c>
      <c r="AO459">
        <v>1</v>
      </c>
      <c r="AP459">
        <v>1</v>
      </c>
      <c r="AQ459">
        <v>0</v>
      </c>
      <c r="AR459">
        <v>0</v>
      </c>
      <c r="AS459" t="s">
        <v>3</v>
      </c>
      <c r="AT459">
        <v>0.61</v>
      </c>
      <c r="AU459" t="s">
        <v>3</v>
      </c>
      <c r="AV459">
        <v>0</v>
      </c>
      <c r="AW459">
        <v>2</v>
      </c>
      <c r="AX459">
        <v>151752504</v>
      </c>
      <c r="AY459">
        <v>1</v>
      </c>
      <c r="AZ459">
        <v>0</v>
      </c>
      <c r="BA459">
        <v>549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CV459">
        <v>0</v>
      </c>
      <c r="CW459">
        <f>ROUND(Y459*Source!I388,9)</f>
        <v>0.61</v>
      </c>
      <c r="CX459">
        <f>ROUND(Y459*Source!I388,9)</f>
        <v>0.61</v>
      </c>
      <c r="CY459">
        <f>AB459</f>
        <v>7.11</v>
      </c>
      <c r="CZ459">
        <f>AF459</f>
        <v>7.11</v>
      </c>
      <c r="DA459">
        <f>AJ459</f>
        <v>1</v>
      </c>
      <c r="DB459">
        <f t="shared" si="205"/>
        <v>4.34</v>
      </c>
      <c r="DC459">
        <f t="shared" si="206"/>
        <v>0</v>
      </c>
      <c r="DD459" t="s">
        <v>3</v>
      </c>
      <c r="DE459" t="s">
        <v>3</v>
      </c>
      <c r="DF459">
        <f t="shared" si="222"/>
        <v>0</v>
      </c>
      <c r="DG459">
        <f t="shared" si="219"/>
        <v>4.34</v>
      </c>
      <c r="DH459">
        <f t="shared" si="220"/>
        <v>0</v>
      </c>
      <c r="DI459">
        <f t="shared" si="214"/>
        <v>0</v>
      </c>
      <c r="DJ459">
        <f>DG459</f>
        <v>4.34</v>
      </c>
      <c r="DK459">
        <v>0</v>
      </c>
      <c r="DL459" t="s">
        <v>3</v>
      </c>
      <c r="DM459">
        <v>0</v>
      </c>
      <c r="DN459" t="s">
        <v>3</v>
      </c>
      <c r="DO459">
        <v>0</v>
      </c>
    </row>
    <row r="460" spans="1:119" x14ac:dyDescent="0.2">
      <c r="A460">
        <f>ROW(Source!A388)</f>
        <v>388</v>
      </c>
      <c r="B460">
        <v>151751237</v>
      </c>
      <c r="C460">
        <v>151752494</v>
      </c>
      <c r="D460">
        <v>37418445</v>
      </c>
      <c r="E460">
        <v>1</v>
      </c>
      <c r="F460">
        <v>1</v>
      </c>
      <c r="G460">
        <v>37345137</v>
      </c>
      <c r="H460">
        <v>2</v>
      </c>
      <c r="I460" t="s">
        <v>567</v>
      </c>
      <c r="J460" t="s">
        <v>568</v>
      </c>
      <c r="K460" t="s">
        <v>569</v>
      </c>
      <c r="L460">
        <v>1368</v>
      </c>
      <c r="N460">
        <v>1011</v>
      </c>
      <c r="O460" t="s">
        <v>503</v>
      </c>
      <c r="P460" t="s">
        <v>503</v>
      </c>
      <c r="Q460">
        <v>1</v>
      </c>
      <c r="W460">
        <v>0</v>
      </c>
      <c r="X460">
        <v>-1440889904</v>
      </c>
      <c r="Y460">
        <f t="shared" si="204"/>
        <v>0.06</v>
      </c>
      <c r="AA460">
        <v>0</v>
      </c>
      <c r="AB460">
        <v>83.1</v>
      </c>
      <c r="AC460">
        <v>12.62</v>
      </c>
      <c r="AD460">
        <v>0</v>
      </c>
      <c r="AE460">
        <v>0</v>
      </c>
      <c r="AF460">
        <v>83.1</v>
      </c>
      <c r="AG460">
        <v>12.62</v>
      </c>
      <c r="AH460">
        <v>0</v>
      </c>
      <c r="AI460">
        <v>1</v>
      </c>
      <c r="AJ460">
        <v>1</v>
      </c>
      <c r="AK460">
        <v>1</v>
      </c>
      <c r="AL460">
        <v>1</v>
      </c>
      <c r="AM460">
        <v>-2</v>
      </c>
      <c r="AN460">
        <v>0</v>
      </c>
      <c r="AO460">
        <v>1</v>
      </c>
      <c r="AP460">
        <v>1</v>
      </c>
      <c r="AQ460">
        <v>0</v>
      </c>
      <c r="AR460">
        <v>0</v>
      </c>
      <c r="AS460" t="s">
        <v>3</v>
      </c>
      <c r="AT460">
        <v>0.06</v>
      </c>
      <c r="AU460" t="s">
        <v>3</v>
      </c>
      <c r="AV460">
        <v>0</v>
      </c>
      <c r="AW460">
        <v>2</v>
      </c>
      <c r="AX460">
        <v>151752505</v>
      </c>
      <c r="AY460">
        <v>1</v>
      </c>
      <c r="AZ460">
        <v>0</v>
      </c>
      <c r="BA460">
        <v>550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CV460">
        <v>0</v>
      </c>
      <c r="CW460">
        <f>ROUND(Y460*Source!I388,9)</f>
        <v>0.06</v>
      </c>
      <c r="CX460">
        <f>ROUND(Y460*Source!I388,9)</f>
        <v>0.06</v>
      </c>
      <c r="CY460">
        <f>AB460</f>
        <v>83.1</v>
      </c>
      <c r="CZ460">
        <f>AF460</f>
        <v>83.1</v>
      </c>
      <c r="DA460">
        <f>AJ460</f>
        <v>1</v>
      </c>
      <c r="DB460">
        <f t="shared" si="205"/>
        <v>4.99</v>
      </c>
      <c r="DC460">
        <f t="shared" si="206"/>
        <v>0.76</v>
      </c>
      <c r="DD460" t="s">
        <v>3</v>
      </c>
      <c r="DE460" t="s">
        <v>3</v>
      </c>
      <c r="DF460">
        <f t="shared" si="222"/>
        <v>0</v>
      </c>
      <c r="DG460">
        <f t="shared" si="219"/>
        <v>4.99</v>
      </c>
      <c r="DH460">
        <f t="shared" si="220"/>
        <v>0.76</v>
      </c>
      <c r="DI460">
        <f t="shared" si="214"/>
        <v>0</v>
      </c>
      <c r="DJ460">
        <f>DG460</f>
        <v>4.99</v>
      </c>
      <c r="DK460">
        <v>0</v>
      </c>
      <c r="DL460" t="s">
        <v>3</v>
      </c>
      <c r="DM460">
        <v>0</v>
      </c>
      <c r="DN460" t="s">
        <v>3</v>
      </c>
      <c r="DO460">
        <v>0</v>
      </c>
    </row>
    <row r="461" spans="1:119" x14ac:dyDescent="0.2">
      <c r="A461">
        <f>ROW(Source!A388)</f>
        <v>388</v>
      </c>
      <c r="B461">
        <v>151751237</v>
      </c>
      <c r="C461">
        <v>151752494</v>
      </c>
      <c r="D461">
        <v>37418480</v>
      </c>
      <c r="E461">
        <v>1</v>
      </c>
      <c r="F461">
        <v>1</v>
      </c>
      <c r="G461">
        <v>37345137</v>
      </c>
      <c r="H461">
        <v>2</v>
      </c>
      <c r="I461" t="s">
        <v>691</v>
      </c>
      <c r="J461" t="s">
        <v>692</v>
      </c>
      <c r="K461" t="s">
        <v>693</v>
      </c>
      <c r="L461">
        <v>1368</v>
      </c>
      <c r="N461">
        <v>1011</v>
      </c>
      <c r="O461" t="s">
        <v>503</v>
      </c>
      <c r="P461" t="s">
        <v>503</v>
      </c>
      <c r="Q461">
        <v>1</v>
      </c>
      <c r="W461">
        <v>0</v>
      </c>
      <c r="X461">
        <v>1997433044</v>
      </c>
      <c r="Y461">
        <f t="shared" si="204"/>
        <v>0.19</v>
      </c>
      <c r="AA461">
        <v>0</v>
      </c>
      <c r="AB461">
        <v>1.1499999999999999</v>
      </c>
      <c r="AC461">
        <v>0</v>
      </c>
      <c r="AD461">
        <v>0</v>
      </c>
      <c r="AE461">
        <v>0</v>
      </c>
      <c r="AF461">
        <v>1.1499999999999999</v>
      </c>
      <c r="AG461">
        <v>0</v>
      </c>
      <c r="AH461">
        <v>0</v>
      </c>
      <c r="AI461">
        <v>1</v>
      </c>
      <c r="AJ461">
        <v>1</v>
      </c>
      <c r="AK461">
        <v>1</v>
      </c>
      <c r="AL461">
        <v>1</v>
      </c>
      <c r="AM461">
        <v>-2</v>
      </c>
      <c r="AN461">
        <v>0</v>
      </c>
      <c r="AO461">
        <v>1</v>
      </c>
      <c r="AP461">
        <v>1</v>
      </c>
      <c r="AQ461">
        <v>0</v>
      </c>
      <c r="AR461">
        <v>0</v>
      </c>
      <c r="AS461" t="s">
        <v>3</v>
      </c>
      <c r="AT461">
        <v>0.19</v>
      </c>
      <c r="AU461" t="s">
        <v>3</v>
      </c>
      <c r="AV461">
        <v>0</v>
      </c>
      <c r="AW461">
        <v>2</v>
      </c>
      <c r="AX461">
        <v>151752506</v>
      </c>
      <c r="AY461">
        <v>1</v>
      </c>
      <c r="AZ461">
        <v>0</v>
      </c>
      <c r="BA461">
        <v>551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CV461">
        <v>0</v>
      </c>
      <c r="CW461">
        <f>ROUND(Y461*Source!I388,9)</f>
        <v>0.19</v>
      </c>
      <c r="CX461">
        <f>ROUND(Y461*Source!I388,9)</f>
        <v>0.19</v>
      </c>
      <c r="CY461">
        <f>AB461</f>
        <v>1.1499999999999999</v>
      </c>
      <c r="CZ461">
        <f>AF461</f>
        <v>1.1499999999999999</v>
      </c>
      <c r="DA461">
        <f>AJ461</f>
        <v>1</v>
      </c>
      <c r="DB461">
        <f t="shared" si="205"/>
        <v>0.22</v>
      </c>
      <c r="DC461">
        <f t="shared" si="206"/>
        <v>0</v>
      </c>
      <c r="DD461" t="s">
        <v>3</v>
      </c>
      <c r="DE461" t="s">
        <v>3</v>
      </c>
      <c r="DF461">
        <f t="shared" si="222"/>
        <v>0</v>
      </c>
      <c r="DG461">
        <f t="shared" si="219"/>
        <v>0.22</v>
      </c>
      <c r="DH461">
        <f t="shared" si="220"/>
        <v>0</v>
      </c>
      <c r="DI461">
        <f t="shared" si="214"/>
        <v>0</v>
      </c>
      <c r="DJ461">
        <f>DG461</f>
        <v>0.22</v>
      </c>
      <c r="DK461">
        <v>0</v>
      </c>
      <c r="DL461" t="s">
        <v>3</v>
      </c>
      <c r="DM461">
        <v>0</v>
      </c>
      <c r="DN461" t="s">
        <v>3</v>
      </c>
      <c r="DO461">
        <v>0</v>
      </c>
    </row>
    <row r="462" spans="1:119" x14ac:dyDescent="0.2">
      <c r="A462">
        <f>ROW(Source!A388)</f>
        <v>388</v>
      </c>
      <c r="B462">
        <v>151751237</v>
      </c>
      <c r="C462">
        <v>151752494</v>
      </c>
      <c r="D462">
        <v>37394875</v>
      </c>
      <c r="E462">
        <v>1</v>
      </c>
      <c r="F462">
        <v>1</v>
      </c>
      <c r="G462">
        <v>37345137</v>
      </c>
      <c r="H462">
        <v>3</v>
      </c>
      <c r="I462" t="s">
        <v>694</v>
      </c>
      <c r="J462" t="s">
        <v>695</v>
      </c>
      <c r="K462" t="s">
        <v>696</v>
      </c>
      <c r="L462">
        <v>1346</v>
      </c>
      <c r="N462">
        <v>1009</v>
      </c>
      <c r="O462" t="s">
        <v>507</v>
      </c>
      <c r="P462" t="s">
        <v>507</v>
      </c>
      <c r="Q462">
        <v>1</v>
      </c>
      <c r="W462">
        <v>0</v>
      </c>
      <c r="X462">
        <v>1247009049</v>
      </c>
      <c r="Y462">
        <f t="shared" si="204"/>
        <v>0.02</v>
      </c>
      <c r="AA462">
        <v>29.9</v>
      </c>
      <c r="AB462">
        <v>0</v>
      </c>
      <c r="AC462">
        <v>0</v>
      </c>
      <c r="AD462">
        <v>0</v>
      </c>
      <c r="AE462">
        <v>29.9</v>
      </c>
      <c r="AF462">
        <v>0</v>
      </c>
      <c r="AG462">
        <v>0</v>
      </c>
      <c r="AH462">
        <v>0</v>
      </c>
      <c r="AI462">
        <v>1</v>
      </c>
      <c r="AJ462">
        <v>1</v>
      </c>
      <c r="AK462">
        <v>1</v>
      </c>
      <c r="AL462">
        <v>1</v>
      </c>
      <c r="AM462">
        <v>-2</v>
      </c>
      <c r="AN462">
        <v>0</v>
      </c>
      <c r="AO462">
        <v>1</v>
      </c>
      <c r="AP462">
        <v>1</v>
      </c>
      <c r="AQ462">
        <v>0</v>
      </c>
      <c r="AR462">
        <v>0</v>
      </c>
      <c r="AS462" t="s">
        <v>3</v>
      </c>
      <c r="AT462">
        <v>0.02</v>
      </c>
      <c r="AU462" t="s">
        <v>3</v>
      </c>
      <c r="AV462">
        <v>0</v>
      </c>
      <c r="AW462">
        <v>2</v>
      </c>
      <c r="AX462">
        <v>151752507</v>
      </c>
      <c r="AY462">
        <v>1</v>
      </c>
      <c r="AZ462">
        <v>0</v>
      </c>
      <c r="BA462">
        <v>552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CV462">
        <v>0</v>
      </c>
      <c r="CW462">
        <v>0</v>
      </c>
      <c r="CX462">
        <f>ROUND(Y462*Source!I388,9)</f>
        <v>0.02</v>
      </c>
      <c r="CY462">
        <f>AA462</f>
        <v>29.9</v>
      </c>
      <c r="CZ462">
        <f>AE462</f>
        <v>29.9</v>
      </c>
      <c r="DA462">
        <f>AI462</f>
        <v>1</v>
      </c>
      <c r="DB462">
        <f t="shared" si="205"/>
        <v>0.6</v>
      </c>
      <c r="DC462">
        <f t="shared" si="206"/>
        <v>0</v>
      </c>
      <c r="DD462" t="s">
        <v>3</v>
      </c>
      <c r="DE462" t="s">
        <v>3</v>
      </c>
      <c r="DF462">
        <f t="shared" si="222"/>
        <v>0.6</v>
      </c>
      <c r="DG462">
        <f t="shared" si="219"/>
        <v>0</v>
      </c>
      <c r="DH462">
        <f t="shared" si="220"/>
        <v>0</v>
      </c>
      <c r="DI462">
        <f t="shared" si="214"/>
        <v>0</v>
      </c>
      <c r="DJ462">
        <f>DF462</f>
        <v>0.6</v>
      </c>
      <c r="DK462">
        <v>0</v>
      </c>
      <c r="DL462" t="s">
        <v>3</v>
      </c>
      <c r="DM462">
        <v>0</v>
      </c>
      <c r="DN462" t="s">
        <v>3</v>
      </c>
      <c r="DO462">
        <v>0</v>
      </c>
    </row>
    <row r="463" spans="1:119" x14ac:dyDescent="0.2">
      <c r="A463">
        <f>ROW(Source!A388)</f>
        <v>388</v>
      </c>
      <c r="B463">
        <v>151751237</v>
      </c>
      <c r="C463">
        <v>151752494</v>
      </c>
      <c r="D463">
        <v>37394962</v>
      </c>
      <c r="E463">
        <v>1</v>
      </c>
      <c r="F463">
        <v>1</v>
      </c>
      <c r="G463">
        <v>37345137</v>
      </c>
      <c r="H463">
        <v>3</v>
      </c>
      <c r="I463" t="s">
        <v>597</v>
      </c>
      <c r="J463" t="s">
        <v>598</v>
      </c>
      <c r="K463" t="s">
        <v>599</v>
      </c>
      <c r="L463">
        <v>1348</v>
      </c>
      <c r="N463">
        <v>1009</v>
      </c>
      <c r="O463" t="s">
        <v>511</v>
      </c>
      <c r="P463" t="s">
        <v>511</v>
      </c>
      <c r="Q463">
        <v>1000</v>
      </c>
      <c r="W463">
        <v>0</v>
      </c>
      <c r="X463">
        <v>1534553938</v>
      </c>
      <c r="Y463">
        <f t="shared" si="204"/>
        <v>1E-4</v>
      </c>
      <c r="AA463">
        <v>8596.85</v>
      </c>
      <c r="AB463">
        <v>0</v>
      </c>
      <c r="AC463">
        <v>0</v>
      </c>
      <c r="AD463">
        <v>0</v>
      </c>
      <c r="AE463">
        <v>8596.85</v>
      </c>
      <c r="AF463">
        <v>0</v>
      </c>
      <c r="AG463">
        <v>0</v>
      </c>
      <c r="AH463">
        <v>0</v>
      </c>
      <c r="AI463">
        <v>1</v>
      </c>
      <c r="AJ463">
        <v>1</v>
      </c>
      <c r="AK463">
        <v>1</v>
      </c>
      <c r="AL463">
        <v>1</v>
      </c>
      <c r="AM463">
        <v>-2</v>
      </c>
      <c r="AN463">
        <v>0</v>
      </c>
      <c r="AO463">
        <v>1</v>
      </c>
      <c r="AP463">
        <v>1</v>
      </c>
      <c r="AQ463">
        <v>0</v>
      </c>
      <c r="AR463">
        <v>0</v>
      </c>
      <c r="AS463" t="s">
        <v>3</v>
      </c>
      <c r="AT463">
        <v>1E-4</v>
      </c>
      <c r="AU463" t="s">
        <v>3</v>
      </c>
      <c r="AV463">
        <v>0</v>
      </c>
      <c r="AW463">
        <v>2</v>
      </c>
      <c r="AX463">
        <v>151752508</v>
      </c>
      <c r="AY463">
        <v>1</v>
      </c>
      <c r="AZ463">
        <v>0</v>
      </c>
      <c r="BA463">
        <v>553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CV463">
        <v>0</v>
      </c>
      <c r="CW463">
        <v>0</v>
      </c>
      <c r="CX463">
        <f>ROUND(Y463*Source!I388,9)</f>
        <v>1E-4</v>
      </c>
      <c r="CY463">
        <f>AA463</f>
        <v>8596.85</v>
      </c>
      <c r="CZ463">
        <f>AE463</f>
        <v>8596.85</v>
      </c>
      <c r="DA463">
        <f>AI463</f>
        <v>1</v>
      </c>
      <c r="DB463">
        <f t="shared" si="205"/>
        <v>0.86</v>
      </c>
      <c r="DC463">
        <f t="shared" si="206"/>
        <v>0</v>
      </c>
      <c r="DD463" t="s">
        <v>3</v>
      </c>
      <c r="DE463" t="s">
        <v>3</v>
      </c>
      <c r="DF463">
        <f t="shared" si="222"/>
        <v>0.86</v>
      </c>
      <c r="DG463">
        <f t="shared" si="219"/>
        <v>0</v>
      </c>
      <c r="DH463">
        <f t="shared" si="220"/>
        <v>0</v>
      </c>
      <c r="DI463">
        <f t="shared" si="214"/>
        <v>0</v>
      </c>
      <c r="DJ463">
        <f>DF463</f>
        <v>0.86</v>
      </c>
      <c r="DK463">
        <v>0</v>
      </c>
      <c r="DL463" t="s">
        <v>3</v>
      </c>
      <c r="DM463">
        <v>0</v>
      </c>
      <c r="DN463" t="s">
        <v>3</v>
      </c>
      <c r="DO463">
        <v>0</v>
      </c>
    </row>
    <row r="464" spans="1:119" x14ac:dyDescent="0.2">
      <c r="A464">
        <f>ROW(Source!A389)</f>
        <v>389</v>
      </c>
      <c r="B464">
        <v>151751235</v>
      </c>
      <c r="C464">
        <v>151752494</v>
      </c>
      <c r="D464">
        <v>37345142</v>
      </c>
      <c r="E464">
        <v>37345137</v>
      </c>
      <c r="F464">
        <v>1</v>
      </c>
      <c r="G464">
        <v>37345137</v>
      </c>
      <c r="H464">
        <v>1</v>
      </c>
      <c r="I464" t="s">
        <v>497</v>
      </c>
      <c r="J464" t="s">
        <v>3</v>
      </c>
      <c r="K464" t="s">
        <v>498</v>
      </c>
      <c r="L464">
        <v>1191</v>
      </c>
      <c r="N464">
        <v>1013</v>
      </c>
      <c r="O464" t="s">
        <v>499</v>
      </c>
      <c r="P464" t="s">
        <v>499</v>
      </c>
      <c r="Q464">
        <v>1</v>
      </c>
      <c r="W464">
        <v>0</v>
      </c>
      <c r="X464">
        <v>476480486</v>
      </c>
      <c r="Y464">
        <f t="shared" si="204"/>
        <v>2.06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1</v>
      </c>
      <c r="AJ464">
        <v>1</v>
      </c>
      <c r="AK464">
        <v>1</v>
      </c>
      <c r="AL464">
        <v>1</v>
      </c>
      <c r="AM464">
        <v>5</v>
      </c>
      <c r="AN464">
        <v>0</v>
      </c>
      <c r="AO464">
        <v>1</v>
      </c>
      <c r="AP464">
        <v>1</v>
      </c>
      <c r="AQ464">
        <v>0</v>
      </c>
      <c r="AR464">
        <v>0</v>
      </c>
      <c r="AS464" t="s">
        <v>3</v>
      </c>
      <c r="AT464">
        <v>2.06</v>
      </c>
      <c r="AU464" t="s">
        <v>3</v>
      </c>
      <c r="AV464">
        <v>1</v>
      </c>
      <c r="AW464">
        <v>2</v>
      </c>
      <c r="AX464">
        <v>151752502</v>
      </c>
      <c r="AY464">
        <v>1</v>
      </c>
      <c r="AZ464">
        <v>0</v>
      </c>
      <c r="BA464">
        <v>556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CU464">
        <f>ROUND(AT464*Source!I389*AH464*AL464,2)</f>
        <v>0</v>
      </c>
      <c r="CV464">
        <f>ROUND(Y464*Source!I389,9)</f>
        <v>2.06</v>
      </c>
      <c r="CW464">
        <v>0</v>
      </c>
      <c r="CX464">
        <f>ROUND(Y464*Source!I389,9)</f>
        <v>2.06</v>
      </c>
      <c r="CY464">
        <f>AD464</f>
        <v>0</v>
      </c>
      <c r="CZ464">
        <f>AH464</f>
        <v>0</v>
      </c>
      <c r="DA464">
        <f>AL464</f>
        <v>1</v>
      </c>
      <c r="DB464">
        <f t="shared" si="205"/>
        <v>0</v>
      </c>
      <c r="DC464">
        <f t="shared" si="206"/>
        <v>0</v>
      </c>
      <c r="DD464" t="s">
        <v>3</v>
      </c>
      <c r="DE464" t="s">
        <v>3</v>
      </c>
      <c r="DF464">
        <f t="shared" si="222"/>
        <v>0</v>
      </c>
      <c r="DG464">
        <f t="shared" si="219"/>
        <v>0</v>
      </c>
      <c r="DH464">
        <f t="shared" si="220"/>
        <v>0</v>
      </c>
      <c r="DI464">
        <f t="shared" si="214"/>
        <v>0</v>
      </c>
      <c r="DJ464">
        <f>DI464</f>
        <v>0</v>
      </c>
      <c r="DK464">
        <v>0</v>
      </c>
      <c r="DL464" t="s">
        <v>3</v>
      </c>
      <c r="DM464">
        <v>0</v>
      </c>
      <c r="DN464" t="s">
        <v>3</v>
      </c>
      <c r="DO464">
        <v>0</v>
      </c>
    </row>
    <row r="465" spans="1:119" x14ac:dyDescent="0.2">
      <c r="A465">
        <f>ROW(Source!A389)</f>
        <v>389</v>
      </c>
      <c r="B465">
        <v>151751235</v>
      </c>
      <c r="C465">
        <v>151752494</v>
      </c>
      <c r="D465">
        <v>37418060</v>
      </c>
      <c r="E465">
        <v>1</v>
      </c>
      <c r="F465">
        <v>1</v>
      </c>
      <c r="G465">
        <v>37345137</v>
      </c>
      <c r="H465">
        <v>2</v>
      </c>
      <c r="I465" t="s">
        <v>688</v>
      </c>
      <c r="J465" t="s">
        <v>689</v>
      </c>
      <c r="K465" t="s">
        <v>690</v>
      </c>
      <c r="L465">
        <v>1368</v>
      </c>
      <c r="N465">
        <v>1011</v>
      </c>
      <c r="O465" t="s">
        <v>503</v>
      </c>
      <c r="P465" t="s">
        <v>503</v>
      </c>
      <c r="Q465">
        <v>1</v>
      </c>
      <c r="W465">
        <v>0</v>
      </c>
      <c r="X465">
        <v>859417347</v>
      </c>
      <c r="Y465">
        <f t="shared" si="204"/>
        <v>0.19</v>
      </c>
      <c r="AA465">
        <v>0</v>
      </c>
      <c r="AB465">
        <v>765.98</v>
      </c>
      <c r="AC465">
        <v>455.99</v>
      </c>
      <c r="AD465">
        <v>0</v>
      </c>
      <c r="AE465">
        <v>0</v>
      </c>
      <c r="AF465">
        <v>41.45</v>
      </c>
      <c r="AG465">
        <v>12.62</v>
      </c>
      <c r="AH465">
        <v>0</v>
      </c>
      <c r="AI465">
        <v>1</v>
      </c>
      <c r="AJ465">
        <v>17.649999999999999</v>
      </c>
      <c r="AK465">
        <v>34.51</v>
      </c>
      <c r="AL465">
        <v>1</v>
      </c>
      <c r="AM465">
        <v>2</v>
      </c>
      <c r="AN465">
        <v>0</v>
      </c>
      <c r="AO465">
        <v>1</v>
      </c>
      <c r="AP465">
        <v>1</v>
      </c>
      <c r="AQ465">
        <v>0</v>
      </c>
      <c r="AR465">
        <v>0</v>
      </c>
      <c r="AS465" t="s">
        <v>3</v>
      </c>
      <c r="AT465">
        <v>0.19</v>
      </c>
      <c r="AU465" t="s">
        <v>3</v>
      </c>
      <c r="AV465">
        <v>0</v>
      </c>
      <c r="AW465">
        <v>2</v>
      </c>
      <c r="AX465">
        <v>151752503</v>
      </c>
      <c r="AY465">
        <v>1</v>
      </c>
      <c r="AZ465">
        <v>0</v>
      </c>
      <c r="BA465">
        <v>557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CV465">
        <v>0</v>
      </c>
      <c r="CW465">
        <f>ROUND(Y465*Source!I389,9)</f>
        <v>0.19</v>
      </c>
      <c r="CX465">
        <f>ROUND(Y465*Source!I389,9)</f>
        <v>0.19</v>
      </c>
      <c r="CY465">
        <f>AB465</f>
        <v>765.98</v>
      </c>
      <c r="CZ465">
        <f>AF465</f>
        <v>41.45</v>
      </c>
      <c r="DA465">
        <f>AJ465</f>
        <v>17.649999999999999</v>
      </c>
      <c r="DB465">
        <f t="shared" si="205"/>
        <v>7.88</v>
      </c>
      <c r="DC465">
        <f t="shared" si="206"/>
        <v>2.4</v>
      </c>
      <c r="DD465" t="s">
        <v>3</v>
      </c>
      <c r="DE465" t="s">
        <v>3</v>
      </c>
      <c r="DF465">
        <f t="shared" si="222"/>
        <v>0</v>
      </c>
      <c r="DG465">
        <f>ROUND(ROUND(AF465*AJ465,2)*CX465,2)</f>
        <v>139</v>
      </c>
      <c r="DH465">
        <f>ROUND(ROUND(AG465*AK465,2)*CX465,2)</f>
        <v>82.75</v>
      </c>
      <c r="DI465">
        <f t="shared" si="214"/>
        <v>0</v>
      </c>
      <c r="DJ465">
        <f>DG465</f>
        <v>139</v>
      </c>
      <c r="DK465">
        <v>0</v>
      </c>
      <c r="DL465" t="s">
        <v>3</v>
      </c>
      <c r="DM465">
        <v>0</v>
      </c>
      <c r="DN465" t="s">
        <v>3</v>
      </c>
      <c r="DO465">
        <v>0</v>
      </c>
    </row>
    <row r="466" spans="1:119" x14ac:dyDescent="0.2">
      <c r="A466">
        <f>ROW(Source!A389)</f>
        <v>389</v>
      </c>
      <c r="B466">
        <v>151751235</v>
      </c>
      <c r="C466">
        <v>151752494</v>
      </c>
      <c r="D466">
        <v>37418162</v>
      </c>
      <c r="E466">
        <v>1</v>
      </c>
      <c r="F466">
        <v>1</v>
      </c>
      <c r="G466">
        <v>37345137</v>
      </c>
      <c r="H466">
        <v>2</v>
      </c>
      <c r="I466" t="s">
        <v>591</v>
      </c>
      <c r="J466" t="s">
        <v>592</v>
      </c>
      <c r="K466" t="s">
        <v>593</v>
      </c>
      <c r="L466">
        <v>1368</v>
      </c>
      <c r="N466">
        <v>1011</v>
      </c>
      <c r="O466" t="s">
        <v>503</v>
      </c>
      <c r="P466" t="s">
        <v>503</v>
      </c>
      <c r="Q466">
        <v>1</v>
      </c>
      <c r="W466">
        <v>0</v>
      </c>
      <c r="X466">
        <v>-1515164169</v>
      </c>
      <c r="Y466">
        <f t="shared" si="204"/>
        <v>0.61</v>
      </c>
      <c r="AA466">
        <v>0</v>
      </c>
      <c r="AB466">
        <v>79.5</v>
      </c>
      <c r="AC466">
        <v>0</v>
      </c>
      <c r="AD466">
        <v>0</v>
      </c>
      <c r="AE466">
        <v>0</v>
      </c>
      <c r="AF466">
        <v>7.11</v>
      </c>
      <c r="AG466">
        <v>0</v>
      </c>
      <c r="AH466">
        <v>0</v>
      </c>
      <c r="AI466">
        <v>1</v>
      </c>
      <c r="AJ466">
        <v>10.68</v>
      </c>
      <c r="AK466">
        <v>34.51</v>
      </c>
      <c r="AL466">
        <v>1</v>
      </c>
      <c r="AM466">
        <v>2</v>
      </c>
      <c r="AN466">
        <v>0</v>
      </c>
      <c r="AO466">
        <v>1</v>
      </c>
      <c r="AP466">
        <v>1</v>
      </c>
      <c r="AQ466">
        <v>0</v>
      </c>
      <c r="AR466">
        <v>0</v>
      </c>
      <c r="AS466" t="s">
        <v>3</v>
      </c>
      <c r="AT466">
        <v>0.61</v>
      </c>
      <c r="AU466" t="s">
        <v>3</v>
      </c>
      <c r="AV466">
        <v>0</v>
      </c>
      <c r="AW466">
        <v>2</v>
      </c>
      <c r="AX466">
        <v>151752504</v>
      </c>
      <c r="AY466">
        <v>1</v>
      </c>
      <c r="AZ466">
        <v>0</v>
      </c>
      <c r="BA466">
        <v>558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CV466">
        <v>0</v>
      </c>
      <c r="CW466">
        <f>ROUND(Y466*Source!I389,9)</f>
        <v>0.61</v>
      </c>
      <c r="CX466">
        <f>ROUND(Y466*Source!I389,9)</f>
        <v>0.61</v>
      </c>
      <c r="CY466">
        <f>AB466</f>
        <v>79.5</v>
      </c>
      <c r="CZ466">
        <f>AF466</f>
        <v>7.11</v>
      </c>
      <c r="DA466">
        <f>AJ466</f>
        <v>10.68</v>
      </c>
      <c r="DB466">
        <f t="shared" si="205"/>
        <v>4.34</v>
      </c>
      <c r="DC466">
        <f t="shared" si="206"/>
        <v>0</v>
      </c>
      <c r="DD466" t="s">
        <v>3</v>
      </c>
      <c r="DE466" t="s">
        <v>3</v>
      </c>
      <c r="DF466">
        <f t="shared" si="222"/>
        <v>0</v>
      </c>
      <c r="DG466">
        <f>ROUND(ROUND(AF466*AJ466,2)*CX466,2)</f>
        <v>46.32</v>
      </c>
      <c r="DH466">
        <f>ROUND(ROUND(AG466*AK466,2)*CX466,2)</f>
        <v>0</v>
      </c>
      <c r="DI466">
        <f t="shared" si="214"/>
        <v>0</v>
      </c>
      <c r="DJ466">
        <f>DG466</f>
        <v>46.32</v>
      </c>
      <c r="DK466">
        <v>0</v>
      </c>
      <c r="DL466" t="s">
        <v>3</v>
      </c>
      <c r="DM466">
        <v>0</v>
      </c>
      <c r="DN466" t="s">
        <v>3</v>
      </c>
      <c r="DO466">
        <v>0</v>
      </c>
    </row>
    <row r="467" spans="1:119" x14ac:dyDescent="0.2">
      <c r="A467">
        <f>ROW(Source!A389)</f>
        <v>389</v>
      </c>
      <c r="B467">
        <v>151751235</v>
      </c>
      <c r="C467">
        <v>151752494</v>
      </c>
      <c r="D467">
        <v>37418445</v>
      </c>
      <c r="E467">
        <v>1</v>
      </c>
      <c r="F467">
        <v>1</v>
      </c>
      <c r="G467">
        <v>37345137</v>
      </c>
      <c r="H467">
        <v>2</v>
      </c>
      <c r="I467" t="s">
        <v>567</v>
      </c>
      <c r="J467" t="s">
        <v>568</v>
      </c>
      <c r="K467" t="s">
        <v>569</v>
      </c>
      <c r="L467">
        <v>1368</v>
      </c>
      <c r="N467">
        <v>1011</v>
      </c>
      <c r="O467" t="s">
        <v>503</v>
      </c>
      <c r="P467" t="s">
        <v>503</v>
      </c>
      <c r="Q467">
        <v>1</v>
      </c>
      <c r="W467">
        <v>0</v>
      </c>
      <c r="X467">
        <v>-1440889904</v>
      </c>
      <c r="Y467">
        <f t="shared" si="204"/>
        <v>0.06</v>
      </c>
      <c r="AA467">
        <v>0</v>
      </c>
      <c r="AB467">
        <v>1118.8900000000001</v>
      </c>
      <c r="AC467">
        <v>455.99</v>
      </c>
      <c r="AD467">
        <v>0</v>
      </c>
      <c r="AE467">
        <v>0</v>
      </c>
      <c r="AF467">
        <v>83.1</v>
      </c>
      <c r="AG467">
        <v>12.62</v>
      </c>
      <c r="AH467">
        <v>0</v>
      </c>
      <c r="AI467">
        <v>1</v>
      </c>
      <c r="AJ467">
        <v>12.86</v>
      </c>
      <c r="AK467">
        <v>34.51</v>
      </c>
      <c r="AL467">
        <v>1</v>
      </c>
      <c r="AM467">
        <v>2</v>
      </c>
      <c r="AN467">
        <v>0</v>
      </c>
      <c r="AO467">
        <v>1</v>
      </c>
      <c r="AP467">
        <v>1</v>
      </c>
      <c r="AQ467">
        <v>0</v>
      </c>
      <c r="AR467">
        <v>0</v>
      </c>
      <c r="AS467" t="s">
        <v>3</v>
      </c>
      <c r="AT467">
        <v>0.06</v>
      </c>
      <c r="AU467" t="s">
        <v>3</v>
      </c>
      <c r="AV467">
        <v>0</v>
      </c>
      <c r="AW467">
        <v>2</v>
      </c>
      <c r="AX467">
        <v>151752505</v>
      </c>
      <c r="AY467">
        <v>1</v>
      </c>
      <c r="AZ467">
        <v>0</v>
      </c>
      <c r="BA467">
        <v>559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CV467">
        <v>0</v>
      </c>
      <c r="CW467">
        <f>ROUND(Y467*Source!I389,9)</f>
        <v>0.06</v>
      </c>
      <c r="CX467">
        <f>ROUND(Y467*Source!I389,9)</f>
        <v>0.06</v>
      </c>
      <c r="CY467">
        <f>AB467</f>
        <v>1118.8900000000001</v>
      </c>
      <c r="CZ467">
        <f>AF467</f>
        <v>83.1</v>
      </c>
      <c r="DA467">
        <f>AJ467</f>
        <v>12.86</v>
      </c>
      <c r="DB467">
        <f t="shared" si="205"/>
        <v>4.99</v>
      </c>
      <c r="DC467">
        <f t="shared" si="206"/>
        <v>0.76</v>
      </c>
      <c r="DD467" t="s">
        <v>3</v>
      </c>
      <c r="DE467" t="s">
        <v>3</v>
      </c>
      <c r="DF467">
        <f t="shared" si="222"/>
        <v>0</v>
      </c>
      <c r="DG467">
        <f>ROUND(ROUND(AF467*AJ467,2)*CX467,2)</f>
        <v>64.12</v>
      </c>
      <c r="DH467">
        <f>ROUND(ROUND(AG467*AK467,2)*CX467,2)</f>
        <v>26.13</v>
      </c>
      <c r="DI467">
        <f t="shared" si="214"/>
        <v>0</v>
      </c>
      <c r="DJ467">
        <f>DG467</f>
        <v>64.12</v>
      </c>
      <c r="DK467">
        <v>0</v>
      </c>
      <c r="DL467" t="s">
        <v>3</v>
      </c>
      <c r="DM467">
        <v>0</v>
      </c>
      <c r="DN467" t="s">
        <v>3</v>
      </c>
      <c r="DO467">
        <v>0</v>
      </c>
    </row>
    <row r="468" spans="1:119" x14ac:dyDescent="0.2">
      <c r="A468">
        <f>ROW(Source!A389)</f>
        <v>389</v>
      </c>
      <c r="B468">
        <v>151751235</v>
      </c>
      <c r="C468">
        <v>151752494</v>
      </c>
      <c r="D468">
        <v>37418480</v>
      </c>
      <c r="E468">
        <v>1</v>
      </c>
      <c r="F468">
        <v>1</v>
      </c>
      <c r="G468">
        <v>37345137</v>
      </c>
      <c r="H468">
        <v>2</v>
      </c>
      <c r="I468" t="s">
        <v>691</v>
      </c>
      <c r="J468" t="s">
        <v>692</v>
      </c>
      <c r="K468" t="s">
        <v>693</v>
      </c>
      <c r="L468">
        <v>1368</v>
      </c>
      <c r="N468">
        <v>1011</v>
      </c>
      <c r="O468" t="s">
        <v>503</v>
      </c>
      <c r="P468" t="s">
        <v>503</v>
      </c>
      <c r="Q468">
        <v>1</v>
      </c>
      <c r="W468">
        <v>0</v>
      </c>
      <c r="X468">
        <v>1997433044</v>
      </c>
      <c r="Y468">
        <f t="shared" si="204"/>
        <v>0.19</v>
      </c>
      <c r="AA468">
        <v>0</v>
      </c>
      <c r="AB468">
        <v>10.09</v>
      </c>
      <c r="AC468">
        <v>0</v>
      </c>
      <c r="AD468">
        <v>0</v>
      </c>
      <c r="AE468">
        <v>0</v>
      </c>
      <c r="AF468">
        <v>1.1499999999999999</v>
      </c>
      <c r="AG468">
        <v>0</v>
      </c>
      <c r="AH468">
        <v>0</v>
      </c>
      <c r="AI468">
        <v>1</v>
      </c>
      <c r="AJ468">
        <v>8.3800000000000008</v>
      </c>
      <c r="AK468">
        <v>34.51</v>
      </c>
      <c r="AL468">
        <v>1</v>
      </c>
      <c r="AM468">
        <v>2</v>
      </c>
      <c r="AN468">
        <v>0</v>
      </c>
      <c r="AO468">
        <v>1</v>
      </c>
      <c r="AP468">
        <v>1</v>
      </c>
      <c r="AQ468">
        <v>0</v>
      </c>
      <c r="AR468">
        <v>0</v>
      </c>
      <c r="AS468" t="s">
        <v>3</v>
      </c>
      <c r="AT468">
        <v>0.19</v>
      </c>
      <c r="AU468" t="s">
        <v>3</v>
      </c>
      <c r="AV468">
        <v>0</v>
      </c>
      <c r="AW468">
        <v>2</v>
      </c>
      <c r="AX468">
        <v>151752506</v>
      </c>
      <c r="AY468">
        <v>1</v>
      </c>
      <c r="AZ468">
        <v>0</v>
      </c>
      <c r="BA468">
        <v>560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CV468">
        <v>0</v>
      </c>
      <c r="CW468">
        <f>ROUND(Y468*Source!I389,9)</f>
        <v>0.19</v>
      </c>
      <c r="CX468">
        <f>ROUND(Y468*Source!I389,9)</f>
        <v>0.19</v>
      </c>
      <c r="CY468">
        <f>AB468</f>
        <v>10.09</v>
      </c>
      <c r="CZ468">
        <f>AF468</f>
        <v>1.1499999999999999</v>
      </c>
      <c r="DA468">
        <f>AJ468</f>
        <v>8.3800000000000008</v>
      </c>
      <c r="DB468">
        <f t="shared" si="205"/>
        <v>0.22</v>
      </c>
      <c r="DC468">
        <f t="shared" si="206"/>
        <v>0</v>
      </c>
      <c r="DD468" t="s">
        <v>3</v>
      </c>
      <c r="DE468" t="s">
        <v>3</v>
      </c>
      <c r="DF468">
        <f t="shared" si="222"/>
        <v>0</v>
      </c>
      <c r="DG468">
        <f>ROUND(ROUND(AF468*AJ468,2)*CX468,2)</f>
        <v>1.83</v>
      </c>
      <c r="DH468">
        <f>ROUND(ROUND(AG468*AK468,2)*CX468,2)</f>
        <v>0</v>
      </c>
      <c r="DI468">
        <f t="shared" si="214"/>
        <v>0</v>
      </c>
      <c r="DJ468">
        <f>DG468</f>
        <v>1.83</v>
      </c>
      <c r="DK468">
        <v>0</v>
      </c>
      <c r="DL468" t="s">
        <v>3</v>
      </c>
      <c r="DM468">
        <v>0</v>
      </c>
      <c r="DN468" t="s">
        <v>3</v>
      </c>
      <c r="DO468">
        <v>0</v>
      </c>
    </row>
    <row r="469" spans="1:119" x14ac:dyDescent="0.2">
      <c r="A469">
        <f>ROW(Source!A389)</f>
        <v>389</v>
      </c>
      <c r="B469">
        <v>151751235</v>
      </c>
      <c r="C469">
        <v>151752494</v>
      </c>
      <c r="D469">
        <v>37394875</v>
      </c>
      <c r="E469">
        <v>1</v>
      </c>
      <c r="F469">
        <v>1</v>
      </c>
      <c r="G469">
        <v>37345137</v>
      </c>
      <c r="H469">
        <v>3</v>
      </c>
      <c r="I469" t="s">
        <v>694</v>
      </c>
      <c r="J469" t="s">
        <v>695</v>
      </c>
      <c r="K469" t="s">
        <v>696</v>
      </c>
      <c r="L469">
        <v>1346</v>
      </c>
      <c r="N469">
        <v>1009</v>
      </c>
      <c r="O469" t="s">
        <v>507</v>
      </c>
      <c r="P469" t="s">
        <v>507</v>
      </c>
      <c r="Q469">
        <v>1</v>
      </c>
      <c r="W469">
        <v>0</v>
      </c>
      <c r="X469">
        <v>1247009049</v>
      </c>
      <c r="Y469">
        <f t="shared" si="204"/>
        <v>0.02</v>
      </c>
      <c r="AA469">
        <v>87.61</v>
      </c>
      <c r="AB469">
        <v>0</v>
      </c>
      <c r="AC469">
        <v>0</v>
      </c>
      <c r="AD469">
        <v>0</v>
      </c>
      <c r="AE469">
        <v>29.9</v>
      </c>
      <c r="AF469">
        <v>0</v>
      </c>
      <c r="AG469">
        <v>0</v>
      </c>
      <c r="AH469">
        <v>0</v>
      </c>
      <c r="AI469">
        <v>2.93</v>
      </c>
      <c r="AJ469">
        <v>1</v>
      </c>
      <c r="AK469">
        <v>1</v>
      </c>
      <c r="AL469">
        <v>1</v>
      </c>
      <c r="AM469">
        <v>2</v>
      </c>
      <c r="AN469">
        <v>0</v>
      </c>
      <c r="AO469">
        <v>1</v>
      </c>
      <c r="AP469">
        <v>1</v>
      </c>
      <c r="AQ469">
        <v>0</v>
      </c>
      <c r="AR469">
        <v>0</v>
      </c>
      <c r="AS469" t="s">
        <v>3</v>
      </c>
      <c r="AT469">
        <v>0.02</v>
      </c>
      <c r="AU469" t="s">
        <v>3</v>
      </c>
      <c r="AV469">
        <v>0</v>
      </c>
      <c r="AW469">
        <v>2</v>
      </c>
      <c r="AX469">
        <v>151752507</v>
      </c>
      <c r="AY469">
        <v>1</v>
      </c>
      <c r="AZ469">
        <v>0</v>
      </c>
      <c r="BA469">
        <v>561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CV469">
        <v>0</v>
      </c>
      <c r="CW469">
        <v>0</v>
      </c>
      <c r="CX469">
        <f>ROUND(Y469*Source!I389,9)</f>
        <v>0.02</v>
      </c>
      <c r="CY469">
        <f>AA469</f>
        <v>87.61</v>
      </c>
      <c r="CZ469">
        <f>AE469</f>
        <v>29.9</v>
      </c>
      <c r="DA469">
        <f>AI469</f>
        <v>2.93</v>
      </c>
      <c r="DB469">
        <f t="shared" si="205"/>
        <v>0.6</v>
      </c>
      <c r="DC469">
        <f t="shared" si="206"/>
        <v>0</v>
      </c>
      <c r="DD469" t="s">
        <v>3</v>
      </c>
      <c r="DE469" t="s">
        <v>3</v>
      </c>
      <c r="DF469">
        <f>ROUND(ROUND(AE469*AI469,2)*CX469,2)</f>
        <v>1.75</v>
      </c>
      <c r="DG469">
        <f t="shared" ref="DG469:DG488" si="223">ROUND(ROUND(AF469,2)*CX469,2)</f>
        <v>0</v>
      </c>
      <c r="DH469">
        <f t="shared" ref="DH469:DH488" si="224">ROUND(ROUND(AG469,2)*CX469,2)</f>
        <v>0</v>
      </c>
      <c r="DI469">
        <f t="shared" si="214"/>
        <v>0</v>
      </c>
      <c r="DJ469">
        <f>DF469</f>
        <v>1.75</v>
      </c>
      <c r="DK469">
        <v>0</v>
      </c>
      <c r="DL469" t="s">
        <v>3</v>
      </c>
      <c r="DM469">
        <v>0</v>
      </c>
      <c r="DN469" t="s">
        <v>3</v>
      </c>
      <c r="DO469">
        <v>0</v>
      </c>
    </row>
    <row r="470" spans="1:119" x14ac:dyDescent="0.2">
      <c r="A470">
        <f>ROW(Source!A389)</f>
        <v>389</v>
      </c>
      <c r="B470">
        <v>151751235</v>
      </c>
      <c r="C470">
        <v>151752494</v>
      </c>
      <c r="D470">
        <v>37394962</v>
      </c>
      <c r="E470">
        <v>1</v>
      </c>
      <c r="F470">
        <v>1</v>
      </c>
      <c r="G470">
        <v>37345137</v>
      </c>
      <c r="H470">
        <v>3</v>
      </c>
      <c r="I470" t="s">
        <v>597</v>
      </c>
      <c r="J470" t="s">
        <v>598</v>
      </c>
      <c r="K470" t="s">
        <v>599</v>
      </c>
      <c r="L470">
        <v>1348</v>
      </c>
      <c r="N470">
        <v>1009</v>
      </c>
      <c r="O470" t="s">
        <v>511</v>
      </c>
      <c r="P470" t="s">
        <v>511</v>
      </c>
      <c r="Q470">
        <v>1000</v>
      </c>
      <c r="W470">
        <v>0</v>
      </c>
      <c r="X470">
        <v>1534553938</v>
      </c>
      <c r="Y470">
        <f t="shared" si="204"/>
        <v>1E-4</v>
      </c>
      <c r="AA470">
        <v>157580.26</v>
      </c>
      <c r="AB470">
        <v>0</v>
      </c>
      <c r="AC470">
        <v>0</v>
      </c>
      <c r="AD470">
        <v>0</v>
      </c>
      <c r="AE470">
        <v>8596.85</v>
      </c>
      <c r="AF470">
        <v>0</v>
      </c>
      <c r="AG470">
        <v>0</v>
      </c>
      <c r="AH470">
        <v>0</v>
      </c>
      <c r="AI470">
        <v>18.329999999999998</v>
      </c>
      <c r="AJ470">
        <v>1</v>
      </c>
      <c r="AK470">
        <v>1</v>
      </c>
      <c r="AL470">
        <v>1</v>
      </c>
      <c r="AM470">
        <v>2</v>
      </c>
      <c r="AN470">
        <v>0</v>
      </c>
      <c r="AO470">
        <v>1</v>
      </c>
      <c r="AP470">
        <v>1</v>
      </c>
      <c r="AQ470">
        <v>0</v>
      </c>
      <c r="AR470">
        <v>0</v>
      </c>
      <c r="AS470" t="s">
        <v>3</v>
      </c>
      <c r="AT470">
        <v>1E-4</v>
      </c>
      <c r="AU470" t="s">
        <v>3</v>
      </c>
      <c r="AV470">
        <v>0</v>
      </c>
      <c r="AW470">
        <v>2</v>
      </c>
      <c r="AX470">
        <v>151752508</v>
      </c>
      <c r="AY470">
        <v>1</v>
      </c>
      <c r="AZ470">
        <v>0</v>
      </c>
      <c r="BA470">
        <v>562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CV470">
        <v>0</v>
      </c>
      <c r="CW470">
        <v>0</v>
      </c>
      <c r="CX470">
        <f>ROUND(Y470*Source!I389,9)</f>
        <v>1E-4</v>
      </c>
      <c r="CY470">
        <f>AA470</f>
        <v>157580.26</v>
      </c>
      <c r="CZ470">
        <f>AE470</f>
        <v>8596.85</v>
      </c>
      <c r="DA470">
        <f>AI470</f>
        <v>18.329999999999998</v>
      </c>
      <c r="DB470">
        <f t="shared" si="205"/>
        <v>0.86</v>
      </c>
      <c r="DC470">
        <f t="shared" si="206"/>
        <v>0</v>
      </c>
      <c r="DD470" t="s">
        <v>3</v>
      </c>
      <c r="DE470" t="s">
        <v>3</v>
      </c>
      <c r="DF470">
        <f>ROUND(ROUND(AE470*AI470,2)*CX470,2)</f>
        <v>15.76</v>
      </c>
      <c r="DG470">
        <f t="shared" si="223"/>
        <v>0</v>
      </c>
      <c r="DH470">
        <f t="shared" si="224"/>
        <v>0</v>
      </c>
      <c r="DI470">
        <f t="shared" si="214"/>
        <v>0</v>
      </c>
      <c r="DJ470">
        <f>DF470</f>
        <v>15.76</v>
      </c>
      <c r="DK470">
        <v>0</v>
      </c>
      <c r="DL470" t="s">
        <v>3</v>
      </c>
      <c r="DM470">
        <v>0</v>
      </c>
      <c r="DN470" t="s">
        <v>3</v>
      </c>
      <c r="DO470">
        <v>0</v>
      </c>
    </row>
    <row r="471" spans="1:119" x14ac:dyDescent="0.2">
      <c r="A471">
        <f>ROW(Source!A392)</f>
        <v>392</v>
      </c>
      <c r="B471">
        <v>151751237</v>
      </c>
      <c r="C471">
        <v>151752512</v>
      </c>
      <c r="D471">
        <v>37345142</v>
      </c>
      <c r="E471">
        <v>37345137</v>
      </c>
      <c r="F471">
        <v>1</v>
      </c>
      <c r="G471">
        <v>37345137</v>
      </c>
      <c r="H471">
        <v>1</v>
      </c>
      <c r="I471" t="s">
        <v>497</v>
      </c>
      <c r="J471" t="s">
        <v>3</v>
      </c>
      <c r="K471" t="s">
        <v>498</v>
      </c>
      <c r="L471">
        <v>1191</v>
      </c>
      <c r="N471">
        <v>1013</v>
      </c>
      <c r="O471" t="s">
        <v>499</v>
      </c>
      <c r="P471" t="s">
        <v>499</v>
      </c>
      <c r="Q471">
        <v>1</v>
      </c>
      <c r="W471">
        <v>0</v>
      </c>
      <c r="X471">
        <v>476480486</v>
      </c>
      <c r="Y471">
        <f t="shared" si="204"/>
        <v>145.6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1</v>
      </c>
      <c r="AJ471">
        <v>1</v>
      </c>
      <c r="AK471">
        <v>1</v>
      </c>
      <c r="AL471">
        <v>1</v>
      </c>
      <c r="AM471">
        <v>-2</v>
      </c>
      <c r="AN471">
        <v>0</v>
      </c>
      <c r="AO471">
        <v>1</v>
      </c>
      <c r="AP471">
        <v>1</v>
      </c>
      <c r="AQ471">
        <v>0</v>
      </c>
      <c r="AR471">
        <v>0</v>
      </c>
      <c r="AS471" t="s">
        <v>3</v>
      </c>
      <c r="AT471">
        <v>145.6</v>
      </c>
      <c r="AU471" t="s">
        <v>3</v>
      </c>
      <c r="AV471">
        <v>1</v>
      </c>
      <c r="AW471">
        <v>2</v>
      </c>
      <c r="AX471">
        <v>151752514</v>
      </c>
      <c r="AY471">
        <v>1</v>
      </c>
      <c r="AZ471">
        <v>0</v>
      </c>
      <c r="BA471">
        <v>565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CU471">
        <f>ROUND(AT471*Source!I392*AH471*AL471,2)</f>
        <v>0</v>
      </c>
      <c r="CV471">
        <f>ROUND(Y471*Source!I392,9)</f>
        <v>145.6</v>
      </c>
      <c r="CW471">
        <v>0</v>
      </c>
      <c r="CX471">
        <f>ROUND(Y471*Source!I392,9)</f>
        <v>145.6</v>
      </c>
      <c r="CY471">
        <f>AD471</f>
        <v>0</v>
      </c>
      <c r="CZ471">
        <f>AH471</f>
        <v>0</v>
      </c>
      <c r="DA471">
        <f>AL471</f>
        <v>1</v>
      </c>
      <c r="DB471">
        <f t="shared" si="205"/>
        <v>0</v>
      </c>
      <c r="DC471">
        <f t="shared" si="206"/>
        <v>0</v>
      </c>
      <c r="DD471" t="s">
        <v>3</v>
      </c>
      <c r="DE471" t="s">
        <v>3</v>
      </c>
      <c r="DF471">
        <f t="shared" ref="DF471:DF489" si="225">ROUND(ROUND(AE471,2)*CX471,2)</f>
        <v>0</v>
      </c>
      <c r="DG471">
        <f t="shared" si="223"/>
        <v>0</v>
      </c>
      <c r="DH471">
        <f t="shared" si="224"/>
        <v>0</v>
      </c>
      <c r="DI471">
        <f t="shared" si="214"/>
        <v>0</v>
      </c>
      <c r="DJ471">
        <f>DI471</f>
        <v>0</v>
      </c>
      <c r="DK471">
        <v>0</v>
      </c>
      <c r="DL471" t="s">
        <v>3</v>
      </c>
      <c r="DM471">
        <v>0</v>
      </c>
      <c r="DN471" t="s">
        <v>3</v>
      </c>
      <c r="DO471">
        <v>0</v>
      </c>
    </row>
    <row r="472" spans="1:119" x14ac:dyDescent="0.2">
      <c r="A472">
        <f>ROW(Source!A393)</f>
        <v>393</v>
      </c>
      <c r="B472">
        <v>151751235</v>
      </c>
      <c r="C472">
        <v>151752512</v>
      </c>
      <c r="D472">
        <v>37345142</v>
      </c>
      <c r="E472">
        <v>37345137</v>
      </c>
      <c r="F472">
        <v>1</v>
      </c>
      <c r="G472">
        <v>37345137</v>
      </c>
      <c r="H472">
        <v>1</v>
      </c>
      <c r="I472" t="s">
        <v>497</v>
      </c>
      <c r="J472" t="s">
        <v>3</v>
      </c>
      <c r="K472" t="s">
        <v>498</v>
      </c>
      <c r="L472">
        <v>1191</v>
      </c>
      <c r="N472">
        <v>1013</v>
      </c>
      <c r="O472" t="s">
        <v>499</v>
      </c>
      <c r="P472" t="s">
        <v>499</v>
      </c>
      <c r="Q472">
        <v>1</v>
      </c>
      <c r="W472">
        <v>0</v>
      </c>
      <c r="X472">
        <v>476480486</v>
      </c>
      <c r="Y472">
        <f t="shared" si="204"/>
        <v>145.6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1</v>
      </c>
      <c r="AJ472">
        <v>1</v>
      </c>
      <c r="AK472">
        <v>1</v>
      </c>
      <c r="AL472">
        <v>1</v>
      </c>
      <c r="AM472">
        <v>5</v>
      </c>
      <c r="AN472">
        <v>0</v>
      </c>
      <c r="AO472">
        <v>1</v>
      </c>
      <c r="AP472">
        <v>1</v>
      </c>
      <c r="AQ472">
        <v>0</v>
      </c>
      <c r="AR472">
        <v>0</v>
      </c>
      <c r="AS472" t="s">
        <v>3</v>
      </c>
      <c r="AT472">
        <v>145.6</v>
      </c>
      <c r="AU472" t="s">
        <v>3</v>
      </c>
      <c r="AV472">
        <v>1</v>
      </c>
      <c r="AW472">
        <v>2</v>
      </c>
      <c r="AX472">
        <v>151752514</v>
      </c>
      <c r="AY472">
        <v>1</v>
      </c>
      <c r="AZ472">
        <v>0</v>
      </c>
      <c r="BA472">
        <v>566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CU472">
        <f>ROUND(AT472*Source!I393*AH472*AL472,2)</f>
        <v>0</v>
      </c>
      <c r="CV472">
        <f>ROUND(Y472*Source!I393,9)</f>
        <v>145.6</v>
      </c>
      <c r="CW472">
        <v>0</v>
      </c>
      <c r="CX472">
        <f>ROUND(Y472*Source!I393,9)</f>
        <v>145.6</v>
      </c>
      <c r="CY472">
        <f>AD472</f>
        <v>0</v>
      </c>
      <c r="CZ472">
        <f>AH472</f>
        <v>0</v>
      </c>
      <c r="DA472">
        <f>AL472</f>
        <v>1</v>
      </c>
      <c r="DB472">
        <f t="shared" si="205"/>
        <v>0</v>
      </c>
      <c r="DC472">
        <f t="shared" si="206"/>
        <v>0</v>
      </c>
      <c r="DD472" t="s">
        <v>3</v>
      </c>
      <c r="DE472" t="s">
        <v>3</v>
      </c>
      <c r="DF472">
        <f t="shared" si="225"/>
        <v>0</v>
      </c>
      <c r="DG472">
        <f t="shared" si="223"/>
        <v>0</v>
      </c>
      <c r="DH472">
        <f t="shared" si="224"/>
        <v>0</v>
      </c>
      <c r="DI472">
        <f t="shared" si="214"/>
        <v>0</v>
      </c>
      <c r="DJ472">
        <f>DI472</f>
        <v>0</v>
      </c>
      <c r="DK472">
        <v>0</v>
      </c>
      <c r="DL472" t="s">
        <v>3</v>
      </c>
      <c r="DM472">
        <v>0</v>
      </c>
      <c r="DN472" t="s">
        <v>3</v>
      </c>
      <c r="DO472">
        <v>0</v>
      </c>
    </row>
    <row r="473" spans="1:119" x14ac:dyDescent="0.2">
      <c r="A473">
        <f>ROW(Source!A394)</f>
        <v>394</v>
      </c>
      <c r="B473">
        <v>151751237</v>
      </c>
      <c r="C473">
        <v>151752515</v>
      </c>
      <c r="D473">
        <v>37345142</v>
      </c>
      <c r="E473">
        <v>37345137</v>
      </c>
      <c r="F473">
        <v>1</v>
      </c>
      <c r="G473">
        <v>37345137</v>
      </c>
      <c r="H473">
        <v>1</v>
      </c>
      <c r="I473" t="s">
        <v>497</v>
      </c>
      <c r="J473" t="s">
        <v>3</v>
      </c>
      <c r="K473" t="s">
        <v>498</v>
      </c>
      <c r="L473">
        <v>1191</v>
      </c>
      <c r="N473">
        <v>1013</v>
      </c>
      <c r="O473" t="s">
        <v>499</v>
      </c>
      <c r="P473" t="s">
        <v>499</v>
      </c>
      <c r="Q473">
        <v>1</v>
      </c>
      <c r="W473">
        <v>0</v>
      </c>
      <c r="X473">
        <v>476480486</v>
      </c>
      <c r="Y473">
        <f t="shared" si="204"/>
        <v>11.7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1</v>
      </c>
      <c r="AJ473">
        <v>1</v>
      </c>
      <c r="AK473">
        <v>1</v>
      </c>
      <c r="AL473">
        <v>1</v>
      </c>
      <c r="AM473">
        <v>-2</v>
      </c>
      <c r="AN473">
        <v>0</v>
      </c>
      <c r="AO473">
        <v>1</v>
      </c>
      <c r="AP473">
        <v>1</v>
      </c>
      <c r="AQ473">
        <v>0</v>
      </c>
      <c r="AR473">
        <v>0</v>
      </c>
      <c r="AS473" t="s">
        <v>3</v>
      </c>
      <c r="AT473">
        <v>11.7</v>
      </c>
      <c r="AU473" t="s">
        <v>3</v>
      </c>
      <c r="AV473">
        <v>1</v>
      </c>
      <c r="AW473">
        <v>2</v>
      </c>
      <c r="AX473">
        <v>151752517</v>
      </c>
      <c r="AY473">
        <v>1</v>
      </c>
      <c r="AZ473">
        <v>0</v>
      </c>
      <c r="BA473">
        <v>567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CU473">
        <f>ROUND(AT473*Source!I394*AH473*AL473,2)</f>
        <v>0</v>
      </c>
      <c r="CV473">
        <f>ROUND(Y473*Source!I394,9)</f>
        <v>11.7</v>
      </c>
      <c r="CW473">
        <v>0</v>
      </c>
      <c r="CX473">
        <f>ROUND(Y473*Source!I394,9)</f>
        <v>11.7</v>
      </c>
      <c r="CY473">
        <f>AD473</f>
        <v>0</v>
      </c>
      <c r="CZ473">
        <f>AH473</f>
        <v>0</v>
      </c>
      <c r="DA473">
        <f>AL473</f>
        <v>1</v>
      </c>
      <c r="DB473">
        <f t="shared" si="205"/>
        <v>0</v>
      </c>
      <c r="DC473">
        <f t="shared" si="206"/>
        <v>0</v>
      </c>
      <c r="DD473" t="s">
        <v>3</v>
      </c>
      <c r="DE473" t="s">
        <v>3</v>
      </c>
      <c r="DF473">
        <f t="shared" si="225"/>
        <v>0</v>
      </c>
      <c r="DG473">
        <f t="shared" si="223"/>
        <v>0</v>
      </c>
      <c r="DH473">
        <f t="shared" si="224"/>
        <v>0</v>
      </c>
      <c r="DI473">
        <f t="shared" si="214"/>
        <v>0</v>
      </c>
      <c r="DJ473">
        <f>DI473</f>
        <v>0</v>
      </c>
      <c r="DK473">
        <v>0</v>
      </c>
      <c r="DL473" t="s">
        <v>3</v>
      </c>
      <c r="DM473">
        <v>0</v>
      </c>
      <c r="DN473" t="s">
        <v>3</v>
      </c>
      <c r="DO473">
        <v>0</v>
      </c>
    </row>
    <row r="474" spans="1:119" x14ac:dyDescent="0.2">
      <c r="A474">
        <f>ROW(Source!A395)</f>
        <v>395</v>
      </c>
      <c r="B474">
        <v>151751235</v>
      </c>
      <c r="C474">
        <v>151752515</v>
      </c>
      <c r="D474">
        <v>37345142</v>
      </c>
      <c r="E474">
        <v>37345137</v>
      </c>
      <c r="F474">
        <v>1</v>
      </c>
      <c r="G474">
        <v>37345137</v>
      </c>
      <c r="H474">
        <v>1</v>
      </c>
      <c r="I474" t="s">
        <v>497</v>
      </c>
      <c r="J474" t="s">
        <v>3</v>
      </c>
      <c r="K474" t="s">
        <v>498</v>
      </c>
      <c r="L474">
        <v>1191</v>
      </c>
      <c r="N474">
        <v>1013</v>
      </c>
      <c r="O474" t="s">
        <v>499</v>
      </c>
      <c r="P474" t="s">
        <v>499</v>
      </c>
      <c r="Q474">
        <v>1</v>
      </c>
      <c r="W474">
        <v>0</v>
      </c>
      <c r="X474">
        <v>476480486</v>
      </c>
      <c r="Y474">
        <f t="shared" si="204"/>
        <v>11.7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1</v>
      </c>
      <c r="AJ474">
        <v>1</v>
      </c>
      <c r="AK474">
        <v>1</v>
      </c>
      <c r="AL474">
        <v>1</v>
      </c>
      <c r="AM474">
        <v>5</v>
      </c>
      <c r="AN474">
        <v>0</v>
      </c>
      <c r="AO474">
        <v>1</v>
      </c>
      <c r="AP474">
        <v>1</v>
      </c>
      <c r="AQ474">
        <v>0</v>
      </c>
      <c r="AR474">
        <v>0</v>
      </c>
      <c r="AS474" t="s">
        <v>3</v>
      </c>
      <c r="AT474">
        <v>11.7</v>
      </c>
      <c r="AU474" t="s">
        <v>3</v>
      </c>
      <c r="AV474">
        <v>1</v>
      </c>
      <c r="AW474">
        <v>2</v>
      </c>
      <c r="AX474">
        <v>151752517</v>
      </c>
      <c r="AY474">
        <v>1</v>
      </c>
      <c r="AZ474">
        <v>0</v>
      </c>
      <c r="BA474">
        <v>568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CU474">
        <f>ROUND(AT474*Source!I395*AH474*AL474,2)</f>
        <v>0</v>
      </c>
      <c r="CV474">
        <f>ROUND(Y474*Source!I395,9)</f>
        <v>11.7</v>
      </c>
      <c r="CW474">
        <v>0</v>
      </c>
      <c r="CX474">
        <f>ROUND(Y474*Source!I395,9)</f>
        <v>11.7</v>
      </c>
      <c r="CY474">
        <f>AD474</f>
        <v>0</v>
      </c>
      <c r="CZ474">
        <f>AH474</f>
        <v>0</v>
      </c>
      <c r="DA474">
        <f>AL474</f>
        <v>1</v>
      </c>
      <c r="DB474">
        <f t="shared" si="205"/>
        <v>0</v>
      </c>
      <c r="DC474">
        <f t="shared" si="206"/>
        <v>0</v>
      </c>
      <c r="DD474" t="s">
        <v>3</v>
      </c>
      <c r="DE474" t="s">
        <v>3</v>
      </c>
      <c r="DF474">
        <f t="shared" si="225"/>
        <v>0</v>
      </c>
      <c r="DG474">
        <f t="shared" si="223"/>
        <v>0</v>
      </c>
      <c r="DH474">
        <f t="shared" si="224"/>
        <v>0</v>
      </c>
      <c r="DI474">
        <f t="shared" si="214"/>
        <v>0</v>
      </c>
      <c r="DJ474">
        <f>DI474</f>
        <v>0</v>
      </c>
      <c r="DK474">
        <v>0</v>
      </c>
      <c r="DL474" t="s">
        <v>3</v>
      </c>
      <c r="DM474">
        <v>0</v>
      </c>
      <c r="DN474" t="s">
        <v>3</v>
      </c>
      <c r="DO474">
        <v>0</v>
      </c>
    </row>
    <row r="475" spans="1:119" x14ac:dyDescent="0.2">
      <c r="A475">
        <f>ROW(Source!A398)</f>
        <v>398</v>
      </c>
      <c r="B475">
        <v>151751237</v>
      </c>
      <c r="C475">
        <v>151752519</v>
      </c>
      <c r="D475">
        <v>37345142</v>
      </c>
      <c r="E475">
        <v>37345137</v>
      </c>
      <c r="F475">
        <v>1</v>
      </c>
      <c r="G475">
        <v>37345137</v>
      </c>
      <c r="H475">
        <v>1</v>
      </c>
      <c r="I475" t="s">
        <v>497</v>
      </c>
      <c r="J475" t="s">
        <v>3</v>
      </c>
      <c r="K475" t="s">
        <v>498</v>
      </c>
      <c r="L475">
        <v>1191</v>
      </c>
      <c r="N475">
        <v>1013</v>
      </c>
      <c r="O475" t="s">
        <v>499</v>
      </c>
      <c r="P475" t="s">
        <v>499</v>
      </c>
      <c r="Q475">
        <v>1</v>
      </c>
      <c r="W475">
        <v>0</v>
      </c>
      <c r="X475">
        <v>476480486</v>
      </c>
      <c r="Y475">
        <f t="shared" si="204"/>
        <v>9.3000000000000007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1</v>
      </c>
      <c r="AJ475">
        <v>1</v>
      </c>
      <c r="AK475">
        <v>1</v>
      </c>
      <c r="AL475">
        <v>1</v>
      </c>
      <c r="AM475">
        <v>-2</v>
      </c>
      <c r="AN475">
        <v>0</v>
      </c>
      <c r="AO475">
        <v>1</v>
      </c>
      <c r="AP475">
        <v>1</v>
      </c>
      <c r="AQ475">
        <v>0</v>
      </c>
      <c r="AR475">
        <v>0</v>
      </c>
      <c r="AS475" t="s">
        <v>3</v>
      </c>
      <c r="AT475">
        <v>9.3000000000000007</v>
      </c>
      <c r="AU475" t="s">
        <v>3</v>
      </c>
      <c r="AV475">
        <v>1</v>
      </c>
      <c r="AW475">
        <v>2</v>
      </c>
      <c r="AX475">
        <v>151752533</v>
      </c>
      <c r="AY475">
        <v>1</v>
      </c>
      <c r="AZ475">
        <v>0</v>
      </c>
      <c r="BA475">
        <v>569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CU475">
        <f>ROUND(AT475*Source!I398*AH475*AL475,2)</f>
        <v>0</v>
      </c>
      <c r="CV475">
        <f>ROUND(Y475*Source!I398,9)</f>
        <v>18.600000000000001</v>
      </c>
      <c r="CW475">
        <v>0</v>
      </c>
      <c r="CX475">
        <f>ROUND(Y475*Source!I398,9)</f>
        <v>18.600000000000001</v>
      </c>
      <c r="CY475">
        <f>AD475</f>
        <v>0</v>
      </c>
      <c r="CZ475">
        <f>AH475</f>
        <v>0</v>
      </c>
      <c r="DA475">
        <f>AL475</f>
        <v>1</v>
      </c>
      <c r="DB475">
        <f t="shared" si="205"/>
        <v>0</v>
      </c>
      <c r="DC475">
        <f t="shared" si="206"/>
        <v>0</v>
      </c>
      <c r="DD475" t="s">
        <v>3</v>
      </c>
      <c r="DE475" t="s">
        <v>3</v>
      </c>
      <c r="DF475">
        <f t="shared" si="225"/>
        <v>0</v>
      </c>
      <c r="DG475">
        <f t="shared" si="223"/>
        <v>0</v>
      </c>
      <c r="DH475">
        <f t="shared" si="224"/>
        <v>0</v>
      </c>
      <c r="DI475">
        <f t="shared" si="214"/>
        <v>0</v>
      </c>
      <c r="DJ475">
        <f>DI475</f>
        <v>0</v>
      </c>
      <c r="DK475">
        <v>0</v>
      </c>
      <c r="DL475" t="s">
        <v>3</v>
      </c>
      <c r="DM475">
        <v>0</v>
      </c>
      <c r="DN475" t="s">
        <v>3</v>
      </c>
      <c r="DO475">
        <v>0</v>
      </c>
    </row>
    <row r="476" spans="1:119" x14ac:dyDescent="0.2">
      <c r="A476">
        <f>ROW(Source!A398)</f>
        <v>398</v>
      </c>
      <c r="B476">
        <v>151751237</v>
      </c>
      <c r="C476">
        <v>151752519</v>
      </c>
      <c r="D476">
        <v>37417785</v>
      </c>
      <c r="E476">
        <v>1</v>
      </c>
      <c r="F476">
        <v>1</v>
      </c>
      <c r="G476">
        <v>37345137</v>
      </c>
      <c r="H476">
        <v>2</v>
      </c>
      <c r="I476" t="s">
        <v>500</v>
      </c>
      <c r="J476" t="s">
        <v>501</v>
      </c>
      <c r="K476" t="s">
        <v>502</v>
      </c>
      <c r="L476">
        <v>1368</v>
      </c>
      <c r="N476">
        <v>1011</v>
      </c>
      <c r="O476" t="s">
        <v>503</v>
      </c>
      <c r="P476" t="s">
        <v>503</v>
      </c>
      <c r="Q476">
        <v>1</v>
      </c>
      <c r="W476">
        <v>0</v>
      </c>
      <c r="X476">
        <v>-32031357</v>
      </c>
      <c r="Y476">
        <f t="shared" si="204"/>
        <v>0.4</v>
      </c>
      <c r="AA476">
        <v>0</v>
      </c>
      <c r="AB476">
        <v>114.83</v>
      </c>
      <c r="AC476">
        <v>12.62</v>
      </c>
      <c r="AD476">
        <v>0</v>
      </c>
      <c r="AE476">
        <v>0</v>
      </c>
      <c r="AF476">
        <v>114.83</v>
      </c>
      <c r="AG476">
        <v>12.62</v>
      </c>
      <c r="AH476">
        <v>0</v>
      </c>
      <c r="AI476">
        <v>1</v>
      </c>
      <c r="AJ476">
        <v>1</v>
      </c>
      <c r="AK476">
        <v>1</v>
      </c>
      <c r="AL476">
        <v>1</v>
      </c>
      <c r="AM476">
        <v>-2</v>
      </c>
      <c r="AN476">
        <v>0</v>
      </c>
      <c r="AO476">
        <v>1</v>
      </c>
      <c r="AP476">
        <v>1</v>
      </c>
      <c r="AQ476">
        <v>0</v>
      </c>
      <c r="AR476">
        <v>0</v>
      </c>
      <c r="AS476" t="s">
        <v>3</v>
      </c>
      <c r="AT476">
        <v>0.4</v>
      </c>
      <c r="AU476" t="s">
        <v>3</v>
      </c>
      <c r="AV476">
        <v>0</v>
      </c>
      <c r="AW476">
        <v>2</v>
      </c>
      <c r="AX476">
        <v>151752534</v>
      </c>
      <c r="AY476">
        <v>1</v>
      </c>
      <c r="AZ476">
        <v>0</v>
      </c>
      <c r="BA476">
        <v>570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CV476">
        <v>0</v>
      </c>
      <c r="CW476">
        <f>ROUND(Y476*Source!I398,9)</f>
        <v>0.8</v>
      </c>
      <c r="CX476">
        <f>ROUND(Y476*Source!I398,9)</f>
        <v>0.8</v>
      </c>
      <c r="CY476">
        <f>AB476</f>
        <v>114.83</v>
      </c>
      <c r="CZ476">
        <f>AF476</f>
        <v>114.83</v>
      </c>
      <c r="DA476">
        <f>AJ476</f>
        <v>1</v>
      </c>
      <c r="DB476">
        <f t="shared" si="205"/>
        <v>45.93</v>
      </c>
      <c r="DC476">
        <f t="shared" si="206"/>
        <v>5.05</v>
      </c>
      <c r="DD476" t="s">
        <v>3</v>
      </c>
      <c r="DE476" t="s">
        <v>3</v>
      </c>
      <c r="DF476">
        <f t="shared" si="225"/>
        <v>0</v>
      </c>
      <c r="DG476">
        <f t="shared" si="223"/>
        <v>91.86</v>
      </c>
      <c r="DH476">
        <f t="shared" si="224"/>
        <v>10.1</v>
      </c>
      <c r="DI476">
        <f t="shared" si="214"/>
        <v>0</v>
      </c>
      <c r="DJ476">
        <f>DG476</f>
        <v>91.86</v>
      </c>
      <c r="DK476">
        <v>0</v>
      </c>
      <c r="DL476" t="s">
        <v>3</v>
      </c>
      <c r="DM476">
        <v>0</v>
      </c>
      <c r="DN476" t="s">
        <v>3</v>
      </c>
      <c r="DO476">
        <v>0</v>
      </c>
    </row>
    <row r="477" spans="1:119" x14ac:dyDescent="0.2">
      <c r="A477">
        <f>ROW(Source!A398)</f>
        <v>398</v>
      </c>
      <c r="B477">
        <v>151751237</v>
      </c>
      <c r="C477">
        <v>151752519</v>
      </c>
      <c r="D477">
        <v>37393578</v>
      </c>
      <c r="E477">
        <v>1</v>
      </c>
      <c r="F477">
        <v>1</v>
      </c>
      <c r="G477">
        <v>37345137</v>
      </c>
      <c r="H477">
        <v>3</v>
      </c>
      <c r="I477" t="s">
        <v>518</v>
      </c>
      <c r="J477" t="s">
        <v>519</v>
      </c>
      <c r="K477" t="s">
        <v>520</v>
      </c>
      <c r="L477">
        <v>1348</v>
      </c>
      <c r="N477">
        <v>1009</v>
      </c>
      <c r="O477" t="s">
        <v>511</v>
      </c>
      <c r="P477" t="s">
        <v>511</v>
      </c>
      <c r="Q477">
        <v>1000</v>
      </c>
      <c r="W477">
        <v>0</v>
      </c>
      <c r="X477">
        <v>1238321560</v>
      </c>
      <c r="Y477">
        <f t="shared" si="204"/>
        <v>2.9999999999999997E-4</v>
      </c>
      <c r="AA477">
        <v>1227.3800000000001</v>
      </c>
      <c r="AB477">
        <v>0</v>
      </c>
      <c r="AC477">
        <v>0</v>
      </c>
      <c r="AD477">
        <v>0</v>
      </c>
      <c r="AE477">
        <v>1227.3800000000001</v>
      </c>
      <c r="AF477">
        <v>0</v>
      </c>
      <c r="AG477">
        <v>0</v>
      </c>
      <c r="AH477">
        <v>0</v>
      </c>
      <c r="AI477">
        <v>1</v>
      </c>
      <c r="AJ477">
        <v>1</v>
      </c>
      <c r="AK477">
        <v>1</v>
      </c>
      <c r="AL477">
        <v>1</v>
      </c>
      <c r="AM477">
        <v>-2</v>
      </c>
      <c r="AN477">
        <v>0</v>
      </c>
      <c r="AO477">
        <v>1</v>
      </c>
      <c r="AP477">
        <v>1</v>
      </c>
      <c r="AQ477">
        <v>0</v>
      </c>
      <c r="AR477">
        <v>0</v>
      </c>
      <c r="AS477" t="s">
        <v>3</v>
      </c>
      <c r="AT477">
        <v>2.9999999999999997E-4</v>
      </c>
      <c r="AU477" t="s">
        <v>3</v>
      </c>
      <c r="AV477">
        <v>0</v>
      </c>
      <c r="AW477">
        <v>2</v>
      </c>
      <c r="AX477">
        <v>151752535</v>
      </c>
      <c r="AY477">
        <v>1</v>
      </c>
      <c r="AZ477">
        <v>0</v>
      </c>
      <c r="BA477">
        <v>571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CV477">
        <v>0</v>
      </c>
      <c r="CW477">
        <v>0</v>
      </c>
      <c r="CX477">
        <f>ROUND(Y477*Source!I398,9)</f>
        <v>5.9999999999999995E-4</v>
      </c>
      <c r="CY477">
        <f t="shared" ref="CY477:CY487" si="226">AA477</f>
        <v>1227.3800000000001</v>
      </c>
      <c r="CZ477">
        <f t="shared" ref="CZ477:CZ487" si="227">AE477</f>
        <v>1227.3800000000001</v>
      </c>
      <c r="DA477">
        <f t="shared" ref="DA477:DA487" si="228">AI477</f>
        <v>1</v>
      </c>
      <c r="DB477">
        <f t="shared" si="205"/>
        <v>0.37</v>
      </c>
      <c r="DC477">
        <f t="shared" si="206"/>
        <v>0</v>
      </c>
      <c r="DD477" t="s">
        <v>3</v>
      </c>
      <c r="DE477" t="s">
        <v>3</v>
      </c>
      <c r="DF477">
        <f t="shared" si="225"/>
        <v>0.74</v>
      </c>
      <c r="DG477">
        <f t="shared" si="223"/>
        <v>0</v>
      </c>
      <c r="DH477">
        <f t="shared" si="224"/>
        <v>0</v>
      </c>
      <c r="DI477">
        <f t="shared" si="214"/>
        <v>0</v>
      </c>
      <c r="DJ477">
        <f t="shared" ref="DJ477:DJ487" si="229">DF477</f>
        <v>0.74</v>
      </c>
      <c r="DK477">
        <v>0</v>
      </c>
      <c r="DL477" t="s">
        <v>3</v>
      </c>
      <c r="DM477">
        <v>0</v>
      </c>
      <c r="DN477" t="s">
        <v>3</v>
      </c>
      <c r="DO477">
        <v>0</v>
      </c>
    </row>
    <row r="478" spans="1:119" x14ac:dyDescent="0.2">
      <c r="A478">
        <f>ROW(Source!A398)</f>
        <v>398</v>
      </c>
      <c r="B478">
        <v>151751237</v>
      </c>
      <c r="C478">
        <v>151752519</v>
      </c>
      <c r="D478">
        <v>37395969</v>
      </c>
      <c r="E478">
        <v>1</v>
      </c>
      <c r="F478">
        <v>1</v>
      </c>
      <c r="G478">
        <v>37345137</v>
      </c>
      <c r="H478">
        <v>3</v>
      </c>
      <c r="I478" t="s">
        <v>521</v>
      </c>
      <c r="J478" t="s">
        <v>522</v>
      </c>
      <c r="K478" t="s">
        <v>523</v>
      </c>
      <c r="L478">
        <v>1346</v>
      </c>
      <c r="N478">
        <v>1009</v>
      </c>
      <c r="O478" t="s">
        <v>507</v>
      </c>
      <c r="P478" t="s">
        <v>507</v>
      </c>
      <c r="Q478">
        <v>1</v>
      </c>
      <c r="W478">
        <v>0</v>
      </c>
      <c r="X478">
        <v>946507008</v>
      </c>
      <c r="Y478">
        <f t="shared" si="204"/>
        <v>0.03</v>
      </c>
      <c r="AA478">
        <v>15.11</v>
      </c>
      <c r="AB478">
        <v>0</v>
      </c>
      <c r="AC478">
        <v>0</v>
      </c>
      <c r="AD478">
        <v>0</v>
      </c>
      <c r="AE478">
        <v>15.11</v>
      </c>
      <c r="AF478">
        <v>0</v>
      </c>
      <c r="AG478">
        <v>0</v>
      </c>
      <c r="AH478">
        <v>0</v>
      </c>
      <c r="AI478">
        <v>1</v>
      </c>
      <c r="AJ478">
        <v>1</v>
      </c>
      <c r="AK478">
        <v>1</v>
      </c>
      <c r="AL478">
        <v>1</v>
      </c>
      <c r="AM478">
        <v>-2</v>
      </c>
      <c r="AN478">
        <v>0</v>
      </c>
      <c r="AO478">
        <v>1</v>
      </c>
      <c r="AP478">
        <v>1</v>
      </c>
      <c r="AQ478">
        <v>0</v>
      </c>
      <c r="AR478">
        <v>0</v>
      </c>
      <c r="AS478" t="s">
        <v>3</v>
      </c>
      <c r="AT478">
        <v>0.03</v>
      </c>
      <c r="AU478" t="s">
        <v>3</v>
      </c>
      <c r="AV478">
        <v>0</v>
      </c>
      <c r="AW478">
        <v>2</v>
      </c>
      <c r="AX478">
        <v>151752536</v>
      </c>
      <c r="AY478">
        <v>1</v>
      </c>
      <c r="AZ478">
        <v>0</v>
      </c>
      <c r="BA478">
        <v>572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CV478">
        <v>0</v>
      </c>
      <c r="CW478">
        <v>0</v>
      </c>
      <c r="CX478">
        <f>ROUND(Y478*Source!I398,9)</f>
        <v>0.06</v>
      </c>
      <c r="CY478">
        <f t="shared" si="226"/>
        <v>15.11</v>
      </c>
      <c r="CZ478">
        <f t="shared" si="227"/>
        <v>15.11</v>
      </c>
      <c r="DA478">
        <f t="shared" si="228"/>
        <v>1</v>
      </c>
      <c r="DB478">
        <f t="shared" si="205"/>
        <v>0.45</v>
      </c>
      <c r="DC478">
        <f t="shared" si="206"/>
        <v>0</v>
      </c>
      <c r="DD478" t="s">
        <v>3</v>
      </c>
      <c r="DE478" t="s">
        <v>3</v>
      </c>
      <c r="DF478">
        <f t="shared" si="225"/>
        <v>0.91</v>
      </c>
      <c r="DG478">
        <f t="shared" si="223"/>
        <v>0</v>
      </c>
      <c r="DH478">
        <f t="shared" si="224"/>
        <v>0</v>
      </c>
      <c r="DI478">
        <f t="shared" si="214"/>
        <v>0</v>
      </c>
      <c r="DJ478">
        <f t="shared" si="229"/>
        <v>0.91</v>
      </c>
      <c r="DK478">
        <v>0</v>
      </c>
      <c r="DL478" t="s">
        <v>3</v>
      </c>
      <c r="DM478">
        <v>0</v>
      </c>
      <c r="DN478" t="s">
        <v>3</v>
      </c>
      <c r="DO478">
        <v>0</v>
      </c>
    </row>
    <row r="479" spans="1:119" x14ac:dyDescent="0.2">
      <c r="A479">
        <f>ROW(Source!A398)</f>
        <v>398</v>
      </c>
      <c r="B479">
        <v>151751237</v>
      </c>
      <c r="C479">
        <v>151752519</v>
      </c>
      <c r="D479">
        <v>37393756</v>
      </c>
      <c r="E479">
        <v>1</v>
      </c>
      <c r="F479">
        <v>1</v>
      </c>
      <c r="G479">
        <v>37345137</v>
      </c>
      <c r="H479">
        <v>3</v>
      </c>
      <c r="I479" t="s">
        <v>524</v>
      </c>
      <c r="J479" t="s">
        <v>525</v>
      </c>
      <c r="K479" t="s">
        <v>526</v>
      </c>
      <c r="L479">
        <v>1346</v>
      </c>
      <c r="N479">
        <v>1009</v>
      </c>
      <c r="O479" t="s">
        <v>507</v>
      </c>
      <c r="P479" t="s">
        <v>507</v>
      </c>
      <c r="Q479">
        <v>1</v>
      </c>
      <c r="W479">
        <v>0</v>
      </c>
      <c r="X479">
        <v>-286966143</v>
      </c>
      <c r="Y479">
        <f t="shared" si="204"/>
        <v>0.01</v>
      </c>
      <c r="AA479">
        <v>16.7</v>
      </c>
      <c r="AB479">
        <v>0</v>
      </c>
      <c r="AC479">
        <v>0</v>
      </c>
      <c r="AD479">
        <v>0</v>
      </c>
      <c r="AE479">
        <v>16.7</v>
      </c>
      <c r="AF479">
        <v>0</v>
      </c>
      <c r="AG479">
        <v>0</v>
      </c>
      <c r="AH479">
        <v>0</v>
      </c>
      <c r="AI479">
        <v>1</v>
      </c>
      <c r="AJ479">
        <v>1</v>
      </c>
      <c r="AK479">
        <v>1</v>
      </c>
      <c r="AL479">
        <v>1</v>
      </c>
      <c r="AM479">
        <v>-2</v>
      </c>
      <c r="AN479">
        <v>0</v>
      </c>
      <c r="AO479">
        <v>1</v>
      </c>
      <c r="AP479">
        <v>1</v>
      </c>
      <c r="AQ479">
        <v>0</v>
      </c>
      <c r="AR479">
        <v>0</v>
      </c>
      <c r="AS479" t="s">
        <v>3</v>
      </c>
      <c r="AT479">
        <v>0.01</v>
      </c>
      <c r="AU479" t="s">
        <v>3</v>
      </c>
      <c r="AV479">
        <v>0</v>
      </c>
      <c r="AW479">
        <v>2</v>
      </c>
      <c r="AX479">
        <v>151752537</v>
      </c>
      <c r="AY479">
        <v>1</v>
      </c>
      <c r="AZ479">
        <v>0</v>
      </c>
      <c r="BA479">
        <v>573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CV479">
        <v>0</v>
      </c>
      <c r="CW479">
        <v>0</v>
      </c>
      <c r="CX479">
        <f>ROUND(Y479*Source!I398,9)</f>
        <v>0.02</v>
      </c>
      <c r="CY479">
        <f t="shared" si="226"/>
        <v>16.7</v>
      </c>
      <c r="CZ479">
        <f t="shared" si="227"/>
        <v>16.7</v>
      </c>
      <c r="DA479">
        <f t="shared" si="228"/>
        <v>1</v>
      </c>
      <c r="DB479">
        <f t="shared" si="205"/>
        <v>0.17</v>
      </c>
      <c r="DC479">
        <f t="shared" si="206"/>
        <v>0</v>
      </c>
      <c r="DD479" t="s">
        <v>3</v>
      </c>
      <c r="DE479" t="s">
        <v>3</v>
      </c>
      <c r="DF479">
        <f t="shared" si="225"/>
        <v>0.33</v>
      </c>
      <c r="DG479">
        <f t="shared" si="223"/>
        <v>0</v>
      </c>
      <c r="DH479">
        <f t="shared" si="224"/>
        <v>0</v>
      </c>
      <c r="DI479">
        <f t="shared" si="214"/>
        <v>0</v>
      </c>
      <c r="DJ479">
        <f t="shared" si="229"/>
        <v>0.33</v>
      </c>
      <c r="DK479">
        <v>0</v>
      </c>
      <c r="DL479" t="s">
        <v>3</v>
      </c>
      <c r="DM479">
        <v>0</v>
      </c>
      <c r="DN479" t="s">
        <v>3</v>
      </c>
      <c r="DO479">
        <v>0</v>
      </c>
    </row>
    <row r="480" spans="1:119" x14ac:dyDescent="0.2">
      <c r="A480">
        <f>ROW(Source!A398)</f>
        <v>398</v>
      </c>
      <c r="B480">
        <v>151751237</v>
      </c>
      <c r="C480">
        <v>151752519</v>
      </c>
      <c r="D480">
        <v>37393857</v>
      </c>
      <c r="E480">
        <v>1</v>
      </c>
      <c r="F480">
        <v>1</v>
      </c>
      <c r="G480">
        <v>37345137</v>
      </c>
      <c r="H480">
        <v>3</v>
      </c>
      <c r="I480" t="s">
        <v>527</v>
      </c>
      <c r="J480" t="s">
        <v>528</v>
      </c>
      <c r="K480" t="s">
        <v>529</v>
      </c>
      <c r="L480">
        <v>1348</v>
      </c>
      <c r="N480">
        <v>1009</v>
      </c>
      <c r="O480" t="s">
        <v>511</v>
      </c>
      <c r="P480" t="s">
        <v>511</v>
      </c>
      <c r="Q480">
        <v>1000</v>
      </c>
      <c r="W480">
        <v>0</v>
      </c>
      <c r="X480">
        <v>-1917880410</v>
      </c>
      <c r="Y480">
        <f t="shared" si="204"/>
        <v>2.0000000000000002E-5</v>
      </c>
      <c r="AA480">
        <v>17729.79</v>
      </c>
      <c r="AB480">
        <v>0</v>
      </c>
      <c r="AC480">
        <v>0</v>
      </c>
      <c r="AD480">
        <v>0</v>
      </c>
      <c r="AE480">
        <v>17729.79</v>
      </c>
      <c r="AF480">
        <v>0</v>
      </c>
      <c r="AG480">
        <v>0</v>
      </c>
      <c r="AH480">
        <v>0</v>
      </c>
      <c r="AI480">
        <v>1</v>
      </c>
      <c r="AJ480">
        <v>1</v>
      </c>
      <c r="AK480">
        <v>1</v>
      </c>
      <c r="AL480">
        <v>1</v>
      </c>
      <c r="AM480">
        <v>-2</v>
      </c>
      <c r="AN480">
        <v>0</v>
      </c>
      <c r="AO480">
        <v>1</v>
      </c>
      <c r="AP480">
        <v>1</v>
      </c>
      <c r="AQ480">
        <v>0</v>
      </c>
      <c r="AR480">
        <v>0</v>
      </c>
      <c r="AS480" t="s">
        <v>3</v>
      </c>
      <c r="AT480">
        <v>2.0000000000000002E-5</v>
      </c>
      <c r="AU480" t="s">
        <v>3</v>
      </c>
      <c r="AV480">
        <v>0</v>
      </c>
      <c r="AW480">
        <v>2</v>
      </c>
      <c r="AX480">
        <v>151752538</v>
      </c>
      <c r="AY480">
        <v>1</v>
      </c>
      <c r="AZ480">
        <v>0</v>
      </c>
      <c r="BA480">
        <v>574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CV480">
        <v>0</v>
      </c>
      <c r="CW480">
        <v>0</v>
      </c>
      <c r="CX480">
        <f>ROUND(Y480*Source!I398,9)</f>
        <v>4.0000000000000003E-5</v>
      </c>
      <c r="CY480">
        <f t="shared" si="226"/>
        <v>17729.79</v>
      </c>
      <c r="CZ480">
        <f t="shared" si="227"/>
        <v>17729.79</v>
      </c>
      <c r="DA480">
        <f t="shared" si="228"/>
        <v>1</v>
      </c>
      <c r="DB480">
        <f t="shared" si="205"/>
        <v>0.35</v>
      </c>
      <c r="DC480">
        <f t="shared" si="206"/>
        <v>0</v>
      </c>
      <c r="DD480" t="s">
        <v>3</v>
      </c>
      <c r="DE480" t="s">
        <v>3</v>
      </c>
      <c r="DF480">
        <f t="shared" si="225"/>
        <v>0.71</v>
      </c>
      <c r="DG480">
        <f t="shared" si="223"/>
        <v>0</v>
      </c>
      <c r="DH480">
        <f t="shared" si="224"/>
        <v>0</v>
      </c>
      <c r="DI480">
        <f t="shared" si="214"/>
        <v>0</v>
      </c>
      <c r="DJ480">
        <f t="shared" si="229"/>
        <v>0.71</v>
      </c>
      <c r="DK480">
        <v>0</v>
      </c>
      <c r="DL480" t="s">
        <v>3</v>
      </c>
      <c r="DM480">
        <v>0</v>
      </c>
      <c r="DN480" t="s">
        <v>3</v>
      </c>
      <c r="DO480">
        <v>0</v>
      </c>
    </row>
    <row r="481" spans="1:119" x14ac:dyDescent="0.2">
      <c r="A481">
        <f>ROW(Source!A398)</f>
        <v>398</v>
      </c>
      <c r="B481">
        <v>151751237</v>
      </c>
      <c r="C481">
        <v>151752519</v>
      </c>
      <c r="D481">
        <v>118154745</v>
      </c>
      <c r="E481">
        <v>1</v>
      </c>
      <c r="F481">
        <v>1</v>
      </c>
      <c r="G481">
        <v>37345137</v>
      </c>
      <c r="H481">
        <v>3</v>
      </c>
      <c r="I481" t="s">
        <v>530</v>
      </c>
      <c r="J481" t="s">
        <v>531</v>
      </c>
      <c r="K481" t="s">
        <v>532</v>
      </c>
      <c r="L481">
        <v>1355</v>
      </c>
      <c r="N481">
        <v>1010</v>
      </c>
      <c r="O481" t="s">
        <v>184</v>
      </c>
      <c r="P481" t="s">
        <v>184</v>
      </c>
      <c r="Q481">
        <v>100</v>
      </c>
      <c r="W481">
        <v>0</v>
      </c>
      <c r="X481">
        <v>57643539</v>
      </c>
      <c r="Y481">
        <f t="shared" si="204"/>
        <v>0.1</v>
      </c>
      <c r="AA481">
        <v>120.2</v>
      </c>
      <c r="AB481">
        <v>0</v>
      </c>
      <c r="AC481">
        <v>0</v>
      </c>
      <c r="AD481">
        <v>0</v>
      </c>
      <c r="AE481">
        <v>120.2</v>
      </c>
      <c r="AF481">
        <v>0</v>
      </c>
      <c r="AG481">
        <v>0</v>
      </c>
      <c r="AH481">
        <v>0</v>
      </c>
      <c r="AI481">
        <v>1</v>
      </c>
      <c r="AJ481">
        <v>1</v>
      </c>
      <c r="AK481">
        <v>1</v>
      </c>
      <c r="AL481">
        <v>1</v>
      </c>
      <c r="AM481">
        <v>-2</v>
      </c>
      <c r="AN481">
        <v>0</v>
      </c>
      <c r="AO481">
        <v>1</v>
      </c>
      <c r="AP481">
        <v>1</v>
      </c>
      <c r="AQ481">
        <v>0</v>
      </c>
      <c r="AR481">
        <v>0</v>
      </c>
      <c r="AS481" t="s">
        <v>3</v>
      </c>
      <c r="AT481">
        <v>0.1</v>
      </c>
      <c r="AU481" t="s">
        <v>3</v>
      </c>
      <c r="AV481">
        <v>0</v>
      </c>
      <c r="AW481">
        <v>2</v>
      </c>
      <c r="AX481">
        <v>151752539</v>
      </c>
      <c r="AY481">
        <v>1</v>
      </c>
      <c r="AZ481">
        <v>0</v>
      </c>
      <c r="BA481">
        <v>575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CV481">
        <v>0</v>
      </c>
      <c r="CW481">
        <v>0</v>
      </c>
      <c r="CX481">
        <f>ROUND(Y481*Source!I398,9)</f>
        <v>0.2</v>
      </c>
      <c r="CY481">
        <f t="shared" si="226"/>
        <v>120.2</v>
      </c>
      <c r="CZ481">
        <f t="shared" si="227"/>
        <v>120.2</v>
      </c>
      <c r="DA481">
        <f t="shared" si="228"/>
        <v>1</v>
      </c>
      <c r="DB481">
        <f t="shared" si="205"/>
        <v>12.02</v>
      </c>
      <c r="DC481">
        <f t="shared" si="206"/>
        <v>0</v>
      </c>
      <c r="DD481" t="s">
        <v>3</v>
      </c>
      <c r="DE481" t="s">
        <v>3</v>
      </c>
      <c r="DF481">
        <f t="shared" si="225"/>
        <v>24.04</v>
      </c>
      <c r="DG481">
        <f t="shared" si="223"/>
        <v>0</v>
      </c>
      <c r="DH481">
        <f t="shared" si="224"/>
        <v>0</v>
      </c>
      <c r="DI481">
        <f t="shared" si="214"/>
        <v>0</v>
      </c>
      <c r="DJ481">
        <f t="shared" si="229"/>
        <v>24.04</v>
      </c>
      <c r="DK481">
        <v>0</v>
      </c>
      <c r="DL481" t="s">
        <v>3</v>
      </c>
      <c r="DM481">
        <v>0</v>
      </c>
      <c r="DN481" t="s">
        <v>3</v>
      </c>
      <c r="DO481">
        <v>0</v>
      </c>
    </row>
    <row r="482" spans="1:119" x14ac:dyDescent="0.2">
      <c r="A482">
        <f>ROW(Source!A398)</f>
        <v>398</v>
      </c>
      <c r="B482">
        <v>151751237</v>
      </c>
      <c r="C482">
        <v>151752519</v>
      </c>
      <c r="D482">
        <v>37394269</v>
      </c>
      <c r="E482">
        <v>1</v>
      </c>
      <c r="F482">
        <v>1</v>
      </c>
      <c r="G482">
        <v>37345137</v>
      </c>
      <c r="H482">
        <v>3</v>
      </c>
      <c r="I482" t="s">
        <v>533</v>
      </c>
      <c r="J482" t="s">
        <v>534</v>
      </c>
      <c r="K482" t="s">
        <v>535</v>
      </c>
      <c r="L482">
        <v>1348</v>
      </c>
      <c r="N482">
        <v>1009</v>
      </c>
      <c r="O482" t="s">
        <v>511</v>
      </c>
      <c r="P482" t="s">
        <v>511</v>
      </c>
      <c r="Q482">
        <v>1000</v>
      </c>
      <c r="W482">
        <v>0</v>
      </c>
      <c r="X482">
        <v>403804236</v>
      </c>
      <c r="Y482">
        <f t="shared" si="204"/>
        <v>6.0000000000000002E-5</v>
      </c>
      <c r="AA482">
        <v>64128.62</v>
      </c>
      <c r="AB482">
        <v>0</v>
      </c>
      <c r="AC482">
        <v>0</v>
      </c>
      <c r="AD482">
        <v>0</v>
      </c>
      <c r="AE482">
        <v>64128.62</v>
      </c>
      <c r="AF482">
        <v>0</v>
      </c>
      <c r="AG482">
        <v>0</v>
      </c>
      <c r="AH482">
        <v>0</v>
      </c>
      <c r="AI482">
        <v>1</v>
      </c>
      <c r="AJ482">
        <v>1</v>
      </c>
      <c r="AK482">
        <v>1</v>
      </c>
      <c r="AL482">
        <v>1</v>
      </c>
      <c r="AM482">
        <v>-2</v>
      </c>
      <c r="AN482">
        <v>0</v>
      </c>
      <c r="AO482">
        <v>1</v>
      </c>
      <c r="AP482">
        <v>1</v>
      </c>
      <c r="AQ482">
        <v>0</v>
      </c>
      <c r="AR482">
        <v>0</v>
      </c>
      <c r="AS482" t="s">
        <v>3</v>
      </c>
      <c r="AT482">
        <v>6.0000000000000002E-5</v>
      </c>
      <c r="AU482" t="s">
        <v>3</v>
      </c>
      <c r="AV482">
        <v>0</v>
      </c>
      <c r="AW482">
        <v>2</v>
      </c>
      <c r="AX482">
        <v>151752540</v>
      </c>
      <c r="AY482">
        <v>1</v>
      </c>
      <c r="AZ482">
        <v>0</v>
      </c>
      <c r="BA482">
        <v>576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CV482">
        <v>0</v>
      </c>
      <c r="CW482">
        <v>0</v>
      </c>
      <c r="CX482">
        <f>ROUND(Y482*Source!I398,9)</f>
        <v>1.2E-4</v>
      </c>
      <c r="CY482">
        <f t="shared" si="226"/>
        <v>64128.62</v>
      </c>
      <c r="CZ482">
        <f t="shared" si="227"/>
        <v>64128.62</v>
      </c>
      <c r="DA482">
        <f t="shared" si="228"/>
        <v>1</v>
      </c>
      <c r="DB482">
        <f t="shared" si="205"/>
        <v>3.85</v>
      </c>
      <c r="DC482">
        <f t="shared" si="206"/>
        <v>0</v>
      </c>
      <c r="DD482" t="s">
        <v>3</v>
      </c>
      <c r="DE482" t="s">
        <v>3</v>
      </c>
      <c r="DF482">
        <f t="shared" si="225"/>
        <v>7.7</v>
      </c>
      <c r="DG482">
        <f t="shared" si="223"/>
        <v>0</v>
      </c>
      <c r="DH482">
        <f t="shared" si="224"/>
        <v>0</v>
      </c>
      <c r="DI482">
        <f t="shared" si="214"/>
        <v>0</v>
      </c>
      <c r="DJ482">
        <f t="shared" si="229"/>
        <v>7.7</v>
      </c>
      <c r="DK482">
        <v>0</v>
      </c>
      <c r="DL482" t="s">
        <v>3</v>
      </c>
      <c r="DM482">
        <v>0</v>
      </c>
      <c r="DN482" t="s">
        <v>3</v>
      </c>
      <c r="DO482">
        <v>0</v>
      </c>
    </row>
    <row r="483" spans="1:119" x14ac:dyDescent="0.2">
      <c r="A483">
        <f>ROW(Source!A398)</f>
        <v>398</v>
      </c>
      <c r="B483">
        <v>151751237</v>
      </c>
      <c r="C483">
        <v>151752519</v>
      </c>
      <c r="D483">
        <v>37394277</v>
      </c>
      <c r="E483">
        <v>1</v>
      </c>
      <c r="F483">
        <v>1</v>
      </c>
      <c r="G483">
        <v>37345137</v>
      </c>
      <c r="H483">
        <v>3</v>
      </c>
      <c r="I483" t="s">
        <v>536</v>
      </c>
      <c r="J483" t="s">
        <v>537</v>
      </c>
      <c r="K483" t="s">
        <v>538</v>
      </c>
      <c r="L483">
        <v>1348</v>
      </c>
      <c r="N483">
        <v>1009</v>
      </c>
      <c r="O483" t="s">
        <v>511</v>
      </c>
      <c r="P483" t="s">
        <v>511</v>
      </c>
      <c r="Q483">
        <v>1000</v>
      </c>
      <c r="W483">
        <v>0</v>
      </c>
      <c r="X483">
        <v>1034648933</v>
      </c>
      <c r="Y483">
        <f t="shared" si="204"/>
        <v>1E-4</v>
      </c>
      <c r="AA483">
        <v>81246.399999999994</v>
      </c>
      <c r="AB483">
        <v>0</v>
      </c>
      <c r="AC483">
        <v>0</v>
      </c>
      <c r="AD483">
        <v>0</v>
      </c>
      <c r="AE483">
        <v>81246.399999999994</v>
      </c>
      <c r="AF483">
        <v>0</v>
      </c>
      <c r="AG483">
        <v>0</v>
      </c>
      <c r="AH483">
        <v>0</v>
      </c>
      <c r="AI483">
        <v>1</v>
      </c>
      <c r="AJ483">
        <v>1</v>
      </c>
      <c r="AK483">
        <v>1</v>
      </c>
      <c r="AL483">
        <v>1</v>
      </c>
      <c r="AM483">
        <v>-2</v>
      </c>
      <c r="AN483">
        <v>0</v>
      </c>
      <c r="AO483">
        <v>1</v>
      </c>
      <c r="AP483">
        <v>1</v>
      </c>
      <c r="AQ483">
        <v>0</v>
      </c>
      <c r="AR483">
        <v>0</v>
      </c>
      <c r="AS483" t="s">
        <v>3</v>
      </c>
      <c r="AT483">
        <v>1E-4</v>
      </c>
      <c r="AU483" t="s">
        <v>3</v>
      </c>
      <c r="AV483">
        <v>0</v>
      </c>
      <c r="AW483">
        <v>2</v>
      </c>
      <c r="AX483">
        <v>151752541</v>
      </c>
      <c r="AY483">
        <v>1</v>
      </c>
      <c r="AZ483">
        <v>0</v>
      </c>
      <c r="BA483">
        <v>577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CV483">
        <v>0</v>
      </c>
      <c r="CW483">
        <v>0</v>
      </c>
      <c r="CX483">
        <f>ROUND(Y483*Source!I398,9)</f>
        <v>2.0000000000000001E-4</v>
      </c>
      <c r="CY483">
        <f t="shared" si="226"/>
        <v>81246.399999999994</v>
      </c>
      <c r="CZ483">
        <f t="shared" si="227"/>
        <v>81246.399999999994</v>
      </c>
      <c r="DA483">
        <f t="shared" si="228"/>
        <v>1</v>
      </c>
      <c r="DB483">
        <f t="shared" si="205"/>
        <v>8.1199999999999992</v>
      </c>
      <c r="DC483">
        <f t="shared" si="206"/>
        <v>0</v>
      </c>
      <c r="DD483" t="s">
        <v>3</v>
      </c>
      <c r="DE483" t="s">
        <v>3</v>
      </c>
      <c r="DF483">
        <f t="shared" si="225"/>
        <v>16.25</v>
      </c>
      <c r="DG483">
        <f t="shared" si="223"/>
        <v>0</v>
      </c>
      <c r="DH483">
        <f t="shared" si="224"/>
        <v>0</v>
      </c>
      <c r="DI483">
        <f t="shared" si="214"/>
        <v>0</v>
      </c>
      <c r="DJ483">
        <f t="shared" si="229"/>
        <v>16.25</v>
      </c>
      <c r="DK483">
        <v>0</v>
      </c>
      <c r="DL483" t="s">
        <v>3</v>
      </c>
      <c r="DM483">
        <v>0</v>
      </c>
      <c r="DN483" t="s">
        <v>3</v>
      </c>
      <c r="DO483">
        <v>0</v>
      </c>
    </row>
    <row r="484" spans="1:119" x14ac:dyDescent="0.2">
      <c r="A484">
        <f>ROW(Source!A398)</f>
        <v>398</v>
      </c>
      <c r="B484">
        <v>151751237</v>
      </c>
      <c r="C484">
        <v>151752519</v>
      </c>
      <c r="D484">
        <v>37407208</v>
      </c>
      <c r="E484">
        <v>1</v>
      </c>
      <c r="F484">
        <v>1</v>
      </c>
      <c r="G484">
        <v>37345137</v>
      </c>
      <c r="H484">
        <v>3</v>
      </c>
      <c r="I484" t="s">
        <v>539</v>
      </c>
      <c r="J484" t="s">
        <v>540</v>
      </c>
      <c r="K484" t="s">
        <v>541</v>
      </c>
      <c r="L484">
        <v>1301</v>
      </c>
      <c r="N484">
        <v>1003</v>
      </c>
      <c r="O484" t="s">
        <v>134</v>
      </c>
      <c r="P484" t="s">
        <v>134</v>
      </c>
      <c r="Q484">
        <v>1</v>
      </c>
      <c r="W484">
        <v>0</v>
      </c>
      <c r="X484">
        <v>660143704</v>
      </c>
      <c r="Y484">
        <f t="shared" si="204"/>
        <v>5.91</v>
      </c>
      <c r="AA484">
        <v>0.69</v>
      </c>
      <c r="AB484">
        <v>0</v>
      </c>
      <c r="AC484">
        <v>0</v>
      </c>
      <c r="AD484">
        <v>0</v>
      </c>
      <c r="AE484">
        <v>0.69</v>
      </c>
      <c r="AF484">
        <v>0</v>
      </c>
      <c r="AG484">
        <v>0</v>
      </c>
      <c r="AH484">
        <v>0</v>
      </c>
      <c r="AI484">
        <v>1</v>
      </c>
      <c r="AJ484">
        <v>1</v>
      </c>
      <c r="AK484">
        <v>1</v>
      </c>
      <c r="AL484">
        <v>1</v>
      </c>
      <c r="AM484">
        <v>-2</v>
      </c>
      <c r="AN484">
        <v>0</v>
      </c>
      <c r="AO484">
        <v>1</v>
      </c>
      <c r="AP484">
        <v>1</v>
      </c>
      <c r="AQ484">
        <v>0</v>
      </c>
      <c r="AR484">
        <v>0</v>
      </c>
      <c r="AS484" t="s">
        <v>3</v>
      </c>
      <c r="AT484">
        <v>5.91</v>
      </c>
      <c r="AU484" t="s">
        <v>3</v>
      </c>
      <c r="AV484">
        <v>0</v>
      </c>
      <c r="AW484">
        <v>2</v>
      </c>
      <c r="AX484">
        <v>151752542</v>
      </c>
      <c r="AY484">
        <v>1</v>
      </c>
      <c r="AZ484">
        <v>0</v>
      </c>
      <c r="BA484">
        <v>578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CV484">
        <v>0</v>
      </c>
      <c r="CW484">
        <v>0</v>
      </c>
      <c r="CX484">
        <f>ROUND(Y484*Source!I398,9)</f>
        <v>11.82</v>
      </c>
      <c r="CY484">
        <f t="shared" si="226"/>
        <v>0.69</v>
      </c>
      <c r="CZ484">
        <f t="shared" si="227"/>
        <v>0.69</v>
      </c>
      <c r="DA484">
        <f t="shared" si="228"/>
        <v>1</v>
      </c>
      <c r="DB484">
        <f t="shared" si="205"/>
        <v>4.08</v>
      </c>
      <c r="DC484">
        <f t="shared" si="206"/>
        <v>0</v>
      </c>
      <c r="DD484" t="s">
        <v>3</v>
      </c>
      <c r="DE484" t="s">
        <v>3</v>
      </c>
      <c r="DF484">
        <f t="shared" si="225"/>
        <v>8.16</v>
      </c>
      <c r="DG484">
        <f t="shared" si="223"/>
        <v>0</v>
      </c>
      <c r="DH484">
        <f t="shared" si="224"/>
        <v>0</v>
      </c>
      <c r="DI484">
        <f t="shared" si="214"/>
        <v>0</v>
      </c>
      <c r="DJ484">
        <f t="shared" si="229"/>
        <v>8.16</v>
      </c>
      <c r="DK484">
        <v>0</v>
      </c>
      <c r="DL484" t="s">
        <v>3</v>
      </c>
      <c r="DM484">
        <v>0</v>
      </c>
      <c r="DN484" t="s">
        <v>3</v>
      </c>
      <c r="DO484">
        <v>0</v>
      </c>
    </row>
    <row r="485" spans="1:119" x14ac:dyDescent="0.2">
      <c r="A485">
        <f>ROW(Source!A398)</f>
        <v>398</v>
      </c>
      <c r="B485">
        <v>151751237</v>
      </c>
      <c r="C485">
        <v>151752519</v>
      </c>
      <c r="D485">
        <v>37407278</v>
      </c>
      <c r="E485">
        <v>1</v>
      </c>
      <c r="F485">
        <v>1</v>
      </c>
      <c r="G485">
        <v>37345137</v>
      </c>
      <c r="H485">
        <v>3</v>
      </c>
      <c r="I485" t="s">
        <v>542</v>
      </c>
      <c r="J485" t="s">
        <v>543</v>
      </c>
      <c r="K485" t="s">
        <v>544</v>
      </c>
      <c r="L485">
        <v>1346</v>
      </c>
      <c r="N485">
        <v>1009</v>
      </c>
      <c r="O485" t="s">
        <v>507</v>
      </c>
      <c r="P485" t="s">
        <v>507</v>
      </c>
      <c r="Q485">
        <v>1</v>
      </c>
      <c r="W485">
        <v>0</v>
      </c>
      <c r="X485">
        <v>1313298043</v>
      </c>
      <c r="Y485">
        <f t="shared" si="204"/>
        <v>0.02</v>
      </c>
      <c r="AA485">
        <v>493.08</v>
      </c>
      <c r="AB485">
        <v>0</v>
      </c>
      <c r="AC485">
        <v>0</v>
      </c>
      <c r="AD485">
        <v>0</v>
      </c>
      <c r="AE485">
        <v>493.08</v>
      </c>
      <c r="AF485">
        <v>0</v>
      </c>
      <c r="AG485">
        <v>0</v>
      </c>
      <c r="AH485">
        <v>0</v>
      </c>
      <c r="AI485">
        <v>1</v>
      </c>
      <c r="AJ485">
        <v>1</v>
      </c>
      <c r="AK485">
        <v>1</v>
      </c>
      <c r="AL485">
        <v>1</v>
      </c>
      <c r="AM485">
        <v>-2</v>
      </c>
      <c r="AN485">
        <v>0</v>
      </c>
      <c r="AO485">
        <v>1</v>
      </c>
      <c r="AP485">
        <v>1</v>
      </c>
      <c r="AQ485">
        <v>0</v>
      </c>
      <c r="AR485">
        <v>0</v>
      </c>
      <c r="AS485" t="s">
        <v>3</v>
      </c>
      <c r="AT485">
        <v>0.02</v>
      </c>
      <c r="AU485" t="s">
        <v>3</v>
      </c>
      <c r="AV485">
        <v>0</v>
      </c>
      <c r="AW485">
        <v>2</v>
      </c>
      <c r="AX485">
        <v>151752543</v>
      </c>
      <c r="AY485">
        <v>1</v>
      </c>
      <c r="AZ485">
        <v>0</v>
      </c>
      <c r="BA485">
        <v>579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CV485">
        <v>0</v>
      </c>
      <c r="CW485">
        <v>0</v>
      </c>
      <c r="CX485">
        <f>ROUND(Y485*Source!I398,9)</f>
        <v>0.04</v>
      </c>
      <c r="CY485">
        <f t="shared" si="226"/>
        <v>493.08</v>
      </c>
      <c r="CZ485">
        <f t="shared" si="227"/>
        <v>493.08</v>
      </c>
      <c r="DA485">
        <f t="shared" si="228"/>
        <v>1</v>
      </c>
      <c r="DB485">
        <f t="shared" si="205"/>
        <v>9.86</v>
      </c>
      <c r="DC485">
        <f t="shared" si="206"/>
        <v>0</v>
      </c>
      <c r="DD485" t="s">
        <v>3</v>
      </c>
      <c r="DE485" t="s">
        <v>3</v>
      </c>
      <c r="DF485">
        <f t="shared" si="225"/>
        <v>19.72</v>
      </c>
      <c r="DG485">
        <f t="shared" si="223"/>
        <v>0</v>
      </c>
      <c r="DH485">
        <f t="shared" si="224"/>
        <v>0</v>
      </c>
      <c r="DI485">
        <f t="shared" si="214"/>
        <v>0</v>
      </c>
      <c r="DJ485">
        <f t="shared" si="229"/>
        <v>19.72</v>
      </c>
      <c r="DK485">
        <v>0</v>
      </c>
      <c r="DL485" t="s">
        <v>3</v>
      </c>
      <c r="DM485">
        <v>0</v>
      </c>
      <c r="DN485" t="s">
        <v>3</v>
      </c>
      <c r="DO485">
        <v>0</v>
      </c>
    </row>
    <row r="486" spans="1:119" x14ac:dyDescent="0.2">
      <c r="A486">
        <f>ROW(Source!A398)</f>
        <v>398</v>
      </c>
      <c r="B486">
        <v>151751237</v>
      </c>
      <c r="C486">
        <v>151752519</v>
      </c>
      <c r="D486">
        <v>37406760</v>
      </c>
      <c r="E486">
        <v>1</v>
      </c>
      <c r="F486">
        <v>1</v>
      </c>
      <c r="G486">
        <v>37345137</v>
      </c>
      <c r="H486">
        <v>3</v>
      </c>
      <c r="I486" t="s">
        <v>545</v>
      </c>
      <c r="J486" t="s">
        <v>546</v>
      </c>
      <c r="K486" t="s">
        <v>547</v>
      </c>
      <c r="L486">
        <v>1355</v>
      </c>
      <c r="N486">
        <v>1010</v>
      </c>
      <c r="O486" t="s">
        <v>184</v>
      </c>
      <c r="P486" t="s">
        <v>184</v>
      </c>
      <c r="Q486">
        <v>100</v>
      </c>
      <c r="W486">
        <v>0</v>
      </c>
      <c r="X486">
        <v>-1327613835</v>
      </c>
      <c r="Y486">
        <f t="shared" si="204"/>
        <v>0.04</v>
      </c>
      <c r="AA486">
        <v>413.16</v>
      </c>
      <c r="AB486">
        <v>0</v>
      </c>
      <c r="AC486">
        <v>0</v>
      </c>
      <c r="AD486">
        <v>0</v>
      </c>
      <c r="AE486">
        <v>413.16</v>
      </c>
      <c r="AF486">
        <v>0</v>
      </c>
      <c r="AG486">
        <v>0</v>
      </c>
      <c r="AH486">
        <v>0</v>
      </c>
      <c r="AI486">
        <v>1</v>
      </c>
      <c r="AJ486">
        <v>1</v>
      </c>
      <c r="AK486">
        <v>1</v>
      </c>
      <c r="AL486">
        <v>1</v>
      </c>
      <c r="AM486">
        <v>-2</v>
      </c>
      <c r="AN486">
        <v>0</v>
      </c>
      <c r="AO486">
        <v>1</v>
      </c>
      <c r="AP486">
        <v>1</v>
      </c>
      <c r="AQ486">
        <v>0</v>
      </c>
      <c r="AR486">
        <v>0</v>
      </c>
      <c r="AS486" t="s">
        <v>3</v>
      </c>
      <c r="AT486">
        <v>0.04</v>
      </c>
      <c r="AU486" t="s">
        <v>3</v>
      </c>
      <c r="AV486">
        <v>0</v>
      </c>
      <c r="AW486">
        <v>2</v>
      </c>
      <c r="AX486">
        <v>151752544</v>
      </c>
      <c r="AY486">
        <v>1</v>
      </c>
      <c r="AZ486">
        <v>0</v>
      </c>
      <c r="BA486">
        <v>580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CV486">
        <v>0</v>
      </c>
      <c r="CW486">
        <v>0</v>
      </c>
      <c r="CX486">
        <f>ROUND(Y486*Source!I398,9)</f>
        <v>0.08</v>
      </c>
      <c r="CY486">
        <f t="shared" si="226"/>
        <v>413.16</v>
      </c>
      <c r="CZ486">
        <f t="shared" si="227"/>
        <v>413.16</v>
      </c>
      <c r="DA486">
        <f t="shared" si="228"/>
        <v>1</v>
      </c>
      <c r="DB486">
        <f t="shared" si="205"/>
        <v>16.53</v>
      </c>
      <c r="DC486">
        <f t="shared" si="206"/>
        <v>0</v>
      </c>
      <c r="DD486" t="s">
        <v>3</v>
      </c>
      <c r="DE486" t="s">
        <v>3</v>
      </c>
      <c r="DF486">
        <f t="shared" si="225"/>
        <v>33.049999999999997</v>
      </c>
      <c r="DG486">
        <f t="shared" si="223"/>
        <v>0</v>
      </c>
      <c r="DH486">
        <f t="shared" si="224"/>
        <v>0</v>
      </c>
      <c r="DI486">
        <f t="shared" si="214"/>
        <v>0</v>
      </c>
      <c r="DJ486">
        <f t="shared" si="229"/>
        <v>33.049999999999997</v>
      </c>
      <c r="DK486">
        <v>0</v>
      </c>
      <c r="DL486" t="s">
        <v>3</v>
      </c>
      <c r="DM486">
        <v>0</v>
      </c>
      <c r="DN486" t="s">
        <v>3</v>
      </c>
      <c r="DO486">
        <v>0</v>
      </c>
    </row>
    <row r="487" spans="1:119" x14ac:dyDescent="0.2">
      <c r="A487">
        <f>ROW(Source!A398)</f>
        <v>398</v>
      </c>
      <c r="B487">
        <v>151751237</v>
      </c>
      <c r="C487">
        <v>151752519</v>
      </c>
      <c r="D487">
        <v>37367069</v>
      </c>
      <c r="E487">
        <v>37345137</v>
      </c>
      <c r="F487">
        <v>1</v>
      </c>
      <c r="G487">
        <v>37345137</v>
      </c>
      <c r="H487">
        <v>3</v>
      </c>
      <c r="I487" t="s">
        <v>516</v>
      </c>
      <c r="J487" t="s">
        <v>3</v>
      </c>
      <c r="K487" t="s">
        <v>517</v>
      </c>
      <c r="L487">
        <v>1348</v>
      </c>
      <c r="N487">
        <v>1009</v>
      </c>
      <c r="O487" t="s">
        <v>511</v>
      </c>
      <c r="P487" t="s">
        <v>511</v>
      </c>
      <c r="Q487">
        <v>1000</v>
      </c>
      <c r="W487">
        <v>0</v>
      </c>
      <c r="X487">
        <v>-783086922</v>
      </c>
      <c r="Y487">
        <f t="shared" si="204"/>
        <v>1E-3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1</v>
      </c>
      <c r="AJ487">
        <v>1</v>
      </c>
      <c r="AK487">
        <v>1</v>
      </c>
      <c r="AL487">
        <v>1</v>
      </c>
      <c r="AM487">
        <v>-2</v>
      </c>
      <c r="AN487">
        <v>0</v>
      </c>
      <c r="AO487">
        <v>1</v>
      </c>
      <c r="AP487">
        <v>1</v>
      </c>
      <c r="AQ487">
        <v>0</v>
      </c>
      <c r="AR487">
        <v>0</v>
      </c>
      <c r="AS487" t="s">
        <v>3</v>
      </c>
      <c r="AT487">
        <v>1E-3</v>
      </c>
      <c r="AU487" t="s">
        <v>3</v>
      </c>
      <c r="AV487">
        <v>0</v>
      </c>
      <c r="AW487">
        <v>2</v>
      </c>
      <c r="AX487">
        <v>151752548</v>
      </c>
      <c r="AY487">
        <v>1</v>
      </c>
      <c r="AZ487">
        <v>0</v>
      </c>
      <c r="BA487">
        <v>584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CV487">
        <v>0</v>
      </c>
      <c r="CW487">
        <v>0</v>
      </c>
      <c r="CX487">
        <f>ROUND(Y487*Source!I398,9)</f>
        <v>2E-3</v>
      </c>
      <c r="CY487">
        <f t="shared" si="226"/>
        <v>0</v>
      </c>
      <c r="CZ487">
        <f t="shared" si="227"/>
        <v>0</v>
      </c>
      <c r="DA487">
        <f t="shared" si="228"/>
        <v>1</v>
      </c>
      <c r="DB487">
        <f t="shared" si="205"/>
        <v>0</v>
      </c>
      <c r="DC487">
        <f t="shared" si="206"/>
        <v>0</v>
      </c>
      <c r="DD487" t="s">
        <v>3</v>
      </c>
      <c r="DE487" t="s">
        <v>3</v>
      </c>
      <c r="DF487">
        <f t="shared" si="225"/>
        <v>0</v>
      </c>
      <c r="DG487">
        <f t="shared" si="223"/>
        <v>0</v>
      </c>
      <c r="DH487">
        <f t="shared" si="224"/>
        <v>0</v>
      </c>
      <c r="DI487">
        <f t="shared" si="214"/>
        <v>0</v>
      </c>
      <c r="DJ487">
        <f t="shared" si="229"/>
        <v>0</v>
      </c>
      <c r="DK487">
        <v>0</v>
      </c>
      <c r="DL487" t="s">
        <v>3</v>
      </c>
      <c r="DM487">
        <v>0</v>
      </c>
      <c r="DN487" t="s">
        <v>3</v>
      </c>
      <c r="DO487">
        <v>0</v>
      </c>
    </row>
    <row r="488" spans="1:119" x14ac:dyDescent="0.2">
      <c r="A488">
        <f>ROW(Source!A399)</f>
        <v>399</v>
      </c>
      <c r="B488">
        <v>151751235</v>
      </c>
      <c r="C488">
        <v>151752519</v>
      </c>
      <c r="D488">
        <v>37345142</v>
      </c>
      <c r="E488">
        <v>37345137</v>
      </c>
      <c r="F488">
        <v>1</v>
      </c>
      <c r="G488">
        <v>37345137</v>
      </c>
      <c r="H488">
        <v>1</v>
      </c>
      <c r="I488" t="s">
        <v>497</v>
      </c>
      <c r="J488" t="s">
        <v>3</v>
      </c>
      <c r="K488" t="s">
        <v>498</v>
      </c>
      <c r="L488">
        <v>1191</v>
      </c>
      <c r="N488">
        <v>1013</v>
      </c>
      <c r="O488" t="s">
        <v>499</v>
      </c>
      <c r="P488" t="s">
        <v>499</v>
      </c>
      <c r="Q488">
        <v>1</v>
      </c>
      <c r="W488">
        <v>0</v>
      </c>
      <c r="X488">
        <v>476480486</v>
      </c>
      <c r="Y488">
        <f t="shared" si="204"/>
        <v>9.3000000000000007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1</v>
      </c>
      <c r="AJ488">
        <v>1</v>
      </c>
      <c r="AK488">
        <v>1</v>
      </c>
      <c r="AL488">
        <v>1</v>
      </c>
      <c r="AM488">
        <v>5</v>
      </c>
      <c r="AN488">
        <v>0</v>
      </c>
      <c r="AO488">
        <v>1</v>
      </c>
      <c r="AP488">
        <v>1</v>
      </c>
      <c r="AQ488">
        <v>0</v>
      </c>
      <c r="AR488">
        <v>0</v>
      </c>
      <c r="AS488" t="s">
        <v>3</v>
      </c>
      <c r="AT488">
        <v>9.3000000000000007</v>
      </c>
      <c r="AU488" t="s">
        <v>3</v>
      </c>
      <c r="AV488">
        <v>1</v>
      </c>
      <c r="AW488">
        <v>2</v>
      </c>
      <c r="AX488">
        <v>151752533</v>
      </c>
      <c r="AY488">
        <v>1</v>
      </c>
      <c r="AZ488">
        <v>0</v>
      </c>
      <c r="BA488">
        <v>585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CU488">
        <f>ROUND(AT488*Source!I399*AH488*AL488,2)</f>
        <v>0</v>
      </c>
      <c r="CV488">
        <f>ROUND(Y488*Source!I399,9)</f>
        <v>18.600000000000001</v>
      </c>
      <c r="CW488">
        <v>0</v>
      </c>
      <c r="CX488">
        <f>ROUND(Y488*Source!I399,9)</f>
        <v>18.600000000000001</v>
      </c>
      <c r="CY488">
        <f>AD488</f>
        <v>0</v>
      </c>
      <c r="CZ488">
        <f>AH488</f>
        <v>0</v>
      </c>
      <c r="DA488">
        <f>AL488</f>
        <v>1</v>
      </c>
      <c r="DB488">
        <f t="shared" si="205"/>
        <v>0</v>
      </c>
      <c r="DC488">
        <f t="shared" si="206"/>
        <v>0</v>
      </c>
      <c r="DD488" t="s">
        <v>3</v>
      </c>
      <c r="DE488" t="s">
        <v>3</v>
      </c>
      <c r="DF488">
        <f t="shared" si="225"/>
        <v>0</v>
      </c>
      <c r="DG488">
        <f t="shared" si="223"/>
        <v>0</v>
      </c>
      <c r="DH488">
        <f t="shared" si="224"/>
        <v>0</v>
      </c>
      <c r="DI488">
        <f t="shared" si="214"/>
        <v>0</v>
      </c>
      <c r="DJ488">
        <f>DI488</f>
        <v>0</v>
      </c>
      <c r="DK488">
        <v>0</v>
      </c>
      <c r="DL488" t="s">
        <v>3</v>
      </c>
      <c r="DM488">
        <v>0</v>
      </c>
      <c r="DN488" t="s">
        <v>3</v>
      </c>
      <c r="DO488">
        <v>0</v>
      </c>
    </row>
    <row r="489" spans="1:119" x14ac:dyDescent="0.2">
      <c r="A489">
        <f>ROW(Source!A399)</f>
        <v>399</v>
      </c>
      <c r="B489">
        <v>151751235</v>
      </c>
      <c r="C489">
        <v>151752519</v>
      </c>
      <c r="D489">
        <v>37417785</v>
      </c>
      <c r="E489">
        <v>1</v>
      </c>
      <c r="F489">
        <v>1</v>
      </c>
      <c r="G489">
        <v>37345137</v>
      </c>
      <c r="H489">
        <v>2</v>
      </c>
      <c r="I489" t="s">
        <v>500</v>
      </c>
      <c r="J489" t="s">
        <v>501</v>
      </c>
      <c r="K489" t="s">
        <v>502</v>
      </c>
      <c r="L489">
        <v>1368</v>
      </c>
      <c r="N489">
        <v>1011</v>
      </c>
      <c r="O489" t="s">
        <v>503</v>
      </c>
      <c r="P489" t="s">
        <v>503</v>
      </c>
      <c r="Q489">
        <v>1</v>
      </c>
      <c r="W489">
        <v>0</v>
      </c>
      <c r="X489">
        <v>-32031357</v>
      </c>
      <c r="Y489">
        <f t="shared" si="204"/>
        <v>0.4</v>
      </c>
      <c r="AA489">
        <v>0</v>
      </c>
      <c r="AB489">
        <v>1517.26</v>
      </c>
      <c r="AC489">
        <v>455.99</v>
      </c>
      <c r="AD489">
        <v>0</v>
      </c>
      <c r="AE489">
        <v>0</v>
      </c>
      <c r="AF489">
        <v>114.83</v>
      </c>
      <c r="AG489">
        <v>12.62</v>
      </c>
      <c r="AH489">
        <v>0</v>
      </c>
      <c r="AI489">
        <v>1</v>
      </c>
      <c r="AJ489">
        <v>12.62</v>
      </c>
      <c r="AK489">
        <v>34.51</v>
      </c>
      <c r="AL489">
        <v>1</v>
      </c>
      <c r="AM489">
        <v>2</v>
      </c>
      <c r="AN489">
        <v>0</v>
      </c>
      <c r="AO489">
        <v>1</v>
      </c>
      <c r="AP489">
        <v>1</v>
      </c>
      <c r="AQ489">
        <v>0</v>
      </c>
      <c r="AR489">
        <v>0</v>
      </c>
      <c r="AS489" t="s">
        <v>3</v>
      </c>
      <c r="AT489">
        <v>0.4</v>
      </c>
      <c r="AU489" t="s">
        <v>3</v>
      </c>
      <c r="AV489">
        <v>0</v>
      </c>
      <c r="AW489">
        <v>2</v>
      </c>
      <c r="AX489">
        <v>151752534</v>
      </c>
      <c r="AY489">
        <v>1</v>
      </c>
      <c r="AZ489">
        <v>0</v>
      </c>
      <c r="BA489">
        <v>586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CV489">
        <v>0</v>
      </c>
      <c r="CW489">
        <f>ROUND(Y489*Source!I399,9)</f>
        <v>0.8</v>
      </c>
      <c r="CX489">
        <f>ROUND(Y489*Source!I399,9)</f>
        <v>0.8</v>
      </c>
      <c r="CY489">
        <f>AB489</f>
        <v>1517.26</v>
      </c>
      <c r="CZ489">
        <f>AF489</f>
        <v>114.83</v>
      </c>
      <c r="DA489">
        <f>AJ489</f>
        <v>12.62</v>
      </c>
      <c r="DB489">
        <f t="shared" si="205"/>
        <v>45.93</v>
      </c>
      <c r="DC489">
        <f t="shared" si="206"/>
        <v>5.05</v>
      </c>
      <c r="DD489" t="s">
        <v>3</v>
      </c>
      <c r="DE489" t="s">
        <v>3</v>
      </c>
      <c r="DF489">
        <f t="shared" si="225"/>
        <v>0</v>
      </c>
      <c r="DG489">
        <f>ROUND(ROUND(AF489*AJ489,2)*CX489,2)</f>
        <v>1159.32</v>
      </c>
      <c r="DH489">
        <f>ROUND(ROUND(AG489*AK489,2)*CX489,2)</f>
        <v>348.42</v>
      </c>
      <c r="DI489">
        <f t="shared" si="214"/>
        <v>0</v>
      </c>
      <c r="DJ489">
        <f>DG489</f>
        <v>1159.32</v>
      </c>
      <c r="DK489">
        <v>0</v>
      </c>
      <c r="DL489" t="s">
        <v>3</v>
      </c>
      <c r="DM489">
        <v>0</v>
      </c>
      <c r="DN489" t="s">
        <v>3</v>
      </c>
      <c r="DO489">
        <v>0</v>
      </c>
    </row>
    <row r="490" spans="1:119" x14ac:dyDescent="0.2">
      <c r="A490">
        <f>ROW(Source!A399)</f>
        <v>399</v>
      </c>
      <c r="B490">
        <v>151751235</v>
      </c>
      <c r="C490">
        <v>151752519</v>
      </c>
      <c r="D490">
        <v>37393578</v>
      </c>
      <c r="E490">
        <v>1</v>
      </c>
      <c r="F490">
        <v>1</v>
      </c>
      <c r="G490">
        <v>37345137</v>
      </c>
      <c r="H490">
        <v>3</v>
      </c>
      <c r="I490" t="s">
        <v>518</v>
      </c>
      <c r="J490" t="s">
        <v>519</v>
      </c>
      <c r="K490" t="s">
        <v>520</v>
      </c>
      <c r="L490">
        <v>1348</v>
      </c>
      <c r="N490">
        <v>1009</v>
      </c>
      <c r="O490" t="s">
        <v>511</v>
      </c>
      <c r="P490" t="s">
        <v>511</v>
      </c>
      <c r="Q490">
        <v>1000</v>
      </c>
      <c r="W490">
        <v>0</v>
      </c>
      <c r="X490">
        <v>1238321560</v>
      </c>
      <c r="Y490">
        <f t="shared" si="204"/>
        <v>2.9999999999999997E-4</v>
      </c>
      <c r="AA490">
        <v>6836.51</v>
      </c>
      <c r="AB490">
        <v>0</v>
      </c>
      <c r="AC490">
        <v>0</v>
      </c>
      <c r="AD490">
        <v>0</v>
      </c>
      <c r="AE490">
        <v>1227.3800000000001</v>
      </c>
      <c r="AF490">
        <v>0</v>
      </c>
      <c r="AG490">
        <v>0</v>
      </c>
      <c r="AH490">
        <v>0</v>
      </c>
      <c r="AI490">
        <v>5.57</v>
      </c>
      <c r="AJ490">
        <v>1</v>
      </c>
      <c r="AK490">
        <v>1</v>
      </c>
      <c r="AL490">
        <v>1</v>
      </c>
      <c r="AM490">
        <v>2</v>
      </c>
      <c r="AN490">
        <v>0</v>
      </c>
      <c r="AO490">
        <v>1</v>
      </c>
      <c r="AP490">
        <v>1</v>
      </c>
      <c r="AQ490">
        <v>0</v>
      </c>
      <c r="AR490">
        <v>0</v>
      </c>
      <c r="AS490" t="s">
        <v>3</v>
      </c>
      <c r="AT490">
        <v>2.9999999999999997E-4</v>
      </c>
      <c r="AU490" t="s">
        <v>3</v>
      </c>
      <c r="AV490">
        <v>0</v>
      </c>
      <c r="AW490">
        <v>2</v>
      </c>
      <c r="AX490">
        <v>151752535</v>
      </c>
      <c r="AY490">
        <v>1</v>
      </c>
      <c r="AZ490">
        <v>0</v>
      </c>
      <c r="BA490">
        <v>587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CV490">
        <v>0</v>
      </c>
      <c r="CW490">
        <v>0</v>
      </c>
      <c r="CX490">
        <f>ROUND(Y490*Source!I399,9)</f>
        <v>5.9999999999999995E-4</v>
      </c>
      <c r="CY490">
        <f t="shared" ref="CY490:CY500" si="230">AA490</f>
        <v>6836.51</v>
      </c>
      <c r="CZ490">
        <f t="shared" ref="CZ490:CZ500" si="231">AE490</f>
        <v>1227.3800000000001</v>
      </c>
      <c r="DA490">
        <f t="shared" ref="DA490:DA500" si="232">AI490</f>
        <v>5.57</v>
      </c>
      <c r="DB490">
        <f t="shared" si="205"/>
        <v>0.37</v>
      </c>
      <c r="DC490">
        <f t="shared" si="206"/>
        <v>0</v>
      </c>
      <c r="DD490" t="s">
        <v>3</v>
      </c>
      <c r="DE490" t="s">
        <v>3</v>
      </c>
      <c r="DF490">
        <f t="shared" ref="DF490:DF500" si="233">ROUND(ROUND(AE490*AI490,2)*CX490,2)</f>
        <v>4.0999999999999996</v>
      </c>
      <c r="DG490">
        <f t="shared" ref="DG490:DG521" si="234">ROUND(ROUND(AF490,2)*CX490,2)</f>
        <v>0</v>
      </c>
      <c r="DH490">
        <f t="shared" ref="DH490:DH521" si="235">ROUND(ROUND(AG490,2)*CX490,2)</f>
        <v>0</v>
      </c>
      <c r="DI490">
        <f t="shared" si="214"/>
        <v>0</v>
      </c>
      <c r="DJ490">
        <f t="shared" ref="DJ490:DJ500" si="236">DF490</f>
        <v>4.0999999999999996</v>
      </c>
      <c r="DK490">
        <v>0</v>
      </c>
      <c r="DL490" t="s">
        <v>3</v>
      </c>
      <c r="DM490">
        <v>0</v>
      </c>
      <c r="DN490" t="s">
        <v>3</v>
      </c>
      <c r="DO490">
        <v>0</v>
      </c>
    </row>
    <row r="491" spans="1:119" x14ac:dyDescent="0.2">
      <c r="A491">
        <f>ROW(Source!A399)</f>
        <v>399</v>
      </c>
      <c r="B491">
        <v>151751235</v>
      </c>
      <c r="C491">
        <v>151752519</v>
      </c>
      <c r="D491">
        <v>37395969</v>
      </c>
      <c r="E491">
        <v>1</v>
      </c>
      <c r="F491">
        <v>1</v>
      </c>
      <c r="G491">
        <v>37345137</v>
      </c>
      <c r="H491">
        <v>3</v>
      </c>
      <c r="I491" t="s">
        <v>521</v>
      </c>
      <c r="J491" t="s">
        <v>522</v>
      </c>
      <c r="K491" t="s">
        <v>523</v>
      </c>
      <c r="L491">
        <v>1346</v>
      </c>
      <c r="N491">
        <v>1009</v>
      </c>
      <c r="O491" t="s">
        <v>507</v>
      </c>
      <c r="P491" t="s">
        <v>507</v>
      </c>
      <c r="Q491">
        <v>1</v>
      </c>
      <c r="W491">
        <v>0</v>
      </c>
      <c r="X491">
        <v>946507008</v>
      </c>
      <c r="Y491">
        <f t="shared" si="204"/>
        <v>0.03</v>
      </c>
      <c r="AA491">
        <v>194.77</v>
      </c>
      <c r="AB491">
        <v>0</v>
      </c>
      <c r="AC491">
        <v>0</v>
      </c>
      <c r="AD491">
        <v>0</v>
      </c>
      <c r="AE491">
        <v>15.11</v>
      </c>
      <c r="AF491">
        <v>0</v>
      </c>
      <c r="AG491">
        <v>0</v>
      </c>
      <c r="AH491">
        <v>0</v>
      </c>
      <c r="AI491">
        <v>12.89</v>
      </c>
      <c r="AJ491">
        <v>1</v>
      </c>
      <c r="AK491">
        <v>1</v>
      </c>
      <c r="AL491">
        <v>1</v>
      </c>
      <c r="AM491">
        <v>2</v>
      </c>
      <c r="AN491">
        <v>0</v>
      </c>
      <c r="AO491">
        <v>1</v>
      </c>
      <c r="AP491">
        <v>1</v>
      </c>
      <c r="AQ491">
        <v>0</v>
      </c>
      <c r="AR491">
        <v>0</v>
      </c>
      <c r="AS491" t="s">
        <v>3</v>
      </c>
      <c r="AT491">
        <v>0.03</v>
      </c>
      <c r="AU491" t="s">
        <v>3</v>
      </c>
      <c r="AV491">
        <v>0</v>
      </c>
      <c r="AW491">
        <v>2</v>
      </c>
      <c r="AX491">
        <v>151752536</v>
      </c>
      <c r="AY491">
        <v>1</v>
      </c>
      <c r="AZ491">
        <v>0</v>
      </c>
      <c r="BA491">
        <v>588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CV491">
        <v>0</v>
      </c>
      <c r="CW491">
        <v>0</v>
      </c>
      <c r="CX491">
        <f>ROUND(Y491*Source!I399,9)</f>
        <v>0.06</v>
      </c>
      <c r="CY491">
        <f t="shared" si="230"/>
        <v>194.77</v>
      </c>
      <c r="CZ491">
        <f t="shared" si="231"/>
        <v>15.11</v>
      </c>
      <c r="DA491">
        <f t="shared" si="232"/>
        <v>12.89</v>
      </c>
      <c r="DB491">
        <f t="shared" si="205"/>
        <v>0.45</v>
      </c>
      <c r="DC491">
        <f t="shared" si="206"/>
        <v>0</v>
      </c>
      <c r="DD491" t="s">
        <v>3</v>
      </c>
      <c r="DE491" t="s">
        <v>3</v>
      </c>
      <c r="DF491">
        <f t="shared" si="233"/>
        <v>11.69</v>
      </c>
      <c r="DG491">
        <f t="shared" si="234"/>
        <v>0</v>
      </c>
      <c r="DH491">
        <f t="shared" si="235"/>
        <v>0</v>
      </c>
      <c r="DI491">
        <f t="shared" si="214"/>
        <v>0</v>
      </c>
      <c r="DJ491">
        <f t="shared" si="236"/>
        <v>11.69</v>
      </c>
      <c r="DK491">
        <v>0</v>
      </c>
      <c r="DL491" t="s">
        <v>3</v>
      </c>
      <c r="DM491">
        <v>0</v>
      </c>
      <c r="DN491" t="s">
        <v>3</v>
      </c>
      <c r="DO491">
        <v>0</v>
      </c>
    </row>
    <row r="492" spans="1:119" x14ac:dyDescent="0.2">
      <c r="A492">
        <f>ROW(Source!A399)</f>
        <v>399</v>
      </c>
      <c r="B492">
        <v>151751235</v>
      </c>
      <c r="C492">
        <v>151752519</v>
      </c>
      <c r="D492">
        <v>37393756</v>
      </c>
      <c r="E492">
        <v>1</v>
      </c>
      <c r="F492">
        <v>1</v>
      </c>
      <c r="G492">
        <v>37345137</v>
      </c>
      <c r="H492">
        <v>3</v>
      </c>
      <c r="I492" t="s">
        <v>524</v>
      </c>
      <c r="J492" t="s">
        <v>525</v>
      </c>
      <c r="K492" t="s">
        <v>526</v>
      </c>
      <c r="L492">
        <v>1346</v>
      </c>
      <c r="N492">
        <v>1009</v>
      </c>
      <c r="O492" t="s">
        <v>507</v>
      </c>
      <c r="P492" t="s">
        <v>507</v>
      </c>
      <c r="Q492">
        <v>1</v>
      </c>
      <c r="W492">
        <v>0</v>
      </c>
      <c r="X492">
        <v>-286966143</v>
      </c>
      <c r="Y492">
        <f t="shared" si="204"/>
        <v>0.01</v>
      </c>
      <c r="AA492">
        <v>464.93</v>
      </c>
      <c r="AB492">
        <v>0</v>
      </c>
      <c r="AC492">
        <v>0</v>
      </c>
      <c r="AD492">
        <v>0</v>
      </c>
      <c r="AE492">
        <v>16.7</v>
      </c>
      <c r="AF492">
        <v>0</v>
      </c>
      <c r="AG492">
        <v>0</v>
      </c>
      <c r="AH492">
        <v>0</v>
      </c>
      <c r="AI492">
        <v>27.84</v>
      </c>
      <c r="AJ492">
        <v>1</v>
      </c>
      <c r="AK492">
        <v>1</v>
      </c>
      <c r="AL492">
        <v>1</v>
      </c>
      <c r="AM492">
        <v>2</v>
      </c>
      <c r="AN492">
        <v>0</v>
      </c>
      <c r="AO492">
        <v>1</v>
      </c>
      <c r="AP492">
        <v>1</v>
      </c>
      <c r="AQ492">
        <v>0</v>
      </c>
      <c r="AR492">
        <v>0</v>
      </c>
      <c r="AS492" t="s">
        <v>3</v>
      </c>
      <c r="AT492">
        <v>0.01</v>
      </c>
      <c r="AU492" t="s">
        <v>3</v>
      </c>
      <c r="AV492">
        <v>0</v>
      </c>
      <c r="AW492">
        <v>2</v>
      </c>
      <c r="AX492">
        <v>151752537</v>
      </c>
      <c r="AY492">
        <v>1</v>
      </c>
      <c r="AZ492">
        <v>0</v>
      </c>
      <c r="BA492">
        <v>589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CV492">
        <v>0</v>
      </c>
      <c r="CW492">
        <v>0</v>
      </c>
      <c r="CX492">
        <f>ROUND(Y492*Source!I399,9)</f>
        <v>0.02</v>
      </c>
      <c r="CY492">
        <f t="shared" si="230"/>
        <v>464.93</v>
      </c>
      <c r="CZ492">
        <f t="shared" si="231"/>
        <v>16.7</v>
      </c>
      <c r="DA492">
        <f t="shared" si="232"/>
        <v>27.84</v>
      </c>
      <c r="DB492">
        <f t="shared" si="205"/>
        <v>0.17</v>
      </c>
      <c r="DC492">
        <f t="shared" si="206"/>
        <v>0</v>
      </c>
      <c r="DD492" t="s">
        <v>3</v>
      </c>
      <c r="DE492" t="s">
        <v>3</v>
      </c>
      <c r="DF492">
        <f t="shared" si="233"/>
        <v>9.3000000000000007</v>
      </c>
      <c r="DG492">
        <f t="shared" si="234"/>
        <v>0</v>
      </c>
      <c r="DH492">
        <f t="shared" si="235"/>
        <v>0</v>
      </c>
      <c r="DI492">
        <f t="shared" si="214"/>
        <v>0</v>
      </c>
      <c r="DJ492">
        <f t="shared" si="236"/>
        <v>9.3000000000000007</v>
      </c>
      <c r="DK492">
        <v>0</v>
      </c>
      <c r="DL492" t="s">
        <v>3</v>
      </c>
      <c r="DM492">
        <v>0</v>
      </c>
      <c r="DN492" t="s">
        <v>3</v>
      </c>
      <c r="DO492">
        <v>0</v>
      </c>
    </row>
    <row r="493" spans="1:119" x14ac:dyDescent="0.2">
      <c r="A493">
        <f>ROW(Source!A399)</f>
        <v>399</v>
      </c>
      <c r="B493">
        <v>151751235</v>
      </c>
      <c r="C493">
        <v>151752519</v>
      </c>
      <c r="D493">
        <v>37393857</v>
      </c>
      <c r="E493">
        <v>1</v>
      </c>
      <c r="F493">
        <v>1</v>
      </c>
      <c r="G493">
        <v>37345137</v>
      </c>
      <c r="H493">
        <v>3</v>
      </c>
      <c r="I493" t="s">
        <v>527</v>
      </c>
      <c r="J493" t="s">
        <v>528</v>
      </c>
      <c r="K493" t="s">
        <v>529</v>
      </c>
      <c r="L493">
        <v>1348</v>
      </c>
      <c r="N493">
        <v>1009</v>
      </c>
      <c r="O493" t="s">
        <v>511</v>
      </c>
      <c r="P493" t="s">
        <v>511</v>
      </c>
      <c r="Q493">
        <v>1000</v>
      </c>
      <c r="W493">
        <v>0</v>
      </c>
      <c r="X493">
        <v>-1917880410</v>
      </c>
      <c r="Y493">
        <f t="shared" si="204"/>
        <v>2.0000000000000002E-5</v>
      </c>
      <c r="AA493">
        <v>127122.59</v>
      </c>
      <c r="AB493">
        <v>0</v>
      </c>
      <c r="AC493">
        <v>0</v>
      </c>
      <c r="AD493">
        <v>0</v>
      </c>
      <c r="AE493">
        <v>17729.79</v>
      </c>
      <c r="AF493">
        <v>0</v>
      </c>
      <c r="AG493">
        <v>0</v>
      </c>
      <c r="AH493">
        <v>0</v>
      </c>
      <c r="AI493">
        <v>7.17</v>
      </c>
      <c r="AJ493">
        <v>1</v>
      </c>
      <c r="AK493">
        <v>1</v>
      </c>
      <c r="AL493">
        <v>1</v>
      </c>
      <c r="AM493">
        <v>2</v>
      </c>
      <c r="AN493">
        <v>0</v>
      </c>
      <c r="AO493">
        <v>1</v>
      </c>
      <c r="AP493">
        <v>1</v>
      </c>
      <c r="AQ493">
        <v>0</v>
      </c>
      <c r="AR493">
        <v>0</v>
      </c>
      <c r="AS493" t="s">
        <v>3</v>
      </c>
      <c r="AT493">
        <v>2.0000000000000002E-5</v>
      </c>
      <c r="AU493" t="s">
        <v>3</v>
      </c>
      <c r="AV493">
        <v>0</v>
      </c>
      <c r="AW493">
        <v>2</v>
      </c>
      <c r="AX493">
        <v>151752538</v>
      </c>
      <c r="AY493">
        <v>1</v>
      </c>
      <c r="AZ493">
        <v>0</v>
      </c>
      <c r="BA493">
        <v>590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CV493">
        <v>0</v>
      </c>
      <c r="CW493">
        <v>0</v>
      </c>
      <c r="CX493">
        <f>ROUND(Y493*Source!I399,9)</f>
        <v>4.0000000000000003E-5</v>
      </c>
      <c r="CY493">
        <f t="shared" si="230"/>
        <v>127122.59</v>
      </c>
      <c r="CZ493">
        <f t="shared" si="231"/>
        <v>17729.79</v>
      </c>
      <c r="DA493">
        <f t="shared" si="232"/>
        <v>7.17</v>
      </c>
      <c r="DB493">
        <f t="shared" si="205"/>
        <v>0.35</v>
      </c>
      <c r="DC493">
        <f t="shared" si="206"/>
        <v>0</v>
      </c>
      <c r="DD493" t="s">
        <v>3</v>
      </c>
      <c r="DE493" t="s">
        <v>3</v>
      </c>
      <c r="DF493">
        <f t="shared" si="233"/>
        <v>5.08</v>
      </c>
      <c r="DG493">
        <f t="shared" si="234"/>
        <v>0</v>
      </c>
      <c r="DH493">
        <f t="shared" si="235"/>
        <v>0</v>
      </c>
      <c r="DI493">
        <f t="shared" si="214"/>
        <v>0</v>
      </c>
      <c r="DJ493">
        <f t="shared" si="236"/>
        <v>5.08</v>
      </c>
      <c r="DK493">
        <v>0</v>
      </c>
      <c r="DL493" t="s">
        <v>3</v>
      </c>
      <c r="DM493">
        <v>0</v>
      </c>
      <c r="DN493" t="s">
        <v>3</v>
      </c>
      <c r="DO493">
        <v>0</v>
      </c>
    </row>
    <row r="494" spans="1:119" x14ac:dyDescent="0.2">
      <c r="A494">
        <f>ROW(Source!A399)</f>
        <v>399</v>
      </c>
      <c r="B494">
        <v>151751235</v>
      </c>
      <c r="C494">
        <v>151752519</v>
      </c>
      <c r="D494">
        <v>118154745</v>
      </c>
      <c r="E494">
        <v>1</v>
      </c>
      <c r="F494">
        <v>1</v>
      </c>
      <c r="G494">
        <v>37345137</v>
      </c>
      <c r="H494">
        <v>3</v>
      </c>
      <c r="I494" t="s">
        <v>530</v>
      </c>
      <c r="J494" t="s">
        <v>531</v>
      </c>
      <c r="K494" t="s">
        <v>532</v>
      </c>
      <c r="L494">
        <v>1355</v>
      </c>
      <c r="N494">
        <v>1010</v>
      </c>
      <c r="O494" t="s">
        <v>184</v>
      </c>
      <c r="P494" t="s">
        <v>184</v>
      </c>
      <c r="Q494">
        <v>100</v>
      </c>
      <c r="W494">
        <v>0</v>
      </c>
      <c r="X494">
        <v>57643539</v>
      </c>
      <c r="Y494">
        <f t="shared" si="204"/>
        <v>0.1</v>
      </c>
      <c r="AA494">
        <v>1615.49</v>
      </c>
      <c r="AB494">
        <v>0</v>
      </c>
      <c r="AC494">
        <v>0</v>
      </c>
      <c r="AD494">
        <v>0</v>
      </c>
      <c r="AE494">
        <v>120.2</v>
      </c>
      <c r="AF494">
        <v>0</v>
      </c>
      <c r="AG494">
        <v>0</v>
      </c>
      <c r="AH494">
        <v>0</v>
      </c>
      <c r="AI494">
        <v>13.44</v>
      </c>
      <c r="AJ494">
        <v>1</v>
      </c>
      <c r="AK494">
        <v>1</v>
      </c>
      <c r="AL494">
        <v>1</v>
      </c>
      <c r="AM494">
        <v>2</v>
      </c>
      <c r="AN494">
        <v>0</v>
      </c>
      <c r="AO494">
        <v>1</v>
      </c>
      <c r="AP494">
        <v>1</v>
      </c>
      <c r="AQ494">
        <v>0</v>
      </c>
      <c r="AR494">
        <v>0</v>
      </c>
      <c r="AS494" t="s">
        <v>3</v>
      </c>
      <c r="AT494">
        <v>0.1</v>
      </c>
      <c r="AU494" t="s">
        <v>3</v>
      </c>
      <c r="AV494">
        <v>0</v>
      </c>
      <c r="AW494">
        <v>2</v>
      </c>
      <c r="AX494">
        <v>151752539</v>
      </c>
      <c r="AY494">
        <v>1</v>
      </c>
      <c r="AZ494">
        <v>0</v>
      </c>
      <c r="BA494">
        <v>591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CV494">
        <v>0</v>
      </c>
      <c r="CW494">
        <v>0</v>
      </c>
      <c r="CX494">
        <f>ROUND(Y494*Source!I399,9)</f>
        <v>0.2</v>
      </c>
      <c r="CY494">
        <f t="shared" si="230"/>
        <v>1615.49</v>
      </c>
      <c r="CZ494">
        <f t="shared" si="231"/>
        <v>120.2</v>
      </c>
      <c r="DA494">
        <f t="shared" si="232"/>
        <v>13.44</v>
      </c>
      <c r="DB494">
        <f t="shared" si="205"/>
        <v>12.02</v>
      </c>
      <c r="DC494">
        <f t="shared" si="206"/>
        <v>0</v>
      </c>
      <c r="DD494" t="s">
        <v>3</v>
      </c>
      <c r="DE494" t="s">
        <v>3</v>
      </c>
      <c r="DF494">
        <f t="shared" si="233"/>
        <v>323.10000000000002</v>
      </c>
      <c r="DG494">
        <f t="shared" si="234"/>
        <v>0</v>
      </c>
      <c r="DH494">
        <f t="shared" si="235"/>
        <v>0</v>
      </c>
      <c r="DI494">
        <f t="shared" si="214"/>
        <v>0</v>
      </c>
      <c r="DJ494">
        <f t="shared" si="236"/>
        <v>323.10000000000002</v>
      </c>
      <c r="DK494">
        <v>0</v>
      </c>
      <c r="DL494" t="s">
        <v>3</v>
      </c>
      <c r="DM494">
        <v>0</v>
      </c>
      <c r="DN494" t="s">
        <v>3</v>
      </c>
      <c r="DO494">
        <v>0</v>
      </c>
    </row>
    <row r="495" spans="1:119" x14ac:dyDescent="0.2">
      <c r="A495">
        <f>ROW(Source!A399)</f>
        <v>399</v>
      </c>
      <c r="B495">
        <v>151751235</v>
      </c>
      <c r="C495">
        <v>151752519</v>
      </c>
      <c r="D495">
        <v>37394269</v>
      </c>
      <c r="E495">
        <v>1</v>
      </c>
      <c r="F495">
        <v>1</v>
      </c>
      <c r="G495">
        <v>37345137</v>
      </c>
      <c r="H495">
        <v>3</v>
      </c>
      <c r="I495" t="s">
        <v>533</v>
      </c>
      <c r="J495" t="s">
        <v>534</v>
      </c>
      <c r="K495" t="s">
        <v>535</v>
      </c>
      <c r="L495">
        <v>1348</v>
      </c>
      <c r="N495">
        <v>1009</v>
      </c>
      <c r="O495" t="s">
        <v>511</v>
      </c>
      <c r="P495" t="s">
        <v>511</v>
      </c>
      <c r="Q495">
        <v>1000</v>
      </c>
      <c r="W495">
        <v>0</v>
      </c>
      <c r="X495">
        <v>403804236</v>
      </c>
      <c r="Y495">
        <f t="shared" ref="Y495:Y558" si="237">AT495</f>
        <v>6.0000000000000002E-5</v>
      </c>
      <c r="AA495">
        <v>1930271.46</v>
      </c>
      <c r="AB495">
        <v>0</v>
      </c>
      <c r="AC495">
        <v>0</v>
      </c>
      <c r="AD495">
        <v>0</v>
      </c>
      <c r="AE495">
        <v>64128.62</v>
      </c>
      <c r="AF495">
        <v>0</v>
      </c>
      <c r="AG495">
        <v>0</v>
      </c>
      <c r="AH495">
        <v>0</v>
      </c>
      <c r="AI495">
        <v>30.1</v>
      </c>
      <c r="AJ495">
        <v>1</v>
      </c>
      <c r="AK495">
        <v>1</v>
      </c>
      <c r="AL495">
        <v>1</v>
      </c>
      <c r="AM495">
        <v>2</v>
      </c>
      <c r="AN495">
        <v>0</v>
      </c>
      <c r="AO495">
        <v>1</v>
      </c>
      <c r="AP495">
        <v>1</v>
      </c>
      <c r="AQ495">
        <v>0</v>
      </c>
      <c r="AR495">
        <v>0</v>
      </c>
      <c r="AS495" t="s">
        <v>3</v>
      </c>
      <c r="AT495">
        <v>6.0000000000000002E-5</v>
      </c>
      <c r="AU495" t="s">
        <v>3</v>
      </c>
      <c r="AV495">
        <v>0</v>
      </c>
      <c r="AW495">
        <v>2</v>
      </c>
      <c r="AX495">
        <v>151752540</v>
      </c>
      <c r="AY495">
        <v>1</v>
      </c>
      <c r="AZ495">
        <v>0</v>
      </c>
      <c r="BA495">
        <v>592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CV495">
        <v>0</v>
      </c>
      <c r="CW495">
        <v>0</v>
      </c>
      <c r="CX495">
        <f>ROUND(Y495*Source!I399,9)</f>
        <v>1.2E-4</v>
      </c>
      <c r="CY495">
        <f t="shared" si="230"/>
        <v>1930271.46</v>
      </c>
      <c r="CZ495">
        <f t="shared" si="231"/>
        <v>64128.62</v>
      </c>
      <c r="DA495">
        <f t="shared" si="232"/>
        <v>30.1</v>
      </c>
      <c r="DB495">
        <f t="shared" ref="DB495:DB558" si="238">ROUND(ROUND(AT495*CZ495,2),6)</f>
        <v>3.85</v>
      </c>
      <c r="DC495">
        <f t="shared" ref="DC495:DC558" si="239">ROUND(ROUND(AT495*AG495,2),6)</f>
        <v>0</v>
      </c>
      <c r="DD495" t="s">
        <v>3</v>
      </c>
      <c r="DE495" t="s">
        <v>3</v>
      </c>
      <c r="DF495">
        <f t="shared" si="233"/>
        <v>231.63</v>
      </c>
      <c r="DG495">
        <f t="shared" si="234"/>
        <v>0</v>
      </c>
      <c r="DH495">
        <f t="shared" si="235"/>
        <v>0</v>
      </c>
      <c r="DI495">
        <f t="shared" si="214"/>
        <v>0</v>
      </c>
      <c r="DJ495">
        <f t="shared" si="236"/>
        <v>231.63</v>
      </c>
      <c r="DK495">
        <v>0</v>
      </c>
      <c r="DL495" t="s">
        <v>3</v>
      </c>
      <c r="DM495">
        <v>0</v>
      </c>
      <c r="DN495" t="s">
        <v>3</v>
      </c>
      <c r="DO495">
        <v>0</v>
      </c>
    </row>
    <row r="496" spans="1:119" x14ac:dyDescent="0.2">
      <c r="A496">
        <f>ROW(Source!A399)</f>
        <v>399</v>
      </c>
      <c r="B496">
        <v>151751235</v>
      </c>
      <c r="C496">
        <v>151752519</v>
      </c>
      <c r="D496">
        <v>37394277</v>
      </c>
      <c r="E496">
        <v>1</v>
      </c>
      <c r="F496">
        <v>1</v>
      </c>
      <c r="G496">
        <v>37345137</v>
      </c>
      <c r="H496">
        <v>3</v>
      </c>
      <c r="I496" t="s">
        <v>536</v>
      </c>
      <c r="J496" t="s">
        <v>537</v>
      </c>
      <c r="K496" t="s">
        <v>538</v>
      </c>
      <c r="L496">
        <v>1348</v>
      </c>
      <c r="N496">
        <v>1009</v>
      </c>
      <c r="O496" t="s">
        <v>511</v>
      </c>
      <c r="P496" t="s">
        <v>511</v>
      </c>
      <c r="Q496">
        <v>1000</v>
      </c>
      <c r="W496">
        <v>0</v>
      </c>
      <c r="X496">
        <v>1034648933</v>
      </c>
      <c r="Y496">
        <f t="shared" si="237"/>
        <v>1E-4</v>
      </c>
      <c r="AA496">
        <v>1198384.3999999999</v>
      </c>
      <c r="AB496">
        <v>0</v>
      </c>
      <c r="AC496">
        <v>0</v>
      </c>
      <c r="AD496">
        <v>0</v>
      </c>
      <c r="AE496">
        <v>81246.399999999994</v>
      </c>
      <c r="AF496">
        <v>0</v>
      </c>
      <c r="AG496">
        <v>0</v>
      </c>
      <c r="AH496">
        <v>0</v>
      </c>
      <c r="AI496">
        <v>14.75</v>
      </c>
      <c r="AJ496">
        <v>1</v>
      </c>
      <c r="AK496">
        <v>1</v>
      </c>
      <c r="AL496">
        <v>1</v>
      </c>
      <c r="AM496">
        <v>2</v>
      </c>
      <c r="AN496">
        <v>0</v>
      </c>
      <c r="AO496">
        <v>1</v>
      </c>
      <c r="AP496">
        <v>1</v>
      </c>
      <c r="AQ496">
        <v>0</v>
      </c>
      <c r="AR496">
        <v>0</v>
      </c>
      <c r="AS496" t="s">
        <v>3</v>
      </c>
      <c r="AT496">
        <v>1E-4</v>
      </c>
      <c r="AU496" t="s">
        <v>3</v>
      </c>
      <c r="AV496">
        <v>0</v>
      </c>
      <c r="AW496">
        <v>2</v>
      </c>
      <c r="AX496">
        <v>151752541</v>
      </c>
      <c r="AY496">
        <v>1</v>
      </c>
      <c r="AZ496">
        <v>0</v>
      </c>
      <c r="BA496">
        <v>593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CV496">
        <v>0</v>
      </c>
      <c r="CW496">
        <v>0</v>
      </c>
      <c r="CX496">
        <f>ROUND(Y496*Source!I399,9)</f>
        <v>2.0000000000000001E-4</v>
      </c>
      <c r="CY496">
        <f t="shared" si="230"/>
        <v>1198384.3999999999</v>
      </c>
      <c r="CZ496">
        <f t="shared" si="231"/>
        <v>81246.399999999994</v>
      </c>
      <c r="DA496">
        <f t="shared" si="232"/>
        <v>14.75</v>
      </c>
      <c r="DB496">
        <f t="shared" si="238"/>
        <v>8.1199999999999992</v>
      </c>
      <c r="DC496">
        <f t="shared" si="239"/>
        <v>0</v>
      </c>
      <c r="DD496" t="s">
        <v>3</v>
      </c>
      <c r="DE496" t="s">
        <v>3</v>
      </c>
      <c r="DF496">
        <f t="shared" si="233"/>
        <v>239.68</v>
      </c>
      <c r="DG496">
        <f t="shared" si="234"/>
        <v>0</v>
      </c>
      <c r="DH496">
        <f t="shared" si="235"/>
        <v>0</v>
      </c>
      <c r="DI496">
        <f t="shared" si="214"/>
        <v>0</v>
      </c>
      <c r="DJ496">
        <f t="shared" si="236"/>
        <v>239.68</v>
      </c>
      <c r="DK496">
        <v>0</v>
      </c>
      <c r="DL496" t="s">
        <v>3</v>
      </c>
      <c r="DM496">
        <v>0</v>
      </c>
      <c r="DN496" t="s">
        <v>3</v>
      </c>
      <c r="DO496">
        <v>0</v>
      </c>
    </row>
    <row r="497" spans="1:119" x14ac:dyDescent="0.2">
      <c r="A497">
        <f>ROW(Source!A399)</f>
        <v>399</v>
      </c>
      <c r="B497">
        <v>151751235</v>
      </c>
      <c r="C497">
        <v>151752519</v>
      </c>
      <c r="D497">
        <v>37407208</v>
      </c>
      <c r="E497">
        <v>1</v>
      </c>
      <c r="F497">
        <v>1</v>
      </c>
      <c r="G497">
        <v>37345137</v>
      </c>
      <c r="H497">
        <v>3</v>
      </c>
      <c r="I497" t="s">
        <v>539</v>
      </c>
      <c r="J497" t="s">
        <v>540</v>
      </c>
      <c r="K497" t="s">
        <v>541</v>
      </c>
      <c r="L497">
        <v>1301</v>
      </c>
      <c r="N497">
        <v>1003</v>
      </c>
      <c r="O497" t="s">
        <v>134</v>
      </c>
      <c r="P497" t="s">
        <v>134</v>
      </c>
      <c r="Q497">
        <v>1</v>
      </c>
      <c r="W497">
        <v>0</v>
      </c>
      <c r="X497">
        <v>660143704</v>
      </c>
      <c r="Y497">
        <f t="shared" si="237"/>
        <v>5.91</v>
      </c>
      <c r="AA497">
        <v>4.53</v>
      </c>
      <c r="AB497">
        <v>0</v>
      </c>
      <c r="AC497">
        <v>0</v>
      </c>
      <c r="AD497">
        <v>0</v>
      </c>
      <c r="AE497">
        <v>0.69</v>
      </c>
      <c r="AF497">
        <v>0</v>
      </c>
      <c r="AG497">
        <v>0</v>
      </c>
      <c r="AH497">
        <v>0</v>
      </c>
      <c r="AI497">
        <v>6.57</v>
      </c>
      <c r="AJ497">
        <v>1</v>
      </c>
      <c r="AK497">
        <v>1</v>
      </c>
      <c r="AL497">
        <v>1</v>
      </c>
      <c r="AM497">
        <v>2</v>
      </c>
      <c r="AN497">
        <v>0</v>
      </c>
      <c r="AO497">
        <v>1</v>
      </c>
      <c r="AP497">
        <v>1</v>
      </c>
      <c r="AQ497">
        <v>0</v>
      </c>
      <c r="AR497">
        <v>0</v>
      </c>
      <c r="AS497" t="s">
        <v>3</v>
      </c>
      <c r="AT497">
        <v>5.91</v>
      </c>
      <c r="AU497" t="s">
        <v>3</v>
      </c>
      <c r="AV497">
        <v>0</v>
      </c>
      <c r="AW497">
        <v>2</v>
      </c>
      <c r="AX497">
        <v>151752542</v>
      </c>
      <c r="AY497">
        <v>1</v>
      </c>
      <c r="AZ497">
        <v>0</v>
      </c>
      <c r="BA497">
        <v>594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CV497">
        <v>0</v>
      </c>
      <c r="CW497">
        <v>0</v>
      </c>
      <c r="CX497">
        <f>ROUND(Y497*Source!I399,9)</f>
        <v>11.82</v>
      </c>
      <c r="CY497">
        <f t="shared" si="230"/>
        <v>4.53</v>
      </c>
      <c r="CZ497">
        <f t="shared" si="231"/>
        <v>0.69</v>
      </c>
      <c r="DA497">
        <f t="shared" si="232"/>
        <v>6.57</v>
      </c>
      <c r="DB497">
        <f t="shared" si="238"/>
        <v>4.08</v>
      </c>
      <c r="DC497">
        <f t="shared" si="239"/>
        <v>0</v>
      </c>
      <c r="DD497" t="s">
        <v>3</v>
      </c>
      <c r="DE497" t="s">
        <v>3</v>
      </c>
      <c r="DF497">
        <f t="shared" si="233"/>
        <v>53.54</v>
      </c>
      <c r="DG497">
        <f t="shared" si="234"/>
        <v>0</v>
      </c>
      <c r="DH497">
        <f t="shared" si="235"/>
        <v>0</v>
      </c>
      <c r="DI497">
        <f t="shared" si="214"/>
        <v>0</v>
      </c>
      <c r="DJ497">
        <f t="shared" si="236"/>
        <v>53.54</v>
      </c>
      <c r="DK497">
        <v>0</v>
      </c>
      <c r="DL497" t="s">
        <v>3</v>
      </c>
      <c r="DM497">
        <v>0</v>
      </c>
      <c r="DN497" t="s">
        <v>3</v>
      </c>
      <c r="DO497">
        <v>0</v>
      </c>
    </row>
    <row r="498" spans="1:119" x14ac:dyDescent="0.2">
      <c r="A498">
        <f>ROW(Source!A399)</f>
        <v>399</v>
      </c>
      <c r="B498">
        <v>151751235</v>
      </c>
      <c r="C498">
        <v>151752519</v>
      </c>
      <c r="D498">
        <v>37407278</v>
      </c>
      <c r="E498">
        <v>1</v>
      </c>
      <c r="F498">
        <v>1</v>
      </c>
      <c r="G498">
        <v>37345137</v>
      </c>
      <c r="H498">
        <v>3</v>
      </c>
      <c r="I498" t="s">
        <v>542</v>
      </c>
      <c r="J498" t="s">
        <v>543</v>
      </c>
      <c r="K498" t="s">
        <v>544</v>
      </c>
      <c r="L498">
        <v>1346</v>
      </c>
      <c r="N498">
        <v>1009</v>
      </c>
      <c r="O498" t="s">
        <v>507</v>
      </c>
      <c r="P498" t="s">
        <v>507</v>
      </c>
      <c r="Q498">
        <v>1</v>
      </c>
      <c r="W498">
        <v>0</v>
      </c>
      <c r="X498">
        <v>1313298043</v>
      </c>
      <c r="Y498">
        <f t="shared" si="237"/>
        <v>0.02</v>
      </c>
      <c r="AA498">
        <v>3047.23</v>
      </c>
      <c r="AB498">
        <v>0</v>
      </c>
      <c r="AC498">
        <v>0</v>
      </c>
      <c r="AD498">
        <v>0</v>
      </c>
      <c r="AE498">
        <v>493.08</v>
      </c>
      <c r="AF498">
        <v>0</v>
      </c>
      <c r="AG498">
        <v>0</v>
      </c>
      <c r="AH498">
        <v>0</v>
      </c>
      <c r="AI498">
        <v>6.18</v>
      </c>
      <c r="AJ498">
        <v>1</v>
      </c>
      <c r="AK498">
        <v>1</v>
      </c>
      <c r="AL498">
        <v>1</v>
      </c>
      <c r="AM498">
        <v>2</v>
      </c>
      <c r="AN498">
        <v>0</v>
      </c>
      <c r="AO498">
        <v>1</v>
      </c>
      <c r="AP498">
        <v>1</v>
      </c>
      <c r="AQ498">
        <v>0</v>
      </c>
      <c r="AR498">
        <v>0</v>
      </c>
      <c r="AS498" t="s">
        <v>3</v>
      </c>
      <c r="AT498">
        <v>0.02</v>
      </c>
      <c r="AU498" t="s">
        <v>3</v>
      </c>
      <c r="AV498">
        <v>0</v>
      </c>
      <c r="AW498">
        <v>2</v>
      </c>
      <c r="AX498">
        <v>151752543</v>
      </c>
      <c r="AY498">
        <v>1</v>
      </c>
      <c r="AZ498">
        <v>0</v>
      </c>
      <c r="BA498">
        <v>595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CV498">
        <v>0</v>
      </c>
      <c r="CW498">
        <v>0</v>
      </c>
      <c r="CX498">
        <f>ROUND(Y498*Source!I399,9)</f>
        <v>0.04</v>
      </c>
      <c r="CY498">
        <f t="shared" si="230"/>
        <v>3047.23</v>
      </c>
      <c r="CZ498">
        <f t="shared" si="231"/>
        <v>493.08</v>
      </c>
      <c r="DA498">
        <f t="shared" si="232"/>
        <v>6.18</v>
      </c>
      <c r="DB498">
        <f t="shared" si="238"/>
        <v>9.86</v>
      </c>
      <c r="DC498">
        <f t="shared" si="239"/>
        <v>0</v>
      </c>
      <c r="DD498" t="s">
        <v>3</v>
      </c>
      <c r="DE498" t="s">
        <v>3</v>
      </c>
      <c r="DF498">
        <f t="shared" si="233"/>
        <v>121.89</v>
      </c>
      <c r="DG498">
        <f t="shared" si="234"/>
        <v>0</v>
      </c>
      <c r="DH498">
        <f t="shared" si="235"/>
        <v>0</v>
      </c>
      <c r="DI498">
        <f t="shared" si="214"/>
        <v>0</v>
      </c>
      <c r="DJ498">
        <f t="shared" si="236"/>
        <v>121.89</v>
      </c>
      <c r="DK498">
        <v>0</v>
      </c>
      <c r="DL498" t="s">
        <v>3</v>
      </c>
      <c r="DM498">
        <v>0</v>
      </c>
      <c r="DN498" t="s">
        <v>3</v>
      </c>
      <c r="DO498">
        <v>0</v>
      </c>
    </row>
    <row r="499" spans="1:119" x14ac:dyDescent="0.2">
      <c r="A499">
        <f>ROW(Source!A399)</f>
        <v>399</v>
      </c>
      <c r="B499">
        <v>151751235</v>
      </c>
      <c r="C499">
        <v>151752519</v>
      </c>
      <c r="D499">
        <v>37406760</v>
      </c>
      <c r="E499">
        <v>1</v>
      </c>
      <c r="F499">
        <v>1</v>
      </c>
      <c r="G499">
        <v>37345137</v>
      </c>
      <c r="H499">
        <v>3</v>
      </c>
      <c r="I499" t="s">
        <v>545</v>
      </c>
      <c r="J499" t="s">
        <v>546</v>
      </c>
      <c r="K499" t="s">
        <v>547</v>
      </c>
      <c r="L499">
        <v>1355</v>
      </c>
      <c r="N499">
        <v>1010</v>
      </c>
      <c r="O499" t="s">
        <v>184</v>
      </c>
      <c r="P499" t="s">
        <v>184</v>
      </c>
      <c r="Q499">
        <v>100</v>
      </c>
      <c r="W499">
        <v>0</v>
      </c>
      <c r="X499">
        <v>-1327613835</v>
      </c>
      <c r="Y499">
        <f t="shared" si="237"/>
        <v>0.04</v>
      </c>
      <c r="AA499">
        <v>1958.38</v>
      </c>
      <c r="AB499">
        <v>0</v>
      </c>
      <c r="AC499">
        <v>0</v>
      </c>
      <c r="AD499">
        <v>0</v>
      </c>
      <c r="AE499">
        <v>413.16</v>
      </c>
      <c r="AF499">
        <v>0</v>
      </c>
      <c r="AG499">
        <v>0</v>
      </c>
      <c r="AH499">
        <v>0</v>
      </c>
      <c r="AI499">
        <v>4.74</v>
      </c>
      <c r="AJ499">
        <v>1</v>
      </c>
      <c r="AK499">
        <v>1</v>
      </c>
      <c r="AL499">
        <v>1</v>
      </c>
      <c r="AM499">
        <v>2</v>
      </c>
      <c r="AN499">
        <v>0</v>
      </c>
      <c r="AO499">
        <v>1</v>
      </c>
      <c r="AP499">
        <v>1</v>
      </c>
      <c r="AQ499">
        <v>0</v>
      </c>
      <c r="AR499">
        <v>0</v>
      </c>
      <c r="AS499" t="s">
        <v>3</v>
      </c>
      <c r="AT499">
        <v>0.04</v>
      </c>
      <c r="AU499" t="s">
        <v>3</v>
      </c>
      <c r="AV499">
        <v>0</v>
      </c>
      <c r="AW499">
        <v>2</v>
      </c>
      <c r="AX499">
        <v>151752544</v>
      </c>
      <c r="AY499">
        <v>1</v>
      </c>
      <c r="AZ499">
        <v>0</v>
      </c>
      <c r="BA499">
        <v>596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CV499">
        <v>0</v>
      </c>
      <c r="CW499">
        <v>0</v>
      </c>
      <c r="CX499">
        <f>ROUND(Y499*Source!I399,9)</f>
        <v>0.08</v>
      </c>
      <c r="CY499">
        <f t="shared" si="230"/>
        <v>1958.38</v>
      </c>
      <c r="CZ499">
        <f t="shared" si="231"/>
        <v>413.16</v>
      </c>
      <c r="DA499">
        <f t="shared" si="232"/>
        <v>4.74</v>
      </c>
      <c r="DB499">
        <f t="shared" si="238"/>
        <v>16.53</v>
      </c>
      <c r="DC499">
        <f t="shared" si="239"/>
        <v>0</v>
      </c>
      <c r="DD499" t="s">
        <v>3</v>
      </c>
      <c r="DE499" t="s">
        <v>3</v>
      </c>
      <c r="DF499">
        <f t="shared" si="233"/>
        <v>156.66999999999999</v>
      </c>
      <c r="DG499">
        <f t="shared" si="234"/>
        <v>0</v>
      </c>
      <c r="DH499">
        <f t="shared" si="235"/>
        <v>0</v>
      </c>
      <c r="DI499">
        <f t="shared" si="214"/>
        <v>0</v>
      </c>
      <c r="DJ499">
        <f t="shared" si="236"/>
        <v>156.66999999999999</v>
      </c>
      <c r="DK499">
        <v>0</v>
      </c>
      <c r="DL499" t="s">
        <v>3</v>
      </c>
      <c r="DM499">
        <v>0</v>
      </c>
      <c r="DN499" t="s">
        <v>3</v>
      </c>
      <c r="DO499">
        <v>0</v>
      </c>
    </row>
    <row r="500" spans="1:119" x14ac:dyDescent="0.2">
      <c r="A500">
        <f>ROW(Source!A399)</f>
        <v>399</v>
      </c>
      <c r="B500">
        <v>151751235</v>
      </c>
      <c r="C500">
        <v>151752519</v>
      </c>
      <c r="D500">
        <v>37367069</v>
      </c>
      <c r="E500">
        <v>37345137</v>
      </c>
      <c r="F500">
        <v>1</v>
      </c>
      <c r="G500">
        <v>37345137</v>
      </c>
      <c r="H500">
        <v>3</v>
      </c>
      <c r="I500" t="s">
        <v>516</v>
      </c>
      <c r="J500" t="s">
        <v>3</v>
      </c>
      <c r="K500" t="s">
        <v>517</v>
      </c>
      <c r="L500">
        <v>1348</v>
      </c>
      <c r="N500">
        <v>1009</v>
      </c>
      <c r="O500" t="s">
        <v>511</v>
      </c>
      <c r="P500" t="s">
        <v>511</v>
      </c>
      <c r="Q500">
        <v>1000</v>
      </c>
      <c r="W500">
        <v>0</v>
      </c>
      <c r="X500">
        <v>-783086922</v>
      </c>
      <c r="Y500">
        <f t="shared" si="237"/>
        <v>1E-3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9.74</v>
      </c>
      <c r="AJ500">
        <v>1</v>
      </c>
      <c r="AK500">
        <v>1</v>
      </c>
      <c r="AL500">
        <v>1</v>
      </c>
      <c r="AM500">
        <v>5</v>
      </c>
      <c r="AN500">
        <v>0</v>
      </c>
      <c r="AO500">
        <v>1</v>
      </c>
      <c r="AP500">
        <v>1</v>
      </c>
      <c r="AQ500">
        <v>0</v>
      </c>
      <c r="AR500">
        <v>0</v>
      </c>
      <c r="AS500" t="s">
        <v>3</v>
      </c>
      <c r="AT500">
        <v>1E-3</v>
      </c>
      <c r="AU500" t="s">
        <v>3</v>
      </c>
      <c r="AV500">
        <v>0</v>
      </c>
      <c r="AW500">
        <v>2</v>
      </c>
      <c r="AX500">
        <v>151752548</v>
      </c>
      <c r="AY500">
        <v>1</v>
      </c>
      <c r="AZ500">
        <v>0</v>
      </c>
      <c r="BA500">
        <v>600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CV500">
        <v>0</v>
      </c>
      <c r="CW500">
        <v>0</v>
      </c>
      <c r="CX500">
        <f>ROUND(Y500*Source!I399,9)</f>
        <v>2E-3</v>
      </c>
      <c r="CY500">
        <f t="shared" si="230"/>
        <v>0</v>
      </c>
      <c r="CZ500">
        <f t="shared" si="231"/>
        <v>0</v>
      </c>
      <c r="DA500">
        <f t="shared" si="232"/>
        <v>9.74</v>
      </c>
      <c r="DB500">
        <f t="shared" si="238"/>
        <v>0</v>
      </c>
      <c r="DC500">
        <f t="shared" si="239"/>
        <v>0</v>
      </c>
      <c r="DD500" t="s">
        <v>3</v>
      </c>
      <c r="DE500" t="s">
        <v>3</v>
      </c>
      <c r="DF500">
        <f t="shared" si="233"/>
        <v>0</v>
      </c>
      <c r="DG500">
        <f t="shared" si="234"/>
        <v>0</v>
      </c>
      <c r="DH500">
        <f t="shared" si="235"/>
        <v>0</v>
      </c>
      <c r="DI500">
        <f t="shared" si="214"/>
        <v>0</v>
      </c>
      <c r="DJ500">
        <f t="shared" si="236"/>
        <v>0</v>
      </c>
      <c r="DK500">
        <v>0</v>
      </c>
      <c r="DL500" t="s">
        <v>3</v>
      </c>
      <c r="DM500">
        <v>0</v>
      </c>
      <c r="DN500" t="s">
        <v>3</v>
      </c>
      <c r="DO500">
        <v>0</v>
      </c>
    </row>
    <row r="501" spans="1:119" x14ac:dyDescent="0.2">
      <c r="A501">
        <f>ROW(Source!A406)</f>
        <v>406</v>
      </c>
      <c r="B501">
        <v>151751237</v>
      </c>
      <c r="C501">
        <v>151752552</v>
      </c>
      <c r="D501">
        <v>37345142</v>
      </c>
      <c r="E501">
        <v>37345137</v>
      </c>
      <c r="F501">
        <v>1</v>
      </c>
      <c r="G501">
        <v>37345137</v>
      </c>
      <c r="H501">
        <v>1</v>
      </c>
      <c r="I501" t="s">
        <v>497</v>
      </c>
      <c r="J501" t="s">
        <v>3</v>
      </c>
      <c r="K501" t="s">
        <v>498</v>
      </c>
      <c r="L501">
        <v>1191</v>
      </c>
      <c r="N501">
        <v>1013</v>
      </c>
      <c r="O501" t="s">
        <v>499</v>
      </c>
      <c r="P501" t="s">
        <v>499</v>
      </c>
      <c r="Q501">
        <v>1</v>
      </c>
      <c r="W501">
        <v>0</v>
      </c>
      <c r="X501">
        <v>476480486</v>
      </c>
      <c r="Y501">
        <f t="shared" si="237"/>
        <v>2.06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1</v>
      </c>
      <c r="AJ501">
        <v>1</v>
      </c>
      <c r="AK501">
        <v>1</v>
      </c>
      <c r="AL501">
        <v>1</v>
      </c>
      <c r="AM501">
        <v>-2</v>
      </c>
      <c r="AN501">
        <v>0</v>
      </c>
      <c r="AO501">
        <v>1</v>
      </c>
      <c r="AP501">
        <v>1</v>
      </c>
      <c r="AQ501">
        <v>0</v>
      </c>
      <c r="AR501">
        <v>0</v>
      </c>
      <c r="AS501" t="s">
        <v>3</v>
      </c>
      <c r="AT501">
        <v>2.06</v>
      </c>
      <c r="AU501" t="s">
        <v>3</v>
      </c>
      <c r="AV501">
        <v>1</v>
      </c>
      <c r="AW501">
        <v>2</v>
      </c>
      <c r="AX501">
        <v>151752559</v>
      </c>
      <c r="AY501">
        <v>1</v>
      </c>
      <c r="AZ501">
        <v>0</v>
      </c>
      <c r="BA501">
        <v>601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CU501">
        <f>ROUND(AT501*Source!I406*AH501*AL501,2)</f>
        <v>0</v>
      </c>
      <c r="CV501">
        <f>ROUND(Y501*Source!I406,9)</f>
        <v>12.36</v>
      </c>
      <c r="CW501">
        <v>0</v>
      </c>
      <c r="CX501">
        <f>ROUND(Y501*Source!I406,9)</f>
        <v>12.36</v>
      </c>
      <c r="CY501">
        <f>AD501</f>
        <v>0</v>
      </c>
      <c r="CZ501">
        <f>AH501</f>
        <v>0</v>
      </c>
      <c r="DA501">
        <f>AL501</f>
        <v>1</v>
      </c>
      <c r="DB501">
        <f t="shared" si="238"/>
        <v>0</v>
      </c>
      <c r="DC501">
        <f t="shared" si="239"/>
        <v>0</v>
      </c>
      <c r="DD501" t="s">
        <v>3</v>
      </c>
      <c r="DE501" t="s">
        <v>3</v>
      </c>
      <c r="DF501">
        <f t="shared" ref="DF501:DF507" si="240">ROUND(ROUND(AE501,2)*CX501,2)</f>
        <v>0</v>
      </c>
      <c r="DG501">
        <f t="shared" si="234"/>
        <v>0</v>
      </c>
      <c r="DH501">
        <f t="shared" si="235"/>
        <v>0</v>
      </c>
      <c r="DI501">
        <f t="shared" si="214"/>
        <v>0</v>
      </c>
      <c r="DJ501">
        <f>DI501</f>
        <v>0</v>
      </c>
      <c r="DK501">
        <v>0</v>
      </c>
      <c r="DL501" t="s">
        <v>3</v>
      </c>
      <c r="DM501">
        <v>0</v>
      </c>
      <c r="DN501" t="s">
        <v>3</v>
      </c>
      <c r="DO501">
        <v>0</v>
      </c>
    </row>
    <row r="502" spans="1:119" x14ac:dyDescent="0.2">
      <c r="A502">
        <f>ROW(Source!A406)</f>
        <v>406</v>
      </c>
      <c r="B502">
        <v>151751237</v>
      </c>
      <c r="C502">
        <v>151752552</v>
      </c>
      <c r="D502">
        <v>37394370</v>
      </c>
      <c r="E502">
        <v>1</v>
      </c>
      <c r="F502">
        <v>1</v>
      </c>
      <c r="G502">
        <v>37345137</v>
      </c>
      <c r="H502">
        <v>3</v>
      </c>
      <c r="I502" t="s">
        <v>554</v>
      </c>
      <c r="J502" t="s">
        <v>555</v>
      </c>
      <c r="K502" t="s">
        <v>556</v>
      </c>
      <c r="L502">
        <v>1346</v>
      </c>
      <c r="N502">
        <v>1009</v>
      </c>
      <c r="O502" t="s">
        <v>507</v>
      </c>
      <c r="P502" t="s">
        <v>507</v>
      </c>
      <c r="Q502">
        <v>1</v>
      </c>
      <c r="W502">
        <v>0</v>
      </c>
      <c r="X502">
        <v>-27885457</v>
      </c>
      <c r="Y502">
        <f t="shared" si="237"/>
        <v>0.11</v>
      </c>
      <c r="AA502">
        <v>4.2</v>
      </c>
      <c r="AB502">
        <v>0</v>
      </c>
      <c r="AC502">
        <v>0</v>
      </c>
      <c r="AD502">
        <v>0</v>
      </c>
      <c r="AE502">
        <v>4.2</v>
      </c>
      <c r="AF502">
        <v>0</v>
      </c>
      <c r="AG502">
        <v>0</v>
      </c>
      <c r="AH502">
        <v>0</v>
      </c>
      <c r="AI502">
        <v>1</v>
      </c>
      <c r="AJ502">
        <v>1</v>
      </c>
      <c r="AK502">
        <v>1</v>
      </c>
      <c r="AL502">
        <v>1</v>
      </c>
      <c r="AM502">
        <v>-2</v>
      </c>
      <c r="AN502">
        <v>0</v>
      </c>
      <c r="AO502">
        <v>1</v>
      </c>
      <c r="AP502">
        <v>1</v>
      </c>
      <c r="AQ502">
        <v>0</v>
      </c>
      <c r="AR502">
        <v>0</v>
      </c>
      <c r="AS502" t="s">
        <v>3</v>
      </c>
      <c r="AT502">
        <v>0.11</v>
      </c>
      <c r="AU502" t="s">
        <v>3</v>
      </c>
      <c r="AV502">
        <v>0</v>
      </c>
      <c r="AW502">
        <v>2</v>
      </c>
      <c r="AX502">
        <v>151752560</v>
      </c>
      <c r="AY502">
        <v>1</v>
      </c>
      <c r="AZ502">
        <v>0</v>
      </c>
      <c r="BA502">
        <v>602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CV502">
        <v>0</v>
      </c>
      <c r="CW502">
        <v>0</v>
      </c>
      <c r="CX502">
        <f>ROUND(Y502*Source!I406,9)</f>
        <v>0.66</v>
      </c>
      <c r="CY502">
        <f>AA502</f>
        <v>4.2</v>
      </c>
      <c r="CZ502">
        <f>AE502</f>
        <v>4.2</v>
      </c>
      <c r="DA502">
        <f>AI502</f>
        <v>1</v>
      </c>
      <c r="DB502">
        <f t="shared" si="238"/>
        <v>0.46</v>
      </c>
      <c r="DC502">
        <f t="shared" si="239"/>
        <v>0</v>
      </c>
      <c r="DD502" t="s">
        <v>3</v>
      </c>
      <c r="DE502" t="s">
        <v>3</v>
      </c>
      <c r="DF502">
        <f t="shared" si="240"/>
        <v>2.77</v>
      </c>
      <c r="DG502">
        <f t="shared" si="234"/>
        <v>0</v>
      </c>
      <c r="DH502">
        <f t="shared" si="235"/>
        <v>0</v>
      </c>
      <c r="DI502">
        <f t="shared" si="214"/>
        <v>0</v>
      </c>
      <c r="DJ502">
        <f>DF502</f>
        <v>2.77</v>
      </c>
      <c r="DK502">
        <v>0</v>
      </c>
      <c r="DL502" t="s">
        <v>3</v>
      </c>
      <c r="DM502">
        <v>0</v>
      </c>
      <c r="DN502" t="s">
        <v>3</v>
      </c>
      <c r="DO502">
        <v>0</v>
      </c>
    </row>
    <row r="503" spans="1:119" x14ac:dyDescent="0.2">
      <c r="A503">
        <f>ROW(Source!A406)</f>
        <v>406</v>
      </c>
      <c r="B503">
        <v>151751237</v>
      </c>
      <c r="C503">
        <v>151752552</v>
      </c>
      <c r="D503">
        <v>37393553</v>
      </c>
      <c r="E503">
        <v>1</v>
      </c>
      <c r="F503">
        <v>1</v>
      </c>
      <c r="G503">
        <v>37345137</v>
      </c>
      <c r="H503">
        <v>3</v>
      </c>
      <c r="I503" t="s">
        <v>557</v>
      </c>
      <c r="J503" t="s">
        <v>558</v>
      </c>
      <c r="K503" t="s">
        <v>559</v>
      </c>
      <c r="L503">
        <v>1296</v>
      </c>
      <c r="N503">
        <v>1002</v>
      </c>
      <c r="O503" t="s">
        <v>560</v>
      </c>
      <c r="P503" t="s">
        <v>560</v>
      </c>
      <c r="Q503">
        <v>1</v>
      </c>
      <c r="W503">
        <v>0</v>
      </c>
      <c r="X503">
        <v>-1346883040</v>
      </c>
      <c r="Y503">
        <f t="shared" si="237"/>
        <v>2.8</v>
      </c>
      <c r="AA503">
        <v>3.42</v>
      </c>
      <c r="AB503">
        <v>0</v>
      </c>
      <c r="AC503">
        <v>0</v>
      </c>
      <c r="AD503">
        <v>0</v>
      </c>
      <c r="AE503">
        <v>3.42</v>
      </c>
      <c r="AF503">
        <v>0</v>
      </c>
      <c r="AG503">
        <v>0</v>
      </c>
      <c r="AH503">
        <v>0</v>
      </c>
      <c r="AI503">
        <v>1</v>
      </c>
      <c r="AJ503">
        <v>1</v>
      </c>
      <c r="AK503">
        <v>1</v>
      </c>
      <c r="AL503">
        <v>1</v>
      </c>
      <c r="AM503">
        <v>-2</v>
      </c>
      <c r="AN503">
        <v>0</v>
      </c>
      <c r="AO503">
        <v>1</v>
      </c>
      <c r="AP503">
        <v>1</v>
      </c>
      <c r="AQ503">
        <v>0</v>
      </c>
      <c r="AR503">
        <v>0</v>
      </c>
      <c r="AS503" t="s">
        <v>3</v>
      </c>
      <c r="AT503">
        <v>2.8</v>
      </c>
      <c r="AU503" t="s">
        <v>3</v>
      </c>
      <c r="AV503">
        <v>0</v>
      </c>
      <c r="AW503">
        <v>2</v>
      </c>
      <c r="AX503">
        <v>151752561</v>
      </c>
      <c r="AY503">
        <v>1</v>
      </c>
      <c r="AZ503">
        <v>0</v>
      </c>
      <c r="BA503">
        <v>603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CV503">
        <v>0</v>
      </c>
      <c r="CW503">
        <v>0</v>
      </c>
      <c r="CX503">
        <f>ROUND(Y503*Source!I406,9)</f>
        <v>16.8</v>
      </c>
      <c r="CY503">
        <f>AA503</f>
        <v>3.42</v>
      </c>
      <c r="CZ503">
        <f>AE503</f>
        <v>3.42</v>
      </c>
      <c r="DA503">
        <f>AI503</f>
        <v>1</v>
      </c>
      <c r="DB503">
        <f t="shared" si="238"/>
        <v>9.58</v>
      </c>
      <c r="DC503">
        <f t="shared" si="239"/>
        <v>0</v>
      </c>
      <c r="DD503" t="s">
        <v>3</v>
      </c>
      <c r="DE503" t="s">
        <v>3</v>
      </c>
      <c r="DF503">
        <f t="shared" si="240"/>
        <v>57.46</v>
      </c>
      <c r="DG503">
        <f t="shared" si="234"/>
        <v>0</v>
      </c>
      <c r="DH503">
        <f t="shared" si="235"/>
        <v>0</v>
      </c>
      <c r="DI503">
        <f t="shared" si="214"/>
        <v>0</v>
      </c>
      <c r="DJ503">
        <f>DF503</f>
        <v>57.46</v>
      </c>
      <c r="DK503">
        <v>0</v>
      </c>
      <c r="DL503" t="s">
        <v>3</v>
      </c>
      <c r="DM503">
        <v>0</v>
      </c>
      <c r="DN503" t="s">
        <v>3</v>
      </c>
      <c r="DO503">
        <v>0</v>
      </c>
    </row>
    <row r="504" spans="1:119" x14ac:dyDescent="0.2">
      <c r="A504">
        <f>ROW(Source!A406)</f>
        <v>406</v>
      </c>
      <c r="B504">
        <v>151751237</v>
      </c>
      <c r="C504">
        <v>151752552</v>
      </c>
      <c r="D504">
        <v>113489509</v>
      </c>
      <c r="E504">
        <v>1</v>
      </c>
      <c r="F504">
        <v>1</v>
      </c>
      <c r="G504">
        <v>37345137</v>
      </c>
      <c r="H504">
        <v>3</v>
      </c>
      <c r="I504" t="s">
        <v>561</v>
      </c>
      <c r="J504" t="s">
        <v>562</v>
      </c>
      <c r="K504" t="s">
        <v>563</v>
      </c>
      <c r="L504">
        <v>1348</v>
      </c>
      <c r="N504">
        <v>1009</v>
      </c>
      <c r="O504" t="s">
        <v>511</v>
      </c>
      <c r="P504" t="s">
        <v>511</v>
      </c>
      <c r="Q504">
        <v>1000</v>
      </c>
      <c r="W504">
        <v>0</v>
      </c>
      <c r="X504">
        <v>1068133393</v>
      </c>
      <c r="Y504">
        <f t="shared" si="237"/>
        <v>1E-3</v>
      </c>
      <c r="AA504">
        <v>12515.06</v>
      </c>
      <c r="AB504">
        <v>0</v>
      </c>
      <c r="AC504">
        <v>0</v>
      </c>
      <c r="AD504">
        <v>0</v>
      </c>
      <c r="AE504">
        <v>12515.06</v>
      </c>
      <c r="AF504">
        <v>0</v>
      </c>
      <c r="AG504">
        <v>0</v>
      </c>
      <c r="AH504">
        <v>0</v>
      </c>
      <c r="AI504">
        <v>1</v>
      </c>
      <c r="AJ504">
        <v>1</v>
      </c>
      <c r="AK504">
        <v>1</v>
      </c>
      <c r="AL504">
        <v>1</v>
      </c>
      <c r="AM504">
        <v>-2</v>
      </c>
      <c r="AN504">
        <v>0</v>
      </c>
      <c r="AO504">
        <v>1</v>
      </c>
      <c r="AP504">
        <v>1</v>
      </c>
      <c r="AQ504">
        <v>0</v>
      </c>
      <c r="AR504">
        <v>0</v>
      </c>
      <c r="AS504" t="s">
        <v>3</v>
      </c>
      <c r="AT504">
        <v>1E-3</v>
      </c>
      <c r="AU504" t="s">
        <v>3</v>
      </c>
      <c r="AV504">
        <v>0</v>
      </c>
      <c r="AW504">
        <v>2</v>
      </c>
      <c r="AX504">
        <v>151752562</v>
      </c>
      <c r="AY504">
        <v>1</v>
      </c>
      <c r="AZ504">
        <v>0</v>
      </c>
      <c r="BA504">
        <v>604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CV504">
        <v>0</v>
      </c>
      <c r="CW504">
        <v>0</v>
      </c>
      <c r="CX504">
        <f>ROUND(Y504*Source!I406,9)</f>
        <v>6.0000000000000001E-3</v>
      </c>
      <c r="CY504">
        <f>AA504</f>
        <v>12515.06</v>
      </c>
      <c r="CZ504">
        <f>AE504</f>
        <v>12515.06</v>
      </c>
      <c r="DA504">
        <f>AI504</f>
        <v>1</v>
      </c>
      <c r="DB504">
        <f t="shared" si="238"/>
        <v>12.52</v>
      </c>
      <c r="DC504">
        <f t="shared" si="239"/>
        <v>0</v>
      </c>
      <c r="DD504" t="s">
        <v>3</v>
      </c>
      <c r="DE504" t="s">
        <v>3</v>
      </c>
      <c r="DF504">
        <f t="shared" si="240"/>
        <v>75.09</v>
      </c>
      <c r="DG504">
        <f t="shared" si="234"/>
        <v>0</v>
      </c>
      <c r="DH504">
        <f t="shared" si="235"/>
        <v>0</v>
      </c>
      <c r="DI504">
        <f t="shared" si="214"/>
        <v>0</v>
      </c>
      <c r="DJ504">
        <f>DF504</f>
        <v>75.09</v>
      </c>
      <c r="DK504">
        <v>0</v>
      </c>
      <c r="DL504" t="s">
        <v>3</v>
      </c>
      <c r="DM504">
        <v>0</v>
      </c>
      <c r="DN504" t="s">
        <v>3</v>
      </c>
      <c r="DO504">
        <v>0</v>
      </c>
    </row>
    <row r="505" spans="1:119" x14ac:dyDescent="0.2">
      <c r="A505">
        <f>ROW(Source!A406)</f>
        <v>406</v>
      </c>
      <c r="B505">
        <v>151751237</v>
      </c>
      <c r="C505">
        <v>151752552</v>
      </c>
      <c r="D505">
        <v>118154764</v>
      </c>
      <c r="E505">
        <v>1</v>
      </c>
      <c r="F505">
        <v>1</v>
      </c>
      <c r="G505">
        <v>37345137</v>
      </c>
      <c r="H505">
        <v>3</v>
      </c>
      <c r="I505" t="s">
        <v>564</v>
      </c>
      <c r="J505" t="s">
        <v>565</v>
      </c>
      <c r="K505" t="s">
        <v>566</v>
      </c>
      <c r="L505">
        <v>1348</v>
      </c>
      <c r="N505">
        <v>1009</v>
      </c>
      <c r="O505" t="s">
        <v>511</v>
      </c>
      <c r="P505" t="s">
        <v>511</v>
      </c>
      <c r="Q505">
        <v>1000</v>
      </c>
      <c r="W505">
        <v>0</v>
      </c>
      <c r="X505">
        <v>-221342865</v>
      </c>
      <c r="Y505">
        <f t="shared" si="237"/>
        <v>3.0000000000000001E-5</v>
      </c>
      <c r="AA505">
        <v>17299.12</v>
      </c>
      <c r="AB505">
        <v>0</v>
      </c>
      <c r="AC505">
        <v>0</v>
      </c>
      <c r="AD505">
        <v>0</v>
      </c>
      <c r="AE505">
        <v>17299.12</v>
      </c>
      <c r="AF505">
        <v>0</v>
      </c>
      <c r="AG505">
        <v>0</v>
      </c>
      <c r="AH505">
        <v>0</v>
      </c>
      <c r="AI505">
        <v>1</v>
      </c>
      <c r="AJ505">
        <v>1</v>
      </c>
      <c r="AK505">
        <v>1</v>
      </c>
      <c r="AL505">
        <v>1</v>
      </c>
      <c r="AM505">
        <v>-2</v>
      </c>
      <c r="AN505">
        <v>0</v>
      </c>
      <c r="AO505">
        <v>1</v>
      </c>
      <c r="AP505">
        <v>1</v>
      </c>
      <c r="AQ505">
        <v>0</v>
      </c>
      <c r="AR505">
        <v>0</v>
      </c>
      <c r="AS505" t="s">
        <v>3</v>
      </c>
      <c r="AT505">
        <v>3.0000000000000001E-5</v>
      </c>
      <c r="AU505" t="s">
        <v>3</v>
      </c>
      <c r="AV505">
        <v>0</v>
      </c>
      <c r="AW505">
        <v>2</v>
      </c>
      <c r="AX505">
        <v>151752563</v>
      </c>
      <c r="AY505">
        <v>1</v>
      </c>
      <c r="AZ505">
        <v>0</v>
      </c>
      <c r="BA505">
        <v>605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CV505">
        <v>0</v>
      </c>
      <c r="CW505">
        <v>0</v>
      </c>
      <c r="CX505">
        <f>ROUND(Y505*Source!I406,9)</f>
        <v>1.8000000000000001E-4</v>
      </c>
      <c r="CY505">
        <f>AA505</f>
        <v>17299.12</v>
      </c>
      <c r="CZ505">
        <f>AE505</f>
        <v>17299.12</v>
      </c>
      <c r="DA505">
        <f>AI505</f>
        <v>1</v>
      </c>
      <c r="DB505">
        <f t="shared" si="238"/>
        <v>0.52</v>
      </c>
      <c r="DC505">
        <f t="shared" si="239"/>
        <v>0</v>
      </c>
      <c r="DD505" t="s">
        <v>3</v>
      </c>
      <c r="DE505" t="s">
        <v>3</v>
      </c>
      <c r="DF505">
        <f t="shared" si="240"/>
        <v>3.11</v>
      </c>
      <c r="DG505">
        <f t="shared" si="234"/>
        <v>0</v>
      </c>
      <c r="DH505">
        <f t="shared" si="235"/>
        <v>0</v>
      </c>
      <c r="DI505">
        <f t="shared" si="214"/>
        <v>0</v>
      </c>
      <c r="DJ505">
        <f>DF505</f>
        <v>3.11</v>
      </c>
      <c r="DK505">
        <v>0</v>
      </c>
      <c r="DL505" t="s">
        <v>3</v>
      </c>
      <c r="DM505">
        <v>0</v>
      </c>
      <c r="DN505" t="s">
        <v>3</v>
      </c>
      <c r="DO505">
        <v>0</v>
      </c>
    </row>
    <row r="506" spans="1:119" x14ac:dyDescent="0.2">
      <c r="A506">
        <f>ROW(Source!A406)</f>
        <v>406</v>
      </c>
      <c r="B506">
        <v>151751237</v>
      </c>
      <c r="C506">
        <v>151752552</v>
      </c>
      <c r="D506">
        <v>122112299</v>
      </c>
      <c r="E506">
        <v>37345137</v>
      </c>
      <c r="F506">
        <v>1</v>
      </c>
      <c r="G506">
        <v>37345137</v>
      </c>
      <c r="H506">
        <v>3</v>
      </c>
      <c r="I506" t="s">
        <v>344</v>
      </c>
      <c r="J506" t="s">
        <v>3</v>
      </c>
      <c r="K506" t="s">
        <v>345</v>
      </c>
      <c r="L506">
        <v>1354</v>
      </c>
      <c r="N506">
        <v>1010</v>
      </c>
      <c r="O506" t="s">
        <v>29</v>
      </c>
      <c r="P506" t="s">
        <v>29</v>
      </c>
      <c r="Q506">
        <v>1</v>
      </c>
      <c r="W506">
        <v>0</v>
      </c>
      <c r="X506">
        <v>820121819</v>
      </c>
      <c r="Y506">
        <f t="shared" si="237"/>
        <v>1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1</v>
      </c>
      <c r="AJ506">
        <v>1</v>
      </c>
      <c r="AK506">
        <v>1</v>
      </c>
      <c r="AL506">
        <v>1</v>
      </c>
      <c r="AM506">
        <v>-2</v>
      </c>
      <c r="AN506">
        <v>0</v>
      </c>
      <c r="AO506">
        <v>0</v>
      </c>
      <c r="AP506">
        <v>1</v>
      </c>
      <c r="AQ506">
        <v>0</v>
      </c>
      <c r="AR506">
        <v>0</v>
      </c>
      <c r="AS506" t="s">
        <v>3</v>
      </c>
      <c r="AT506">
        <v>1</v>
      </c>
      <c r="AU506" t="s">
        <v>3</v>
      </c>
      <c r="AV506">
        <v>0</v>
      </c>
      <c r="AW506">
        <v>2</v>
      </c>
      <c r="AX506">
        <v>151752564</v>
      </c>
      <c r="AY506">
        <v>1</v>
      </c>
      <c r="AZ506">
        <v>0</v>
      </c>
      <c r="BA506">
        <v>606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CV506">
        <v>0</v>
      </c>
      <c r="CW506">
        <v>0</v>
      </c>
      <c r="CX506">
        <f>ROUND(Y506*Source!I406,9)</f>
        <v>6</v>
      </c>
      <c r="CY506">
        <f>AA506</f>
        <v>0</v>
      </c>
      <c r="CZ506">
        <f>AE506</f>
        <v>0</v>
      </c>
      <c r="DA506">
        <f>AI506</f>
        <v>1</v>
      </c>
      <c r="DB506">
        <f t="shared" si="238"/>
        <v>0</v>
      </c>
      <c r="DC506">
        <f t="shared" si="239"/>
        <v>0</v>
      </c>
      <c r="DD506" t="s">
        <v>3</v>
      </c>
      <c r="DE506" t="s">
        <v>3</v>
      </c>
      <c r="DF506">
        <f t="shared" si="240"/>
        <v>0</v>
      </c>
      <c r="DG506">
        <f t="shared" si="234"/>
        <v>0</v>
      </c>
      <c r="DH506">
        <f t="shared" si="235"/>
        <v>0</v>
      </c>
      <c r="DI506">
        <f t="shared" si="214"/>
        <v>0</v>
      </c>
      <c r="DJ506">
        <f>DF506</f>
        <v>0</v>
      </c>
      <c r="DK506">
        <v>0</v>
      </c>
      <c r="DL506" t="s">
        <v>3</v>
      </c>
      <c r="DM506">
        <v>0</v>
      </c>
      <c r="DN506" t="s">
        <v>3</v>
      </c>
      <c r="DO506">
        <v>0</v>
      </c>
    </row>
    <row r="507" spans="1:119" x14ac:dyDescent="0.2">
      <c r="A507">
        <f>ROW(Source!A407)</f>
        <v>407</v>
      </c>
      <c r="B507">
        <v>151751235</v>
      </c>
      <c r="C507">
        <v>151752552</v>
      </c>
      <c r="D507">
        <v>37345142</v>
      </c>
      <c r="E507">
        <v>37345137</v>
      </c>
      <c r="F507">
        <v>1</v>
      </c>
      <c r="G507">
        <v>37345137</v>
      </c>
      <c r="H507">
        <v>1</v>
      </c>
      <c r="I507" t="s">
        <v>497</v>
      </c>
      <c r="J507" t="s">
        <v>3</v>
      </c>
      <c r="K507" t="s">
        <v>498</v>
      </c>
      <c r="L507">
        <v>1191</v>
      </c>
      <c r="N507">
        <v>1013</v>
      </c>
      <c r="O507" t="s">
        <v>499</v>
      </c>
      <c r="P507" t="s">
        <v>499</v>
      </c>
      <c r="Q507">
        <v>1</v>
      </c>
      <c r="W507">
        <v>0</v>
      </c>
      <c r="X507">
        <v>476480486</v>
      </c>
      <c r="Y507">
        <f t="shared" si="237"/>
        <v>2.06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1</v>
      </c>
      <c r="AJ507">
        <v>1</v>
      </c>
      <c r="AK507">
        <v>1</v>
      </c>
      <c r="AL507">
        <v>1</v>
      </c>
      <c r="AM507">
        <v>5</v>
      </c>
      <c r="AN507">
        <v>0</v>
      </c>
      <c r="AO507">
        <v>1</v>
      </c>
      <c r="AP507">
        <v>1</v>
      </c>
      <c r="AQ507">
        <v>0</v>
      </c>
      <c r="AR507">
        <v>0</v>
      </c>
      <c r="AS507" t="s">
        <v>3</v>
      </c>
      <c r="AT507">
        <v>2.06</v>
      </c>
      <c r="AU507" t="s">
        <v>3</v>
      </c>
      <c r="AV507">
        <v>1</v>
      </c>
      <c r="AW507">
        <v>2</v>
      </c>
      <c r="AX507">
        <v>151752559</v>
      </c>
      <c r="AY507">
        <v>1</v>
      </c>
      <c r="AZ507">
        <v>0</v>
      </c>
      <c r="BA507">
        <v>607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CU507">
        <f>ROUND(AT507*Source!I407*AH507*AL507,2)</f>
        <v>0</v>
      </c>
      <c r="CV507">
        <f>ROUND(Y507*Source!I407,9)</f>
        <v>12.36</v>
      </c>
      <c r="CW507">
        <v>0</v>
      </c>
      <c r="CX507">
        <f>ROUND(Y507*Source!I407,9)</f>
        <v>12.36</v>
      </c>
      <c r="CY507">
        <f>AD507</f>
        <v>0</v>
      </c>
      <c r="CZ507">
        <f>AH507</f>
        <v>0</v>
      </c>
      <c r="DA507">
        <f>AL507</f>
        <v>1</v>
      </c>
      <c r="DB507">
        <f t="shared" si="238"/>
        <v>0</v>
      </c>
      <c r="DC507">
        <f t="shared" si="239"/>
        <v>0</v>
      </c>
      <c r="DD507" t="s">
        <v>3</v>
      </c>
      <c r="DE507" t="s">
        <v>3</v>
      </c>
      <c r="DF507">
        <f t="shared" si="240"/>
        <v>0</v>
      </c>
      <c r="DG507">
        <f t="shared" si="234"/>
        <v>0</v>
      </c>
      <c r="DH507">
        <f t="shared" si="235"/>
        <v>0</v>
      </c>
      <c r="DI507">
        <f t="shared" si="214"/>
        <v>0</v>
      </c>
      <c r="DJ507">
        <f>DI507</f>
        <v>0</v>
      </c>
      <c r="DK507">
        <v>0</v>
      </c>
      <c r="DL507" t="s">
        <v>3</v>
      </c>
      <c r="DM507">
        <v>0</v>
      </c>
      <c r="DN507" t="s">
        <v>3</v>
      </c>
      <c r="DO507">
        <v>0</v>
      </c>
    </row>
    <row r="508" spans="1:119" x14ac:dyDescent="0.2">
      <c r="A508">
        <f>ROW(Source!A407)</f>
        <v>407</v>
      </c>
      <c r="B508">
        <v>151751235</v>
      </c>
      <c r="C508">
        <v>151752552</v>
      </c>
      <c r="D508">
        <v>37394370</v>
      </c>
      <c r="E508">
        <v>1</v>
      </c>
      <c r="F508">
        <v>1</v>
      </c>
      <c r="G508">
        <v>37345137</v>
      </c>
      <c r="H508">
        <v>3</v>
      </c>
      <c r="I508" t="s">
        <v>554</v>
      </c>
      <c r="J508" t="s">
        <v>555</v>
      </c>
      <c r="K508" t="s">
        <v>556</v>
      </c>
      <c r="L508">
        <v>1346</v>
      </c>
      <c r="N508">
        <v>1009</v>
      </c>
      <c r="O508" t="s">
        <v>507</v>
      </c>
      <c r="P508" t="s">
        <v>507</v>
      </c>
      <c r="Q508">
        <v>1</v>
      </c>
      <c r="W508">
        <v>0</v>
      </c>
      <c r="X508">
        <v>-27885457</v>
      </c>
      <c r="Y508">
        <f t="shared" si="237"/>
        <v>0.11</v>
      </c>
      <c r="AA508">
        <v>60.86</v>
      </c>
      <c r="AB508">
        <v>0</v>
      </c>
      <c r="AC508">
        <v>0</v>
      </c>
      <c r="AD508">
        <v>0</v>
      </c>
      <c r="AE508">
        <v>4.2</v>
      </c>
      <c r="AF508">
        <v>0</v>
      </c>
      <c r="AG508">
        <v>0</v>
      </c>
      <c r="AH508">
        <v>0</v>
      </c>
      <c r="AI508">
        <v>14.49</v>
      </c>
      <c r="AJ508">
        <v>1</v>
      </c>
      <c r="AK508">
        <v>1</v>
      </c>
      <c r="AL508">
        <v>1</v>
      </c>
      <c r="AM508">
        <v>2</v>
      </c>
      <c r="AN508">
        <v>0</v>
      </c>
      <c r="AO508">
        <v>1</v>
      </c>
      <c r="AP508">
        <v>1</v>
      </c>
      <c r="AQ508">
        <v>0</v>
      </c>
      <c r="AR508">
        <v>0</v>
      </c>
      <c r="AS508" t="s">
        <v>3</v>
      </c>
      <c r="AT508">
        <v>0.11</v>
      </c>
      <c r="AU508" t="s">
        <v>3</v>
      </c>
      <c r="AV508">
        <v>0</v>
      </c>
      <c r="AW508">
        <v>2</v>
      </c>
      <c r="AX508">
        <v>151752560</v>
      </c>
      <c r="AY508">
        <v>1</v>
      </c>
      <c r="AZ508">
        <v>0</v>
      </c>
      <c r="BA508">
        <v>608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CV508">
        <v>0</v>
      </c>
      <c r="CW508">
        <v>0</v>
      </c>
      <c r="CX508">
        <f>ROUND(Y508*Source!I407,9)</f>
        <v>0.66</v>
      </c>
      <c r="CY508">
        <f>AA508</f>
        <v>60.86</v>
      </c>
      <c r="CZ508">
        <f>AE508</f>
        <v>4.2</v>
      </c>
      <c r="DA508">
        <f>AI508</f>
        <v>14.49</v>
      </c>
      <c r="DB508">
        <f t="shared" si="238"/>
        <v>0.46</v>
      </c>
      <c r="DC508">
        <f t="shared" si="239"/>
        <v>0</v>
      </c>
      <c r="DD508" t="s">
        <v>3</v>
      </c>
      <c r="DE508" t="s">
        <v>3</v>
      </c>
      <c r="DF508">
        <f>ROUND(ROUND(AE508*AI508,2)*CX508,2)</f>
        <v>40.17</v>
      </c>
      <c r="DG508">
        <f t="shared" si="234"/>
        <v>0</v>
      </c>
      <c r="DH508">
        <f t="shared" si="235"/>
        <v>0</v>
      </c>
      <c r="DI508">
        <f t="shared" si="214"/>
        <v>0</v>
      </c>
      <c r="DJ508">
        <f>DF508</f>
        <v>40.17</v>
      </c>
      <c r="DK508">
        <v>0</v>
      </c>
      <c r="DL508" t="s">
        <v>3</v>
      </c>
      <c r="DM508">
        <v>0</v>
      </c>
      <c r="DN508" t="s">
        <v>3</v>
      </c>
      <c r="DO508">
        <v>0</v>
      </c>
    </row>
    <row r="509" spans="1:119" x14ac:dyDescent="0.2">
      <c r="A509">
        <f>ROW(Source!A407)</f>
        <v>407</v>
      </c>
      <c r="B509">
        <v>151751235</v>
      </c>
      <c r="C509">
        <v>151752552</v>
      </c>
      <c r="D509">
        <v>37393553</v>
      </c>
      <c r="E509">
        <v>1</v>
      </c>
      <c r="F509">
        <v>1</v>
      </c>
      <c r="G509">
        <v>37345137</v>
      </c>
      <c r="H509">
        <v>3</v>
      </c>
      <c r="I509" t="s">
        <v>557</v>
      </c>
      <c r="J509" t="s">
        <v>558</v>
      </c>
      <c r="K509" t="s">
        <v>559</v>
      </c>
      <c r="L509">
        <v>1296</v>
      </c>
      <c r="N509">
        <v>1002</v>
      </c>
      <c r="O509" t="s">
        <v>560</v>
      </c>
      <c r="P509" t="s">
        <v>560</v>
      </c>
      <c r="Q509">
        <v>1</v>
      </c>
      <c r="W509">
        <v>0</v>
      </c>
      <c r="X509">
        <v>-1346883040</v>
      </c>
      <c r="Y509">
        <f t="shared" si="237"/>
        <v>2.8</v>
      </c>
      <c r="AA509">
        <v>18.98</v>
      </c>
      <c r="AB509">
        <v>0</v>
      </c>
      <c r="AC509">
        <v>0</v>
      </c>
      <c r="AD509">
        <v>0</v>
      </c>
      <c r="AE509">
        <v>3.42</v>
      </c>
      <c r="AF509">
        <v>0</v>
      </c>
      <c r="AG509">
        <v>0</v>
      </c>
      <c r="AH509">
        <v>0</v>
      </c>
      <c r="AI509">
        <v>5.55</v>
      </c>
      <c r="AJ509">
        <v>1</v>
      </c>
      <c r="AK509">
        <v>1</v>
      </c>
      <c r="AL509">
        <v>1</v>
      </c>
      <c r="AM509">
        <v>2</v>
      </c>
      <c r="AN509">
        <v>0</v>
      </c>
      <c r="AO509">
        <v>1</v>
      </c>
      <c r="AP509">
        <v>1</v>
      </c>
      <c r="AQ509">
        <v>0</v>
      </c>
      <c r="AR509">
        <v>0</v>
      </c>
      <c r="AS509" t="s">
        <v>3</v>
      </c>
      <c r="AT509">
        <v>2.8</v>
      </c>
      <c r="AU509" t="s">
        <v>3</v>
      </c>
      <c r="AV509">
        <v>0</v>
      </c>
      <c r="AW509">
        <v>2</v>
      </c>
      <c r="AX509">
        <v>151752561</v>
      </c>
      <c r="AY509">
        <v>1</v>
      </c>
      <c r="AZ509">
        <v>0</v>
      </c>
      <c r="BA509">
        <v>609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CV509">
        <v>0</v>
      </c>
      <c r="CW509">
        <v>0</v>
      </c>
      <c r="CX509">
        <f>ROUND(Y509*Source!I407,9)</f>
        <v>16.8</v>
      </c>
      <c r="CY509">
        <f>AA509</f>
        <v>18.98</v>
      </c>
      <c r="CZ509">
        <f>AE509</f>
        <v>3.42</v>
      </c>
      <c r="DA509">
        <f>AI509</f>
        <v>5.55</v>
      </c>
      <c r="DB509">
        <f t="shared" si="238"/>
        <v>9.58</v>
      </c>
      <c r="DC509">
        <f t="shared" si="239"/>
        <v>0</v>
      </c>
      <c r="DD509" t="s">
        <v>3</v>
      </c>
      <c r="DE509" t="s">
        <v>3</v>
      </c>
      <c r="DF509">
        <f>ROUND(ROUND(AE509*AI509,2)*CX509,2)</f>
        <v>318.86</v>
      </c>
      <c r="DG509">
        <f t="shared" si="234"/>
        <v>0</v>
      </c>
      <c r="DH509">
        <f t="shared" si="235"/>
        <v>0</v>
      </c>
      <c r="DI509">
        <f t="shared" si="214"/>
        <v>0</v>
      </c>
      <c r="DJ509">
        <f>DF509</f>
        <v>318.86</v>
      </c>
      <c r="DK509">
        <v>0</v>
      </c>
      <c r="DL509" t="s">
        <v>3</v>
      </c>
      <c r="DM509">
        <v>0</v>
      </c>
      <c r="DN509" t="s">
        <v>3</v>
      </c>
      <c r="DO509">
        <v>0</v>
      </c>
    </row>
    <row r="510" spans="1:119" x14ac:dyDescent="0.2">
      <c r="A510">
        <f>ROW(Source!A407)</f>
        <v>407</v>
      </c>
      <c r="B510">
        <v>151751235</v>
      </c>
      <c r="C510">
        <v>151752552</v>
      </c>
      <c r="D510">
        <v>113489509</v>
      </c>
      <c r="E510">
        <v>1</v>
      </c>
      <c r="F510">
        <v>1</v>
      </c>
      <c r="G510">
        <v>37345137</v>
      </c>
      <c r="H510">
        <v>3</v>
      </c>
      <c r="I510" t="s">
        <v>561</v>
      </c>
      <c r="J510" t="s">
        <v>562</v>
      </c>
      <c r="K510" t="s">
        <v>563</v>
      </c>
      <c r="L510">
        <v>1348</v>
      </c>
      <c r="N510">
        <v>1009</v>
      </c>
      <c r="O510" t="s">
        <v>511</v>
      </c>
      <c r="P510" t="s">
        <v>511</v>
      </c>
      <c r="Q510">
        <v>1000</v>
      </c>
      <c r="W510">
        <v>0</v>
      </c>
      <c r="X510">
        <v>1068133393</v>
      </c>
      <c r="Y510">
        <f t="shared" si="237"/>
        <v>1E-3</v>
      </c>
      <c r="AA510">
        <v>21901.360000000001</v>
      </c>
      <c r="AB510">
        <v>0</v>
      </c>
      <c r="AC510">
        <v>0</v>
      </c>
      <c r="AD510">
        <v>0</v>
      </c>
      <c r="AE510">
        <v>12515.06</v>
      </c>
      <c r="AF510">
        <v>0</v>
      </c>
      <c r="AG510">
        <v>0</v>
      </c>
      <c r="AH510">
        <v>0</v>
      </c>
      <c r="AI510">
        <v>1.75</v>
      </c>
      <c r="AJ510">
        <v>1</v>
      </c>
      <c r="AK510">
        <v>1</v>
      </c>
      <c r="AL510">
        <v>1</v>
      </c>
      <c r="AM510">
        <v>2</v>
      </c>
      <c r="AN510">
        <v>0</v>
      </c>
      <c r="AO510">
        <v>1</v>
      </c>
      <c r="AP510">
        <v>1</v>
      </c>
      <c r="AQ510">
        <v>0</v>
      </c>
      <c r="AR510">
        <v>0</v>
      </c>
      <c r="AS510" t="s">
        <v>3</v>
      </c>
      <c r="AT510">
        <v>1E-3</v>
      </c>
      <c r="AU510" t="s">
        <v>3</v>
      </c>
      <c r="AV510">
        <v>0</v>
      </c>
      <c r="AW510">
        <v>2</v>
      </c>
      <c r="AX510">
        <v>151752562</v>
      </c>
      <c r="AY510">
        <v>1</v>
      </c>
      <c r="AZ510">
        <v>0</v>
      </c>
      <c r="BA510">
        <v>610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CV510">
        <v>0</v>
      </c>
      <c r="CW510">
        <v>0</v>
      </c>
      <c r="CX510">
        <f>ROUND(Y510*Source!I407,9)</f>
        <v>6.0000000000000001E-3</v>
      </c>
      <c r="CY510">
        <f>AA510</f>
        <v>21901.360000000001</v>
      </c>
      <c r="CZ510">
        <f>AE510</f>
        <v>12515.06</v>
      </c>
      <c r="DA510">
        <f>AI510</f>
        <v>1.75</v>
      </c>
      <c r="DB510">
        <f t="shared" si="238"/>
        <v>12.52</v>
      </c>
      <c r="DC510">
        <f t="shared" si="239"/>
        <v>0</v>
      </c>
      <c r="DD510" t="s">
        <v>3</v>
      </c>
      <c r="DE510" t="s">
        <v>3</v>
      </c>
      <c r="DF510">
        <f>ROUND(ROUND(AE510*AI510,2)*CX510,2)</f>
        <v>131.41</v>
      </c>
      <c r="DG510">
        <f t="shared" si="234"/>
        <v>0</v>
      </c>
      <c r="DH510">
        <f t="shared" si="235"/>
        <v>0</v>
      </c>
      <c r="DI510">
        <f t="shared" si="214"/>
        <v>0</v>
      </c>
      <c r="DJ510">
        <f>DF510</f>
        <v>131.41</v>
      </c>
      <c r="DK510">
        <v>0</v>
      </c>
      <c r="DL510" t="s">
        <v>3</v>
      </c>
      <c r="DM510">
        <v>0</v>
      </c>
      <c r="DN510" t="s">
        <v>3</v>
      </c>
      <c r="DO510">
        <v>0</v>
      </c>
    </row>
    <row r="511" spans="1:119" x14ac:dyDescent="0.2">
      <c r="A511">
        <f>ROW(Source!A407)</f>
        <v>407</v>
      </c>
      <c r="B511">
        <v>151751235</v>
      </c>
      <c r="C511">
        <v>151752552</v>
      </c>
      <c r="D511">
        <v>118154764</v>
      </c>
      <c r="E511">
        <v>1</v>
      </c>
      <c r="F511">
        <v>1</v>
      </c>
      <c r="G511">
        <v>37345137</v>
      </c>
      <c r="H511">
        <v>3</v>
      </c>
      <c r="I511" t="s">
        <v>564</v>
      </c>
      <c r="J511" t="s">
        <v>565</v>
      </c>
      <c r="K511" t="s">
        <v>566</v>
      </c>
      <c r="L511">
        <v>1348</v>
      </c>
      <c r="N511">
        <v>1009</v>
      </c>
      <c r="O511" t="s">
        <v>511</v>
      </c>
      <c r="P511" t="s">
        <v>511</v>
      </c>
      <c r="Q511">
        <v>1000</v>
      </c>
      <c r="W511">
        <v>0</v>
      </c>
      <c r="X511">
        <v>-221342865</v>
      </c>
      <c r="Y511">
        <f t="shared" si="237"/>
        <v>3.0000000000000001E-5</v>
      </c>
      <c r="AA511">
        <v>183370.67</v>
      </c>
      <c r="AB511">
        <v>0</v>
      </c>
      <c r="AC511">
        <v>0</v>
      </c>
      <c r="AD511">
        <v>0</v>
      </c>
      <c r="AE511">
        <v>17299.12</v>
      </c>
      <c r="AF511">
        <v>0</v>
      </c>
      <c r="AG511">
        <v>0</v>
      </c>
      <c r="AH511">
        <v>0</v>
      </c>
      <c r="AI511">
        <v>10.6</v>
      </c>
      <c r="AJ511">
        <v>1</v>
      </c>
      <c r="AK511">
        <v>1</v>
      </c>
      <c r="AL511">
        <v>1</v>
      </c>
      <c r="AM511">
        <v>2</v>
      </c>
      <c r="AN511">
        <v>0</v>
      </c>
      <c r="AO511">
        <v>1</v>
      </c>
      <c r="AP511">
        <v>1</v>
      </c>
      <c r="AQ511">
        <v>0</v>
      </c>
      <c r="AR511">
        <v>0</v>
      </c>
      <c r="AS511" t="s">
        <v>3</v>
      </c>
      <c r="AT511">
        <v>3.0000000000000001E-5</v>
      </c>
      <c r="AU511" t="s">
        <v>3</v>
      </c>
      <c r="AV511">
        <v>0</v>
      </c>
      <c r="AW511">
        <v>2</v>
      </c>
      <c r="AX511">
        <v>151752563</v>
      </c>
      <c r="AY511">
        <v>1</v>
      </c>
      <c r="AZ511">
        <v>0</v>
      </c>
      <c r="BA511">
        <v>611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CV511">
        <v>0</v>
      </c>
      <c r="CW511">
        <v>0</v>
      </c>
      <c r="CX511">
        <f>ROUND(Y511*Source!I407,9)</f>
        <v>1.8000000000000001E-4</v>
      </c>
      <c r="CY511">
        <f>AA511</f>
        <v>183370.67</v>
      </c>
      <c r="CZ511">
        <f>AE511</f>
        <v>17299.12</v>
      </c>
      <c r="DA511">
        <f>AI511</f>
        <v>10.6</v>
      </c>
      <c r="DB511">
        <f t="shared" si="238"/>
        <v>0.52</v>
      </c>
      <c r="DC511">
        <f t="shared" si="239"/>
        <v>0</v>
      </c>
      <c r="DD511" t="s">
        <v>3</v>
      </c>
      <c r="DE511" t="s">
        <v>3</v>
      </c>
      <c r="DF511">
        <f>ROUND(ROUND(AE511*AI511,2)*CX511,2)</f>
        <v>33.01</v>
      </c>
      <c r="DG511">
        <f t="shared" si="234"/>
        <v>0</v>
      </c>
      <c r="DH511">
        <f t="shared" si="235"/>
        <v>0</v>
      </c>
      <c r="DI511">
        <f t="shared" si="214"/>
        <v>0</v>
      </c>
      <c r="DJ511">
        <f>DF511</f>
        <v>33.01</v>
      </c>
      <c r="DK511">
        <v>0</v>
      </c>
      <c r="DL511" t="s">
        <v>3</v>
      </c>
      <c r="DM511">
        <v>0</v>
      </c>
      <c r="DN511" t="s">
        <v>3</v>
      </c>
      <c r="DO511">
        <v>0</v>
      </c>
    </row>
    <row r="512" spans="1:119" x14ac:dyDescent="0.2">
      <c r="A512">
        <f>ROW(Source!A407)</f>
        <v>407</v>
      </c>
      <c r="B512">
        <v>151751235</v>
      </c>
      <c r="C512">
        <v>151752552</v>
      </c>
      <c r="D512">
        <v>122112299</v>
      </c>
      <c r="E512">
        <v>37345137</v>
      </c>
      <c r="F512">
        <v>1</v>
      </c>
      <c r="G512">
        <v>37345137</v>
      </c>
      <c r="H512">
        <v>3</v>
      </c>
      <c r="I512" t="s">
        <v>344</v>
      </c>
      <c r="J512" t="s">
        <v>3</v>
      </c>
      <c r="K512" t="s">
        <v>345</v>
      </c>
      <c r="L512">
        <v>1354</v>
      </c>
      <c r="N512">
        <v>1010</v>
      </c>
      <c r="O512" t="s">
        <v>29</v>
      </c>
      <c r="P512" t="s">
        <v>29</v>
      </c>
      <c r="Q512">
        <v>1</v>
      </c>
      <c r="W512">
        <v>0</v>
      </c>
      <c r="X512">
        <v>820121819</v>
      </c>
      <c r="Y512">
        <f t="shared" si="237"/>
        <v>1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9.74</v>
      </c>
      <c r="AJ512">
        <v>1</v>
      </c>
      <c r="AK512">
        <v>1</v>
      </c>
      <c r="AL512">
        <v>1</v>
      </c>
      <c r="AM512">
        <v>0</v>
      </c>
      <c r="AN512">
        <v>0</v>
      </c>
      <c r="AO512">
        <v>0</v>
      </c>
      <c r="AP512">
        <v>1</v>
      </c>
      <c r="AQ512">
        <v>0</v>
      </c>
      <c r="AR512">
        <v>0</v>
      </c>
      <c r="AS512" t="s">
        <v>3</v>
      </c>
      <c r="AT512">
        <v>1</v>
      </c>
      <c r="AU512" t="s">
        <v>3</v>
      </c>
      <c r="AV512">
        <v>0</v>
      </c>
      <c r="AW512">
        <v>2</v>
      </c>
      <c r="AX512">
        <v>151752564</v>
      </c>
      <c r="AY512">
        <v>1</v>
      </c>
      <c r="AZ512">
        <v>0</v>
      </c>
      <c r="BA512">
        <v>612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CV512">
        <v>0</v>
      </c>
      <c r="CW512">
        <v>0</v>
      </c>
      <c r="CX512">
        <f>ROUND(Y512*Source!I407,9)</f>
        <v>6</v>
      </c>
      <c r="CY512">
        <f>AA512</f>
        <v>0</v>
      </c>
      <c r="CZ512">
        <f>AE512</f>
        <v>0</v>
      </c>
      <c r="DA512">
        <f>AI512</f>
        <v>9.74</v>
      </c>
      <c r="DB512">
        <f t="shared" si="238"/>
        <v>0</v>
      </c>
      <c r="DC512">
        <f t="shared" si="239"/>
        <v>0</v>
      </c>
      <c r="DD512" t="s">
        <v>3</v>
      </c>
      <c r="DE512" t="s">
        <v>3</v>
      </c>
      <c r="DF512">
        <f>ROUND(ROUND(AE512*AI512,2)*CX512,2)</f>
        <v>0</v>
      </c>
      <c r="DG512">
        <f t="shared" si="234"/>
        <v>0</v>
      </c>
      <c r="DH512">
        <f t="shared" si="235"/>
        <v>0</v>
      </c>
      <c r="DI512">
        <f t="shared" si="214"/>
        <v>0</v>
      </c>
      <c r="DJ512">
        <f>DF512</f>
        <v>0</v>
      </c>
      <c r="DK512">
        <v>0</v>
      </c>
      <c r="DL512" t="s">
        <v>3</v>
      </c>
      <c r="DM512">
        <v>0</v>
      </c>
      <c r="DN512" t="s">
        <v>3</v>
      </c>
      <c r="DO512">
        <v>0</v>
      </c>
    </row>
    <row r="513" spans="1:119" x14ac:dyDescent="0.2">
      <c r="A513">
        <f>ROW(Source!A414)</f>
        <v>414</v>
      </c>
      <c r="B513">
        <v>151751237</v>
      </c>
      <c r="C513">
        <v>151752568</v>
      </c>
      <c r="D513">
        <v>37345142</v>
      </c>
      <c r="E513">
        <v>37345137</v>
      </c>
      <c r="F513">
        <v>1</v>
      </c>
      <c r="G513">
        <v>37345137</v>
      </c>
      <c r="H513">
        <v>1</v>
      </c>
      <c r="I513" t="s">
        <v>497</v>
      </c>
      <c r="J513" t="s">
        <v>3</v>
      </c>
      <c r="K513" t="s">
        <v>498</v>
      </c>
      <c r="L513">
        <v>1191</v>
      </c>
      <c r="N513">
        <v>1013</v>
      </c>
      <c r="O513" t="s">
        <v>499</v>
      </c>
      <c r="P513" t="s">
        <v>499</v>
      </c>
      <c r="Q513">
        <v>1</v>
      </c>
      <c r="W513">
        <v>0</v>
      </c>
      <c r="X513">
        <v>476480486</v>
      </c>
      <c r="Y513">
        <f t="shared" si="237"/>
        <v>0.35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1</v>
      </c>
      <c r="AJ513">
        <v>1</v>
      </c>
      <c r="AK513">
        <v>1</v>
      </c>
      <c r="AL513">
        <v>1</v>
      </c>
      <c r="AM513">
        <v>-2</v>
      </c>
      <c r="AN513">
        <v>0</v>
      </c>
      <c r="AO513">
        <v>1</v>
      </c>
      <c r="AP513">
        <v>1</v>
      </c>
      <c r="AQ513">
        <v>0</v>
      </c>
      <c r="AR513">
        <v>0</v>
      </c>
      <c r="AS513" t="s">
        <v>3</v>
      </c>
      <c r="AT513">
        <v>0.35</v>
      </c>
      <c r="AU513" t="s">
        <v>3</v>
      </c>
      <c r="AV513">
        <v>1</v>
      </c>
      <c r="AW513">
        <v>2</v>
      </c>
      <c r="AX513">
        <v>151752570</v>
      </c>
      <c r="AY513">
        <v>1</v>
      </c>
      <c r="AZ513">
        <v>0</v>
      </c>
      <c r="BA513">
        <v>613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CU513">
        <f>ROUND(AT513*Source!I414*AH513*AL513,2)</f>
        <v>0</v>
      </c>
      <c r="CV513">
        <f>ROUND(Y513*Source!I414,9)</f>
        <v>2.4500000000000002</v>
      </c>
      <c r="CW513">
        <v>0</v>
      </c>
      <c r="CX513">
        <f>ROUND(Y513*Source!I414,9)</f>
        <v>2.4500000000000002</v>
      </c>
      <c r="CY513">
        <f>AD513</f>
        <v>0</v>
      </c>
      <c r="CZ513">
        <f>AH513</f>
        <v>0</v>
      </c>
      <c r="DA513">
        <f>AL513</f>
        <v>1</v>
      </c>
      <c r="DB513">
        <f t="shared" si="238"/>
        <v>0</v>
      </c>
      <c r="DC513">
        <f t="shared" si="239"/>
        <v>0</v>
      </c>
      <c r="DD513" t="s">
        <v>3</v>
      </c>
      <c r="DE513" t="s">
        <v>3</v>
      </c>
      <c r="DF513">
        <f t="shared" ref="DF513:DF519" si="241">ROUND(ROUND(AE513,2)*CX513,2)</f>
        <v>0</v>
      </c>
      <c r="DG513">
        <f t="shared" si="234"/>
        <v>0</v>
      </c>
      <c r="DH513">
        <f t="shared" si="235"/>
        <v>0</v>
      </c>
      <c r="DI513">
        <f t="shared" ref="DI513:DI576" si="242">ROUND(ROUND(AH513,2)*CX513,2)</f>
        <v>0</v>
      </c>
      <c r="DJ513">
        <f>DI513</f>
        <v>0</v>
      </c>
      <c r="DK513">
        <v>0</v>
      </c>
      <c r="DL513" t="s">
        <v>3</v>
      </c>
      <c r="DM513">
        <v>0</v>
      </c>
      <c r="DN513" t="s">
        <v>3</v>
      </c>
      <c r="DO513">
        <v>0</v>
      </c>
    </row>
    <row r="514" spans="1:119" x14ac:dyDescent="0.2">
      <c r="A514">
        <f>ROW(Source!A415)</f>
        <v>415</v>
      </c>
      <c r="B514">
        <v>151751235</v>
      </c>
      <c r="C514">
        <v>151752568</v>
      </c>
      <c r="D514">
        <v>37345142</v>
      </c>
      <c r="E514">
        <v>37345137</v>
      </c>
      <c r="F514">
        <v>1</v>
      </c>
      <c r="G514">
        <v>37345137</v>
      </c>
      <c r="H514">
        <v>1</v>
      </c>
      <c r="I514" t="s">
        <v>497</v>
      </c>
      <c r="J514" t="s">
        <v>3</v>
      </c>
      <c r="K514" t="s">
        <v>498</v>
      </c>
      <c r="L514">
        <v>1191</v>
      </c>
      <c r="N514">
        <v>1013</v>
      </c>
      <c r="O514" t="s">
        <v>499</v>
      </c>
      <c r="P514" t="s">
        <v>499</v>
      </c>
      <c r="Q514">
        <v>1</v>
      </c>
      <c r="W514">
        <v>0</v>
      </c>
      <c r="X514">
        <v>476480486</v>
      </c>
      <c r="Y514">
        <f t="shared" si="237"/>
        <v>0.35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1</v>
      </c>
      <c r="AJ514">
        <v>1</v>
      </c>
      <c r="AK514">
        <v>1</v>
      </c>
      <c r="AL514">
        <v>1</v>
      </c>
      <c r="AM514">
        <v>5</v>
      </c>
      <c r="AN514">
        <v>0</v>
      </c>
      <c r="AO514">
        <v>1</v>
      </c>
      <c r="AP514">
        <v>1</v>
      </c>
      <c r="AQ514">
        <v>0</v>
      </c>
      <c r="AR514">
        <v>0</v>
      </c>
      <c r="AS514" t="s">
        <v>3</v>
      </c>
      <c r="AT514">
        <v>0.35</v>
      </c>
      <c r="AU514" t="s">
        <v>3</v>
      </c>
      <c r="AV514">
        <v>1</v>
      </c>
      <c r="AW514">
        <v>2</v>
      </c>
      <c r="AX514">
        <v>151752570</v>
      </c>
      <c r="AY514">
        <v>1</v>
      </c>
      <c r="AZ514">
        <v>0</v>
      </c>
      <c r="BA514">
        <v>614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CU514">
        <f>ROUND(AT514*Source!I415*AH514*AL514,2)</f>
        <v>0</v>
      </c>
      <c r="CV514">
        <f>ROUND(Y514*Source!I415,9)</f>
        <v>2.4500000000000002</v>
      </c>
      <c r="CW514">
        <v>0</v>
      </c>
      <c r="CX514">
        <f>ROUND(Y514*Source!I415,9)</f>
        <v>2.4500000000000002</v>
      </c>
      <c r="CY514">
        <f>AD514</f>
        <v>0</v>
      </c>
      <c r="CZ514">
        <f>AH514</f>
        <v>0</v>
      </c>
      <c r="DA514">
        <f>AL514</f>
        <v>1</v>
      </c>
      <c r="DB514">
        <f t="shared" si="238"/>
        <v>0</v>
      </c>
      <c r="DC514">
        <f t="shared" si="239"/>
        <v>0</v>
      </c>
      <c r="DD514" t="s">
        <v>3</v>
      </c>
      <c r="DE514" t="s">
        <v>3</v>
      </c>
      <c r="DF514">
        <f t="shared" si="241"/>
        <v>0</v>
      </c>
      <c r="DG514">
        <f t="shared" si="234"/>
        <v>0</v>
      </c>
      <c r="DH514">
        <f t="shared" si="235"/>
        <v>0</v>
      </c>
      <c r="DI514">
        <f t="shared" si="242"/>
        <v>0</v>
      </c>
      <c r="DJ514">
        <f>DI514</f>
        <v>0</v>
      </c>
      <c r="DK514">
        <v>0</v>
      </c>
      <c r="DL514" t="s">
        <v>3</v>
      </c>
      <c r="DM514">
        <v>0</v>
      </c>
      <c r="DN514" t="s">
        <v>3</v>
      </c>
      <c r="DO514">
        <v>0</v>
      </c>
    </row>
    <row r="515" spans="1:119" x14ac:dyDescent="0.2">
      <c r="A515">
        <f>ROW(Source!A416)</f>
        <v>416</v>
      </c>
      <c r="B515">
        <v>151751237</v>
      </c>
      <c r="C515">
        <v>151752571</v>
      </c>
      <c r="D515">
        <v>37345142</v>
      </c>
      <c r="E515">
        <v>37345137</v>
      </c>
      <c r="F515">
        <v>1</v>
      </c>
      <c r="G515">
        <v>37345137</v>
      </c>
      <c r="H515">
        <v>1</v>
      </c>
      <c r="I515" t="s">
        <v>497</v>
      </c>
      <c r="J515" t="s">
        <v>3</v>
      </c>
      <c r="K515" t="s">
        <v>498</v>
      </c>
      <c r="L515">
        <v>1191</v>
      </c>
      <c r="N515">
        <v>1013</v>
      </c>
      <c r="O515" t="s">
        <v>499</v>
      </c>
      <c r="P515" t="s">
        <v>499</v>
      </c>
      <c r="Q515">
        <v>1</v>
      </c>
      <c r="W515">
        <v>0</v>
      </c>
      <c r="X515">
        <v>476480486</v>
      </c>
      <c r="Y515">
        <f t="shared" si="237"/>
        <v>1.68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1</v>
      </c>
      <c r="AJ515">
        <v>1</v>
      </c>
      <c r="AK515">
        <v>1</v>
      </c>
      <c r="AL515">
        <v>1</v>
      </c>
      <c r="AM515">
        <v>-2</v>
      </c>
      <c r="AN515">
        <v>0</v>
      </c>
      <c r="AO515">
        <v>1</v>
      </c>
      <c r="AP515">
        <v>1</v>
      </c>
      <c r="AQ515">
        <v>0</v>
      </c>
      <c r="AR515">
        <v>0</v>
      </c>
      <c r="AS515" t="s">
        <v>3</v>
      </c>
      <c r="AT515">
        <v>1.68</v>
      </c>
      <c r="AU515" t="s">
        <v>3</v>
      </c>
      <c r="AV515">
        <v>1</v>
      </c>
      <c r="AW515">
        <v>2</v>
      </c>
      <c r="AX515">
        <v>151752573</v>
      </c>
      <c r="AY515">
        <v>1</v>
      </c>
      <c r="AZ515">
        <v>0</v>
      </c>
      <c r="BA515">
        <v>615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CU515">
        <f>ROUND(AT515*Source!I416*AH515*AL515,2)</f>
        <v>0</v>
      </c>
      <c r="CV515">
        <f>ROUND(Y515*Source!I416,9)</f>
        <v>5.04</v>
      </c>
      <c r="CW515">
        <v>0</v>
      </c>
      <c r="CX515">
        <f>ROUND(Y515*Source!I416,9)</f>
        <v>5.04</v>
      </c>
      <c r="CY515">
        <f>AD515</f>
        <v>0</v>
      </c>
      <c r="CZ515">
        <f>AH515</f>
        <v>0</v>
      </c>
      <c r="DA515">
        <f>AL515</f>
        <v>1</v>
      </c>
      <c r="DB515">
        <f t="shared" si="238"/>
        <v>0</v>
      </c>
      <c r="DC515">
        <f t="shared" si="239"/>
        <v>0</v>
      </c>
      <c r="DD515" t="s">
        <v>3</v>
      </c>
      <c r="DE515" t="s">
        <v>3</v>
      </c>
      <c r="DF515">
        <f t="shared" si="241"/>
        <v>0</v>
      </c>
      <c r="DG515">
        <f t="shared" si="234"/>
        <v>0</v>
      </c>
      <c r="DH515">
        <f t="shared" si="235"/>
        <v>0</v>
      </c>
      <c r="DI515">
        <f t="shared" si="242"/>
        <v>0</v>
      </c>
      <c r="DJ515">
        <f>DI515</f>
        <v>0</v>
      </c>
      <c r="DK515">
        <v>0</v>
      </c>
      <c r="DL515" t="s">
        <v>3</v>
      </c>
      <c r="DM515">
        <v>0</v>
      </c>
      <c r="DN515" t="s">
        <v>3</v>
      </c>
      <c r="DO515">
        <v>0</v>
      </c>
    </row>
    <row r="516" spans="1:119" x14ac:dyDescent="0.2">
      <c r="A516">
        <f>ROW(Source!A417)</f>
        <v>417</v>
      </c>
      <c r="B516">
        <v>151751235</v>
      </c>
      <c r="C516">
        <v>151752571</v>
      </c>
      <c r="D516">
        <v>37345142</v>
      </c>
      <c r="E516">
        <v>37345137</v>
      </c>
      <c r="F516">
        <v>1</v>
      </c>
      <c r="G516">
        <v>37345137</v>
      </c>
      <c r="H516">
        <v>1</v>
      </c>
      <c r="I516" t="s">
        <v>497</v>
      </c>
      <c r="J516" t="s">
        <v>3</v>
      </c>
      <c r="K516" t="s">
        <v>498</v>
      </c>
      <c r="L516">
        <v>1191</v>
      </c>
      <c r="N516">
        <v>1013</v>
      </c>
      <c r="O516" t="s">
        <v>499</v>
      </c>
      <c r="P516" t="s">
        <v>499</v>
      </c>
      <c r="Q516">
        <v>1</v>
      </c>
      <c r="W516">
        <v>0</v>
      </c>
      <c r="X516">
        <v>476480486</v>
      </c>
      <c r="Y516">
        <f t="shared" si="237"/>
        <v>1.68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1</v>
      </c>
      <c r="AJ516">
        <v>1</v>
      </c>
      <c r="AK516">
        <v>1</v>
      </c>
      <c r="AL516">
        <v>1</v>
      </c>
      <c r="AM516">
        <v>5</v>
      </c>
      <c r="AN516">
        <v>0</v>
      </c>
      <c r="AO516">
        <v>1</v>
      </c>
      <c r="AP516">
        <v>1</v>
      </c>
      <c r="AQ516">
        <v>0</v>
      </c>
      <c r="AR516">
        <v>0</v>
      </c>
      <c r="AS516" t="s">
        <v>3</v>
      </c>
      <c r="AT516">
        <v>1.68</v>
      </c>
      <c r="AU516" t="s">
        <v>3</v>
      </c>
      <c r="AV516">
        <v>1</v>
      </c>
      <c r="AW516">
        <v>2</v>
      </c>
      <c r="AX516">
        <v>151752573</v>
      </c>
      <c r="AY516">
        <v>1</v>
      </c>
      <c r="AZ516">
        <v>0</v>
      </c>
      <c r="BA516">
        <v>616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CU516">
        <f>ROUND(AT516*Source!I417*AH516*AL516,2)</f>
        <v>0</v>
      </c>
      <c r="CV516">
        <f>ROUND(Y516*Source!I417,9)</f>
        <v>5.04</v>
      </c>
      <c r="CW516">
        <v>0</v>
      </c>
      <c r="CX516">
        <f>ROUND(Y516*Source!I417,9)</f>
        <v>5.04</v>
      </c>
      <c r="CY516">
        <f>AD516</f>
        <v>0</v>
      </c>
      <c r="CZ516">
        <f>AH516</f>
        <v>0</v>
      </c>
      <c r="DA516">
        <f>AL516</f>
        <v>1</v>
      </c>
      <c r="DB516">
        <f t="shared" si="238"/>
        <v>0</v>
      </c>
      <c r="DC516">
        <f t="shared" si="239"/>
        <v>0</v>
      </c>
      <c r="DD516" t="s">
        <v>3</v>
      </c>
      <c r="DE516" t="s">
        <v>3</v>
      </c>
      <c r="DF516">
        <f t="shared" si="241"/>
        <v>0</v>
      </c>
      <c r="DG516">
        <f t="shared" si="234"/>
        <v>0</v>
      </c>
      <c r="DH516">
        <f t="shared" si="235"/>
        <v>0</v>
      </c>
      <c r="DI516">
        <f t="shared" si="242"/>
        <v>0</v>
      </c>
      <c r="DJ516">
        <f>DI516</f>
        <v>0</v>
      </c>
      <c r="DK516">
        <v>0</v>
      </c>
      <c r="DL516" t="s">
        <v>3</v>
      </c>
      <c r="DM516">
        <v>0</v>
      </c>
      <c r="DN516" t="s">
        <v>3</v>
      </c>
      <c r="DO516">
        <v>0</v>
      </c>
    </row>
    <row r="517" spans="1:119" x14ac:dyDescent="0.2">
      <c r="A517">
        <f>ROW(Source!A420)</f>
        <v>420</v>
      </c>
      <c r="B517">
        <v>151751237</v>
      </c>
      <c r="C517">
        <v>151752575</v>
      </c>
      <c r="D517">
        <v>37345142</v>
      </c>
      <c r="E517">
        <v>37345137</v>
      </c>
      <c r="F517">
        <v>1</v>
      </c>
      <c r="G517">
        <v>37345137</v>
      </c>
      <c r="H517">
        <v>1</v>
      </c>
      <c r="I517" t="s">
        <v>497</v>
      </c>
      <c r="J517" t="s">
        <v>3</v>
      </c>
      <c r="K517" t="s">
        <v>498</v>
      </c>
      <c r="L517">
        <v>1191</v>
      </c>
      <c r="N517">
        <v>1013</v>
      </c>
      <c r="O517" t="s">
        <v>499</v>
      </c>
      <c r="P517" t="s">
        <v>499</v>
      </c>
      <c r="Q517">
        <v>1</v>
      </c>
      <c r="W517">
        <v>0</v>
      </c>
      <c r="X517">
        <v>476480486</v>
      </c>
      <c r="Y517">
        <f t="shared" si="237"/>
        <v>1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1</v>
      </c>
      <c r="AJ517">
        <v>1</v>
      </c>
      <c r="AK517">
        <v>1</v>
      </c>
      <c r="AL517">
        <v>1</v>
      </c>
      <c r="AM517">
        <v>-2</v>
      </c>
      <c r="AN517">
        <v>0</v>
      </c>
      <c r="AO517">
        <v>1</v>
      </c>
      <c r="AP517">
        <v>1</v>
      </c>
      <c r="AQ517">
        <v>0</v>
      </c>
      <c r="AR517">
        <v>0</v>
      </c>
      <c r="AS517" t="s">
        <v>3</v>
      </c>
      <c r="AT517">
        <v>1</v>
      </c>
      <c r="AU517" t="s">
        <v>3</v>
      </c>
      <c r="AV517">
        <v>1</v>
      </c>
      <c r="AW517">
        <v>2</v>
      </c>
      <c r="AX517">
        <v>151752578</v>
      </c>
      <c r="AY517">
        <v>1</v>
      </c>
      <c r="AZ517">
        <v>0</v>
      </c>
      <c r="BA517">
        <v>617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CU517">
        <f>ROUND(AT517*Source!I420*AH517*AL517,2)</f>
        <v>0</v>
      </c>
      <c r="CV517">
        <f>ROUND(Y517*Source!I420,9)</f>
        <v>1</v>
      </c>
      <c r="CW517">
        <v>0</v>
      </c>
      <c r="CX517">
        <f>ROUND(Y517*Source!I420,9)</f>
        <v>1</v>
      </c>
      <c r="CY517">
        <f>AD517</f>
        <v>0</v>
      </c>
      <c r="CZ517">
        <f>AH517</f>
        <v>0</v>
      </c>
      <c r="DA517">
        <f>AL517</f>
        <v>1</v>
      </c>
      <c r="DB517">
        <f t="shared" si="238"/>
        <v>0</v>
      </c>
      <c r="DC517">
        <f t="shared" si="239"/>
        <v>0</v>
      </c>
      <c r="DD517" t="s">
        <v>3</v>
      </c>
      <c r="DE517" t="s">
        <v>3</v>
      </c>
      <c r="DF517">
        <f t="shared" si="241"/>
        <v>0</v>
      </c>
      <c r="DG517">
        <f t="shared" si="234"/>
        <v>0</v>
      </c>
      <c r="DH517">
        <f t="shared" si="235"/>
        <v>0</v>
      </c>
      <c r="DI517">
        <f t="shared" si="242"/>
        <v>0</v>
      </c>
      <c r="DJ517">
        <f>DI517</f>
        <v>0</v>
      </c>
      <c r="DK517">
        <v>0</v>
      </c>
      <c r="DL517" t="s">
        <v>3</v>
      </c>
      <c r="DM517">
        <v>0</v>
      </c>
      <c r="DN517" t="s">
        <v>3</v>
      </c>
      <c r="DO517">
        <v>0</v>
      </c>
    </row>
    <row r="518" spans="1:119" x14ac:dyDescent="0.2">
      <c r="A518">
        <f>ROW(Source!A420)</f>
        <v>420</v>
      </c>
      <c r="B518">
        <v>151751237</v>
      </c>
      <c r="C518">
        <v>151752575</v>
      </c>
      <c r="D518">
        <v>37367069</v>
      </c>
      <c r="E518">
        <v>37345137</v>
      </c>
      <c r="F518">
        <v>1</v>
      </c>
      <c r="G518">
        <v>37345137</v>
      </c>
      <c r="H518">
        <v>3</v>
      </c>
      <c r="I518" t="s">
        <v>516</v>
      </c>
      <c r="J518" t="s">
        <v>3</v>
      </c>
      <c r="K518" t="s">
        <v>517</v>
      </c>
      <c r="L518">
        <v>1348</v>
      </c>
      <c r="N518">
        <v>1009</v>
      </c>
      <c r="O518" t="s">
        <v>511</v>
      </c>
      <c r="P518" t="s">
        <v>511</v>
      </c>
      <c r="Q518">
        <v>1000</v>
      </c>
      <c r="W518">
        <v>0</v>
      </c>
      <c r="X518">
        <v>-783086922</v>
      </c>
      <c r="Y518">
        <f t="shared" si="237"/>
        <v>1.6000000000000001E-4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1</v>
      </c>
      <c r="AJ518">
        <v>1</v>
      </c>
      <c r="AK518">
        <v>1</v>
      </c>
      <c r="AL518">
        <v>1</v>
      </c>
      <c r="AM518">
        <v>-2</v>
      </c>
      <c r="AN518">
        <v>0</v>
      </c>
      <c r="AO518">
        <v>1</v>
      </c>
      <c r="AP518">
        <v>1</v>
      </c>
      <c r="AQ518">
        <v>0</v>
      </c>
      <c r="AR518">
        <v>0</v>
      </c>
      <c r="AS518" t="s">
        <v>3</v>
      </c>
      <c r="AT518">
        <v>1.6000000000000001E-4</v>
      </c>
      <c r="AU518" t="s">
        <v>3</v>
      </c>
      <c r="AV518">
        <v>0</v>
      </c>
      <c r="AW518">
        <v>2</v>
      </c>
      <c r="AX518">
        <v>151752580</v>
      </c>
      <c r="AY518">
        <v>1</v>
      </c>
      <c r="AZ518">
        <v>0</v>
      </c>
      <c r="BA518">
        <v>619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CV518">
        <v>0</v>
      </c>
      <c r="CW518">
        <v>0</v>
      </c>
      <c r="CX518">
        <f>ROUND(Y518*Source!I420,9)</f>
        <v>1.6000000000000001E-4</v>
      </c>
      <c r="CY518">
        <f>AA518</f>
        <v>0</v>
      </c>
      <c r="CZ518">
        <f>AE518</f>
        <v>0</v>
      </c>
      <c r="DA518">
        <f>AI518</f>
        <v>1</v>
      </c>
      <c r="DB518">
        <f t="shared" si="238"/>
        <v>0</v>
      </c>
      <c r="DC518">
        <f t="shared" si="239"/>
        <v>0</v>
      </c>
      <c r="DD518" t="s">
        <v>3</v>
      </c>
      <c r="DE518" t="s">
        <v>3</v>
      </c>
      <c r="DF518">
        <f t="shared" si="241"/>
        <v>0</v>
      </c>
      <c r="DG518">
        <f t="shared" si="234"/>
        <v>0</v>
      </c>
      <c r="DH518">
        <f t="shared" si="235"/>
        <v>0</v>
      </c>
      <c r="DI518">
        <f t="shared" si="242"/>
        <v>0</v>
      </c>
      <c r="DJ518">
        <f>DF518</f>
        <v>0</v>
      </c>
      <c r="DK518">
        <v>0</v>
      </c>
      <c r="DL518" t="s">
        <v>3</v>
      </c>
      <c r="DM518">
        <v>0</v>
      </c>
      <c r="DN518" t="s">
        <v>3</v>
      </c>
      <c r="DO518">
        <v>0</v>
      </c>
    </row>
    <row r="519" spans="1:119" x14ac:dyDescent="0.2">
      <c r="A519">
        <f>ROW(Source!A421)</f>
        <v>421</v>
      </c>
      <c r="B519">
        <v>151751235</v>
      </c>
      <c r="C519">
        <v>151752575</v>
      </c>
      <c r="D519">
        <v>37345142</v>
      </c>
      <c r="E519">
        <v>37345137</v>
      </c>
      <c r="F519">
        <v>1</v>
      </c>
      <c r="G519">
        <v>37345137</v>
      </c>
      <c r="H519">
        <v>1</v>
      </c>
      <c r="I519" t="s">
        <v>497</v>
      </c>
      <c r="J519" t="s">
        <v>3</v>
      </c>
      <c r="K519" t="s">
        <v>498</v>
      </c>
      <c r="L519">
        <v>1191</v>
      </c>
      <c r="N519">
        <v>1013</v>
      </c>
      <c r="O519" t="s">
        <v>499</v>
      </c>
      <c r="P519" t="s">
        <v>499</v>
      </c>
      <c r="Q519">
        <v>1</v>
      </c>
      <c r="W519">
        <v>0</v>
      </c>
      <c r="X519">
        <v>476480486</v>
      </c>
      <c r="Y519">
        <f t="shared" si="237"/>
        <v>1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1</v>
      </c>
      <c r="AJ519">
        <v>1</v>
      </c>
      <c r="AK519">
        <v>1</v>
      </c>
      <c r="AL519">
        <v>1</v>
      </c>
      <c r="AM519">
        <v>5</v>
      </c>
      <c r="AN519">
        <v>0</v>
      </c>
      <c r="AO519">
        <v>1</v>
      </c>
      <c r="AP519">
        <v>1</v>
      </c>
      <c r="AQ519">
        <v>0</v>
      </c>
      <c r="AR519">
        <v>0</v>
      </c>
      <c r="AS519" t="s">
        <v>3</v>
      </c>
      <c r="AT519">
        <v>1</v>
      </c>
      <c r="AU519" t="s">
        <v>3</v>
      </c>
      <c r="AV519">
        <v>1</v>
      </c>
      <c r="AW519">
        <v>2</v>
      </c>
      <c r="AX519">
        <v>151752578</v>
      </c>
      <c r="AY519">
        <v>1</v>
      </c>
      <c r="AZ519">
        <v>0</v>
      </c>
      <c r="BA519">
        <v>620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CU519">
        <f>ROUND(AT519*Source!I421*AH519*AL519,2)</f>
        <v>0</v>
      </c>
      <c r="CV519">
        <f>ROUND(Y519*Source!I421,9)</f>
        <v>1</v>
      </c>
      <c r="CW519">
        <v>0</v>
      </c>
      <c r="CX519">
        <f>ROUND(Y519*Source!I421,9)</f>
        <v>1</v>
      </c>
      <c r="CY519">
        <f>AD519</f>
        <v>0</v>
      </c>
      <c r="CZ519">
        <f>AH519</f>
        <v>0</v>
      </c>
      <c r="DA519">
        <f>AL519</f>
        <v>1</v>
      </c>
      <c r="DB519">
        <f t="shared" si="238"/>
        <v>0</v>
      </c>
      <c r="DC519">
        <f t="shared" si="239"/>
        <v>0</v>
      </c>
      <c r="DD519" t="s">
        <v>3</v>
      </c>
      <c r="DE519" t="s">
        <v>3</v>
      </c>
      <c r="DF519">
        <f t="shared" si="241"/>
        <v>0</v>
      </c>
      <c r="DG519">
        <f t="shared" si="234"/>
        <v>0</v>
      </c>
      <c r="DH519">
        <f t="shared" si="235"/>
        <v>0</v>
      </c>
      <c r="DI519">
        <f t="shared" si="242"/>
        <v>0</v>
      </c>
      <c r="DJ519">
        <f>DI519</f>
        <v>0</v>
      </c>
      <c r="DK519">
        <v>0</v>
      </c>
      <c r="DL519" t="s">
        <v>3</v>
      </c>
      <c r="DM519">
        <v>0</v>
      </c>
      <c r="DN519" t="s">
        <v>3</v>
      </c>
      <c r="DO519">
        <v>0</v>
      </c>
    </row>
    <row r="520" spans="1:119" x14ac:dyDescent="0.2">
      <c r="A520">
        <f>ROW(Source!A421)</f>
        <v>421</v>
      </c>
      <c r="B520">
        <v>151751235</v>
      </c>
      <c r="C520">
        <v>151752575</v>
      </c>
      <c r="D520">
        <v>37367069</v>
      </c>
      <c r="E520">
        <v>37345137</v>
      </c>
      <c r="F520">
        <v>1</v>
      </c>
      <c r="G520">
        <v>37345137</v>
      </c>
      <c r="H520">
        <v>3</v>
      </c>
      <c r="I520" t="s">
        <v>516</v>
      </c>
      <c r="J520" t="s">
        <v>3</v>
      </c>
      <c r="K520" t="s">
        <v>517</v>
      </c>
      <c r="L520">
        <v>1348</v>
      </c>
      <c r="N520">
        <v>1009</v>
      </c>
      <c r="O520" t="s">
        <v>511</v>
      </c>
      <c r="P520" t="s">
        <v>511</v>
      </c>
      <c r="Q520">
        <v>1000</v>
      </c>
      <c r="W520">
        <v>0</v>
      </c>
      <c r="X520">
        <v>-783086922</v>
      </c>
      <c r="Y520">
        <f t="shared" si="237"/>
        <v>1.6000000000000001E-4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9.74</v>
      </c>
      <c r="AJ520">
        <v>1</v>
      </c>
      <c r="AK520">
        <v>1</v>
      </c>
      <c r="AL520">
        <v>1</v>
      </c>
      <c r="AM520">
        <v>5</v>
      </c>
      <c r="AN520">
        <v>0</v>
      </c>
      <c r="AO520">
        <v>1</v>
      </c>
      <c r="AP520">
        <v>1</v>
      </c>
      <c r="AQ520">
        <v>0</v>
      </c>
      <c r="AR520">
        <v>0</v>
      </c>
      <c r="AS520" t="s">
        <v>3</v>
      </c>
      <c r="AT520">
        <v>1.6000000000000001E-4</v>
      </c>
      <c r="AU520" t="s">
        <v>3</v>
      </c>
      <c r="AV520">
        <v>0</v>
      </c>
      <c r="AW520">
        <v>2</v>
      </c>
      <c r="AX520">
        <v>151752580</v>
      </c>
      <c r="AY520">
        <v>1</v>
      </c>
      <c r="AZ520">
        <v>0</v>
      </c>
      <c r="BA520">
        <v>622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CV520">
        <v>0</v>
      </c>
      <c r="CW520">
        <v>0</v>
      </c>
      <c r="CX520">
        <f>ROUND(Y520*Source!I421,9)</f>
        <v>1.6000000000000001E-4</v>
      </c>
      <c r="CY520">
        <f>AA520</f>
        <v>0</v>
      </c>
      <c r="CZ520">
        <f>AE520</f>
        <v>0</v>
      </c>
      <c r="DA520">
        <f>AI520</f>
        <v>9.74</v>
      </c>
      <c r="DB520">
        <f t="shared" si="238"/>
        <v>0</v>
      </c>
      <c r="DC520">
        <f t="shared" si="239"/>
        <v>0</v>
      </c>
      <c r="DD520" t="s">
        <v>3</v>
      </c>
      <c r="DE520" t="s">
        <v>3</v>
      </c>
      <c r="DF520">
        <f>ROUND(ROUND(AE520*AI520,2)*CX520,2)</f>
        <v>0</v>
      </c>
      <c r="DG520">
        <f t="shared" si="234"/>
        <v>0</v>
      </c>
      <c r="DH520">
        <f t="shared" si="235"/>
        <v>0</v>
      </c>
      <c r="DI520">
        <f t="shared" si="242"/>
        <v>0</v>
      </c>
      <c r="DJ520">
        <f>DF520</f>
        <v>0</v>
      </c>
      <c r="DK520">
        <v>0</v>
      </c>
      <c r="DL520" t="s">
        <v>3</v>
      </c>
      <c r="DM520">
        <v>0</v>
      </c>
      <c r="DN520" t="s">
        <v>3</v>
      </c>
      <c r="DO520">
        <v>0</v>
      </c>
    </row>
    <row r="521" spans="1:119" x14ac:dyDescent="0.2">
      <c r="A521">
        <f>ROW(Source!A424)</f>
        <v>424</v>
      </c>
      <c r="B521">
        <v>151751237</v>
      </c>
      <c r="C521">
        <v>151752582</v>
      </c>
      <c r="D521">
        <v>37345142</v>
      </c>
      <c r="E521">
        <v>37345137</v>
      </c>
      <c r="F521">
        <v>1</v>
      </c>
      <c r="G521">
        <v>37345137</v>
      </c>
      <c r="H521">
        <v>1</v>
      </c>
      <c r="I521" t="s">
        <v>497</v>
      </c>
      <c r="J521" t="s">
        <v>3</v>
      </c>
      <c r="K521" t="s">
        <v>498</v>
      </c>
      <c r="L521">
        <v>1191</v>
      </c>
      <c r="N521">
        <v>1013</v>
      </c>
      <c r="O521" t="s">
        <v>499</v>
      </c>
      <c r="P521" t="s">
        <v>499</v>
      </c>
      <c r="Q521">
        <v>1</v>
      </c>
      <c r="W521">
        <v>0</v>
      </c>
      <c r="X521">
        <v>476480486</v>
      </c>
      <c r="Y521">
        <f t="shared" si="237"/>
        <v>1.2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1</v>
      </c>
      <c r="AJ521">
        <v>1</v>
      </c>
      <c r="AK521">
        <v>1</v>
      </c>
      <c r="AL521">
        <v>1</v>
      </c>
      <c r="AM521">
        <v>-2</v>
      </c>
      <c r="AN521">
        <v>0</v>
      </c>
      <c r="AO521">
        <v>1</v>
      </c>
      <c r="AP521">
        <v>1</v>
      </c>
      <c r="AQ521">
        <v>0</v>
      </c>
      <c r="AR521">
        <v>0</v>
      </c>
      <c r="AS521" t="s">
        <v>3</v>
      </c>
      <c r="AT521">
        <v>1.2</v>
      </c>
      <c r="AU521" t="s">
        <v>3</v>
      </c>
      <c r="AV521">
        <v>1</v>
      </c>
      <c r="AW521">
        <v>2</v>
      </c>
      <c r="AX521">
        <v>151752584</v>
      </c>
      <c r="AY521">
        <v>1</v>
      </c>
      <c r="AZ521">
        <v>0</v>
      </c>
      <c r="BA521">
        <v>623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CU521">
        <f>ROUND(AT521*Source!I424*AH521*AL521,2)</f>
        <v>0</v>
      </c>
      <c r="CV521">
        <f>ROUND(Y521*Source!I424,9)</f>
        <v>2.4</v>
      </c>
      <c r="CW521">
        <v>0</v>
      </c>
      <c r="CX521">
        <f>ROUND(Y521*Source!I424,9)</f>
        <v>2.4</v>
      </c>
      <c r="CY521">
        <f>AD521</f>
        <v>0</v>
      </c>
      <c r="CZ521">
        <f>AH521</f>
        <v>0</v>
      </c>
      <c r="DA521">
        <f>AL521</f>
        <v>1</v>
      </c>
      <c r="DB521">
        <f t="shared" si="238"/>
        <v>0</v>
      </c>
      <c r="DC521">
        <f t="shared" si="239"/>
        <v>0</v>
      </c>
      <c r="DD521" t="s">
        <v>3</v>
      </c>
      <c r="DE521" t="s">
        <v>3</v>
      </c>
      <c r="DF521">
        <f t="shared" ref="DF521:DF528" si="243">ROUND(ROUND(AE521,2)*CX521,2)</f>
        <v>0</v>
      </c>
      <c r="DG521">
        <f t="shared" si="234"/>
        <v>0</v>
      </c>
      <c r="DH521">
        <f t="shared" si="235"/>
        <v>0</v>
      </c>
      <c r="DI521">
        <f t="shared" si="242"/>
        <v>0</v>
      </c>
      <c r="DJ521">
        <f>DI521</f>
        <v>0</v>
      </c>
      <c r="DK521">
        <v>0</v>
      </c>
      <c r="DL521" t="s">
        <v>3</v>
      </c>
      <c r="DM521">
        <v>0</v>
      </c>
      <c r="DN521" t="s">
        <v>3</v>
      </c>
      <c r="DO521">
        <v>0</v>
      </c>
    </row>
    <row r="522" spans="1:119" x14ac:dyDescent="0.2">
      <c r="A522">
        <f>ROW(Source!A425)</f>
        <v>425</v>
      </c>
      <c r="B522">
        <v>151751235</v>
      </c>
      <c r="C522">
        <v>151752582</v>
      </c>
      <c r="D522">
        <v>37345142</v>
      </c>
      <c r="E522">
        <v>37345137</v>
      </c>
      <c r="F522">
        <v>1</v>
      </c>
      <c r="G522">
        <v>37345137</v>
      </c>
      <c r="H522">
        <v>1</v>
      </c>
      <c r="I522" t="s">
        <v>497</v>
      </c>
      <c r="J522" t="s">
        <v>3</v>
      </c>
      <c r="K522" t="s">
        <v>498</v>
      </c>
      <c r="L522">
        <v>1191</v>
      </c>
      <c r="N522">
        <v>1013</v>
      </c>
      <c r="O522" t="s">
        <v>499</v>
      </c>
      <c r="P522" t="s">
        <v>499</v>
      </c>
      <c r="Q522">
        <v>1</v>
      </c>
      <c r="W522">
        <v>0</v>
      </c>
      <c r="X522">
        <v>476480486</v>
      </c>
      <c r="Y522">
        <f t="shared" si="237"/>
        <v>1.2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1</v>
      </c>
      <c r="AJ522">
        <v>1</v>
      </c>
      <c r="AK522">
        <v>1</v>
      </c>
      <c r="AL522">
        <v>1</v>
      </c>
      <c r="AM522">
        <v>5</v>
      </c>
      <c r="AN522">
        <v>0</v>
      </c>
      <c r="AO522">
        <v>1</v>
      </c>
      <c r="AP522">
        <v>1</v>
      </c>
      <c r="AQ522">
        <v>0</v>
      </c>
      <c r="AR522">
        <v>0</v>
      </c>
      <c r="AS522" t="s">
        <v>3</v>
      </c>
      <c r="AT522">
        <v>1.2</v>
      </c>
      <c r="AU522" t="s">
        <v>3</v>
      </c>
      <c r="AV522">
        <v>1</v>
      </c>
      <c r="AW522">
        <v>2</v>
      </c>
      <c r="AX522">
        <v>151752584</v>
      </c>
      <c r="AY522">
        <v>1</v>
      </c>
      <c r="AZ522">
        <v>0</v>
      </c>
      <c r="BA522">
        <v>624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CU522">
        <f>ROUND(AT522*Source!I425*AH522*AL522,2)</f>
        <v>0</v>
      </c>
      <c r="CV522">
        <f>ROUND(Y522*Source!I425,9)</f>
        <v>2.4</v>
      </c>
      <c r="CW522">
        <v>0</v>
      </c>
      <c r="CX522">
        <f>ROUND(Y522*Source!I425,9)</f>
        <v>2.4</v>
      </c>
      <c r="CY522">
        <f>AD522</f>
        <v>0</v>
      </c>
      <c r="CZ522">
        <f>AH522</f>
        <v>0</v>
      </c>
      <c r="DA522">
        <f>AL522</f>
        <v>1</v>
      </c>
      <c r="DB522">
        <f t="shared" si="238"/>
        <v>0</v>
      </c>
      <c r="DC522">
        <f t="shared" si="239"/>
        <v>0</v>
      </c>
      <c r="DD522" t="s">
        <v>3</v>
      </c>
      <c r="DE522" t="s">
        <v>3</v>
      </c>
      <c r="DF522">
        <f t="shared" si="243"/>
        <v>0</v>
      </c>
      <c r="DG522">
        <f t="shared" ref="DG522:DG539" si="244">ROUND(ROUND(AF522,2)*CX522,2)</f>
        <v>0</v>
      </c>
      <c r="DH522">
        <f t="shared" ref="DH522:DH539" si="245">ROUND(ROUND(AG522,2)*CX522,2)</f>
        <v>0</v>
      </c>
      <c r="DI522">
        <f t="shared" si="242"/>
        <v>0</v>
      </c>
      <c r="DJ522">
        <f>DI522</f>
        <v>0</v>
      </c>
      <c r="DK522">
        <v>0</v>
      </c>
      <c r="DL522" t="s">
        <v>3</v>
      </c>
      <c r="DM522">
        <v>0</v>
      </c>
      <c r="DN522" t="s">
        <v>3</v>
      </c>
      <c r="DO522">
        <v>0</v>
      </c>
    </row>
    <row r="523" spans="1:119" x14ac:dyDescent="0.2">
      <c r="A523">
        <f>ROW(Source!A428)</f>
        <v>428</v>
      </c>
      <c r="B523">
        <v>151751237</v>
      </c>
      <c r="C523">
        <v>151752586</v>
      </c>
      <c r="D523">
        <v>37345142</v>
      </c>
      <c r="E523">
        <v>37345137</v>
      </c>
      <c r="F523">
        <v>1</v>
      </c>
      <c r="G523">
        <v>37345137</v>
      </c>
      <c r="H523">
        <v>1</v>
      </c>
      <c r="I523" t="s">
        <v>497</v>
      </c>
      <c r="J523" t="s">
        <v>3</v>
      </c>
      <c r="K523" t="s">
        <v>498</v>
      </c>
      <c r="L523">
        <v>1191</v>
      </c>
      <c r="N523">
        <v>1013</v>
      </c>
      <c r="O523" t="s">
        <v>499</v>
      </c>
      <c r="P523" t="s">
        <v>499</v>
      </c>
      <c r="Q523">
        <v>1</v>
      </c>
      <c r="W523">
        <v>0</v>
      </c>
      <c r="X523">
        <v>476480486</v>
      </c>
      <c r="Y523">
        <f t="shared" si="237"/>
        <v>0.84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1</v>
      </c>
      <c r="AJ523">
        <v>1</v>
      </c>
      <c r="AK523">
        <v>1</v>
      </c>
      <c r="AL523">
        <v>1</v>
      </c>
      <c r="AM523">
        <v>-2</v>
      </c>
      <c r="AN523">
        <v>0</v>
      </c>
      <c r="AO523">
        <v>1</v>
      </c>
      <c r="AP523">
        <v>1</v>
      </c>
      <c r="AQ523">
        <v>0</v>
      </c>
      <c r="AR523">
        <v>0</v>
      </c>
      <c r="AS523" t="s">
        <v>3</v>
      </c>
      <c r="AT523">
        <v>0.84</v>
      </c>
      <c r="AU523" t="s">
        <v>3</v>
      </c>
      <c r="AV523">
        <v>1</v>
      </c>
      <c r="AW523">
        <v>2</v>
      </c>
      <c r="AX523">
        <v>151752588</v>
      </c>
      <c r="AY523">
        <v>1</v>
      </c>
      <c r="AZ523">
        <v>0</v>
      </c>
      <c r="BA523">
        <v>625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CU523">
        <f>ROUND(AT523*Source!I428*AH523*AL523,2)</f>
        <v>0</v>
      </c>
      <c r="CV523">
        <f>ROUND(Y523*Source!I428,9)</f>
        <v>0.84</v>
      </c>
      <c r="CW523">
        <v>0</v>
      </c>
      <c r="CX523">
        <f>ROUND(Y523*Source!I428,9)</f>
        <v>0.84</v>
      </c>
      <c r="CY523">
        <f>AD523</f>
        <v>0</v>
      </c>
      <c r="CZ523">
        <f>AH523</f>
        <v>0</v>
      </c>
      <c r="DA523">
        <f>AL523</f>
        <v>1</v>
      </c>
      <c r="DB523">
        <f t="shared" si="238"/>
        <v>0</v>
      </c>
      <c r="DC523">
        <f t="shared" si="239"/>
        <v>0</v>
      </c>
      <c r="DD523" t="s">
        <v>3</v>
      </c>
      <c r="DE523" t="s">
        <v>3</v>
      </c>
      <c r="DF523">
        <f t="shared" si="243"/>
        <v>0</v>
      </c>
      <c r="DG523">
        <f t="shared" si="244"/>
        <v>0</v>
      </c>
      <c r="DH523">
        <f t="shared" si="245"/>
        <v>0</v>
      </c>
      <c r="DI523">
        <f t="shared" si="242"/>
        <v>0</v>
      </c>
      <c r="DJ523">
        <f>DI523</f>
        <v>0</v>
      </c>
      <c r="DK523">
        <v>0</v>
      </c>
      <c r="DL523" t="s">
        <v>3</v>
      </c>
      <c r="DM523">
        <v>0</v>
      </c>
      <c r="DN523" t="s">
        <v>3</v>
      </c>
      <c r="DO523">
        <v>0</v>
      </c>
    </row>
    <row r="524" spans="1:119" x14ac:dyDescent="0.2">
      <c r="A524">
        <f>ROW(Source!A429)</f>
        <v>429</v>
      </c>
      <c r="B524">
        <v>151751235</v>
      </c>
      <c r="C524">
        <v>151752586</v>
      </c>
      <c r="D524">
        <v>37345142</v>
      </c>
      <c r="E524">
        <v>37345137</v>
      </c>
      <c r="F524">
        <v>1</v>
      </c>
      <c r="G524">
        <v>37345137</v>
      </c>
      <c r="H524">
        <v>1</v>
      </c>
      <c r="I524" t="s">
        <v>497</v>
      </c>
      <c r="J524" t="s">
        <v>3</v>
      </c>
      <c r="K524" t="s">
        <v>498</v>
      </c>
      <c r="L524">
        <v>1191</v>
      </c>
      <c r="N524">
        <v>1013</v>
      </c>
      <c r="O524" t="s">
        <v>499</v>
      </c>
      <c r="P524" t="s">
        <v>499</v>
      </c>
      <c r="Q524">
        <v>1</v>
      </c>
      <c r="W524">
        <v>0</v>
      </c>
      <c r="X524">
        <v>476480486</v>
      </c>
      <c r="Y524">
        <f t="shared" si="237"/>
        <v>0.84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1</v>
      </c>
      <c r="AJ524">
        <v>1</v>
      </c>
      <c r="AK524">
        <v>1</v>
      </c>
      <c r="AL524">
        <v>1</v>
      </c>
      <c r="AM524">
        <v>5</v>
      </c>
      <c r="AN524">
        <v>0</v>
      </c>
      <c r="AO524">
        <v>1</v>
      </c>
      <c r="AP524">
        <v>1</v>
      </c>
      <c r="AQ524">
        <v>0</v>
      </c>
      <c r="AR524">
        <v>0</v>
      </c>
      <c r="AS524" t="s">
        <v>3</v>
      </c>
      <c r="AT524">
        <v>0.84</v>
      </c>
      <c r="AU524" t="s">
        <v>3</v>
      </c>
      <c r="AV524">
        <v>1</v>
      </c>
      <c r="AW524">
        <v>2</v>
      </c>
      <c r="AX524">
        <v>151752588</v>
      </c>
      <c r="AY524">
        <v>1</v>
      </c>
      <c r="AZ524">
        <v>0</v>
      </c>
      <c r="BA524">
        <v>626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CU524">
        <f>ROUND(AT524*Source!I429*AH524*AL524,2)</f>
        <v>0</v>
      </c>
      <c r="CV524">
        <f>ROUND(Y524*Source!I429,9)</f>
        <v>0.84</v>
      </c>
      <c r="CW524">
        <v>0</v>
      </c>
      <c r="CX524">
        <f>ROUND(Y524*Source!I429,9)</f>
        <v>0.84</v>
      </c>
      <c r="CY524">
        <f>AD524</f>
        <v>0</v>
      </c>
      <c r="CZ524">
        <f>AH524</f>
        <v>0</v>
      </c>
      <c r="DA524">
        <f>AL524</f>
        <v>1</v>
      </c>
      <c r="DB524">
        <f t="shared" si="238"/>
        <v>0</v>
      </c>
      <c r="DC524">
        <f t="shared" si="239"/>
        <v>0</v>
      </c>
      <c r="DD524" t="s">
        <v>3</v>
      </c>
      <c r="DE524" t="s">
        <v>3</v>
      </c>
      <c r="DF524">
        <f t="shared" si="243"/>
        <v>0</v>
      </c>
      <c r="DG524">
        <f t="shared" si="244"/>
        <v>0</v>
      </c>
      <c r="DH524">
        <f t="shared" si="245"/>
        <v>0</v>
      </c>
      <c r="DI524">
        <f t="shared" si="242"/>
        <v>0</v>
      </c>
      <c r="DJ524">
        <f>DI524</f>
        <v>0</v>
      </c>
      <c r="DK524">
        <v>0</v>
      </c>
      <c r="DL524" t="s">
        <v>3</v>
      </c>
      <c r="DM524">
        <v>0</v>
      </c>
      <c r="DN524" t="s">
        <v>3</v>
      </c>
      <c r="DO524">
        <v>0</v>
      </c>
    </row>
    <row r="525" spans="1:119" x14ac:dyDescent="0.2">
      <c r="A525">
        <f>ROW(Source!A432)</f>
        <v>432</v>
      </c>
      <c r="B525">
        <v>151751237</v>
      </c>
      <c r="C525">
        <v>151752590</v>
      </c>
      <c r="D525">
        <v>37345142</v>
      </c>
      <c r="E525">
        <v>37345137</v>
      </c>
      <c r="F525">
        <v>1</v>
      </c>
      <c r="G525">
        <v>37345137</v>
      </c>
      <c r="H525">
        <v>1</v>
      </c>
      <c r="I525" t="s">
        <v>497</v>
      </c>
      <c r="J525" t="s">
        <v>3</v>
      </c>
      <c r="K525" t="s">
        <v>498</v>
      </c>
      <c r="L525">
        <v>1191</v>
      </c>
      <c r="N525">
        <v>1013</v>
      </c>
      <c r="O525" t="s">
        <v>499</v>
      </c>
      <c r="P525" t="s">
        <v>499</v>
      </c>
      <c r="Q525">
        <v>1</v>
      </c>
      <c r="W525">
        <v>0</v>
      </c>
      <c r="X525">
        <v>476480486</v>
      </c>
      <c r="Y525">
        <f t="shared" si="237"/>
        <v>2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1</v>
      </c>
      <c r="AJ525">
        <v>1</v>
      </c>
      <c r="AK525">
        <v>1</v>
      </c>
      <c r="AL525">
        <v>1</v>
      </c>
      <c r="AM525">
        <v>-2</v>
      </c>
      <c r="AN525">
        <v>0</v>
      </c>
      <c r="AO525">
        <v>1</v>
      </c>
      <c r="AP525">
        <v>1</v>
      </c>
      <c r="AQ525">
        <v>0</v>
      </c>
      <c r="AR525">
        <v>0</v>
      </c>
      <c r="AS525" t="s">
        <v>3</v>
      </c>
      <c r="AT525">
        <v>2</v>
      </c>
      <c r="AU525" t="s">
        <v>3</v>
      </c>
      <c r="AV525">
        <v>1</v>
      </c>
      <c r="AW525">
        <v>2</v>
      </c>
      <c r="AX525">
        <v>151752594</v>
      </c>
      <c r="AY525">
        <v>1</v>
      </c>
      <c r="AZ525">
        <v>0</v>
      </c>
      <c r="BA525">
        <v>627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CU525">
        <f>ROUND(AT525*Source!I432*AH525*AL525,2)</f>
        <v>0</v>
      </c>
      <c r="CV525">
        <f>ROUND(Y525*Source!I432,9)</f>
        <v>8</v>
      </c>
      <c r="CW525">
        <v>0</v>
      </c>
      <c r="CX525">
        <f>ROUND(Y525*Source!I432,9)</f>
        <v>8</v>
      </c>
      <c r="CY525">
        <f>AD525</f>
        <v>0</v>
      </c>
      <c r="CZ525">
        <f>AH525</f>
        <v>0</v>
      </c>
      <c r="DA525">
        <f>AL525</f>
        <v>1</v>
      </c>
      <c r="DB525">
        <f t="shared" si="238"/>
        <v>0</v>
      </c>
      <c r="DC525">
        <f t="shared" si="239"/>
        <v>0</v>
      </c>
      <c r="DD525" t="s">
        <v>3</v>
      </c>
      <c r="DE525" t="s">
        <v>3</v>
      </c>
      <c r="DF525">
        <f t="shared" si="243"/>
        <v>0</v>
      </c>
      <c r="DG525">
        <f t="shared" si="244"/>
        <v>0</v>
      </c>
      <c r="DH525">
        <f t="shared" si="245"/>
        <v>0</v>
      </c>
      <c r="DI525">
        <f t="shared" si="242"/>
        <v>0</v>
      </c>
      <c r="DJ525">
        <f>DI525</f>
        <v>0</v>
      </c>
      <c r="DK525">
        <v>0</v>
      </c>
      <c r="DL525" t="s">
        <v>3</v>
      </c>
      <c r="DM525">
        <v>0</v>
      </c>
      <c r="DN525" t="s">
        <v>3</v>
      </c>
      <c r="DO525">
        <v>0</v>
      </c>
    </row>
    <row r="526" spans="1:119" x14ac:dyDescent="0.2">
      <c r="A526">
        <f>ROW(Source!A432)</f>
        <v>432</v>
      </c>
      <c r="B526">
        <v>151751237</v>
      </c>
      <c r="C526">
        <v>151752590</v>
      </c>
      <c r="D526">
        <v>37394269</v>
      </c>
      <c r="E526">
        <v>1</v>
      </c>
      <c r="F526">
        <v>1</v>
      </c>
      <c r="G526">
        <v>37345137</v>
      </c>
      <c r="H526">
        <v>3</v>
      </c>
      <c r="I526" t="s">
        <v>533</v>
      </c>
      <c r="J526" t="s">
        <v>534</v>
      </c>
      <c r="K526" t="s">
        <v>535</v>
      </c>
      <c r="L526">
        <v>1348</v>
      </c>
      <c r="N526">
        <v>1009</v>
      </c>
      <c r="O526" t="s">
        <v>511</v>
      </c>
      <c r="P526" t="s">
        <v>511</v>
      </c>
      <c r="Q526">
        <v>1000</v>
      </c>
      <c r="W526">
        <v>0</v>
      </c>
      <c r="X526">
        <v>403804236</v>
      </c>
      <c r="Y526">
        <f t="shared" si="237"/>
        <v>5.0000000000000004E-6</v>
      </c>
      <c r="AA526">
        <v>64128.62</v>
      </c>
      <c r="AB526">
        <v>0</v>
      </c>
      <c r="AC526">
        <v>0</v>
      </c>
      <c r="AD526">
        <v>0</v>
      </c>
      <c r="AE526">
        <v>64128.62</v>
      </c>
      <c r="AF526">
        <v>0</v>
      </c>
      <c r="AG526">
        <v>0</v>
      </c>
      <c r="AH526">
        <v>0</v>
      </c>
      <c r="AI526">
        <v>1</v>
      </c>
      <c r="AJ526">
        <v>1</v>
      </c>
      <c r="AK526">
        <v>1</v>
      </c>
      <c r="AL526">
        <v>1</v>
      </c>
      <c r="AM526">
        <v>-2</v>
      </c>
      <c r="AN526">
        <v>0</v>
      </c>
      <c r="AO526">
        <v>1</v>
      </c>
      <c r="AP526">
        <v>1</v>
      </c>
      <c r="AQ526">
        <v>0</v>
      </c>
      <c r="AR526">
        <v>0</v>
      </c>
      <c r="AS526" t="s">
        <v>3</v>
      </c>
      <c r="AT526">
        <v>5.0000000000000004E-6</v>
      </c>
      <c r="AU526" t="s">
        <v>3</v>
      </c>
      <c r="AV526">
        <v>0</v>
      </c>
      <c r="AW526">
        <v>2</v>
      </c>
      <c r="AX526">
        <v>151752595</v>
      </c>
      <c r="AY526">
        <v>1</v>
      </c>
      <c r="AZ526">
        <v>0</v>
      </c>
      <c r="BA526">
        <v>628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CV526">
        <v>0</v>
      </c>
      <c r="CW526">
        <v>0</v>
      </c>
      <c r="CX526">
        <f>ROUND(Y526*Source!I432,9)</f>
        <v>2.0000000000000002E-5</v>
      </c>
      <c r="CY526">
        <f>AA526</f>
        <v>64128.62</v>
      </c>
      <c r="CZ526">
        <f>AE526</f>
        <v>64128.62</v>
      </c>
      <c r="DA526">
        <f>AI526</f>
        <v>1</v>
      </c>
      <c r="DB526">
        <f t="shared" si="238"/>
        <v>0.32</v>
      </c>
      <c r="DC526">
        <f t="shared" si="239"/>
        <v>0</v>
      </c>
      <c r="DD526" t="s">
        <v>3</v>
      </c>
      <c r="DE526" t="s">
        <v>3</v>
      </c>
      <c r="DF526">
        <f t="shared" si="243"/>
        <v>1.28</v>
      </c>
      <c r="DG526">
        <f t="shared" si="244"/>
        <v>0</v>
      </c>
      <c r="DH526">
        <f t="shared" si="245"/>
        <v>0</v>
      </c>
      <c r="DI526">
        <f t="shared" si="242"/>
        <v>0</v>
      </c>
      <c r="DJ526">
        <f>DF526</f>
        <v>1.28</v>
      </c>
      <c r="DK526">
        <v>0</v>
      </c>
      <c r="DL526" t="s">
        <v>3</v>
      </c>
      <c r="DM526">
        <v>0</v>
      </c>
      <c r="DN526" t="s">
        <v>3</v>
      </c>
      <c r="DO526">
        <v>0</v>
      </c>
    </row>
    <row r="527" spans="1:119" x14ac:dyDescent="0.2">
      <c r="A527">
        <f>ROW(Source!A432)</f>
        <v>432</v>
      </c>
      <c r="B527">
        <v>151751237</v>
      </c>
      <c r="C527">
        <v>151752590</v>
      </c>
      <c r="D527">
        <v>37407278</v>
      </c>
      <c r="E527">
        <v>1</v>
      </c>
      <c r="F527">
        <v>1</v>
      </c>
      <c r="G527">
        <v>37345137</v>
      </c>
      <c r="H527">
        <v>3</v>
      </c>
      <c r="I527" t="s">
        <v>542</v>
      </c>
      <c r="J527" t="s">
        <v>543</v>
      </c>
      <c r="K527" t="s">
        <v>544</v>
      </c>
      <c r="L527">
        <v>1346</v>
      </c>
      <c r="N527">
        <v>1009</v>
      </c>
      <c r="O527" t="s">
        <v>507</v>
      </c>
      <c r="P527" t="s">
        <v>507</v>
      </c>
      <c r="Q527">
        <v>1</v>
      </c>
      <c r="W527">
        <v>0</v>
      </c>
      <c r="X527">
        <v>1313298043</v>
      </c>
      <c r="Y527">
        <f t="shared" si="237"/>
        <v>1.4999999999999999E-2</v>
      </c>
      <c r="AA527">
        <v>493.08</v>
      </c>
      <c r="AB527">
        <v>0</v>
      </c>
      <c r="AC527">
        <v>0</v>
      </c>
      <c r="AD527">
        <v>0</v>
      </c>
      <c r="AE527">
        <v>493.08</v>
      </c>
      <c r="AF527">
        <v>0</v>
      </c>
      <c r="AG527">
        <v>0</v>
      </c>
      <c r="AH527">
        <v>0</v>
      </c>
      <c r="AI527">
        <v>1</v>
      </c>
      <c r="AJ527">
        <v>1</v>
      </c>
      <c r="AK527">
        <v>1</v>
      </c>
      <c r="AL527">
        <v>1</v>
      </c>
      <c r="AM527">
        <v>-2</v>
      </c>
      <c r="AN527">
        <v>0</v>
      </c>
      <c r="AO527">
        <v>1</v>
      </c>
      <c r="AP527">
        <v>1</v>
      </c>
      <c r="AQ527">
        <v>0</v>
      </c>
      <c r="AR527">
        <v>0</v>
      </c>
      <c r="AS527" t="s">
        <v>3</v>
      </c>
      <c r="AT527">
        <v>1.4999999999999999E-2</v>
      </c>
      <c r="AU527" t="s">
        <v>3</v>
      </c>
      <c r="AV527">
        <v>0</v>
      </c>
      <c r="AW527">
        <v>2</v>
      </c>
      <c r="AX527">
        <v>151752596</v>
      </c>
      <c r="AY527">
        <v>1</v>
      </c>
      <c r="AZ527">
        <v>0</v>
      </c>
      <c r="BA527">
        <v>629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CV527">
        <v>0</v>
      </c>
      <c r="CW527">
        <v>0</v>
      </c>
      <c r="CX527">
        <f>ROUND(Y527*Source!I432,9)</f>
        <v>0.06</v>
      </c>
      <c r="CY527">
        <f>AA527</f>
        <v>493.08</v>
      </c>
      <c r="CZ527">
        <f>AE527</f>
        <v>493.08</v>
      </c>
      <c r="DA527">
        <f>AI527</f>
        <v>1</v>
      </c>
      <c r="DB527">
        <f t="shared" si="238"/>
        <v>7.4</v>
      </c>
      <c r="DC527">
        <f t="shared" si="239"/>
        <v>0</v>
      </c>
      <c r="DD527" t="s">
        <v>3</v>
      </c>
      <c r="DE527" t="s">
        <v>3</v>
      </c>
      <c r="DF527">
        <f t="shared" si="243"/>
        <v>29.58</v>
      </c>
      <c r="DG527">
        <f t="shared" si="244"/>
        <v>0</v>
      </c>
      <c r="DH527">
        <f t="shared" si="245"/>
        <v>0</v>
      </c>
      <c r="DI527">
        <f t="shared" si="242"/>
        <v>0</v>
      </c>
      <c r="DJ527">
        <f>DF527</f>
        <v>29.58</v>
      </c>
      <c r="DK527">
        <v>0</v>
      </c>
      <c r="DL527" t="s">
        <v>3</v>
      </c>
      <c r="DM527">
        <v>0</v>
      </c>
      <c r="DN527" t="s">
        <v>3</v>
      </c>
      <c r="DO527">
        <v>0</v>
      </c>
    </row>
    <row r="528" spans="1:119" x14ac:dyDescent="0.2">
      <c r="A528">
        <f>ROW(Source!A433)</f>
        <v>433</v>
      </c>
      <c r="B528">
        <v>151751235</v>
      </c>
      <c r="C528">
        <v>151752590</v>
      </c>
      <c r="D528">
        <v>37345142</v>
      </c>
      <c r="E528">
        <v>37345137</v>
      </c>
      <c r="F528">
        <v>1</v>
      </c>
      <c r="G528">
        <v>37345137</v>
      </c>
      <c r="H528">
        <v>1</v>
      </c>
      <c r="I528" t="s">
        <v>497</v>
      </c>
      <c r="J528" t="s">
        <v>3</v>
      </c>
      <c r="K528" t="s">
        <v>498</v>
      </c>
      <c r="L528">
        <v>1191</v>
      </c>
      <c r="N528">
        <v>1013</v>
      </c>
      <c r="O528" t="s">
        <v>499</v>
      </c>
      <c r="P528" t="s">
        <v>499</v>
      </c>
      <c r="Q528">
        <v>1</v>
      </c>
      <c r="W528">
        <v>0</v>
      </c>
      <c r="X528">
        <v>476480486</v>
      </c>
      <c r="Y528">
        <f t="shared" si="237"/>
        <v>2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1</v>
      </c>
      <c r="AJ528">
        <v>1</v>
      </c>
      <c r="AK528">
        <v>1</v>
      </c>
      <c r="AL528">
        <v>1</v>
      </c>
      <c r="AM528">
        <v>5</v>
      </c>
      <c r="AN528">
        <v>0</v>
      </c>
      <c r="AO528">
        <v>1</v>
      </c>
      <c r="AP528">
        <v>1</v>
      </c>
      <c r="AQ528">
        <v>0</v>
      </c>
      <c r="AR528">
        <v>0</v>
      </c>
      <c r="AS528" t="s">
        <v>3</v>
      </c>
      <c r="AT528">
        <v>2</v>
      </c>
      <c r="AU528" t="s">
        <v>3</v>
      </c>
      <c r="AV528">
        <v>1</v>
      </c>
      <c r="AW528">
        <v>2</v>
      </c>
      <c r="AX528">
        <v>151752594</v>
      </c>
      <c r="AY528">
        <v>1</v>
      </c>
      <c r="AZ528">
        <v>0</v>
      </c>
      <c r="BA528">
        <v>631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CU528">
        <f>ROUND(AT528*Source!I433*AH528*AL528,2)</f>
        <v>0</v>
      </c>
      <c r="CV528">
        <f>ROUND(Y528*Source!I433,9)</f>
        <v>8</v>
      </c>
      <c r="CW528">
        <v>0</v>
      </c>
      <c r="CX528">
        <f>ROUND(Y528*Source!I433,9)</f>
        <v>8</v>
      </c>
      <c r="CY528">
        <f>AD528</f>
        <v>0</v>
      </c>
      <c r="CZ528">
        <f>AH528</f>
        <v>0</v>
      </c>
      <c r="DA528">
        <f>AL528</f>
        <v>1</v>
      </c>
      <c r="DB528">
        <f t="shared" si="238"/>
        <v>0</v>
      </c>
      <c r="DC528">
        <f t="shared" si="239"/>
        <v>0</v>
      </c>
      <c r="DD528" t="s">
        <v>3</v>
      </c>
      <c r="DE528" t="s">
        <v>3</v>
      </c>
      <c r="DF528">
        <f t="shared" si="243"/>
        <v>0</v>
      </c>
      <c r="DG528">
        <f t="shared" si="244"/>
        <v>0</v>
      </c>
      <c r="DH528">
        <f t="shared" si="245"/>
        <v>0</v>
      </c>
      <c r="DI528">
        <f t="shared" si="242"/>
        <v>0</v>
      </c>
      <c r="DJ528">
        <f>DI528</f>
        <v>0</v>
      </c>
      <c r="DK528">
        <v>0</v>
      </c>
      <c r="DL528" t="s">
        <v>3</v>
      </c>
      <c r="DM528">
        <v>0</v>
      </c>
      <c r="DN528" t="s">
        <v>3</v>
      </c>
      <c r="DO528">
        <v>0</v>
      </c>
    </row>
    <row r="529" spans="1:119" x14ac:dyDescent="0.2">
      <c r="A529">
        <f>ROW(Source!A433)</f>
        <v>433</v>
      </c>
      <c r="B529">
        <v>151751235</v>
      </c>
      <c r="C529">
        <v>151752590</v>
      </c>
      <c r="D529">
        <v>37394269</v>
      </c>
      <c r="E529">
        <v>1</v>
      </c>
      <c r="F529">
        <v>1</v>
      </c>
      <c r="G529">
        <v>37345137</v>
      </c>
      <c r="H529">
        <v>3</v>
      </c>
      <c r="I529" t="s">
        <v>533</v>
      </c>
      <c r="J529" t="s">
        <v>534</v>
      </c>
      <c r="K529" t="s">
        <v>535</v>
      </c>
      <c r="L529">
        <v>1348</v>
      </c>
      <c r="N529">
        <v>1009</v>
      </c>
      <c r="O529" t="s">
        <v>511</v>
      </c>
      <c r="P529" t="s">
        <v>511</v>
      </c>
      <c r="Q529">
        <v>1000</v>
      </c>
      <c r="W529">
        <v>0</v>
      </c>
      <c r="X529">
        <v>403804236</v>
      </c>
      <c r="Y529">
        <f t="shared" si="237"/>
        <v>5.0000000000000004E-6</v>
      </c>
      <c r="AA529">
        <v>1930271.46</v>
      </c>
      <c r="AB529">
        <v>0</v>
      </c>
      <c r="AC529">
        <v>0</v>
      </c>
      <c r="AD529">
        <v>0</v>
      </c>
      <c r="AE529">
        <v>64128.62</v>
      </c>
      <c r="AF529">
        <v>0</v>
      </c>
      <c r="AG529">
        <v>0</v>
      </c>
      <c r="AH529">
        <v>0</v>
      </c>
      <c r="AI529">
        <v>30.1</v>
      </c>
      <c r="AJ529">
        <v>1</v>
      </c>
      <c r="AK529">
        <v>1</v>
      </c>
      <c r="AL529">
        <v>1</v>
      </c>
      <c r="AM529">
        <v>2</v>
      </c>
      <c r="AN529">
        <v>0</v>
      </c>
      <c r="AO529">
        <v>1</v>
      </c>
      <c r="AP529">
        <v>1</v>
      </c>
      <c r="AQ529">
        <v>0</v>
      </c>
      <c r="AR529">
        <v>0</v>
      </c>
      <c r="AS529" t="s">
        <v>3</v>
      </c>
      <c r="AT529">
        <v>5.0000000000000004E-6</v>
      </c>
      <c r="AU529" t="s">
        <v>3</v>
      </c>
      <c r="AV529">
        <v>0</v>
      </c>
      <c r="AW529">
        <v>2</v>
      </c>
      <c r="AX529">
        <v>151752595</v>
      </c>
      <c r="AY529">
        <v>1</v>
      </c>
      <c r="AZ529">
        <v>0</v>
      </c>
      <c r="BA529">
        <v>632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CV529">
        <v>0</v>
      </c>
      <c r="CW529">
        <v>0</v>
      </c>
      <c r="CX529">
        <f>ROUND(Y529*Source!I433,9)</f>
        <v>2.0000000000000002E-5</v>
      </c>
      <c r="CY529">
        <f>AA529</f>
        <v>1930271.46</v>
      </c>
      <c r="CZ529">
        <f>AE529</f>
        <v>64128.62</v>
      </c>
      <c r="DA529">
        <f>AI529</f>
        <v>30.1</v>
      </c>
      <c r="DB529">
        <f t="shared" si="238"/>
        <v>0.32</v>
      </c>
      <c r="DC529">
        <f t="shared" si="239"/>
        <v>0</v>
      </c>
      <c r="DD529" t="s">
        <v>3</v>
      </c>
      <c r="DE529" t="s">
        <v>3</v>
      </c>
      <c r="DF529">
        <f>ROUND(ROUND(AE529*AI529,2)*CX529,2)</f>
        <v>38.61</v>
      </c>
      <c r="DG529">
        <f t="shared" si="244"/>
        <v>0</v>
      </c>
      <c r="DH529">
        <f t="shared" si="245"/>
        <v>0</v>
      </c>
      <c r="DI529">
        <f t="shared" si="242"/>
        <v>0</v>
      </c>
      <c r="DJ529">
        <f>DF529</f>
        <v>38.61</v>
      </c>
      <c r="DK529">
        <v>0</v>
      </c>
      <c r="DL529" t="s">
        <v>3</v>
      </c>
      <c r="DM529">
        <v>0</v>
      </c>
      <c r="DN529" t="s">
        <v>3</v>
      </c>
      <c r="DO529">
        <v>0</v>
      </c>
    </row>
    <row r="530" spans="1:119" x14ac:dyDescent="0.2">
      <c r="A530">
        <f>ROW(Source!A433)</f>
        <v>433</v>
      </c>
      <c r="B530">
        <v>151751235</v>
      </c>
      <c r="C530">
        <v>151752590</v>
      </c>
      <c r="D530">
        <v>37407278</v>
      </c>
      <c r="E530">
        <v>1</v>
      </c>
      <c r="F530">
        <v>1</v>
      </c>
      <c r="G530">
        <v>37345137</v>
      </c>
      <c r="H530">
        <v>3</v>
      </c>
      <c r="I530" t="s">
        <v>542</v>
      </c>
      <c r="J530" t="s">
        <v>543</v>
      </c>
      <c r="K530" t="s">
        <v>544</v>
      </c>
      <c r="L530">
        <v>1346</v>
      </c>
      <c r="N530">
        <v>1009</v>
      </c>
      <c r="O530" t="s">
        <v>507</v>
      </c>
      <c r="P530" t="s">
        <v>507</v>
      </c>
      <c r="Q530">
        <v>1</v>
      </c>
      <c r="W530">
        <v>0</v>
      </c>
      <c r="X530">
        <v>1313298043</v>
      </c>
      <c r="Y530">
        <f t="shared" si="237"/>
        <v>1.4999999999999999E-2</v>
      </c>
      <c r="AA530">
        <v>3047.23</v>
      </c>
      <c r="AB530">
        <v>0</v>
      </c>
      <c r="AC530">
        <v>0</v>
      </c>
      <c r="AD530">
        <v>0</v>
      </c>
      <c r="AE530">
        <v>493.08</v>
      </c>
      <c r="AF530">
        <v>0</v>
      </c>
      <c r="AG530">
        <v>0</v>
      </c>
      <c r="AH530">
        <v>0</v>
      </c>
      <c r="AI530">
        <v>6.18</v>
      </c>
      <c r="AJ530">
        <v>1</v>
      </c>
      <c r="AK530">
        <v>1</v>
      </c>
      <c r="AL530">
        <v>1</v>
      </c>
      <c r="AM530">
        <v>2</v>
      </c>
      <c r="AN530">
        <v>0</v>
      </c>
      <c r="AO530">
        <v>1</v>
      </c>
      <c r="AP530">
        <v>1</v>
      </c>
      <c r="AQ530">
        <v>0</v>
      </c>
      <c r="AR530">
        <v>0</v>
      </c>
      <c r="AS530" t="s">
        <v>3</v>
      </c>
      <c r="AT530">
        <v>1.4999999999999999E-2</v>
      </c>
      <c r="AU530" t="s">
        <v>3</v>
      </c>
      <c r="AV530">
        <v>0</v>
      </c>
      <c r="AW530">
        <v>2</v>
      </c>
      <c r="AX530">
        <v>151752596</v>
      </c>
      <c r="AY530">
        <v>1</v>
      </c>
      <c r="AZ530">
        <v>0</v>
      </c>
      <c r="BA530">
        <v>633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CV530">
        <v>0</v>
      </c>
      <c r="CW530">
        <v>0</v>
      </c>
      <c r="CX530">
        <f>ROUND(Y530*Source!I433,9)</f>
        <v>0.06</v>
      </c>
      <c r="CY530">
        <f>AA530</f>
        <v>3047.23</v>
      </c>
      <c r="CZ530">
        <f>AE530</f>
        <v>493.08</v>
      </c>
      <c r="DA530">
        <f>AI530</f>
        <v>6.18</v>
      </c>
      <c r="DB530">
        <f t="shared" si="238"/>
        <v>7.4</v>
      </c>
      <c r="DC530">
        <f t="shared" si="239"/>
        <v>0</v>
      </c>
      <c r="DD530" t="s">
        <v>3</v>
      </c>
      <c r="DE530" t="s">
        <v>3</v>
      </c>
      <c r="DF530">
        <f>ROUND(ROUND(AE530*AI530,2)*CX530,2)</f>
        <v>182.83</v>
      </c>
      <c r="DG530">
        <f t="shared" si="244"/>
        <v>0</v>
      </c>
      <c r="DH530">
        <f t="shared" si="245"/>
        <v>0</v>
      </c>
      <c r="DI530">
        <f t="shared" si="242"/>
        <v>0</v>
      </c>
      <c r="DJ530">
        <f>DF530</f>
        <v>182.83</v>
      </c>
      <c r="DK530">
        <v>0</v>
      </c>
      <c r="DL530" t="s">
        <v>3</v>
      </c>
      <c r="DM530">
        <v>0</v>
      </c>
      <c r="DN530" t="s">
        <v>3</v>
      </c>
      <c r="DO530">
        <v>0</v>
      </c>
    </row>
    <row r="531" spans="1:119" x14ac:dyDescent="0.2">
      <c r="A531">
        <f>ROW(Source!A442)</f>
        <v>442</v>
      </c>
      <c r="B531">
        <v>151751237</v>
      </c>
      <c r="C531">
        <v>151752602</v>
      </c>
      <c r="D531">
        <v>37345142</v>
      </c>
      <c r="E531">
        <v>37345137</v>
      </c>
      <c r="F531">
        <v>1</v>
      </c>
      <c r="G531">
        <v>37345137</v>
      </c>
      <c r="H531">
        <v>1</v>
      </c>
      <c r="I531" t="s">
        <v>497</v>
      </c>
      <c r="J531" t="s">
        <v>3</v>
      </c>
      <c r="K531" t="s">
        <v>498</v>
      </c>
      <c r="L531">
        <v>1191</v>
      </c>
      <c r="N531">
        <v>1013</v>
      </c>
      <c r="O531" t="s">
        <v>499</v>
      </c>
      <c r="P531" t="s">
        <v>499</v>
      </c>
      <c r="Q531">
        <v>1</v>
      </c>
      <c r="W531">
        <v>0</v>
      </c>
      <c r="X531">
        <v>476480486</v>
      </c>
      <c r="Y531">
        <f t="shared" si="237"/>
        <v>18.2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1</v>
      </c>
      <c r="AJ531">
        <v>1</v>
      </c>
      <c r="AK531">
        <v>1</v>
      </c>
      <c r="AL531">
        <v>1</v>
      </c>
      <c r="AM531">
        <v>-2</v>
      </c>
      <c r="AN531">
        <v>0</v>
      </c>
      <c r="AO531">
        <v>1</v>
      </c>
      <c r="AP531">
        <v>1</v>
      </c>
      <c r="AQ531">
        <v>0</v>
      </c>
      <c r="AR531">
        <v>0</v>
      </c>
      <c r="AS531" t="s">
        <v>3</v>
      </c>
      <c r="AT531">
        <v>18.2</v>
      </c>
      <c r="AU531" t="s">
        <v>3</v>
      </c>
      <c r="AV531">
        <v>1</v>
      </c>
      <c r="AW531">
        <v>2</v>
      </c>
      <c r="AX531">
        <v>151752611</v>
      </c>
      <c r="AY531">
        <v>1</v>
      </c>
      <c r="AZ531">
        <v>0</v>
      </c>
      <c r="BA531">
        <v>635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CU531">
        <f>ROUND(AT531*Source!I442*AH531*AL531,2)</f>
        <v>0</v>
      </c>
      <c r="CV531">
        <f>ROUND(Y531*Source!I442,9)</f>
        <v>18.2</v>
      </c>
      <c r="CW531">
        <v>0</v>
      </c>
      <c r="CX531">
        <f>ROUND(Y531*Source!I442,9)</f>
        <v>18.2</v>
      </c>
      <c r="CY531">
        <f>AD531</f>
        <v>0</v>
      </c>
      <c r="CZ531">
        <f>AH531</f>
        <v>0</v>
      </c>
      <c r="DA531">
        <f>AL531</f>
        <v>1</v>
      </c>
      <c r="DB531">
        <f t="shared" si="238"/>
        <v>0</v>
      </c>
      <c r="DC531">
        <f t="shared" si="239"/>
        <v>0</v>
      </c>
      <c r="DD531" t="s">
        <v>3</v>
      </c>
      <c r="DE531" t="s">
        <v>3</v>
      </c>
      <c r="DF531">
        <f t="shared" ref="DF531:DF543" si="246">ROUND(ROUND(AE531,2)*CX531,2)</f>
        <v>0</v>
      </c>
      <c r="DG531">
        <f t="shared" si="244"/>
        <v>0</v>
      </c>
      <c r="DH531">
        <f t="shared" si="245"/>
        <v>0</v>
      </c>
      <c r="DI531">
        <f t="shared" si="242"/>
        <v>0</v>
      </c>
      <c r="DJ531">
        <f>DI531</f>
        <v>0</v>
      </c>
      <c r="DK531">
        <v>0</v>
      </c>
      <c r="DL531" t="s">
        <v>3</v>
      </c>
      <c r="DM531">
        <v>0</v>
      </c>
      <c r="DN531" t="s">
        <v>3</v>
      </c>
      <c r="DO531">
        <v>0</v>
      </c>
    </row>
    <row r="532" spans="1:119" x14ac:dyDescent="0.2">
      <c r="A532">
        <f>ROW(Source!A442)</f>
        <v>442</v>
      </c>
      <c r="B532">
        <v>151751237</v>
      </c>
      <c r="C532">
        <v>151752602</v>
      </c>
      <c r="D532">
        <v>37418162</v>
      </c>
      <c r="E532">
        <v>1</v>
      </c>
      <c r="F532">
        <v>1</v>
      </c>
      <c r="G532">
        <v>37345137</v>
      </c>
      <c r="H532">
        <v>2</v>
      </c>
      <c r="I532" t="s">
        <v>591</v>
      </c>
      <c r="J532" t="s">
        <v>592</v>
      </c>
      <c r="K532" t="s">
        <v>593</v>
      </c>
      <c r="L532">
        <v>1368</v>
      </c>
      <c r="N532">
        <v>1011</v>
      </c>
      <c r="O532" t="s">
        <v>503</v>
      </c>
      <c r="P532" t="s">
        <v>503</v>
      </c>
      <c r="Q532">
        <v>1</v>
      </c>
      <c r="W532">
        <v>0</v>
      </c>
      <c r="X532">
        <v>-1515164169</v>
      </c>
      <c r="Y532">
        <f t="shared" si="237"/>
        <v>2.56</v>
      </c>
      <c r="AA532">
        <v>0</v>
      </c>
      <c r="AB532">
        <v>7.11</v>
      </c>
      <c r="AC532">
        <v>0</v>
      </c>
      <c r="AD532">
        <v>0</v>
      </c>
      <c r="AE532">
        <v>0</v>
      </c>
      <c r="AF532">
        <v>7.11</v>
      </c>
      <c r="AG532">
        <v>0</v>
      </c>
      <c r="AH532">
        <v>0</v>
      </c>
      <c r="AI532">
        <v>1</v>
      </c>
      <c r="AJ532">
        <v>1</v>
      </c>
      <c r="AK532">
        <v>1</v>
      </c>
      <c r="AL532">
        <v>1</v>
      </c>
      <c r="AM532">
        <v>-2</v>
      </c>
      <c r="AN532">
        <v>0</v>
      </c>
      <c r="AO532">
        <v>1</v>
      </c>
      <c r="AP532">
        <v>1</v>
      </c>
      <c r="AQ532">
        <v>0</v>
      </c>
      <c r="AR532">
        <v>0</v>
      </c>
      <c r="AS532" t="s">
        <v>3</v>
      </c>
      <c r="AT532">
        <v>2.56</v>
      </c>
      <c r="AU532" t="s">
        <v>3</v>
      </c>
      <c r="AV532">
        <v>0</v>
      </c>
      <c r="AW532">
        <v>2</v>
      </c>
      <c r="AX532">
        <v>151752612</v>
      </c>
      <c r="AY532">
        <v>1</v>
      </c>
      <c r="AZ532">
        <v>0</v>
      </c>
      <c r="BA532">
        <v>636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CV532">
        <v>0</v>
      </c>
      <c r="CW532">
        <f>ROUND(Y532*Source!I442,9)</f>
        <v>2.56</v>
      </c>
      <c r="CX532">
        <f>ROUND(Y532*Source!I442,9)</f>
        <v>2.56</v>
      </c>
      <c r="CY532">
        <f>AB532</f>
        <v>7.11</v>
      </c>
      <c r="CZ532">
        <f>AF532</f>
        <v>7.11</v>
      </c>
      <c r="DA532">
        <f>AJ532</f>
        <v>1</v>
      </c>
      <c r="DB532">
        <f t="shared" si="238"/>
        <v>18.2</v>
      </c>
      <c r="DC532">
        <f t="shared" si="239"/>
        <v>0</v>
      </c>
      <c r="DD532" t="s">
        <v>3</v>
      </c>
      <c r="DE532" t="s">
        <v>3</v>
      </c>
      <c r="DF532">
        <f t="shared" si="246"/>
        <v>0</v>
      </c>
      <c r="DG532">
        <f t="shared" si="244"/>
        <v>18.2</v>
      </c>
      <c r="DH532">
        <f t="shared" si="245"/>
        <v>0</v>
      </c>
      <c r="DI532">
        <f t="shared" si="242"/>
        <v>0</v>
      </c>
      <c r="DJ532">
        <f>DG532</f>
        <v>18.2</v>
      </c>
      <c r="DK532">
        <v>0</v>
      </c>
      <c r="DL532" t="s">
        <v>3</v>
      </c>
      <c r="DM532">
        <v>0</v>
      </c>
      <c r="DN532" t="s">
        <v>3</v>
      </c>
      <c r="DO532">
        <v>0</v>
      </c>
    </row>
    <row r="533" spans="1:119" x14ac:dyDescent="0.2">
      <c r="A533">
        <f>ROW(Source!A442)</f>
        <v>442</v>
      </c>
      <c r="B533">
        <v>151751237</v>
      </c>
      <c r="C533">
        <v>151752602</v>
      </c>
      <c r="D533">
        <v>37418164</v>
      </c>
      <c r="E533">
        <v>1</v>
      </c>
      <c r="F533">
        <v>1</v>
      </c>
      <c r="G533">
        <v>37345137</v>
      </c>
      <c r="H533">
        <v>2</v>
      </c>
      <c r="I533" t="s">
        <v>697</v>
      </c>
      <c r="J533" t="s">
        <v>698</v>
      </c>
      <c r="K533" t="s">
        <v>699</v>
      </c>
      <c r="L533">
        <v>1368</v>
      </c>
      <c r="N533">
        <v>1011</v>
      </c>
      <c r="O533" t="s">
        <v>503</v>
      </c>
      <c r="P533" t="s">
        <v>503</v>
      </c>
      <c r="Q533">
        <v>1</v>
      </c>
      <c r="W533">
        <v>0</v>
      </c>
      <c r="X533">
        <v>32032754</v>
      </c>
      <c r="Y533">
        <f t="shared" si="237"/>
        <v>0.15</v>
      </c>
      <c r="AA533">
        <v>0</v>
      </c>
      <c r="AB533">
        <v>0.28000000000000003</v>
      </c>
      <c r="AC533">
        <v>0</v>
      </c>
      <c r="AD533">
        <v>0</v>
      </c>
      <c r="AE533">
        <v>0</v>
      </c>
      <c r="AF533">
        <v>0.28000000000000003</v>
      </c>
      <c r="AG533">
        <v>0</v>
      </c>
      <c r="AH533">
        <v>0</v>
      </c>
      <c r="AI533">
        <v>1</v>
      </c>
      <c r="AJ533">
        <v>1</v>
      </c>
      <c r="AK533">
        <v>1</v>
      </c>
      <c r="AL533">
        <v>1</v>
      </c>
      <c r="AM533">
        <v>-2</v>
      </c>
      <c r="AN533">
        <v>0</v>
      </c>
      <c r="AO533">
        <v>1</v>
      </c>
      <c r="AP533">
        <v>1</v>
      </c>
      <c r="AQ533">
        <v>0</v>
      </c>
      <c r="AR533">
        <v>0</v>
      </c>
      <c r="AS533" t="s">
        <v>3</v>
      </c>
      <c r="AT533">
        <v>0.15</v>
      </c>
      <c r="AU533" t="s">
        <v>3</v>
      </c>
      <c r="AV533">
        <v>0</v>
      </c>
      <c r="AW533">
        <v>2</v>
      </c>
      <c r="AX533">
        <v>151752613</v>
      </c>
      <c r="AY533">
        <v>1</v>
      </c>
      <c r="AZ533">
        <v>0</v>
      </c>
      <c r="BA533">
        <v>637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CV533">
        <v>0</v>
      </c>
      <c r="CW533">
        <f>ROUND(Y533*Source!I442,9)</f>
        <v>0.15</v>
      </c>
      <c r="CX533">
        <f>ROUND(Y533*Source!I442,9)</f>
        <v>0.15</v>
      </c>
      <c r="CY533">
        <f>AB533</f>
        <v>0.28000000000000003</v>
      </c>
      <c r="CZ533">
        <f>AF533</f>
        <v>0.28000000000000003</v>
      </c>
      <c r="DA533">
        <f>AJ533</f>
        <v>1</v>
      </c>
      <c r="DB533">
        <f t="shared" si="238"/>
        <v>0.04</v>
      </c>
      <c r="DC533">
        <f t="shared" si="239"/>
        <v>0</v>
      </c>
      <c r="DD533" t="s">
        <v>3</v>
      </c>
      <c r="DE533" t="s">
        <v>3</v>
      </c>
      <c r="DF533">
        <f t="shared" si="246"/>
        <v>0</v>
      </c>
      <c r="DG533">
        <f t="shared" si="244"/>
        <v>0.04</v>
      </c>
      <c r="DH533">
        <f t="shared" si="245"/>
        <v>0</v>
      </c>
      <c r="DI533">
        <f t="shared" si="242"/>
        <v>0</v>
      </c>
      <c r="DJ533">
        <f>DG533</f>
        <v>0.04</v>
      </c>
      <c r="DK533">
        <v>0</v>
      </c>
      <c r="DL533" t="s">
        <v>3</v>
      </c>
      <c r="DM533">
        <v>0</v>
      </c>
      <c r="DN533" t="s">
        <v>3</v>
      </c>
      <c r="DO533">
        <v>0</v>
      </c>
    </row>
    <row r="534" spans="1:119" x14ac:dyDescent="0.2">
      <c r="A534">
        <f>ROW(Source!A442)</f>
        <v>442</v>
      </c>
      <c r="B534">
        <v>151751237</v>
      </c>
      <c r="C534">
        <v>151752602</v>
      </c>
      <c r="D534">
        <v>37418445</v>
      </c>
      <c r="E534">
        <v>1</v>
      </c>
      <c r="F534">
        <v>1</v>
      </c>
      <c r="G534">
        <v>37345137</v>
      </c>
      <c r="H534">
        <v>2</v>
      </c>
      <c r="I534" t="s">
        <v>567</v>
      </c>
      <c r="J534" t="s">
        <v>568</v>
      </c>
      <c r="K534" t="s">
        <v>569</v>
      </c>
      <c r="L534">
        <v>1368</v>
      </c>
      <c r="N534">
        <v>1011</v>
      </c>
      <c r="O534" t="s">
        <v>503</v>
      </c>
      <c r="P534" t="s">
        <v>503</v>
      </c>
      <c r="Q534">
        <v>1</v>
      </c>
      <c r="W534">
        <v>0</v>
      </c>
      <c r="X534">
        <v>-1440889904</v>
      </c>
      <c r="Y534">
        <f t="shared" si="237"/>
        <v>0.03</v>
      </c>
      <c r="AA534">
        <v>0</v>
      </c>
      <c r="AB534">
        <v>83.1</v>
      </c>
      <c r="AC534">
        <v>12.62</v>
      </c>
      <c r="AD534">
        <v>0</v>
      </c>
      <c r="AE534">
        <v>0</v>
      </c>
      <c r="AF534">
        <v>83.1</v>
      </c>
      <c r="AG534">
        <v>12.62</v>
      </c>
      <c r="AH534">
        <v>0</v>
      </c>
      <c r="AI534">
        <v>1</v>
      </c>
      <c r="AJ534">
        <v>1</v>
      </c>
      <c r="AK534">
        <v>1</v>
      </c>
      <c r="AL534">
        <v>1</v>
      </c>
      <c r="AM534">
        <v>-2</v>
      </c>
      <c r="AN534">
        <v>0</v>
      </c>
      <c r="AO534">
        <v>1</v>
      </c>
      <c r="AP534">
        <v>1</v>
      </c>
      <c r="AQ534">
        <v>0</v>
      </c>
      <c r="AR534">
        <v>0</v>
      </c>
      <c r="AS534" t="s">
        <v>3</v>
      </c>
      <c r="AT534">
        <v>0.03</v>
      </c>
      <c r="AU534" t="s">
        <v>3</v>
      </c>
      <c r="AV534">
        <v>0</v>
      </c>
      <c r="AW534">
        <v>2</v>
      </c>
      <c r="AX534">
        <v>151752614</v>
      </c>
      <c r="AY534">
        <v>1</v>
      </c>
      <c r="AZ534">
        <v>0</v>
      </c>
      <c r="BA534">
        <v>638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CV534">
        <v>0</v>
      </c>
      <c r="CW534">
        <f>ROUND(Y534*Source!I442,9)</f>
        <v>0.03</v>
      </c>
      <c r="CX534">
        <f>ROUND(Y534*Source!I442,9)</f>
        <v>0.03</v>
      </c>
      <c r="CY534">
        <f>AB534</f>
        <v>83.1</v>
      </c>
      <c r="CZ534">
        <f>AF534</f>
        <v>83.1</v>
      </c>
      <c r="DA534">
        <f>AJ534</f>
        <v>1</v>
      </c>
      <c r="DB534">
        <f t="shared" si="238"/>
        <v>2.4900000000000002</v>
      </c>
      <c r="DC534">
        <f t="shared" si="239"/>
        <v>0.38</v>
      </c>
      <c r="DD534" t="s">
        <v>3</v>
      </c>
      <c r="DE534" t="s">
        <v>3</v>
      </c>
      <c r="DF534">
        <f t="shared" si="246"/>
        <v>0</v>
      </c>
      <c r="DG534">
        <f t="shared" si="244"/>
        <v>2.4900000000000002</v>
      </c>
      <c r="DH534">
        <f t="shared" si="245"/>
        <v>0.38</v>
      </c>
      <c r="DI534">
        <f t="shared" si="242"/>
        <v>0</v>
      </c>
      <c r="DJ534">
        <f>DG534</f>
        <v>2.4900000000000002</v>
      </c>
      <c r="DK534">
        <v>0</v>
      </c>
      <c r="DL534" t="s">
        <v>3</v>
      </c>
      <c r="DM534">
        <v>0</v>
      </c>
      <c r="DN534" t="s">
        <v>3</v>
      </c>
      <c r="DO534">
        <v>0</v>
      </c>
    </row>
    <row r="535" spans="1:119" x14ac:dyDescent="0.2">
      <c r="A535">
        <f>ROW(Source!A442)</f>
        <v>442</v>
      </c>
      <c r="B535">
        <v>151751237</v>
      </c>
      <c r="C535">
        <v>151752602</v>
      </c>
      <c r="D535">
        <v>37418491</v>
      </c>
      <c r="E535">
        <v>1</v>
      </c>
      <c r="F535">
        <v>1</v>
      </c>
      <c r="G535">
        <v>37345137</v>
      </c>
      <c r="H535">
        <v>2</v>
      </c>
      <c r="I535" t="s">
        <v>700</v>
      </c>
      <c r="J535" t="s">
        <v>701</v>
      </c>
      <c r="K535" t="s">
        <v>702</v>
      </c>
      <c r="L535">
        <v>1368</v>
      </c>
      <c r="N535">
        <v>1011</v>
      </c>
      <c r="O535" t="s">
        <v>503</v>
      </c>
      <c r="P535" t="s">
        <v>503</v>
      </c>
      <c r="Q535">
        <v>1</v>
      </c>
      <c r="W535">
        <v>0</v>
      </c>
      <c r="X535">
        <v>10394117</v>
      </c>
      <c r="Y535">
        <f t="shared" si="237"/>
        <v>2.88</v>
      </c>
      <c r="AA535">
        <v>0</v>
      </c>
      <c r="AB535">
        <v>0.42</v>
      </c>
      <c r="AC535">
        <v>0</v>
      </c>
      <c r="AD535">
        <v>0</v>
      </c>
      <c r="AE535">
        <v>0</v>
      </c>
      <c r="AF535">
        <v>0.42</v>
      </c>
      <c r="AG535">
        <v>0</v>
      </c>
      <c r="AH535">
        <v>0</v>
      </c>
      <c r="AI535">
        <v>1</v>
      </c>
      <c r="AJ535">
        <v>1</v>
      </c>
      <c r="AK535">
        <v>1</v>
      </c>
      <c r="AL535">
        <v>1</v>
      </c>
      <c r="AM535">
        <v>-2</v>
      </c>
      <c r="AN535">
        <v>0</v>
      </c>
      <c r="AO535">
        <v>1</v>
      </c>
      <c r="AP535">
        <v>1</v>
      </c>
      <c r="AQ535">
        <v>0</v>
      </c>
      <c r="AR535">
        <v>0</v>
      </c>
      <c r="AS535" t="s">
        <v>3</v>
      </c>
      <c r="AT535">
        <v>2.88</v>
      </c>
      <c r="AU535" t="s">
        <v>3</v>
      </c>
      <c r="AV535">
        <v>0</v>
      </c>
      <c r="AW535">
        <v>2</v>
      </c>
      <c r="AX535">
        <v>151752615</v>
      </c>
      <c r="AY535">
        <v>1</v>
      </c>
      <c r="AZ535">
        <v>0</v>
      </c>
      <c r="BA535">
        <v>639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CV535">
        <v>0</v>
      </c>
      <c r="CW535">
        <f>ROUND(Y535*Source!I442,9)</f>
        <v>2.88</v>
      </c>
      <c r="CX535">
        <f>ROUND(Y535*Source!I442,9)</f>
        <v>2.88</v>
      </c>
      <c r="CY535">
        <f>AB535</f>
        <v>0.42</v>
      </c>
      <c r="CZ535">
        <f>AF535</f>
        <v>0.42</v>
      </c>
      <c r="DA535">
        <f>AJ535</f>
        <v>1</v>
      </c>
      <c r="DB535">
        <f t="shared" si="238"/>
        <v>1.21</v>
      </c>
      <c r="DC535">
        <f t="shared" si="239"/>
        <v>0</v>
      </c>
      <c r="DD535" t="s">
        <v>3</v>
      </c>
      <c r="DE535" t="s">
        <v>3</v>
      </c>
      <c r="DF535">
        <f t="shared" si="246"/>
        <v>0</v>
      </c>
      <c r="DG535">
        <f t="shared" si="244"/>
        <v>1.21</v>
      </c>
      <c r="DH535">
        <f t="shared" si="245"/>
        <v>0</v>
      </c>
      <c r="DI535">
        <f t="shared" si="242"/>
        <v>0</v>
      </c>
      <c r="DJ535">
        <f>DG535</f>
        <v>1.21</v>
      </c>
      <c r="DK535">
        <v>0</v>
      </c>
      <c r="DL535" t="s">
        <v>3</v>
      </c>
      <c r="DM535">
        <v>0</v>
      </c>
      <c r="DN535" t="s">
        <v>3</v>
      </c>
      <c r="DO535">
        <v>0</v>
      </c>
    </row>
    <row r="536" spans="1:119" x14ac:dyDescent="0.2">
      <c r="A536">
        <f>ROW(Source!A442)</f>
        <v>442</v>
      </c>
      <c r="B536">
        <v>151751237</v>
      </c>
      <c r="C536">
        <v>151752602</v>
      </c>
      <c r="D536">
        <v>37394970</v>
      </c>
      <c r="E536">
        <v>1</v>
      </c>
      <c r="F536">
        <v>1</v>
      </c>
      <c r="G536">
        <v>37345137</v>
      </c>
      <c r="H536">
        <v>3</v>
      </c>
      <c r="I536" t="s">
        <v>703</v>
      </c>
      <c r="J536" t="s">
        <v>704</v>
      </c>
      <c r="K536" t="s">
        <v>705</v>
      </c>
      <c r="L536">
        <v>1348</v>
      </c>
      <c r="N536">
        <v>1009</v>
      </c>
      <c r="O536" t="s">
        <v>511</v>
      </c>
      <c r="P536" t="s">
        <v>511</v>
      </c>
      <c r="Q536">
        <v>1000</v>
      </c>
      <c r="W536">
        <v>0</v>
      </c>
      <c r="X536">
        <v>82495198</v>
      </c>
      <c r="Y536">
        <f t="shared" si="237"/>
        <v>3.5000000000000001E-3</v>
      </c>
      <c r="AA536">
        <v>9118.4699999999993</v>
      </c>
      <c r="AB536">
        <v>0</v>
      </c>
      <c r="AC536">
        <v>0</v>
      </c>
      <c r="AD536">
        <v>0</v>
      </c>
      <c r="AE536">
        <v>9118.4699999999993</v>
      </c>
      <c r="AF536">
        <v>0</v>
      </c>
      <c r="AG536">
        <v>0</v>
      </c>
      <c r="AH536">
        <v>0</v>
      </c>
      <c r="AI536">
        <v>1</v>
      </c>
      <c r="AJ536">
        <v>1</v>
      </c>
      <c r="AK536">
        <v>1</v>
      </c>
      <c r="AL536">
        <v>1</v>
      </c>
      <c r="AM536">
        <v>-2</v>
      </c>
      <c r="AN536">
        <v>0</v>
      </c>
      <c r="AO536">
        <v>1</v>
      </c>
      <c r="AP536">
        <v>1</v>
      </c>
      <c r="AQ536">
        <v>0</v>
      </c>
      <c r="AR536">
        <v>0</v>
      </c>
      <c r="AS536" t="s">
        <v>3</v>
      </c>
      <c r="AT536">
        <v>3.5000000000000001E-3</v>
      </c>
      <c r="AU536" t="s">
        <v>3</v>
      </c>
      <c r="AV536">
        <v>0</v>
      </c>
      <c r="AW536">
        <v>2</v>
      </c>
      <c r="AX536">
        <v>151752616</v>
      </c>
      <c r="AY536">
        <v>1</v>
      </c>
      <c r="AZ536">
        <v>0</v>
      </c>
      <c r="BA536">
        <v>640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CV536">
        <v>0</v>
      </c>
      <c r="CW536">
        <v>0</v>
      </c>
      <c r="CX536">
        <f>ROUND(Y536*Source!I442,9)</f>
        <v>3.5000000000000001E-3</v>
      </c>
      <c r="CY536">
        <f>AA536</f>
        <v>9118.4699999999993</v>
      </c>
      <c r="CZ536">
        <f>AE536</f>
        <v>9118.4699999999993</v>
      </c>
      <c r="DA536">
        <f>AI536</f>
        <v>1</v>
      </c>
      <c r="DB536">
        <f t="shared" si="238"/>
        <v>31.91</v>
      </c>
      <c r="DC536">
        <f t="shared" si="239"/>
        <v>0</v>
      </c>
      <c r="DD536" t="s">
        <v>3</v>
      </c>
      <c r="DE536" t="s">
        <v>3</v>
      </c>
      <c r="DF536">
        <f t="shared" si="246"/>
        <v>31.91</v>
      </c>
      <c r="DG536">
        <f t="shared" si="244"/>
        <v>0</v>
      </c>
      <c r="DH536">
        <f t="shared" si="245"/>
        <v>0</v>
      </c>
      <c r="DI536">
        <f t="shared" si="242"/>
        <v>0</v>
      </c>
      <c r="DJ536">
        <f>DF536</f>
        <v>31.91</v>
      </c>
      <c r="DK536">
        <v>0</v>
      </c>
      <c r="DL536" t="s">
        <v>3</v>
      </c>
      <c r="DM536">
        <v>0</v>
      </c>
      <c r="DN536" t="s">
        <v>3</v>
      </c>
      <c r="DO536">
        <v>0</v>
      </c>
    </row>
    <row r="537" spans="1:119" x14ac:dyDescent="0.2">
      <c r="A537">
        <f>ROW(Source!A442)</f>
        <v>442</v>
      </c>
      <c r="B537">
        <v>151751237</v>
      </c>
      <c r="C537">
        <v>151752602</v>
      </c>
      <c r="D537">
        <v>37395786</v>
      </c>
      <c r="E537">
        <v>1</v>
      </c>
      <c r="F537">
        <v>1</v>
      </c>
      <c r="G537">
        <v>37345137</v>
      </c>
      <c r="H537">
        <v>3</v>
      </c>
      <c r="I537" t="s">
        <v>633</v>
      </c>
      <c r="J537" t="s">
        <v>634</v>
      </c>
      <c r="K537" t="s">
        <v>635</v>
      </c>
      <c r="L537">
        <v>1346</v>
      </c>
      <c r="N537">
        <v>1009</v>
      </c>
      <c r="O537" t="s">
        <v>507</v>
      </c>
      <c r="P537" t="s">
        <v>507</v>
      </c>
      <c r="Q537">
        <v>1</v>
      </c>
      <c r="W537">
        <v>0</v>
      </c>
      <c r="X537">
        <v>-1558522825</v>
      </c>
      <c r="Y537">
        <f t="shared" si="237"/>
        <v>0.24</v>
      </c>
      <c r="AA537">
        <v>6.27</v>
      </c>
      <c r="AB537">
        <v>0</v>
      </c>
      <c r="AC537">
        <v>0</v>
      </c>
      <c r="AD537">
        <v>0</v>
      </c>
      <c r="AE537">
        <v>6.27</v>
      </c>
      <c r="AF537">
        <v>0</v>
      </c>
      <c r="AG537">
        <v>0</v>
      </c>
      <c r="AH537">
        <v>0</v>
      </c>
      <c r="AI537">
        <v>1</v>
      </c>
      <c r="AJ537">
        <v>1</v>
      </c>
      <c r="AK537">
        <v>1</v>
      </c>
      <c r="AL537">
        <v>1</v>
      </c>
      <c r="AM537">
        <v>-2</v>
      </c>
      <c r="AN537">
        <v>0</v>
      </c>
      <c r="AO537">
        <v>1</v>
      </c>
      <c r="AP537">
        <v>1</v>
      </c>
      <c r="AQ537">
        <v>0</v>
      </c>
      <c r="AR537">
        <v>0</v>
      </c>
      <c r="AS537" t="s">
        <v>3</v>
      </c>
      <c r="AT537">
        <v>0.24</v>
      </c>
      <c r="AU537" t="s">
        <v>3</v>
      </c>
      <c r="AV537">
        <v>0</v>
      </c>
      <c r="AW537">
        <v>2</v>
      </c>
      <c r="AX537">
        <v>151752617</v>
      </c>
      <c r="AY537">
        <v>1</v>
      </c>
      <c r="AZ537">
        <v>0</v>
      </c>
      <c r="BA537">
        <v>641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CV537">
        <v>0</v>
      </c>
      <c r="CW537">
        <v>0</v>
      </c>
      <c r="CX537">
        <f>ROUND(Y537*Source!I442,9)</f>
        <v>0.24</v>
      </c>
      <c r="CY537">
        <f>AA537</f>
        <v>6.27</v>
      </c>
      <c r="CZ537">
        <f>AE537</f>
        <v>6.27</v>
      </c>
      <c r="DA537">
        <f>AI537</f>
        <v>1</v>
      </c>
      <c r="DB537">
        <f t="shared" si="238"/>
        <v>1.5</v>
      </c>
      <c r="DC537">
        <f t="shared" si="239"/>
        <v>0</v>
      </c>
      <c r="DD537" t="s">
        <v>3</v>
      </c>
      <c r="DE537" t="s">
        <v>3</v>
      </c>
      <c r="DF537">
        <f t="shared" si="246"/>
        <v>1.5</v>
      </c>
      <c r="DG537">
        <f t="shared" si="244"/>
        <v>0</v>
      </c>
      <c r="DH537">
        <f t="shared" si="245"/>
        <v>0</v>
      </c>
      <c r="DI537">
        <f t="shared" si="242"/>
        <v>0</v>
      </c>
      <c r="DJ537">
        <f>DF537</f>
        <v>1.5</v>
      </c>
      <c r="DK537">
        <v>0</v>
      </c>
      <c r="DL537" t="s">
        <v>3</v>
      </c>
      <c r="DM537">
        <v>0</v>
      </c>
      <c r="DN537" t="s">
        <v>3</v>
      </c>
      <c r="DO537">
        <v>0</v>
      </c>
    </row>
    <row r="538" spans="1:119" x14ac:dyDescent="0.2">
      <c r="A538">
        <f>ROW(Source!A442)</f>
        <v>442</v>
      </c>
      <c r="B538">
        <v>151751237</v>
      </c>
      <c r="C538">
        <v>151752602</v>
      </c>
      <c r="D538">
        <v>37393799</v>
      </c>
      <c r="E538">
        <v>1</v>
      </c>
      <c r="F538">
        <v>1</v>
      </c>
      <c r="G538">
        <v>37345137</v>
      </c>
      <c r="H538">
        <v>3</v>
      </c>
      <c r="I538" t="s">
        <v>706</v>
      </c>
      <c r="J538" t="s">
        <v>707</v>
      </c>
      <c r="K538" t="s">
        <v>708</v>
      </c>
      <c r="L538">
        <v>1339</v>
      </c>
      <c r="N538">
        <v>1007</v>
      </c>
      <c r="O538" t="s">
        <v>220</v>
      </c>
      <c r="P538" t="s">
        <v>220</v>
      </c>
      <c r="Q538">
        <v>1</v>
      </c>
      <c r="W538">
        <v>0</v>
      </c>
      <c r="X538">
        <v>2094259254</v>
      </c>
      <c r="Y538">
        <f t="shared" si="237"/>
        <v>1.44</v>
      </c>
      <c r="AA538">
        <v>5.91</v>
      </c>
      <c r="AB538">
        <v>0</v>
      </c>
      <c r="AC538">
        <v>0</v>
      </c>
      <c r="AD538">
        <v>0</v>
      </c>
      <c r="AE538">
        <v>5.91</v>
      </c>
      <c r="AF538">
        <v>0</v>
      </c>
      <c r="AG538">
        <v>0</v>
      </c>
      <c r="AH538">
        <v>0</v>
      </c>
      <c r="AI538">
        <v>1</v>
      </c>
      <c r="AJ538">
        <v>1</v>
      </c>
      <c r="AK538">
        <v>1</v>
      </c>
      <c r="AL538">
        <v>1</v>
      </c>
      <c r="AM538">
        <v>-2</v>
      </c>
      <c r="AN538">
        <v>0</v>
      </c>
      <c r="AO538">
        <v>1</v>
      </c>
      <c r="AP538">
        <v>1</v>
      </c>
      <c r="AQ538">
        <v>0</v>
      </c>
      <c r="AR538">
        <v>0</v>
      </c>
      <c r="AS538" t="s">
        <v>3</v>
      </c>
      <c r="AT538">
        <v>1.44</v>
      </c>
      <c r="AU538" t="s">
        <v>3</v>
      </c>
      <c r="AV538">
        <v>0</v>
      </c>
      <c r="AW538">
        <v>2</v>
      </c>
      <c r="AX538">
        <v>151752618</v>
      </c>
      <c r="AY538">
        <v>1</v>
      </c>
      <c r="AZ538">
        <v>0</v>
      </c>
      <c r="BA538">
        <v>642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CV538">
        <v>0</v>
      </c>
      <c r="CW538">
        <v>0</v>
      </c>
      <c r="CX538">
        <f>ROUND(Y538*Source!I442,9)</f>
        <v>1.44</v>
      </c>
      <c r="CY538">
        <f>AA538</f>
        <v>5.91</v>
      </c>
      <c r="CZ538">
        <f>AE538</f>
        <v>5.91</v>
      </c>
      <c r="DA538">
        <f>AI538</f>
        <v>1</v>
      </c>
      <c r="DB538">
        <f t="shared" si="238"/>
        <v>8.51</v>
      </c>
      <c r="DC538">
        <f t="shared" si="239"/>
        <v>0</v>
      </c>
      <c r="DD538" t="s">
        <v>3</v>
      </c>
      <c r="DE538" t="s">
        <v>3</v>
      </c>
      <c r="DF538">
        <f t="shared" si="246"/>
        <v>8.51</v>
      </c>
      <c r="DG538">
        <f t="shared" si="244"/>
        <v>0</v>
      </c>
      <c r="DH538">
        <f t="shared" si="245"/>
        <v>0</v>
      </c>
      <c r="DI538">
        <f t="shared" si="242"/>
        <v>0</v>
      </c>
      <c r="DJ538">
        <f>DF538</f>
        <v>8.51</v>
      </c>
      <c r="DK538">
        <v>0</v>
      </c>
      <c r="DL538" t="s">
        <v>3</v>
      </c>
      <c r="DM538">
        <v>0</v>
      </c>
      <c r="DN538" t="s">
        <v>3</v>
      </c>
      <c r="DO538">
        <v>0</v>
      </c>
    </row>
    <row r="539" spans="1:119" x14ac:dyDescent="0.2">
      <c r="A539">
        <f>ROW(Source!A443)</f>
        <v>443</v>
      </c>
      <c r="B539">
        <v>151751235</v>
      </c>
      <c r="C539">
        <v>151752602</v>
      </c>
      <c r="D539">
        <v>37345142</v>
      </c>
      <c r="E539">
        <v>37345137</v>
      </c>
      <c r="F539">
        <v>1</v>
      </c>
      <c r="G539">
        <v>37345137</v>
      </c>
      <c r="H539">
        <v>1</v>
      </c>
      <c r="I539" t="s">
        <v>497</v>
      </c>
      <c r="J539" t="s">
        <v>3</v>
      </c>
      <c r="K539" t="s">
        <v>498</v>
      </c>
      <c r="L539">
        <v>1191</v>
      </c>
      <c r="N539">
        <v>1013</v>
      </c>
      <c r="O539" t="s">
        <v>499</v>
      </c>
      <c r="P539" t="s">
        <v>499</v>
      </c>
      <c r="Q539">
        <v>1</v>
      </c>
      <c r="W539">
        <v>0</v>
      </c>
      <c r="X539">
        <v>476480486</v>
      </c>
      <c r="Y539">
        <f t="shared" si="237"/>
        <v>18.2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1</v>
      </c>
      <c r="AJ539">
        <v>1</v>
      </c>
      <c r="AK539">
        <v>1</v>
      </c>
      <c r="AL539">
        <v>1</v>
      </c>
      <c r="AM539">
        <v>5</v>
      </c>
      <c r="AN539">
        <v>0</v>
      </c>
      <c r="AO539">
        <v>1</v>
      </c>
      <c r="AP539">
        <v>1</v>
      </c>
      <c r="AQ539">
        <v>0</v>
      </c>
      <c r="AR539">
        <v>0</v>
      </c>
      <c r="AS539" t="s">
        <v>3</v>
      </c>
      <c r="AT539">
        <v>18.2</v>
      </c>
      <c r="AU539" t="s">
        <v>3</v>
      </c>
      <c r="AV539">
        <v>1</v>
      </c>
      <c r="AW539">
        <v>2</v>
      </c>
      <c r="AX539">
        <v>151752611</v>
      </c>
      <c r="AY539">
        <v>1</v>
      </c>
      <c r="AZ539">
        <v>0</v>
      </c>
      <c r="BA539">
        <v>644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CU539">
        <f>ROUND(AT539*Source!I443*AH539*AL539,2)</f>
        <v>0</v>
      </c>
      <c r="CV539">
        <f>ROUND(Y539*Source!I443,9)</f>
        <v>18.2</v>
      </c>
      <c r="CW539">
        <v>0</v>
      </c>
      <c r="CX539">
        <f>ROUND(Y539*Source!I443,9)</f>
        <v>18.2</v>
      </c>
      <c r="CY539">
        <f>AD539</f>
        <v>0</v>
      </c>
      <c r="CZ539">
        <f>AH539</f>
        <v>0</v>
      </c>
      <c r="DA539">
        <f>AL539</f>
        <v>1</v>
      </c>
      <c r="DB539">
        <f t="shared" si="238"/>
        <v>0</v>
      </c>
      <c r="DC539">
        <f t="shared" si="239"/>
        <v>0</v>
      </c>
      <c r="DD539" t="s">
        <v>3</v>
      </c>
      <c r="DE539" t="s">
        <v>3</v>
      </c>
      <c r="DF539">
        <f t="shared" si="246"/>
        <v>0</v>
      </c>
      <c r="DG539">
        <f t="shared" si="244"/>
        <v>0</v>
      </c>
      <c r="DH539">
        <f t="shared" si="245"/>
        <v>0</v>
      </c>
      <c r="DI539">
        <f t="shared" si="242"/>
        <v>0</v>
      </c>
      <c r="DJ539">
        <f>DI539</f>
        <v>0</v>
      </c>
      <c r="DK539">
        <v>0</v>
      </c>
      <c r="DL539" t="s">
        <v>3</v>
      </c>
      <c r="DM539">
        <v>0</v>
      </c>
      <c r="DN539" t="s">
        <v>3</v>
      </c>
      <c r="DO539">
        <v>0</v>
      </c>
    </row>
    <row r="540" spans="1:119" x14ac:dyDescent="0.2">
      <c r="A540">
        <f>ROW(Source!A443)</f>
        <v>443</v>
      </c>
      <c r="B540">
        <v>151751235</v>
      </c>
      <c r="C540">
        <v>151752602</v>
      </c>
      <c r="D540">
        <v>37418162</v>
      </c>
      <c r="E540">
        <v>1</v>
      </c>
      <c r="F540">
        <v>1</v>
      </c>
      <c r="G540">
        <v>37345137</v>
      </c>
      <c r="H540">
        <v>2</v>
      </c>
      <c r="I540" t="s">
        <v>591</v>
      </c>
      <c r="J540" t="s">
        <v>592</v>
      </c>
      <c r="K540" t="s">
        <v>593</v>
      </c>
      <c r="L540">
        <v>1368</v>
      </c>
      <c r="N540">
        <v>1011</v>
      </c>
      <c r="O540" t="s">
        <v>503</v>
      </c>
      <c r="P540" t="s">
        <v>503</v>
      </c>
      <c r="Q540">
        <v>1</v>
      </c>
      <c r="W540">
        <v>0</v>
      </c>
      <c r="X540">
        <v>-1515164169</v>
      </c>
      <c r="Y540">
        <f t="shared" si="237"/>
        <v>2.56</v>
      </c>
      <c r="AA540">
        <v>0</v>
      </c>
      <c r="AB540">
        <v>81.02</v>
      </c>
      <c r="AC540">
        <v>0</v>
      </c>
      <c r="AD540">
        <v>0</v>
      </c>
      <c r="AE540">
        <v>0</v>
      </c>
      <c r="AF540">
        <v>7.11</v>
      </c>
      <c r="AG540">
        <v>0</v>
      </c>
      <c r="AH540">
        <v>0</v>
      </c>
      <c r="AI540">
        <v>1</v>
      </c>
      <c r="AJ540">
        <v>10.68</v>
      </c>
      <c r="AK540">
        <v>34.51</v>
      </c>
      <c r="AL540">
        <v>1</v>
      </c>
      <c r="AM540">
        <v>2</v>
      </c>
      <c r="AN540">
        <v>0</v>
      </c>
      <c r="AO540">
        <v>1</v>
      </c>
      <c r="AP540">
        <v>1</v>
      </c>
      <c r="AQ540">
        <v>0</v>
      </c>
      <c r="AR540">
        <v>0</v>
      </c>
      <c r="AS540" t="s">
        <v>3</v>
      </c>
      <c r="AT540">
        <v>2.56</v>
      </c>
      <c r="AU540" t="s">
        <v>3</v>
      </c>
      <c r="AV540">
        <v>0</v>
      </c>
      <c r="AW540">
        <v>2</v>
      </c>
      <c r="AX540">
        <v>151752612</v>
      </c>
      <c r="AY540">
        <v>1</v>
      </c>
      <c r="AZ540">
        <v>0</v>
      </c>
      <c r="BA540">
        <v>645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CV540">
        <v>0</v>
      </c>
      <c r="CW540">
        <f>ROUND(Y540*Source!I443,9)</f>
        <v>2.56</v>
      </c>
      <c r="CX540">
        <f>ROUND(Y540*Source!I443,9)</f>
        <v>2.56</v>
      </c>
      <c r="CY540">
        <f>AB540</f>
        <v>81.02</v>
      </c>
      <c r="CZ540">
        <f>AF540</f>
        <v>7.11</v>
      </c>
      <c r="DA540">
        <f>AJ540</f>
        <v>10.68</v>
      </c>
      <c r="DB540">
        <f t="shared" si="238"/>
        <v>18.2</v>
      </c>
      <c r="DC540">
        <f t="shared" si="239"/>
        <v>0</v>
      </c>
      <c r="DD540" t="s">
        <v>3</v>
      </c>
      <c r="DE540" t="s">
        <v>3</v>
      </c>
      <c r="DF540">
        <f t="shared" si="246"/>
        <v>0</v>
      </c>
      <c r="DG540">
        <f>ROUND(ROUND(AF540*AJ540,2)*CX540,2)</f>
        <v>194.38</v>
      </c>
      <c r="DH540">
        <f>ROUND(ROUND(AG540*AK540,2)*CX540,2)</f>
        <v>0</v>
      </c>
      <c r="DI540">
        <f t="shared" si="242"/>
        <v>0</v>
      </c>
      <c r="DJ540">
        <f>DG540</f>
        <v>194.38</v>
      </c>
      <c r="DK540">
        <v>0</v>
      </c>
      <c r="DL540" t="s">
        <v>3</v>
      </c>
      <c r="DM540">
        <v>0</v>
      </c>
      <c r="DN540" t="s">
        <v>3</v>
      </c>
      <c r="DO540">
        <v>0</v>
      </c>
    </row>
    <row r="541" spans="1:119" x14ac:dyDescent="0.2">
      <c r="A541">
        <f>ROW(Source!A443)</f>
        <v>443</v>
      </c>
      <c r="B541">
        <v>151751235</v>
      </c>
      <c r="C541">
        <v>151752602</v>
      </c>
      <c r="D541">
        <v>37418164</v>
      </c>
      <c r="E541">
        <v>1</v>
      </c>
      <c r="F541">
        <v>1</v>
      </c>
      <c r="G541">
        <v>37345137</v>
      </c>
      <c r="H541">
        <v>2</v>
      </c>
      <c r="I541" t="s">
        <v>697</v>
      </c>
      <c r="J541" t="s">
        <v>698</v>
      </c>
      <c r="K541" t="s">
        <v>699</v>
      </c>
      <c r="L541">
        <v>1368</v>
      </c>
      <c r="N541">
        <v>1011</v>
      </c>
      <c r="O541" t="s">
        <v>503</v>
      </c>
      <c r="P541" t="s">
        <v>503</v>
      </c>
      <c r="Q541">
        <v>1</v>
      </c>
      <c r="W541">
        <v>0</v>
      </c>
      <c r="X541">
        <v>32032754</v>
      </c>
      <c r="Y541">
        <f t="shared" si="237"/>
        <v>0.15</v>
      </c>
      <c r="AA541">
        <v>0</v>
      </c>
      <c r="AB541">
        <v>2.4900000000000002</v>
      </c>
      <c r="AC541">
        <v>0</v>
      </c>
      <c r="AD541">
        <v>0</v>
      </c>
      <c r="AE541">
        <v>0</v>
      </c>
      <c r="AF541">
        <v>0.28000000000000003</v>
      </c>
      <c r="AG541">
        <v>0</v>
      </c>
      <c r="AH541">
        <v>0</v>
      </c>
      <c r="AI541">
        <v>1</v>
      </c>
      <c r="AJ541">
        <v>8.32</v>
      </c>
      <c r="AK541">
        <v>34.51</v>
      </c>
      <c r="AL541">
        <v>1</v>
      </c>
      <c r="AM541">
        <v>2</v>
      </c>
      <c r="AN541">
        <v>0</v>
      </c>
      <c r="AO541">
        <v>1</v>
      </c>
      <c r="AP541">
        <v>1</v>
      </c>
      <c r="AQ541">
        <v>0</v>
      </c>
      <c r="AR541">
        <v>0</v>
      </c>
      <c r="AS541" t="s">
        <v>3</v>
      </c>
      <c r="AT541">
        <v>0.15</v>
      </c>
      <c r="AU541" t="s">
        <v>3</v>
      </c>
      <c r="AV541">
        <v>0</v>
      </c>
      <c r="AW541">
        <v>2</v>
      </c>
      <c r="AX541">
        <v>151752613</v>
      </c>
      <c r="AY541">
        <v>1</v>
      </c>
      <c r="AZ541">
        <v>0</v>
      </c>
      <c r="BA541">
        <v>646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CV541">
        <v>0</v>
      </c>
      <c r="CW541">
        <f>ROUND(Y541*Source!I443,9)</f>
        <v>0.15</v>
      </c>
      <c r="CX541">
        <f>ROUND(Y541*Source!I443,9)</f>
        <v>0.15</v>
      </c>
      <c r="CY541">
        <f>AB541</f>
        <v>2.4900000000000002</v>
      </c>
      <c r="CZ541">
        <f>AF541</f>
        <v>0.28000000000000003</v>
      </c>
      <c r="DA541">
        <f>AJ541</f>
        <v>8.32</v>
      </c>
      <c r="DB541">
        <f t="shared" si="238"/>
        <v>0.04</v>
      </c>
      <c r="DC541">
        <f t="shared" si="239"/>
        <v>0</v>
      </c>
      <c r="DD541" t="s">
        <v>3</v>
      </c>
      <c r="DE541" t="s">
        <v>3</v>
      </c>
      <c r="DF541">
        <f t="shared" si="246"/>
        <v>0</v>
      </c>
      <c r="DG541">
        <f>ROUND(ROUND(AF541*AJ541,2)*CX541,2)</f>
        <v>0.35</v>
      </c>
      <c r="DH541">
        <f>ROUND(ROUND(AG541*AK541,2)*CX541,2)</f>
        <v>0</v>
      </c>
      <c r="DI541">
        <f t="shared" si="242"/>
        <v>0</v>
      </c>
      <c r="DJ541">
        <f>DG541</f>
        <v>0.35</v>
      </c>
      <c r="DK541">
        <v>0</v>
      </c>
      <c r="DL541" t="s">
        <v>3</v>
      </c>
      <c r="DM541">
        <v>0</v>
      </c>
      <c r="DN541" t="s">
        <v>3</v>
      </c>
      <c r="DO541">
        <v>0</v>
      </c>
    </row>
    <row r="542" spans="1:119" x14ac:dyDescent="0.2">
      <c r="A542">
        <f>ROW(Source!A443)</f>
        <v>443</v>
      </c>
      <c r="B542">
        <v>151751235</v>
      </c>
      <c r="C542">
        <v>151752602</v>
      </c>
      <c r="D542">
        <v>37418445</v>
      </c>
      <c r="E542">
        <v>1</v>
      </c>
      <c r="F542">
        <v>1</v>
      </c>
      <c r="G542">
        <v>37345137</v>
      </c>
      <c r="H542">
        <v>2</v>
      </c>
      <c r="I542" t="s">
        <v>567</v>
      </c>
      <c r="J542" t="s">
        <v>568</v>
      </c>
      <c r="K542" t="s">
        <v>569</v>
      </c>
      <c r="L542">
        <v>1368</v>
      </c>
      <c r="N542">
        <v>1011</v>
      </c>
      <c r="O542" t="s">
        <v>503</v>
      </c>
      <c r="P542" t="s">
        <v>503</v>
      </c>
      <c r="Q542">
        <v>1</v>
      </c>
      <c r="W542">
        <v>0</v>
      </c>
      <c r="X542">
        <v>-1440889904</v>
      </c>
      <c r="Y542">
        <f t="shared" si="237"/>
        <v>0.03</v>
      </c>
      <c r="AA542">
        <v>0</v>
      </c>
      <c r="AB542">
        <v>1140.27</v>
      </c>
      <c r="AC542">
        <v>464.7</v>
      </c>
      <c r="AD542">
        <v>0</v>
      </c>
      <c r="AE542">
        <v>0</v>
      </c>
      <c r="AF542">
        <v>83.1</v>
      </c>
      <c r="AG542">
        <v>12.62</v>
      </c>
      <c r="AH542">
        <v>0</v>
      </c>
      <c r="AI542">
        <v>1</v>
      </c>
      <c r="AJ542">
        <v>12.86</v>
      </c>
      <c r="AK542">
        <v>34.51</v>
      </c>
      <c r="AL542">
        <v>1</v>
      </c>
      <c r="AM542">
        <v>2</v>
      </c>
      <c r="AN542">
        <v>0</v>
      </c>
      <c r="AO542">
        <v>1</v>
      </c>
      <c r="AP542">
        <v>1</v>
      </c>
      <c r="AQ542">
        <v>0</v>
      </c>
      <c r="AR542">
        <v>0</v>
      </c>
      <c r="AS542" t="s">
        <v>3</v>
      </c>
      <c r="AT542">
        <v>0.03</v>
      </c>
      <c r="AU542" t="s">
        <v>3</v>
      </c>
      <c r="AV542">
        <v>0</v>
      </c>
      <c r="AW542">
        <v>2</v>
      </c>
      <c r="AX542">
        <v>151752614</v>
      </c>
      <c r="AY542">
        <v>1</v>
      </c>
      <c r="AZ542">
        <v>0</v>
      </c>
      <c r="BA542">
        <v>647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CV542">
        <v>0</v>
      </c>
      <c r="CW542">
        <f>ROUND(Y542*Source!I443,9)</f>
        <v>0.03</v>
      </c>
      <c r="CX542">
        <f>ROUND(Y542*Source!I443,9)</f>
        <v>0.03</v>
      </c>
      <c r="CY542">
        <f>AB542</f>
        <v>1140.27</v>
      </c>
      <c r="CZ542">
        <f>AF542</f>
        <v>83.1</v>
      </c>
      <c r="DA542">
        <f>AJ542</f>
        <v>12.86</v>
      </c>
      <c r="DB542">
        <f t="shared" si="238"/>
        <v>2.4900000000000002</v>
      </c>
      <c r="DC542">
        <f t="shared" si="239"/>
        <v>0.38</v>
      </c>
      <c r="DD542" t="s">
        <v>3</v>
      </c>
      <c r="DE542" t="s">
        <v>3</v>
      </c>
      <c r="DF542">
        <f t="shared" si="246"/>
        <v>0</v>
      </c>
      <c r="DG542">
        <f>ROUND(ROUND(AF542*AJ542,2)*CX542,2)</f>
        <v>32.06</v>
      </c>
      <c r="DH542">
        <f>ROUND(ROUND(AG542*AK542,2)*CX542,2)</f>
        <v>13.07</v>
      </c>
      <c r="DI542">
        <f t="shared" si="242"/>
        <v>0</v>
      </c>
      <c r="DJ542">
        <f>DG542</f>
        <v>32.06</v>
      </c>
      <c r="DK542">
        <v>0</v>
      </c>
      <c r="DL542" t="s">
        <v>3</v>
      </c>
      <c r="DM542">
        <v>0</v>
      </c>
      <c r="DN542" t="s">
        <v>3</v>
      </c>
      <c r="DO542">
        <v>0</v>
      </c>
    </row>
    <row r="543" spans="1:119" x14ac:dyDescent="0.2">
      <c r="A543">
        <f>ROW(Source!A443)</f>
        <v>443</v>
      </c>
      <c r="B543">
        <v>151751235</v>
      </c>
      <c r="C543">
        <v>151752602</v>
      </c>
      <c r="D543">
        <v>37418491</v>
      </c>
      <c r="E543">
        <v>1</v>
      </c>
      <c r="F543">
        <v>1</v>
      </c>
      <c r="G543">
        <v>37345137</v>
      </c>
      <c r="H543">
        <v>2</v>
      </c>
      <c r="I543" t="s">
        <v>700</v>
      </c>
      <c r="J543" t="s">
        <v>701</v>
      </c>
      <c r="K543" t="s">
        <v>702</v>
      </c>
      <c r="L543">
        <v>1368</v>
      </c>
      <c r="N543">
        <v>1011</v>
      </c>
      <c r="O543" t="s">
        <v>503</v>
      </c>
      <c r="P543" t="s">
        <v>503</v>
      </c>
      <c r="Q543">
        <v>1</v>
      </c>
      <c r="W543">
        <v>0</v>
      </c>
      <c r="X543">
        <v>10394117</v>
      </c>
      <c r="Y543">
        <f t="shared" si="237"/>
        <v>2.88</v>
      </c>
      <c r="AA543">
        <v>0</v>
      </c>
      <c r="AB543">
        <v>3.87</v>
      </c>
      <c r="AC543">
        <v>0</v>
      </c>
      <c r="AD543">
        <v>0</v>
      </c>
      <c r="AE543">
        <v>0</v>
      </c>
      <c r="AF543">
        <v>0.42</v>
      </c>
      <c r="AG543">
        <v>0</v>
      </c>
      <c r="AH543">
        <v>0</v>
      </c>
      <c r="AI543">
        <v>1</v>
      </c>
      <c r="AJ543">
        <v>8.64</v>
      </c>
      <c r="AK543">
        <v>34.51</v>
      </c>
      <c r="AL543">
        <v>1</v>
      </c>
      <c r="AM543">
        <v>2</v>
      </c>
      <c r="AN543">
        <v>0</v>
      </c>
      <c r="AO543">
        <v>1</v>
      </c>
      <c r="AP543">
        <v>1</v>
      </c>
      <c r="AQ543">
        <v>0</v>
      </c>
      <c r="AR543">
        <v>0</v>
      </c>
      <c r="AS543" t="s">
        <v>3</v>
      </c>
      <c r="AT543">
        <v>2.88</v>
      </c>
      <c r="AU543" t="s">
        <v>3</v>
      </c>
      <c r="AV543">
        <v>0</v>
      </c>
      <c r="AW543">
        <v>2</v>
      </c>
      <c r="AX543">
        <v>151752615</v>
      </c>
      <c r="AY543">
        <v>1</v>
      </c>
      <c r="AZ543">
        <v>0</v>
      </c>
      <c r="BA543">
        <v>648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CV543">
        <v>0</v>
      </c>
      <c r="CW543">
        <f>ROUND(Y543*Source!I443,9)</f>
        <v>2.88</v>
      </c>
      <c r="CX543">
        <f>ROUND(Y543*Source!I443,9)</f>
        <v>2.88</v>
      </c>
      <c r="CY543">
        <f>AB543</f>
        <v>3.87</v>
      </c>
      <c r="CZ543">
        <f>AF543</f>
        <v>0.42</v>
      </c>
      <c r="DA543">
        <f>AJ543</f>
        <v>8.64</v>
      </c>
      <c r="DB543">
        <f t="shared" si="238"/>
        <v>1.21</v>
      </c>
      <c r="DC543">
        <f t="shared" si="239"/>
        <v>0</v>
      </c>
      <c r="DD543" t="s">
        <v>3</v>
      </c>
      <c r="DE543" t="s">
        <v>3</v>
      </c>
      <c r="DF543">
        <f t="shared" si="246"/>
        <v>0</v>
      </c>
      <c r="DG543">
        <f>ROUND(ROUND(AF543*AJ543,2)*CX543,2)</f>
        <v>10.45</v>
      </c>
      <c r="DH543">
        <f>ROUND(ROUND(AG543*AK543,2)*CX543,2)</f>
        <v>0</v>
      </c>
      <c r="DI543">
        <f t="shared" si="242"/>
        <v>0</v>
      </c>
      <c r="DJ543">
        <f>DG543</f>
        <v>10.45</v>
      </c>
      <c r="DK543">
        <v>0</v>
      </c>
      <c r="DL543" t="s">
        <v>3</v>
      </c>
      <c r="DM543">
        <v>0</v>
      </c>
      <c r="DN543" t="s">
        <v>3</v>
      </c>
      <c r="DO543">
        <v>0</v>
      </c>
    </row>
    <row r="544" spans="1:119" x14ac:dyDescent="0.2">
      <c r="A544">
        <f>ROW(Source!A443)</f>
        <v>443</v>
      </c>
      <c r="B544">
        <v>151751235</v>
      </c>
      <c r="C544">
        <v>151752602</v>
      </c>
      <c r="D544">
        <v>37394970</v>
      </c>
      <c r="E544">
        <v>1</v>
      </c>
      <c r="F544">
        <v>1</v>
      </c>
      <c r="G544">
        <v>37345137</v>
      </c>
      <c r="H544">
        <v>3</v>
      </c>
      <c r="I544" t="s">
        <v>703</v>
      </c>
      <c r="J544" t="s">
        <v>704</v>
      </c>
      <c r="K544" t="s">
        <v>705</v>
      </c>
      <c r="L544">
        <v>1348</v>
      </c>
      <c r="N544">
        <v>1009</v>
      </c>
      <c r="O544" t="s">
        <v>511</v>
      </c>
      <c r="P544" t="s">
        <v>511</v>
      </c>
      <c r="Q544">
        <v>1000</v>
      </c>
      <c r="W544">
        <v>0</v>
      </c>
      <c r="X544">
        <v>82495198</v>
      </c>
      <c r="Y544">
        <f t="shared" si="237"/>
        <v>3.5000000000000001E-3</v>
      </c>
      <c r="AA544">
        <v>152792.73000000001</v>
      </c>
      <c r="AB544">
        <v>0</v>
      </c>
      <c r="AC544">
        <v>0</v>
      </c>
      <c r="AD544">
        <v>0</v>
      </c>
      <c r="AE544">
        <v>9118.4699999999993</v>
      </c>
      <c r="AF544">
        <v>0</v>
      </c>
      <c r="AG544">
        <v>0</v>
      </c>
      <c r="AH544">
        <v>0</v>
      </c>
      <c r="AI544">
        <v>16.3</v>
      </c>
      <c r="AJ544">
        <v>1</v>
      </c>
      <c r="AK544">
        <v>1</v>
      </c>
      <c r="AL544">
        <v>1</v>
      </c>
      <c r="AM544">
        <v>2</v>
      </c>
      <c r="AN544">
        <v>0</v>
      </c>
      <c r="AO544">
        <v>1</v>
      </c>
      <c r="AP544">
        <v>1</v>
      </c>
      <c r="AQ544">
        <v>0</v>
      </c>
      <c r="AR544">
        <v>0</v>
      </c>
      <c r="AS544" t="s">
        <v>3</v>
      </c>
      <c r="AT544">
        <v>3.5000000000000001E-3</v>
      </c>
      <c r="AU544" t="s">
        <v>3</v>
      </c>
      <c r="AV544">
        <v>0</v>
      </c>
      <c r="AW544">
        <v>2</v>
      </c>
      <c r="AX544">
        <v>151752616</v>
      </c>
      <c r="AY544">
        <v>1</v>
      </c>
      <c r="AZ544">
        <v>0</v>
      </c>
      <c r="BA544">
        <v>649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CV544">
        <v>0</v>
      </c>
      <c r="CW544">
        <v>0</v>
      </c>
      <c r="CX544">
        <f>ROUND(Y544*Source!I443,9)</f>
        <v>3.5000000000000001E-3</v>
      </c>
      <c r="CY544">
        <f>AA544</f>
        <v>152792.73000000001</v>
      </c>
      <c r="CZ544">
        <f>AE544</f>
        <v>9118.4699999999993</v>
      </c>
      <c r="DA544">
        <f>AI544</f>
        <v>16.3</v>
      </c>
      <c r="DB544">
        <f t="shared" si="238"/>
        <v>31.91</v>
      </c>
      <c r="DC544">
        <f t="shared" si="239"/>
        <v>0</v>
      </c>
      <c r="DD544" t="s">
        <v>3</v>
      </c>
      <c r="DE544" t="s">
        <v>3</v>
      </c>
      <c r="DF544">
        <f>ROUND(ROUND(AE544*AI544,2)*CX544,2)</f>
        <v>520.21</v>
      </c>
      <c r="DG544">
        <f t="shared" ref="DG544:DG557" si="247">ROUND(ROUND(AF544,2)*CX544,2)</f>
        <v>0</v>
      </c>
      <c r="DH544">
        <f t="shared" ref="DH544:DH557" si="248">ROUND(ROUND(AG544,2)*CX544,2)</f>
        <v>0</v>
      </c>
      <c r="DI544">
        <f t="shared" si="242"/>
        <v>0</v>
      </c>
      <c r="DJ544">
        <f>DF544</f>
        <v>520.21</v>
      </c>
      <c r="DK544">
        <v>0</v>
      </c>
      <c r="DL544" t="s">
        <v>3</v>
      </c>
      <c r="DM544">
        <v>0</v>
      </c>
      <c r="DN544" t="s">
        <v>3</v>
      </c>
      <c r="DO544">
        <v>0</v>
      </c>
    </row>
    <row r="545" spans="1:119" x14ac:dyDescent="0.2">
      <c r="A545">
        <f>ROW(Source!A443)</f>
        <v>443</v>
      </c>
      <c r="B545">
        <v>151751235</v>
      </c>
      <c r="C545">
        <v>151752602</v>
      </c>
      <c r="D545">
        <v>37395786</v>
      </c>
      <c r="E545">
        <v>1</v>
      </c>
      <c r="F545">
        <v>1</v>
      </c>
      <c r="G545">
        <v>37345137</v>
      </c>
      <c r="H545">
        <v>3</v>
      </c>
      <c r="I545" t="s">
        <v>633</v>
      </c>
      <c r="J545" t="s">
        <v>634</v>
      </c>
      <c r="K545" t="s">
        <v>635</v>
      </c>
      <c r="L545">
        <v>1346</v>
      </c>
      <c r="N545">
        <v>1009</v>
      </c>
      <c r="O545" t="s">
        <v>507</v>
      </c>
      <c r="P545" t="s">
        <v>507</v>
      </c>
      <c r="Q545">
        <v>1</v>
      </c>
      <c r="W545">
        <v>0</v>
      </c>
      <c r="X545">
        <v>-1558522825</v>
      </c>
      <c r="Y545">
        <f t="shared" si="237"/>
        <v>0.24</v>
      </c>
      <c r="AA545">
        <v>65.42</v>
      </c>
      <c r="AB545">
        <v>0</v>
      </c>
      <c r="AC545">
        <v>0</v>
      </c>
      <c r="AD545">
        <v>0</v>
      </c>
      <c r="AE545">
        <v>6.27</v>
      </c>
      <c r="AF545">
        <v>0</v>
      </c>
      <c r="AG545">
        <v>0</v>
      </c>
      <c r="AH545">
        <v>0</v>
      </c>
      <c r="AI545">
        <v>10.15</v>
      </c>
      <c r="AJ545">
        <v>1</v>
      </c>
      <c r="AK545">
        <v>1</v>
      </c>
      <c r="AL545">
        <v>1</v>
      </c>
      <c r="AM545">
        <v>2</v>
      </c>
      <c r="AN545">
        <v>0</v>
      </c>
      <c r="AO545">
        <v>1</v>
      </c>
      <c r="AP545">
        <v>1</v>
      </c>
      <c r="AQ545">
        <v>0</v>
      </c>
      <c r="AR545">
        <v>0</v>
      </c>
      <c r="AS545" t="s">
        <v>3</v>
      </c>
      <c r="AT545">
        <v>0.24</v>
      </c>
      <c r="AU545" t="s">
        <v>3</v>
      </c>
      <c r="AV545">
        <v>0</v>
      </c>
      <c r="AW545">
        <v>2</v>
      </c>
      <c r="AX545">
        <v>151752617</v>
      </c>
      <c r="AY545">
        <v>1</v>
      </c>
      <c r="AZ545">
        <v>0</v>
      </c>
      <c r="BA545">
        <v>650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CV545">
        <v>0</v>
      </c>
      <c r="CW545">
        <v>0</v>
      </c>
      <c r="CX545">
        <f>ROUND(Y545*Source!I443,9)</f>
        <v>0.24</v>
      </c>
      <c r="CY545">
        <f>AA545</f>
        <v>65.42</v>
      </c>
      <c r="CZ545">
        <f>AE545</f>
        <v>6.27</v>
      </c>
      <c r="DA545">
        <f>AI545</f>
        <v>10.15</v>
      </c>
      <c r="DB545">
        <f t="shared" si="238"/>
        <v>1.5</v>
      </c>
      <c r="DC545">
        <f t="shared" si="239"/>
        <v>0</v>
      </c>
      <c r="DD545" t="s">
        <v>3</v>
      </c>
      <c r="DE545" t="s">
        <v>3</v>
      </c>
      <c r="DF545">
        <f>ROUND(ROUND(AE545*AI545,2)*CX545,2)</f>
        <v>15.27</v>
      </c>
      <c r="DG545">
        <f t="shared" si="247"/>
        <v>0</v>
      </c>
      <c r="DH545">
        <f t="shared" si="248"/>
        <v>0</v>
      </c>
      <c r="DI545">
        <f t="shared" si="242"/>
        <v>0</v>
      </c>
      <c r="DJ545">
        <f>DF545</f>
        <v>15.27</v>
      </c>
      <c r="DK545">
        <v>0</v>
      </c>
      <c r="DL545" t="s">
        <v>3</v>
      </c>
      <c r="DM545">
        <v>0</v>
      </c>
      <c r="DN545" t="s">
        <v>3</v>
      </c>
      <c r="DO545">
        <v>0</v>
      </c>
    </row>
    <row r="546" spans="1:119" x14ac:dyDescent="0.2">
      <c r="A546">
        <f>ROW(Source!A443)</f>
        <v>443</v>
      </c>
      <c r="B546">
        <v>151751235</v>
      </c>
      <c r="C546">
        <v>151752602</v>
      </c>
      <c r="D546">
        <v>37393799</v>
      </c>
      <c r="E546">
        <v>1</v>
      </c>
      <c r="F546">
        <v>1</v>
      </c>
      <c r="G546">
        <v>37345137</v>
      </c>
      <c r="H546">
        <v>3</v>
      </c>
      <c r="I546" t="s">
        <v>706</v>
      </c>
      <c r="J546" t="s">
        <v>707</v>
      </c>
      <c r="K546" t="s">
        <v>708</v>
      </c>
      <c r="L546">
        <v>1339</v>
      </c>
      <c r="N546">
        <v>1007</v>
      </c>
      <c r="O546" t="s">
        <v>220</v>
      </c>
      <c r="P546" t="s">
        <v>220</v>
      </c>
      <c r="Q546">
        <v>1</v>
      </c>
      <c r="W546">
        <v>0</v>
      </c>
      <c r="X546">
        <v>2094259254</v>
      </c>
      <c r="Y546">
        <f t="shared" si="237"/>
        <v>1.44</v>
      </c>
      <c r="AA546">
        <v>94.23</v>
      </c>
      <c r="AB546">
        <v>0</v>
      </c>
      <c r="AC546">
        <v>0</v>
      </c>
      <c r="AD546">
        <v>0</v>
      </c>
      <c r="AE546">
        <v>5.91</v>
      </c>
      <c r="AF546">
        <v>0</v>
      </c>
      <c r="AG546">
        <v>0</v>
      </c>
      <c r="AH546">
        <v>0</v>
      </c>
      <c r="AI546">
        <v>15.51</v>
      </c>
      <c r="AJ546">
        <v>1</v>
      </c>
      <c r="AK546">
        <v>1</v>
      </c>
      <c r="AL546">
        <v>1</v>
      </c>
      <c r="AM546">
        <v>2</v>
      </c>
      <c r="AN546">
        <v>0</v>
      </c>
      <c r="AO546">
        <v>1</v>
      </c>
      <c r="AP546">
        <v>1</v>
      </c>
      <c r="AQ546">
        <v>0</v>
      </c>
      <c r="AR546">
        <v>0</v>
      </c>
      <c r="AS546" t="s">
        <v>3</v>
      </c>
      <c r="AT546">
        <v>1.44</v>
      </c>
      <c r="AU546" t="s">
        <v>3</v>
      </c>
      <c r="AV546">
        <v>0</v>
      </c>
      <c r="AW546">
        <v>2</v>
      </c>
      <c r="AX546">
        <v>151752618</v>
      </c>
      <c r="AY546">
        <v>1</v>
      </c>
      <c r="AZ546">
        <v>0</v>
      </c>
      <c r="BA546">
        <v>651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CV546">
        <v>0</v>
      </c>
      <c r="CW546">
        <v>0</v>
      </c>
      <c r="CX546">
        <f>ROUND(Y546*Source!I443,9)</f>
        <v>1.44</v>
      </c>
      <c r="CY546">
        <f>AA546</f>
        <v>94.23</v>
      </c>
      <c r="CZ546">
        <f>AE546</f>
        <v>5.91</v>
      </c>
      <c r="DA546">
        <f>AI546</f>
        <v>15.51</v>
      </c>
      <c r="DB546">
        <f t="shared" si="238"/>
        <v>8.51</v>
      </c>
      <c r="DC546">
        <f t="shared" si="239"/>
        <v>0</v>
      </c>
      <c r="DD546" t="s">
        <v>3</v>
      </c>
      <c r="DE546" t="s">
        <v>3</v>
      </c>
      <c r="DF546">
        <f>ROUND(ROUND(AE546*AI546,2)*CX546,2)</f>
        <v>131.99</v>
      </c>
      <c r="DG546">
        <f t="shared" si="247"/>
        <v>0</v>
      </c>
      <c r="DH546">
        <f t="shared" si="248"/>
        <v>0</v>
      </c>
      <c r="DI546">
        <f t="shared" si="242"/>
        <v>0</v>
      </c>
      <c r="DJ546">
        <f>DF546</f>
        <v>131.99</v>
      </c>
      <c r="DK546">
        <v>0</v>
      </c>
      <c r="DL546" t="s">
        <v>3</v>
      </c>
      <c r="DM546">
        <v>0</v>
      </c>
      <c r="DN546" t="s">
        <v>3</v>
      </c>
      <c r="DO546">
        <v>0</v>
      </c>
    </row>
    <row r="547" spans="1:119" x14ac:dyDescent="0.2">
      <c r="A547">
        <f>ROW(Source!A452)</f>
        <v>452</v>
      </c>
      <c r="B547">
        <v>151751237</v>
      </c>
      <c r="C547">
        <v>151752624</v>
      </c>
      <c r="D547">
        <v>37345142</v>
      </c>
      <c r="E547">
        <v>37345137</v>
      </c>
      <c r="F547">
        <v>1</v>
      </c>
      <c r="G547">
        <v>37345137</v>
      </c>
      <c r="H547">
        <v>1</v>
      </c>
      <c r="I547" t="s">
        <v>497</v>
      </c>
      <c r="J547" t="s">
        <v>3</v>
      </c>
      <c r="K547" t="s">
        <v>498</v>
      </c>
      <c r="L547">
        <v>1191</v>
      </c>
      <c r="N547">
        <v>1013</v>
      </c>
      <c r="O547" t="s">
        <v>499</v>
      </c>
      <c r="P547" t="s">
        <v>499</v>
      </c>
      <c r="Q547">
        <v>1</v>
      </c>
      <c r="W547">
        <v>0</v>
      </c>
      <c r="X547">
        <v>476480486</v>
      </c>
      <c r="Y547">
        <f t="shared" si="237"/>
        <v>4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1</v>
      </c>
      <c r="AJ547">
        <v>1</v>
      </c>
      <c r="AK547">
        <v>1</v>
      </c>
      <c r="AL547">
        <v>1</v>
      </c>
      <c r="AM547">
        <v>-2</v>
      </c>
      <c r="AN547">
        <v>0</v>
      </c>
      <c r="AO547">
        <v>1</v>
      </c>
      <c r="AP547">
        <v>1</v>
      </c>
      <c r="AQ547">
        <v>0</v>
      </c>
      <c r="AR547">
        <v>0</v>
      </c>
      <c r="AS547" t="s">
        <v>3</v>
      </c>
      <c r="AT547">
        <v>4</v>
      </c>
      <c r="AU547" t="s">
        <v>3</v>
      </c>
      <c r="AV547">
        <v>1</v>
      </c>
      <c r="AW547">
        <v>2</v>
      </c>
      <c r="AX547">
        <v>151752635</v>
      </c>
      <c r="AY547">
        <v>1</v>
      </c>
      <c r="AZ547">
        <v>0</v>
      </c>
      <c r="BA547">
        <v>653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CU547">
        <f>ROUND(AT547*Source!I452*AH547*AL547,2)</f>
        <v>0</v>
      </c>
      <c r="CV547">
        <f>ROUND(Y547*Source!I452,9)</f>
        <v>4</v>
      </c>
      <c r="CW547">
        <v>0</v>
      </c>
      <c r="CX547">
        <f>ROUND(Y547*Source!I452,9)</f>
        <v>4</v>
      </c>
      <c r="CY547">
        <f>AD547</f>
        <v>0</v>
      </c>
      <c r="CZ547">
        <f>AH547</f>
        <v>0</v>
      </c>
      <c r="DA547">
        <f>AL547</f>
        <v>1</v>
      </c>
      <c r="DB547">
        <f t="shared" si="238"/>
        <v>0</v>
      </c>
      <c r="DC547">
        <f t="shared" si="239"/>
        <v>0</v>
      </c>
      <c r="DD547" t="s">
        <v>3</v>
      </c>
      <c r="DE547" t="s">
        <v>3</v>
      </c>
      <c r="DF547">
        <f t="shared" ref="DF547:DF560" si="249">ROUND(ROUND(AE547,2)*CX547,2)</f>
        <v>0</v>
      </c>
      <c r="DG547">
        <f t="shared" si="247"/>
        <v>0</v>
      </c>
      <c r="DH547">
        <f t="shared" si="248"/>
        <v>0</v>
      </c>
      <c r="DI547">
        <f t="shared" si="242"/>
        <v>0</v>
      </c>
      <c r="DJ547">
        <f>DI547</f>
        <v>0</v>
      </c>
      <c r="DK547">
        <v>0</v>
      </c>
      <c r="DL547" t="s">
        <v>3</v>
      </c>
      <c r="DM547">
        <v>0</v>
      </c>
      <c r="DN547" t="s">
        <v>3</v>
      </c>
      <c r="DO547">
        <v>0</v>
      </c>
    </row>
    <row r="548" spans="1:119" x14ac:dyDescent="0.2">
      <c r="A548">
        <f>ROW(Source!A452)</f>
        <v>452</v>
      </c>
      <c r="B548">
        <v>151751237</v>
      </c>
      <c r="C548">
        <v>151752624</v>
      </c>
      <c r="D548">
        <v>37418162</v>
      </c>
      <c r="E548">
        <v>1</v>
      </c>
      <c r="F548">
        <v>1</v>
      </c>
      <c r="G548">
        <v>37345137</v>
      </c>
      <c r="H548">
        <v>2</v>
      </c>
      <c r="I548" t="s">
        <v>591</v>
      </c>
      <c r="J548" t="s">
        <v>592</v>
      </c>
      <c r="K548" t="s">
        <v>593</v>
      </c>
      <c r="L548">
        <v>1368</v>
      </c>
      <c r="N548">
        <v>1011</v>
      </c>
      <c r="O548" t="s">
        <v>503</v>
      </c>
      <c r="P548" t="s">
        <v>503</v>
      </c>
      <c r="Q548">
        <v>1</v>
      </c>
      <c r="W548">
        <v>0</v>
      </c>
      <c r="X548">
        <v>-1515164169</v>
      </c>
      <c r="Y548">
        <f t="shared" si="237"/>
        <v>0.3</v>
      </c>
      <c r="AA548">
        <v>0</v>
      </c>
      <c r="AB548">
        <v>7.11</v>
      </c>
      <c r="AC548">
        <v>0</v>
      </c>
      <c r="AD548">
        <v>0</v>
      </c>
      <c r="AE548">
        <v>0</v>
      </c>
      <c r="AF548">
        <v>7.11</v>
      </c>
      <c r="AG548">
        <v>0</v>
      </c>
      <c r="AH548">
        <v>0</v>
      </c>
      <c r="AI548">
        <v>1</v>
      </c>
      <c r="AJ548">
        <v>1</v>
      </c>
      <c r="AK548">
        <v>1</v>
      </c>
      <c r="AL548">
        <v>1</v>
      </c>
      <c r="AM548">
        <v>-2</v>
      </c>
      <c r="AN548">
        <v>0</v>
      </c>
      <c r="AO548">
        <v>1</v>
      </c>
      <c r="AP548">
        <v>1</v>
      </c>
      <c r="AQ548">
        <v>0</v>
      </c>
      <c r="AR548">
        <v>0</v>
      </c>
      <c r="AS548" t="s">
        <v>3</v>
      </c>
      <c r="AT548">
        <v>0.3</v>
      </c>
      <c r="AU548" t="s">
        <v>3</v>
      </c>
      <c r="AV548">
        <v>0</v>
      </c>
      <c r="AW548">
        <v>2</v>
      </c>
      <c r="AX548">
        <v>151752636</v>
      </c>
      <c r="AY548">
        <v>1</v>
      </c>
      <c r="AZ548">
        <v>0</v>
      </c>
      <c r="BA548">
        <v>654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CV548">
        <v>0</v>
      </c>
      <c r="CW548">
        <f>ROUND(Y548*Source!I452,9)</f>
        <v>0.3</v>
      </c>
      <c r="CX548">
        <f>ROUND(Y548*Source!I452,9)</f>
        <v>0.3</v>
      </c>
      <c r="CY548">
        <f>AB548</f>
        <v>7.11</v>
      </c>
      <c r="CZ548">
        <f>AF548</f>
        <v>7.11</v>
      </c>
      <c r="DA548">
        <f>AJ548</f>
        <v>1</v>
      </c>
      <c r="DB548">
        <f t="shared" si="238"/>
        <v>2.13</v>
      </c>
      <c r="DC548">
        <f t="shared" si="239"/>
        <v>0</v>
      </c>
      <c r="DD548" t="s">
        <v>3</v>
      </c>
      <c r="DE548" t="s">
        <v>3</v>
      </c>
      <c r="DF548">
        <f t="shared" si="249"/>
        <v>0</v>
      </c>
      <c r="DG548">
        <f t="shared" si="247"/>
        <v>2.13</v>
      </c>
      <c r="DH548">
        <f t="shared" si="248"/>
        <v>0</v>
      </c>
      <c r="DI548">
        <f t="shared" si="242"/>
        <v>0</v>
      </c>
      <c r="DJ548">
        <f>DG548</f>
        <v>2.13</v>
      </c>
      <c r="DK548">
        <v>0</v>
      </c>
      <c r="DL548" t="s">
        <v>3</v>
      </c>
      <c r="DM548">
        <v>0</v>
      </c>
      <c r="DN548" t="s">
        <v>3</v>
      </c>
      <c r="DO548">
        <v>0</v>
      </c>
    </row>
    <row r="549" spans="1:119" x14ac:dyDescent="0.2">
      <c r="A549">
        <f>ROW(Source!A452)</f>
        <v>452</v>
      </c>
      <c r="B549">
        <v>151751237</v>
      </c>
      <c r="C549">
        <v>151752624</v>
      </c>
      <c r="D549">
        <v>37418445</v>
      </c>
      <c r="E549">
        <v>1</v>
      </c>
      <c r="F549">
        <v>1</v>
      </c>
      <c r="G549">
        <v>37345137</v>
      </c>
      <c r="H549">
        <v>2</v>
      </c>
      <c r="I549" t="s">
        <v>567</v>
      </c>
      <c r="J549" t="s">
        <v>568</v>
      </c>
      <c r="K549" t="s">
        <v>569</v>
      </c>
      <c r="L549">
        <v>1368</v>
      </c>
      <c r="N549">
        <v>1011</v>
      </c>
      <c r="O549" t="s">
        <v>503</v>
      </c>
      <c r="P549" t="s">
        <v>503</v>
      </c>
      <c r="Q549">
        <v>1</v>
      </c>
      <c r="W549">
        <v>0</v>
      </c>
      <c r="X549">
        <v>-1440889904</v>
      </c>
      <c r="Y549">
        <f t="shared" si="237"/>
        <v>0.01</v>
      </c>
      <c r="AA549">
        <v>0</v>
      </c>
      <c r="AB549">
        <v>83.1</v>
      </c>
      <c r="AC549">
        <v>12.62</v>
      </c>
      <c r="AD549">
        <v>0</v>
      </c>
      <c r="AE549">
        <v>0</v>
      </c>
      <c r="AF549">
        <v>83.1</v>
      </c>
      <c r="AG549">
        <v>12.62</v>
      </c>
      <c r="AH549">
        <v>0</v>
      </c>
      <c r="AI549">
        <v>1</v>
      </c>
      <c r="AJ549">
        <v>1</v>
      </c>
      <c r="AK549">
        <v>1</v>
      </c>
      <c r="AL549">
        <v>1</v>
      </c>
      <c r="AM549">
        <v>-2</v>
      </c>
      <c r="AN549">
        <v>0</v>
      </c>
      <c r="AO549">
        <v>1</v>
      </c>
      <c r="AP549">
        <v>1</v>
      </c>
      <c r="AQ549">
        <v>0</v>
      </c>
      <c r="AR549">
        <v>0</v>
      </c>
      <c r="AS549" t="s">
        <v>3</v>
      </c>
      <c r="AT549">
        <v>0.01</v>
      </c>
      <c r="AU549" t="s">
        <v>3</v>
      </c>
      <c r="AV549">
        <v>0</v>
      </c>
      <c r="AW549">
        <v>2</v>
      </c>
      <c r="AX549">
        <v>151752637</v>
      </c>
      <c r="AY549">
        <v>1</v>
      </c>
      <c r="AZ549">
        <v>0</v>
      </c>
      <c r="BA549">
        <v>655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CV549">
        <v>0</v>
      </c>
      <c r="CW549">
        <f>ROUND(Y549*Source!I452,9)</f>
        <v>0.01</v>
      </c>
      <c r="CX549">
        <f>ROUND(Y549*Source!I452,9)</f>
        <v>0.01</v>
      </c>
      <c r="CY549">
        <f>AB549</f>
        <v>83.1</v>
      </c>
      <c r="CZ549">
        <f>AF549</f>
        <v>83.1</v>
      </c>
      <c r="DA549">
        <f>AJ549</f>
        <v>1</v>
      </c>
      <c r="DB549">
        <f t="shared" si="238"/>
        <v>0.83</v>
      </c>
      <c r="DC549">
        <f t="shared" si="239"/>
        <v>0.13</v>
      </c>
      <c r="DD549" t="s">
        <v>3</v>
      </c>
      <c r="DE549" t="s">
        <v>3</v>
      </c>
      <c r="DF549">
        <f t="shared" si="249"/>
        <v>0</v>
      </c>
      <c r="DG549">
        <f t="shared" si="247"/>
        <v>0.83</v>
      </c>
      <c r="DH549">
        <f t="shared" si="248"/>
        <v>0.13</v>
      </c>
      <c r="DI549">
        <f t="shared" si="242"/>
        <v>0</v>
      </c>
      <c r="DJ549">
        <f>DG549</f>
        <v>0.83</v>
      </c>
      <c r="DK549">
        <v>0</v>
      </c>
      <c r="DL549" t="s">
        <v>3</v>
      </c>
      <c r="DM549">
        <v>0</v>
      </c>
      <c r="DN549" t="s">
        <v>3</v>
      </c>
      <c r="DO549">
        <v>0</v>
      </c>
    </row>
    <row r="550" spans="1:119" x14ac:dyDescent="0.2">
      <c r="A550">
        <f>ROW(Source!A452)</f>
        <v>452</v>
      </c>
      <c r="B550">
        <v>151751237</v>
      </c>
      <c r="C550">
        <v>151752624</v>
      </c>
      <c r="D550">
        <v>37417800</v>
      </c>
      <c r="E550">
        <v>1</v>
      </c>
      <c r="F550">
        <v>1</v>
      </c>
      <c r="G550">
        <v>37345137</v>
      </c>
      <c r="H550">
        <v>2</v>
      </c>
      <c r="I550" t="s">
        <v>709</v>
      </c>
      <c r="J550" t="s">
        <v>710</v>
      </c>
      <c r="K550" t="s">
        <v>711</v>
      </c>
      <c r="L550">
        <v>1368</v>
      </c>
      <c r="N550">
        <v>1011</v>
      </c>
      <c r="O550" t="s">
        <v>503</v>
      </c>
      <c r="P550" t="s">
        <v>503</v>
      </c>
      <c r="Q550">
        <v>1</v>
      </c>
      <c r="W550">
        <v>0</v>
      </c>
      <c r="X550">
        <v>-121017968</v>
      </c>
      <c r="Y550">
        <f t="shared" si="237"/>
        <v>0.03</v>
      </c>
      <c r="AA550">
        <v>0</v>
      </c>
      <c r="AB550">
        <v>2.27</v>
      </c>
      <c r="AC550">
        <v>0</v>
      </c>
      <c r="AD550">
        <v>0</v>
      </c>
      <c r="AE550">
        <v>0</v>
      </c>
      <c r="AF550">
        <v>2.27</v>
      </c>
      <c r="AG550">
        <v>0</v>
      </c>
      <c r="AH550">
        <v>0</v>
      </c>
      <c r="AI550">
        <v>1</v>
      </c>
      <c r="AJ550">
        <v>1</v>
      </c>
      <c r="AK550">
        <v>1</v>
      </c>
      <c r="AL550">
        <v>1</v>
      </c>
      <c r="AM550">
        <v>-2</v>
      </c>
      <c r="AN550">
        <v>0</v>
      </c>
      <c r="AO550">
        <v>1</v>
      </c>
      <c r="AP550">
        <v>1</v>
      </c>
      <c r="AQ550">
        <v>0</v>
      </c>
      <c r="AR550">
        <v>0</v>
      </c>
      <c r="AS550" t="s">
        <v>3</v>
      </c>
      <c r="AT550">
        <v>0.03</v>
      </c>
      <c r="AU550" t="s">
        <v>3</v>
      </c>
      <c r="AV550">
        <v>0</v>
      </c>
      <c r="AW550">
        <v>2</v>
      </c>
      <c r="AX550">
        <v>151752638</v>
      </c>
      <c r="AY550">
        <v>1</v>
      </c>
      <c r="AZ550">
        <v>0</v>
      </c>
      <c r="BA550">
        <v>656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CV550">
        <v>0</v>
      </c>
      <c r="CW550">
        <f>ROUND(Y550*Source!I452,9)</f>
        <v>0.03</v>
      </c>
      <c r="CX550">
        <f>ROUND(Y550*Source!I452,9)</f>
        <v>0.03</v>
      </c>
      <c r="CY550">
        <f>AB550</f>
        <v>2.27</v>
      </c>
      <c r="CZ550">
        <f>AF550</f>
        <v>2.27</v>
      </c>
      <c r="DA550">
        <f>AJ550</f>
        <v>1</v>
      </c>
      <c r="DB550">
        <f t="shared" si="238"/>
        <v>7.0000000000000007E-2</v>
      </c>
      <c r="DC550">
        <f t="shared" si="239"/>
        <v>0</v>
      </c>
      <c r="DD550" t="s">
        <v>3</v>
      </c>
      <c r="DE550" t="s">
        <v>3</v>
      </c>
      <c r="DF550">
        <f t="shared" si="249"/>
        <v>0</v>
      </c>
      <c r="DG550">
        <f t="shared" si="247"/>
        <v>7.0000000000000007E-2</v>
      </c>
      <c r="DH550">
        <f t="shared" si="248"/>
        <v>0</v>
      </c>
      <c r="DI550">
        <f t="shared" si="242"/>
        <v>0</v>
      </c>
      <c r="DJ550">
        <f>DG550</f>
        <v>7.0000000000000007E-2</v>
      </c>
      <c r="DK550">
        <v>0</v>
      </c>
      <c r="DL550" t="s">
        <v>3</v>
      </c>
      <c r="DM550">
        <v>0</v>
      </c>
      <c r="DN550" t="s">
        <v>3</v>
      </c>
      <c r="DO550">
        <v>0</v>
      </c>
    </row>
    <row r="551" spans="1:119" x14ac:dyDescent="0.2">
      <c r="A551">
        <f>ROW(Source!A452)</f>
        <v>452</v>
      </c>
      <c r="B551">
        <v>151751237</v>
      </c>
      <c r="C551">
        <v>151752624</v>
      </c>
      <c r="D551">
        <v>37394326</v>
      </c>
      <c r="E551">
        <v>1</v>
      </c>
      <c r="F551">
        <v>1</v>
      </c>
      <c r="G551">
        <v>37345137</v>
      </c>
      <c r="H551">
        <v>3</v>
      </c>
      <c r="I551" t="s">
        <v>712</v>
      </c>
      <c r="J551" t="s">
        <v>713</v>
      </c>
      <c r="K551" t="s">
        <v>714</v>
      </c>
      <c r="L551">
        <v>1348</v>
      </c>
      <c r="N551">
        <v>1009</v>
      </c>
      <c r="O551" t="s">
        <v>511</v>
      </c>
      <c r="P551" t="s">
        <v>511</v>
      </c>
      <c r="Q551">
        <v>1000</v>
      </c>
      <c r="W551">
        <v>0</v>
      </c>
      <c r="X551">
        <v>436989738</v>
      </c>
      <c r="Y551">
        <f t="shared" si="237"/>
        <v>2.9999999999999997E-4</v>
      </c>
      <c r="AA551">
        <v>23120.53</v>
      </c>
      <c r="AB551">
        <v>0</v>
      </c>
      <c r="AC551">
        <v>0</v>
      </c>
      <c r="AD551">
        <v>0</v>
      </c>
      <c r="AE551">
        <v>23120.53</v>
      </c>
      <c r="AF551">
        <v>0</v>
      </c>
      <c r="AG551">
        <v>0</v>
      </c>
      <c r="AH551">
        <v>0</v>
      </c>
      <c r="AI551">
        <v>1</v>
      </c>
      <c r="AJ551">
        <v>1</v>
      </c>
      <c r="AK551">
        <v>1</v>
      </c>
      <c r="AL551">
        <v>1</v>
      </c>
      <c r="AM551">
        <v>-2</v>
      </c>
      <c r="AN551">
        <v>0</v>
      </c>
      <c r="AO551">
        <v>1</v>
      </c>
      <c r="AP551">
        <v>1</v>
      </c>
      <c r="AQ551">
        <v>0</v>
      </c>
      <c r="AR551">
        <v>0</v>
      </c>
      <c r="AS551" t="s">
        <v>3</v>
      </c>
      <c r="AT551">
        <v>2.9999999999999997E-4</v>
      </c>
      <c r="AU551" t="s">
        <v>3</v>
      </c>
      <c r="AV551">
        <v>0</v>
      </c>
      <c r="AW551">
        <v>2</v>
      </c>
      <c r="AX551">
        <v>151752639</v>
      </c>
      <c r="AY551">
        <v>1</v>
      </c>
      <c r="AZ551">
        <v>0</v>
      </c>
      <c r="BA551">
        <v>657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CV551">
        <v>0</v>
      </c>
      <c r="CW551">
        <v>0</v>
      </c>
      <c r="CX551">
        <f>ROUND(Y551*Source!I452,9)</f>
        <v>2.9999999999999997E-4</v>
      </c>
      <c r="CY551">
        <f t="shared" ref="CY551:CY556" si="250">AA551</f>
        <v>23120.53</v>
      </c>
      <c r="CZ551">
        <f t="shared" ref="CZ551:CZ556" si="251">AE551</f>
        <v>23120.53</v>
      </c>
      <c r="DA551">
        <f t="shared" ref="DA551:DA556" si="252">AI551</f>
        <v>1</v>
      </c>
      <c r="DB551">
        <f t="shared" si="238"/>
        <v>6.94</v>
      </c>
      <c r="DC551">
        <f t="shared" si="239"/>
        <v>0</v>
      </c>
      <c r="DD551" t="s">
        <v>3</v>
      </c>
      <c r="DE551" t="s">
        <v>3</v>
      </c>
      <c r="DF551">
        <f t="shared" si="249"/>
        <v>6.94</v>
      </c>
      <c r="DG551">
        <f t="shared" si="247"/>
        <v>0</v>
      </c>
      <c r="DH551">
        <f t="shared" si="248"/>
        <v>0</v>
      </c>
      <c r="DI551">
        <f t="shared" si="242"/>
        <v>0</v>
      </c>
      <c r="DJ551">
        <f t="shared" ref="DJ551:DJ556" si="253">DF551</f>
        <v>6.94</v>
      </c>
      <c r="DK551">
        <v>0</v>
      </c>
      <c r="DL551" t="s">
        <v>3</v>
      </c>
      <c r="DM551">
        <v>0</v>
      </c>
      <c r="DN551" t="s">
        <v>3</v>
      </c>
      <c r="DO551">
        <v>0</v>
      </c>
    </row>
    <row r="552" spans="1:119" x14ac:dyDescent="0.2">
      <c r="A552">
        <f>ROW(Source!A452)</f>
        <v>452</v>
      </c>
      <c r="B552">
        <v>151751237</v>
      </c>
      <c r="C552">
        <v>151752624</v>
      </c>
      <c r="D552">
        <v>37394407</v>
      </c>
      <c r="E552">
        <v>1</v>
      </c>
      <c r="F552">
        <v>1</v>
      </c>
      <c r="G552">
        <v>37345137</v>
      </c>
      <c r="H552">
        <v>3</v>
      </c>
      <c r="I552" t="s">
        <v>715</v>
      </c>
      <c r="J552" t="s">
        <v>716</v>
      </c>
      <c r="K552" t="s">
        <v>717</v>
      </c>
      <c r="L552">
        <v>1348</v>
      </c>
      <c r="N552">
        <v>1009</v>
      </c>
      <c r="O552" t="s">
        <v>511</v>
      </c>
      <c r="P552" t="s">
        <v>511</v>
      </c>
      <c r="Q552">
        <v>1000</v>
      </c>
      <c r="W552">
        <v>0</v>
      </c>
      <c r="X552">
        <v>-2080719814</v>
      </c>
      <c r="Y552">
        <f t="shared" si="237"/>
        <v>2E-3</v>
      </c>
      <c r="AA552">
        <v>7133</v>
      </c>
      <c r="AB552">
        <v>0</v>
      </c>
      <c r="AC552">
        <v>0</v>
      </c>
      <c r="AD552">
        <v>0</v>
      </c>
      <c r="AE552">
        <v>7133</v>
      </c>
      <c r="AF552">
        <v>0</v>
      </c>
      <c r="AG552">
        <v>0</v>
      </c>
      <c r="AH552">
        <v>0</v>
      </c>
      <c r="AI552">
        <v>1</v>
      </c>
      <c r="AJ552">
        <v>1</v>
      </c>
      <c r="AK552">
        <v>1</v>
      </c>
      <c r="AL552">
        <v>1</v>
      </c>
      <c r="AM552">
        <v>-2</v>
      </c>
      <c r="AN552">
        <v>0</v>
      </c>
      <c r="AO552">
        <v>1</v>
      </c>
      <c r="AP552">
        <v>1</v>
      </c>
      <c r="AQ552">
        <v>0</v>
      </c>
      <c r="AR552">
        <v>0</v>
      </c>
      <c r="AS552" t="s">
        <v>3</v>
      </c>
      <c r="AT552">
        <v>2E-3</v>
      </c>
      <c r="AU552" t="s">
        <v>3</v>
      </c>
      <c r="AV552">
        <v>0</v>
      </c>
      <c r="AW552">
        <v>2</v>
      </c>
      <c r="AX552">
        <v>151752640</v>
      </c>
      <c r="AY552">
        <v>1</v>
      </c>
      <c r="AZ552">
        <v>0</v>
      </c>
      <c r="BA552">
        <v>658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CV552">
        <v>0</v>
      </c>
      <c r="CW552">
        <v>0</v>
      </c>
      <c r="CX552">
        <f>ROUND(Y552*Source!I452,9)</f>
        <v>2E-3</v>
      </c>
      <c r="CY552">
        <f t="shared" si="250"/>
        <v>7133</v>
      </c>
      <c r="CZ552">
        <f t="shared" si="251"/>
        <v>7133</v>
      </c>
      <c r="DA552">
        <f t="shared" si="252"/>
        <v>1</v>
      </c>
      <c r="DB552">
        <f t="shared" si="238"/>
        <v>14.27</v>
      </c>
      <c r="DC552">
        <f t="shared" si="239"/>
        <v>0</v>
      </c>
      <c r="DD552" t="s">
        <v>3</v>
      </c>
      <c r="DE552" t="s">
        <v>3</v>
      </c>
      <c r="DF552">
        <f t="shared" si="249"/>
        <v>14.27</v>
      </c>
      <c r="DG552">
        <f t="shared" si="247"/>
        <v>0</v>
      </c>
      <c r="DH552">
        <f t="shared" si="248"/>
        <v>0</v>
      </c>
      <c r="DI552">
        <f t="shared" si="242"/>
        <v>0</v>
      </c>
      <c r="DJ552">
        <f t="shared" si="253"/>
        <v>14.27</v>
      </c>
      <c r="DK552">
        <v>0</v>
      </c>
      <c r="DL552" t="s">
        <v>3</v>
      </c>
      <c r="DM552">
        <v>0</v>
      </c>
      <c r="DN552" t="s">
        <v>3</v>
      </c>
      <c r="DO552">
        <v>0</v>
      </c>
    </row>
    <row r="553" spans="1:119" x14ac:dyDescent="0.2">
      <c r="A553">
        <f>ROW(Source!A452)</f>
        <v>452</v>
      </c>
      <c r="B553">
        <v>151751237</v>
      </c>
      <c r="C553">
        <v>151752624</v>
      </c>
      <c r="D553">
        <v>37394864</v>
      </c>
      <c r="E553">
        <v>1</v>
      </c>
      <c r="F553">
        <v>1</v>
      </c>
      <c r="G553">
        <v>37345137</v>
      </c>
      <c r="H553">
        <v>3</v>
      </c>
      <c r="I553" t="s">
        <v>718</v>
      </c>
      <c r="J553" t="s">
        <v>719</v>
      </c>
      <c r="K553" t="s">
        <v>720</v>
      </c>
      <c r="L553">
        <v>1348</v>
      </c>
      <c r="N553">
        <v>1009</v>
      </c>
      <c r="O553" t="s">
        <v>511</v>
      </c>
      <c r="P553" t="s">
        <v>511</v>
      </c>
      <c r="Q553">
        <v>1000</v>
      </c>
      <c r="W553">
        <v>0</v>
      </c>
      <c r="X553">
        <v>1212148528</v>
      </c>
      <c r="Y553">
        <f t="shared" si="237"/>
        <v>4.2000000000000002E-4</v>
      </c>
      <c r="AA553">
        <v>7191.81</v>
      </c>
      <c r="AB553">
        <v>0</v>
      </c>
      <c r="AC553">
        <v>0</v>
      </c>
      <c r="AD553">
        <v>0</v>
      </c>
      <c r="AE553">
        <v>7191.81</v>
      </c>
      <c r="AF553">
        <v>0</v>
      </c>
      <c r="AG553">
        <v>0</v>
      </c>
      <c r="AH553">
        <v>0</v>
      </c>
      <c r="AI553">
        <v>1</v>
      </c>
      <c r="AJ553">
        <v>1</v>
      </c>
      <c r="AK553">
        <v>1</v>
      </c>
      <c r="AL553">
        <v>1</v>
      </c>
      <c r="AM553">
        <v>-2</v>
      </c>
      <c r="AN553">
        <v>0</v>
      </c>
      <c r="AO553">
        <v>1</v>
      </c>
      <c r="AP553">
        <v>1</v>
      </c>
      <c r="AQ553">
        <v>0</v>
      </c>
      <c r="AR553">
        <v>0</v>
      </c>
      <c r="AS553" t="s">
        <v>3</v>
      </c>
      <c r="AT553">
        <v>4.2000000000000002E-4</v>
      </c>
      <c r="AU553" t="s">
        <v>3</v>
      </c>
      <c r="AV553">
        <v>0</v>
      </c>
      <c r="AW553">
        <v>2</v>
      </c>
      <c r="AX553">
        <v>151752641</v>
      </c>
      <c r="AY553">
        <v>1</v>
      </c>
      <c r="AZ553">
        <v>0</v>
      </c>
      <c r="BA553">
        <v>659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CV553">
        <v>0</v>
      </c>
      <c r="CW553">
        <v>0</v>
      </c>
      <c r="CX553">
        <f>ROUND(Y553*Source!I452,9)</f>
        <v>4.2000000000000002E-4</v>
      </c>
      <c r="CY553">
        <f t="shared" si="250"/>
        <v>7191.81</v>
      </c>
      <c r="CZ553">
        <f t="shared" si="251"/>
        <v>7191.81</v>
      </c>
      <c r="DA553">
        <f t="shared" si="252"/>
        <v>1</v>
      </c>
      <c r="DB553">
        <f t="shared" si="238"/>
        <v>3.02</v>
      </c>
      <c r="DC553">
        <f t="shared" si="239"/>
        <v>0</v>
      </c>
      <c r="DD553" t="s">
        <v>3</v>
      </c>
      <c r="DE553" t="s">
        <v>3</v>
      </c>
      <c r="DF553">
        <f t="shared" si="249"/>
        <v>3.02</v>
      </c>
      <c r="DG553">
        <f t="shared" si="247"/>
        <v>0</v>
      </c>
      <c r="DH553">
        <f t="shared" si="248"/>
        <v>0</v>
      </c>
      <c r="DI553">
        <f t="shared" si="242"/>
        <v>0</v>
      </c>
      <c r="DJ553">
        <f t="shared" si="253"/>
        <v>3.02</v>
      </c>
      <c r="DK553">
        <v>0</v>
      </c>
      <c r="DL553" t="s">
        <v>3</v>
      </c>
      <c r="DM553">
        <v>0</v>
      </c>
      <c r="DN553" t="s">
        <v>3</v>
      </c>
      <c r="DO553">
        <v>0</v>
      </c>
    </row>
    <row r="554" spans="1:119" x14ac:dyDescent="0.2">
      <c r="A554">
        <f>ROW(Source!A452)</f>
        <v>452</v>
      </c>
      <c r="B554">
        <v>151751237</v>
      </c>
      <c r="C554">
        <v>151752624</v>
      </c>
      <c r="D554">
        <v>37395584</v>
      </c>
      <c r="E554">
        <v>1</v>
      </c>
      <c r="F554">
        <v>1</v>
      </c>
      <c r="G554">
        <v>37345137</v>
      </c>
      <c r="H554">
        <v>3</v>
      </c>
      <c r="I554" t="s">
        <v>721</v>
      </c>
      <c r="J554" t="s">
        <v>722</v>
      </c>
      <c r="K554" t="s">
        <v>723</v>
      </c>
      <c r="L554">
        <v>1348</v>
      </c>
      <c r="N554">
        <v>1009</v>
      </c>
      <c r="O554" t="s">
        <v>511</v>
      </c>
      <c r="P554" t="s">
        <v>511</v>
      </c>
      <c r="Q554">
        <v>1000</v>
      </c>
      <c r="W554">
        <v>0</v>
      </c>
      <c r="X554">
        <v>1433270930</v>
      </c>
      <c r="Y554">
        <f t="shared" si="237"/>
        <v>1E-3</v>
      </c>
      <c r="AA554">
        <v>18571.46</v>
      </c>
      <c r="AB554">
        <v>0</v>
      </c>
      <c r="AC554">
        <v>0</v>
      </c>
      <c r="AD554">
        <v>0</v>
      </c>
      <c r="AE554">
        <v>18571.46</v>
      </c>
      <c r="AF554">
        <v>0</v>
      </c>
      <c r="AG554">
        <v>0</v>
      </c>
      <c r="AH554">
        <v>0</v>
      </c>
      <c r="AI554">
        <v>1</v>
      </c>
      <c r="AJ554">
        <v>1</v>
      </c>
      <c r="AK554">
        <v>1</v>
      </c>
      <c r="AL554">
        <v>1</v>
      </c>
      <c r="AM554">
        <v>-2</v>
      </c>
      <c r="AN554">
        <v>0</v>
      </c>
      <c r="AO554">
        <v>1</v>
      </c>
      <c r="AP554">
        <v>1</v>
      </c>
      <c r="AQ554">
        <v>0</v>
      </c>
      <c r="AR554">
        <v>0</v>
      </c>
      <c r="AS554" t="s">
        <v>3</v>
      </c>
      <c r="AT554">
        <v>1E-3</v>
      </c>
      <c r="AU554" t="s">
        <v>3</v>
      </c>
      <c r="AV554">
        <v>0</v>
      </c>
      <c r="AW554">
        <v>2</v>
      </c>
      <c r="AX554">
        <v>151752642</v>
      </c>
      <c r="AY554">
        <v>1</v>
      </c>
      <c r="AZ554">
        <v>0</v>
      </c>
      <c r="BA554">
        <v>660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CV554">
        <v>0</v>
      </c>
      <c r="CW554">
        <v>0</v>
      </c>
      <c r="CX554">
        <f>ROUND(Y554*Source!I452,9)</f>
        <v>1E-3</v>
      </c>
      <c r="CY554">
        <f t="shared" si="250"/>
        <v>18571.46</v>
      </c>
      <c r="CZ554">
        <f t="shared" si="251"/>
        <v>18571.46</v>
      </c>
      <c r="DA554">
        <f t="shared" si="252"/>
        <v>1</v>
      </c>
      <c r="DB554">
        <f t="shared" si="238"/>
        <v>18.57</v>
      </c>
      <c r="DC554">
        <f t="shared" si="239"/>
        <v>0</v>
      </c>
      <c r="DD554" t="s">
        <v>3</v>
      </c>
      <c r="DE554" t="s">
        <v>3</v>
      </c>
      <c r="DF554">
        <f t="shared" si="249"/>
        <v>18.57</v>
      </c>
      <c r="DG554">
        <f t="shared" si="247"/>
        <v>0</v>
      </c>
      <c r="DH554">
        <f t="shared" si="248"/>
        <v>0</v>
      </c>
      <c r="DI554">
        <f t="shared" si="242"/>
        <v>0</v>
      </c>
      <c r="DJ554">
        <f t="shared" si="253"/>
        <v>18.57</v>
      </c>
      <c r="DK554">
        <v>0</v>
      </c>
      <c r="DL554" t="s">
        <v>3</v>
      </c>
      <c r="DM554">
        <v>0</v>
      </c>
      <c r="DN554" t="s">
        <v>3</v>
      </c>
      <c r="DO554">
        <v>0</v>
      </c>
    </row>
    <row r="555" spans="1:119" x14ac:dyDescent="0.2">
      <c r="A555">
        <f>ROW(Source!A452)</f>
        <v>452</v>
      </c>
      <c r="B555">
        <v>151751237</v>
      </c>
      <c r="C555">
        <v>151752624</v>
      </c>
      <c r="D555">
        <v>37395585</v>
      </c>
      <c r="E555">
        <v>1</v>
      </c>
      <c r="F555">
        <v>1</v>
      </c>
      <c r="G555">
        <v>37345137</v>
      </c>
      <c r="H555">
        <v>3</v>
      </c>
      <c r="I555" t="s">
        <v>724</v>
      </c>
      <c r="J555" t="s">
        <v>725</v>
      </c>
      <c r="K555" t="s">
        <v>726</v>
      </c>
      <c r="L555">
        <v>1348</v>
      </c>
      <c r="N555">
        <v>1009</v>
      </c>
      <c r="O555" t="s">
        <v>511</v>
      </c>
      <c r="P555" t="s">
        <v>511</v>
      </c>
      <c r="Q555">
        <v>1000</v>
      </c>
      <c r="W555">
        <v>0</v>
      </c>
      <c r="X555">
        <v>1129042231</v>
      </c>
      <c r="Y555">
        <f t="shared" si="237"/>
        <v>2.0000000000000001E-4</v>
      </c>
      <c r="AA555">
        <v>16598.919999999998</v>
      </c>
      <c r="AB555">
        <v>0</v>
      </c>
      <c r="AC555">
        <v>0</v>
      </c>
      <c r="AD555">
        <v>0</v>
      </c>
      <c r="AE555">
        <v>16598.919999999998</v>
      </c>
      <c r="AF555">
        <v>0</v>
      </c>
      <c r="AG555">
        <v>0</v>
      </c>
      <c r="AH555">
        <v>0</v>
      </c>
      <c r="AI555">
        <v>1</v>
      </c>
      <c r="AJ555">
        <v>1</v>
      </c>
      <c r="AK555">
        <v>1</v>
      </c>
      <c r="AL555">
        <v>1</v>
      </c>
      <c r="AM555">
        <v>-2</v>
      </c>
      <c r="AN555">
        <v>0</v>
      </c>
      <c r="AO555">
        <v>1</v>
      </c>
      <c r="AP555">
        <v>1</v>
      </c>
      <c r="AQ555">
        <v>0</v>
      </c>
      <c r="AR555">
        <v>0</v>
      </c>
      <c r="AS555" t="s">
        <v>3</v>
      </c>
      <c r="AT555">
        <v>2.0000000000000001E-4</v>
      </c>
      <c r="AU555" t="s">
        <v>3</v>
      </c>
      <c r="AV555">
        <v>0</v>
      </c>
      <c r="AW555">
        <v>2</v>
      </c>
      <c r="AX555">
        <v>151752643</v>
      </c>
      <c r="AY555">
        <v>1</v>
      </c>
      <c r="AZ555">
        <v>0</v>
      </c>
      <c r="BA555">
        <v>661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CV555">
        <v>0</v>
      </c>
      <c r="CW555">
        <v>0</v>
      </c>
      <c r="CX555">
        <f>ROUND(Y555*Source!I452,9)</f>
        <v>2.0000000000000001E-4</v>
      </c>
      <c r="CY555">
        <f t="shared" si="250"/>
        <v>16598.919999999998</v>
      </c>
      <c r="CZ555">
        <f t="shared" si="251"/>
        <v>16598.919999999998</v>
      </c>
      <c r="DA555">
        <f t="shared" si="252"/>
        <v>1</v>
      </c>
      <c r="DB555">
        <f t="shared" si="238"/>
        <v>3.32</v>
      </c>
      <c r="DC555">
        <f t="shared" si="239"/>
        <v>0</v>
      </c>
      <c r="DD555" t="s">
        <v>3</v>
      </c>
      <c r="DE555" t="s">
        <v>3</v>
      </c>
      <c r="DF555">
        <f t="shared" si="249"/>
        <v>3.32</v>
      </c>
      <c r="DG555">
        <f t="shared" si="247"/>
        <v>0</v>
      </c>
      <c r="DH555">
        <f t="shared" si="248"/>
        <v>0</v>
      </c>
      <c r="DI555">
        <f t="shared" si="242"/>
        <v>0</v>
      </c>
      <c r="DJ555">
        <f t="shared" si="253"/>
        <v>3.32</v>
      </c>
      <c r="DK555">
        <v>0</v>
      </c>
      <c r="DL555" t="s">
        <v>3</v>
      </c>
      <c r="DM555">
        <v>0</v>
      </c>
      <c r="DN555" t="s">
        <v>3</v>
      </c>
      <c r="DO555">
        <v>0</v>
      </c>
    </row>
    <row r="556" spans="1:119" x14ac:dyDescent="0.2">
      <c r="A556">
        <f>ROW(Source!A452)</f>
        <v>452</v>
      </c>
      <c r="B556">
        <v>151751237</v>
      </c>
      <c r="C556">
        <v>151752624</v>
      </c>
      <c r="D556">
        <v>37367069</v>
      </c>
      <c r="E556">
        <v>37345137</v>
      </c>
      <c r="F556">
        <v>1</v>
      </c>
      <c r="G556">
        <v>37345137</v>
      </c>
      <c r="H556">
        <v>3</v>
      </c>
      <c r="I556" t="s">
        <v>516</v>
      </c>
      <c r="J556" t="s">
        <v>3</v>
      </c>
      <c r="K556" t="s">
        <v>517</v>
      </c>
      <c r="L556">
        <v>1348</v>
      </c>
      <c r="N556">
        <v>1009</v>
      </c>
      <c r="O556" t="s">
        <v>511</v>
      </c>
      <c r="P556" t="s">
        <v>511</v>
      </c>
      <c r="Q556">
        <v>1000</v>
      </c>
      <c r="W556">
        <v>0</v>
      </c>
      <c r="X556">
        <v>-783086922</v>
      </c>
      <c r="Y556">
        <f t="shared" si="237"/>
        <v>0.03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1</v>
      </c>
      <c r="AJ556">
        <v>1</v>
      </c>
      <c r="AK556">
        <v>1</v>
      </c>
      <c r="AL556">
        <v>1</v>
      </c>
      <c r="AM556">
        <v>-2</v>
      </c>
      <c r="AN556">
        <v>0</v>
      </c>
      <c r="AO556">
        <v>1</v>
      </c>
      <c r="AP556">
        <v>1</v>
      </c>
      <c r="AQ556">
        <v>0</v>
      </c>
      <c r="AR556">
        <v>0</v>
      </c>
      <c r="AS556" t="s">
        <v>3</v>
      </c>
      <c r="AT556">
        <v>0.03</v>
      </c>
      <c r="AU556" t="s">
        <v>3</v>
      </c>
      <c r="AV556">
        <v>0</v>
      </c>
      <c r="AW556">
        <v>2</v>
      </c>
      <c r="AX556">
        <v>151752645</v>
      </c>
      <c r="AY556">
        <v>1</v>
      </c>
      <c r="AZ556">
        <v>0</v>
      </c>
      <c r="BA556">
        <v>663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CV556">
        <v>0</v>
      </c>
      <c r="CW556">
        <v>0</v>
      </c>
      <c r="CX556">
        <f>ROUND(Y556*Source!I452,9)</f>
        <v>0.03</v>
      </c>
      <c r="CY556">
        <f t="shared" si="250"/>
        <v>0</v>
      </c>
      <c r="CZ556">
        <f t="shared" si="251"/>
        <v>0</v>
      </c>
      <c r="DA556">
        <f t="shared" si="252"/>
        <v>1</v>
      </c>
      <c r="DB556">
        <f t="shared" si="238"/>
        <v>0</v>
      </c>
      <c r="DC556">
        <f t="shared" si="239"/>
        <v>0</v>
      </c>
      <c r="DD556" t="s">
        <v>3</v>
      </c>
      <c r="DE556" t="s">
        <v>3</v>
      </c>
      <c r="DF556">
        <f t="shared" si="249"/>
        <v>0</v>
      </c>
      <c r="DG556">
        <f t="shared" si="247"/>
        <v>0</v>
      </c>
      <c r="DH556">
        <f t="shared" si="248"/>
        <v>0</v>
      </c>
      <c r="DI556">
        <f t="shared" si="242"/>
        <v>0</v>
      </c>
      <c r="DJ556">
        <f t="shared" si="253"/>
        <v>0</v>
      </c>
      <c r="DK556">
        <v>0</v>
      </c>
      <c r="DL556" t="s">
        <v>3</v>
      </c>
      <c r="DM556">
        <v>0</v>
      </c>
      <c r="DN556" t="s">
        <v>3</v>
      </c>
      <c r="DO556">
        <v>0</v>
      </c>
    </row>
    <row r="557" spans="1:119" x14ac:dyDescent="0.2">
      <c r="A557">
        <f>ROW(Source!A453)</f>
        <v>453</v>
      </c>
      <c r="B557">
        <v>151751235</v>
      </c>
      <c r="C557">
        <v>151752624</v>
      </c>
      <c r="D557">
        <v>37345142</v>
      </c>
      <c r="E557">
        <v>37345137</v>
      </c>
      <c r="F557">
        <v>1</v>
      </c>
      <c r="G557">
        <v>37345137</v>
      </c>
      <c r="H557">
        <v>1</v>
      </c>
      <c r="I557" t="s">
        <v>497</v>
      </c>
      <c r="J557" t="s">
        <v>3</v>
      </c>
      <c r="K557" t="s">
        <v>498</v>
      </c>
      <c r="L557">
        <v>1191</v>
      </c>
      <c r="N557">
        <v>1013</v>
      </c>
      <c r="O557" t="s">
        <v>499</v>
      </c>
      <c r="P557" t="s">
        <v>499</v>
      </c>
      <c r="Q557">
        <v>1</v>
      </c>
      <c r="W557">
        <v>0</v>
      </c>
      <c r="X557">
        <v>476480486</v>
      </c>
      <c r="Y557">
        <f t="shared" si="237"/>
        <v>4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1</v>
      </c>
      <c r="AJ557">
        <v>1</v>
      </c>
      <c r="AK557">
        <v>1</v>
      </c>
      <c r="AL557">
        <v>1</v>
      </c>
      <c r="AM557">
        <v>5</v>
      </c>
      <c r="AN557">
        <v>0</v>
      </c>
      <c r="AO557">
        <v>1</v>
      </c>
      <c r="AP557">
        <v>1</v>
      </c>
      <c r="AQ557">
        <v>0</v>
      </c>
      <c r="AR557">
        <v>0</v>
      </c>
      <c r="AS557" t="s">
        <v>3</v>
      </c>
      <c r="AT557">
        <v>4</v>
      </c>
      <c r="AU557" t="s">
        <v>3</v>
      </c>
      <c r="AV557">
        <v>1</v>
      </c>
      <c r="AW557">
        <v>2</v>
      </c>
      <c r="AX557">
        <v>151752635</v>
      </c>
      <c r="AY557">
        <v>1</v>
      </c>
      <c r="AZ557">
        <v>0</v>
      </c>
      <c r="BA557">
        <v>664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CU557">
        <f>ROUND(AT557*Source!I453*AH557*AL557,2)</f>
        <v>0</v>
      </c>
      <c r="CV557">
        <f>ROUND(Y557*Source!I453,9)</f>
        <v>4</v>
      </c>
      <c r="CW557">
        <v>0</v>
      </c>
      <c r="CX557">
        <f>ROUND(Y557*Source!I453,9)</f>
        <v>4</v>
      </c>
      <c r="CY557">
        <f>AD557</f>
        <v>0</v>
      </c>
      <c r="CZ557">
        <f>AH557</f>
        <v>0</v>
      </c>
      <c r="DA557">
        <f>AL557</f>
        <v>1</v>
      </c>
      <c r="DB557">
        <f t="shared" si="238"/>
        <v>0</v>
      </c>
      <c r="DC557">
        <f t="shared" si="239"/>
        <v>0</v>
      </c>
      <c r="DD557" t="s">
        <v>3</v>
      </c>
      <c r="DE557" t="s">
        <v>3</v>
      </c>
      <c r="DF557">
        <f t="shared" si="249"/>
        <v>0</v>
      </c>
      <c r="DG557">
        <f t="shared" si="247"/>
        <v>0</v>
      </c>
      <c r="DH557">
        <f t="shared" si="248"/>
        <v>0</v>
      </c>
      <c r="DI557">
        <f t="shared" si="242"/>
        <v>0</v>
      </c>
      <c r="DJ557">
        <f>DI557</f>
        <v>0</v>
      </c>
      <c r="DK557">
        <v>0</v>
      </c>
      <c r="DL557" t="s">
        <v>3</v>
      </c>
      <c r="DM557">
        <v>0</v>
      </c>
      <c r="DN557" t="s">
        <v>3</v>
      </c>
      <c r="DO557">
        <v>0</v>
      </c>
    </row>
    <row r="558" spans="1:119" x14ac:dyDescent="0.2">
      <c r="A558">
        <f>ROW(Source!A453)</f>
        <v>453</v>
      </c>
      <c r="B558">
        <v>151751235</v>
      </c>
      <c r="C558">
        <v>151752624</v>
      </c>
      <c r="D558">
        <v>37418162</v>
      </c>
      <c r="E558">
        <v>1</v>
      </c>
      <c r="F558">
        <v>1</v>
      </c>
      <c r="G558">
        <v>37345137</v>
      </c>
      <c r="H558">
        <v>2</v>
      </c>
      <c r="I558" t="s">
        <v>591</v>
      </c>
      <c r="J558" t="s">
        <v>592</v>
      </c>
      <c r="K558" t="s">
        <v>593</v>
      </c>
      <c r="L558">
        <v>1368</v>
      </c>
      <c r="N558">
        <v>1011</v>
      </c>
      <c r="O558" t="s">
        <v>503</v>
      </c>
      <c r="P558" t="s">
        <v>503</v>
      </c>
      <c r="Q558">
        <v>1</v>
      </c>
      <c r="W558">
        <v>0</v>
      </c>
      <c r="X558">
        <v>-1515164169</v>
      </c>
      <c r="Y558">
        <f t="shared" si="237"/>
        <v>0.3</v>
      </c>
      <c r="AA558">
        <v>0</v>
      </c>
      <c r="AB558">
        <v>81.02</v>
      </c>
      <c r="AC558">
        <v>0</v>
      </c>
      <c r="AD558">
        <v>0</v>
      </c>
      <c r="AE558">
        <v>0</v>
      </c>
      <c r="AF558">
        <v>7.11</v>
      </c>
      <c r="AG558">
        <v>0</v>
      </c>
      <c r="AH558">
        <v>0</v>
      </c>
      <c r="AI558">
        <v>1</v>
      </c>
      <c r="AJ558">
        <v>10.68</v>
      </c>
      <c r="AK558">
        <v>34.51</v>
      </c>
      <c r="AL558">
        <v>1</v>
      </c>
      <c r="AM558">
        <v>2</v>
      </c>
      <c r="AN558">
        <v>0</v>
      </c>
      <c r="AO558">
        <v>1</v>
      </c>
      <c r="AP558">
        <v>1</v>
      </c>
      <c r="AQ558">
        <v>0</v>
      </c>
      <c r="AR558">
        <v>0</v>
      </c>
      <c r="AS558" t="s">
        <v>3</v>
      </c>
      <c r="AT558">
        <v>0.3</v>
      </c>
      <c r="AU558" t="s">
        <v>3</v>
      </c>
      <c r="AV558">
        <v>0</v>
      </c>
      <c r="AW558">
        <v>2</v>
      </c>
      <c r="AX558">
        <v>151752636</v>
      </c>
      <c r="AY558">
        <v>1</v>
      </c>
      <c r="AZ558">
        <v>0</v>
      </c>
      <c r="BA558">
        <v>665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CV558">
        <v>0</v>
      </c>
      <c r="CW558">
        <f>ROUND(Y558*Source!I453,9)</f>
        <v>0.3</v>
      </c>
      <c r="CX558">
        <f>ROUND(Y558*Source!I453,9)</f>
        <v>0.3</v>
      </c>
      <c r="CY558">
        <f>AB558</f>
        <v>81.02</v>
      </c>
      <c r="CZ558">
        <f>AF558</f>
        <v>7.11</v>
      </c>
      <c r="DA558">
        <f>AJ558</f>
        <v>10.68</v>
      </c>
      <c r="DB558">
        <f t="shared" si="238"/>
        <v>2.13</v>
      </c>
      <c r="DC558">
        <f t="shared" si="239"/>
        <v>0</v>
      </c>
      <c r="DD558" t="s">
        <v>3</v>
      </c>
      <c r="DE558" t="s">
        <v>3</v>
      </c>
      <c r="DF558">
        <f t="shared" si="249"/>
        <v>0</v>
      </c>
      <c r="DG558">
        <f>ROUND(ROUND(AF558*AJ558,2)*CX558,2)</f>
        <v>22.78</v>
      </c>
      <c r="DH558">
        <f>ROUND(ROUND(AG558*AK558,2)*CX558,2)</f>
        <v>0</v>
      </c>
      <c r="DI558">
        <f t="shared" si="242"/>
        <v>0</v>
      </c>
      <c r="DJ558">
        <f>DG558</f>
        <v>22.78</v>
      </c>
      <c r="DK558">
        <v>0</v>
      </c>
      <c r="DL558" t="s">
        <v>3</v>
      </c>
      <c r="DM558">
        <v>0</v>
      </c>
      <c r="DN558" t="s">
        <v>3</v>
      </c>
      <c r="DO558">
        <v>0</v>
      </c>
    </row>
    <row r="559" spans="1:119" x14ac:dyDescent="0.2">
      <c r="A559">
        <f>ROW(Source!A453)</f>
        <v>453</v>
      </c>
      <c r="B559">
        <v>151751235</v>
      </c>
      <c r="C559">
        <v>151752624</v>
      </c>
      <c r="D559">
        <v>37418445</v>
      </c>
      <c r="E559">
        <v>1</v>
      </c>
      <c r="F559">
        <v>1</v>
      </c>
      <c r="G559">
        <v>37345137</v>
      </c>
      <c r="H559">
        <v>2</v>
      </c>
      <c r="I559" t="s">
        <v>567</v>
      </c>
      <c r="J559" t="s">
        <v>568</v>
      </c>
      <c r="K559" t="s">
        <v>569</v>
      </c>
      <c r="L559">
        <v>1368</v>
      </c>
      <c r="N559">
        <v>1011</v>
      </c>
      <c r="O559" t="s">
        <v>503</v>
      </c>
      <c r="P559" t="s">
        <v>503</v>
      </c>
      <c r="Q559">
        <v>1</v>
      </c>
      <c r="W559">
        <v>0</v>
      </c>
      <c r="X559">
        <v>-1440889904</v>
      </c>
      <c r="Y559">
        <f t="shared" ref="Y559:Y622" si="254">AT559</f>
        <v>0.01</v>
      </c>
      <c r="AA559">
        <v>0</v>
      </c>
      <c r="AB559">
        <v>1140.27</v>
      </c>
      <c r="AC559">
        <v>464.7</v>
      </c>
      <c r="AD559">
        <v>0</v>
      </c>
      <c r="AE559">
        <v>0</v>
      </c>
      <c r="AF559">
        <v>83.1</v>
      </c>
      <c r="AG559">
        <v>12.62</v>
      </c>
      <c r="AH559">
        <v>0</v>
      </c>
      <c r="AI559">
        <v>1</v>
      </c>
      <c r="AJ559">
        <v>12.86</v>
      </c>
      <c r="AK559">
        <v>34.51</v>
      </c>
      <c r="AL559">
        <v>1</v>
      </c>
      <c r="AM559">
        <v>2</v>
      </c>
      <c r="AN559">
        <v>0</v>
      </c>
      <c r="AO559">
        <v>1</v>
      </c>
      <c r="AP559">
        <v>1</v>
      </c>
      <c r="AQ559">
        <v>0</v>
      </c>
      <c r="AR559">
        <v>0</v>
      </c>
      <c r="AS559" t="s">
        <v>3</v>
      </c>
      <c r="AT559">
        <v>0.01</v>
      </c>
      <c r="AU559" t="s">
        <v>3</v>
      </c>
      <c r="AV559">
        <v>0</v>
      </c>
      <c r="AW559">
        <v>2</v>
      </c>
      <c r="AX559">
        <v>151752637</v>
      </c>
      <c r="AY559">
        <v>1</v>
      </c>
      <c r="AZ559">
        <v>0</v>
      </c>
      <c r="BA559">
        <v>666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CV559">
        <v>0</v>
      </c>
      <c r="CW559">
        <f>ROUND(Y559*Source!I453,9)</f>
        <v>0.01</v>
      </c>
      <c r="CX559">
        <f>ROUND(Y559*Source!I453,9)</f>
        <v>0.01</v>
      </c>
      <c r="CY559">
        <f>AB559</f>
        <v>1140.27</v>
      </c>
      <c r="CZ559">
        <f>AF559</f>
        <v>83.1</v>
      </c>
      <c r="DA559">
        <f>AJ559</f>
        <v>12.86</v>
      </c>
      <c r="DB559">
        <f t="shared" ref="DB559:DB622" si="255">ROUND(ROUND(AT559*CZ559,2),6)</f>
        <v>0.83</v>
      </c>
      <c r="DC559">
        <f t="shared" ref="DC559:DC622" si="256">ROUND(ROUND(AT559*AG559,2),6)</f>
        <v>0.13</v>
      </c>
      <c r="DD559" t="s">
        <v>3</v>
      </c>
      <c r="DE559" t="s">
        <v>3</v>
      </c>
      <c r="DF559">
        <f t="shared" si="249"/>
        <v>0</v>
      </c>
      <c r="DG559">
        <f>ROUND(ROUND(AF559*AJ559,2)*CX559,2)</f>
        <v>10.69</v>
      </c>
      <c r="DH559">
        <f>ROUND(ROUND(AG559*AK559,2)*CX559,2)</f>
        <v>4.3600000000000003</v>
      </c>
      <c r="DI559">
        <f t="shared" si="242"/>
        <v>0</v>
      </c>
      <c r="DJ559">
        <f>DG559</f>
        <v>10.69</v>
      </c>
      <c r="DK559">
        <v>0</v>
      </c>
      <c r="DL559" t="s">
        <v>3</v>
      </c>
      <c r="DM559">
        <v>0</v>
      </c>
      <c r="DN559" t="s">
        <v>3</v>
      </c>
      <c r="DO559">
        <v>0</v>
      </c>
    </row>
    <row r="560" spans="1:119" x14ac:dyDescent="0.2">
      <c r="A560">
        <f>ROW(Source!A453)</f>
        <v>453</v>
      </c>
      <c r="B560">
        <v>151751235</v>
      </c>
      <c r="C560">
        <v>151752624</v>
      </c>
      <c r="D560">
        <v>37417800</v>
      </c>
      <c r="E560">
        <v>1</v>
      </c>
      <c r="F560">
        <v>1</v>
      </c>
      <c r="G560">
        <v>37345137</v>
      </c>
      <c r="H560">
        <v>2</v>
      </c>
      <c r="I560" t="s">
        <v>709</v>
      </c>
      <c r="J560" t="s">
        <v>710</v>
      </c>
      <c r="K560" t="s">
        <v>711</v>
      </c>
      <c r="L560">
        <v>1368</v>
      </c>
      <c r="N560">
        <v>1011</v>
      </c>
      <c r="O560" t="s">
        <v>503</v>
      </c>
      <c r="P560" t="s">
        <v>503</v>
      </c>
      <c r="Q560">
        <v>1</v>
      </c>
      <c r="W560">
        <v>0</v>
      </c>
      <c r="X560">
        <v>-121017968</v>
      </c>
      <c r="Y560">
        <f t="shared" si="254"/>
        <v>0.03</v>
      </c>
      <c r="AA560">
        <v>0</v>
      </c>
      <c r="AB560">
        <v>21.34</v>
      </c>
      <c r="AC560">
        <v>0</v>
      </c>
      <c r="AD560">
        <v>0</v>
      </c>
      <c r="AE560">
        <v>0</v>
      </c>
      <c r="AF560">
        <v>2.27</v>
      </c>
      <c r="AG560">
        <v>0</v>
      </c>
      <c r="AH560">
        <v>0</v>
      </c>
      <c r="AI560">
        <v>1</v>
      </c>
      <c r="AJ560">
        <v>8.81</v>
      </c>
      <c r="AK560">
        <v>34.51</v>
      </c>
      <c r="AL560">
        <v>1</v>
      </c>
      <c r="AM560">
        <v>2</v>
      </c>
      <c r="AN560">
        <v>0</v>
      </c>
      <c r="AO560">
        <v>1</v>
      </c>
      <c r="AP560">
        <v>1</v>
      </c>
      <c r="AQ560">
        <v>0</v>
      </c>
      <c r="AR560">
        <v>0</v>
      </c>
      <c r="AS560" t="s">
        <v>3</v>
      </c>
      <c r="AT560">
        <v>0.03</v>
      </c>
      <c r="AU560" t="s">
        <v>3</v>
      </c>
      <c r="AV560">
        <v>0</v>
      </c>
      <c r="AW560">
        <v>2</v>
      </c>
      <c r="AX560">
        <v>151752638</v>
      </c>
      <c r="AY560">
        <v>1</v>
      </c>
      <c r="AZ560">
        <v>0</v>
      </c>
      <c r="BA560">
        <v>667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CV560">
        <v>0</v>
      </c>
      <c r="CW560">
        <f>ROUND(Y560*Source!I453,9)</f>
        <v>0.03</v>
      </c>
      <c r="CX560">
        <f>ROUND(Y560*Source!I453,9)</f>
        <v>0.03</v>
      </c>
      <c r="CY560">
        <f>AB560</f>
        <v>21.34</v>
      </c>
      <c r="CZ560">
        <f>AF560</f>
        <v>2.27</v>
      </c>
      <c r="DA560">
        <f>AJ560</f>
        <v>8.81</v>
      </c>
      <c r="DB560">
        <f t="shared" si="255"/>
        <v>7.0000000000000007E-2</v>
      </c>
      <c r="DC560">
        <f t="shared" si="256"/>
        <v>0</v>
      </c>
      <c r="DD560" t="s">
        <v>3</v>
      </c>
      <c r="DE560" t="s">
        <v>3</v>
      </c>
      <c r="DF560">
        <f t="shared" si="249"/>
        <v>0</v>
      </c>
      <c r="DG560">
        <f>ROUND(ROUND(AF560*AJ560,2)*CX560,2)</f>
        <v>0.6</v>
      </c>
      <c r="DH560">
        <f>ROUND(ROUND(AG560*AK560,2)*CX560,2)</f>
        <v>0</v>
      </c>
      <c r="DI560">
        <f t="shared" si="242"/>
        <v>0</v>
      </c>
      <c r="DJ560">
        <f>DG560</f>
        <v>0.6</v>
      </c>
      <c r="DK560">
        <v>0</v>
      </c>
      <c r="DL560" t="s">
        <v>3</v>
      </c>
      <c r="DM560">
        <v>0</v>
      </c>
      <c r="DN560" t="s">
        <v>3</v>
      </c>
      <c r="DO560">
        <v>0</v>
      </c>
    </row>
    <row r="561" spans="1:119" x14ac:dyDescent="0.2">
      <c r="A561">
        <f>ROW(Source!A453)</f>
        <v>453</v>
      </c>
      <c r="B561">
        <v>151751235</v>
      </c>
      <c r="C561">
        <v>151752624</v>
      </c>
      <c r="D561">
        <v>37394326</v>
      </c>
      <c r="E561">
        <v>1</v>
      </c>
      <c r="F561">
        <v>1</v>
      </c>
      <c r="G561">
        <v>37345137</v>
      </c>
      <c r="H561">
        <v>3</v>
      </c>
      <c r="I561" t="s">
        <v>712</v>
      </c>
      <c r="J561" t="s">
        <v>713</v>
      </c>
      <c r="K561" t="s">
        <v>714</v>
      </c>
      <c r="L561">
        <v>1348</v>
      </c>
      <c r="N561">
        <v>1009</v>
      </c>
      <c r="O561" t="s">
        <v>511</v>
      </c>
      <c r="P561" t="s">
        <v>511</v>
      </c>
      <c r="Q561">
        <v>1000</v>
      </c>
      <c r="W561">
        <v>0</v>
      </c>
      <c r="X561">
        <v>436989738</v>
      </c>
      <c r="Y561">
        <f t="shared" si="254"/>
        <v>2.9999999999999997E-4</v>
      </c>
      <c r="AA561">
        <v>101488.95</v>
      </c>
      <c r="AB561">
        <v>0</v>
      </c>
      <c r="AC561">
        <v>0</v>
      </c>
      <c r="AD561">
        <v>0</v>
      </c>
      <c r="AE561">
        <v>23120.53</v>
      </c>
      <c r="AF561">
        <v>0</v>
      </c>
      <c r="AG561">
        <v>0</v>
      </c>
      <c r="AH561">
        <v>0</v>
      </c>
      <c r="AI561">
        <v>4.2699999999999996</v>
      </c>
      <c r="AJ561">
        <v>1</v>
      </c>
      <c r="AK561">
        <v>1</v>
      </c>
      <c r="AL561">
        <v>1</v>
      </c>
      <c r="AM561">
        <v>2</v>
      </c>
      <c r="AN561">
        <v>0</v>
      </c>
      <c r="AO561">
        <v>1</v>
      </c>
      <c r="AP561">
        <v>1</v>
      </c>
      <c r="AQ561">
        <v>0</v>
      </c>
      <c r="AR561">
        <v>0</v>
      </c>
      <c r="AS561" t="s">
        <v>3</v>
      </c>
      <c r="AT561">
        <v>2.9999999999999997E-4</v>
      </c>
      <c r="AU561" t="s">
        <v>3</v>
      </c>
      <c r="AV561">
        <v>0</v>
      </c>
      <c r="AW561">
        <v>2</v>
      </c>
      <c r="AX561">
        <v>151752639</v>
      </c>
      <c r="AY561">
        <v>1</v>
      </c>
      <c r="AZ561">
        <v>0</v>
      </c>
      <c r="BA561">
        <v>668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CV561">
        <v>0</v>
      </c>
      <c r="CW561">
        <v>0</v>
      </c>
      <c r="CX561">
        <f>ROUND(Y561*Source!I453,9)</f>
        <v>2.9999999999999997E-4</v>
      </c>
      <c r="CY561">
        <f t="shared" ref="CY561:CY566" si="257">AA561</f>
        <v>101488.95</v>
      </c>
      <c r="CZ561">
        <f t="shared" ref="CZ561:CZ566" si="258">AE561</f>
        <v>23120.53</v>
      </c>
      <c r="DA561">
        <f t="shared" ref="DA561:DA566" si="259">AI561</f>
        <v>4.2699999999999996</v>
      </c>
      <c r="DB561">
        <f t="shared" si="255"/>
        <v>6.94</v>
      </c>
      <c r="DC561">
        <f t="shared" si="256"/>
        <v>0</v>
      </c>
      <c r="DD561" t="s">
        <v>3</v>
      </c>
      <c r="DE561" t="s">
        <v>3</v>
      </c>
      <c r="DF561">
        <f t="shared" ref="DF561:DF566" si="260">ROUND(ROUND(AE561*AI561,2)*CX561,2)</f>
        <v>29.62</v>
      </c>
      <c r="DG561">
        <f t="shared" ref="DG561:DG576" si="261">ROUND(ROUND(AF561,2)*CX561,2)</f>
        <v>0</v>
      </c>
      <c r="DH561">
        <f t="shared" ref="DH561:DH576" si="262">ROUND(ROUND(AG561,2)*CX561,2)</f>
        <v>0</v>
      </c>
      <c r="DI561">
        <f t="shared" si="242"/>
        <v>0</v>
      </c>
      <c r="DJ561">
        <f t="shared" ref="DJ561:DJ566" si="263">DF561</f>
        <v>29.62</v>
      </c>
      <c r="DK561">
        <v>0</v>
      </c>
      <c r="DL561" t="s">
        <v>3</v>
      </c>
      <c r="DM561">
        <v>0</v>
      </c>
      <c r="DN561" t="s">
        <v>3</v>
      </c>
      <c r="DO561">
        <v>0</v>
      </c>
    </row>
    <row r="562" spans="1:119" x14ac:dyDescent="0.2">
      <c r="A562">
        <f>ROW(Source!A453)</f>
        <v>453</v>
      </c>
      <c r="B562">
        <v>151751235</v>
      </c>
      <c r="C562">
        <v>151752624</v>
      </c>
      <c r="D562">
        <v>37394407</v>
      </c>
      <c r="E562">
        <v>1</v>
      </c>
      <c r="F562">
        <v>1</v>
      </c>
      <c r="G562">
        <v>37345137</v>
      </c>
      <c r="H562">
        <v>3</v>
      </c>
      <c r="I562" t="s">
        <v>715</v>
      </c>
      <c r="J562" t="s">
        <v>716</v>
      </c>
      <c r="K562" t="s">
        <v>717</v>
      </c>
      <c r="L562">
        <v>1348</v>
      </c>
      <c r="N562">
        <v>1009</v>
      </c>
      <c r="O562" t="s">
        <v>511</v>
      </c>
      <c r="P562" t="s">
        <v>511</v>
      </c>
      <c r="Q562">
        <v>1000</v>
      </c>
      <c r="W562">
        <v>0</v>
      </c>
      <c r="X562">
        <v>-2080719814</v>
      </c>
      <c r="Y562">
        <f t="shared" si="254"/>
        <v>2E-3</v>
      </c>
      <c r="AA562">
        <v>68707.62</v>
      </c>
      <c r="AB562">
        <v>0</v>
      </c>
      <c r="AC562">
        <v>0</v>
      </c>
      <c r="AD562">
        <v>0</v>
      </c>
      <c r="AE562">
        <v>7133</v>
      </c>
      <c r="AF562">
        <v>0</v>
      </c>
      <c r="AG562">
        <v>0</v>
      </c>
      <c r="AH562">
        <v>0</v>
      </c>
      <c r="AI562">
        <v>9.3699999999999992</v>
      </c>
      <c r="AJ562">
        <v>1</v>
      </c>
      <c r="AK562">
        <v>1</v>
      </c>
      <c r="AL562">
        <v>1</v>
      </c>
      <c r="AM562">
        <v>2</v>
      </c>
      <c r="AN562">
        <v>0</v>
      </c>
      <c r="AO562">
        <v>1</v>
      </c>
      <c r="AP562">
        <v>1</v>
      </c>
      <c r="AQ562">
        <v>0</v>
      </c>
      <c r="AR562">
        <v>0</v>
      </c>
      <c r="AS562" t="s">
        <v>3</v>
      </c>
      <c r="AT562">
        <v>2E-3</v>
      </c>
      <c r="AU562" t="s">
        <v>3</v>
      </c>
      <c r="AV562">
        <v>0</v>
      </c>
      <c r="AW562">
        <v>2</v>
      </c>
      <c r="AX562">
        <v>151752640</v>
      </c>
      <c r="AY562">
        <v>1</v>
      </c>
      <c r="AZ562">
        <v>0</v>
      </c>
      <c r="BA562">
        <v>669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CV562">
        <v>0</v>
      </c>
      <c r="CW562">
        <v>0</v>
      </c>
      <c r="CX562">
        <f>ROUND(Y562*Source!I453,9)</f>
        <v>2E-3</v>
      </c>
      <c r="CY562">
        <f t="shared" si="257"/>
        <v>68707.62</v>
      </c>
      <c r="CZ562">
        <f t="shared" si="258"/>
        <v>7133</v>
      </c>
      <c r="DA562">
        <f t="shared" si="259"/>
        <v>9.3699999999999992</v>
      </c>
      <c r="DB562">
        <f t="shared" si="255"/>
        <v>14.27</v>
      </c>
      <c r="DC562">
        <f t="shared" si="256"/>
        <v>0</v>
      </c>
      <c r="DD562" t="s">
        <v>3</v>
      </c>
      <c r="DE562" t="s">
        <v>3</v>
      </c>
      <c r="DF562">
        <f t="shared" si="260"/>
        <v>133.66999999999999</v>
      </c>
      <c r="DG562">
        <f t="shared" si="261"/>
        <v>0</v>
      </c>
      <c r="DH562">
        <f t="shared" si="262"/>
        <v>0</v>
      </c>
      <c r="DI562">
        <f t="shared" si="242"/>
        <v>0</v>
      </c>
      <c r="DJ562">
        <f t="shared" si="263"/>
        <v>133.66999999999999</v>
      </c>
      <c r="DK562">
        <v>0</v>
      </c>
      <c r="DL562" t="s">
        <v>3</v>
      </c>
      <c r="DM562">
        <v>0</v>
      </c>
      <c r="DN562" t="s">
        <v>3</v>
      </c>
      <c r="DO562">
        <v>0</v>
      </c>
    </row>
    <row r="563" spans="1:119" x14ac:dyDescent="0.2">
      <c r="A563">
        <f>ROW(Source!A453)</f>
        <v>453</v>
      </c>
      <c r="B563">
        <v>151751235</v>
      </c>
      <c r="C563">
        <v>151752624</v>
      </c>
      <c r="D563">
        <v>37394864</v>
      </c>
      <c r="E563">
        <v>1</v>
      </c>
      <c r="F563">
        <v>1</v>
      </c>
      <c r="G563">
        <v>37345137</v>
      </c>
      <c r="H563">
        <v>3</v>
      </c>
      <c r="I563" t="s">
        <v>718</v>
      </c>
      <c r="J563" t="s">
        <v>719</v>
      </c>
      <c r="K563" t="s">
        <v>720</v>
      </c>
      <c r="L563">
        <v>1348</v>
      </c>
      <c r="N563">
        <v>1009</v>
      </c>
      <c r="O563" t="s">
        <v>511</v>
      </c>
      <c r="P563" t="s">
        <v>511</v>
      </c>
      <c r="Q563">
        <v>1000</v>
      </c>
      <c r="W563">
        <v>0</v>
      </c>
      <c r="X563">
        <v>1212148528</v>
      </c>
      <c r="Y563">
        <f t="shared" si="254"/>
        <v>4.2000000000000002E-4</v>
      </c>
      <c r="AA563">
        <v>161836.73000000001</v>
      </c>
      <c r="AB563">
        <v>0</v>
      </c>
      <c r="AC563">
        <v>0</v>
      </c>
      <c r="AD563">
        <v>0</v>
      </c>
      <c r="AE563">
        <v>7191.81</v>
      </c>
      <c r="AF563">
        <v>0</v>
      </c>
      <c r="AG563">
        <v>0</v>
      </c>
      <c r="AH563">
        <v>0</v>
      </c>
      <c r="AI563">
        <v>21.89</v>
      </c>
      <c r="AJ563">
        <v>1</v>
      </c>
      <c r="AK563">
        <v>1</v>
      </c>
      <c r="AL563">
        <v>1</v>
      </c>
      <c r="AM563">
        <v>2</v>
      </c>
      <c r="AN563">
        <v>0</v>
      </c>
      <c r="AO563">
        <v>1</v>
      </c>
      <c r="AP563">
        <v>1</v>
      </c>
      <c r="AQ563">
        <v>0</v>
      </c>
      <c r="AR563">
        <v>0</v>
      </c>
      <c r="AS563" t="s">
        <v>3</v>
      </c>
      <c r="AT563">
        <v>4.2000000000000002E-4</v>
      </c>
      <c r="AU563" t="s">
        <v>3</v>
      </c>
      <c r="AV563">
        <v>0</v>
      </c>
      <c r="AW563">
        <v>2</v>
      </c>
      <c r="AX563">
        <v>151752641</v>
      </c>
      <c r="AY563">
        <v>1</v>
      </c>
      <c r="AZ563">
        <v>0</v>
      </c>
      <c r="BA563">
        <v>670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CV563">
        <v>0</v>
      </c>
      <c r="CW563">
        <v>0</v>
      </c>
      <c r="CX563">
        <f>ROUND(Y563*Source!I453,9)</f>
        <v>4.2000000000000002E-4</v>
      </c>
      <c r="CY563">
        <f t="shared" si="257"/>
        <v>161836.73000000001</v>
      </c>
      <c r="CZ563">
        <f t="shared" si="258"/>
        <v>7191.81</v>
      </c>
      <c r="DA563">
        <f t="shared" si="259"/>
        <v>21.89</v>
      </c>
      <c r="DB563">
        <f t="shared" si="255"/>
        <v>3.02</v>
      </c>
      <c r="DC563">
        <f t="shared" si="256"/>
        <v>0</v>
      </c>
      <c r="DD563" t="s">
        <v>3</v>
      </c>
      <c r="DE563" t="s">
        <v>3</v>
      </c>
      <c r="DF563">
        <f t="shared" si="260"/>
        <v>66.12</v>
      </c>
      <c r="DG563">
        <f t="shared" si="261"/>
        <v>0</v>
      </c>
      <c r="DH563">
        <f t="shared" si="262"/>
        <v>0</v>
      </c>
      <c r="DI563">
        <f t="shared" si="242"/>
        <v>0</v>
      </c>
      <c r="DJ563">
        <f t="shared" si="263"/>
        <v>66.12</v>
      </c>
      <c r="DK563">
        <v>0</v>
      </c>
      <c r="DL563" t="s">
        <v>3</v>
      </c>
      <c r="DM563">
        <v>0</v>
      </c>
      <c r="DN563" t="s">
        <v>3</v>
      </c>
      <c r="DO563">
        <v>0</v>
      </c>
    </row>
    <row r="564" spans="1:119" x14ac:dyDescent="0.2">
      <c r="A564">
        <f>ROW(Source!A453)</f>
        <v>453</v>
      </c>
      <c r="B564">
        <v>151751235</v>
      </c>
      <c r="C564">
        <v>151752624</v>
      </c>
      <c r="D564">
        <v>37395584</v>
      </c>
      <c r="E564">
        <v>1</v>
      </c>
      <c r="F564">
        <v>1</v>
      </c>
      <c r="G564">
        <v>37345137</v>
      </c>
      <c r="H564">
        <v>3</v>
      </c>
      <c r="I564" t="s">
        <v>721</v>
      </c>
      <c r="J564" t="s">
        <v>722</v>
      </c>
      <c r="K564" t="s">
        <v>723</v>
      </c>
      <c r="L564">
        <v>1348</v>
      </c>
      <c r="N564">
        <v>1009</v>
      </c>
      <c r="O564" t="s">
        <v>511</v>
      </c>
      <c r="P564" t="s">
        <v>511</v>
      </c>
      <c r="Q564">
        <v>1000</v>
      </c>
      <c r="W564">
        <v>0</v>
      </c>
      <c r="X564">
        <v>1433270930</v>
      </c>
      <c r="Y564">
        <f t="shared" si="254"/>
        <v>1E-3</v>
      </c>
      <c r="AA564">
        <v>118176.14</v>
      </c>
      <c r="AB564">
        <v>0</v>
      </c>
      <c r="AC564">
        <v>0</v>
      </c>
      <c r="AD564">
        <v>0</v>
      </c>
      <c r="AE564">
        <v>18571.46</v>
      </c>
      <c r="AF564">
        <v>0</v>
      </c>
      <c r="AG564">
        <v>0</v>
      </c>
      <c r="AH564">
        <v>0</v>
      </c>
      <c r="AI564">
        <v>6.19</v>
      </c>
      <c r="AJ564">
        <v>1</v>
      </c>
      <c r="AK564">
        <v>1</v>
      </c>
      <c r="AL564">
        <v>1</v>
      </c>
      <c r="AM564">
        <v>2</v>
      </c>
      <c r="AN564">
        <v>0</v>
      </c>
      <c r="AO564">
        <v>1</v>
      </c>
      <c r="AP564">
        <v>1</v>
      </c>
      <c r="AQ564">
        <v>0</v>
      </c>
      <c r="AR564">
        <v>0</v>
      </c>
      <c r="AS564" t="s">
        <v>3</v>
      </c>
      <c r="AT564">
        <v>1E-3</v>
      </c>
      <c r="AU564" t="s">
        <v>3</v>
      </c>
      <c r="AV564">
        <v>0</v>
      </c>
      <c r="AW564">
        <v>2</v>
      </c>
      <c r="AX564">
        <v>151752642</v>
      </c>
      <c r="AY564">
        <v>1</v>
      </c>
      <c r="AZ564">
        <v>0</v>
      </c>
      <c r="BA564">
        <v>671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CV564">
        <v>0</v>
      </c>
      <c r="CW564">
        <v>0</v>
      </c>
      <c r="CX564">
        <f>ROUND(Y564*Source!I453,9)</f>
        <v>1E-3</v>
      </c>
      <c r="CY564">
        <f t="shared" si="257"/>
        <v>118176.14</v>
      </c>
      <c r="CZ564">
        <f t="shared" si="258"/>
        <v>18571.46</v>
      </c>
      <c r="DA564">
        <f t="shared" si="259"/>
        <v>6.19</v>
      </c>
      <c r="DB564">
        <f t="shared" si="255"/>
        <v>18.57</v>
      </c>
      <c r="DC564">
        <f t="shared" si="256"/>
        <v>0</v>
      </c>
      <c r="DD564" t="s">
        <v>3</v>
      </c>
      <c r="DE564" t="s">
        <v>3</v>
      </c>
      <c r="DF564">
        <f t="shared" si="260"/>
        <v>114.96</v>
      </c>
      <c r="DG564">
        <f t="shared" si="261"/>
        <v>0</v>
      </c>
      <c r="DH564">
        <f t="shared" si="262"/>
        <v>0</v>
      </c>
      <c r="DI564">
        <f t="shared" si="242"/>
        <v>0</v>
      </c>
      <c r="DJ564">
        <f t="shared" si="263"/>
        <v>114.96</v>
      </c>
      <c r="DK564">
        <v>0</v>
      </c>
      <c r="DL564" t="s">
        <v>3</v>
      </c>
      <c r="DM564">
        <v>0</v>
      </c>
      <c r="DN564" t="s">
        <v>3</v>
      </c>
      <c r="DO564">
        <v>0</v>
      </c>
    </row>
    <row r="565" spans="1:119" x14ac:dyDescent="0.2">
      <c r="A565">
        <f>ROW(Source!A453)</f>
        <v>453</v>
      </c>
      <c r="B565">
        <v>151751235</v>
      </c>
      <c r="C565">
        <v>151752624</v>
      </c>
      <c r="D565">
        <v>37395585</v>
      </c>
      <c r="E565">
        <v>1</v>
      </c>
      <c r="F565">
        <v>1</v>
      </c>
      <c r="G565">
        <v>37345137</v>
      </c>
      <c r="H565">
        <v>3</v>
      </c>
      <c r="I565" t="s">
        <v>724</v>
      </c>
      <c r="J565" t="s">
        <v>725</v>
      </c>
      <c r="K565" t="s">
        <v>726</v>
      </c>
      <c r="L565">
        <v>1348</v>
      </c>
      <c r="N565">
        <v>1009</v>
      </c>
      <c r="O565" t="s">
        <v>511</v>
      </c>
      <c r="P565" t="s">
        <v>511</v>
      </c>
      <c r="Q565">
        <v>1000</v>
      </c>
      <c r="W565">
        <v>0</v>
      </c>
      <c r="X565">
        <v>1129042231</v>
      </c>
      <c r="Y565">
        <f t="shared" si="254"/>
        <v>2.0000000000000001E-4</v>
      </c>
      <c r="AA565">
        <v>127636.4</v>
      </c>
      <c r="AB565">
        <v>0</v>
      </c>
      <c r="AC565">
        <v>0</v>
      </c>
      <c r="AD565">
        <v>0</v>
      </c>
      <c r="AE565">
        <v>16598.919999999998</v>
      </c>
      <c r="AF565">
        <v>0</v>
      </c>
      <c r="AG565">
        <v>0</v>
      </c>
      <c r="AH565">
        <v>0</v>
      </c>
      <c r="AI565">
        <v>7.48</v>
      </c>
      <c r="AJ565">
        <v>1</v>
      </c>
      <c r="AK565">
        <v>1</v>
      </c>
      <c r="AL565">
        <v>1</v>
      </c>
      <c r="AM565">
        <v>2</v>
      </c>
      <c r="AN565">
        <v>0</v>
      </c>
      <c r="AO565">
        <v>1</v>
      </c>
      <c r="AP565">
        <v>1</v>
      </c>
      <c r="AQ565">
        <v>0</v>
      </c>
      <c r="AR565">
        <v>0</v>
      </c>
      <c r="AS565" t="s">
        <v>3</v>
      </c>
      <c r="AT565">
        <v>2.0000000000000001E-4</v>
      </c>
      <c r="AU565" t="s">
        <v>3</v>
      </c>
      <c r="AV565">
        <v>0</v>
      </c>
      <c r="AW565">
        <v>2</v>
      </c>
      <c r="AX565">
        <v>151752643</v>
      </c>
      <c r="AY565">
        <v>1</v>
      </c>
      <c r="AZ565">
        <v>0</v>
      </c>
      <c r="BA565">
        <v>672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CV565">
        <v>0</v>
      </c>
      <c r="CW565">
        <v>0</v>
      </c>
      <c r="CX565">
        <f>ROUND(Y565*Source!I453,9)</f>
        <v>2.0000000000000001E-4</v>
      </c>
      <c r="CY565">
        <f t="shared" si="257"/>
        <v>127636.4</v>
      </c>
      <c r="CZ565">
        <f t="shared" si="258"/>
        <v>16598.919999999998</v>
      </c>
      <c r="DA565">
        <f t="shared" si="259"/>
        <v>7.48</v>
      </c>
      <c r="DB565">
        <f t="shared" si="255"/>
        <v>3.32</v>
      </c>
      <c r="DC565">
        <f t="shared" si="256"/>
        <v>0</v>
      </c>
      <c r="DD565" t="s">
        <v>3</v>
      </c>
      <c r="DE565" t="s">
        <v>3</v>
      </c>
      <c r="DF565">
        <f t="shared" si="260"/>
        <v>24.83</v>
      </c>
      <c r="DG565">
        <f t="shared" si="261"/>
        <v>0</v>
      </c>
      <c r="DH565">
        <f t="shared" si="262"/>
        <v>0</v>
      </c>
      <c r="DI565">
        <f t="shared" si="242"/>
        <v>0</v>
      </c>
      <c r="DJ565">
        <f t="shared" si="263"/>
        <v>24.83</v>
      </c>
      <c r="DK565">
        <v>0</v>
      </c>
      <c r="DL565" t="s">
        <v>3</v>
      </c>
      <c r="DM565">
        <v>0</v>
      </c>
      <c r="DN565" t="s">
        <v>3</v>
      </c>
      <c r="DO565">
        <v>0</v>
      </c>
    </row>
    <row r="566" spans="1:119" x14ac:dyDescent="0.2">
      <c r="A566">
        <f>ROW(Source!A453)</f>
        <v>453</v>
      </c>
      <c r="B566">
        <v>151751235</v>
      </c>
      <c r="C566">
        <v>151752624</v>
      </c>
      <c r="D566">
        <v>37367069</v>
      </c>
      <c r="E566">
        <v>37345137</v>
      </c>
      <c r="F566">
        <v>1</v>
      </c>
      <c r="G566">
        <v>37345137</v>
      </c>
      <c r="H566">
        <v>3</v>
      </c>
      <c r="I566" t="s">
        <v>516</v>
      </c>
      <c r="J566" t="s">
        <v>3</v>
      </c>
      <c r="K566" t="s">
        <v>517</v>
      </c>
      <c r="L566">
        <v>1348</v>
      </c>
      <c r="N566">
        <v>1009</v>
      </c>
      <c r="O566" t="s">
        <v>511</v>
      </c>
      <c r="P566" t="s">
        <v>511</v>
      </c>
      <c r="Q566">
        <v>1000</v>
      </c>
      <c r="W566">
        <v>0</v>
      </c>
      <c r="X566">
        <v>-783086922</v>
      </c>
      <c r="Y566">
        <f t="shared" si="254"/>
        <v>0.03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9.74</v>
      </c>
      <c r="AJ566">
        <v>1</v>
      </c>
      <c r="AK566">
        <v>1</v>
      </c>
      <c r="AL566">
        <v>1</v>
      </c>
      <c r="AM566">
        <v>5</v>
      </c>
      <c r="AN566">
        <v>0</v>
      </c>
      <c r="AO566">
        <v>1</v>
      </c>
      <c r="AP566">
        <v>1</v>
      </c>
      <c r="AQ566">
        <v>0</v>
      </c>
      <c r="AR566">
        <v>0</v>
      </c>
      <c r="AS566" t="s">
        <v>3</v>
      </c>
      <c r="AT566">
        <v>0.03</v>
      </c>
      <c r="AU566" t="s">
        <v>3</v>
      </c>
      <c r="AV566">
        <v>0</v>
      </c>
      <c r="AW566">
        <v>2</v>
      </c>
      <c r="AX566">
        <v>151752645</v>
      </c>
      <c r="AY566">
        <v>1</v>
      </c>
      <c r="AZ566">
        <v>0</v>
      </c>
      <c r="BA566">
        <v>674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CV566">
        <v>0</v>
      </c>
      <c r="CW566">
        <v>0</v>
      </c>
      <c r="CX566">
        <f>ROUND(Y566*Source!I453,9)</f>
        <v>0.03</v>
      </c>
      <c r="CY566">
        <f t="shared" si="257"/>
        <v>0</v>
      </c>
      <c r="CZ566">
        <f t="shared" si="258"/>
        <v>0</v>
      </c>
      <c r="DA566">
        <f t="shared" si="259"/>
        <v>9.74</v>
      </c>
      <c r="DB566">
        <f t="shared" si="255"/>
        <v>0</v>
      </c>
      <c r="DC566">
        <f t="shared" si="256"/>
        <v>0</v>
      </c>
      <c r="DD566" t="s">
        <v>3</v>
      </c>
      <c r="DE566" t="s">
        <v>3</v>
      </c>
      <c r="DF566">
        <f t="shared" si="260"/>
        <v>0</v>
      </c>
      <c r="DG566">
        <f t="shared" si="261"/>
        <v>0</v>
      </c>
      <c r="DH566">
        <f t="shared" si="262"/>
        <v>0</v>
      </c>
      <c r="DI566">
        <f t="shared" si="242"/>
        <v>0</v>
      </c>
      <c r="DJ566">
        <f t="shared" si="263"/>
        <v>0</v>
      </c>
      <c r="DK566">
        <v>0</v>
      </c>
      <c r="DL566" t="s">
        <v>3</v>
      </c>
      <c r="DM566">
        <v>0</v>
      </c>
      <c r="DN566" t="s">
        <v>3</v>
      </c>
      <c r="DO566">
        <v>0</v>
      </c>
    </row>
    <row r="567" spans="1:119" x14ac:dyDescent="0.2">
      <c r="A567">
        <f>ROW(Source!A456)</f>
        <v>456</v>
      </c>
      <c r="B567">
        <v>151751237</v>
      </c>
      <c r="C567">
        <v>151752647</v>
      </c>
      <c r="D567">
        <v>37345142</v>
      </c>
      <c r="E567">
        <v>37345137</v>
      </c>
      <c r="F567">
        <v>1</v>
      </c>
      <c r="G567">
        <v>37345137</v>
      </c>
      <c r="H567">
        <v>1</v>
      </c>
      <c r="I567" t="s">
        <v>497</v>
      </c>
      <c r="J567" t="s">
        <v>3</v>
      </c>
      <c r="K567" t="s">
        <v>498</v>
      </c>
      <c r="L567">
        <v>1191</v>
      </c>
      <c r="N567">
        <v>1013</v>
      </c>
      <c r="O567" t="s">
        <v>499</v>
      </c>
      <c r="P567" t="s">
        <v>499</v>
      </c>
      <c r="Q567">
        <v>1</v>
      </c>
      <c r="W567">
        <v>0</v>
      </c>
      <c r="X567">
        <v>476480486</v>
      </c>
      <c r="Y567">
        <f t="shared" si="254"/>
        <v>4.49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1</v>
      </c>
      <c r="AJ567">
        <v>1</v>
      </c>
      <c r="AK567">
        <v>1</v>
      </c>
      <c r="AL567">
        <v>1</v>
      </c>
      <c r="AM567">
        <v>-2</v>
      </c>
      <c r="AN567">
        <v>0</v>
      </c>
      <c r="AO567">
        <v>1</v>
      </c>
      <c r="AP567">
        <v>1</v>
      </c>
      <c r="AQ567">
        <v>0</v>
      </c>
      <c r="AR567">
        <v>0</v>
      </c>
      <c r="AS567" t="s">
        <v>3</v>
      </c>
      <c r="AT567">
        <v>4.49</v>
      </c>
      <c r="AU567" t="s">
        <v>3</v>
      </c>
      <c r="AV567">
        <v>1</v>
      </c>
      <c r="AW567">
        <v>2</v>
      </c>
      <c r="AX567">
        <v>151752657</v>
      </c>
      <c r="AY567">
        <v>1</v>
      </c>
      <c r="AZ567">
        <v>0</v>
      </c>
      <c r="BA567">
        <v>675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CU567">
        <f>ROUND(AT567*Source!I456*AH567*AL567,2)</f>
        <v>0</v>
      </c>
      <c r="CV567">
        <f>ROUND(Y567*Source!I456,9)</f>
        <v>3.4573</v>
      </c>
      <c r="CW567">
        <v>0</v>
      </c>
      <c r="CX567">
        <f>ROUND(Y567*Source!I456,9)</f>
        <v>3.4573</v>
      </c>
      <c r="CY567">
        <f>AD567</f>
        <v>0</v>
      </c>
      <c r="CZ567">
        <f>AH567</f>
        <v>0</v>
      </c>
      <c r="DA567">
        <f>AL567</f>
        <v>1</v>
      </c>
      <c r="DB567">
        <f t="shared" si="255"/>
        <v>0</v>
      </c>
      <c r="DC567">
        <f t="shared" si="256"/>
        <v>0</v>
      </c>
      <c r="DD567" t="s">
        <v>3</v>
      </c>
      <c r="DE567" t="s">
        <v>3</v>
      </c>
      <c r="DF567">
        <f t="shared" ref="DF567:DF578" si="264">ROUND(ROUND(AE567,2)*CX567,2)</f>
        <v>0</v>
      </c>
      <c r="DG567">
        <f t="shared" si="261"/>
        <v>0</v>
      </c>
      <c r="DH567">
        <f t="shared" si="262"/>
        <v>0</v>
      </c>
      <c r="DI567">
        <f t="shared" si="242"/>
        <v>0</v>
      </c>
      <c r="DJ567">
        <f>DI567</f>
        <v>0</v>
      </c>
      <c r="DK567">
        <v>0</v>
      </c>
      <c r="DL567" t="s">
        <v>3</v>
      </c>
      <c r="DM567">
        <v>0</v>
      </c>
      <c r="DN567" t="s">
        <v>3</v>
      </c>
      <c r="DO567">
        <v>0</v>
      </c>
    </row>
    <row r="568" spans="1:119" x14ac:dyDescent="0.2">
      <c r="A568">
        <f>ROW(Source!A456)</f>
        <v>456</v>
      </c>
      <c r="B568">
        <v>151751237</v>
      </c>
      <c r="C568">
        <v>151752647</v>
      </c>
      <c r="D568">
        <v>37418445</v>
      </c>
      <c r="E568">
        <v>1</v>
      </c>
      <c r="F568">
        <v>1</v>
      </c>
      <c r="G568">
        <v>37345137</v>
      </c>
      <c r="H568">
        <v>2</v>
      </c>
      <c r="I568" t="s">
        <v>567</v>
      </c>
      <c r="J568" t="s">
        <v>568</v>
      </c>
      <c r="K568" t="s">
        <v>569</v>
      </c>
      <c r="L568">
        <v>1368</v>
      </c>
      <c r="N568">
        <v>1011</v>
      </c>
      <c r="O568" t="s">
        <v>503</v>
      </c>
      <c r="P568" t="s">
        <v>503</v>
      </c>
      <c r="Q568">
        <v>1</v>
      </c>
      <c r="W568">
        <v>0</v>
      </c>
      <c r="X568">
        <v>-1440889904</v>
      </c>
      <c r="Y568">
        <f t="shared" si="254"/>
        <v>0.01</v>
      </c>
      <c r="AA568">
        <v>0</v>
      </c>
      <c r="AB568">
        <v>83.1</v>
      </c>
      <c r="AC568">
        <v>12.62</v>
      </c>
      <c r="AD568">
        <v>0</v>
      </c>
      <c r="AE568">
        <v>0</v>
      </c>
      <c r="AF568">
        <v>83.1</v>
      </c>
      <c r="AG568">
        <v>12.62</v>
      </c>
      <c r="AH568">
        <v>0</v>
      </c>
      <c r="AI568">
        <v>1</v>
      </c>
      <c r="AJ568">
        <v>1</v>
      </c>
      <c r="AK568">
        <v>1</v>
      </c>
      <c r="AL568">
        <v>1</v>
      </c>
      <c r="AM568">
        <v>-2</v>
      </c>
      <c r="AN568">
        <v>0</v>
      </c>
      <c r="AO568">
        <v>1</v>
      </c>
      <c r="AP568">
        <v>1</v>
      </c>
      <c r="AQ568">
        <v>0</v>
      </c>
      <c r="AR568">
        <v>0</v>
      </c>
      <c r="AS568" t="s">
        <v>3</v>
      </c>
      <c r="AT568">
        <v>0.01</v>
      </c>
      <c r="AU568" t="s">
        <v>3</v>
      </c>
      <c r="AV568">
        <v>0</v>
      </c>
      <c r="AW568">
        <v>2</v>
      </c>
      <c r="AX568">
        <v>151752658</v>
      </c>
      <c r="AY568">
        <v>1</v>
      </c>
      <c r="AZ568">
        <v>0</v>
      </c>
      <c r="BA568">
        <v>676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CV568">
        <v>0</v>
      </c>
      <c r="CW568">
        <f>ROUND(Y568*Source!I456,9)</f>
        <v>7.7000000000000002E-3</v>
      </c>
      <c r="CX568">
        <f>ROUND(Y568*Source!I456,9)</f>
        <v>7.7000000000000002E-3</v>
      </c>
      <c r="CY568">
        <f>AB568</f>
        <v>83.1</v>
      </c>
      <c r="CZ568">
        <f>AF568</f>
        <v>83.1</v>
      </c>
      <c r="DA568">
        <f>AJ568</f>
        <v>1</v>
      </c>
      <c r="DB568">
        <f t="shared" si="255"/>
        <v>0.83</v>
      </c>
      <c r="DC568">
        <f t="shared" si="256"/>
        <v>0.13</v>
      </c>
      <c r="DD568" t="s">
        <v>3</v>
      </c>
      <c r="DE568" t="s">
        <v>3</v>
      </c>
      <c r="DF568">
        <f t="shared" si="264"/>
        <v>0</v>
      </c>
      <c r="DG568">
        <f t="shared" si="261"/>
        <v>0.64</v>
      </c>
      <c r="DH568">
        <f t="shared" si="262"/>
        <v>0.1</v>
      </c>
      <c r="DI568">
        <f t="shared" si="242"/>
        <v>0</v>
      </c>
      <c r="DJ568">
        <f>DG568</f>
        <v>0.64</v>
      </c>
      <c r="DK568">
        <v>0</v>
      </c>
      <c r="DL568" t="s">
        <v>3</v>
      </c>
      <c r="DM568">
        <v>0</v>
      </c>
      <c r="DN568" t="s">
        <v>3</v>
      </c>
      <c r="DO568">
        <v>0</v>
      </c>
    </row>
    <row r="569" spans="1:119" x14ac:dyDescent="0.2">
      <c r="A569">
        <f>ROW(Source!A456)</f>
        <v>456</v>
      </c>
      <c r="B569">
        <v>151751237</v>
      </c>
      <c r="C569">
        <v>151752647</v>
      </c>
      <c r="D569">
        <v>37417692</v>
      </c>
      <c r="E569">
        <v>1</v>
      </c>
      <c r="F569">
        <v>1</v>
      </c>
      <c r="G569">
        <v>37345137</v>
      </c>
      <c r="H569">
        <v>2</v>
      </c>
      <c r="I569" t="s">
        <v>570</v>
      </c>
      <c r="J569" t="s">
        <v>571</v>
      </c>
      <c r="K569" t="s">
        <v>572</v>
      </c>
      <c r="L569">
        <v>1368</v>
      </c>
      <c r="N569">
        <v>1011</v>
      </c>
      <c r="O569" t="s">
        <v>503</v>
      </c>
      <c r="P569" t="s">
        <v>503</v>
      </c>
      <c r="Q569">
        <v>1</v>
      </c>
      <c r="W569">
        <v>0</v>
      </c>
      <c r="X569">
        <v>1668154095</v>
      </c>
      <c r="Y569">
        <f t="shared" si="254"/>
        <v>0.01</v>
      </c>
      <c r="AA569">
        <v>0</v>
      </c>
      <c r="AB569">
        <v>179.17</v>
      </c>
      <c r="AC569">
        <v>16.93</v>
      </c>
      <c r="AD569">
        <v>0</v>
      </c>
      <c r="AE569">
        <v>0</v>
      </c>
      <c r="AF569">
        <v>179.17</v>
      </c>
      <c r="AG569">
        <v>16.93</v>
      </c>
      <c r="AH569">
        <v>0</v>
      </c>
      <c r="AI569">
        <v>1</v>
      </c>
      <c r="AJ569">
        <v>1</v>
      </c>
      <c r="AK569">
        <v>1</v>
      </c>
      <c r="AL569">
        <v>1</v>
      </c>
      <c r="AM569">
        <v>-2</v>
      </c>
      <c r="AN569">
        <v>0</v>
      </c>
      <c r="AO569">
        <v>1</v>
      </c>
      <c r="AP569">
        <v>1</v>
      </c>
      <c r="AQ569">
        <v>0</v>
      </c>
      <c r="AR569">
        <v>0</v>
      </c>
      <c r="AS569" t="s">
        <v>3</v>
      </c>
      <c r="AT569">
        <v>0.01</v>
      </c>
      <c r="AU569" t="s">
        <v>3</v>
      </c>
      <c r="AV569">
        <v>0</v>
      </c>
      <c r="AW569">
        <v>2</v>
      </c>
      <c r="AX569">
        <v>151752659</v>
      </c>
      <c r="AY569">
        <v>1</v>
      </c>
      <c r="AZ569">
        <v>0</v>
      </c>
      <c r="BA569">
        <v>677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CV569">
        <v>0</v>
      </c>
      <c r="CW569">
        <f>ROUND(Y569*Source!I456,9)</f>
        <v>7.7000000000000002E-3</v>
      </c>
      <c r="CX569">
        <f>ROUND(Y569*Source!I456,9)</f>
        <v>7.7000000000000002E-3</v>
      </c>
      <c r="CY569">
        <f>AB569</f>
        <v>179.17</v>
      </c>
      <c r="CZ569">
        <f>AF569</f>
        <v>179.17</v>
      </c>
      <c r="DA569">
        <f>AJ569</f>
        <v>1</v>
      </c>
      <c r="DB569">
        <f t="shared" si="255"/>
        <v>1.79</v>
      </c>
      <c r="DC569">
        <f t="shared" si="256"/>
        <v>0.17</v>
      </c>
      <c r="DD569" t="s">
        <v>3</v>
      </c>
      <c r="DE569" t="s">
        <v>3</v>
      </c>
      <c r="DF569">
        <f t="shared" si="264"/>
        <v>0</v>
      </c>
      <c r="DG569">
        <f t="shared" si="261"/>
        <v>1.38</v>
      </c>
      <c r="DH569">
        <f t="shared" si="262"/>
        <v>0.13</v>
      </c>
      <c r="DI569">
        <f t="shared" si="242"/>
        <v>0</v>
      </c>
      <c r="DJ569">
        <f>DG569</f>
        <v>1.38</v>
      </c>
      <c r="DK569">
        <v>0</v>
      </c>
      <c r="DL569" t="s">
        <v>3</v>
      </c>
      <c r="DM569">
        <v>0</v>
      </c>
      <c r="DN569" t="s">
        <v>3</v>
      </c>
      <c r="DO569">
        <v>0</v>
      </c>
    </row>
    <row r="570" spans="1:119" x14ac:dyDescent="0.2">
      <c r="A570">
        <f>ROW(Source!A456)</f>
        <v>456</v>
      </c>
      <c r="B570">
        <v>151751237</v>
      </c>
      <c r="C570">
        <v>151752647</v>
      </c>
      <c r="D570">
        <v>37394570</v>
      </c>
      <c r="E570">
        <v>1</v>
      </c>
      <c r="F570">
        <v>1</v>
      </c>
      <c r="G570">
        <v>37345137</v>
      </c>
      <c r="H570">
        <v>3</v>
      </c>
      <c r="I570" t="s">
        <v>573</v>
      </c>
      <c r="J570" t="s">
        <v>574</v>
      </c>
      <c r="K570" t="s">
        <v>575</v>
      </c>
      <c r="L570">
        <v>1346</v>
      </c>
      <c r="N570">
        <v>1009</v>
      </c>
      <c r="O570" t="s">
        <v>507</v>
      </c>
      <c r="P570" t="s">
        <v>507</v>
      </c>
      <c r="Q570">
        <v>1</v>
      </c>
      <c r="W570">
        <v>0</v>
      </c>
      <c r="X570">
        <v>1946441422</v>
      </c>
      <c r="Y570">
        <f t="shared" si="254"/>
        <v>0.43</v>
      </c>
      <c r="AA570">
        <v>1.39</v>
      </c>
      <c r="AB570">
        <v>0</v>
      </c>
      <c r="AC570">
        <v>0</v>
      </c>
      <c r="AD570">
        <v>0</v>
      </c>
      <c r="AE570">
        <v>1.39</v>
      </c>
      <c r="AF570">
        <v>0</v>
      </c>
      <c r="AG570">
        <v>0</v>
      </c>
      <c r="AH570">
        <v>0</v>
      </c>
      <c r="AI570">
        <v>1</v>
      </c>
      <c r="AJ570">
        <v>1</v>
      </c>
      <c r="AK570">
        <v>1</v>
      </c>
      <c r="AL570">
        <v>1</v>
      </c>
      <c r="AM570">
        <v>-2</v>
      </c>
      <c r="AN570">
        <v>0</v>
      </c>
      <c r="AO570">
        <v>1</v>
      </c>
      <c r="AP570">
        <v>1</v>
      </c>
      <c r="AQ570">
        <v>0</v>
      </c>
      <c r="AR570">
        <v>0</v>
      </c>
      <c r="AS570" t="s">
        <v>3</v>
      </c>
      <c r="AT570">
        <v>0.43</v>
      </c>
      <c r="AU570" t="s">
        <v>3</v>
      </c>
      <c r="AV570">
        <v>0</v>
      </c>
      <c r="AW570">
        <v>2</v>
      </c>
      <c r="AX570">
        <v>151752660</v>
      </c>
      <c r="AY570">
        <v>1</v>
      </c>
      <c r="AZ570">
        <v>0</v>
      </c>
      <c r="BA570">
        <v>678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CV570">
        <v>0</v>
      </c>
      <c r="CW570">
        <v>0</v>
      </c>
      <c r="CX570">
        <f>ROUND(Y570*Source!I456,9)</f>
        <v>0.33110000000000001</v>
      </c>
      <c r="CY570">
        <f t="shared" ref="CY570:CY575" si="265">AA570</f>
        <v>1.39</v>
      </c>
      <c r="CZ570">
        <f t="shared" ref="CZ570:CZ575" si="266">AE570</f>
        <v>1.39</v>
      </c>
      <c r="DA570">
        <f t="shared" ref="DA570:DA575" si="267">AI570</f>
        <v>1</v>
      </c>
      <c r="DB570">
        <f t="shared" si="255"/>
        <v>0.6</v>
      </c>
      <c r="DC570">
        <f t="shared" si="256"/>
        <v>0</v>
      </c>
      <c r="DD570" t="s">
        <v>3</v>
      </c>
      <c r="DE570" t="s">
        <v>3</v>
      </c>
      <c r="DF570">
        <f t="shared" si="264"/>
        <v>0.46</v>
      </c>
      <c r="DG570">
        <f t="shared" si="261"/>
        <v>0</v>
      </c>
      <c r="DH570">
        <f t="shared" si="262"/>
        <v>0</v>
      </c>
      <c r="DI570">
        <f t="shared" si="242"/>
        <v>0</v>
      </c>
      <c r="DJ570">
        <f t="shared" ref="DJ570:DJ575" si="268">DF570</f>
        <v>0.46</v>
      </c>
      <c r="DK570">
        <v>0</v>
      </c>
      <c r="DL570" t="s">
        <v>3</v>
      </c>
      <c r="DM570">
        <v>0</v>
      </c>
      <c r="DN570" t="s">
        <v>3</v>
      </c>
      <c r="DO570">
        <v>0</v>
      </c>
    </row>
    <row r="571" spans="1:119" x14ac:dyDescent="0.2">
      <c r="A571">
        <f>ROW(Source!A456)</f>
        <v>456</v>
      </c>
      <c r="B571">
        <v>151751237</v>
      </c>
      <c r="C571">
        <v>151752647</v>
      </c>
      <c r="D571">
        <v>37395012</v>
      </c>
      <c r="E571">
        <v>1</v>
      </c>
      <c r="F571">
        <v>1</v>
      </c>
      <c r="G571">
        <v>37345137</v>
      </c>
      <c r="H571">
        <v>3</v>
      </c>
      <c r="I571" t="s">
        <v>576</v>
      </c>
      <c r="J571" t="s">
        <v>577</v>
      </c>
      <c r="K571" t="s">
        <v>578</v>
      </c>
      <c r="L571">
        <v>1346</v>
      </c>
      <c r="N571">
        <v>1009</v>
      </c>
      <c r="O571" t="s">
        <v>507</v>
      </c>
      <c r="P571" t="s">
        <v>507</v>
      </c>
      <c r="Q571">
        <v>1</v>
      </c>
      <c r="W571">
        <v>0</v>
      </c>
      <c r="X571">
        <v>100288402</v>
      </c>
      <c r="Y571">
        <f t="shared" si="254"/>
        <v>0.16</v>
      </c>
      <c r="AA571">
        <v>159.07</v>
      </c>
      <c r="AB571">
        <v>0</v>
      </c>
      <c r="AC571">
        <v>0</v>
      </c>
      <c r="AD571">
        <v>0</v>
      </c>
      <c r="AE571">
        <v>159.07</v>
      </c>
      <c r="AF571">
        <v>0</v>
      </c>
      <c r="AG571">
        <v>0</v>
      </c>
      <c r="AH571">
        <v>0</v>
      </c>
      <c r="AI571">
        <v>1</v>
      </c>
      <c r="AJ571">
        <v>1</v>
      </c>
      <c r="AK571">
        <v>1</v>
      </c>
      <c r="AL571">
        <v>1</v>
      </c>
      <c r="AM571">
        <v>-2</v>
      </c>
      <c r="AN571">
        <v>0</v>
      </c>
      <c r="AO571">
        <v>1</v>
      </c>
      <c r="AP571">
        <v>1</v>
      </c>
      <c r="AQ571">
        <v>0</v>
      </c>
      <c r="AR571">
        <v>0</v>
      </c>
      <c r="AS571" t="s">
        <v>3</v>
      </c>
      <c r="AT571">
        <v>0.16</v>
      </c>
      <c r="AU571" t="s">
        <v>3</v>
      </c>
      <c r="AV571">
        <v>0</v>
      </c>
      <c r="AW571">
        <v>2</v>
      </c>
      <c r="AX571">
        <v>151752661</v>
      </c>
      <c r="AY571">
        <v>1</v>
      </c>
      <c r="AZ571">
        <v>0</v>
      </c>
      <c r="BA571">
        <v>679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CV571">
        <v>0</v>
      </c>
      <c r="CW571">
        <v>0</v>
      </c>
      <c r="CX571">
        <f>ROUND(Y571*Source!I456,9)</f>
        <v>0.1232</v>
      </c>
      <c r="CY571">
        <f t="shared" si="265"/>
        <v>159.07</v>
      </c>
      <c r="CZ571">
        <f t="shared" si="266"/>
        <v>159.07</v>
      </c>
      <c r="DA571">
        <f t="shared" si="267"/>
        <v>1</v>
      </c>
      <c r="DB571">
        <f t="shared" si="255"/>
        <v>25.45</v>
      </c>
      <c r="DC571">
        <f t="shared" si="256"/>
        <v>0</v>
      </c>
      <c r="DD571" t="s">
        <v>3</v>
      </c>
      <c r="DE571" t="s">
        <v>3</v>
      </c>
      <c r="DF571">
        <f t="shared" si="264"/>
        <v>19.600000000000001</v>
      </c>
      <c r="DG571">
        <f t="shared" si="261"/>
        <v>0</v>
      </c>
      <c r="DH571">
        <f t="shared" si="262"/>
        <v>0</v>
      </c>
      <c r="DI571">
        <f t="shared" si="242"/>
        <v>0</v>
      </c>
      <c r="DJ571">
        <f t="shared" si="268"/>
        <v>19.600000000000001</v>
      </c>
      <c r="DK571">
        <v>0</v>
      </c>
      <c r="DL571" t="s">
        <v>3</v>
      </c>
      <c r="DM571">
        <v>0</v>
      </c>
      <c r="DN571" t="s">
        <v>3</v>
      </c>
      <c r="DO571">
        <v>0</v>
      </c>
    </row>
    <row r="572" spans="1:119" x14ac:dyDescent="0.2">
      <c r="A572">
        <f>ROW(Source!A456)</f>
        <v>456</v>
      </c>
      <c r="B572">
        <v>151751237</v>
      </c>
      <c r="C572">
        <v>151752647</v>
      </c>
      <c r="D572">
        <v>109858757</v>
      </c>
      <c r="E572">
        <v>1</v>
      </c>
      <c r="F572">
        <v>1</v>
      </c>
      <c r="G572">
        <v>37345137</v>
      </c>
      <c r="H572">
        <v>3</v>
      </c>
      <c r="I572" t="s">
        <v>579</v>
      </c>
      <c r="J572" t="s">
        <v>580</v>
      </c>
      <c r="K572" t="s">
        <v>581</v>
      </c>
      <c r="L572">
        <v>1355</v>
      </c>
      <c r="N572">
        <v>1010</v>
      </c>
      <c r="O572" t="s">
        <v>184</v>
      </c>
      <c r="P572" t="s">
        <v>184</v>
      </c>
      <c r="Q572">
        <v>100</v>
      </c>
      <c r="W572">
        <v>0</v>
      </c>
      <c r="X572">
        <v>812954682</v>
      </c>
      <c r="Y572">
        <f t="shared" si="254"/>
        <v>0.05</v>
      </c>
      <c r="AA572">
        <v>68.819999999999993</v>
      </c>
      <c r="AB572">
        <v>0</v>
      </c>
      <c r="AC572">
        <v>0</v>
      </c>
      <c r="AD572">
        <v>0</v>
      </c>
      <c r="AE572">
        <v>68.819999999999993</v>
      </c>
      <c r="AF572">
        <v>0</v>
      </c>
      <c r="AG572">
        <v>0</v>
      </c>
      <c r="AH572">
        <v>0</v>
      </c>
      <c r="AI572">
        <v>1</v>
      </c>
      <c r="AJ572">
        <v>1</v>
      </c>
      <c r="AK572">
        <v>1</v>
      </c>
      <c r="AL572">
        <v>1</v>
      </c>
      <c r="AM572">
        <v>-2</v>
      </c>
      <c r="AN572">
        <v>0</v>
      </c>
      <c r="AO572">
        <v>1</v>
      </c>
      <c r="AP572">
        <v>1</v>
      </c>
      <c r="AQ572">
        <v>0</v>
      </c>
      <c r="AR572">
        <v>0</v>
      </c>
      <c r="AS572" t="s">
        <v>3</v>
      </c>
      <c r="AT572">
        <v>0.05</v>
      </c>
      <c r="AU572" t="s">
        <v>3</v>
      </c>
      <c r="AV572">
        <v>0</v>
      </c>
      <c r="AW572">
        <v>2</v>
      </c>
      <c r="AX572">
        <v>151752662</v>
      </c>
      <c r="AY572">
        <v>1</v>
      </c>
      <c r="AZ572">
        <v>0</v>
      </c>
      <c r="BA572">
        <v>680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CV572">
        <v>0</v>
      </c>
      <c r="CW572">
        <v>0</v>
      </c>
      <c r="CX572">
        <f>ROUND(Y572*Source!I456,9)</f>
        <v>3.85E-2</v>
      </c>
      <c r="CY572">
        <f t="shared" si="265"/>
        <v>68.819999999999993</v>
      </c>
      <c r="CZ572">
        <f t="shared" si="266"/>
        <v>68.819999999999993</v>
      </c>
      <c r="DA572">
        <f t="shared" si="267"/>
        <v>1</v>
      </c>
      <c r="DB572">
        <f t="shared" si="255"/>
        <v>3.44</v>
      </c>
      <c r="DC572">
        <f t="shared" si="256"/>
        <v>0</v>
      </c>
      <c r="DD572" t="s">
        <v>3</v>
      </c>
      <c r="DE572" t="s">
        <v>3</v>
      </c>
      <c r="DF572">
        <f t="shared" si="264"/>
        <v>2.65</v>
      </c>
      <c r="DG572">
        <f t="shared" si="261"/>
        <v>0</v>
      </c>
      <c r="DH572">
        <f t="shared" si="262"/>
        <v>0</v>
      </c>
      <c r="DI572">
        <f t="shared" si="242"/>
        <v>0</v>
      </c>
      <c r="DJ572">
        <f t="shared" si="268"/>
        <v>2.65</v>
      </c>
      <c r="DK572">
        <v>0</v>
      </c>
      <c r="DL572" t="s">
        <v>3</v>
      </c>
      <c r="DM572">
        <v>0</v>
      </c>
      <c r="DN572" t="s">
        <v>3</v>
      </c>
      <c r="DO572">
        <v>0</v>
      </c>
    </row>
    <row r="573" spans="1:119" x14ac:dyDescent="0.2">
      <c r="A573">
        <f>ROW(Source!A456)</f>
        <v>456</v>
      </c>
      <c r="B573">
        <v>151751237</v>
      </c>
      <c r="C573">
        <v>151752647</v>
      </c>
      <c r="D573">
        <v>113490138</v>
      </c>
      <c r="E573">
        <v>1</v>
      </c>
      <c r="F573">
        <v>1</v>
      </c>
      <c r="G573">
        <v>37345137</v>
      </c>
      <c r="H573">
        <v>3</v>
      </c>
      <c r="I573" t="s">
        <v>582</v>
      </c>
      <c r="J573" t="s">
        <v>583</v>
      </c>
      <c r="K573" t="s">
        <v>584</v>
      </c>
      <c r="L573">
        <v>1356</v>
      </c>
      <c r="N573">
        <v>1010</v>
      </c>
      <c r="O573" t="s">
        <v>176</v>
      </c>
      <c r="P573" t="s">
        <v>176</v>
      </c>
      <c r="Q573">
        <v>1000</v>
      </c>
      <c r="W573">
        <v>0</v>
      </c>
      <c r="X573">
        <v>-1101602209</v>
      </c>
      <c r="Y573">
        <f t="shared" si="254"/>
        <v>1.2200000000000001E-2</v>
      </c>
      <c r="AA573">
        <v>183.4</v>
      </c>
      <c r="AB573">
        <v>0</v>
      </c>
      <c r="AC573">
        <v>0</v>
      </c>
      <c r="AD573">
        <v>0</v>
      </c>
      <c r="AE573">
        <v>183.4</v>
      </c>
      <c r="AF573">
        <v>0</v>
      </c>
      <c r="AG573">
        <v>0</v>
      </c>
      <c r="AH573">
        <v>0</v>
      </c>
      <c r="AI573">
        <v>1</v>
      </c>
      <c r="AJ573">
        <v>1</v>
      </c>
      <c r="AK573">
        <v>1</v>
      </c>
      <c r="AL573">
        <v>1</v>
      </c>
      <c r="AM573">
        <v>-2</v>
      </c>
      <c r="AN573">
        <v>0</v>
      </c>
      <c r="AO573">
        <v>1</v>
      </c>
      <c r="AP573">
        <v>1</v>
      </c>
      <c r="AQ573">
        <v>0</v>
      </c>
      <c r="AR573">
        <v>0</v>
      </c>
      <c r="AS573" t="s">
        <v>3</v>
      </c>
      <c r="AT573">
        <v>1.2200000000000001E-2</v>
      </c>
      <c r="AU573" t="s">
        <v>3</v>
      </c>
      <c r="AV573">
        <v>0</v>
      </c>
      <c r="AW573">
        <v>2</v>
      </c>
      <c r="AX573">
        <v>151752663</v>
      </c>
      <c r="AY573">
        <v>1</v>
      </c>
      <c r="AZ573">
        <v>0</v>
      </c>
      <c r="BA573">
        <v>681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CV573">
        <v>0</v>
      </c>
      <c r="CW573">
        <v>0</v>
      </c>
      <c r="CX573">
        <f>ROUND(Y573*Source!I456,9)</f>
        <v>9.3939999999999996E-3</v>
      </c>
      <c r="CY573">
        <f t="shared" si="265"/>
        <v>183.4</v>
      </c>
      <c r="CZ573">
        <f t="shared" si="266"/>
        <v>183.4</v>
      </c>
      <c r="DA573">
        <f t="shared" si="267"/>
        <v>1</v>
      </c>
      <c r="DB573">
        <f t="shared" si="255"/>
        <v>2.2400000000000002</v>
      </c>
      <c r="DC573">
        <f t="shared" si="256"/>
        <v>0</v>
      </c>
      <c r="DD573" t="s">
        <v>3</v>
      </c>
      <c r="DE573" t="s">
        <v>3</v>
      </c>
      <c r="DF573">
        <f t="shared" si="264"/>
        <v>1.72</v>
      </c>
      <c r="DG573">
        <f t="shared" si="261"/>
        <v>0</v>
      </c>
      <c r="DH573">
        <f t="shared" si="262"/>
        <v>0</v>
      </c>
      <c r="DI573">
        <f t="shared" si="242"/>
        <v>0</v>
      </c>
      <c r="DJ573">
        <f t="shared" si="268"/>
        <v>1.72</v>
      </c>
      <c r="DK573">
        <v>0</v>
      </c>
      <c r="DL573" t="s">
        <v>3</v>
      </c>
      <c r="DM573">
        <v>0</v>
      </c>
      <c r="DN573" t="s">
        <v>3</v>
      </c>
      <c r="DO573">
        <v>0</v>
      </c>
    </row>
    <row r="574" spans="1:119" x14ac:dyDescent="0.2">
      <c r="A574">
        <f>ROW(Source!A456)</f>
        <v>456</v>
      </c>
      <c r="B574">
        <v>151751237</v>
      </c>
      <c r="C574">
        <v>151752647</v>
      </c>
      <c r="D574">
        <v>37406820</v>
      </c>
      <c r="E574">
        <v>1</v>
      </c>
      <c r="F574">
        <v>1</v>
      </c>
      <c r="G574">
        <v>37345137</v>
      </c>
      <c r="H574">
        <v>3</v>
      </c>
      <c r="I574" t="s">
        <v>585</v>
      </c>
      <c r="J574" t="s">
        <v>586</v>
      </c>
      <c r="K574" t="s">
        <v>587</v>
      </c>
      <c r="L574">
        <v>1354</v>
      </c>
      <c r="N574">
        <v>1010</v>
      </c>
      <c r="O574" t="s">
        <v>29</v>
      </c>
      <c r="P574" t="s">
        <v>29</v>
      </c>
      <c r="Q574">
        <v>1</v>
      </c>
      <c r="W574">
        <v>0</v>
      </c>
      <c r="X574">
        <v>1920044476</v>
      </c>
      <c r="Y574">
        <f t="shared" si="254"/>
        <v>3.1</v>
      </c>
      <c r="AA574">
        <v>6.94</v>
      </c>
      <c r="AB574">
        <v>0</v>
      </c>
      <c r="AC574">
        <v>0</v>
      </c>
      <c r="AD574">
        <v>0</v>
      </c>
      <c r="AE574">
        <v>6.94</v>
      </c>
      <c r="AF574">
        <v>0</v>
      </c>
      <c r="AG574">
        <v>0</v>
      </c>
      <c r="AH574">
        <v>0</v>
      </c>
      <c r="AI574">
        <v>1</v>
      </c>
      <c r="AJ574">
        <v>1</v>
      </c>
      <c r="AK574">
        <v>1</v>
      </c>
      <c r="AL574">
        <v>1</v>
      </c>
      <c r="AM574">
        <v>-2</v>
      </c>
      <c r="AN574">
        <v>0</v>
      </c>
      <c r="AO574">
        <v>1</v>
      </c>
      <c r="AP574">
        <v>1</v>
      </c>
      <c r="AQ574">
        <v>0</v>
      </c>
      <c r="AR574">
        <v>0</v>
      </c>
      <c r="AS574" t="s">
        <v>3</v>
      </c>
      <c r="AT574">
        <v>3.1</v>
      </c>
      <c r="AU574" t="s">
        <v>3</v>
      </c>
      <c r="AV574">
        <v>0</v>
      </c>
      <c r="AW574">
        <v>2</v>
      </c>
      <c r="AX574">
        <v>151752664</v>
      </c>
      <c r="AY574">
        <v>1</v>
      </c>
      <c r="AZ574">
        <v>0</v>
      </c>
      <c r="BA574">
        <v>682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CV574">
        <v>0</v>
      </c>
      <c r="CW574">
        <v>0</v>
      </c>
      <c r="CX574">
        <f>ROUND(Y574*Source!I456,9)</f>
        <v>2.387</v>
      </c>
      <c r="CY574">
        <f t="shared" si="265"/>
        <v>6.94</v>
      </c>
      <c r="CZ574">
        <f t="shared" si="266"/>
        <v>6.94</v>
      </c>
      <c r="DA574">
        <f t="shared" si="267"/>
        <v>1</v>
      </c>
      <c r="DB574">
        <f t="shared" si="255"/>
        <v>21.51</v>
      </c>
      <c r="DC574">
        <f t="shared" si="256"/>
        <v>0</v>
      </c>
      <c r="DD574" t="s">
        <v>3</v>
      </c>
      <c r="DE574" t="s">
        <v>3</v>
      </c>
      <c r="DF574">
        <f t="shared" si="264"/>
        <v>16.57</v>
      </c>
      <c r="DG574">
        <f t="shared" si="261"/>
        <v>0</v>
      </c>
      <c r="DH574">
        <f t="shared" si="262"/>
        <v>0</v>
      </c>
      <c r="DI574">
        <f t="shared" si="242"/>
        <v>0</v>
      </c>
      <c r="DJ574">
        <f t="shared" si="268"/>
        <v>16.57</v>
      </c>
      <c r="DK574">
        <v>0</v>
      </c>
      <c r="DL574" t="s">
        <v>3</v>
      </c>
      <c r="DM574">
        <v>0</v>
      </c>
      <c r="DN574" t="s">
        <v>3</v>
      </c>
      <c r="DO574">
        <v>0</v>
      </c>
    </row>
    <row r="575" spans="1:119" x14ac:dyDescent="0.2">
      <c r="A575">
        <f>ROW(Source!A456)</f>
        <v>456</v>
      </c>
      <c r="B575">
        <v>151751237</v>
      </c>
      <c r="C575">
        <v>151752647</v>
      </c>
      <c r="D575">
        <v>37406827</v>
      </c>
      <c r="E575">
        <v>1</v>
      </c>
      <c r="F575">
        <v>1</v>
      </c>
      <c r="G575">
        <v>37345137</v>
      </c>
      <c r="H575">
        <v>3</v>
      </c>
      <c r="I575" t="s">
        <v>588</v>
      </c>
      <c r="J575" t="s">
        <v>589</v>
      </c>
      <c r="K575" t="s">
        <v>590</v>
      </c>
      <c r="L575">
        <v>1356</v>
      </c>
      <c r="N575">
        <v>1010</v>
      </c>
      <c r="O575" t="s">
        <v>176</v>
      </c>
      <c r="P575" t="s">
        <v>176</v>
      </c>
      <c r="Q575">
        <v>1000</v>
      </c>
      <c r="W575">
        <v>0</v>
      </c>
      <c r="X575">
        <v>-2134074556</v>
      </c>
      <c r="Y575">
        <f t="shared" si="254"/>
        <v>8.0000000000000002E-3</v>
      </c>
      <c r="AA575">
        <v>614.09</v>
      </c>
      <c r="AB575">
        <v>0</v>
      </c>
      <c r="AC575">
        <v>0</v>
      </c>
      <c r="AD575">
        <v>0</v>
      </c>
      <c r="AE575">
        <v>614.09</v>
      </c>
      <c r="AF575">
        <v>0</v>
      </c>
      <c r="AG575">
        <v>0</v>
      </c>
      <c r="AH575">
        <v>0</v>
      </c>
      <c r="AI575">
        <v>1</v>
      </c>
      <c r="AJ575">
        <v>1</v>
      </c>
      <c r="AK575">
        <v>1</v>
      </c>
      <c r="AL575">
        <v>1</v>
      </c>
      <c r="AM575">
        <v>-2</v>
      </c>
      <c r="AN575">
        <v>0</v>
      </c>
      <c r="AO575">
        <v>1</v>
      </c>
      <c r="AP575">
        <v>1</v>
      </c>
      <c r="AQ575">
        <v>0</v>
      </c>
      <c r="AR575">
        <v>0</v>
      </c>
      <c r="AS575" t="s">
        <v>3</v>
      </c>
      <c r="AT575">
        <v>8.0000000000000002E-3</v>
      </c>
      <c r="AU575" t="s">
        <v>3</v>
      </c>
      <c r="AV575">
        <v>0</v>
      </c>
      <c r="AW575">
        <v>2</v>
      </c>
      <c r="AX575">
        <v>151752665</v>
      </c>
      <c r="AY575">
        <v>1</v>
      </c>
      <c r="AZ575">
        <v>0</v>
      </c>
      <c r="BA575">
        <v>683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CV575">
        <v>0</v>
      </c>
      <c r="CW575">
        <v>0</v>
      </c>
      <c r="CX575">
        <f>ROUND(Y575*Source!I456,9)</f>
        <v>6.1599999999999997E-3</v>
      </c>
      <c r="CY575">
        <f t="shared" si="265"/>
        <v>614.09</v>
      </c>
      <c r="CZ575">
        <f t="shared" si="266"/>
        <v>614.09</v>
      </c>
      <c r="DA575">
        <f t="shared" si="267"/>
        <v>1</v>
      </c>
      <c r="DB575">
        <f t="shared" si="255"/>
        <v>4.91</v>
      </c>
      <c r="DC575">
        <f t="shared" si="256"/>
        <v>0</v>
      </c>
      <c r="DD575" t="s">
        <v>3</v>
      </c>
      <c r="DE575" t="s">
        <v>3</v>
      </c>
      <c r="DF575">
        <f t="shared" si="264"/>
        <v>3.78</v>
      </c>
      <c r="DG575">
        <f t="shared" si="261"/>
        <v>0</v>
      </c>
      <c r="DH575">
        <f t="shared" si="262"/>
        <v>0</v>
      </c>
      <c r="DI575">
        <f t="shared" si="242"/>
        <v>0</v>
      </c>
      <c r="DJ575">
        <f t="shared" si="268"/>
        <v>3.78</v>
      </c>
      <c r="DK575">
        <v>0</v>
      </c>
      <c r="DL575" t="s">
        <v>3</v>
      </c>
      <c r="DM575">
        <v>0</v>
      </c>
      <c r="DN575" t="s">
        <v>3</v>
      </c>
      <c r="DO575">
        <v>0</v>
      </c>
    </row>
    <row r="576" spans="1:119" x14ac:dyDescent="0.2">
      <c r="A576">
        <f>ROW(Source!A457)</f>
        <v>457</v>
      </c>
      <c r="B576">
        <v>151751235</v>
      </c>
      <c r="C576">
        <v>151752647</v>
      </c>
      <c r="D576">
        <v>37345142</v>
      </c>
      <c r="E576">
        <v>37345137</v>
      </c>
      <c r="F576">
        <v>1</v>
      </c>
      <c r="G576">
        <v>37345137</v>
      </c>
      <c r="H576">
        <v>1</v>
      </c>
      <c r="I576" t="s">
        <v>497</v>
      </c>
      <c r="J576" t="s">
        <v>3</v>
      </c>
      <c r="K576" t="s">
        <v>498</v>
      </c>
      <c r="L576">
        <v>1191</v>
      </c>
      <c r="N576">
        <v>1013</v>
      </c>
      <c r="O576" t="s">
        <v>499</v>
      </c>
      <c r="P576" t="s">
        <v>499</v>
      </c>
      <c r="Q576">
        <v>1</v>
      </c>
      <c r="W576">
        <v>0</v>
      </c>
      <c r="X576">
        <v>476480486</v>
      </c>
      <c r="Y576">
        <f t="shared" si="254"/>
        <v>4.49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1</v>
      </c>
      <c r="AJ576">
        <v>1</v>
      </c>
      <c r="AK576">
        <v>1</v>
      </c>
      <c r="AL576">
        <v>1</v>
      </c>
      <c r="AM576">
        <v>5</v>
      </c>
      <c r="AN576">
        <v>0</v>
      </c>
      <c r="AO576">
        <v>1</v>
      </c>
      <c r="AP576">
        <v>1</v>
      </c>
      <c r="AQ576">
        <v>0</v>
      </c>
      <c r="AR576">
        <v>0</v>
      </c>
      <c r="AS576" t="s">
        <v>3</v>
      </c>
      <c r="AT576">
        <v>4.49</v>
      </c>
      <c r="AU576" t="s">
        <v>3</v>
      </c>
      <c r="AV576">
        <v>1</v>
      </c>
      <c r="AW576">
        <v>2</v>
      </c>
      <c r="AX576">
        <v>151752657</v>
      </c>
      <c r="AY576">
        <v>1</v>
      </c>
      <c r="AZ576">
        <v>0</v>
      </c>
      <c r="BA576">
        <v>685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CU576">
        <f>ROUND(AT576*Source!I457*AH576*AL576,2)</f>
        <v>0</v>
      </c>
      <c r="CV576">
        <f>ROUND(Y576*Source!I457,9)</f>
        <v>3.4573</v>
      </c>
      <c r="CW576">
        <v>0</v>
      </c>
      <c r="CX576">
        <f>ROUND(Y576*Source!I457,9)</f>
        <v>3.4573</v>
      </c>
      <c r="CY576">
        <f>AD576</f>
        <v>0</v>
      </c>
      <c r="CZ576">
        <f>AH576</f>
        <v>0</v>
      </c>
      <c r="DA576">
        <f>AL576</f>
        <v>1</v>
      </c>
      <c r="DB576">
        <f t="shared" si="255"/>
        <v>0</v>
      </c>
      <c r="DC576">
        <f t="shared" si="256"/>
        <v>0</v>
      </c>
      <c r="DD576" t="s">
        <v>3</v>
      </c>
      <c r="DE576" t="s">
        <v>3</v>
      </c>
      <c r="DF576">
        <f t="shared" si="264"/>
        <v>0</v>
      </c>
      <c r="DG576">
        <f t="shared" si="261"/>
        <v>0</v>
      </c>
      <c r="DH576">
        <f t="shared" si="262"/>
        <v>0</v>
      </c>
      <c r="DI576">
        <f t="shared" si="242"/>
        <v>0</v>
      </c>
      <c r="DJ576">
        <f>DI576</f>
        <v>0</v>
      </c>
      <c r="DK576">
        <v>0</v>
      </c>
      <c r="DL576" t="s">
        <v>3</v>
      </c>
      <c r="DM576">
        <v>0</v>
      </c>
      <c r="DN576" t="s">
        <v>3</v>
      </c>
      <c r="DO576">
        <v>0</v>
      </c>
    </row>
    <row r="577" spans="1:119" x14ac:dyDescent="0.2">
      <c r="A577">
        <f>ROW(Source!A457)</f>
        <v>457</v>
      </c>
      <c r="B577">
        <v>151751235</v>
      </c>
      <c r="C577">
        <v>151752647</v>
      </c>
      <c r="D577">
        <v>37418445</v>
      </c>
      <c r="E577">
        <v>1</v>
      </c>
      <c r="F577">
        <v>1</v>
      </c>
      <c r="G577">
        <v>37345137</v>
      </c>
      <c r="H577">
        <v>2</v>
      </c>
      <c r="I577" t="s">
        <v>567</v>
      </c>
      <c r="J577" t="s">
        <v>568</v>
      </c>
      <c r="K577" t="s">
        <v>569</v>
      </c>
      <c r="L577">
        <v>1368</v>
      </c>
      <c r="N577">
        <v>1011</v>
      </c>
      <c r="O577" t="s">
        <v>503</v>
      </c>
      <c r="P577" t="s">
        <v>503</v>
      </c>
      <c r="Q577">
        <v>1</v>
      </c>
      <c r="W577">
        <v>0</v>
      </c>
      <c r="X577">
        <v>-1440889904</v>
      </c>
      <c r="Y577">
        <f t="shared" si="254"/>
        <v>0.01</v>
      </c>
      <c r="AA577">
        <v>0</v>
      </c>
      <c r="AB577">
        <v>1118.8900000000001</v>
      </c>
      <c r="AC577">
        <v>455.99</v>
      </c>
      <c r="AD577">
        <v>0</v>
      </c>
      <c r="AE577">
        <v>0</v>
      </c>
      <c r="AF577">
        <v>83.1</v>
      </c>
      <c r="AG577">
        <v>12.62</v>
      </c>
      <c r="AH577">
        <v>0</v>
      </c>
      <c r="AI577">
        <v>1</v>
      </c>
      <c r="AJ577">
        <v>12.86</v>
      </c>
      <c r="AK577">
        <v>34.51</v>
      </c>
      <c r="AL577">
        <v>1</v>
      </c>
      <c r="AM577">
        <v>2</v>
      </c>
      <c r="AN577">
        <v>0</v>
      </c>
      <c r="AO577">
        <v>1</v>
      </c>
      <c r="AP577">
        <v>1</v>
      </c>
      <c r="AQ577">
        <v>0</v>
      </c>
      <c r="AR577">
        <v>0</v>
      </c>
      <c r="AS577" t="s">
        <v>3</v>
      </c>
      <c r="AT577">
        <v>0.01</v>
      </c>
      <c r="AU577" t="s">
        <v>3</v>
      </c>
      <c r="AV577">
        <v>0</v>
      </c>
      <c r="AW577">
        <v>2</v>
      </c>
      <c r="AX577">
        <v>151752658</v>
      </c>
      <c r="AY577">
        <v>1</v>
      </c>
      <c r="AZ577">
        <v>0</v>
      </c>
      <c r="BA577">
        <v>686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CV577">
        <v>0</v>
      </c>
      <c r="CW577">
        <f>ROUND(Y577*Source!I457,9)</f>
        <v>7.7000000000000002E-3</v>
      </c>
      <c r="CX577">
        <f>ROUND(Y577*Source!I457,9)</f>
        <v>7.7000000000000002E-3</v>
      </c>
      <c r="CY577">
        <f>AB577</f>
        <v>1118.8900000000001</v>
      </c>
      <c r="CZ577">
        <f>AF577</f>
        <v>83.1</v>
      </c>
      <c r="DA577">
        <f>AJ577</f>
        <v>12.86</v>
      </c>
      <c r="DB577">
        <f t="shared" si="255"/>
        <v>0.83</v>
      </c>
      <c r="DC577">
        <f t="shared" si="256"/>
        <v>0.13</v>
      </c>
      <c r="DD577" t="s">
        <v>3</v>
      </c>
      <c r="DE577" t="s">
        <v>3</v>
      </c>
      <c r="DF577">
        <f t="shared" si="264"/>
        <v>0</v>
      </c>
      <c r="DG577">
        <f>ROUND(ROUND(AF577*AJ577,2)*CX577,2)</f>
        <v>8.23</v>
      </c>
      <c r="DH577">
        <f>ROUND(ROUND(AG577*AK577,2)*CX577,2)</f>
        <v>3.35</v>
      </c>
      <c r="DI577">
        <f t="shared" ref="DI577:DI640" si="269">ROUND(ROUND(AH577,2)*CX577,2)</f>
        <v>0</v>
      </c>
      <c r="DJ577">
        <f>DG577</f>
        <v>8.23</v>
      </c>
      <c r="DK577">
        <v>0</v>
      </c>
      <c r="DL577" t="s">
        <v>3</v>
      </c>
      <c r="DM577">
        <v>0</v>
      </c>
      <c r="DN577" t="s">
        <v>3</v>
      </c>
      <c r="DO577">
        <v>0</v>
      </c>
    </row>
    <row r="578" spans="1:119" x14ac:dyDescent="0.2">
      <c r="A578">
        <f>ROW(Source!A457)</f>
        <v>457</v>
      </c>
      <c r="B578">
        <v>151751235</v>
      </c>
      <c r="C578">
        <v>151752647</v>
      </c>
      <c r="D578">
        <v>37417692</v>
      </c>
      <c r="E578">
        <v>1</v>
      </c>
      <c r="F578">
        <v>1</v>
      </c>
      <c r="G578">
        <v>37345137</v>
      </c>
      <c r="H578">
        <v>2</v>
      </c>
      <c r="I578" t="s">
        <v>570</v>
      </c>
      <c r="J578" t="s">
        <v>571</v>
      </c>
      <c r="K578" t="s">
        <v>572</v>
      </c>
      <c r="L578">
        <v>1368</v>
      </c>
      <c r="N578">
        <v>1011</v>
      </c>
      <c r="O578" t="s">
        <v>503</v>
      </c>
      <c r="P578" t="s">
        <v>503</v>
      </c>
      <c r="Q578">
        <v>1</v>
      </c>
      <c r="W578">
        <v>0</v>
      </c>
      <c r="X578">
        <v>1668154095</v>
      </c>
      <c r="Y578">
        <f t="shared" si="254"/>
        <v>0.01</v>
      </c>
      <c r="AA578">
        <v>0</v>
      </c>
      <c r="AB578">
        <v>2149.79</v>
      </c>
      <c r="AC578">
        <v>611.71</v>
      </c>
      <c r="AD578">
        <v>0</v>
      </c>
      <c r="AE578">
        <v>0</v>
      </c>
      <c r="AF578">
        <v>179.17</v>
      </c>
      <c r="AG578">
        <v>16.93</v>
      </c>
      <c r="AH578">
        <v>0</v>
      </c>
      <c r="AI578">
        <v>1</v>
      </c>
      <c r="AJ578">
        <v>11.46</v>
      </c>
      <c r="AK578">
        <v>34.51</v>
      </c>
      <c r="AL578">
        <v>1</v>
      </c>
      <c r="AM578">
        <v>2</v>
      </c>
      <c r="AN578">
        <v>0</v>
      </c>
      <c r="AO578">
        <v>1</v>
      </c>
      <c r="AP578">
        <v>1</v>
      </c>
      <c r="AQ578">
        <v>0</v>
      </c>
      <c r="AR578">
        <v>0</v>
      </c>
      <c r="AS578" t="s">
        <v>3</v>
      </c>
      <c r="AT578">
        <v>0.01</v>
      </c>
      <c r="AU578" t="s">
        <v>3</v>
      </c>
      <c r="AV578">
        <v>0</v>
      </c>
      <c r="AW578">
        <v>2</v>
      </c>
      <c r="AX578">
        <v>151752659</v>
      </c>
      <c r="AY578">
        <v>1</v>
      </c>
      <c r="AZ578">
        <v>0</v>
      </c>
      <c r="BA578">
        <v>687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CV578">
        <v>0</v>
      </c>
      <c r="CW578">
        <f>ROUND(Y578*Source!I457,9)</f>
        <v>7.7000000000000002E-3</v>
      </c>
      <c r="CX578">
        <f>ROUND(Y578*Source!I457,9)</f>
        <v>7.7000000000000002E-3</v>
      </c>
      <c r="CY578">
        <f>AB578</f>
        <v>2149.79</v>
      </c>
      <c r="CZ578">
        <f>AF578</f>
        <v>179.17</v>
      </c>
      <c r="DA578">
        <f>AJ578</f>
        <v>11.46</v>
      </c>
      <c r="DB578">
        <f t="shared" si="255"/>
        <v>1.79</v>
      </c>
      <c r="DC578">
        <f t="shared" si="256"/>
        <v>0.17</v>
      </c>
      <c r="DD578" t="s">
        <v>3</v>
      </c>
      <c r="DE578" t="s">
        <v>3</v>
      </c>
      <c r="DF578">
        <f t="shared" si="264"/>
        <v>0</v>
      </c>
      <c r="DG578">
        <f>ROUND(ROUND(AF578*AJ578,2)*CX578,2)</f>
        <v>15.81</v>
      </c>
      <c r="DH578">
        <f>ROUND(ROUND(AG578*AK578,2)*CX578,2)</f>
        <v>4.5</v>
      </c>
      <c r="DI578">
        <f t="shared" si="269"/>
        <v>0</v>
      </c>
      <c r="DJ578">
        <f>DG578</f>
        <v>15.81</v>
      </c>
      <c r="DK578">
        <v>0</v>
      </c>
      <c r="DL578" t="s">
        <v>3</v>
      </c>
      <c r="DM578">
        <v>0</v>
      </c>
      <c r="DN578" t="s">
        <v>3</v>
      </c>
      <c r="DO578">
        <v>0</v>
      </c>
    </row>
    <row r="579" spans="1:119" x14ac:dyDescent="0.2">
      <c r="A579">
        <f>ROW(Source!A457)</f>
        <v>457</v>
      </c>
      <c r="B579">
        <v>151751235</v>
      </c>
      <c r="C579">
        <v>151752647</v>
      </c>
      <c r="D579">
        <v>37394570</v>
      </c>
      <c r="E579">
        <v>1</v>
      </c>
      <c r="F579">
        <v>1</v>
      </c>
      <c r="G579">
        <v>37345137</v>
      </c>
      <c r="H579">
        <v>3</v>
      </c>
      <c r="I579" t="s">
        <v>573</v>
      </c>
      <c r="J579" t="s">
        <v>574</v>
      </c>
      <c r="K579" t="s">
        <v>575</v>
      </c>
      <c r="L579">
        <v>1346</v>
      </c>
      <c r="N579">
        <v>1009</v>
      </c>
      <c r="O579" t="s">
        <v>507</v>
      </c>
      <c r="P579" t="s">
        <v>507</v>
      </c>
      <c r="Q579">
        <v>1</v>
      </c>
      <c r="W579">
        <v>0</v>
      </c>
      <c r="X579">
        <v>1946441422</v>
      </c>
      <c r="Y579">
        <f t="shared" si="254"/>
        <v>0.43</v>
      </c>
      <c r="AA579">
        <v>12.58</v>
      </c>
      <c r="AB579">
        <v>0</v>
      </c>
      <c r="AC579">
        <v>0</v>
      </c>
      <c r="AD579">
        <v>0</v>
      </c>
      <c r="AE579">
        <v>1.39</v>
      </c>
      <c r="AF579">
        <v>0</v>
      </c>
      <c r="AG579">
        <v>0</v>
      </c>
      <c r="AH579">
        <v>0</v>
      </c>
      <c r="AI579">
        <v>9.0500000000000007</v>
      </c>
      <c r="AJ579">
        <v>1</v>
      </c>
      <c r="AK579">
        <v>1</v>
      </c>
      <c r="AL579">
        <v>1</v>
      </c>
      <c r="AM579">
        <v>2</v>
      </c>
      <c r="AN579">
        <v>0</v>
      </c>
      <c r="AO579">
        <v>1</v>
      </c>
      <c r="AP579">
        <v>1</v>
      </c>
      <c r="AQ579">
        <v>0</v>
      </c>
      <c r="AR579">
        <v>0</v>
      </c>
      <c r="AS579" t="s">
        <v>3</v>
      </c>
      <c r="AT579">
        <v>0.43</v>
      </c>
      <c r="AU579" t="s">
        <v>3</v>
      </c>
      <c r="AV579">
        <v>0</v>
      </c>
      <c r="AW579">
        <v>2</v>
      </c>
      <c r="AX579">
        <v>151752660</v>
      </c>
      <c r="AY579">
        <v>1</v>
      </c>
      <c r="AZ579">
        <v>0</v>
      </c>
      <c r="BA579">
        <v>688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CV579">
        <v>0</v>
      </c>
      <c r="CW579">
        <v>0</v>
      </c>
      <c r="CX579">
        <f>ROUND(Y579*Source!I457,9)</f>
        <v>0.33110000000000001</v>
      </c>
      <c r="CY579">
        <f t="shared" ref="CY579:CY584" si="270">AA579</f>
        <v>12.58</v>
      </c>
      <c r="CZ579">
        <f t="shared" ref="CZ579:CZ584" si="271">AE579</f>
        <v>1.39</v>
      </c>
      <c r="DA579">
        <f t="shared" ref="DA579:DA584" si="272">AI579</f>
        <v>9.0500000000000007</v>
      </c>
      <c r="DB579">
        <f t="shared" si="255"/>
        <v>0.6</v>
      </c>
      <c r="DC579">
        <f t="shared" si="256"/>
        <v>0</v>
      </c>
      <c r="DD579" t="s">
        <v>3</v>
      </c>
      <c r="DE579" t="s">
        <v>3</v>
      </c>
      <c r="DF579">
        <f t="shared" ref="DF579:DF584" si="273">ROUND(ROUND(AE579*AI579,2)*CX579,2)</f>
        <v>4.17</v>
      </c>
      <c r="DG579">
        <f t="shared" ref="DG579:DG595" si="274">ROUND(ROUND(AF579,2)*CX579,2)</f>
        <v>0</v>
      </c>
      <c r="DH579">
        <f t="shared" ref="DH579:DH595" si="275">ROUND(ROUND(AG579,2)*CX579,2)</f>
        <v>0</v>
      </c>
      <c r="DI579">
        <f t="shared" si="269"/>
        <v>0</v>
      </c>
      <c r="DJ579">
        <f t="shared" ref="DJ579:DJ584" si="276">DF579</f>
        <v>4.17</v>
      </c>
      <c r="DK579">
        <v>0</v>
      </c>
      <c r="DL579" t="s">
        <v>3</v>
      </c>
      <c r="DM579">
        <v>0</v>
      </c>
      <c r="DN579" t="s">
        <v>3</v>
      </c>
      <c r="DO579">
        <v>0</v>
      </c>
    </row>
    <row r="580" spans="1:119" x14ac:dyDescent="0.2">
      <c r="A580">
        <f>ROW(Source!A457)</f>
        <v>457</v>
      </c>
      <c r="B580">
        <v>151751235</v>
      </c>
      <c r="C580">
        <v>151752647</v>
      </c>
      <c r="D580">
        <v>37395012</v>
      </c>
      <c r="E580">
        <v>1</v>
      </c>
      <c r="F580">
        <v>1</v>
      </c>
      <c r="G580">
        <v>37345137</v>
      </c>
      <c r="H580">
        <v>3</v>
      </c>
      <c r="I580" t="s">
        <v>576</v>
      </c>
      <c r="J580" t="s">
        <v>577</v>
      </c>
      <c r="K580" t="s">
        <v>578</v>
      </c>
      <c r="L580">
        <v>1346</v>
      </c>
      <c r="N580">
        <v>1009</v>
      </c>
      <c r="O580" t="s">
        <v>507</v>
      </c>
      <c r="P580" t="s">
        <v>507</v>
      </c>
      <c r="Q580">
        <v>1</v>
      </c>
      <c r="W580">
        <v>0</v>
      </c>
      <c r="X580">
        <v>100288402</v>
      </c>
      <c r="Y580">
        <f t="shared" si="254"/>
        <v>0.16</v>
      </c>
      <c r="AA580">
        <v>270.42</v>
      </c>
      <c r="AB580">
        <v>0</v>
      </c>
      <c r="AC580">
        <v>0</v>
      </c>
      <c r="AD580">
        <v>0</v>
      </c>
      <c r="AE580">
        <v>159.07</v>
      </c>
      <c r="AF580">
        <v>0</v>
      </c>
      <c r="AG580">
        <v>0</v>
      </c>
      <c r="AH580">
        <v>0</v>
      </c>
      <c r="AI580">
        <v>1.7</v>
      </c>
      <c r="AJ580">
        <v>1</v>
      </c>
      <c r="AK580">
        <v>1</v>
      </c>
      <c r="AL580">
        <v>1</v>
      </c>
      <c r="AM580">
        <v>2</v>
      </c>
      <c r="AN580">
        <v>0</v>
      </c>
      <c r="AO580">
        <v>1</v>
      </c>
      <c r="AP580">
        <v>1</v>
      </c>
      <c r="AQ580">
        <v>0</v>
      </c>
      <c r="AR580">
        <v>0</v>
      </c>
      <c r="AS580" t="s">
        <v>3</v>
      </c>
      <c r="AT580">
        <v>0.16</v>
      </c>
      <c r="AU580" t="s">
        <v>3</v>
      </c>
      <c r="AV580">
        <v>0</v>
      </c>
      <c r="AW580">
        <v>2</v>
      </c>
      <c r="AX580">
        <v>151752661</v>
      </c>
      <c r="AY580">
        <v>1</v>
      </c>
      <c r="AZ580">
        <v>0</v>
      </c>
      <c r="BA580">
        <v>689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CV580">
        <v>0</v>
      </c>
      <c r="CW580">
        <v>0</v>
      </c>
      <c r="CX580">
        <f>ROUND(Y580*Source!I457,9)</f>
        <v>0.1232</v>
      </c>
      <c r="CY580">
        <f t="shared" si="270"/>
        <v>270.42</v>
      </c>
      <c r="CZ580">
        <f t="shared" si="271"/>
        <v>159.07</v>
      </c>
      <c r="DA580">
        <f t="shared" si="272"/>
        <v>1.7</v>
      </c>
      <c r="DB580">
        <f t="shared" si="255"/>
        <v>25.45</v>
      </c>
      <c r="DC580">
        <f t="shared" si="256"/>
        <v>0</v>
      </c>
      <c r="DD580" t="s">
        <v>3</v>
      </c>
      <c r="DE580" t="s">
        <v>3</v>
      </c>
      <c r="DF580">
        <f t="shared" si="273"/>
        <v>33.32</v>
      </c>
      <c r="DG580">
        <f t="shared" si="274"/>
        <v>0</v>
      </c>
      <c r="DH580">
        <f t="shared" si="275"/>
        <v>0</v>
      </c>
      <c r="DI580">
        <f t="shared" si="269"/>
        <v>0</v>
      </c>
      <c r="DJ580">
        <f t="shared" si="276"/>
        <v>33.32</v>
      </c>
      <c r="DK580">
        <v>0</v>
      </c>
      <c r="DL580" t="s">
        <v>3</v>
      </c>
      <c r="DM580">
        <v>0</v>
      </c>
      <c r="DN580" t="s">
        <v>3</v>
      </c>
      <c r="DO580">
        <v>0</v>
      </c>
    </row>
    <row r="581" spans="1:119" x14ac:dyDescent="0.2">
      <c r="A581">
        <f>ROW(Source!A457)</f>
        <v>457</v>
      </c>
      <c r="B581">
        <v>151751235</v>
      </c>
      <c r="C581">
        <v>151752647</v>
      </c>
      <c r="D581">
        <v>109858757</v>
      </c>
      <c r="E581">
        <v>1</v>
      </c>
      <c r="F581">
        <v>1</v>
      </c>
      <c r="G581">
        <v>37345137</v>
      </c>
      <c r="H581">
        <v>3</v>
      </c>
      <c r="I581" t="s">
        <v>579</v>
      </c>
      <c r="J581" t="s">
        <v>580</v>
      </c>
      <c r="K581" t="s">
        <v>581</v>
      </c>
      <c r="L581">
        <v>1355</v>
      </c>
      <c r="N581">
        <v>1010</v>
      </c>
      <c r="O581" t="s">
        <v>184</v>
      </c>
      <c r="P581" t="s">
        <v>184</v>
      </c>
      <c r="Q581">
        <v>100</v>
      </c>
      <c r="W581">
        <v>0</v>
      </c>
      <c r="X581">
        <v>812954682</v>
      </c>
      <c r="Y581">
        <f t="shared" si="254"/>
        <v>0.05</v>
      </c>
      <c r="AA581">
        <v>939.39</v>
      </c>
      <c r="AB581">
        <v>0</v>
      </c>
      <c r="AC581">
        <v>0</v>
      </c>
      <c r="AD581">
        <v>0</v>
      </c>
      <c r="AE581">
        <v>68.819999999999993</v>
      </c>
      <c r="AF581">
        <v>0</v>
      </c>
      <c r="AG581">
        <v>0</v>
      </c>
      <c r="AH581">
        <v>0</v>
      </c>
      <c r="AI581">
        <v>13.65</v>
      </c>
      <c r="AJ581">
        <v>1</v>
      </c>
      <c r="AK581">
        <v>1</v>
      </c>
      <c r="AL581">
        <v>1</v>
      </c>
      <c r="AM581">
        <v>2</v>
      </c>
      <c r="AN581">
        <v>0</v>
      </c>
      <c r="AO581">
        <v>1</v>
      </c>
      <c r="AP581">
        <v>1</v>
      </c>
      <c r="AQ581">
        <v>0</v>
      </c>
      <c r="AR581">
        <v>0</v>
      </c>
      <c r="AS581" t="s">
        <v>3</v>
      </c>
      <c r="AT581">
        <v>0.05</v>
      </c>
      <c r="AU581" t="s">
        <v>3</v>
      </c>
      <c r="AV581">
        <v>0</v>
      </c>
      <c r="AW581">
        <v>2</v>
      </c>
      <c r="AX581">
        <v>151752662</v>
      </c>
      <c r="AY581">
        <v>1</v>
      </c>
      <c r="AZ581">
        <v>0</v>
      </c>
      <c r="BA581">
        <v>690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CV581">
        <v>0</v>
      </c>
      <c r="CW581">
        <v>0</v>
      </c>
      <c r="CX581">
        <f>ROUND(Y581*Source!I457,9)</f>
        <v>3.85E-2</v>
      </c>
      <c r="CY581">
        <f t="shared" si="270"/>
        <v>939.39</v>
      </c>
      <c r="CZ581">
        <f t="shared" si="271"/>
        <v>68.819999999999993</v>
      </c>
      <c r="DA581">
        <f t="shared" si="272"/>
        <v>13.65</v>
      </c>
      <c r="DB581">
        <f t="shared" si="255"/>
        <v>3.44</v>
      </c>
      <c r="DC581">
        <f t="shared" si="256"/>
        <v>0</v>
      </c>
      <c r="DD581" t="s">
        <v>3</v>
      </c>
      <c r="DE581" t="s">
        <v>3</v>
      </c>
      <c r="DF581">
        <f t="shared" si="273"/>
        <v>36.17</v>
      </c>
      <c r="DG581">
        <f t="shared" si="274"/>
        <v>0</v>
      </c>
      <c r="DH581">
        <f t="shared" si="275"/>
        <v>0</v>
      </c>
      <c r="DI581">
        <f t="shared" si="269"/>
        <v>0</v>
      </c>
      <c r="DJ581">
        <f t="shared" si="276"/>
        <v>36.17</v>
      </c>
      <c r="DK581">
        <v>0</v>
      </c>
      <c r="DL581" t="s">
        <v>3</v>
      </c>
      <c r="DM581">
        <v>0</v>
      </c>
      <c r="DN581" t="s">
        <v>3</v>
      </c>
      <c r="DO581">
        <v>0</v>
      </c>
    </row>
    <row r="582" spans="1:119" x14ac:dyDescent="0.2">
      <c r="A582">
        <f>ROW(Source!A457)</f>
        <v>457</v>
      </c>
      <c r="B582">
        <v>151751235</v>
      </c>
      <c r="C582">
        <v>151752647</v>
      </c>
      <c r="D582">
        <v>113490138</v>
      </c>
      <c r="E582">
        <v>1</v>
      </c>
      <c r="F582">
        <v>1</v>
      </c>
      <c r="G582">
        <v>37345137</v>
      </c>
      <c r="H582">
        <v>3</v>
      </c>
      <c r="I582" t="s">
        <v>582</v>
      </c>
      <c r="J582" t="s">
        <v>583</v>
      </c>
      <c r="K582" t="s">
        <v>584</v>
      </c>
      <c r="L582">
        <v>1356</v>
      </c>
      <c r="N582">
        <v>1010</v>
      </c>
      <c r="O582" t="s">
        <v>176</v>
      </c>
      <c r="P582" t="s">
        <v>176</v>
      </c>
      <c r="Q582">
        <v>1000</v>
      </c>
      <c r="W582">
        <v>0</v>
      </c>
      <c r="X582">
        <v>-1101602209</v>
      </c>
      <c r="Y582">
        <f t="shared" si="254"/>
        <v>1.2200000000000001E-2</v>
      </c>
      <c r="AA582">
        <v>1250.79</v>
      </c>
      <c r="AB582">
        <v>0</v>
      </c>
      <c r="AC582">
        <v>0</v>
      </c>
      <c r="AD582">
        <v>0</v>
      </c>
      <c r="AE582">
        <v>183.4</v>
      </c>
      <c r="AF582">
        <v>0</v>
      </c>
      <c r="AG582">
        <v>0</v>
      </c>
      <c r="AH582">
        <v>0</v>
      </c>
      <c r="AI582">
        <v>6.82</v>
      </c>
      <c r="AJ582">
        <v>1</v>
      </c>
      <c r="AK582">
        <v>1</v>
      </c>
      <c r="AL582">
        <v>1</v>
      </c>
      <c r="AM582">
        <v>2</v>
      </c>
      <c r="AN582">
        <v>0</v>
      </c>
      <c r="AO582">
        <v>1</v>
      </c>
      <c r="AP582">
        <v>1</v>
      </c>
      <c r="AQ582">
        <v>0</v>
      </c>
      <c r="AR582">
        <v>0</v>
      </c>
      <c r="AS582" t="s">
        <v>3</v>
      </c>
      <c r="AT582">
        <v>1.2200000000000001E-2</v>
      </c>
      <c r="AU582" t="s">
        <v>3</v>
      </c>
      <c r="AV582">
        <v>0</v>
      </c>
      <c r="AW582">
        <v>2</v>
      </c>
      <c r="AX582">
        <v>151752663</v>
      </c>
      <c r="AY582">
        <v>1</v>
      </c>
      <c r="AZ582">
        <v>0</v>
      </c>
      <c r="BA582">
        <v>691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CV582">
        <v>0</v>
      </c>
      <c r="CW582">
        <v>0</v>
      </c>
      <c r="CX582">
        <f>ROUND(Y582*Source!I457,9)</f>
        <v>9.3939999999999996E-3</v>
      </c>
      <c r="CY582">
        <f t="shared" si="270"/>
        <v>1250.79</v>
      </c>
      <c r="CZ582">
        <f t="shared" si="271"/>
        <v>183.4</v>
      </c>
      <c r="DA582">
        <f t="shared" si="272"/>
        <v>6.82</v>
      </c>
      <c r="DB582">
        <f t="shared" si="255"/>
        <v>2.2400000000000002</v>
      </c>
      <c r="DC582">
        <f t="shared" si="256"/>
        <v>0</v>
      </c>
      <c r="DD582" t="s">
        <v>3</v>
      </c>
      <c r="DE582" t="s">
        <v>3</v>
      </c>
      <c r="DF582">
        <f t="shared" si="273"/>
        <v>11.75</v>
      </c>
      <c r="DG582">
        <f t="shared" si="274"/>
        <v>0</v>
      </c>
      <c r="DH582">
        <f t="shared" si="275"/>
        <v>0</v>
      </c>
      <c r="DI582">
        <f t="shared" si="269"/>
        <v>0</v>
      </c>
      <c r="DJ582">
        <f t="shared" si="276"/>
        <v>11.75</v>
      </c>
      <c r="DK582">
        <v>0</v>
      </c>
      <c r="DL582" t="s">
        <v>3</v>
      </c>
      <c r="DM582">
        <v>0</v>
      </c>
      <c r="DN582" t="s">
        <v>3</v>
      </c>
      <c r="DO582">
        <v>0</v>
      </c>
    </row>
    <row r="583" spans="1:119" x14ac:dyDescent="0.2">
      <c r="A583">
        <f>ROW(Source!A457)</f>
        <v>457</v>
      </c>
      <c r="B583">
        <v>151751235</v>
      </c>
      <c r="C583">
        <v>151752647</v>
      </c>
      <c r="D583">
        <v>37406820</v>
      </c>
      <c r="E583">
        <v>1</v>
      </c>
      <c r="F583">
        <v>1</v>
      </c>
      <c r="G583">
        <v>37345137</v>
      </c>
      <c r="H583">
        <v>3</v>
      </c>
      <c r="I583" t="s">
        <v>585</v>
      </c>
      <c r="J583" t="s">
        <v>586</v>
      </c>
      <c r="K583" t="s">
        <v>587</v>
      </c>
      <c r="L583">
        <v>1354</v>
      </c>
      <c r="N583">
        <v>1010</v>
      </c>
      <c r="O583" t="s">
        <v>29</v>
      </c>
      <c r="P583" t="s">
        <v>29</v>
      </c>
      <c r="Q583">
        <v>1</v>
      </c>
      <c r="W583">
        <v>0</v>
      </c>
      <c r="X583">
        <v>1920044476</v>
      </c>
      <c r="Y583">
        <f t="shared" si="254"/>
        <v>3.1</v>
      </c>
      <c r="AA583">
        <v>24.78</v>
      </c>
      <c r="AB583">
        <v>0</v>
      </c>
      <c r="AC583">
        <v>0</v>
      </c>
      <c r="AD583">
        <v>0</v>
      </c>
      <c r="AE583">
        <v>6.94</v>
      </c>
      <c r="AF583">
        <v>0</v>
      </c>
      <c r="AG583">
        <v>0</v>
      </c>
      <c r="AH583">
        <v>0</v>
      </c>
      <c r="AI583">
        <v>3.57</v>
      </c>
      <c r="AJ583">
        <v>1</v>
      </c>
      <c r="AK583">
        <v>1</v>
      </c>
      <c r="AL583">
        <v>1</v>
      </c>
      <c r="AM583">
        <v>2</v>
      </c>
      <c r="AN583">
        <v>0</v>
      </c>
      <c r="AO583">
        <v>1</v>
      </c>
      <c r="AP583">
        <v>1</v>
      </c>
      <c r="AQ583">
        <v>0</v>
      </c>
      <c r="AR583">
        <v>0</v>
      </c>
      <c r="AS583" t="s">
        <v>3</v>
      </c>
      <c r="AT583">
        <v>3.1</v>
      </c>
      <c r="AU583" t="s">
        <v>3</v>
      </c>
      <c r="AV583">
        <v>0</v>
      </c>
      <c r="AW583">
        <v>2</v>
      </c>
      <c r="AX583">
        <v>151752664</v>
      </c>
      <c r="AY583">
        <v>1</v>
      </c>
      <c r="AZ583">
        <v>0</v>
      </c>
      <c r="BA583">
        <v>692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CV583">
        <v>0</v>
      </c>
      <c r="CW583">
        <v>0</v>
      </c>
      <c r="CX583">
        <f>ROUND(Y583*Source!I457,9)</f>
        <v>2.387</v>
      </c>
      <c r="CY583">
        <f t="shared" si="270"/>
        <v>24.78</v>
      </c>
      <c r="CZ583">
        <f t="shared" si="271"/>
        <v>6.94</v>
      </c>
      <c r="DA583">
        <f t="shared" si="272"/>
        <v>3.57</v>
      </c>
      <c r="DB583">
        <f t="shared" si="255"/>
        <v>21.51</v>
      </c>
      <c r="DC583">
        <f t="shared" si="256"/>
        <v>0</v>
      </c>
      <c r="DD583" t="s">
        <v>3</v>
      </c>
      <c r="DE583" t="s">
        <v>3</v>
      </c>
      <c r="DF583">
        <f t="shared" si="273"/>
        <v>59.15</v>
      </c>
      <c r="DG583">
        <f t="shared" si="274"/>
        <v>0</v>
      </c>
      <c r="DH583">
        <f t="shared" si="275"/>
        <v>0</v>
      </c>
      <c r="DI583">
        <f t="shared" si="269"/>
        <v>0</v>
      </c>
      <c r="DJ583">
        <f t="shared" si="276"/>
        <v>59.15</v>
      </c>
      <c r="DK583">
        <v>0</v>
      </c>
      <c r="DL583" t="s">
        <v>3</v>
      </c>
      <c r="DM583">
        <v>0</v>
      </c>
      <c r="DN583" t="s">
        <v>3</v>
      </c>
      <c r="DO583">
        <v>0</v>
      </c>
    </row>
    <row r="584" spans="1:119" x14ac:dyDescent="0.2">
      <c r="A584">
        <f>ROW(Source!A457)</f>
        <v>457</v>
      </c>
      <c r="B584">
        <v>151751235</v>
      </c>
      <c r="C584">
        <v>151752647</v>
      </c>
      <c r="D584">
        <v>37406827</v>
      </c>
      <c r="E584">
        <v>1</v>
      </c>
      <c r="F584">
        <v>1</v>
      </c>
      <c r="G584">
        <v>37345137</v>
      </c>
      <c r="H584">
        <v>3</v>
      </c>
      <c r="I584" t="s">
        <v>588</v>
      </c>
      <c r="J584" t="s">
        <v>589</v>
      </c>
      <c r="K584" t="s">
        <v>590</v>
      </c>
      <c r="L584">
        <v>1356</v>
      </c>
      <c r="N584">
        <v>1010</v>
      </c>
      <c r="O584" t="s">
        <v>176</v>
      </c>
      <c r="P584" t="s">
        <v>176</v>
      </c>
      <c r="Q584">
        <v>1000</v>
      </c>
      <c r="W584">
        <v>0</v>
      </c>
      <c r="X584">
        <v>-2134074556</v>
      </c>
      <c r="Y584">
        <f t="shared" si="254"/>
        <v>8.0000000000000002E-3</v>
      </c>
      <c r="AA584">
        <v>669.36</v>
      </c>
      <c r="AB584">
        <v>0</v>
      </c>
      <c r="AC584">
        <v>0</v>
      </c>
      <c r="AD584">
        <v>0</v>
      </c>
      <c r="AE584">
        <v>614.09</v>
      </c>
      <c r="AF584">
        <v>0</v>
      </c>
      <c r="AG584">
        <v>0</v>
      </c>
      <c r="AH584">
        <v>0</v>
      </c>
      <c r="AI584">
        <v>1.0900000000000001</v>
      </c>
      <c r="AJ584">
        <v>1</v>
      </c>
      <c r="AK584">
        <v>1</v>
      </c>
      <c r="AL584">
        <v>1</v>
      </c>
      <c r="AM584">
        <v>2</v>
      </c>
      <c r="AN584">
        <v>0</v>
      </c>
      <c r="AO584">
        <v>1</v>
      </c>
      <c r="AP584">
        <v>1</v>
      </c>
      <c r="AQ584">
        <v>0</v>
      </c>
      <c r="AR584">
        <v>0</v>
      </c>
      <c r="AS584" t="s">
        <v>3</v>
      </c>
      <c r="AT584">
        <v>8.0000000000000002E-3</v>
      </c>
      <c r="AU584" t="s">
        <v>3</v>
      </c>
      <c r="AV584">
        <v>0</v>
      </c>
      <c r="AW584">
        <v>2</v>
      </c>
      <c r="AX584">
        <v>151752665</v>
      </c>
      <c r="AY584">
        <v>1</v>
      </c>
      <c r="AZ584">
        <v>0</v>
      </c>
      <c r="BA584">
        <v>693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CV584">
        <v>0</v>
      </c>
      <c r="CW584">
        <v>0</v>
      </c>
      <c r="CX584">
        <f>ROUND(Y584*Source!I457,9)</f>
        <v>6.1599999999999997E-3</v>
      </c>
      <c r="CY584">
        <f t="shared" si="270"/>
        <v>669.36</v>
      </c>
      <c r="CZ584">
        <f t="shared" si="271"/>
        <v>614.09</v>
      </c>
      <c r="DA584">
        <f t="shared" si="272"/>
        <v>1.0900000000000001</v>
      </c>
      <c r="DB584">
        <f t="shared" si="255"/>
        <v>4.91</v>
      </c>
      <c r="DC584">
        <f t="shared" si="256"/>
        <v>0</v>
      </c>
      <c r="DD584" t="s">
        <v>3</v>
      </c>
      <c r="DE584" t="s">
        <v>3</v>
      </c>
      <c r="DF584">
        <f t="shared" si="273"/>
        <v>4.12</v>
      </c>
      <c r="DG584">
        <f t="shared" si="274"/>
        <v>0</v>
      </c>
      <c r="DH584">
        <f t="shared" si="275"/>
        <v>0</v>
      </c>
      <c r="DI584">
        <f t="shared" si="269"/>
        <v>0</v>
      </c>
      <c r="DJ584">
        <f t="shared" si="276"/>
        <v>4.12</v>
      </c>
      <c r="DK584">
        <v>0</v>
      </c>
      <c r="DL584" t="s">
        <v>3</v>
      </c>
      <c r="DM584">
        <v>0</v>
      </c>
      <c r="DN584" t="s">
        <v>3</v>
      </c>
      <c r="DO584">
        <v>0</v>
      </c>
    </row>
    <row r="585" spans="1:119" x14ac:dyDescent="0.2">
      <c r="A585">
        <f>ROW(Source!A460)</f>
        <v>460</v>
      </c>
      <c r="B585">
        <v>151751237</v>
      </c>
      <c r="C585">
        <v>151752668</v>
      </c>
      <c r="D585">
        <v>37345142</v>
      </c>
      <c r="E585">
        <v>37345137</v>
      </c>
      <c r="F585">
        <v>1</v>
      </c>
      <c r="G585">
        <v>37345137</v>
      </c>
      <c r="H585">
        <v>1</v>
      </c>
      <c r="I585" t="s">
        <v>497</v>
      </c>
      <c r="J585" t="s">
        <v>3</v>
      </c>
      <c r="K585" t="s">
        <v>498</v>
      </c>
      <c r="L585">
        <v>1191</v>
      </c>
      <c r="N585">
        <v>1013</v>
      </c>
      <c r="O585" t="s">
        <v>499</v>
      </c>
      <c r="P585" t="s">
        <v>499</v>
      </c>
      <c r="Q585">
        <v>1</v>
      </c>
      <c r="W585">
        <v>0</v>
      </c>
      <c r="X585">
        <v>476480486</v>
      </c>
      <c r="Y585">
        <f t="shared" si="254"/>
        <v>33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1</v>
      </c>
      <c r="AJ585">
        <v>1</v>
      </c>
      <c r="AK585">
        <v>1</v>
      </c>
      <c r="AL585">
        <v>1</v>
      </c>
      <c r="AM585">
        <v>-2</v>
      </c>
      <c r="AN585">
        <v>0</v>
      </c>
      <c r="AO585">
        <v>1</v>
      </c>
      <c r="AP585">
        <v>1</v>
      </c>
      <c r="AQ585">
        <v>0</v>
      </c>
      <c r="AR585">
        <v>0</v>
      </c>
      <c r="AS585" t="s">
        <v>3</v>
      </c>
      <c r="AT585">
        <v>33</v>
      </c>
      <c r="AU585" t="s">
        <v>3</v>
      </c>
      <c r="AV585">
        <v>1</v>
      </c>
      <c r="AW585">
        <v>2</v>
      </c>
      <c r="AX585">
        <v>151752679</v>
      </c>
      <c r="AY585">
        <v>1</v>
      </c>
      <c r="AZ585">
        <v>0</v>
      </c>
      <c r="BA585">
        <v>695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CU585">
        <f>ROUND(AT585*Source!I460*AH585*AL585,2)</f>
        <v>0</v>
      </c>
      <c r="CV585">
        <f>ROUND(Y585*Source!I460,9)</f>
        <v>10.56</v>
      </c>
      <c r="CW585">
        <v>0</v>
      </c>
      <c r="CX585">
        <f>ROUND(Y585*Source!I460,9)</f>
        <v>10.56</v>
      </c>
      <c r="CY585">
        <f>AD585</f>
        <v>0</v>
      </c>
      <c r="CZ585">
        <f>AH585</f>
        <v>0</v>
      </c>
      <c r="DA585">
        <f>AL585</f>
        <v>1</v>
      </c>
      <c r="DB585">
        <f t="shared" si="255"/>
        <v>0</v>
      </c>
      <c r="DC585">
        <f t="shared" si="256"/>
        <v>0</v>
      </c>
      <c r="DD585" t="s">
        <v>3</v>
      </c>
      <c r="DE585" t="s">
        <v>3</v>
      </c>
      <c r="DF585">
        <f t="shared" ref="DF585:DF599" si="277">ROUND(ROUND(AE585,2)*CX585,2)</f>
        <v>0</v>
      </c>
      <c r="DG585">
        <f t="shared" si="274"/>
        <v>0</v>
      </c>
      <c r="DH585">
        <f t="shared" si="275"/>
        <v>0</v>
      </c>
      <c r="DI585">
        <f t="shared" si="269"/>
        <v>0</v>
      </c>
      <c r="DJ585">
        <f>DI585</f>
        <v>0</v>
      </c>
      <c r="DK585">
        <v>0</v>
      </c>
      <c r="DL585" t="s">
        <v>3</v>
      </c>
      <c r="DM585">
        <v>0</v>
      </c>
      <c r="DN585" t="s">
        <v>3</v>
      </c>
      <c r="DO585">
        <v>0</v>
      </c>
    </row>
    <row r="586" spans="1:119" x14ac:dyDescent="0.2">
      <c r="A586">
        <f>ROW(Source!A460)</f>
        <v>460</v>
      </c>
      <c r="B586">
        <v>151751237</v>
      </c>
      <c r="C586">
        <v>151752668</v>
      </c>
      <c r="D586">
        <v>37418162</v>
      </c>
      <c r="E586">
        <v>1</v>
      </c>
      <c r="F586">
        <v>1</v>
      </c>
      <c r="G586">
        <v>37345137</v>
      </c>
      <c r="H586">
        <v>2</v>
      </c>
      <c r="I586" t="s">
        <v>591</v>
      </c>
      <c r="J586" t="s">
        <v>592</v>
      </c>
      <c r="K586" t="s">
        <v>593</v>
      </c>
      <c r="L586">
        <v>1368</v>
      </c>
      <c r="N586">
        <v>1011</v>
      </c>
      <c r="O586" t="s">
        <v>503</v>
      </c>
      <c r="P586" t="s">
        <v>503</v>
      </c>
      <c r="Q586">
        <v>1</v>
      </c>
      <c r="W586">
        <v>0</v>
      </c>
      <c r="X586">
        <v>-1515164169</v>
      </c>
      <c r="Y586">
        <f t="shared" si="254"/>
        <v>2.73</v>
      </c>
      <c r="AA586">
        <v>0</v>
      </c>
      <c r="AB586">
        <v>7.11</v>
      </c>
      <c r="AC586">
        <v>0</v>
      </c>
      <c r="AD586">
        <v>0</v>
      </c>
      <c r="AE586">
        <v>0</v>
      </c>
      <c r="AF586">
        <v>7.11</v>
      </c>
      <c r="AG586">
        <v>0</v>
      </c>
      <c r="AH586">
        <v>0</v>
      </c>
      <c r="AI586">
        <v>1</v>
      </c>
      <c r="AJ586">
        <v>1</v>
      </c>
      <c r="AK586">
        <v>1</v>
      </c>
      <c r="AL586">
        <v>1</v>
      </c>
      <c r="AM586">
        <v>-2</v>
      </c>
      <c r="AN586">
        <v>0</v>
      </c>
      <c r="AO586">
        <v>1</v>
      </c>
      <c r="AP586">
        <v>1</v>
      </c>
      <c r="AQ586">
        <v>0</v>
      </c>
      <c r="AR586">
        <v>0</v>
      </c>
      <c r="AS586" t="s">
        <v>3</v>
      </c>
      <c r="AT586">
        <v>2.73</v>
      </c>
      <c r="AU586" t="s">
        <v>3</v>
      </c>
      <c r="AV586">
        <v>0</v>
      </c>
      <c r="AW586">
        <v>2</v>
      </c>
      <c r="AX586">
        <v>151752680</v>
      </c>
      <c r="AY586">
        <v>1</v>
      </c>
      <c r="AZ586">
        <v>0</v>
      </c>
      <c r="BA586">
        <v>696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CV586">
        <v>0</v>
      </c>
      <c r="CW586">
        <f>ROUND(Y586*Source!I460,9)</f>
        <v>0.87360000000000004</v>
      </c>
      <c r="CX586">
        <f>ROUND(Y586*Source!I460,9)</f>
        <v>0.87360000000000004</v>
      </c>
      <c r="CY586">
        <f>AB586</f>
        <v>7.11</v>
      </c>
      <c r="CZ586">
        <f>AF586</f>
        <v>7.11</v>
      </c>
      <c r="DA586">
        <f>AJ586</f>
        <v>1</v>
      </c>
      <c r="DB586">
        <f t="shared" si="255"/>
        <v>19.41</v>
      </c>
      <c r="DC586">
        <f t="shared" si="256"/>
        <v>0</v>
      </c>
      <c r="DD586" t="s">
        <v>3</v>
      </c>
      <c r="DE586" t="s">
        <v>3</v>
      </c>
      <c r="DF586">
        <f t="shared" si="277"/>
        <v>0</v>
      </c>
      <c r="DG586">
        <f t="shared" si="274"/>
        <v>6.21</v>
      </c>
      <c r="DH586">
        <f t="shared" si="275"/>
        <v>0</v>
      </c>
      <c r="DI586">
        <f t="shared" si="269"/>
        <v>0</v>
      </c>
      <c r="DJ586">
        <f>DG586</f>
        <v>6.21</v>
      </c>
      <c r="DK586">
        <v>0</v>
      </c>
      <c r="DL586" t="s">
        <v>3</v>
      </c>
      <c r="DM586">
        <v>0</v>
      </c>
      <c r="DN586" t="s">
        <v>3</v>
      </c>
      <c r="DO586">
        <v>0</v>
      </c>
    </row>
    <row r="587" spans="1:119" x14ac:dyDescent="0.2">
      <c r="A587">
        <f>ROW(Source!A460)</f>
        <v>460</v>
      </c>
      <c r="B587">
        <v>151751237</v>
      </c>
      <c r="C587">
        <v>151752668</v>
      </c>
      <c r="D587">
        <v>37418445</v>
      </c>
      <c r="E587">
        <v>1</v>
      </c>
      <c r="F587">
        <v>1</v>
      </c>
      <c r="G587">
        <v>37345137</v>
      </c>
      <c r="H587">
        <v>2</v>
      </c>
      <c r="I587" t="s">
        <v>567</v>
      </c>
      <c r="J587" t="s">
        <v>568</v>
      </c>
      <c r="K587" t="s">
        <v>569</v>
      </c>
      <c r="L587">
        <v>1368</v>
      </c>
      <c r="N587">
        <v>1011</v>
      </c>
      <c r="O587" t="s">
        <v>503</v>
      </c>
      <c r="P587" t="s">
        <v>503</v>
      </c>
      <c r="Q587">
        <v>1</v>
      </c>
      <c r="W587">
        <v>0</v>
      </c>
      <c r="X587">
        <v>-1440889904</v>
      </c>
      <c r="Y587">
        <f t="shared" si="254"/>
        <v>1.6</v>
      </c>
      <c r="AA587">
        <v>0</v>
      </c>
      <c r="AB587">
        <v>83.1</v>
      </c>
      <c r="AC587">
        <v>12.62</v>
      </c>
      <c r="AD587">
        <v>0</v>
      </c>
      <c r="AE587">
        <v>0</v>
      </c>
      <c r="AF587">
        <v>83.1</v>
      </c>
      <c r="AG587">
        <v>12.62</v>
      </c>
      <c r="AH587">
        <v>0</v>
      </c>
      <c r="AI587">
        <v>1</v>
      </c>
      <c r="AJ587">
        <v>1</v>
      </c>
      <c r="AK587">
        <v>1</v>
      </c>
      <c r="AL587">
        <v>1</v>
      </c>
      <c r="AM587">
        <v>-2</v>
      </c>
      <c r="AN587">
        <v>0</v>
      </c>
      <c r="AO587">
        <v>1</v>
      </c>
      <c r="AP587">
        <v>1</v>
      </c>
      <c r="AQ587">
        <v>0</v>
      </c>
      <c r="AR587">
        <v>0</v>
      </c>
      <c r="AS587" t="s">
        <v>3</v>
      </c>
      <c r="AT587">
        <v>1.6</v>
      </c>
      <c r="AU587" t="s">
        <v>3</v>
      </c>
      <c r="AV587">
        <v>0</v>
      </c>
      <c r="AW587">
        <v>2</v>
      </c>
      <c r="AX587">
        <v>151752681</v>
      </c>
      <c r="AY587">
        <v>1</v>
      </c>
      <c r="AZ587">
        <v>0</v>
      </c>
      <c r="BA587">
        <v>697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CV587">
        <v>0</v>
      </c>
      <c r="CW587">
        <f>ROUND(Y587*Source!I460,9)</f>
        <v>0.51200000000000001</v>
      </c>
      <c r="CX587">
        <f>ROUND(Y587*Source!I460,9)</f>
        <v>0.51200000000000001</v>
      </c>
      <c r="CY587">
        <f>AB587</f>
        <v>83.1</v>
      </c>
      <c r="CZ587">
        <f>AF587</f>
        <v>83.1</v>
      </c>
      <c r="DA587">
        <f>AJ587</f>
        <v>1</v>
      </c>
      <c r="DB587">
        <f t="shared" si="255"/>
        <v>132.96</v>
      </c>
      <c r="DC587">
        <f t="shared" si="256"/>
        <v>20.190000000000001</v>
      </c>
      <c r="DD587" t="s">
        <v>3</v>
      </c>
      <c r="DE587" t="s">
        <v>3</v>
      </c>
      <c r="DF587">
        <f t="shared" si="277"/>
        <v>0</v>
      </c>
      <c r="DG587">
        <f t="shared" si="274"/>
        <v>42.55</v>
      </c>
      <c r="DH587">
        <f t="shared" si="275"/>
        <v>6.46</v>
      </c>
      <c r="DI587">
        <f t="shared" si="269"/>
        <v>0</v>
      </c>
      <c r="DJ587">
        <f>DG587</f>
        <v>42.55</v>
      </c>
      <c r="DK587">
        <v>0</v>
      </c>
      <c r="DL587" t="s">
        <v>3</v>
      </c>
      <c r="DM587">
        <v>0</v>
      </c>
      <c r="DN587" t="s">
        <v>3</v>
      </c>
      <c r="DO587">
        <v>0</v>
      </c>
    </row>
    <row r="588" spans="1:119" x14ac:dyDescent="0.2">
      <c r="A588">
        <f>ROW(Source!A460)</f>
        <v>460</v>
      </c>
      <c r="B588">
        <v>151751237</v>
      </c>
      <c r="C588">
        <v>151752668</v>
      </c>
      <c r="D588">
        <v>37418483</v>
      </c>
      <c r="E588">
        <v>1</v>
      </c>
      <c r="F588">
        <v>1</v>
      </c>
      <c r="G588">
        <v>37345137</v>
      </c>
      <c r="H588">
        <v>2</v>
      </c>
      <c r="I588" t="s">
        <v>594</v>
      </c>
      <c r="J588" t="s">
        <v>595</v>
      </c>
      <c r="K588" t="s">
        <v>596</v>
      </c>
      <c r="L588">
        <v>1368</v>
      </c>
      <c r="N588">
        <v>1011</v>
      </c>
      <c r="O588" t="s">
        <v>503</v>
      </c>
      <c r="P588" t="s">
        <v>503</v>
      </c>
      <c r="Q588">
        <v>1</v>
      </c>
      <c r="W588">
        <v>0</v>
      </c>
      <c r="X588">
        <v>1944310998</v>
      </c>
      <c r="Y588">
        <f t="shared" si="254"/>
        <v>2.13</v>
      </c>
      <c r="AA588">
        <v>0</v>
      </c>
      <c r="AB588">
        <v>0.77</v>
      </c>
      <c r="AC588">
        <v>0</v>
      </c>
      <c r="AD588">
        <v>0</v>
      </c>
      <c r="AE588">
        <v>0</v>
      </c>
      <c r="AF588">
        <v>0.77</v>
      </c>
      <c r="AG588">
        <v>0</v>
      </c>
      <c r="AH588">
        <v>0</v>
      </c>
      <c r="AI588">
        <v>1</v>
      </c>
      <c r="AJ588">
        <v>1</v>
      </c>
      <c r="AK588">
        <v>1</v>
      </c>
      <c r="AL588">
        <v>1</v>
      </c>
      <c r="AM588">
        <v>-2</v>
      </c>
      <c r="AN588">
        <v>0</v>
      </c>
      <c r="AO588">
        <v>1</v>
      </c>
      <c r="AP588">
        <v>1</v>
      </c>
      <c r="AQ588">
        <v>0</v>
      </c>
      <c r="AR588">
        <v>0</v>
      </c>
      <c r="AS588" t="s">
        <v>3</v>
      </c>
      <c r="AT588">
        <v>2.13</v>
      </c>
      <c r="AU588" t="s">
        <v>3</v>
      </c>
      <c r="AV588">
        <v>0</v>
      </c>
      <c r="AW588">
        <v>2</v>
      </c>
      <c r="AX588">
        <v>151752682</v>
      </c>
      <c r="AY588">
        <v>1</v>
      </c>
      <c r="AZ588">
        <v>0</v>
      </c>
      <c r="BA588">
        <v>698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CV588">
        <v>0</v>
      </c>
      <c r="CW588">
        <f>ROUND(Y588*Source!I460,9)</f>
        <v>0.68159999999999998</v>
      </c>
      <c r="CX588">
        <f>ROUND(Y588*Source!I460,9)</f>
        <v>0.68159999999999998</v>
      </c>
      <c r="CY588">
        <f>AB588</f>
        <v>0.77</v>
      </c>
      <c r="CZ588">
        <f>AF588</f>
        <v>0.77</v>
      </c>
      <c r="DA588">
        <f>AJ588</f>
        <v>1</v>
      </c>
      <c r="DB588">
        <f t="shared" si="255"/>
        <v>1.64</v>
      </c>
      <c r="DC588">
        <f t="shared" si="256"/>
        <v>0</v>
      </c>
      <c r="DD588" t="s">
        <v>3</v>
      </c>
      <c r="DE588" t="s">
        <v>3</v>
      </c>
      <c r="DF588">
        <f t="shared" si="277"/>
        <v>0</v>
      </c>
      <c r="DG588">
        <f t="shared" si="274"/>
        <v>0.52</v>
      </c>
      <c r="DH588">
        <f t="shared" si="275"/>
        <v>0</v>
      </c>
      <c r="DI588">
        <f t="shared" si="269"/>
        <v>0</v>
      </c>
      <c r="DJ588">
        <f>DG588</f>
        <v>0.52</v>
      </c>
      <c r="DK588">
        <v>0</v>
      </c>
      <c r="DL588" t="s">
        <v>3</v>
      </c>
      <c r="DM588">
        <v>0</v>
      </c>
      <c r="DN588" t="s">
        <v>3</v>
      </c>
      <c r="DO588">
        <v>0</v>
      </c>
    </row>
    <row r="589" spans="1:119" x14ac:dyDescent="0.2">
      <c r="A589">
        <f>ROW(Source!A460)</f>
        <v>460</v>
      </c>
      <c r="B589">
        <v>151751237</v>
      </c>
      <c r="C589">
        <v>151752668</v>
      </c>
      <c r="D589">
        <v>113490354</v>
      </c>
      <c r="E589">
        <v>1</v>
      </c>
      <c r="F589">
        <v>1</v>
      </c>
      <c r="G589">
        <v>37345137</v>
      </c>
      <c r="H589">
        <v>2</v>
      </c>
      <c r="I589" t="s">
        <v>612</v>
      </c>
      <c r="J589" t="s">
        <v>613</v>
      </c>
      <c r="K589" t="s">
        <v>614</v>
      </c>
      <c r="L589">
        <v>1368</v>
      </c>
      <c r="N589">
        <v>1011</v>
      </c>
      <c r="O589" t="s">
        <v>503</v>
      </c>
      <c r="P589" t="s">
        <v>503</v>
      </c>
      <c r="Q589">
        <v>1</v>
      </c>
      <c r="W589">
        <v>0</v>
      </c>
      <c r="X589">
        <v>744253593</v>
      </c>
      <c r="Y589">
        <f t="shared" si="254"/>
        <v>10.1</v>
      </c>
      <c r="AA589">
        <v>0</v>
      </c>
      <c r="AB589">
        <v>24.13</v>
      </c>
      <c r="AC589">
        <v>12.62</v>
      </c>
      <c r="AD589">
        <v>0</v>
      </c>
      <c r="AE589">
        <v>0</v>
      </c>
      <c r="AF589">
        <v>24.13</v>
      </c>
      <c r="AG589">
        <v>12.62</v>
      </c>
      <c r="AH589">
        <v>0</v>
      </c>
      <c r="AI589">
        <v>1</v>
      </c>
      <c r="AJ589">
        <v>1</v>
      </c>
      <c r="AK589">
        <v>1</v>
      </c>
      <c r="AL589">
        <v>1</v>
      </c>
      <c r="AM589">
        <v>-2</v>
      </c>
      <c r="AN589">
        <v>0</v>
      </c>
      <c r="AO589">
        <v>1</v>
      </c>
      <c r="AP589">
        <v>1</v>
      </c>
      <c r="AQ589">
        <v>0</v>
      </c>
      <c r="AR589">
        <v>0</v>
      </c>
      <c r="AS589" t="s">
        <v>3</v>
      </c>
      <c r="AT589">
        <v>10.1</v>
      </c>
      <c r="AU589" t="s">
        <v>3</v>
      </c>
      <c r="AV589">
        <v>0</v>
      </c>
      <c r="AW589">
        <v>2</v>
      </c>
      <c r="AX589">
        <v>151752683</v>
      </c>
      <c r="AY589">
        <v>1</v>
      </c>
      <c r="AZ589">
        <v>0</v>
      </c>
      <c r="BA589">
        <v>699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CV589">
        <v>0</v>
      </c>
      <c r="CW589">
        <f>ROUND(Y589*Source!I460,9)</f>
        <v>3.2320000000000002</v>
      </c>
      <c r="CX589">
        <f>ROUND(Y589*Source!I460,9)</f>
        <v>3.2320000000000002</v>
      </c>
      <c r="CY589">
        <f>AB589</f>
        <v>24.13</v>
      </c>
      <c r="CZ589">
        <f>AF589</f>
        <v>24.13</v>
      </c>
      <c r="DA589">
        <f>AJ589</f>
        <v>1</v>
      </c>
      <c r="DB589">
        <f t="shared" si="255"/>
        <v>243.71</v>
      </c>
      <c r="DC589">
        <f t="shared" si="256"/>
        <v>127.46</v>
      </c>
      <c r="DD589" t="s">
        <v>3</v>
      </c>
      <c r="DE589" t="s">
        <v>3</v>
      </c>
      <c r="DF589">
        <f t="shared" si="277"/>
        <v>0</v>
      </c>
      <c r="DG589">
        <f t="shared" si="274"/>
        <v>77.989999999999995</v>
      </c>
      <c r="DH589">
        <f t="shared" si="275"/>
        <v>40.79</v>
      </c>
      <c r="DI589">
        <f t="shared" si="269"/>
        <v>0</v>
      </c>
      <c r="DJ589">
        <f>DG589</f>
        <v>77.989999999999995</v>
      </c>
      <c r="DK589">
        <v>0</v>
      </c>
      <c r="DL589" t="s">
        <v>3</v>
      </c>
      <c r="DM589">
        <v>0</v>
      </c>
      <c r="DN589" t="s">
        <v>3</v>
      </c>
      <c r="DO589">
        <v>0</v>
      </c>
    </row>
    <row r="590" spans="1:119" x14ac:dyDescent="0.2">
      <c r="A590">
        <f>ROW(Source!A460)</f>
        <v>460</v>
      </c>
      <c r="B590">
        <v>151751237</v>
      </c>
      <c r="C590">
        <v>151752668</v>
      </c>
      <c r="D590">
        <v>37394962</v>
      </c>
      <c r="E590">
        <v>1</v>
      </c>
      <c r="F590">
        <v>1</v>
      </c>
      <c r="G590">
        <v>37345137</v>
      </c>
      <c r="H590">
        <v>3</v>
      </c>
      <c r="I590" t="s">
        <v>597</v>
      </c>
      <c r="J590" t="s">
        <v>598</v>
      </c>
      <c r="K590" t="s">
        <v>599</v>
      </c>
      <c r="L590">
        <v>1348</v>
      </c>
      <c r="N590">
        <v>1009</v>
      </c>
      <c r="O590" t="s">
        <v>511</v>
      </c>
      <c r="P590" t="s">
        <v>511</v>
      </c>
      <c r="Q590">
        <v>1000</v>
      </c>
      <c r="W590">
        <v>0</v>
      </c>
      <c r="X590">
        <v>1534553938</v>
      </c>
      <c r="Y590">
        <f t="shared" si="254"/>
        <v>6.8399999999999997E-3</v>
      </c>
      <c r="AA590">
        <v>8596.85</v>
      </c>
      <c r="AB590">
        <v>0</v>
      </c>
      <c r="AC590">
        <v>0</v>
      </c>
      <c r="AD590">
        <v>0</v>
      </c>
      <c r="AE590">
        <v>8596.85</v>
      </c>
      <c r="AF590">
        <v>0</v>
      </c>
      <c r="AG590">
        <v>0</v>
      </c>
      <c r="AH590">
        <v>0</v>
      </c>
      <c r="AI590">
        <v>1</v>
      </c>
      <c r="AJ590">
        <v>1</v>
      </c>
      <c r="AK590">
        <v>1</v>
      </c>
      <c r="AL590">
        <v>1</v>
      </c>
      <c r="AM590">
        <v>-2</v>
      </c>
      <c r="AN590">
        <v>0</v>
      </c>
      <c r="AO590">
        <v>1</v>
      </c>
      <c r="AP590">
        <v>1</v>
      </c>
      <c r="AQ590">
        <v>0</v>
      </c>
      <c r="AR590">
        <v>0</v>
      </c>
      <c r="AS590" t="s">
        <v>3</v>
      </c>
      <c r="AT590">
        <v>6.8399999999999997E-3</v>
      </c>
      <c r="AU590" t="s">
        <v>3</v>
      </c>
      <c r="AV590">
        <v>0</v>
      </c>
      <c r="AW590">
        <v>2</v>
      </c>
      <c r="AX590">
        <v>151752684</v>
      </c>
      <c r="AY590">
        <v>1</v>
      </c>
      <c r="AZ590">
        <v>0</v>
      </c>
      <c r="BA590">
        <v>700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CV590">
        <v>0</v>
      </c>
      <c r="CW590">
        <v>0</v>
      </c>
      <c r="CX590">
        <f>ROUND(Y590*Source!I460,9)</f>
        <v>2.1887999999999999E-3</v>
      </c>
      <c r="CY590">
        <f>AA590</f>
        <v>8596.85</v>
      </c>
      <c r="CZ590">
        <f>AE590</f>
        <v>8596.85</v>
      </c>
      <c r="DA590">
        <f>AI590</f>
        <v>1</v>
      </c>
      <c r="DB590">
        <f t="shared" si="255"/>
        <v>58.8</v>
      </c>
      <c r="DC590">
        <f t="shared" si="256"/>
        <v>0</v>
      </c>
      <c r="DD590" t="s">
        <v>3</v>
      </c>
      <c r="DE590" t="s">
        <v>3</v>
      </c>
      <c r="DF590">
        <f t="shared" si="277"/>
        <v>18.82</v>
      </c>
      <c r="DG590">
        <f t="shared" si="274"/>
        <v>0</v>
      </c>
      <c r="DH590">
        <f t="shared" si="275"/>
        <v>0</v>
      </c>
      <c r="DI590">
        <f t="shared" si="269"/>
        <v>0</v>
      </c>
      <c r="DJ590">
        <f>DF590</f>
        <v>18.82</v>
      </c>
      <c r="DK590">
        <v>0</v>
      </c>
      <c r="DL590" t="s">
        <v>3</v>
      </c>
      <c r="DM590">
        <v>0</v>
      </c>
      <c r="DN590" t="s">
        <v>3</v>
      </c>
      <c r="DO590">
        <v>0</v>
      </c>
    </row>
    <row r="591" spans="1:119" x14ac:dyDescent="0.2">
      <c r="A591">
        <f>ROW(Source!A460)</f>
        <v>460</v>
      </c>
      <c r="B591">
        <v>151751237</v>
      </c>
      <c r="C591">
        <v>151752668</v>
      </c>
      <c r="D591">
        <v>37393666</v>
      </c>
      <c r="E591">
        <v>1</v>
      </c>
      <c r="F591">
        <v>1</v>
      </c>
      <c r="G591">
        <v>37345137</v>
      </c>
      <c r="H591">
        <v>3</v>
      </c>
      <c r="I591" t="s">
        <v>615</v>
      </c>
      <c r="J591" t="s">
        <v>616</v>
      </c>
      <c r="K591" t="s">
        <v>617</v>
      </c>
      <c r="L591">
        <v>1354</v>
      </c>
      <c r="N591">
        <v>1010</v>
      </c>
      <c r="O591" t="s">
        <v>29</v>
      </c>
      <c r="P591" t="s">
        <v>29</v>
      </c>
      <c r="Q591">
        <v>1</v>
      </c>
      <c r="W591">
        <v>0</v>
      </c>
      <c r="X591">
        <v>-1689119193</v>
      </c>
      <c r="Y591">
        <f t="shared" si="254"/>
        <v>124.5</v>
      </c>
      <c r="AA591">
        <v>3.86</v>
      </c>
      <c r="AB591">
        <v>0</v>
      </c>
      <c r="AC591">
        <v>0</v>
      </c>
      <c r="AD591">
        <v>0</v>
      </c>
      <c r="AE591">
        <v>3.86</v>
      </c>
      <c r="AF591">
        <v>0</v>
      </c>
      <c r="AG591">
        <v>0</v>
      </c>
      <c r="AH591">
        <v>0</v>
      </c>
      <c r="AI591">
        <v>1</v>
      </c>
      <c r="AJ591">
        <v>1</v>
      </c>
      <c r="AK591">
        <v>1</v>
      </c>
      <c r="AL591">
        <v>1</v>
      </c>
      <c r="AM591">
        <v>-2</v>
      </c>
      <c r="AN591">
        <v>0</v>
      </c>
      <c r="AO591">
        <v>1</v>
      </c>
      <c r="AP591">
        <v>1</v>
      </c>
      <c r="AQ591">
        <v>0</v>
      </c>
      <c r="AR591">
        <v>0</v>
      </c>
      <c r="AS591" t="s">
        <v>3</v>
      </c>
      <c r="AT591">
        <v>124.5</v>
      </c>
      <c r="AU591" t="s">
        <v>3</v>
      </c>
      <c r="AV591">
        <v>0</v>
      </c>
      <c r="AW591">
        <v>2</v>
      </c>
      <c r="AX591">
        <v>151752685</v>
      </c>
      <c r="AY591">
        <v>1</v>
      </c>
      <c r="AZ591">
        <v>0</v>
      </c>
      <c r="BA591">
        <v>701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CV591">
        <v>0</v>
      </c>
      <c r="CW591">
        <v>0</v>
      </c>
      <c r="CX591">
        <f>ROUND(Y591*Source!I460,9)</f>
        <v>39.840000000000003</v>
      </c>
      <c r="CY591">
        <f>AA591</f>
        <v>3.86</v>
      </c>
      <c r="CZ591">
        <f>AE591</f>
        <v>3.86</v>
      </c>
      <c r="DA591">
        <f>AI591</f>
        <v>1</v>
      </c>
      <c r="DB591">
        <f t="shared" si="255"/>
        <v>480.57</v>
      </c>
      <c r="DC591">
        <f t="shared" si="256"/>
        <v>0</v>
      </c>
      <c r="DD591" t="s">
        <v>3</v>
      </c>
      <c r="DE591" t="s">
        <v>3</v>
      </c>
      <c r="DF591">
        <f t="shared" si="277"/>
        <v>153.78</v>
      </c>
      <c r="DG591">
        <f t="shared" si="274"/>
        <v>0</v>
      </c>
      <c r="DH591">
        <f t="shared" si="275"/>
        <v>0</v>
      </c>
      <c r="DI591">
        <f t="shared" si="269"/>
        <v>0</v>
      </c>
      <c r="DJ591">
        <f>DF591</f>
        <v>153.78</v>
      </c>
      <c r="DK591">
        <v>0</v>
      </c>
      <c r="DL591" t="s">
        <v>3</v>
      </c>
      <c r="DM591">
        <v>0</v>
      </c>
      <c r="DN591" t="s">
        <v>3</v>
      </c>
      <c r="DO591">
        <v>0</v>
      </c>
    </row>
    <row r="592" spans="1:119" x14ac:dyDescent="0.2">
      <c r="A592">
        <f>ROW(Source!A460)</f>
        <v>460</v>
      </c>
      <c r="B592">
        <v>151751237</v>
      </c>
      <c r="C592">
        <v>151752668</v>
      </c>
      <c r="D592">
        <v>37393667</v>
      </c>
      <c r="E592">
        <v>1</v>
      </c>
      <c r="F592">
        <v>1</v>
      </c>
      <c r="G592">
        <v>37345137</v>
      </c>
      <c r="H592">
        <v>3</v>
      </c>
      <c r="I592" t="s">
        <v>618</v>
      </c>
      <c r="J592" t="s">
        <v>619</v>
      </c>
      <c r="K592" t="s">
        <v>620</v>
      </c>
      <c r="L592">
        <v>1354</v>
      </c>
      <c r="N592">
        <v>1010</v>
      </c>
      <c r="O592" t="s">
        <v>29</v>
      </c>
      <c r="P592" t="s">
        <v>29</v>
      </c>
      <c r="Q592">
        <v>1</v>
      </c>
      <c r="W592">
        <v>0</v>
      </c>
      <c r="X592">
        <v>1309094709</v>
      </c>
      <c r="Y592">
        <f t="shared" si="254"/>
        <v>4</v>
      </c>
      <c r="AA592">
        <v>0.89</v>
      </c>
      <c r="AB592">
        <v>0</v>
      </c>
      <c r="AC592">
        <v>0</v>
      </c>
      <c r="AD592">
        <v>0</v>
      </c>
      <c r="AE592">
        <v>0.89</v>
      </c>
      <c r="AF592">
        <v>0</v>
      </c>
      <c r="AG592">
        <v>0</v>
      </c>
      <c r="AH592">
        <v>0</v>
      </c>
      <c r="AI592">
        <v>1</v>
      </c>
      <c r="AJ592">
        <v>1</v>
      </c>
      <c r="AK592">
        <v>1</v>
      </c>
      <c r="AL592">
        <v>1</v>
      </c>
      <c r="AM592">
        <v>-2</v>
      </c>
      <c r="AN592">
        <v>0</v>
      </c>
      <c r="AO592">
        <v>1</v>
      </c>
      <c r="AP592">
        <v>1</v>
      </c>
      <c r="AQ592">
        <v>0</v>
      </c>
      <c r="AR592">
        <v>0</v>
      </c>
      <c r="AS592" t="s">
        <v>3</v>
      </c>
      <c r="AT592">
        <v>4</v>
      </c>
      <c r="AU592" t="s">
        <v>3</v>
      </c>
      <c r="AV592">
        <v>0</v>
      </c>
      <c r="AW592">
        <v>2</v>
      </c>
      <c r="AX592">
        <v>151752686</v>
      </c>
      <c r="AY592">
        <v>1</v>
      </c>
      <c r="AZ592">
        <v>0</v>
      </c>
      <c r="BA592">
        <v>702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CV592">
        <v>0</v>
      </c>
      <c r="CW592">
        <v>0</v>
      </c>
      <c r="CX592">
        <f>ROUND(Y592*Source!I460,9)</f>
        <v>1.28</v>
      </c>
      <c r="CY592">
        <f>AA592</f>
        <v>0.89</v>
      </c>
      <c r="CZ592">
        <f>AE592</f>
        <v>0.89</v>
      </c>
      <c r="DA592">
        <f>AI592</f>
        <v>1</v>
      </c>
      <c r="DB592">
        <f t="shared" si="255"/>
        <v>3.56</v>
      </c>
      <c r="DC592">
        <f t="shared" si="256"/>
        <v>0</v>
      </c>
      <c r="DD592" t="s">
        <v>3</v>
      </c>
      <c r="DE592" t="s">
        <v>3</v>
      </c>
      <c r="DF592">
        <f t="shared" si="277"/>
        <v>1.1399999999999999</v>
      </c>
      <c r="DG592">
        <f t="shared" si="274"/>
        <v>0</v>
      </c>
      <c r="DH592">
        <f t="shared" si="275"/>
        <v>0</v>
      </c>
      <c r="DI592">
        <f t="shared" si="269"/>
        <v>0</v>
      </c>
      <c r="DJ592">
        <f>DF592</f>
        <v>1.1399999999999999</v>
      </c>
      <c r="DK592">
        <v>0</v>
      </c>
      <c r="DL592" t="s">
        <v>3</v>
      </c>
      <c r="DM592">
        <v>0</v>
      </c>
      <c r="DN592" t="s">
        <v>3</v>
      </c>
      <c r="DO592">
        <v>0</v>
      </c>
    </row>
    <row r="593" spans="1:119" x14ac:dyDescent="0.2">
      <c r="A593">
        <f>ROW(Source!A460)</f>
        <v>460</v>
      </c>
      <c r="B593">
        <v>151751237</v>
      </c>
      <c r="C593">
        <v>151752668</v>
      </c>
      <c r="D593">
        <v>37395586</v>
      </c>
      <c r="E593">
        <v>1</v>
      </c>
      <c r="F593">
        <v>1</v>
      </c>
      <c r="G593">
        <v>37345137</v>
      </c>
      <c r="H593">
        <v>3</v>
      </c>
      <c r="I593" t="s">
        <v>621</v>
      </c>
      <c r="J593" t="s">
        <v>622</v>
      </c>
      <c r="K593" t="s">
        <v>623</v>
      </c>
      <c r="L593">
        <v>1348</v>
      </c>
      <c r="N593">
        <v>1009</v>
      </c>
      <c r="O593" t="s">
        <v>511</v>
      </c>
      <c r="P593" t="s">
        <v>511</v>
      </c>
      <c r="Q593">
        <v>1000</v>
      </c>
      <c r="W593">
        <v>0</v>
      </c>
      <c r="X593">
        <v>163503827</v>
      </c>
      <c r="Y593">
        <f t="shared" si="254"/>
        <v>8.0000000000000007E-5</v>
      </c>
      <c r="AA593">
        <v>14336.14</v>
      </c>
      <c r="AB593">
        <v>0</v>
      </c>
      <c r="AC593">
        <v>0</v>
      </c>
      <c r="AD593">
        <v>0</v>
      </c>
      <c r="AE593">
        <v>14336.14</v>
      </c>
      <c r="AF593">
        <v>0</v>
      </c>
      <c r="AG593">
        <v>0</v>
      </c>
      <c r="AH593">
        <v>0</v>
      </c>
      <c r="AI593">
        <v>1</v>
      </c>
      <c r="AJ593">
        <v>1</v>
      </c>
      <c r="AK593">
        <v>1</v>
      </c>
      <c r="AL593">
        <v>1</v>
      </c>
      <c r="AM593">
        <v>-2</v>
      </c>
      <c r="AN593">
        <v>0</v>
      </c>
      <c r="AO593">
        <v>1</v>
      </c>
      <c r="AP593">
        <v>1</v>
      </c>
      <c r="AQ593">
        <v>0</v>
      </c>
      <c r="AR593">
        <v>0</v>
      </c>
      <c r="AS593" t="s">
        <v>3</v>
      </c>
      <c r="AT593">
        <v>8.0000000000000007E-5</v>
      </c>
      <c r="AU593" t="s">
        <v>3</v>
      </c>
      <c r="AV593">
        <v>0</v>
      </c>
      <c r="AW593">
        <v>2</v>
      </c>
      <c r="AX593">
        <v>151752687</v>
      </c>
      <c r="AY593">
        <v>1</v>
      </c>
      <c r="AZ593">
        <v>0</v>
      </c>
      <c r="BA593">
        <v>703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CV593">
        <v>0</v>
      </c>
      <c r="CW593">
        <v>0</v>
      </c>
      <c r="CX593">
        <f>ROUND(Y593*Source!I460,9)</f>
        <v>2.5599999999999999E-5</v>
      </c>
      <c r="CY593">
        <f>AA593</f>
        <v>14336.14</v>
      </c>
      <c r="CZ593">
        <f>AE593</f>
        <v>14336.14</v>
      </c>
      <c r="DA593">
        <f>AI593</f>
        <v>1</v>
      </c>
      <c r="DB593">
        <f t="shared" si="255"/>
        <v>1.1499999999999999</v>
      </c>
      <c r="DC593">
        <f t="shared" si="256"/>
        <v>0</v>
      </c>
      <c r="DD593" t="s">
        <v>3</v>
      </c>
      <c r="DE593" t="s">
        <v>3</v>
      </c>
      <c r="DF593">
        <f t="shared" si="277"/>
        <v>0.37</v>
      </c>
      <c r="DG593">
        <f t="shared" si="274"/>
        <v>0</v>
      </c>
      <c r="DH593">
        <f t="shared" si="275"/>
        <v>0</v>
      </c>
      <c r="DI593">
        <f t="shared" si="269"/>
        <v>0</v>
      </c>
      <c r="DJ593">
        <f>DF593</f>
        <v>0.37</v>
      </c>
      <c r="DK593">
        <v>0</v>
      </c>
      <c r="DL593" t="s">
        <v>3</v>
      </c>
      <c r="DM593">
        <v>0</v>
      </c>
      <c r="DN593" t="s">
        <v>3</v>
      </c>
      <c r="DO593">
        <v>0</v>
      </c>
    </row>
    <row r="594" spans="1:119" x14ac:dyDescent="0.2">
      <c r="A594">
        <f>ROW(Source!A460)</f>
        <v>460</v>
      </c>
      <c r="B594">
        <v>151751237</v>
      </c>
      <c r="C594">
        <v>151752668</v>
      </c>
      <c r="D594">
        <v>37396635</v>
      </c>
      <c r="E594">
        <v>1</v>
      </c>
      <c r="F594">
        <v>1</v>
      </c>
      <c r="G594">
        <v>37345137</v>
      </c>
      <c r="H594">
        <v>3</v>
      </c>
      <c r="I594" t="s">
        <v>624</v>
      </c>
      <c r="J594" t="s">
        <v>625</v>
      </c>
      <c r="K594" t="s">
        <v>626</v>
      </c>
      <c r="L594">
        <v>1348</v>
      </c>
      <c r="N594">
        <v>1009</v>
      </c>
      <c r="O594" t="s">
        <v>511</v>
      </c>
      <c r="P594" t="s">
        <v>511</v>
      </c>
      <c r="Q594">
        <v>1000</v>
      </c>
      <c r="W594">
        <v>0</v>
      </c>
      <c r="X594">
        <v>1892350289</v>
      </c>
      <c r="Y594">
        <f t="shared" si="254"/>
        <v>0.10199999999999999</v>
      </c>
      <c r="AA594">
        <v>10651.81</v>
      </c>
      <c r="AB594">
        <v>0</v>
      </c>
      <c r="AC594">
        <v>0</v>
      </c>
      <c r="AD594">
        <v>0</v>
      </c>
      <c r="AE594">
        <v>10651.81</v>
      </c>
      <c r="AF594">
        <v>0</v>
      </c>
      <c r="AG594">
        <v>0</v>
      </c>
      <c r="AH594">
        <v>0</v>
      </c>
      <c r="AI594">
        <v>1</v>
      </c>
      <c r="AJ594">
        <v>1</v>
      </c>
      <c r="AK594">
        <v>1</v>
      </c>
      <c r="AL594">
        <v>1</v>
      </c>
      <c r="AM594">
        <v>-2</v>
      </c>
      <c r="AN594">
        <v>0</v>
      </c>
      <c r="AO594">
        <v>1</v>
      </c>
      <c r="AP594">
        <v>1</v>
      </c>
      <c r="AQ594">
        <v>0</v>
      </c>
      <c r="AR594">
        <v>0</v>
      </c>
      <c r="AS594" t="s">
        <v>3</v>
      </c>
      <c r="AT594">
        <v>0.10199999999999999</v>
      </c>
      <c r="AU594" t="s">
        <v>3</v>
      </c>
      <c r="AV594">
        <v>0</v>
      </c>
      <c r="AW594">
        <v>2</v>
      </c>
      <c r="AX594">
        <v>151752688</v>
      </c>
      <c r="AY594">
        <v>1</v>
      </c>
      <c r="AZ594">
        <v>0</v>
      </c>
      <c r="BA594">
        <v>704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CV594">
        <v>0</v>
      </c>
      <c r="CW594">
        <v>0</v>
      </c>
      <c r="CX594">
        <f>ROUND(Y594*Source!I460,9)</f>
        <v>3.2640000000000002E-2</v>
      </c>
      <c r="CY594">
        <f>AA594</f>
        <v>10651.81</v>
      </c>
      <c r="CZ594">
        <f>AE594</f>
        <v>10651.81</v>
      </c>
      <c r="DA594">
        <f>AI594</f>
        <v>1</v>
      </c>
      <c r="DB594">
        <f t="shared" si="255"/>
        <v>1086.48</v>
      </c>
      <c r="DC594">
        <f t="shared" si="256"/>
        <v>0</v>
      </c>
      <c r="DD594" t="s">
        <v>3</v>
      </c>
      <c r="DE594" t="s">
        <v>3</v>
      </c>
      <c r="DF594">
        <f t="shared" si="277"/>
        <v>347.68</v>
      </c>
      <c r="DG594">
        <f t="shared" si="274"/>
        <v>0</v>
      </c>
      <c r="DH594">
        <f t="shared" si="275"/>
        <v>0</v>
      </c>
      <c r="DI594">
        <f t="shared" si="269"/>
        <v>0</v>
      </c>
      <c r="DJ594">
        <f>DF594</f>
        <v>347.68</v>
      </c>
      <c r="DK594">
        <v>0</v>
      </c>
      <c r="DL594" t="s">
        <v>3</v>
      </c>
      <c r="DM594">
        <v>0</v>
      </c>
      <c r="DN594" t="s">
        <v>3</v>
      </c>
      <c r="DO594">
        <v>0</v>
      </c>
    </row>
    <row r="595" spans="1:119" x14ac:dyDescent="0.2">
      <c r="A595">
        <f>ROW(Source!A461)</f>
        <v>461</v>
      </c>
      <c r="B595">
        <v>151751235</v>
      </c>
      <c r="C595">
        <v>151752668</v>
      </c>
      <c r="D595">
        <v>37345142</v>
      </c>
      <c r="E595">
        <v>37345137</v>
      </c>
      <c r="F595">
        <v>1</v>
      </c>
      <c r="G595">
        <v>37345137</v>
      </c>
      <c r="H595">
        <v>1</v>
      </c>
      <c r="I595" t="s">
        <v>497</v>
      </c>
      <c r="J595" t="s">
        <v>3</v>
      </c>
      <c r="K595" t="s">
        <v>498</v>
      </c>
      <c r="L595">
        <v>1191</v>
      </c>
      <c r="N595">
        <v>1013</v>
      </c>
      <c r="O595" t="s">
        <v>499</v>
      </c>
      <c r="P595" t="s">
        <v>499</v>
      </c>
      <c r="Q595">
        <v>1</v>
      </c>
      <c r="W595">
        <v>0</v>
      </c>
      <c r="X595">
        <v>476480486</v>
      </c>
      <c r="Y595">
        <f t="shared" si="254"/>
        <v>33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1</v>
      </c>
      <c r="AJ595">
        <v>1</v>
      </c>
      <c r="AK595">
        <v>1</v>
      </c>
      <c r="AL595">
        <v>1</v>
      </c>
      <c r="AM595">
        <v>5</v>
      </c>
      <c r="AN595">
        <v>0</v>
      </c>
      <c r="AO595">
        <v>1</v>
      </c>
      <c r="AP595">
        <v>1</v>
      </c>
      <c r="AQ595">
        <v>0</v>
      </c>
      <c r="AR595">
        <v>0</v>
      </c>
      <c r="AS595" t="s">
        <v>3</v>
      </c>
      <c r="AT595">
        <v>33</v>
      </c>
      <c r="AU595" t="s">
        <v>3</v>
      </c>
      <c r="AV595">
        <v>1</v>
      </c>
      <c r="AW595">
        <v>2</v>
      </c>
      <c r="AX595">
        <v>151752679</v>
      </c>
      <c r="AY595">
        <v>1</v>
      </c>
      <c r="AZ595">
        <v>0</v>
      </c>
      <c r="BA595">
        <v>707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CU595">
        <f>ROUND(AT595*Source!I461*AH595*AL595,2)</f>
        <v>0</v>
      </c>
      <c r="CV595">
        <f>ROUND(Y595*Source!I461,9)</f>
        <v>10.56</v>
      </c>
      <c r="CW595">
        <v>0</v>
      </c>
      <c r="CX595">
        <f>ROUND(Y595*Source!I461,9)</f>
        <v>10.56</v>
      </c>
      <c r="CY595">
        <f>AD595</f>
        <v>0</v>
      </c>
      <c r="CZ595">
        <f>AH595</f>
        <v>0</v>
      </c>
      <c r="DA595">
        <f>AL595</f>
        <v>1</v>
      </c>
      <c r="DB595">
        <f t="shared" si="255"/>
        <v>0</v>
      </c>
      <c r="DC595">
        <f t="shared" si="256"/>
        <v>0</v>
      </c>
      <c r="DD595" t="s">
        <v>3</v>
      </c>
      <c r="DE595" t="s">
        <v>3</v>
      </c>
      <c r="DF595">
        <f t="shared" si="277"/>
        <v>0</v>
      </c>
      <c r="DG595">
        <f t="shared" si="274"/>
        <v>0</v>
      </c>
      <c r="DH595">
        <f t="shared" si="275"/>
        <v>0</v>
      </c>
      <c r="DI595">
        <f t="shared" si="269"/>
        <v>0</v>
      </c>
      <c r="DJ595">
        <f>DI595</f>
        <v>0</v>
      </c>
      <c r="DK595">
        <v>0</v>
      </c>
      <c r="DL595" t="s">
        <v>3</v>
      </c>
      <c r="DM595">
        <v>0</v>
      </c>
      <c r="DN595" t="s">
        <v>3</v>
      </c>
      <c r="DO595">
        <v>0</v>
      </c>
    </row>
    <row r="596" spans="1:119" x14ac:dyDescent="0.2">
      <c r="A596">
        <f>ROW(Source!A461)</f>
        <v>461</v>
      </c>
      <c r="B596">
        <v>151751235</v>
      </c>
      <c r="C596">
        <v>151752668</v>
      </c>
      <c r="D596">
        <v>37418162</v>
      </c>
      <c r="E596">
        <v>1</v>
      </c>
      <c r="F596">
        <v>1</v>
      </c>
      <c r="G596">
        <v>37345137</v>
      </c>
      <c r="H596">
        <v>2</v>
      </c>
      <c r="I596" t="s">
        <v>591</v>
      </c>
      <c r="J596" t="s">
        <v>592</v>
      </c>
      <c r="K596" t="s">
        <v>593</v>
      </c>
      <c r="L596">
        <v>1368</v>
      </c>
      <c r="N596">
        <v>1011</v>
      </c>
      <c r="O596" t="s">
        <v>503</v>
      </c>
      <c r="P596" t="s">
        <v>503</v>
      </c>
      <c r="Q596">
        <v>1</v>
      </c>
      <c r="W596">
        <v>0</v>
      </c>
      <c r="X596">
        <v>-1515164169</v>
      </c>
      <c r="Y596">
        <f t="shared" si="254"/>
        <v>2.73</v>
      </c>
      <c r="AA596">
        <v>0</v>
      </c>
      <c r="AB596">
        <v>79.5</v>
      </c>
      <c r="AC596">
        <v>0</v>
      </c>
      <c r="AD596">
        <v>0</v>
      </c>
      <c r="AE596">
        <v>0</v>
      </c>
      <c r="AF596">
        <v>7.11</v>
      </c>
      <c r="AG596">
        <v>0</v>
      </c>
      <c r="AH596">
        <v>0</v>
      </c>
      <c r="AI596">
        <v>1</v>
      </c>
      <c r="AJ596">
        <v>10.68</v>
      </c>
      <c r="AK596">
        <v>34.51</v>
      </c>
      <c r="AL596">
        <v>1</v>
      </c>
      <c r="AM596">
        <v>2</v>
      </c>
      <c r="AN596">
        <v>0</v>
      </c>
      <c r="AO596">
        <v>1</v>
      </c>
      <c r="AP596">
        <v>1</v>
      </c>
      <c r="AQ596">
        <v>0</v>
      </c>
      <c r="AR596">
        <v>0</v>
      </c>
      <c r="AS596" t="s">
        <v>3</v>
      </c>
      <c r="AT596">
        <v>2.73</v>
      </c>
      <c r="AU596" t="s">
        <v>3</v>
      </c>
      <c r="AV596">
        <v>0</v>
      </c>
      <c r="AW596">
        <v>2</v>
      </c>
      <c r="AX596">
        <v>151752680</v>
      </c>
      <c r="AY596">
        <v>1</v>
      </c>
      <c r="AZ596">
        <v>0</v>
      </c>
      <c r="BA596">
        <v>708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CV596">
        <v>0</v>
      </c>
      <c r="CW596">
        <f>ROUND(Y596*Source!I461,9)</f>
        <v>0.87360000000000004</v>
      </c>
      <c r="CX596">
        <f>ROUND(Y596*Source!I461,9)</f>
        <v>0.87360000000000004</v>
      </c>
      <c r="CY596">
        <f>AB596</f>
        <v>79.5</v>
      </c>
      <c r="CZ596">
        <f>AF596</f>
        <v>7.11</v>
      </c>
      <c r="DA596">
        <f>AJ596</f>
        <v>10.68</v>
      </c>
      <c r="DB596">
        <f t="shared" si="255"/>
        <v>19.41</v>
      </c>
      <c r="DC596">
        <f t="shared" si="256"/>
        <v>0</v>
      </c>
      <c r="DD596" t="s">
        <v>3</v>
      </c>
      <c r="DE596" t="s">
        <v>3</v>
      </c>
      <c r="DF596">
        <f t="shared" si="277"/>
        <v>0</v>
      </c>
      <c r="DG596">
        <f>ROUND(ROUND(AF596*AJ596,2)*CX596,2)</f>
        <v>66.33</v>
      </c>
      <c r="DH596">
        <f>ROUND(ROUND(AG596*AK596,2)*CX596,2)</f>
        <v>0</v>
      </c>
      <c r="DI596">
        <f t="shared" si="269"/>
        <v>0</v>
      </c>
      <c r="DJ596">
        <f>DG596</f>
        <v>66.33</v>
      </c>
      <c r="DK596">
        <v>0</v>
      </c>
      <c r="DL596" t="s">
        <v>3</v>
      </c>
      <c r="DM596">
        <v>0</v>
      </c>
      <c r="DN596" t="s">
        <v>3</v>
      </c>
      <c r="DO596">
        <v>0</v>
      </c>
    </row>
    <row r="597" spans="1:119" x14ac:dyDescent="0.2">
      <c r="A597">
        <f>ROW(Source!A461)</f>
        <v>461</v>
      </c>
      <c r="B597">
        <v>151751235</v>
      </c>
      <c r="C597">
        <v>151752668</v>
      </c>
      <c r="D597">
        <v>37418445</v>
      </c>
      <c r="E597">
        <v>1</v>
      </c>
      <c r="F597">
        <v>1</v>
      </c>
      <c r="G597">
        <v>37345137</v>
      </c>
      <c r="H597">
        <v>2</v>
      </c>
      <c r="I597" t="s">
        <v>567</v>
      </c>
      <c r="J597" t="s">
        <v>568</v>
      </c>
      <c r="K597" t="s">
        <v>569</v>
      </c>
      <c r="L597">
        <v>1368</v>
      </c>
      <c r="N597">
        <v>1011</v>
      </c>
      <c r="O597" t="s">
        <v>503</v>
      </c>
      <c r="P597" t="s">
        <v>503</v>
      </c>
      <c r="Q597">
        <v>1</v>
      </c>
      <c r="W597">
        <v>0</v>
      </c>
      <c r="X597">
        <v>-1440889904</v>
      </c>
      <c r="Y597">
        <f t="shared" si="254"/>
        <v>1.6</v>
      </c>
      <c r="AA597">
        <v>0</v>
      </c>
      <c r="AB597">
        <v>1118.8900000000001</v>
      </c>
      <c r="AC597">
        <v>455.99</v>
      </c>
      <c r="AD597">
        <v>0</v>
      </c>
      <c r="AE597">
        <v>0</v>
      </c>
      <c r="AF597">
        <v>83.1</v>
      </c>
      <c r="AG597">
        <v>12.62</v>
      </c>
      <c r="AH597">
        <v>0</v>
      </c>
      <c r="AI597">
        <v>1</v>
      </c>
      <c r="AJ597">
        <v>12.86</v>
      </c>
      <c r="AK597">
        <v>34.51</v>
      </c>
      <c r="AL597">
        <v>1</v>
      </c>
      <c r="AM597">
        <v>2</v>
      </c>
      <c r="AN597">
        <v>0</v>
      </c>
      <c r="AO597">
        <v>1</v>
      </c>
      <c r="AP597">
        <v>1</v>
      </c>
      <c r="AQ597">
        <v>0</v>
      </c>
      <c r="AR597">
        <v>0</v>
      </c>
      <c r="AS597" t="s">
        <v>3</v>
      </c>
      <c r="AT597">
        <v>1.6</v>
      </c>
      <c r="AU597" t="s">
        <v>3</v>
      </c>
      <c r="AV597">
        <v>0</v>
      </c>
      <c r="AW597">
        <v>2</v>
      </c>
      <c r="AX597">
        <v>151752681</v>
      </c>
      <c r="AY597">
        <v>1</v>
      </c>
      <c r="AZ597">
        <v>0</v>
      </c>
      <c r="BA597">
        <v>709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CV597">
        <v>0</v>
      </c>
      <c r="CW597">
        <f>ROUND(Y597*Source!I461,9)</f>
        <v>0.51200000000000001</v>
      </c>
      <c r="CX597">
        <f>ROUND(Y597*Source!I461,9)</f>
        <v>0.51200000000000001</v>
      </c>
      <c r="CY597">
        <f>AB597</f>
        <v>1118.8900000000001</v>
      </c>
      <c r="CZ597">
        <f>AF597</f>
        <v>83.1</v>
      </c>
      <c r="DA597">
        <f>AJ597</f>
        <v>12.86</v>
      </c>
      <c r="DB597">
        <f t="shared" si="255"/>
        <v>132.96</v>
      </c>
      <c r="DC597">
        <f t="shared" si="256"/>
        <v>20.190000000000001</v>
      </c>
      <c r="DD597" t="s">
        <v>3</v>
      </c>
      <c r="DE597" t="s">
        <v>3</v>
      </c>
      <c r="DF597">
        <f t="shared" si="277"/>
        <v>0</v>
      </c>
      <c r="DG597">
        <f>ROUND(ROUND(AF597*AJ597,2)*CX597,2)</f>
        <v>547.16</v>
      </c>
      <c r="DH597">
        <f>ROUND(ROUND(AG597*AK597,2)*CX597,2)</f>
        <v>222.99</v>
      </c>
      <c r="DI597">
        <f t="shared" si="269"/>
        <v>0</v>
      </c>
      <c r="DJ597">
        <f>DG597</f>
        <v>547.16</v>
      </c>
      <c r="DK597">
        <v>0</v>
      </c>
      <c r="DL597" t="s">
        <v>3</v>
      </c>
      <c r="DM597">
        <v>0</v>
      </c>
      <c r="DN597" t="s">
        <v>3</v>
      </c>
      <c r="DO597">
        <v>0</v>
      </c>
    </row>
    <row r="598" spans="1:119" x14ac:dyDescent="0.2">
      <c r="A598">
        <f>ROW(Source!A461)</f>
        <v>461</v>
      </c>
      <c r="B598">
        <v>151751235</v>
      </c>
      <c r="C598">
        <v>151752668</v>
      </c>
      <c r="D598">
        <v>37418483</v>
      </c>
      <c r="E598">
        <v>1</v>
      </c>
      <c r="F598">
        <v>1</v>
      </c>
      <c r="G598">
        <v>37345137</v>
      </c>
      <c r="H598">
        <v>2</v>
      </c>
      <c r="I598" t="s">
        <v>594</v>
      </c>
      <c r="J598" t="s">
        <v>595</v>
      </c>
      <c r="K598" t="s">
        <v>596</v>
      </c>
      <c r="L598">
        <v>1368</v>
      </c>
      <c r="N598">
        <v>1011</v>
      </c>
      <c r="O598" t="s">
        <v>503</v>
      </c>
      <c r="P598" t="s">
        <v>503</v>
      </c>
      <c r="Q598">
        <v>1</v>
      </c>
      <c r="W598">
        <v>0</v>
      </c>
      <c r="X598">
        <v>1944310998</v>
      </c>
      <c r="Y598">
        <f t="shared" si="254"/>
        <v>2.13</v>
      </c>
      <c r="AA598">
        <v>0</v>
      </c>
      <c r="AB598">
        <v>6.84</v>
      </c>
      <c r="AC598">
        <v>0</v>
      </c>
      <c r="AD598">
        <v>0</v>
      </c>
      <c r="AE598">
        <v>0</v>
      </c>
      <c r="AF598">
        <v>0.77</v>
      </c>
      <c r="AG598">
        <v>0</v>
      </c>
      <c r="AH598">
        <v>0</v>
      </c>
      <c r="AI598">
        <v>1</v>
      </c>
      <c r="AJ598">
        <v>8.48</v>
      </c>
      <c r="AK598">
        <v>34.51</v>
      </c>
      <c r="AL598">
        <v>1</v>
      </c>
      <c r="AM598">
        <v>2</v>
      </c>
      <c r="AN598">
        <v>0</v>
      </c>
      <c r="AO598">
        <v>1</v>
      </c>
      <c r="AP598">
        <v>1</v>
      </c>
      <c r="AQ598">
        <v>0</v>
      </c>
      <c r="AR598">
        <v>0</v>
      </c>
      <c r="AS598" t="s">
        <v>3</v>
      </c>
      <c r="AT598">
        <v>2.13</v>
      </c>
      <c r="AU598" t="s">
        <v>3</v>
      </c>
      <c r="AV598">
        <v>0</v>
      </c>
      <c r="AW598">
        <v>2</v>
      </c>
      <c r="AX598">
        <v>151752682</v>
      </c>
      <c r="AY598">
        <v>1</v>
      </c>
      <c r="AZ598">
        <v>0</v>
      </c>
      <c r="BA598">
        <v>710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CV598">
        <v>0</v>
      </c>
      <c r="CW598">
        <f>ROUND(Y598*Source!I461,9)</f>
        <v>0.68159999999999998</v>
      </c>
      <c r="CX598">
        <f>ROUND(Y598*Source!I461,9)</f>
        <v>0.68159999999999998</v>
      </c>
      <c r="CY598">
        <f>AB598</f>
        <v>6.84</v>
      </c>
      <c r="CZ598">
        <f>AF598</f>
        <v>0.77</v>
      </c>
      <c r="DA598">
        <f>AJ598</f>
        <v>8.48</v>
      </c>
      <c r="DB598">
        <f t="shared" si="255"/>
        <v>1.64</v>
      </c>
      <c r="DC598">
        <f t="shared" si="256"/>
        <v>0</v>
      </c>
      <c r="DD598" t="s">
        <v>3</v>
      </c>
      <c r="DE598" t="s">
        <v>3</v>
      </c>
      <c r="DF598">
        <f t="shared" si="277"/>
        <v>0</v>
      </c>
      <c r="DG598">
        <f>ROUND(ROUND(AF598*AJ598,2)*CX598,2)</f>
        <v>4.45</v>
      </c>
      <c r="DH598">
        <f>ROUND(ROUND(AG598*AK598,2)*CX598,2)</f>
        <v>0</v>
      </c>
      <c r="DI598">
        <f t="shared" si="269"/>
        <v>0</v>
      </c>
      <c r="DJ598">
        <f>DG598</f>
        <v>4.45</v>
      </c>
      <c r="DK598">
        <v>0</v>
      </c>
      <c r="DL598" t="s">
        <v>3</v>
      </c>
      <c r="DM598">
        <v>0</v>
      </c>
      <c r="DN598" t="s">
        <v>3</v>
      </c>
      <c r="DO598">
        <v>0</v>
      </c>
    </row>
    <row r="599" spans="1:119" x14ac:dyDescent="0.2">
      <c r="A599">
        <f>ROW(Source!A461)</f>
        <v>461</v>
      </c>
      <c r="B599">
        <v>151751235</v>
      </c>
      <c r="C599">
        <v>151752668</v>
      </c>
      <c r="D599">
        <v>113490354</v>
      </c>
      <c r="E599">
        <v>1</v>
      </c>
      <c r="F599">
        <v>1</v>
      </c>
      <c r="G599">
        <v>37345137</v>
      </c>
      <c r="H599">
        <v>2</v>
      </c>
      <c r="I599" t="s">
        <v>612</v>
      </c>
      <c r="J599" t="s">
        <v>613</v>
      </c>
      <c r="K599" t="s">
        <v>614</v>
      </c>
      <c r="L599">
        <v>1368</v>
      </c>
      <c r="N599">
        <v>1011</v>
      </c>
      <c r="O599" t="s">
        <v>503</v>
      </c>
      <c r="P599" t="s">
        <v>503</v>
      </c>
      <c r="Q599">
        <v>1</v>
      </c>
      <c r="W599">
        <v>0</v>
      </c>
      <c r="X599">
        <v>744253593</v>
      </c>
      <c r="Y599">
        <f t="shared" si="254"/>
        <v>10.1</v>
      </c>
      <c r="AA599">
        <v>0</v>
      </c>
      <c r="AB599">
        <v>557.83000000000004</v>
      </c>
      <c r="AC599">
        <v>455.99</v>
      </c>
      <c r="AD599">
        <v>0</v>
      </c>
      <c r="AE599">
        <v>0</v>
      </c>
      <c r="AF599">
        <v>24.13</v>
      </c>
      <c r="AG599">
        <v>12.62</v>
      </c>
      <c r="AH599">
        <v>0</v>
      </c>
      <c r="AI599">
        <v>1</v>
      </c>
      <c r="AJ599">
        <v>22.08</v>
      </c>
      <c r="AK599">
        <v>34.51</v>
      </c>
      <c r="AL599">
        <v>1</v>
      </c>
      <c r="AM599">
        <v>2</v>
      </c>
      <c r="AN599">
        <v>0</v>
      </c>
      <c r="AO599">
        <v>1</v>
      </c>
      <c r="AP599">
        <v>1</v>
      </c>
      <c r="AQ599">
        <v>0</v>
      </c>
      <c r="AR599">
        <v>0</v>
      </c>
      <c r="AS599" t="s">
        <v>3</v>
      </c>
      <c r="AT599">
        <v>10.1</v>
      </c>
      <c r="AU599" t="s">
        <v>3</v>
      </c>
      <c r="AV599">
        <v>0</v>
      </c>
      <c r="AW599">
        <v>2</v>
      </c>
      <c r="AX599">
        <v>151752683</v>
      </c>
      <c r="AY599">
        <v>1</v>
      </c>
      <c r="AZ599">
        <v>0</v>
      </c>
      <c r="BA599">
        <v>711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CV599">
        <v>0</v>
      </c>
      <c r="CW599">
        <f>ROUND(Y599*Source!I461,9)</f>
        <v>3.2320000000000002</v>
      </c>
      <c r="CX599">
        <f>ROUND(Y599*Source!I461,9)</f>
        <v>3.2320000000000002</v>
      </c>
      <c r="CY599">
        <f>AB599</f>
        <v>557.83000000000004</v>
      </c>
      <c r="CZ599">
        <f>AF599</f>
        <v>24.13</v>
      </c>
      <c r="DA599">
        <f>AJ599</f>
        <v>22.08</v>
      </c>
      <c r="DB599">
        <f t="shared" si="255"/>
        <v>243.71</v>
      </c>
      <c r="DC599">
        <f t="shared" si="256"/>
        <v>127.46</v>
      </c>
      <c r="DD599" t="s">
        <v>3</v>
      </c>
      <c r="DE599" t="s">
        <v>3</v>
      </c>
      <c r="DF599">
        <f t="shared" si="277"/>
        <v>0</v>
      </c>
      <c r="DG599">
        <f>ROUND(ROUND(AF599*AJ599,2)*CX599,2)</f>
        <v>1721.98</v>
      </c>
      <c r="DH599">
        <f>ROUND(ROUND(AG599*AK599,2)*CX599,2)</f>
        <v>1407.6</v>
      </c>
      <c r="DI599">
        <f t="shared" si="269"/>
        <v>0</v>
      </c>
      <c r="DJ599">
        <f>DG599</f>
        <v>1721.98</v>
      </c>
      <c r="DK599">
        <v>0</v>
      </c>
      <c r="DL599" t="s">
        <v>3</v>
      </c>
      <c r="DM599">
        <v>0</v>
      </c>
      <c r="DN599" t="s">
        <v>3</v>
      </c>
      <c r="DO599">
        <v>0</v>
      </c>
    </row>
    <row r="600" spans="1:119" x14ac:dyDescent="0.2">
      <c r="A600">
        <f>ROW(Source!A461)</f>
        <v>461</v>
      </c>
      <c r="B600">
        <v>151751235</v>
      </c>
      <c r="C600">
        <v>151752668</v>
      </c>
      <c r="D600">
        <v>37394962</v>
      </c>
      <c r="E600">
        <v>1</v>
      </c>
      <c r="F600">
        <v>1</v>
      </c>
      <c r="G600">
        <v>37345137</v>
      </c>
      <c r="H600">
        <v>3</v>
      </c>
      <c r="I600" t="s">
        <v>597</v>
      </c>
      <c r="J600" t="s">
        <v>598</v>
      </c>
      <c r="K600" t="s">
        <v>599</v>
      </c>
      <c r="L600">
        <v>1348</v>
      </c>
      <c r="N600">
        <v>1009</v>
      </c>
      <c r="O600" t="s">
        <v>511</v>
      </c>
      <c r="P600" t="s">
        <v>511</v>
      </c>
      <c r="Q600">
        <v>1000</v>
      </c>
      <c r="W600">
        <v>0</v>
      </c>
      <c r="X600">
        <v>1534553938</v>
      </c>
      <c r="Y600">
        <f t="shared" si="254"/>
        <v>6.8399999999999997E-3</v>
      </c>
      <c r="AA600">
        <v>157580.26</v>
      </c>
      <c r="AB600">
        <v>0</v>
      </c>
      <c r="AC600">
        <v>0</v>
      </c>
      <c r="AD600">
        <v>0</v>
      </c>
      <c r="AE600">
        <v>8596.85</v>
      </c>
      <c r="AF600">
        <v>0</v>
      </c>
      <c r="AG600">
        <v>0</v>
      </c>
      <c r="AH600">
        <v>0</v>
      </c>
      <c r="AI600">
        <v>18.329999999999998</v>
      </c>
      <c r="AJ600">
        <v>1</v>
      </c>
      <c r="AK600">
        <v>1</v>
      </c>
      <c r="AL600">
        <v>1</v>
      </c>
      <c r="AM600">
        <v>2</v>
      </c>
      <c r="AN600">
        <v>0</v>
      </c>
      <c r="AO600">
        <v>1</v>
      </c>
      <c r="AP600">
        <v>1</v>
      </c>
      <c r="AQ600">
        <v>0</v>
      </c>
      <c r="AR600">
        <v>0</v>
      </c>
      <c r="AS600" t="s">
        <v>3</v>
      </c>
      <c r="AT600">
        <v>6.8399999999999997E-3</v>
      </c>
      <c r="AU600" t="s">
        <v>3</v>
      </c>
      <c r="AV600">
        <v>0</v>
      </c>
      <c r="AW600">
        <v>2</v>
      </c>
      <c r="AX600">
        <v>151752684</v>
      </c>
      <c r="AY600">
        <v>1</v>
      </c>
      <c r="AZ600">
        <v>0</v>
      </c>
      <c r="BA600">
        <v>712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CV600">
        <v>0</v>
      </c>
      <c r="CW600">
        <v>0</v>
      </c>
      <c r="CX600">
        <f>ROUND(Y600*Source!I461,9)</f>
        <v>2.1887999999999999E-3</v>
      </c>
      <c r="CY600">
        <f>AA600</f>
        <v>157580.26</v>
      </c>
      <c r="CZ600">
        <f>AE600</f>
        <v>8596.85</v>
      </c>
      <c r="DA600">
        <f>AI600</f>
        <v>18.329999999999998</v>
      </c>
      <c r="DB600">
        <f t="shared" si="255"/>
        <v>58.8</v>
      </c>
      <c r="DC600">
        <f t="shared" si="256"/>
        <v>0</v>
      </c>
      <c r="DD600" t="s">
        <v>3</v>
      </c>
      <c r="DE600" t="s">
        <v>3</v>
      </c>
      <c r="DF600">
        <f>ROUND(ROUND(AE600*AI600,2)*CX600,2)</f>
        <v>344.91</v>
      </c>
      <c r="DG600">
        <f t="shared" ref="DG600:DG623" si="278">ROUND(ROUND(AF600,2)*CX600,2)</f>
        <v>0</v>
      </c>
      <c r="DH600">
        <f t="shared" ref="DH600:DH623" si="279">ROUND(ROUND(AG600,2)*CX600,2)</f>
        <v>0</v>
      </c>
      <c r="DI600">
        <f t="shared" si="269"/>
        <v>0</v>
      </c>
      <c r="DJ600">
        <f>DF600</f>
        <v>344.91</v>
      </c>
      <c r="DK600">
        <v>0</v>
      </c>
      <c r="DL600" t="s">
        <v>3</v>
      </c>
      <c r="DM600">
        <v>0</v>
      </c>
      <c r="DN600" t="s">
        <v>3</v>
      </c>
      <c r="DO600">
        <v>0</v>
      </c>
    </row>
    <row r="601" spans="1:119" x14ac:dyDescent="0.2">
      <c r="A601">
        <f>ROW(Source!A461)</f>
        <v>461</v>
      </c>
      <c r="B601">
        <v>151751235</v>
      </c>
      <c r="C601">
        <v>151752668</v>
      </c>
      <c r="D601">
        <v>37393666</v>
      </c>
      <c r="E601">
        <v>1</v>
      </c>
      <c r="F601">
        <v>1</v>
      </c>
      <c r="G601">
        <v>37345137</v>
      </c>
      <c r="H601">
        <v>3</v>
      </c>
      <c r="I601" t="s">
        <v>615</v>
      </c>
      <c r="J601" t="s">
        <v>616</v>
      </c>
      <c r="K601" t="s">
        <v>617</v>
      </c>
      <c r="L601">
        <v>1354</v>
      </c>
      <c r="N601">
        <v>1010</v>
      </c>
      <c r="O601" t="s">
        <v>29</v>
      </c>
      <c r="P601" t="s">
        <v>29</v>
      </c>
      <c r="Q601">
        <v>1</v>
      </c>
      <c r="W601">
        <v>0</v>
      </c>
      <c r="X601">
        <v>-1689119193</v>
      </c>
      <c r="Y601">
        <f t="shared" si="254"/>
        <v>124.5</v>
      </c>
      <c r="AA601">
        <v>8.4499999999999993</v>
      </c>
      <c r="AB601">
        <v>0</v>
      </c>
      <c r="AC601">
        <v>0</v>
      </c>
      <c r="AD601">
        <v>0</v>
      </c>
      <c r="AE601">
        <v>3.86</v>
      </c>
      <c r="AF601">
        <v>0</v>
      </c>
      <c r="AG601">
        <v>0</v>
      </c>
      <c r="AH601">
        <v>0</v>
      </c>
      <c r="AI601">
        <v>2.19</v>
      </c>
      <c r="AJ601">
        <v>1</v>
      </c>
      <c r="AK601">
        <v>1</v>
      </c>
      <c r="AL601">
        <v>1</v>
      </c>
      <c r="AM601">
        <v>2</v>
      </c>
      <c r="AN601">
        <v>0</v>
      </c>
      <c r="AO601">
        <v>1</v>
      </c>
      <c r="AP601">
        <v>1</v>
      </c>
      <c r="AQ601">
        <v>0</v>
      </c>
      <c r="AR601">
        <v>0</v>
      </c>
      <c r="AS601" t="s">
        <v>3</v>
      </c>
      <c r="AT601">
        <v>124.5</v>
      </c>
      <c r="AU601" t="s">
        <v>3</v>
      </c>
      <c r="AV601">
        <v>0</v>
      </c>
      <c r="AW601">
        <v>2</v>
      </c>
      <c r="AX601">
        <v>151752685</v>
      </c>
      <c r="AY601">
        <v>1</v>
      </c>
      <c r="AZ601">
        <v>0</v>
      </c>
      <c r="BA601">
        <v>713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CV601">
        <v>0</v>
      </c>
      <c r="CW601">
        <v>0</v>
      </c>
      <c r="CX601">
        <f>ROUND(Y601*Source!I461,9)</f>
        <v>39.840000000000003</v>
      </c>
      <c r="CY601">
        <f>AA601</f>
        <v>8.4499999999999993</v>
      </c>
      <c r="CZ601">
        <f>AE601</f>
        <v>3.86</v>
      </c>
      <c r="DA601">
        <f>AI601</f>
        <v>2.19</v>
      </c>
      <c r="DB601">
        <f t="shared" si="255"/>
        <v>480.57</v>
      </c>
      <c r="DC601">
        <f t="shared" si="256"/>
        <v>0</v>
      </c>
      <c r="DD601" t="s">
        <v>3</v>
      </c>
      <c r="DE601" t="s">
        <v>3</v>
      </c>
      <c r="DF601">
        <f>ROUND(ROUND(AE601*AI601,2)*CX601,2)</f>
        <v>336.65</v>
      </c>
      <c r="DG601">
        <f t="shared" si="278"/>
        <v>0</v>
      </c>
      <c r="DH601">
        <f t="shared" si="279"/>
        <v>0</v>
      </c>
      <c r="DI601">
        <f t="shared" si="269"/>
        <v>0</v>
      </c>
      <c r="DJ601">
        <f>DF601</f>
        <v>336.65</v>
      </c>
      <c r="DK601">
        <v>0</v>
      </c>
      <c r="DL601" t="s">
        <v>3</v>
      </c>
      <c r="DM601">
        <v>0</v>
      </c>
      <c r="DN601" t="s">
        <v>3</v>
      </c>
      <c r="DO601">
        <v>0</v>
      </c>
    </row>
    <row r="602" spans="1:119" x14ac:dyDescent="0.2">
      <c r="A602">
        <f>ROW(Source!A461)</f>
        <v>461</v>
      </c>
      <c r="B602">
        <v>151751235</v>
      </c>
      <c r="C602">
        <v>151752668</v>
      </c>
      <c r="D602">
        <v>37393667</v>
      </c>
      <c r="E602">
        <v>1</v>
      </c>
      <c r="F602">
        <v>1</v>
      </c>
      <c r="G602">
        <v>37345137</v>
      </c>
      <c r="H602">
        <v>3</v>
      </c>
      <c r="I602" t="s">
        <v>618</v>
      </c>
      <c r="J602" t="s">
        <v>619</v>
      </c>
      <c r="K602" t="s">
        <v>620</v>
      </c>
      <c r="L602">
        <v>1354</v>
      </c>
      <c r="N602">
        <v>1010</v>
      </c>
      <c r="O602" t="s">
        <v>29</v>
      </c>
      <c r="P602" t="s">
        <v>29</v>
      </c>
      <c r="Q602">
        <v>1</v>
      </c>
      <c r="W602">
        <v>0</v>
      </c>
      <c r="X602">
        <v>1309094709</v>
      </c>
      <c r="Y602">
        <f t="shared" si="254"/>
        <v>4</v>
      </c>
      <c r="AA602">
        <v>0.82</v>
      </c>
      <c r="AB602">
        <v>0</v>
      </c>
      <c r="AC602">
        <v>0</v>
      </c>
      <c r="AD602">
        <v>0</v>
      </c>
      <c r="AE602">
        <v>0.89</v>
      </c>
      <c r="AF602">
        <v>0</v>
      </c>
      <c r="AG602">
        <v>0</v>
      </c>
      <c r="AH602">
        <v>0</v>
      </c>
      <c r="AI602">
        <v>0.92</v>
      </c>
      <c r="AJ602">
        <v>1</v>
      </c>
      <c r="AK602">
        <v>1</v>
      </c>
      <c r="AL602">
        <v>1</v>
      </c>
      <c r="AM602">
        <v>2</v>
      </c>
      <c r="AN602">
        <v>0</v>
      </c>
      <c r="AO602">
        <v>1</v>
      </c>
      <c r="AP602">
        <v>1</v>
      </c>
      <c r="AQ602">
        <v>0</v>
      </c>
      <c r="AR602">
        <v>0</v>
      </c>
      <c r="AS602" t="s">
        <v>3</v>
      </c>
      <c r="AT602">
        <v>4</v>
      </c>
      <c r="AU602" t="s">
        <v>3</v>
      </c>
      <c r="AV602">
        <v>0</v>
      </c>
      <c r="AW602">
        <v>2</v>
      </c>
      <c r="AX602">
        <v>151752686</v>
      </c>
      <c r="AY602">
        <v>1</v>
      </c>
      <c r="AZ602">
        <v>0</v>
      </c>
      <c r="BA602">
        <v>714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CV602">
        <v>0</v>
      </c>
      <c r="CW602">
        <v>0</v>
      </c>
      <c r="CX602">
        <f>ROUND(Y602*Source!I461,9)</f>
        <v>1.28</v>
      </c>
      <c r="CY602">
        <f>AA602</f>
        <v>0.82</v>
      </c>
      <c r="CZ602">
        <f>AE602</f>
        <v>0.89</v>
      </c>
      <c r="DA602">
        <f>AI602</f>
        <v>0.92</v>
      </c>
      <c r="DB602">
        <f t="shared" si="255"/>
        <v>3.56</v>
      </c>
      <c r="DC602">
        <f t="shared" si="256"/>
        <v>0</v>
      </c>
      <c r="DD602" t="s">
        <v>3</v>
      </c>
      <c r="DE602" t="s">
        <v>3</v>
      </c>
      <c r="DF602">
        <f>ROUND(ROUND(AE602*AI602,2)*CX602,2)</f>
        <v>1.05</v>
      </c>
      <c r="DG602">
        <f t="shared" si="278"/>
        <v>0</v>
      </c>
      <c r="DH602">
        <f t="shared" si="279"/>
        <v>0</v>
      </c>
      <c r="DI602">
        <f t="shared" si="269"/>
        <v>0</v>
      </c>
      <c r="DJ602">
        <f>DF602</f>
        <v>1.05</v>
      </c>
      <c r="DK602">
        <v>0</v>
      </c>
      <c r="DL602" t="s">
        <v>3</v>
      </c>
      <c r="DM602">
        <v>0</v>
      </c>
      <c r="DN602" t="s">
        <v>3</v>
      </c>
      <c r="DO602">
        <v>0</v>
      </c>
    </row>
    <row r="603" spans="1:119" x14ac:dyDescent="0.2">
      <c r="A603">
        <f>ROW(Source!A461)</f>
        <v>461</v>
      </c>
      <c r="B603">
        <v>151751235</v>
      </c>
      <c r="C603">
        <v>151752668</v>
      </c>
      <c r="D603">
        <v>37395586</v>
      </c>
      <c r="E603">
        <v>1</v>
      </c>
      <c r="F603">
        <v>1</v>
      </c>
      <c r="G603">
        <v>37345137</v>
      </c>
      <c r="H603">
        <v>3</v>
      </c>
      <c r="I603" t="s">
        <v>621</v>
      </c>
      <c r="J603" t="s">
        <v>622</v>
      </c>
      <c r="K603" t="s">
        <v>623</v>
      </c>
      <c r="L603">
        <v>1348</v>
      </c>
      <c r="N603">
        <v>1009</v>
      </c>
      <c r="O603" t="s">
        <v>511</v>
      </c>
      <c r="P603" t="s">
        <v>511</v>
      </c>
      <c r="Q603">
        <v>1000</v>
      </c>
      <c r="W603">
        <v>0</v>
      </c>
      <c r="X603">
        <v>163503827</v>
      </c>
      <c r="Y603">
        <f t="shared" si="254"/>
        <v>8.0000000000000007E-5</v>
      </c>
      <c r="AA603">
        <v>103793.65</v>
      </c>
      <c r="AB603">
        <v>0</v>
      </c>
      <c r="AC603">
        <v>0</v>
      </c>
      <c r="AD603">
        <v>0</v>
      </c>
      <c r="AE603">
        <v>14336.14</v>
      </c>
      <c r="AF603">
        <v>0</v>
      </c>
      <c r="AG603">
        <v>0</v>
      </c>
      <c r="AH603">
        <v>0</v>
      </c>
      <c r="AI603">
        <v>7.24</v>
      </c>
      <c r="AJ603">
        <v>1</v>
      </c>
      <c r="AK603">
        <v>1</v>
      </c>
      <c r="AL603">
        <v>1</v>
      </c>
      <c r="AM603">
        <v>2</v>
      </c>
      <c r="AN603">
        <v>0</v>
      </c>
      <c r="AO603">
        <v>1</v>
      </c>
      <c r="AP603">
        <v>1</v>
      </c>
      <c r="AQ603">
        <v>0</v>
      </c>
      <c r="AR603">
        <v>0</v>
      </c>
      <c r="AS603" t="s">
        <v>3</v>
      </c>
      <c r="AT603">
        <v>8.0000000000000007E-5</v>
      </c>
      <c r="AU603" t="s">
        <v>3</v>
      </c>
      <c r="AV603">
        <v>0</v>
      </c>
      <c r="AW603">
        <v>2</v>
      </c>
      <c r="AX603">
        <v>151752687</v>
      </c>
      <c r="AY603">
        <v>1</v>
      </c>
      <c r="AZ603">
        <v>0</v>
      </c>
      <c r="BA603">
        <v>715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CV603">
        <v>0</v>
      </c>
      <c r="CW603">
        <v>0</v>
      </c>
      <c r="CX603">
        <f>ROUND(Y603*Source!I461,9)</f>
        <v>2.5599999999999999E-5</v>
      </c>
      <c r="CY603">
        <f>AA603</f>
        <v>103793.65</v>
      </c>
      <c r="CZ603">
        <f>AE603</f>
        <v>14336.14</v>
      </c>
      <c r="DA603">
        <f>AI603</f>
        <v>7.24</v>
      </c>
      <c r="DB603">
        <f t="shared" si="255"/>
        <v>1.1499999999999999</v>
      </c>
      <c r="DC603">
        <f t="shared" si="256"/>
        <v>0</v>
      </c>
      <c r="DD603" t="s">
        <v>3</v>
      </c>
      <c r="DE603" t="s">
        <v>3</v>
      </c>
      <c r="DF603">
        <f>ROUND(ROUND(AE603*AI603,2)*CX603,2)</f>
        <v>2.66</v>
      </c>
      <c r="DG603">
        <f t="shared" si="278"/>
        <v>0</v>
      </c>
      <c r="DH603">
        <f t="shared" si="279"/>
        <v>0</v>
      </c>
      <c r="DI603">
        <f t="shared" si="269"/>
        <v>0</v>
      </c>
      <c r="DJ603">
        <f>DF603</f>
        <v>2.66</v>
      </c>
      <c r="DK603">
        <v>0</v>
      </c>
      <c r="DL603" t="s">
        <v>3</v>
      </c>
      <c r="DM603">
        <v>0</v>
      </c>
      <c r="DN603" t="s">
        <v>3</v>
      </c>
      <c r="DO603">
        <v>0</v>
      </c>
    </row>
    <row r="604" spans="1:119" x14ac:dyDescent="0.2">
      <c r="A604">
        <f>ROW(Source!A461)</f>
        <v>461</v>
      </c>
      <c r="B604">
        <v>151751235</v>
      </c>
      <c r="C604">
        <v>151752668</v>
      </c>
      <c r="D604">
        <v>37396635</v>
      </c>
      <c r="E604">
        <v>1</v>
      </c>
      <c r="F604">
        <v>1</v>
      </c>
      <c r="G604">
        <v>37345137</v>
      </c>
      <c r="H604">
        <v>3</v>
      </c>
      <c r="I604" t="s">
        <v>624</v>
      </c>
      <c r="J604" t="s">
        <v>625</v>
      </c>
      <c r="K604" t="s">
        <v>626</v>
      </c>
      <c r="L604">
        <v>1348</v>
      </c>
      <c r="N604">
        <v>1009</v>
      </c>
      <c r="O604" t="s">
        <v>511</v>
      </c>
      <c r="P604" t="s">
        <v>511</v>
      </c>
      <c r="Q604">
        <v>1000</v>
      </c>
      <c r="W604">
        <v>0</v>
      </c>
      <c r="X604">
        <v>1892350289</v>
      </c>
      <c r="Y604">
        <f t="shared" si="254"/>
        <v>0.10199999999999999</v>
      </c>
      <c r="AA604">
        <v>141029.96</v>
      </c>
      <c r="AB604">
        <v>0</v>
      </c>
      <c r="AC604">
        <v>0</v>
      </c>
      <c r="AD604">
        <v>0</v>
      </c>
      <c r="AE604">
        <v>10651.81</v>
      </c>
      <c r="AF604">
        <v>0</v>
      </c>
      <c r="AG604">
        <v>0</v>
      </c>
      <c r="AH604">
        <v>0</v>
      </c>
      <c r="AI604">
        <v>13.24</v>
      </c>
      <c r="AJ604">
        <v>1</v>
      </c>
      <c r="AK604">
        <v>1</v>
      </c>
      <c r="AL604">
        <v>1</v>
      </c>
      <c r="AM604">
        <v>2</v>
      </c>
      <c r="AN604">
        <v>0</v>
      </c>
      <c r="AO604">
        <v>1</v>
      </c>
      <c r="AP604">
        <v>1</v>
      </c>
      <c r="AQ604">
        <v>0</v>
      </c>
      <c r="AR604">
        <v>0</v>
      </c>
      <c r="AS604" t="s">
        <v>3</v>
      </c>
      <c r="AT604">
        <v>0.10199999999999999</v>
      </c>
      <c r="AU604" t="s">
        <v>3</v>
      </c>
      <c r="AV604">
        <v>0</v>
      </c>
      <c r="AW604">
        <v>2</v>
      </c>
      <c r="AX604">
        <v>151752688</v>
      </c>
      <c r="AY604">
        <v>1</v>
      </c>
      <c r="AZ604">
        <v>0</v>
      </c>
      <c r="BA604">
        <v>716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CV604">
        <v>0</v>
      </c>
      <c r="CW604">
        <v>0</v>
      </c>
      <c r="CX604">
        <f>ROUND(Y604*Source!I461,9)</f>
        <v>3.2640000000000002E-2</v>
      </c>
      <c r="CY604">
        <f>AA604</f>
        <v>141029.96</v>
      </c>
      <c r="CZ604">
        <f>AE604</f>
        <v>10651.81</v>
      </c>
      <c r="DA604">
        <f>AI604</f>
        <v>13.24</v>
      </c>
      <c r="DB604">
        <f t="shared" si="255"/>
        <v>1086.48</v>
      </c>
      <c r="DC604">
        <f t="shared" si="256"/>
        <v>0</v>
      </c>
      <c r="DD604" t="s">
        <v>3</v>
      </c>
      <c r="DE604" t="s">
        <v>3</v>
      </c>
      <c r="DF604">
        <f>ROUND(ROUND(AE604*AI604,2)*CX604,2)</f>
        <v>4603.22</v>
      </c>
      <c r="DG604">
        <f t="shared" si="278"/>
        <v>0</v>
      </c>
      <c r="DH604">
        <f t="shared" si="279"/>
        <v>0</v>
      </c>
      <c r="DI604">
        <f t="shared" si="269"/>
        <v>0</v>
      </c>
      <c r="DJ604">
        <f>DF604</f>
        <v>4603.22</v>
      </c>
      <c r="DK604">
        <v>0</v>
      </c>
      <c r="DL604" t="s">
        <v>3</v>
      </c>
      <c r="DM604">
        <v>0</v>
      </c>
      <c r="DN604" t="s">
        <v>3</v>
      </c>
      <c r="DO604">
        <v>0</v>
      </c>
    </row>
    <row r="605" spans="1:119" x14ac:dyDescent="0.2">
      <c r="A605">
        <f>ROW(Source!A468)</f>
        <v>468</v>
      </c>
      <c r="B605">
        <v>151751237</v>
      </c>
      <c r="C605">
        <v>151752694</v>
      </c>
      <c r="D605">
        <v>37345142</v>
      </c>
      <c r="E605">
        <v>37345137</v>
      </c>
      <c r="F605">
        <v>1</v>
      </c>
      <c r="G605">
        <v>37345137</v>
      </c>
      <c r="H605">
        <v>1</v>
      </c>
      <c r="I605" t="s">
        <v>497</v>
      </c>
      <c r="J605" t="s">
        <v>3</v>
      </c>
      <c r="K605" t="s">
        <v>498</v>
      </c>
      <c r="L605">
        <v>1191</v>
      </c>
      <c r="N605">
        <v>1013</v>
      </c>
      <c r="O605" t="s">
        <v>499</v>
      </c>
      <c r="P605" t="s">
        <v>499</v>
      </c>
      <c r="Q605">
        <v>1</v>
      </c>
      <c r="W605">
        <v>0</v>
      </c>
      <c r="X605">
        <v>476480486</v>
      </c>
      <c r="Y605">
        <f t="shared" si="254"/>
        <v>14.37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1</v>
      </c>
      <c r="AJ605">
        <v>1</v>
      </c>
      <c r="AK605">
        <v>1</v>
      </c>
      <c r="AL605">
        <v>1</v>
      </c>
      <c r="AM605">
        <v>-2</v>
      </c>
      <c r="AN605">
        <v>0</v>
      </c>
      <c r="AO605">
        <v>1</v>
      </c>
      <c r="AP605">
        <v>1</v>
      </c>
      <c r="AQ605">
        <v>0</v>
      </c>
      <c r="AR605">
        <v>0</v>
      </c>
      <c r="AS605" t="s">
        <v>3</v>
      </c>
      <c r="AT605">
        <v>14.37</v>
      </c>
      <c r="AU605" t="s">
        <v>3</v>
      </c>
      <c r="AV605">
        <v>1</v>
      </c>
      <c r="AW605">
        <v>2</v>
      </c>
      <c r="AX605">
        <v>151752699</v>
      </c>
      <c r="AY605">
        <v>1</v>
      </c>
      <c r="AZ605">
        <v>0</v>
      </c>
      <c r="BA605">
        <v>719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CU605">
        <f>ROUND(AT605*Source!I468*AH605*AL605,2)</f>
        <v>0</v>
      </c>
      <c r="CV605">
        <f>ROUND(Y605*Source!I468,9)</f>
        <v>4.0236000000000001</v>
      </c>
      <c r="CW605">
        <v>0</v>
      </c>
      <c r="CX605">
        <f>ROUND(Y605*Source!I468,9)</f>
        <v>4.0236000000000001</v>
      </c>
      <c r="CY605">
        <f>AD605</f>
        <v>0</v>
      </c>
      <c r="CZ605">
        <f>AH605</f>
        <v>0</v>
      </c>
      <c r="DA605">
        <f>AL605</f>
        <v>1</v>
      </c>
      <c r="DB605">
        <f t="shared" si="255"/>
        <v>0</v>
      </c>
      <c r="DC605">
        <f t="shared" si="256"/>
        <v>0</v>
      </c>
      <c r="DD605" t="s">
        <v>3</v>
      </c>
      <c r="DE605" t="s">
        <v>3</v>
      </c>
      <c r="DF605">
        <f>ROUND(ROUND(AE605,2)*CX605,2)</f>
        <v>0</v>
      </c>
      <c r="DG605">
        <f t="shared" si="278"/>
        <v>0</v>
      </c>
      <c r="DH605">
        <f t="shared" si="279"/>
        <v>0</v>
      </c>
      <c r="DI605">
        <f t="shared" si="269"/>
        <v>0</v>
      </c>
      <c r="DJ605">
        <f>DI605</f>
        <v>0</v>
      </c>
      <c r="DK605">
        <v>0</v>
      </c>
      <c r="DL605" t="s">
        <v>3</v>
      </c>
      <c r="DM605">
        <v>0</v>
      </c>
      <c r="DN605" t="s">
        <v>3</v>
      </c>
      <c r="DO605">
        <v>0</v>
      </c>
    </row>
    <row r="606" spans="1:119" x14ac:dyDescent="0.2">
      <c r="A606">
        <f>ROW(Source!A468)</f>
        <v>468</v>
      </c>
      <c r="B606">
        <v>151751237</v>
      </c>
      <c r="C606">
        <v>151752694</v>
      </c>
      <c r="D606">
        <v>37359120</v>
      </c>
      <c r="E606">
        <v>37345137</v>
      </c>
      <c r="F606">
        <v>1</v>
      </c>
      <c r="G606">
        <v>37345137</v>
      </c>
      <c r="H606">
        <v>3</v>
      </c>
      <c r="I606" t="s">
        <v>426</v>
      </c>
      <c r="J606" t="s">
        <v>3</v>
      </c>
      <c r="K606" t="s">
        <v>427</v>
      </c>
      <c r="L606">
        <v>1301</v>
      </c>
      <c r="N606">
        <v>1003</v>
      </c>
      <c r="O606" t="s">
        <v>134</v>
      </c>
      <c r="P606" t="s">
        <v>134</v>
      </c>
      <c r="Q606">
        <v>1</v>
      </c>
      <c r="W606">
        <v>0</v>
      </c>
      <c r="X606">
        <v>-629419867</v>
      </c>
      <c r="Y606">
        <f t="shared" si="254"/>
        <v>102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1</v>
      </c>
      <c r="AJ606">
        <v>1</v>
      </c>
      <c r="AK606">
        <v>1</v>
      </c>
      <c r="AL606">
        <v>1</v>
      </c>
      <c r="AM606">
        <v>-2</v>
      </c>
      <c r="AN606">
        <v>0</v>
      </c>
      <c r="AO606">
        <v>0</v>
      </c>
      <c r="AP606">
        <v>1</v>
      </c>
      <c r="AQ606">
        <v>0</v>
      </c>
      <c r="AR606">
        <v>0</v>
      </c>
      <c r="AS606" t="s">
        <v>3</v>
      </c>
      <c r="AT606">
        <v>102</v>
      </c>
      <c r="AU606" t="s">
        <v>3</v>
      </c>
      <c r="AV606">
        <v>0</v>
      </c>
      <c r="AW606">
        <v>2</v>
      </c>
      <c r="AX606">
        <v>151752700</v>
      </c>
      <c r="AY606">
        <v>1</v>
      </c>
      <c r="AZ606">
        <v>0</v>
      </c>
      <c r="BA606">
        <v>720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CV606">
        <v>0</v>
      </c>
      <c r="CW606">
        <v>0</v>
      </c>
      <c r="CX606">
        <f>ROUND(Y606*Source!I468,9)</f>
        <v>28.56</v>
      </c>
      <c r="CY606">
        <f>AA606</f>
        <v>0</v>
      </c>
      <c r="CZ606">
        <f>AE606</f>
        <v>0</v>
      </c>
      <c r="DA606">
        <f>AI606</f>
        <v>1</v>
      </c>
      <c r="DB606">
        <f t="shared" si="255"/>
        <v>0</v>
      </c>
      <c r="DC606">
        <f t="shared" si="256"/>
        <v>0</v>
      </c>
      <c r="DD606" t="s">
        <v>3</v>
      </c>
      <c r="DE606" t="s">
        <v>3</v>
      </c>
      <c r="DF606">
        <f>ROUND(ROUND(AE606,2)*CX606,2)</f>
        <v>0</v>
      </c>
      <c r="DG606">
        <f t="shared" si="278"/>
        <v>0</v>
      </c>
      <c r="DH606">
        <f t="shared" si="279"/>
        <v>0</v>
      </c>
      <c r="DI606">
        <f t="shared" si="269"/>
        <v>0</v>
      </c>
      <c r="DJ606">
        <f>DF606</f>
        <v>0</v>
      </c>
      <c r="DK606">
        <v>0</v>
      </c>
      <c r="DL606" t="s">
        <v>3</v>
      </c>
      <c r="DM606">
        <v>0</v>
      </c>
      <c r="DN606" t="s">
        <v>3</v>
      </c>
      <c r="DO606">
        <v>0</v>
      </c>
    </row>
    <row r="607" spans="1:119" x14ac:dyDescent="0.2">
      <c r="A607">
        <f>ROW(Source!A468)</f>
        <v>468</v>
      </c>
      <c r="B607">
        <v>151751237</v>
      </c>
      <c r="C607">
        <v>151752694</v>
      </c>
      <c r="D607">
        <v>126078723</v>
      </c>
      <c r="E607">
        <v>37345137</v>
      </c>
      <c r="F607">
        <v>1</v>
      </c>
      <c r="G607">
        <v>37345137</v>
      </c>
      <c r="H607">
        <v>3</v>
      </c>
      <c r="I607" t="s">
        <v>429</v>
      </c>
      <c r="J607" t="s">
        <v>3</v>
      </c>
      <c r="K607" t="s">
        <v>430</v>
      </c>
      <c r="L607">
        <v>1354</v>
      </c>
      <c r="N607">
        <v>1010</v>
      </c>
      <c r="O607" t="s">
        <v>29</v>
      </c>
      <c r="P607" t="s">
        <v>29</v>
      </c>
      <c r="Q607">
        <v>1</v>
      </c>
      <c r="W607">
        <v>0</v>
      </c>
      <c r="X607">
        <v>-637820911</v>
      </c>
      <c r="Y607">
        <f t="shared" si="254"/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1</v>
      </c>
      <c r="AJ607">
        <v>1</v>
      </c>
      <c r="AK607">
        <v>1</v>
      </c>
      <c r="AL607">
        <v>1</v>
      </c>
      <c r="AM607">
        <v>-2</v>
      </c>
      <c r="AN607">
        <v>0</v>
      </c>
      <c r="AO607">
        <v>0</v>
      </c>
      <c r="AP607">
        <v>1</v>
      </c>
      <c r="AQ607">
        <v>0</v>
      </c>
      <c r="AR607">
        <v>0</v>
      </c>
      <c r="AS607" t="s">
        <v>3</v>
      </c>
      <c r="AT607">
        <v>0</v>
      </c>
      <c r="AU607" t="s">
        <v>3</v>
      </c>
      <c r="AV607">
        <v>0</v>
      </c>
      <c r="AW607">
        <v>2</v>
      </c>
      <c r="AX607">
        <v>151752701</v>
      </c>
      <c r="AY607">
        <v>1</v>
      </c>
      <c r="AZ607">
        <v>0</v>
      </c>
      <c r="BA607">
        <v>721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CV607">
        <v>0</v>
      </c>
      <c r="CW607">
        <v>0</v>
      </c>
      <c r="CX607">
        <f>ROUND(Y607*Source!I468,9)</f>
        <v>0</v>
      </c>
      <c r="CY607">
        <f>AA607</f>
        <v>0</v>
      </c>
      <c r="CZ607">
        <f>AE607</f>
        <v>0</v>
      </c>
      <c r="DA607">
        <f>AI607</f>
        <v>1</v>
      </c>
      <c r="DB607">
        <f t="shared" si="255"/>
        <v>0</v>
      </c>
      <c r="DC607">
        <f t="shared" si="256"/>
        <v>0</v>
      </c>
      <c r="DD607" t="s">
        <v>3</v>
      </c>
      <c r="DE607" t="s">
        <v>3</v>
      </c>
      <c r="DF607">
        <f>ROUND(ROUND(AE607,2)*CX607,2)</f>
        <v>0</v>
      </c>
      <c r="DG607">
        <f t="shared" si="278"/>
        <v>0</v>
      </c>
      <c r="DH607">
        <f t="shared" si="279"/>
        <v>0</v>
      </c>
      <c r="DI607">
        <f t="shared" si="269"/>
        <v>0</v>
      </c>
      <c r="DJ607">
        <f>DF607</f>
        <v>0</v>
      </c>
      <c r="DK607">
        <v>0</v>
      </c>
      <c r="DL607" t="s">
        <v>3</v>
      </c>
      <c r="DM607">
        <v>0</v>
      </c>
      <c r="DN607" t="s">
        <v>3</v>
      </c>
      <c r="DO607">
        <v>0</v>
      </c>
    </row>
    <row r="608" spans="1:119" x14ac:dyDescent="0.2">
      <c r="A608">
        <f>ROW(Source!A468)</f>
        <v>468</v>
      </c>
      <c r="B608">
        <v>151751237</v>
      </c>
      <c r="C608">
        <v>151752694</v>
      </c>
      <c r="D608">
        <v>37359012</v>
      </c>
      <c r="E608">
        <v>37345137</v>
      </c>
      <c r="F608">
        <v>1</v>
      </c>
      <c r="G608">
        <v>37345137</v>
      </c>
      <c r="H608">
        <v>3</v>
      </c>
      <c r="I608" t="s">
        <v>432</v>
      </c>
      <c r="J608" t="s">
        <v>3</v>
      </c>
      <c r="K608" t="s">
        <v>433</v>
      </c>
      <c r="L608">
        <v>1354</v>
      </c>
      <c r="N608">
        <v>1010</v>
      </c>
      <c r="O608" t="s">
        <v>29</v>
      </c>
      <c r="P608" t="s">
        <v>29</v>
      </c>
      <c r="Q608">
        <v>1</v>
      </c>
      <c r="W608">
        <v>0</v>
      </c>
      <c r="X608">
        <v>-580090100</v>
      </c>
      <c r="Y608">
        <f t="shared" si="254"/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1</v>
      </c>
      <c r="AJ608">
        <v>1</v>
      </c>
      <c r="AK608">
        <v>1</v>
      </c>
      <c r="AL608">
        <v>1</v>
      </c>
      <c r="AM608">
        <v>-2</v>
      </c>
      <c r="AN608">
        <v>0</v>
      </c>
      <c r="AO608">
        <v>0</v>
      </c>
      <c r="AP608">
        <v>1</v>
      </c>
      <c r="AQ608">
        <v>0</v>
      </c>
      <c r="AR608">
        <v>0</v>
      </c>
      <c r="AS608" t="s">
        <v>3</v>
      </c>
      <c r="AT608">
        <v>0</v>
      </c>
      <c r="AU608" t="s">
        <v>3</v>
      </c>
      <c r="AV608">
        <v>0</v>
      </c>
      <c r="AW608">
        <v>2</v>
      </c>
      <c r="AX608">
        <v>151752702</v>
      </c>
      <c r="AY608">
        <v>1</v>
      </c>
      <c r="AZ608">
        <v>0</v>
      </c>
      <c r="BA608">
        <v>722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CV608">
        <v>0</v>
      </c>
      <c r="CW608">
        <v>0</v>
      </c>
      <c r="CX608">
        <f>ROUND(Y608*Source!I468,9)</f>
        <v>0</v>
      </c>
      <c r="CY608">
        <f>AA608</f>
        <v>0</v>
      </c>
      <c r="CZ608">
        <f>AE608</f>
        <v>0</v>
      </c>
      <c r="DA608">
        <f>AI608</f>
        <v>1</v>
      </c>
      <c r="DB608">
        <f t="shared" si="255"/>
        <v>0</v>
      </c>
      <c r="DC608">
        <f t="shared" si="256"/>
        <v>0</v>
      </c>
      <c r="DD608" t="s">
        <v>3</v>
      </c>
      <c r="DE608" t="s">
        <v>3</v>
      </c>
      <c r="DF608">
        <f>ROUND(ROUND(AE608,2)*CX608,2)</f>
        <v>0</v>
      </c>
      <c r="DG608">
        <f t="shared" si="278"/>
        <v>0</v>
      </c>
      <c r="DH608">
        <f t="shared" si="279"/>
        <v>0</v>
      </c>
      <c r="DI608">
        <f t="shared" si="269"/>
        <v>0</v>
      </c>
      <c r="DJ608">
        <f>DF608</f>
        <v>0</v>
      </c>
      <c r="DK608">
        <v>0</v>
      </c>
      <c r="DL608" t="s">
        <v>3</v>
      </c>
      <c r="DM608">
        <v>0</v>
      </c>
      <c r="DN608" t="s">
        <v>3</v>
      </c>
      <c r="DO608">
        <v>0</v>
      </c>
    </row>
    <row r="609" spans="1:119" x14ac:dyDescent="0.2">
      <c r="A609">
        <f>ROW(Source!A469)</f>
        <v>469</v>
      </c>
      <c r="B609">
        <v>151751235</v>
      </c>
      <c r="C609">
        <v>151752694</v>
      </c>
      <c r="D609">
        <v>37345142</v>
      </c>
      <c r="E609">
        <v>37345137</v>
      </c>
      <c r="F609">
        <v>1</v>
      </c>
      <c r="G609">
        <v>37345137</v>
      </c>
      <c r="H609">
        <v>1</v>
      </c>
      <c r="I609" t="s">
        <v>497</v>
      </c>
      <c r="J609" t="s">
        <v>3</v>
      </c>
      <c r="K609" t="s">
        <v>498</v>
      </c>
      <c r="L609">
        <v>1191</v>
      </c>
      <c r="N609">
        <v>1013</v>
      </c>
      <c r="O609" t="s">
        <v>499</v>
      </c>
      <c r="P609" t="s">
        <v>499</v>
      </c>
      <c r="Q609">
        <v>1</v>
      </c>
      <c r="W609">
        <v>0</v>
      </c>
      <c r="X609">
        <v>476480486</v>
      </c>
      <c r="Y609">
        <f t="shared" si="254"/>
        <v>14.37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1</v>
      </c>
      <c r="AJ609">
        <v>1</v>
      </c>
      <c r="AK609">
        <v>1</v>
      </c>
      <c r="AL609">
        <v>1</v>
      </c>
      <c r="AM609">
        <v>5</v>
      </c>
      <c r="AN609">
        <v>0</v>
      </c>
      <c r="AO609">
        <v>1</v>
      </c>
      <c r="AP609">
        <v>1</v>
      </c>
      <c r="AQ609">
        <v>0</v>
      </c>
      <c r="AR609">
        <v>0</v>
      </c>
      <c r="AS609" t="s">
        <v>3</v>
      </c>
      <c r="AT609">
        <v>14.37</v>
      </c>
      <c r="AU609" t="s">
        <v>3</v>
      </c>
      <c r="AV609">
        <v>1</v>
      </c>
      <c r="AW609">
        <v>2</v>
      </c>
      <c r="AX609">
        <v>151752699</v>
      </c>
      <c r="AY609">
        <v>1</v>
      </c>
      <c r="AZ609">
        <v>0</v>
      </c>
      <c r="BA609">
        <v>723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CU609">
        <f>ROUND(AT609*Source!I469*AH609*AL609,2)</f>
        <v>0</v>
      </c>
      <c r="CV609">
        <f>ROUND(Y609*Source!I469,9)</f>
        <v>4.0236000000000001</v>
      </c>
      <c r="CW609">
        <v>0</v>
      </c>
      <c r="CX609">
        <f>ROUND(Y609*Source!I469,9)</f>
        <v>4.0236000000000001</v>
      </c>
      <c r="CY609">
        <f>AD609</f>
        <v>0</v>
      </c>
      <c r="CZ609">
        <f>AH609</f>
        <v>0</v>
      </c>
      <c r="DA609">
        <f>AL609</f>
        <v>1</v>
      </c>
      <c r="DB609">
        <f t="shared" si="255"/>
        <v>0</v>
      </c>
      <c r="DC609">
        <f t="shared" si="256"/>
        <v>0</v>
      </c>
      <c r="DD609" t="s">
        <v>3</v>
      </c>
      <c r="DE609" t="s">
        <v>3</v>
      </c>
      <c r="DF609">
        <f>ROUND(ROUND(AE609,2)*CX609,2)</f>
        <v>0</v>
      </c>
      <c r="DG609">
        <f t="shared" si="278"/>
        <v>0</v>
      </c>
      <c r="DH609">
        <f t="shared" si="279"/>
        <v>0</v>
      </c>
      <c r="DI609">
        <f t="shared" si="269"/>
        <v>0</v>
      </c>
      <c r="DJ609">
        <f>DI609</f>
        <v>0</v>
      </c>
      <c r="DK609">
        <v>0</v>
      </c>
      <c r="DL609" t="s">
        <v>3</v>
      </c>
      <c r="DM609">
        <v>0</v>
      </c>
      <c r="DN609" t="s">
        <v>3</v>
      </c>
      <c r="DO609">
        <v>0</v>
      </c>
    </row>
    <row r="610" spans="1:119" x14ac:dyDescent="0.2">
      <c r="A610">
        <f>ROW(Source!A469)</f>
        <v>469</v>
      </c>
      <c r="B610">
        <v>151751235</v>
      </c>
      <c r="C610">
        <v>151752694</v>
      </c>
      <c r="D610">
        <v>37359120</v>
      </c>
      <c r="E610">
        <v>37345137</v>
      </c>
      <c r="F610">
        <v>1</v>
      </c>
      <c r="G610">
        <v>37345137</v>
      </c>
      <c r="H610">
        <v>3</v>
      </c>
      <c r="I610" t="s">
        <v>426</v>
      </c>
      <c r="J610" t="s">
        <v>3</v>
      </c>
      <c r="K610" t="s">
        <v>427</v>
      </c>
      <c r="L610">
        <v>1301</v>
      </c>
      <c r="N610">
        <v>1003</v>
      </c>
      <c r="O610" t="s">
        <v>134</v>
      </c>
      <c r="P610" t="s">
        <v>134</v>
      </c>
      <c r="Q610">
        <v>1</v>
      </c>
      <c r="W610">
        <v>0</v>
      </c>
      <c r="X610">
        <v>-629419867</v>
      </c>
      <c r="Y610">
        <f t="shared" si="254"/>
        <v>102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9.74</v>
      </c>
      <c r="AJ610">
        <v>1</v>
      </c>
      <c r="AK610">
        <v>1</v>
      </c>
      <c r="AL610">
        <v>1</v>
      </c>
      <c r="AM610">
        <v>0</v>
      </c>
      <c r="AN610">
        <v>0</v>
      </c>
      <c r="AO610">
        <v>0</v>
      </c>
      <c r="AP610">
        <v>1</v>
      </c>
      <c r="AQ610">
        <v>0</v>
      </c>
      <c r="AR610">
        <v>0</v>
      </c>
      <c r="AS610" t="s">
        <v>3</v>
      </c>
      <c r="AT610">
        <v>102</v>
      </c>
      <c r="AU610" t="s">
        <v>3</v>
      </c>
      <c r="AV610">
        <v>0</v>
      </c>
      <c r="AW610">
        <v>2</v>
      </c>
      <c r="AX610">
        <v>151752700</v>
      </c>
      <c r="AY610">
        <v>1</v>
      </c>
      <c r="AZ610">
        <v>0</v>
      </c>
      <c r="BA610">
        <v>724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CV610">
        <v>0</v>
      </c>
      <c r="CW610">
        <v>0</v>
      </c>
      <c r="CX610">
        <f>ROUND(Y610*Source!I469,9)</f>
        <v>28.56</v>
      </c>
      <c r="CY610">
        <f>AA610</f>
        <v>0</v>
      </c>
      <c r="CZ610">
        <f>AE610</f>
        <v>0</v>
      </c>
      <c r="DA610">
        <f>AI610</f>
        <v>9.74</v>
      </c>
      <c r="DB610">
        <f t="shared" si="255"/>
        <v>0</v>
      </c>
      <c r="DC610">
        <f t="shared" si="256"/>
        <v>0</v>
      </c>
      <c r="DD610" t="s">
        <v>3</v>
      </c>
      <c r="DE610" t="s">
        <v>3</v>
      </c>
      <c r="DF610">
        <f>ROUND(ROUND(AE610*AI610,2)*CX610,2)</f>
        <v>0</v>
      </c>
      <c r="DG610">
        <f t="shared" si="278"/>
        <v>0</v>
      </c>
      <c r="DH610">
        <f t="shared" si="279"/>
        <v>0</v>
      </c>
      <c r="DI610">
        <f t="shared" si="269"/>
        <v>0</v>
      </c>
      <c r="DJ610">
        <f>DF610</f>
        <v>0</v>
      </c>
      <c r="DK610">
        <v>0</v>
      </c>
      <c r="DL610" t="s">
        <v>3</v>
      </c>
      <c r="DM610">
        <v>0</v>
      </c>
      <c r="DN610" t="s">
        <v>3</v>
      </c>
      <c r="DO610">
        <v>0</v>
      </c>
    </row>
    <row r="611" spans="1:119" x14ac:dyDescent="0.2">
      <c r="A611">
        <f>ROW(Source!A469)</f>
        <v>469</v>
      </c>
      <c r="B611">
        <v>151751235</v>
      </c>
      <c r="C611">
        <v>151752694</v>
      </c>
      <c r="D611">
        <v>126078723</v>
      </c>
      <c r="E611">
        <v>37345137</v>
      </c>
      <c r="F611">
        <v>1</v>
      </c>
      <c r="G611">
        <v>37345137</v>
      </c>
      <c r="H611">
        <v>3</v>
      </c>
      <c r="I611" t="s">
        <v>429</v>
      </c>
      <c r="J611" t="s">
        <v>3</v>
      </c>
      <c r="K611" t="s">
        <v>430</v>
      </c>
      <c r="L611">
        <v>1354</v>
      </c>
      <c r="N611">
        <v>1010</v>
      </c>
      <c r="O611" t="s">
        <v>29</v>
      </c>
      <c r="P611" t="s">
        <v>29</v>
      </c>
      <c r="Q611">
        <v>1</v>
      </c>
      <c r="W611">
        <v>0</v>
      </c>
      <c r="X611">
        <v>-637820911</v>
      </c>
      <c r="Y611">
        <f t="shared" si="254"/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9.74</v>
      </c>
      <c r="AJ611">
        <v>1</v>
      </c>
      <c r="AK611">
        <v>1</v>
      </c>
      <c r="AL611">
        <v>1</v>
      </c>
      <c r="AM611">
        <v>0</v>
      </c>
      <c r="AN611">
        <v>0</v>
      </c>
      <c r="AO611">
        <v>0</v>
      </c>
      <c r="AP611">
        <v>1</v>
      </c>
      <c r="AQ611">
        <v>0</v>
      </c>
      <c r="AR611">
        <v>0</v>
      </c>
      <c r="AS611" t="s">
        <v>3</v>
      </c>
      <c r="AT611">
        <v>0</v>
      </c>
      <c r="AU611" t="s">
        <v>3</v>
      </c>
      <c r="AV611">
        <v>0</v>
      </c>
      <c r="AW611">
        <v>2</v>
      </c>
      <c r="AX611">
        <v>151752701</v>
      </c>
      <c r="AY611">
        <v>1</v>
      </c>
      <c r="AZ611">
        <v>0</v>
      </c>
      <c r="BA611">
        <v>725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CV611">
        <v>0</v>
      </c>
      <c r="CW611">
        <v>0</v>
      </c>
      <c r="CX611">
        <f>ROUND(Y611*Source!I469,9)</f>
        <v>0</v>
      </c>
      <c r="CY611">
        <f>AA611</f>
        <v>0</v>
      </c>
      <c r="CZ611">
        <f>AE611</f>
        <v>0</v>
      </c>
      <c r="DA611">
        <f>AI611</f>
        <v>9.74</v>
      </c>
      <c r="DB611">
        <f t="shared" si="255"/>
        <v>0</v>
      </c>
      <c r="DC611">
        <f t="shared" si="256"/>
        <v>0</v>
      </c>
      <c r="DD611" t="s">
        <v>3</v>
      </c>
      <c r="DE611" t="s">
        <v>3</v>
      </c>
      <c r="DF611">
        <f>ROUND(ROUND(AE611*AI611,2)*CX611,2)</f>
        <v>0</v>
      </c>
      <c r="DG611">
        <f t="shared" si="278"/>
        <v>0</v>
      </c>
      <c r="DH611">
        <f t="shared" si="279"/>
        <v>0</v>
      </c>
      <c r="DI611">
        <f t="shared" si="269"/>
        <v>0</v>
      </c>
      <c r="DJ611">
        <f>DF611</f>
        <v>0</v>
      </c>
      <c r="DK611">
        <v>0</v>
      </c>
      <c r="DL611" t="s">
        <v>3</v>
      </c>
      <c r="DM611">
        <v>0</v>
      </c>
      <c r="DN611" t="s">
        <v>3</v>
      </c>
      <c r="DO611">
        <v>0</v>
      </c>
    </row>
    <row r="612" spans="1:119" x14ac:dyDescent="0.2">
      <c r="A612">
        <f>ROW(Source!A469)</f>
        <v>469</v>
      </c>
      <c r="B612">
        <v>151751235</v>
      </c>
      <c r="C612">
        <v>151752694</v>
      </c>
      <c r="D612">
        <v>37359012</v>
      </c>
      <c r="E612">
        <v>37345137</v>
      </c>
      <c r="F612">
        <v>1</v>
      </c>
      <c r="G612">
        <v>37345137</v>
      </c>
      <c r="H612">
        <v>3</v>
      </c>
      <c r="I612" t="s">
        <v>432</v>
      </c>
      <c r="J612" t="s">
        <v>3</v>
      </c>
      <c r="K612" t="s">
        <v>433</v>
      </c>
      <c r="L612">
        <v>1354</v>
      </c>
      <c r="N612">
        <v>1010</v>
      </c>
      <c r="O612" t="s">
        <v>29</v>
      </c>
      <c r="P612" t="s">
        <v>29</v>
      </c>
      <c r="Q612">
        <v>1</v>
      </c>
      <c r="W612">
        <v>0</v>
      </c>
      <c r="X612">
        <v>-580090100</v>
      </c>
      <c r="Y612">
        <f t="shared" si="254"/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9.74</v>
      </c>
      <c r="AJ612">
        <v>1</v>
      </c>
      <c r="AK612">
        <v>1</v>
      </c>
      <c r="AL612">
        <v>1</v>
      </c>
      <c r="AM612">
        <v>0</v>
      </c>
      <c r="AN612">
        <v>0</v>
      </c>
      <c r="AO612">
        <v>0</v>
      </c>
      <c r="AP612">
        <v>1</v>
      </c>
      <c r="AQ612">
        <v>0</v>
      </c>
      <c r="AR612">
        <v>0</v>
      </c>
      <c r="AS612" t="s">
        <v>3</v>
      </c>
      <c r="AT612">
        <v>0</v>
      </c>
      <c r="AU612" t="s">
        <v>3</v>
      </c>
      <c r="AV612">
        <v>0</v>
      </c>
      <c r="AW612">
        <v>2</v>
      </c>
      <c r="AX612">
        <v>151752702</v>
      </c>
      <c r="AY612">
        <v>1</v>
      </c>
      <c r="AZ612">
        <v>0</v>
      </c>
      <c r="BA612">
        <v>726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CV612">
        <v>0</v>
      </c>
      <c r="CW612">
        <v>0</v>
      </c>
      <c r="CX612">
        <f>ROUND(Y612*Source!I469,9)</f>
        <v>0</v>
      </c>
      <c r="CY612">
        <f>AA612</f>
        <v>0</v>
      </c>
      <c r="CZ612">
        <f>AE612</f>
        <v>0</v>
      </c>
      <c r="DA612">
        <f>AI612</f>
        <v>9.74</v>
      </c>
      <c r="DB612">
        <f t="shared" si="255"/>
        <v>0</v>
      </c>
      <c r="DC612">
        <f t="shared" si="256"/>
        <v>0</v>
      </c>
      <c r="DD612" t="s">
        <v>3</v>
      </c>
      <c r="DE612" t="s">
        <v>3</v>
      </c>
      <c r="DF612">
        <f>ROUND(ROUND(AE612*AI612,2)*CX612,2)</f>
        <v>0</v>
      </c>
      <c r="DG612">
        <f t="shared" si="278"/>
        <v>0</v>
      </c>
      <c r="DH612">
        <f t="shared" si="279"/>
        <v>0</v>
      </c>
      <c r="DI612">
        <f t="shared" si="269"/>
        <v>0</v>
      </c>
      <c r="DJ612">
        <f>DF612</f>
        <v>0</v>
      </c>
      <c r="DK612">
        <v>0</v>
      </c>
      <c r="DL612" t="s">
        <v>3</v>
      </c>
      <c r="DM612">
        <v>0</v>
      </c>
      <c r="DN612" t="s">
        <v>3</v>
      </c>
      <c r="DO612">
        <v>0</v>
      </c>
    </row>
    <row r="613" spans="1:119" x14ac:dyDescent="0.2">
      <c r="A613">
        <f>ROW(Source!A486)</f>
        <v>486</v>
      </c>
      <c r="B613">
        <v>151751237</v>
      </c>
      <c r="C613">
        <v>151752711</v>
      </c>
      <c r="D613">
        <v>37345142</v>
      </c>
      <c r="E613">
        <v>37345137</v>
      </c>
      <c r="F613">
        <v>1</v>
      </c>
      <c r="G613">
        <v>37345137</v>
      </c>
      <c r="H613">
        <v>1</v>
      </c>
      <c r="I613" t="s">
        <v>497</v>
      </c>
      <c r="J613" t="s">
        <v>3</v>
      </c>
      <c r="K613" t="s">
        <v>498</v>
      </c>
      <c r="L613">
        <v>1191</v>
      </c>
      <c r="N613">
        <v>1013</v>
      </c>
      <c r="O613" t="s">
        <v>499</v>
      </c>
      <c r="P613" t="s">
        <v>499</v>
      </c>
      <c r="Q613">
        <v>1</v>
      </c>
      <c r="W613">
        <v>0</v>
      </c>
      <c r="X613">
        <v>476480486</v>
      </c>
      <c r="Y613">
        <f t="shared" si="254"/>
        <v>2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1</v>
      </c>
      <c r="AJ613">
        <v>1</v>
      </c>
      <c r="AK613">
        <v>1</v>
      </c>
      <c r="AL613">
        <v>1</v>
      </c>
      <c r="AM613">
        <v>-2</v>
      </c>
      <c r="AN613">
        <v>0</v>
      </c>
      <c r="AO613">
        <v>1</v>
      </c>
      <c r="AP613">
        <v>1</v>
      </c>
      <c r="AQ613">
        <v>0</v>
      </c>
      <c r="AR613">
        <v>0</v>
      </c>
      <c r="AS613" t="s">
        <v>3</v>
      </c>
      <c r="AT613">
        <v>2</v>
      </c>
      <c r="AU613" t="s">
        <v>3</v>
      </c>
      <c r="AV613">
        <v>1</v>
      </c>
      <c r="AW613">
        <v>2</v>
      </c>
      <c r="AX613">
        <v>151752722</v>
      </c>
      <c r="AY613">
        <v>1</v>
      </c>
      <c r="AZ613">
        <v>0</v>
      </c>
      <c r="BA613">
        <v>727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CU613">
        <f>ROUND(AT613*Source!I486*AH613*AL613,2)</f>
        <v>0</v>
      </c>
      <c r="CV613">
        <f>ROUND(Y613*Source!I486,9)</f>
        <v>12</v>
      </c>
      <c r="CW613">
        <v>0</v>
      </c>
      <c r="CX613">
        <f>ROUND(Y613*Source!I486,9)</f>
        <v>12</v>
      </c>
      <c r="CY613">
        <f>AD613</f>
        <v>0</v>
      </c>
      <c r="CZ613">
        <f>AH613</f>
        <v>0</v>
      </c>
      <c r="DA613">
        <f>AL613</f>
        <v>1</v>
      </c>
      <c r="DB613">
        <f t="shared" si="255"/>
        <v>0</v>
      </c>
      <c r="DC613">
        <f t="shared" si="256"/>
        <v>0</v>
      </c>
      <c r="DD613" t="s">
        <v>3</v>
      </c>
      <c r="DE613" t="s">
        <v>3</v>
      </c>
      <c r="DF613">
        <f t="shared" ref="DF613:DF624" si="280">ROUND(ROUND(AE613,2)*CX613,2)</f>
        <v>0</v>
      </c>
      <c r="DG613">
        <f t="shared" si="278"/>
        <v>0</v>
      </c>
      <c r="DH613">
        <f t="shared" si="279"/>
        <v>0</v>
      </c>
      <c r="DI613">
        <f t="shared" si="269"/>
        <v>0</v>
      </c>
      <c r="DJ613">
        <f>DI613</f>
        <v>0</v>
      </c>
      <c r="DK613">
        <v>0</v>
      </c>
      <c r="DL613" t="s">
        <v>3</v>
      </c>
      <c r="DM613">
        <v>0</v>
      </c>
      <c r="DN613" t="s">
        <v>3</v>
      </c>
      <c r="DO613">
        <v>0</v>
      </c>
    </row>
    <row r="614" spans="1:119" x14ac:dyDescent="0.2">
      <c r="A614">
        <f>ROW(Source!A486)</f>
        <v>486</v>
      </c>
      <c r="B614">
        <v>151751237</v>
      </c>
      <c r="C614">
        <v>151752711</v>
      </c>
      <c r="D614">
        <v>37418018</v>
      </c>
      <c r="E614">
        <v>1</v>
      </c>
      <c r="F614">
        <v>1</v>
      </c>
      <c r="G614">
        <v>37345137</v>
      </c>
      <c r="H614">
        <v>2</v>
      </c>
      <c r="I614" t="s">
        <v>627</v>
      </c>
      <c r="J614" t="s">
        <v>628</v>
      </c>
      <c r="K614" t="s">
        <v>629</v>
      </c>
      <c r="L614">
        <v>1368</v>
      </c>
      <c r="N614">
        <v>1011</v>
      </c>
      <c r="O614" t="s">
        <v>503</v>
      </c>
      <c r="P614" t="s">
        <v>503</v>
      </c>
      <c r="Q614">
        <v>1</v>
      </c>
      <c r="W614">
        <v>0</v>
      </c>
      <c r="X614">
        <v>-2118605299</v>
      </c>
      <c r="Y614">
        <f t="shared" si="254"/>
        <v>0.28999999999999998</v>
      </c>
      <c r="AA614">
        <v>0</v>
      </c>
      <c r="AB614">
        <v>141.16</v>
      </c>
      <c r="AC614">
        <v>14.54</v>
      </c>
      <c r="AD614">
        <v>0</v>
      </c>
      <c r="AE614">
        <v>0</v>
      </c>
      <c r="AF614">
        <v>141.16</v>
      </c>
      <c r="AG614">
        <v>14.54</v>
      </c>
      <c r="AH614">
        <v>0</v>
      </c>
      <c r="AI614">
        <v>1</v>
      </c>
      <c r="AJ614">
        <v>1</v>
      </c>
      <c r="AK614">
        <v>1</v>
      </c>
      <c r="AL614">
        <v>1</v>
      </c>
      <c r="AM614">
        <v>-2</v>
      </c>
      <c r="AN614">
        <v>0</v>
      </c>
      <c r="AO614">
        <v>1</v>
      </c>
      <c r="AP614">
        <v>1</v>
      </c>
      <c r="AQ614">
        <v>0</v>
      </c>
      <c r="AR614">
        <v>0</v>
      </c>
      <c r="AS614" t="s">
        <v>3</v>
      </c>
      <c r="AT614">
        <v>0.28999999999999998</v>
      </c>
      <c r="AU614" t="s">
        <v>3</v>
      </c>
      <c r="AV614">
        <v>0</v>
      </c>
      <c r="AW614">
        <v>2</v>
      </c>
      <c r="AX614">
        <v>151752723</v>
      </c>
      <c r="AY614">
        <v>1</v>
      </c>
      <c r="AZ614">
        <v>0</v>
      </c>
      <c r="BA614">
        <v>728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CV614">
        <v>0</v>
      </c>
      <c r="CW614">
        <f>ROUND(Y614*Source!I486,9)</f>
        <v>1.74</v>
      </c>
      <c r="CX614">
        <f>ROUND(Y614*Source!I486,9)</f>
        <v>1.74</v>
      </c>
      <c r="CY614">
        <f>AB614</f>
        <v>141.16</v>
      </c>
      <c r="CZ614">
        <f>AF614</f>
        <v>141.16</v>
      </c>
      <c r="DA614">
        <f>AJ614</f>
        <v>1</v>
      </c>
      <c r="DB614">
        <f t="shared" si="255"/>
        <v>40.94</v>
      </c>
      <c r="DC614">
        <f t="shared" si="256"/>
        <v>4.22</v>
      </c>
      <c r="DD614" t="s">
        <v>3</v>
      </c>
      <c r="DE614" t="s">
        <v>3</v>
      </c>
      <c r="DF614">
        <f t="shared" si="280"/>
        <v>0</v>
      </c>
      <c r="DG614">
        <f t="shared" si="278"/>
        <v>245.62</v>
      </c>
      <c r="DH614">
        <f t="shared" si="279"/>
        <v>25.3</v>
      </c>
      <c r="DI614">
        <f t="shared" si="269"/>
        <v>0</v>
      </c>
      <c r="DJ614">
        <f>DG614</f>
        <v>245.62</v>
      </c>
      <c r="DK614">
        <v>0</v>
      </c>
      <c r="DL614" t="s">
        <v>3</v>
      </c>
      <c r="DM614">
        <v>0</v>
      </c>
      <c r="DN614" t="s">
        <v>3</v>
      </c>
      <c r="DO614">
        <v>0</v>
      </c>
    </row>
    <row r="615" spans="1:119" x14ac:dyDescent="0.2">
      <c r="A615">
        <f>ROW(Source!A486)</f>
        <v>486</v>
      </c>
      <c r="B615">
        <v>151751237</v>
      </c>
      <c r="C615">
        <v>151752711</v>
      </c>
      <c r="D615">
        <v>37394895</v>
      </c>
      <c r="E615">
        <v>1</v>
      </c>
      <c r="F615">
        <v>1</v>
      </c>
      <c r="G615">
        <v>37345137</v>
      </c>
      <c r="H615">
        <v>3</v>
      </c>
      <c r="I615" t="s">
        <v>630</v>
      </c>
      <c r="J615" t="s">
        <v>631</v>
      </c>
      <c r="K615" t="s">
        <v>632</v>
      </c>
      <c r="L615">
        <v>1301</v>
      </c>
      <c r="N615">
        <v>1003</v>
      </c>
      <c r="O615" t="s">
        <v>134</v>
      </c>
      <c r="P615" t="s">
        <v>134</v>
      </c>
      <c r="Q615">
        <v>1</v>
      </c>
      <c r="W615">
        <v>0</v>
      </c>
      <c r="X615">
        <v>558723984</v>
      </c>
      <c r="Y615">
        <f t="shared" si="254"/>
        <v>10</v>
      </c>
      <c r="AA615">
        <v>0.39</v>
      </c>
      <c r="AB615">
        <v>0</v>
      </c>
      <c r="AC615">
        <v>0</v>
      </c>
      <c r="AD615">
        <v>0</v>
      </c>
      <c r="AE615">
        <v>0.39</v>
      </c>
      <c r="AF615">
        <v>0</v>
      </c>
      <c r="AG615">
        <v>0</v>
      </c>
      <c r="AH615">
        <v>0</v>
      </c>
      <c r="AI615">
        <v>1</v>
      </c>
      <c r="AJ615">
        <v>1</v>
      </c>
      <c r="AK615">
        <v>1</v>
      </c>
      <c r="AL615">
        <v>1</v>
      </c>
      <c r="AM615">
        <v>-2</v>
      </c>
      <c r="AN615">
        <v>0</v>
      </c>
      <c r="AO615">
        <v>1</v>
      </c>
      <c r="AP615">
        <v>1</v>
      </c>
      <c r="AQ615">
        <v>0</v>
      </c>
      <c r="AR615">
        <v>0</v>
      </c>
      <c r="AS615" t="s">
        <v>3</v>
      </c>
      <c r="AT615">
        <v>10</v>
      </c>
      <c r="AU615" t="s">
        <v>3</v>
      </c>
      <c r="AV615">
        <v>0</v>
      </c>
      <c r="AW615">
        <v>2</v>
      </c>
      <c r="AX615">
        <v>151752724</v>
      </c>
      <c r="AY615">
        <v>1</v>
      </c>
      <c r="AZ615">
        <v>0</v>
      </c>
      <c r="BA615">
        <v>729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CV615">
        <v>0</v>
      </c>
      <c r="CW615">
        <v>0</v>
      </c>
      <c r="CX615">
        <f>ROUND(Y615*Source!I486,9)</f>
        <v>60</v>
      </c>
      <c r="CY615">
        <f t="shared" ref="CY615:CY622" si="281">AA615</f>
        <v>0.39</v>
      </c>
      <c r="CZ615">
        <f t="shared" ref="CZ615:CZ622" si="282">AE615</f>
        <v>0.39</v>
      </c>
      <c r="DA615">
        <f t="shared" ref="DA615:DA622" si="283">AI615</f>
        <v>1</v>
      </c>
      <c r="DB615">
        <f t="shared" si="255"/>
        <v>3.9</v>
      </c>
      <c r="DC615">
        <f t="shared" si="256"/>
        <v>0</v>
      </c>
      <c r="DD615" t="s">
        <v>3</v>
      </c>
      <c r="DE615" t="s">
        <v>3</v>
      </c>
      <c r="DF615">
        <f t="shared" si="280"/>
        <v>23.4</v>
      </c>
      <c r="DG615">
        <f t="shared" si="278"/>
        <v>0</v>
      </c>
      <c r="DH615">
        <f t="shared" si="279"/>
        <v>0</v>
      </c>
      <c r="DI615">
        <f t="shared" si="269"/>
        <v>0</v>
      </c>
      <c r="DJ615">
        <f t="shared" ref="DJ615:DJ622" si="284">DF615</f>
        <v>23.4</v>
      </c>
      <c r="DK615">
        <v>0</v>
      </c>
      <c r="DL615" t="s">
        <v>3</v>
      </c>
      <c r="DM615">
        <v>0</v>
      </c>
      <c r="DN615" t="s">
        <v>3</v>
      </c>
      <c r="DO615">
        <v>0</v>
      </c>
    </row>
    <row r="616" spans="1:119" x14ac:dyDescent="0.2">
      <c r="A616">
        <f>ROW(Source!A486)</f>
        <v>486</v>
      </c>
      <c r="B616">
        <v>151751237</v>
      </c>
      <c r="C616">
        <v>151752711</v>
      </c>
      <c r="D616">
        <v>37395786</v>
      </c>
      <c r="E616">
        <v>1</v>
      </c>
      <c r="F616">
        <v>1</v>
      </c>
      <c r="G616">
        <v>37345137</v>
      </c>
      <c r="H616">
        <v>3</v>
      </c>
      <c r="I616" t="s">
        <v>633</v>
      </c>
      <c r="J616" t="s">
        <v>634</v>
      </c>
      <c r="K616" t="s">
        <v>635</v>
      </c>
      <c r="L616">
        <v>1346</v>
      </c>
      <c r="N616">
        <v>1009</v>
      </c>
      <c r="O616" t="s">
        <v>507</v>
      </c>
      <c r="P616" t="s">
        <v>507</v>
      </c>
      <c r="Q616">
        <v>1</v>
      </c>
      <c r="W616">
        <v>0</v>
      </c>
      <c r="X616">
        <v>-1558522825</v>
      </c>
      <c r="Y616">
        <f t="shared" si="254"/>
        <v>0.10299999999999999</v>
      </c>
      <c r="AA616">
        <v>6.27</v>
      </c>
      <c r="AB616">
        <v>0</v>
      </c>
      <c r="AC616">
        <v>0</v>
      </c>
      <c r="AD616">
        <v>0</v>
      </c>
      <c r="AE616">
        <v>6.27</v>
      </c>
      <c r="AF616">
        <v>0</v>
      </c>
      <c r="AG616">
        <v>0</v>
      </c>
      <c r="AH616">
        <v>0</v>
      </c>
      <c r="AI616">
        <v>1</v>
      </c>
      <c r="AJ616">
        <v>1</v>
      </c>
      <c r="AK616">
        <v>1</v>
      </c>
      <c r="AL616">
        <v>1</v>
      </c>
      <c r="AM616">
        <v>-2</v>
      </c>
      <c r="AN616">
        <v>0</v>
      </c>
      <c r="AO616">
        <v>1</v>
      </c>
      <c r="AP616">
        <v>1</v>
      </c>
      <c r="AQ616">
        <v>0</v>
      </c>
      <c r="AR616">
        <v>0</v>
      </c>
      <c r="AS616" t="s">
        <v>3</v>
      </c>
      <c r="AT616">
        <v>0.10299999999999999</v>
      </c>
      <c r="AU616" t="s">
        <v>3</v>
      </c>
      <c r="AV616">
        <v>0</v>
      </c>
      <c r="AW616">
        <v>2</v>
      </c>
      <c r="AX616">
        <v>151752725</v>
      </c>
      <c r="AY616">
        <v>1</v>
      </c>
      <c r="AZ616">
        <v>0</v>
      </c>
      <c r="BA616">
        <v>730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CV616">
        <v>0</v>
      </c>
      <c r="CW616">
        <v>0</v>
      </c>
      <c r="CX616">
        <f>ROUND(Y616*Source!I486,9)</f>
        <v>0.61799999999999999</v>
      </c>
      <c r="CY616">
        <f t="shared" si="281"/>
        <v>6.27</v>
      </c>
      <c r="CZ616">
        <f t="shared" si="282"/>
        <v>6.27</v>
      </c>
      <c r="DA616">
        <f t="shared" si="283"/>
        <v>1</v>
      </c>
      <c r="DB616">
        <f t="shared" si="255"/>
        <v>0.65</v>
      </c>
      <c r="DC616">
        <f t="shared" si="256"/>
        <v>0</v>
      </c>
      <c r="DD616" t="s">
        <v>3</v>
      </c>
      <c r="DE616" t="s">
        <v>3</v>
      </c>
      <c r="DF616">
        <f t="shared" si="280"/>
        <v>3.87</v>
      </c>
      <c r="DG616">
        <f t="shared" si="278"/>
        <v>0</v>
      </c>
      <c r="DH616">
        <f t="shared" si="279"/>
        <v>0</v>
      </c>
      <c r="DI616">
        <f t="shared" si="269"/>
        <v>0</v>
      </c>
      <c r="DJ616">
        <f t="shared" si="284"/>
        <v>3.87</v>
      </c>
      <c r="DK616">
        <v>0</v>
      </c>
      <c r="DL616" t="s">
        <v>3</v>
      </c>
      <c r="DM616">
        <v>0</v>
      </c>
      <c r="DN616" t="s">
        <v>3</v>
      </c>
      <c r="DO616">
        <v>0</v>
      </c>
    </row>
    <row r="617" spans="1:119" x14ac:dyDescent="0.2">
      <c r="A617">
        <f>ROW(Source!A486)</f>
        <v>486</v>
      </c>
      <c r="B617">
        <v>151751237</v>
      </c>
      <c r="C617">
        <v>151752711</v>
      </c>
      <c r="D617">
        <v>37393756</v>
      </c>
      <c r="E617">
        <v>1</v>
      </c>
      <c r="F617">
        <v>1</v>
      </c>
      <c r="G617">
        <v>37345137</v>
      </c>
      <c r="H617">
        <v>3</v>
      </c>
      <c r="I617" t="s">
        <v>524</v>
      </c>
      <c r="J617" t="s">
        <v>525</v>
      </c>
      <c r="K617" t="s">
        <v>526</v>
      </c>
      <c r="L617">
        <v>1346</v>
      </c>
      <c r="N617">
        <v>1009</v>
      </c>
      <c r="O617" t="s">
        <v>507</v>
      </c>
      <c r="P617" t="s">
        <v>507</v>
      </c>
      <c r="Q617">
        <v>1</v>
      </c>
      <c r="W617">
        <v>0</v>
      </c>
      <c r="X617">
        <v>-286966143</v>
      </c>
      <c r="Y617">
        <f t="shared" si="254"/>
        <v>0.02</v>
      </c>
      <c r="AA617">
        <v>16.7</v>
      </c>
      <c r="AB617">
        <v>0</v>
      </c>
      <c r="AC617">
        <v>0</v>
      </c>
      <c r="AD617">
        <v>0</v>
      </c>
      <c r="AE617">
        <v>16.7</v>
      </c>
      <c r="AF617">
        <v>0</v>
      </c>
      <c r="AG617">
        <v>0</v>
      </c>
      <c r="AH617">
        <v>0</v>
      </c>
      <c r="AI617">
        <v>1</v>
      </c>
      <c r="AJ617">
        <v>1</v>
      </c>
      <c r="AK617">
        <v>1</v>
      </c>
      <c r="AL617">
        <v>1</v>
      </c>
      <c r="AM617">
        <v>-2</v>
      </c>
      <c r="AN617">
        <v>0</v>
      </c>
      <c r="AO617">
        <v>1</v>
      </c>
      <c r="AP617">
        <v>1</v>
      </c>
      <c r="AQ617">
        <v>0</v>
      </c>
      <c r="AR617">
        <v>0</v>
      </c>
      <c r="AS617" t="s">
        <v>3</v>
      </c>
      <c r="AT617">
        <v>0.02</v>
      </c>
      <c r="AU617" t="s">
        <v>3</v>
      </c>
      <c r="AV617">
        <v>0</v>
      </c>
      <c r="AW617">
        <v>2</v>
      </c>
      <c r="AX617">
        <v>151752726</v>
      </c>
      <c r="AY617">
        <v>1</v>
      </c>
      <c r="AZ617">
        <v>0</v>
      </c>
      <c r="BA617">
        <v>731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CV617">
        <v>0</v>
      </c>
      <c r="CW617">
        <v>0</v>
      </c>
      <c r="CX617">
        <f>ROUND(Y617*Source!I486,9)</f>
        <v>0.12</v>
      </c>
      <c r="CY617">
        <f t="shared" si="281"/>
        <v>16.7</v>
      </c>
      <c r="CZ617">
        <f t="shared" si="282"/>
        <v>16.7</v>
      </c>
      <c r="DA617">
        <f t="shared" si="283"/>
        <v>1</v>
      </c>
      <c r="DB617">
        <f t="shared" si="255"/>
        <v>0.33</v>
      </c>
      <c r="DC617">
        <f t="shared" si="256"/>
        <v>0</v>
      </c>
      <c r="DD617" t="s">
        <v>3</v>
      </c>
      <c r="DE617" t="s">
        <v>3</v>
      </c>
      <c r="DF617">
        <f t="shared" si="280"/>
        <v>2</v>
      </c>
      <c r="DG617">
        <f t="shared" si="278"/>
        <v>0</v>
      </c>
      <c r="DH617">
        <f t="shared" si="279"/>
        <v>0</v>
      </c>
      <c r="DI617">
        <f t="shared" si="269"/>
        <v>0</v>
      </c>
      <c r="DJ617">
        <f t="shared" si="284"/>
        <v>2</v>
      </c>
      <c r="DK617">
        <v>0</v>
      </c>
      <c r="DL617" t="s">
        <v>3</v>
      </c>
      <c r="DM617">
        <v>0</v>
      </c>
      <c r="DN617" t="s">
        <v>3</v>
      </c>
      <c r="DO617">
        <v>0</v>
      </c>
    </row>
    <row r="618" spans="1:119" x14ac:dyDescent="0.2">
      <c r="A618">
        <f>ROW(Source!A486)</f>
        <v>486</v>
      </c>
      <c r="B618">
        <v>151751237</v>
      </c>
      <c r="C618">
        <v>151752711</v>
      </c>
      <c r="D618">
        <v>37393898</v>
      </c>
      <c r="E618">
        <v>1</v>
      </c>
      <c r="F618">
        <v>1</v>
      </c>
      <c r="G618">
        <v>37345137</v>
      </c>
      <c r="H618">
        <v>3</v>
      </c>
      <c r="I618" t="s">
        <v>636</v>
      </c>
      <c r="J618" t="s">
        <v>637</v>
      </c>
      <c r="K618" t="s">
        <v>638</v>
      </c>
      <c r="L618">
        <v>1348</v>
      </c>
      <c r="N618">
        <v>1009</v>
      </c>
      <c r="O618" t="s">
        <v>511</v>
      </c>
      <c r="P618" t="s">
        <v>511</v>
      </c>
      <c r="Q618">
        <v>1000</v>
      </c>
      <c r="W618">
        <v>0</v>
      </c>
      <c r="X618">
        <v>-1971136070</v>
      </c>
      <c r="Y618">
        <f t="shared" si="254"/>
        <v>2.0000000000000002E-5</v>
      </c>
      <c r="AA618">
        <v>16189.08</v>
      </c>
      <c r="AB618">
        <v>0</v>
      </c>
      <c r="AC618">
        <v>0</v>
      </c>
      <c r="AD618">
        <v>0</v>
      </c>
      <c r="AE618">
        <v>16189.08</v>
      </c>
      <c r="AF618">
        <v>0</v>
      </c>
      <c r="AG618">
        <v>0</v>
      </c>
      <c r="AH618">
        <v>0</v>
      </c>
      <c r="AI618">
        <v>1</v>
      </c>
      <c r="AJ618">
        <v>1</v>
      </c>
      <c r="AK618">
        <v>1</v>
      </c>
      <c r="AL618">
        <v>1</v>
      </c>
      <c r="AM618">
        <v>-2</v>
      </c>
      <c r="AN618">
        <v>0</v>
      </c>
      <c r="AO618">
        <v>1</v>
      </c>
      <c r="AP618">
        <v>1</v>
      </c>
      <c r="AQ618">
        <v>0</v>
      </c>
      <c r="AR618">
        <v>0</v>
      </c>
      <c r="AS618" t="s">
        <v>3</v>
      </c>
      <c r="AT618">
        <v>2.0000000000000002E-5</v>
      </c>
      <c r="AU618" t="s">
        <v>3</v>
      </c>
      <c r="AV618">
        <v>0</v>
      </c>
      <c r="AW618">
        <v>2</v>
      </c>
      <c r="AX618">
        <v>151752727</v>
      </c>
      <c r="AY618">
        <v>1</v>
      </c>
      <c r="AZ618">
        <v>0</v>
      </c>
      <c r="BA618">
        <v>732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CV618">
        <v>0</v>
      </c>
      <c r="CW618">
        <v>0</v>
      </c>
      <c r="CX618">
        <f>ROUND(Y618*Source!I486,9)</f>
        <v>1.2E-4</v>
      </c>
      <c r="CY618">
        <f t="shared" si="281"/>
        <v>16189.08</v>
      </c>
      <c r="CZ618">
        <f t="shared" si="282"/>
        <v>16189.08</v>
      </c>
      <c r="DA618">
        <f t="shared" si="283"/>
        <v>1</v>
      </c>
      <c r="DB618">
        <f t="shared" si="255"/>
        <v>0.32</v>
      </c>
      <c r="DC618">
        <f t="shared" si="256"/>
        <v>0</v>
      </c>
      <c r="DD618" t="s">
        <v>3</v>
      </c>
      <c r="DE618" t="s">
        <v>3</v>
      </c>
      <c r="DF618">
        <f t="shared" si="280"/>
        <v>1.94</v>
      </c>
      <c r="DG618">
        <f t="shared" si="278"/>
        <v>0</v>
      </c>
      <c r="DH618">
        <f t="shared" si="279"/>
        <v>0</v>
      </c>
      <c r="DI618">
        <f t="shared" si="269"/>
        <v>0</v>
      </c>
      <c r="DJ618">
        <f t="shared" si="284"/>
        <v>1.94</v>
      </c>
      <c r="DK618">
        <v>0</v>
      </c>
      <c r="DL618" t="s">
        <v>3</v>
      </c>
      <c r="DM618">
        <v>0</v>
      </c>
      <c r="DN618" t="s">
        <v>3</v>
      </c>
      <c r="DO618">
        <v>0</v>
      </c>
    </row>
    <row r="619" spans="1:119" x14ac:dyDescent="0.2">
      <c r="A619">
        <f>ROW(Source!A486)</f>
        <v>486</v>
      </c>
      <c r="B619">
        <v>151751237</v>
      </c>
      <c r="C619">
        <v>151752711</v>
      </c>
      <c r="D619">
        <v>37394268</v>
      </c>
      <c r="E619">
        <v>1</v>
      </c>
      <c r="F619">
        <v>1</v>
      </c>
      <c r="G619">
        <v>37345137</v>
      </c>
      <c r="H619">
        <v>3</v>
      </c>
      <c r="I619" t="s">
        <v>508</v>
      </c>
      <c r="J619" t="s">
        <v>509</v>
      </c>
      <c r="K619" t="s">
        <v>510</v>
      </c>
      <c r="L619">
        <v>1348</v>
      </c>
      <c r="N619">
        <v>1009</v>
      </c>
      <c r="O619" t="s">
        <v>511</v>
      </c>
      <c r="P619" t="s">
        <v>511</v>
      </c>
      <c r="Q619">
        <v>1000</v>
      </c>
      <c r="W619">
        <v>0</v>
      </c>
      <c r="X619">
        <v>1488995423</v>
      </c>
      <c r="Y619">
        <f t="shared" si="254"/>
        <v>2.0000000000000002E-5</v>
      </c>
      <c r="AA619">
        <v>60966</v>
      </c>
      <c r="AB619">
        <v>0</v>
      </c>
      <c r="AC619">
        <v>0</v>
      </c>
      <c r="AD619">
        <v>0</v>
      </c>
      <c r="AE619">
        <v>60966</v>
      </c>
      <c r="AF619">
        <v>0</v>
      </c>
      <c r="AG619">
        <v>0</v>
      </c>
      <c r="AH619">
        <v>0</v>
      </c>
      <c r="AI619">
        <v>1</v>
      </c>
      <c r="AJ619">
        <v>1</v>
      </c>
      <c r="AK619">
        <v>1</v>
      </c>
      <c r="AL619">
        <v>1</v>
      </c>
      <c r="AM619">
        <v>-2</v>
      </c>
      <c r="AN619">
        <v>0</v>
      </c>
      <c r="AO619">
        <v>1</v>
      </c>
      <c r="AP619">
        <v>1</v>
      </c>
      <c r="AQ619">
        <v>0</v>
      </c>
      <c r="AR619">
        <v>0</v>
      </c>
      <c r="AS619" t="s">
        <v>3</v>
      </c>
      <c r="AT619">
        <v>2.0000000000000002E-5</v>
      </c>
      <c r="AU619" t="s">
        <v>3</v>
      </c>
      <c r="AV619">
        <v>0</v>
      </c>
      <c r="AW619">
        <v>2</v>
      </c>
      <c r="AX619">
        <v>151752728</v>
      </c>
      <c r="AY619">
        <v>1</v>
      </c>
      <c r="AZ619">
        <v>0</v>
      </c>
      <c r="BA619">
        <v>733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CV619">
        <v>0</v>
      </c>
      <c r="CW619">
        <v>0</v>
      </c>
      <c r="CX619">
        <f>ROUND(Y619*Source!I486,9)</f>
        <v>1.2E-4</v>
      </c>
      <c r="CY619">
        <f t="shared" si="281"/>
        <v>60966</v>
      </c>
      <c r="CZ619">
        <f t="shared" si="282"/>
        <v>60966</v>
      </c>
      <c r="DA619">
        <f t="shared" si="283"/>
        <v>1</v>
      </c>
      <c r="DB619">
        <f t="shared" si="255"/>
        <v>1.22</v>
      </c>
      <c r="DC619">
        <f t="shared" si="256"/>
        <v>0</v>
      </c>
      <c r="DD619" t="s">
        <v>3</v>
      </c>
      <c r="DE619" t="s">
        <v>3</v>
      </c>
      <c r="DF619">
        <f t="shared" si="280"/>
        <v>7.32</v>
      </c>
      <c r="DG619">
        <f t="shared" si="278"/>
        <v>0</v>
      </c>
      <c r="DH619">
        <f t="shared" si="279"/>
        <v>0</v>
      </c>
      <c r="DI619">
        <f t="shared" si="269"/>
        <v>0</v>
      </c>
      <c r="DJ619">
        <f t="shared" si="284"/>
        <v>7.32</v>
      </c>
      <c r="DK619">
        <v>0</v>
      </c>
      <c r="DL619" t="s">
        <v>3</v>
      </c>
      <c r="DM619">
        <v>0</v>
      </c>
      <c r="DN619" t="s">
        <v>3</v>
      </c>
      <c r="DO619">
        <v>0</v>
      </c>
    </row>
    <row r="620" spans="1:119" x14ac:dyDescent="0.2">
      <c r="A620">
        <f>ROW(Source!A486)</f>
        <v>486</v>
      </c>
      <c r="B620">
        <v>151751237</v>
      </c>
      <c r="C620">
        <v>151752711</v>
      </c>
      <c r="D620">
        <v>37397185</v>
      </c>
      <c r="E620">
        <v>1</v>
      </c>
      <c r="F620">
        <v>1</v>
      </c>
      <c r="G620">
        <v>37345137</v>
      </c>
      <c r="H620">
        <v>3</v>
      </c>
      <c r="I620" t="s">
        <v>639</v>
      </c>
      <c r="J620" t="s">
        <v>640</v>
      </c>
      <c r="K620" t="s">
        <v>641</v>
      </c>
      <c r="L620">
        <v>1296</v>
      </c>
      <c r="N620">
        <v>1002</v>
      </c>
      <c r="O620" t="s">
        <v>560</v>
      </c>
      <c r="P620" t="s">
        <v>560</v>
      </c>
      <c r="Q620">
        <v>1</v>
      </c>
      <c r="W620">
        <v>0</v>
      </c>
      <c r="X620">
        <v>1316136962</v>
      </c>
      <c r="Y620">
        <f t="shared" si="254"/>
        <v>2.1280000000000001</v>
      </c>
      <c r="AA620">
        <v>16.260000000000002</v>
      </c>
      <c r="AB620">
        <v>0</v>
      </c>
      <c r="AC620">
        <v>0</v>
      </c>
      <c r="AD620">
        <v>0</v>
      </c>
      <c r="AE620">
        <v>16.260000000000002</v>
      </c>
      <c r="AF620">
        <v>0</v>
      </c>
      <c r="AG620">
        <v>0</v>
      </c>
      <c r="AH620">
        <v>0</v>
      </c>
      <c r="AI620">
        <v>1</v>
      </c>
      <c r="AJ620">
        <v>1</v>
      </c>
      <c r="AK620">
        <v>1</v>
      </c>
      <c r="AL620">
        <v>1</v>
      </c>
      <c r="AM620">
        <v>-2</v>
      </c>
      <c r="AN620">
        <v>0</v>
      </c>
      <c r="AO620">
        <v>1</v>
      </c>
      <c r="AP620">
        <v>1</v>
      </c>
      <c r="AQ620">
        <v>0</v>
      </c>
      <c r="AR620">
        <v>0</v>
      </c>
      <c r="AS620" t="s">
        <v>3</v>
      </c>
      <c r="AT620">
        <v>2.1280000000000001</v>
      </c>
      <c r="AU620" t="s">
        <v>3</v>
      </c>
      <c r="AV620">
        <v>0</v>
      </c>
      <c r="AW620">
        <v>2</v>
      </c>
      <c r="AX620">
        <v>151752729</v>
      </c>
      <c r="AY620">
        <v>1</v>
      </c>
      <c r="AZ620">
        <v>0</v>
      </c>
      <c r="BA620">
        <v>734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CV620">
        <v>0</v>
      </c>
      <c r="CW620">
        <v>0</v>
      </c>
      <c r="CX620">
        <f>ROUND(Y620*Source!I486,9)</f>
        <v>12.768000000000001</v>
      </c>
      <c r="CY620">
        <f t="shared" si="281"/>
        <v>16.260000000000002</v>
      </c>
      <c r="CZ620">
        <f t="shared" si="282"/>
        <v>16.260000000000002</v>
      </c>
      <c r="DA620">
        <f t="shared" si="283"/>
        <v>1</v>
      </c>
      <c r="DB620">
        <f t="shared" si="255"/>
        <v>34.6</v>
      </c>
      <c r="DC620">
        <f t="shared" si="256"/>
        <v>0</v>
      </c>
      <c r="DD620" t="s">
        <v>3</v>
      </c>
      <c r="DE620" t="s">
        <v>3</v>
      </c>
      <c r="DF620">
        <f t="shared" si="280"/>
        <v>207.61</v>
      </c>
      <c r="DG620">
        <f t="shared" si="278"/>
        <v>0</v>
      </c>
      <c r="DH620">
        <f t="shared" si="279"/>
        <v>0</v>
      </c>
      <c r="DI620">
        <f t="shared" si="269"/>
        <v>0</v>
      </c>
      <c r="DJ620">
        <f t="shared" si="284"/>
        <v>207.61</v>
      </c>
      <c r="DK620">
        <v>0</v>
      </c>
      <c r="DL620" t="s">
        <v>3</v>
      </c>
      <c r="DM620">
        <v>0</v>
      </c>
      <c r="DN620" t="s">
        <v>3</v>
      </c>
      <c r="DO620">
        <v>0</v>
      </c>
    </row>
    <row r="621" spans="1:119" x14ac:dyDescent="0.2">
      <c r="A621">
        <f>ROW(Source!A486)</f>
        <v>486</v>
      </c>
      <c r="B621">
        <v>151751237</v>
      </c>
      <c r="C621">
        <v>151752711</v>
      </c>
      <c r="D621">
        <v>37397091</v>
      </c>
      <c r="E621">
        <v>1</v>
      </c>
      <c r="F621">
        <v>1</v>
      </c>
      <c r="G621">
        <v>37345137</v>
      </c>
      <c r="H621">
        <v>3</v>
      </c>
      <c r="I621" t="s">
        <v>512</v>
      </c>
      <c r="J621" t="s">
        <v>513</v>
      </c>
      <c r="K621" t="s">
        <v>514</v>
      </c>
      <c r="L621">
        <v>1349</v>
      </c>
      <c r="N621">
        <v>1009</v>
      </c>
      <c r="O621" t="s">
        <v>515</v>
      </c>
      <c r="P621" t="s">
        <v>515</v>
      </c>
      <c r="Q621">
        <v>1E-3</v>
      </c>
      <c r="W621">
        <v>0</v>
      </c>
      <c r="X621">
        <v>-710729592</v>
      </c>
      <c r="Y621">
        <f t="shared" si="254"/>
        <v>4</v>
      </c>
      <c r="AA621">
        <v>7.0000000000000007E-2</v>
      </c>
      <c r="AB621">
        <v>0</v>
      </c>
      <c r="AC621">
        <v>0</v>
      </c>
      <c r="AD621">
        <v>0</v>
      </c>
      <c r="AE621">
        <v>7.0000000000000007E-2</v>
      </c>
      <c r="AF621">
        <v>0</v>
      </c>
      <c r="AG621">
        <v>0</v>
      </c>
      <c r="AH621">
        <v>0</v>
      </c>
      <c r="AI621">
        <v>1</v>
      </c>
      <c r="AJ621">
        <v>1</v>
      </c>
      <c r="AK621">
        <v>1</v>
      </c>
      <c r="AL621">
        <v>1</v>
      </c>
      <c r="AM621">
        <v>-2</v>
      </c>
      <c r="AN621">
        <v>0</v>
      </c>
      <c r="AO621">
        <v>1</v>
      </c>
      <c r="AP621">
        <v>1</v>
      </c>
      <c r="AQ621">
        <v>0</v>
      </c>
      <c r="AR621">
        <v>0</v>
      </c>
      <c r="AS621" t="s">
        <v>3</v>
      </c>
      <c r="AT621">
        <v>4</v>
      </c>
      <c r="AU621" t="s">
        <v>3</v>
      </c>
      <c r="AV621">
        <v>0</v>
      </c>
      <c r="AW621">
        <v>2</v>
      </c>
      <c r="AX621">
        <v>151752730</v>
      </c>
      <c r="AY621">
        <v>1</v>
      </c>
      <c r="AZ621">
        <v>0</v>
      </c>
      <c r="BA621">
        <v>735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CV621">
        <v>0</v>
      </c>
      <c r="CW621">
        <v>0</v>
      </c>
      <c r="CX621">
        <f>ROUND(Y621*Source!I486,9)</f>
        <v>24</v>
      </c>
      <c r="CY621">
        <f t="shared" si="281"/>
        <v>7.0000000000000007E-2</v>
      </c>
      <c r="CZ621">
        <f t="shared" si="282"/>
        <v>7.0000000000000007E-2</v>
      </c>
      <c r="DA621">
        <f t="shared" si="283"/>
        <v>1</v>
      </c>
      <c r="DB621">
        <f t="shared" si="255"/>
        <v>0.28000000000000003</v>
      </c>
      <c r="DC621">
        <f t="shared" si="256"/>
        <v>0</v>
      </c>
      <c r="DD621" t="s">
        <v>3</v>
      </c>
      <c r="DE621" t="s">
        <v>3</v>
      </c>
      <c r="DF621">
        <f t="shared" si="280"/>
        <v>1.68</v>
      </c>
      <c r="DG621">
        <f t="shared" si="278"/>
        <v>0</v>
      </c>
      <c r="DH621">
        <f t="shared" si="279"/>
        <v>0</v>
      </c>
      <c r="DI621">
        <f t="shared" si="269"/>
        <v>0</v>
      </c>
      <c r="DJ621">
        <f t="shared" si="284"/>
        <v>1.68</v>
      </c>
      <c r="DK621">
        <v>0</v>
      </c>
      <c r="DL621" t="s">
        <v>3</v>
      </c>
      <c r="DM621">
        <v>0</v>
      </c>
      <c r="DN621" t="s">
        <v>3</v>
      </c>
      <c r="DO621">
        <v>0</v>
      </c>
    </row>
    <row r="622" spans="1:119" x14ac:dyDescent="0.2">
      <c r="A622">
        <f>ROW(Source!A486)</f>
        <v>486</v>
      </c>
      <c r="B622">
        <v>151751237</v>
      </c>
      <c r="C622">
        <v>151752711</v>
      </c>
      <c r="D622">
        <v>122131071</v>
      </c>
      <c r="E622">
        <v>37345137</v>
      </c>
      <c r="F622">
        <v>1</v>
      </c>
      <c r="G622">
        <v>37345137</v>
      </c>
      <c r="H622">
        <v>3</v>
      </c>
      <c r="I622" t="s">
        <v>360</v>
      </c>
      <c r="J622" t="s">
        <v>3</v>
      </c>
      <c r="K622" t="s">
        <v>361</v>
      </c>
      <c r="L622">
        <v>1354</v>
      </c>
      <c r="N622">
        <v>1010</v>
      </c>
      <c r="O622" t="s">
        <v>29</v>
      </c>
      <c r="P622" t="s">
        <v>29</v>
      </c>
      <c r="Q622">
        <v>1</v>
      </c>
      <c r="W622">
        <v>0</v>
      </c>
      <c r="X622">
        <v>-195034610</v>
      </c>
      <c r="Y622">
        <f t="shared" si="254"/>
        <v>1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1</v>
      </c>
      <c r="AJ622">
        <v>1</v>
      </c>
      <c r="AK622">
        <v>1</v>
      </c>
      <c r="AL622">
        <v>1</v>
      </c>
      <c r="AM622">
        <v>-2</v>
      </c>
      <c r="AN622">
        <v>0</v>
      </c>
      <c r="AO622">
        <v>0</v>
      </c>
      <c r="AP622">
        <v>1</v>
      </c>
      <c r="AQ622">
        <v>0</v>
      </c>
      <c r="AR622">
        <v>0</v>
      </c>
      <c r="AS622" t="s">
        <v>3</v>
      </c>
      <c r="AT622">
        <v>1</v>
      </c>
      <c r="AU622" t="s">
        <v>3</v>
      </c>
      <c r="AV622">
        <v>0</v>
      </c>
      <c r="AW622">
        <v>2</v>
      </c>
      <c r="AX622">
        <v>151752731</v>
      </c>
      <c r="AY622">
        <v>1</v>
      </c>
      <c r="AZ622">
        <v>0</v>
      </c>
      <c r="BA622">
        <v>736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CV622">
        <v>0</v>
      </c>
      <c r="CW622">
        <v>0</v>
      </c>
      <c r="CX622">
        <f>ROUND(Y622*Source!I486,9)</f>
        <v>6</v>
      </c>
      <c r="CY622">
        <f t="shared" si="281"/>
        <v>0</v>
      </c>
      <c r="CZ622">
        <f t="shared" si="282"/>
        <v>0</v>
      </c>
      <c r="DA622">
        <f t="shared" si="283"/>
        <v>1</v>
      </c>
      <c r="DB622">
        <f t="shared" si="255"/>
        <v>0</v>
      </c>
      <c r="DC622">
        <f t="shared" si="256"/>
        <v>0</v>
      </c>
      <c r="DD622" t="s">
        <v>3</v>
      </c>
      <c r="DE622" t="s">
        <v>3</v>
      </c>
      <c r="DF622">
        <f t="shared" si="280"/>
        <v>0</v>
      </c>
      <c r="DG622">
        <f t="shared" si="278"/>
        <v>0</v>
      </c>
      <c r="DH622">
        <f t="shared" si="279"/>
        <v>0</v>
      </c>
      <c r="DI622">
        <f t="shared" si="269"/>
        <v>0</v>
      </c>
      <c r="DJ622">
        <f t="shared" si="284"/>
        <v>0</v>
      </c>
      <c r="DK622">
        <v>0</v>
      </c>
      <c r="DL622" t="s">
        <v>3</v>
      </c>
      <c r="DM622">
        <v>0</v>
      </c>
      <c r="DN622" t="s">
        <v>3</v>
      </c>
      <c r="DO622">
        <v>0</v>
      </c>
    </row>
    <row r="623" spans="1:119" x14ac:dyDescent="0.2">
      <c r="A623">
        <f>ROW(Source!A487)</f>
        <v>487</v>
      </c>
      <c r="B623">
        <v>151751235</v>
      </c>
      <c r="C623">
        <v>151752711</v>
      </c>
      <c r="D623">
        <v>37345142</v>
      </c>
      <c r="E623">
        <v>37345137</v>
      </c>
      <c r="F623">
        <v>1</v>
      </c>
      <c r="G623">
        <v>37345137</v>
      </c>
      <c r="H623">
        <v>1</v>
      </c>
      <c r="I623" t="s">
        <v>497</v>
      </c>
      <c r="J623" t="s">
        <v>3</v>
      </c>
      <c r="K623" t="s">
        <v>498</v>
      </c>
      <c r="L623">
        <v>1191</v>
      </c>
      <c r="N623">
        <v>1013</v>
      </c>
      <c r="O623" t="s">
        <v>499</v>
      </c>
      <c r="P623" t="s">
        <v>499</v>
      </c>
      <c r="Q623">
        <v>1</v>
      </c>
      <c r="W623">
        <v>0</v>
      </c>
      <c r="X623">
        <v>476480486</v>
      </c>
      <c r="Y623">
        <f t="shared" ref="Y623:Y682" si="285">AT623</f>
        <v>2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1</v>
      </c>
      <c r="AJ623">
        <v>1</v>
      </c>
      <c r="AK623">
        <v>1</v>
      </c>
      <c r="AL623">
        <v>1</v>
      </c>
      <c r="AM623">
        <v>5</v>
      </c>
      <c r="AN623">
        <v>0</v>
      </c>
      <c r="AO623">
        <v>1</v>
      </c>
      <c r="AP623">
        <v>1</v>
      </c>
      <c r="AQ623">
        <v>0</v>
      </c>
      <c r="AR623">
        <v>0</v>
      </c>
      <c r="AS623" t="s">
        <v>3</v>
      </c>
      <c r="AT623">
        <v>2</v>
      </c>
      <c r="AU623" t="s">
        <v>3</v>
      </c>
      <c r="AV623">
        <v>1</v>
      </c>
      <c r="AW623">
        <v>2</v>
      </c>
      <c r="AX623">
        <v>151752722</v>
      </c>
      <c r="AY623">
        <v>1</v>
      </c>
      <c r="AZ623">
        <v>0</v>
      </c>
      <c r="BA623">
        <v>737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CU623">
        <f>ROUND(AT623*Source!I487*AH623*AL623,2)</f>
        <v>0</v>
      </c>
      <c r="CV623">
        <f>ROUND(Y623*Source!I487,9)</f>
        <v>12</v>
      </c>
      <c r="CW623">
        <v>0</v>
      </c>
      <c r="CX623">
        <f>ROUND(Y623*Source!I487,9)</f>
        <v>12</v>
      </c>
      <c r="CY623">
        <f>AD623</f>
        <v>0</v>
      </c>
      <c r="CZ623">
        <f>AH623</f>
        <v>0</v>
      </c>
      <c r="DA623">
        <f>AL623</f>
        <v>1</v>
      </c>
      <c r="DB623">
        <f t="shared" ref="DB623:DB682" si="286">ROUND(ROUND(AT623*CZ623,2),6)</f>
        <v>0</v>
      </c>
      <c r="DC623">
        <f t="shared" ref="DC623:DC682" si="287">ROUND(ROUND(AT623*AG623,2),6)</f>
        <v>0</v>
      </c>
      <c r="DD623" t="s">
        <v>3</v>
      </c>
      <c r="DE623" t="s">
        <v>3</v>
      </c>
      <c r="DF623">
        <f t="shared" si="280"/>
        <v>0</v>
      </c>
      <c r="DG623">
        <f t="shared" si="278"/>
        <v>0</v>
      </c>
      <c r="DH623">
        <f t="shared" si="279"/>
        <v>0</v>
      </c>
      <c r="DI623">
        <f t="shared" si="269"/>
        <v>0</v>
      </c>
      <c r="DJ623">
        <f>DI623</f>
        <v>0</v>
      </c>
      <c r="DK623">
        <v>0</v>
      </c>
      <c r="DL623" t="s">
        <v>3</v>
      </c>
      <c r="DM623">
        <v>0</v>
      </c>
      <c r="DN623" t="s">
        <v>3</v>
      </c>
      <c r="DO623">
        <v>0</v>
      </c>
    </row>
    <row r="624" spans="1:119" x14ac:dyDescent="0.2">
      <c r="A624">
        <f>ROW(Source!A487)</f>
        <v>487</v>
      </c>
      <c r="B624">
        <v>151751235</v>
      </c>
      <c r="C624">
        <v>151752711</v>
      </c>
      <c r="D624">
        <v>37418018</v>
      </c>
      <c r="E624">
        <v>1</v>
      </c>
      <c r="F624">
        <v>1</v>
      </c>
      <c r="G624">
        <v>37345137</v>
      </c>
      <c r="H624">
        <v>2</v>
      </c>
      <c r="I624" t="s">
        <v>627</v>
      </c>
      <c r="J624" t="s">
        <v>628</v>
      </c>
      <c r="K624" t="s">
        <v>629</v>
      </c>
      <c r="L624">
        <v>1368</v>
      </c>
      <c r="N624">
        <v>1011</v>
      </c>
      <c r="O624" t="s">
        <v>503</v>
      </c>
      <c r="P624" t="s">
        <v>503</v>
      </c>
      <c r="Q624">
        <v>1</v>
      </c>
      <c r="W624">
        <v>0</v>
      </c>
      <c r="X624">
        <v>-2118605299</v>
      </c>
      <c r="Y624">
        <f t="shared" si="285"/>
        <v>0.28999999999999998</v>
      </c>
      <c r="AA624">
        <v>0</v>
      </c>
      <c r="AB624">
        <v>1796.87</v>
      </c>
      <c r="AC624">
        <v>535.39</v>
      </c>
      <c r="AD624">
        <v>0</v>
      </c>
      <c r="AE624">
        <v>0</v>
      </c>
      <c r="AF624">
        <v>141.16</v>
      </c>
      <c r="AG624">
        <v>14.54</v>
      </c>
      <c r="AH624">
        <v>0</v>
      </c>
      <c r="AI624">
        <v>1</v>
      </c>
      <c r="AJ624">
        <v>11.93</v>
      </c>
      <c r="AK624">
        <v>34.51</v>
      </c>
      <c r="AL624">
        <v>1</v>
      </c>
      <c r="AM624">
        <v>2</v>
      </c>
      <c r="AN624">
        <v>0</v>
      </c>
      <c r="AO624">
        <v>1</v>
      </c>
      <c r="AP624">
        <v>1</v>
      </c>
      <c r="AQ624">
        <v>0</v>
      </c>
      <c r="AR624">
        <v>0</v>
      </c>
      <c r="AS624" t="s">
        <v>3</v>
      </c>
      <c r="AT624">
        <v>0.28999999999999998</v>
      </c>
      <c r="AU624" t="s">
        <v>3</v>
      </c>
      <c r="AV624">
        <v>0</v>
      </c>
      <c r="AW624">
        <v>2</v>
      </c>
      <c r="AX624">
        <v>151752723</v>
      </c>
      <c r="AY624">
        <v>1</v>
      </c>
      <c r="AZ624">
        <v>0</v>
      </c>
      <c r="BA624">
        <v>738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CV624">
        <v>0</v>
      </c>
      <c r="CW624">
        <f>ROUND(Y624*Source!I487,9)</f>
        <v>1.74</v>
      </c>
      <c r="CX624">
        <f>ROUND(Y624*Source!I487,9)</f>
        <v>1.74</v>
      </c>
      <c r="CY624">
        <f>AB624</f>
        <v>1796.87</v>
      </c>
      <c r="CZ624">
        <f>AF624</f>
        <v>141.16</v>
      </c>
      <c r="DA624">
        <f>AJ624</f>
        <v>11.93</v>
      </c>
      <c r="DB624">
        <f t="shared" si="286"/>
        <v>40.94</v>
      </c>
      <c r="DC624">
        <f t="shared" si="287"/>
        <v>4.22</v>
      </c>
      <c r="DD624" t="s">
        <v>3</v>
      </c>
      <c r="DE624" t="s">
        <v>3</v>
      </c>
      <c r="DF624">
        <f t="shared" si="280"/>
        <v>0</v>
      </c>
      <c r="DG624">
        <f>ROUND(ROUND(AF624*AJ624,2)*CX624,2)</f>
        <v>2930.23</v>
      </c>
      <c r="DH624">
        <f>ROUND(ROUND(AG624*AK624,2)*CX624,2)</f>
        <v>873.1</v>
      </c>
      <c r="DI624">
        <f t="shared" si="269"/>
        <v>0</v>
      </c>
      <c r="DJ624">
        <f>DG624</f>
        <v>2930.23</v>
      </c>
      <c r="DK624">
        <v>0</v>
      </c>
      <c r="DL624" t="s">
        <v>3</v>
      </c>
      <c r="DM624">
        <v>0</v>
      </c>
      <c r="DN624" t="s">
        <v>3</v>
      </c>
      <c r="DO624">
        <v>0</v>
      </c>
    </row>
    <row r="625" spans="1:119" x14ac:dyDescent="0.2">
      <c r="A625">
        <f>ROW(Source!A487)</f>
        <v>487</v>
      </c>
      <c r="B625">
        <v>151751235</v>
      </c>
      <c r="C625">
        <v>151752711</v>
      </c>
      <c r="D625">
        <v>37394895</v>
      </c>
      <c r="E625">
        <v>1</v>
      </c>
      <c r="F625">
        <v>1</v>
      </c>
      <c r="G625">
        <v>37345137</v>
      </c>
      <c r="H625">
        <v>3</v>
      </c>
      <c r="I625" t="s">
        <v>630</v>
      </c>
      <c r="J625" t="s">
        <v>631</v>
      </c>
      <c r="K625" t="s">
        <v>632</v>
      </c>
      <c r="L625">
        <v>1301</v>
      </c>
      <c r="N625">
        <v>1003</v>
      </c>
      <c r="O625" t="s">
        <v>134</v>
      </c>
      <c r="P625" t="s">
        <v>134</v>
      </c>
      <c r="Q625">
        <v>1</v>
      </c>
      <c r="W625">
        <v>0</v>
      </c>
      <c r="X625">
        <v>558723984</v>
      </c>
      <c r="Y625">
        <f t="shared" si="285"/>
        <v>10</v>
      </c>
      <c r="AA625">
        <v>3.59</v>
      </c>
      <c r="AB625">
        <v>0</v>
      </c>
      <c r="AC625">
        <v>0</v>
      </c>
      <c r="AD625">
        <v>0</v>
      </c>
      <c r="AE625">
        <v>0.39</v>
      </c>
      <c r="AF625">
        <v>0</v>
      </c>
      <c r="AG625">
        <v>0</v>
      </c>
      <c r="AH625">
        <v>0</v>
      </c>
      <c r="AI625">
        <v>8.51</v>
      </c>
      <c r="AJ625">
        <v>1</v>
      </c>
      <c r="AK625">
        <v>1</v>
      </c>
      <c r="AL625">
        <v>1</v>
      </c>
      <c r="AM625">
        <v>2</v>
      </c>
      <c r="AN625">
        <v>0</v>
      </c>
      <c r="AO625">
        <v>1</v>
      </c>
      <c r="AP625">
        <v>1</v>
      </c>
      <c r="AQ625">
        <v>0</v>
      </c>
      <c r="AR625">
        <v>0</v>
      </c>
      <c r="AS625" t="s">
        <v>3</v>
      </c>
      <c r="AT625">
        <v>10</v>
      </c>
      <c r="AU625" t="s">
        <v>3</v>
      </c>
      <c r="AV625">
        <v>0</v>
      </c>
      <c r="AW625">
        <v>2</v>
      </c>
      <c r="AX625">
        <v>151752724</v>
      </c>
      <c r="AY625">
        <v>1</v>
      </c>
      <c r="AZ625">
        <v>0</v>
      </c>
      <c r="BA625">
        <v>739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CV625">
        <v>0</v>
      </c>
      <c r="CW625">
        <v>0</v>
      </c>
      <c r="CX625">
        <f>ROUND(Y625*Source!I487,9)</f>
        <v>60</v>
      </c>
      <c r="CY625">
        <f t="shared" ref="CY625:CY632" si="288">AA625</f>
        <v>3.59</v>
      </c>
      <c r="CZ625">
        <f t="shared" ref="CZ625:CZ632" si="289">AE625</f>
        <v>0.39</v>
      </c>
      <c r="DA625">
        <f t="shared" ref="DA625:DA632" si="290">AI625</f>
        <v>8.51</v>
      </c>
      <c r="DB625">
        <f t="shared" si="286"/>
        <v>3.9</v>
      </c>
      <c r="DC625">
        <f t="shared" si="287"/>
        <v>0</v>
      </c>
      <c r="DD625" t="s">
        <v>3</v>
      </c>
      <c r="DE625" t="s">
        <v>3</v>
      </c>
      <c r="DF625">
        <f t="shared" ref="DF625:DF632" si="291">ROUND(ROUND(AE625*AI625,2)*CX625,2)</f>
        <v>199.2</v>
      </c>
      <c r="DG625">
        <f t="shared" ref="DG625:DG651" si="292">ROUND(ROUND(AF625,2)*CX625,2)</f>
        <v>0</v>
      </c>
      <c r="DH625">
        <f t="shared" ref="DH625:DH651" si="293">ROUND(ROUND(AG625,2)*CX625,2)</f>
        <v>0</v>
      </c>
      <c r="DI625">
        <f t="shared" si="269"/>
        <v>0</v>
      </c>
      <c r="DJ625">
        <f t="shared" ref="DJ625:DJ632" si="294">DF625</f>
        <v>199.2</v>
      </c>
      <c r="DK625">
        <v>0</v>
      </c>
      <c r="DL625" t="s">
        <v>3</v>
      </c>
      <c r="DM625">
        <v>0</v>
      </c>
      <c r="DN625" t="s">
        <v>3</v>
      </c>
      <c r="DO625">
        <v>0</v>
      </c>
    </row>
    <row r="626" spans="1:119" x14ac:dyDescent="0.2">
      <c r="A626">
        <f>ROW(Source!A487)</f>
        <v>487</v>
      </c>
      <c r="B626">
        <v>151751235</v>
      </c>
      <c r="C626">
        <v>151752711</v>
      </c>
      <c r="D626">
        <v>37395786</v>
      </c>
      <c r="E626">
        <v>1</v>
      </c>
      <c r="F626">
        <v>1</v>
      </c>
      <c r="G626">
        <v>37345137</v>
      </c>
      <c r="H626">
        <v>3</v>
      </c>
      <c r="I626" t="s">
        <v>633</v>
      </c>
      <c r="J626" t="s">
        <v>634</v>
      </c>
      <c r="K626" t="s">
        <v>635</v>
      </c>
      <c r="L626">
        <v>1346</v>
      </c>
      <c r="N626">
        <v>1009</v>
      </c>
      <c r="O626" t="s">
        <v>507</v>
      </c>
      <c r="P626" t="s">
        <v>507</v>
      </c>
      <c r="Q626">
        <v>1</v>
      </c>
      <c r="W626">
        <v>0</v>
      </c>
      <c r="X626">
        <v>-1558522825</v>
      </c>
      <c r="Y626">
        <f t="shared" si="285"/>
        <v>0.10299999999999999</v>
      </c>
      <c r="AA626">
        <v>68.8</v>
      </c>
      <c r="AB626">
        <v>0</v>
      </c>
      <c r="AC626">
        <v>0</v>
      </c>
      <c r="AD626">
        <v>0</v>
      </c>
      <c r="AE626">
        <v>6.27</v>
      </c>
      <c r="AF626">
        <v>0</v>
      </c>
      <c r="AG626">
        <v>0</v>
      </c>
      <c r="AH626">
        <v>0</v>
      </c>
      <c r="AI626">
        <v>10.15</v>
      </c>
      <c r="AJ626">
        <v>1</v>
      </c>
      <c r="AK626">
        <v>1</v>
      </c>
      <c r="AL626">
        <v>1</v>
      </c>
      <c r="AM626">
        <v>2</v>
      </c>
      <c r="AN626">
        <v>0</v>
      </c>
      <c r="AO626">
        <v>1</v>
      </c>
      <c r="AP626">
        <v>1</v>
      </c>
      <c r="AQ626">
        <v>0</v>
      </c>
      <c r="AR626">
        <v>0</v>
      </c>
      <c r="AS626" t="s">
        <v>3</v>
      </c>
      <c r="AT626">
        <v>0.10299999999999999</v>
      </c>
      <c r="AU626" t="s">
        <v>3</v>
      </c>
      <c r="AV626">
        <v>0</v>
      </c>
      <c r="AW626">
        <v>2</v>
      </c>
      <c r="AX626">
        <v>151752725</v>
      </c>
      <c r="AY626">
        <v>1</v>
      </c>
      <c r="AZ626">
        <v>0</v>
      </c>
      <c r="BA626">
        <v>740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CV626">
        <v>0</v>
      </c>
      <c r="CW626">
        <v>0</v>
      </c>
      <c r="CX626">
        <f>ROUND(Y626*Source!I487,9)</f>
        <v>0.61799999999999999</v>
      </c>
      <c r="CY626">
        <f t="shared" si="288"/>
        <v>68.8</v>
      </c>
      <c r="CZ626">
        <f t="shared" si="289"/>
        <v>6.27</v>
      </c>
      <c r="DA626">
        <f t="shared" si="290"/>
        <v>10.15</v>
      </c>
      <c r="DB626">
        <f t="shared" si="286"/>
        <v>0.65</v>
      </c>
      <c r="DC626">
        <f t="shared" si="287"/>
        <v>0</v>
      </c>
      <c r="DD626" t="s">
        <v>3</v>
      </c>
      <c r="DE626" t="s">
        <v>3</v>
      </c>
      <c r="DF626">
        <f t="shared" si="291"/>
        <v>39.33</v>
      </c>
      <c r="DG626">
        <f t="shared" si="292"/>
        <v>0</v>
      </c>
      <c r="DH626">
        <f t="shared" si="293"/>
        <v>0</v>
      </c>
      <c r="DI626">
        <f t="shared" si="269"/>
        <v>0</v>
      </c>
      <c r="DJ626">
        <f t="shared" si="294"/>
        <v>39.33</v>
      </c>
      <c r="DK626">
        <v>0</v>
      </c>
      <c r="DL626" t="s">
        <v>3</v>
      </c>
      <c r="DM626">
        <v>0</v>
      </c>
      <c r="DN626" t="s">
        <v>3</v>
      </c>
      <c r="DO626">
        <v>0</v>
      </c>
    </row>
    <row r="627" spans="1:119" x14ac:dyDescent="0.2">
      <c r="A627">
        <f>ROW(Source!A487)</f>
        <v>487</v>
      </c>
      <c r="B627">
        <v>151751235</v>
      </c>
      <c r="C627">
        <v>151752711</v>
      </c>
      <c r="D627">
        <v>37393756</v>
      </c>
      <c r="E627">
        <v>1</v>
      </c>
      <c r="F627">
        <v>1</v>
      </c>
      <c r="G627">
        <v>37345137</v>
      </c>
      <c r="H627">
        <v>3</v>
      </c>
      <c r="I627" t="s">
        <v>524</v>
      </c>
      <c r="J627" t="s">
        <v>525</v>
      </c>
      <c r="K627" t="s">
        <v>526</v>
      </c>
      <c r="L627">
        <v>1346</v>
      </c>
      <c r="N627">
        <v>1009</v>
      </c>
      <c r="O627" t="s">
        <v>507</v>
      </c>
      <c r="P627" t="s">
        <v>507</v>
      </c>
      <c r="Q627">
        <v>1</v>
      </c>
      <c r="W627">
        <v>0</v>
      </c>
      <c r="X627">
        <v>-286966143</v>
      </c>
      <c r="Y627">
        <f t="shared" si="285"/>
        <v>0.02</v>
      </c>
      <c r="AA627">
        <v>502.59</v>
      </c>
      <c r="AB627">
        <v>0</v>
      </c>
      <c r="AC627">
        <v>0</v>
      </c>
      <c r="AD627">
        <v>0</v>
      </c>
      <c r="AE627">
        <v>16.7</v>
      </c>
      <c r="AF627">
        <v>0</v>
      </c>
      <c r="AG627">
        <v>0</v>
      </c>
      <c r="AH627">
        <v>0</v>
      </c>
      <c r="AI627">
        <v>27.84</v>
      </c>
      <c r="AJ627">
        <v>1</v>
      </c>
      <c r="AK627">
        <v>1</v>
      </c>
      <c r="AL627">
        <v>1</v>
      </c>
      <c r="AM627">
        <v>2</v>
      </c>
      <c r="AN627">
        <v>0</v>
      </c>
      <c r="AO627">
        <v>1</v>
      </c>
      <c r="AP627">
        <v>1</v>
      </c>
      <c r="AQ627">
        <v>0</v>
      </c>
      <c r="AR627">
        <v>0</v>
      </c>
      <c r="AS627" t="s">
        <v>3</v>
      </c>
      <c r="AT627">
        <v>0.02</v>
      </c>
      <c r="AU627" t="s">
        <v>3</v>
      </c>
      <c r="AV627">
        <v>0</v>
      </c>
      <c r="AW627">
        <v>2</v>
      </c>
      <c r="AX627">
        <v>151752726</v>
      </c>
      <c r="AY627">
        <v>1</v>
      </c>
      <c r="AZ627">
        <v>0</v>
      </c>
      <c r="BA627">
        <v>741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CV627">
        <v>0</v>
      </c>
      <c r="CW627">
        <v>0</v>
      </c>
      <c r="CX627">
        <f>ROUND(Y627*Source!I487,9)</f>
        <v>0.12</v>
      </c>
      <c r="CY627">
        <f t="shared" si="288"/>
        <v>502.59</v>
      </c>
      <c r="CZ627">
        <f t="shared" si="289"/>
        <v>16.7</v>
      </c>
      <c r="DA627">
        <f t="shared" si="290"/>
        <v>27.84</v>
      </c>
      <c r="DB627">
        <f t="shared" si="286"/>
        <v>0.33</v>
      </c>
      <c r="DC627">
        <f t="shared" si="287"/>
        <v>0</v>
      </c>
      <c r="DD627" t="s">
        <v>3</v>
      </c>
      <c r="DE627" t="s">
        <v>3</v>
      </c>
      <c r="DF627">
        <f t="shared" si="291"/>
        <v>55.79</v>
      </c>
      <c r="DG627">
        <f t="shared" si="292"/>
        <v>0</v>
      </c>
      <c r="DH627">
        <f t="shared" si="293"/>
        <v>0</v>
      </c>
      <c r="DI627">
        <f t="shared" si="269"/>
        <v>0</v>
      </c>
      <c r="DJ627">
        <f t="shared" si="294"/>
        <v>55.79</v>
      </c>
      <c r="DK627">
        <v>0</v>
      </c>
      <c r="DL627" t="s">
        <v>3</v>
      </c>
      <c r="DM627">
        <v>0</v>
      </c>
      <c r="DN627" t="s">
        <v>3</v>
      </c>
      <c r="DO627">
        <v>0</v>
      </c>
    </row>
    <row r="628" spans="1:119" x14ac:dyDescent="0.2">
      <c r="A628">
        <f>ROW(Source!A487)</f>
        <v>487</v>
      </c>
      <c r="B628">
        <v>151751235</v>
      </c>
      <c r="C628">
        <v>151752711</v>
      </c>
      <c r="D628">
        <v>37393898</v>
      </c>
      <c r="E628">
        <v>1</v>
      </c>
      <c r="F628">
        <v>1</v>
      </c>
      <c r="G628">
        <v>37345137</v>
      </c>
      <c r="H628">
        <v>3</v>
      </c>
      <c r="I628" t="s">
        <v>636</v>
      </c>
      <c r="J628" t="s">
        <v>637</v>
      </c>
      <c r="K628" t="s">
        <v>638</v>
      </c>
      <c r="L628">
        <v>1348</v>
      </c>
      <c r="N628">
        <v>1009</v>
      </c>
      <c r="O628" t="s">
        <v>511</v>
      </c>
      <c r="P628" t="s">
        <v>511</v>
      </c>
      <c r="Q628">
        <v>1000</v>
      </c>
      <c r="W628">
        <v>0</v>
      </c>
      <c r="X628">
        <v>-1971136070</v>
      </c>
      <c r="Y628">
        <f t="shared" si="285"/>
        <v>2.0000000000000002E-5</v>
      </c>
      <c r="AA628">
        <v>52501.19</v>
      </c>
      <c r="AB628">
        <v>0</v>
      </c>
      <c r="AC628">
        <v>0</v>
      </c>
      <c r="AD628">
        <v>0</v>
      </c>
      <c r="AE628">
        <v>16189.08</v>
      </c>
      <c r="AF628">
        <v>0</v>
      </c>
      <c r="AG628">
        <v>0</v>
      </c>
      <c r="AH628">
        <v>0</v>
      </c>
      <c r="AI628">
        <v>3</v>
      </c>
      <c r="AJ628">
        <v>1</v>
      </c>
      <c r="AK628">
        <v>1</v>
      </c>
      <c r="AL628">
        <v>1</v>
      </c>
      <c r="AM628">
        <v>2</v>
      </c>
      <c r="AN628">
        <v>0</v>
      </c>
      <c r="AO628">
        <v>1</v>
      </c>
      <c r="AP628">
        <v>1</v>
      </c>
      <c r="AQ628">
        <v>0</v>
      </c>
      <c r="AR628">
        <v>0</v>
      </c>
      <c r="AS628" t="s">
        <v>3</v>
      </c>
      <c r="AT628">
        <v>2.0000000000000002E-5</v>
      </c>
      <c r="AU628" t="s">
        <v>3</v>
      </c>
      <c r="AV628">
        <v>0</v>
      </c>
      <c r="AW628">
        <v>2</v>
      </c>
      <c r="AX628">
        <v>151752727</v>
      </c>
      <c r="AY628">
        <v>1</v>
      </c>
      <c r="AZ628">
        <v>0</v>
      </c>
      <c r="BA628">
        <v>742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CV628">
        <v>0</v>
      </c>
      <c r="CW628">
        <v>0</v>
      </c>
      <c r="CX628">
        <f>ROUND(Y628*Source!I487,9)</f>
        <v>1.2E-4</v>
      </c>
      <c r="CY628">
        <f t="shared" si="288"/>
        <v>52501.19</v>
      </c>
      <c r="CZ628">
        <f t="shared" si="289"/>
        <v>16189.08</v>
      </c>
      <c r="DA628">
        <f t="shared" si="290"/>
        <v>3</v>
      </c>
      <c r="DB628">
        <f t="shared" si="286"/>
        <v>0.32</v>
      </c>
      <c r="DC628">
        <f t="shared" si="287"/>
        <v>0</v>
      </c>
      <c r="DD628" t="s">
        <v>3</v>
      </c>
      <c r="DE628" t="s">
        <v>3</v>
      </c>
      <c r="DF628">
        <f t="shared" si="291"/>
        <v>5.83</v>
      </c>
      <c r="DG628">
        <f t="shared" si="292"/>
        <v>0</v>
      </c>
      <c r="DH628">
        <f t="shared" si="293"/>
        <v>0</v>
      </c>
      <c r="DI628">
        <f t="shared" si="269"/>
        <v>0</v>
      </c>
      <c r="DJ628">
        <f t="shared" si="294"/>
        <v>5.83</v>
      </c>
      <c r="DK628">
        <v>0</v>
      </c>
      <c r="DL628" t="s">
        <v>3</v>
      </c>
      <c r="DM628">
        <v>0</v>
      </c>
      <c r="DN628" t="s">
        <v>3</v>
      </c>
      <c r="DO628">
        <v>0</v>
      </c>
    </row>
    <row r="629" spans="1:119" x14ac:dyDescent="0.2">
      <c r="A629">
        <f>ROW(Source!A487)</f>
        <v>487</v>
      </c>
      <c r="B629">
        <v>151751235</v>
      </c>
      <c r="C629">
        <v>151752711</v>
      </c>
      <c r="D629">
        <v>37394268</v>
      </c>
      <c r="E629">
        <v>1</v>
      </c>
      <c r="F629">
        <v>1</v>
      </c>
      <c r="G629">
        <v>37345137</v>
      </c>
      <c r="H629">
        <v>3</v>
      </c>
      <c r="I629" t="s">
        <v>508</v>
      </c>
      <c r="J629" t="s">
        <v>509</v>
      </c>
      <c r="K629" t="s">
        <v>510</v>
      </c>
      <c r="L629">
        <v>1348</v>
      </c>
      <c r="N629">
        <v>1009</v>
      </c>
      <c r="O629" t="s">
        <v>511</v>
      </c>
      <c r="P629" t="s">
        <v>511</v>
      </c>
      <c r="Q629">
        <v>1000</v>
      </c>
      <c r="W629">
        <v>0</v>
      </c>
      <c r="X629">
        <v>1488995423</v>
      </c>
      <c r="Y629">
        <f t="shared" si="285"/>
        <v>2.0000000000000002E-5</v>
      </c>
      <c r="AA629">
        <v>1617949.24</v>
      </c>
      <c r="AB629">
        <v>0</v>
      </c>
      <c r="AC629">
        <v>0</v>
      </c>
      <c r="AD629">
        <v>0</v>
      </c>
      <c r="AE629">
        <v>60966</v>
      </c>
      <c r="AF629">
        <v>0</v>
      </c>
      <c r="AG629">
        <v>0</v>
      </c>
      <c r="AH629">
        <v>0</v>
      </c>
      <c r="AI629">
        <v>24.55</v>
      </c>
      <c r="AJ629">
        <v>1</v>
      </c>
      <c r="AK629">
        <v>1</v>
      </c>
      <c r="AL629">
        <v>1</v>
      </c>
      <c r="AM629">
        <v>2</v>
      </c>
      <c r="AN629">
        <v>0</v>
      </c>
      <c r="AO629">
        <v>1</v>
      </c>
      <c r="AP629">
        <v>1</v>
      </c>
      <c r="AQ629">
        <v>0</v>
      </c>
      <c r="AR629">
        <v>0</v>
      </c>
      <c r="AS629" t="s">
        <v>3</v>
      </c>
      <c r="AT629">
        <v>2.0000000000000002E-5</v>
      </c>
      <c r="AU629" t="s">
        <v>3</v>
      </c>
      <c r="AV629">
        <v>0</v>
      </c>
      <c r="AW629">
        <v>2</v>
      </c>
      <c r="AX629">
        <v>151752728</v>
      </c>
      <c r="AY629">
        <v>1</v>
      </c>
      <c r="AZ629">
        <v>0</v>
      </c>
      <c r="BA629">
        <v>743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CV629">
        <v>0</v>
      </c>
      <c r="CW629">
        <v>0</v>
      </c>
      <c r="CX629">
        <f>ROUND(Y629*Source!I487,9)</f>
        <v>1.2E-4</v>
      </c>
      <c r="CY629">
        <f t="shared" si="288"/>
        <v>1617949.24</v>
      </c>
      <c r="CZ629">
        <f t="shared" si="289"/>
        <v>60966</v>
      </c>
      <c r="DA629">
        <f t="shared" si="290"/>
        <v>24.55</v>
      </c>
      <c r="DB629">
        <f t="shared" si="286"/>
        <v>1.22</v>
      </c>
      <c r="DC629">
        <f t="shared" si="287"/>
        <v>0</v>
      </c>
      <c r="DD629" t="s">
        <v>3</v>
      </c>
      <c r="DE629" t="s">
        <v>3</v>
      </c>
      <c r="DF629">
        <f t="shared" si="291"/>
        <v>179.61</v>
      </c>
      <c r="DG629">
        <f t="shared" si="292"/>
        <v>0</v>
      </c>
      <c r="DH629">
        <f t="shared" si="293"/>
        <v>0</v>
      </c>
      <c r="DI629">
        <f t="shared" si="269"/>
        <v>0</v>
      </c>
      <c r="DJ629">
        <f t="shared" si="294"/>
        <v>179.61</v>
      </c>
      <c r="DK629">
        <v>0</v>
      </c>
      <c r="DL629" t="s">
        <v>3</v>
      </c>
      <c r="DM629">
        <v>0</v>
      </c>
      <c r="DN629" t="s">
        <v>3</v>
      </c>
      <c r="DO629">
        <v>0</v>
      </c>
    </row>
    <row r="630" spans="1:119" x14ac:dyDescent="0.2">
      <c r="A630">
        <f>ROW(Source!A487)</f>
        <v>487</v>
      </c>
      <c r="B630">
        <v>151751235</v>
      </c>
      <c r="C630">
        <v>151752711</v>
      </c>
      <c r="D630">
        <v>37397185</v>
      </c>
      <c r="E630">
        <v>1</v>
      </c>
      <c r="F630">
        <v>1</v>
      </c>
      <c r="G630">
        <v>37345137</v>
      </c>
      <c r="H630">
        <v>3</v>
      </c>
      <c r="I630" t="s">
        <v>639</v>
      </c>
      <c r="J630" t="s">
        <v>640</v>
      </c>
      <c r="K630" t="s">
        <v>641</v>
      </c>
      <c r="L630">
        <v>1296</v>
      </c>
      <c r="N630">
        <v>1002</v>
      </c>
      <c r="O630" t="s">
        <v>560</v>
      </c>
      <c r="P630" t="s">
        <v>560</v>
      </c>
      <c r="Q630">
        <v>1</v>
      </c>
      <c r="W630">
        <v>0</v>
      </c>
      <c r="X630">
        <v>1316136962</v>
      </c>
      <c r="Y630">
        <f t="shared" si="285"/>
        <v>2.1280000000000001</v>
      </c>
      <c r="AA630">
        <v>109.51</v>
      </c>
      <c r="AB630">
        <v>0</v>
      </c>
      <c r="AC630">
        <v>0</v>
      </c>
      <c r="AD630">
        <v>0</v>
      </c>
      <c r="AE630">
        <v>16.260000000000002</v>
      </c>
      <c r="AF630">
        <v>0</v>
      </c>
      <c r="AG630">
        <v>0</v>
      </c>
      <c r="AH630">
        <v>0</v>
      </c>
      <c r="AI630">
        <v>6.23</v>
      </c>
      <c r="AJ630">
        <v>1</v>
      </c>
      <c r="AK630">
        <v>1</v>
      </c>
      <c r="AL630">
        <v>1</v>
      </c>
      <c r="AM630">
        <v>2</v>
      </c>
      <c r="AN630">
        <v>0</v>
      </c>
      <c r="AO630">
        <v>1</v>
      </c>
      <c r="AP630">
        <v>1</v>
      </c>
      <c r="AQ630">
        <v>0</v>
      </c>
      <c r="AR630">
        <v>0</v>
      </c>
      <c r="AS630" t="s">
        <v>3</v>
      </c>
      <c r="AT630">
        <v>2.1280000000000001</v>
      </c>
      <c r="AU630" t="s">
        <v>3</v>
      </c>
      <c r="AV630">
        <v>0</v>
      </c>
      <c r="AW630">
        <v>2</v>
      </c>
      <c r="AX630">
        <v>151752729</v>
      </c>
      <c r="AY630">
        <v>1</v>
      </c>
      <c r="AZ630">
        <v>0</v>
      </c>
      <c r="BA630">
        <v>744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CV630">
        <v>0</v>
      </c>
      <c r="CW630">
        <v>0</v>
      </c>
      <c r="CX630">
        <f>ROUND(Y630*Source!I487,9)</f>
        <v>12.768000000000001</v>
      </c>
      <c r="CY630">
        <f t="shared" si="288"/>
        <v>109.51</v>
      </c>
      <c r="CZ630">
        <f t="shared" si="289"/>
        <v>16.260000000000002</v>
      </c>
      <c r="DA630">
        <f t="shared" si="290"/>
        <v>6.23</v>
      </c>
      <c r="DB630">
        <f t="shared" si="286"/>
        <v>34.6</v>
      </c>
      <c r="DC630">
        <f t="shared" si="287"/>
        <v>0</v>
      </c>
      <c r="DD630" t="s">
        <v>3</v>
      </c>
      <c r="DE630" t="s">
        <v>3</v>
      </c>
      <c r="DF630">
        <f t="shared" si="291"/>
        <v>1293.4000000000001</v>
      </c>
      <c r="DG630">
        <f t="shared" si="292"/>
        <v>0</v>
      </c>
      <c r="DH630">
        <f t="shared" si="293"/>
        <v>0</v>
      </c>
      <c r="DI630">
        <f t="shared" si="269"/>
        <v>0</v>
      </c>
      <c r="DJ630">
        <f t="shared" si="294"/>
        <v>1293.4000000000001</v>
      </c>
      <c r="DK630">
        <v>0</v>
      </c>
      <c r="DL630" t="s">
        <v>3</v>
      </c>
      <c r="DM630">
        <v>0</v>
      </c>
      <c r="DN630" t="s">
        <v>3</v>
      </c>
      <c r="DO630">
        <v>0</v>
      </c>
    </row>
    <row r="631" spans="1:119" x14ac:dyDescent="0.2">
      <c r="A631">
        <f>ROW(Source!A487)</f>
        <v>487</v>
      </c>
      <c r="B631">
        <v>151751235</v>
      </c>
      <c r="C631">
        <v>151752711</v>
      </c>
      <c r="D631">
        <v>37397091</v>
      </c>
      <c r="E631">
        <v>1</v>
      </c>
      <c r="F631">
        <v>1</v>
      </c>
      <c r="G631">
        <v>37345137</v>
      </c>
      <c r="H631">
        <v>3</v>
      </c>
      <c r="I631" t="s">
        <v>512</v>
      </c>
      <c r="J631" t="s">
        <v>513</v>
      </c>
      <c r="K631" t="s">
        <v>514</v>
      </c>
      <c r="L631">
        <v>1349</v>
      </c>
      <c r="N631">
        <v>1009</v>
      </c>
      <c r="O631" t="s">
        <v>515</v>
      </c>
      <c r="P631" t="s">
        <v>515</v>
      </c>
      <c r="Q631">
        <v>1E-3</v>
      </c>
      <c r="W631">
        <v>0</v>
      </c>
      <c r="X631">
        <v>-710729592</v>
      </c>
      <c r="Y631">
        <f t="shared" si="285"/>
        <v>4</v>
      </c>
      <c r="AA631">
        <v>0.4</v>
      </c>
      <c r="AB631">
        <v>0</v>
      </c>
      <c r="AC631">
        <v>0</v>
      </c>
      <c r="AD631">
        <v>0</v>
      </c>
      <c r="AE631">
        <v>7.0000000000000007E-2</v>
      </c>
      <c r="AF631">
        <v>0</v>
      </c>
      <c r="AG631">
        <v>0</v>
      </c>
      <c r="AH631">
        <v>0</v>
      </c>
      <c r="AI631">
        <v>5.29</v>
      </c>
      <c r="AJ631">
        <v>1</v>
      </c>
      <c r="AK631">
        <v>1</v>
      </c>
      <c r="AL631">
        <v>1</v>
      </c>
      <c r="AM631">
        <v>2</v>
      </c>
      <c r="AN631">
        <v>0</v>
      </c>
      <c r="AO631">
        <v>1</v>
      </c>
      <c r="AP631">
        <v>1</v>
      </c>
      <c r="AQ631">
        <v>0</v>
      </c>
      <c r="AR631">
        <v>0</v>
      </c>
      <c r="AS631" t="s">
        <v>3</v>
      </c>
      <c r="AT631">
        <v>4</v>
      </c>
      <c r="AU631" t="s">
        <v>3</v>
      </c>
      <c r="AV631">
        <v>0</v>
      </c>
      <c r="AW631">
        <v>2</v>
      </c>
      <c r="AX631">
        <v>151752730</v>
      </c>
      <c r="AY631">
        <v>1</v>
      </c>
      <c r="AZ631">
        <v>0</v>
      </c>
      <c r="BA631">
        <v>745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CV631">
        <v>0</v>
      </c>
      <c r="CW631">
        <v>0</v>
      </c>
      <c r="CX631">
        <f>ROUND(Y631*Source!I487,9)</f>
        <v>24</v>
      </c>
      <c r="CY631">
        <f t="shared" si="288"/>
        <v>0.4</v>
      </c>
      <c r="CZ631">
        <f t="shared" si="289"/>
        <v>7.0000000000000007E-2</v>
      </c>
      <c r="DA631">
        <f t="shared" si="290"/>
        <v>5.29</v>
      </c>
      <c r="DB631">
        <f t="shared" si="286"/>
        <v>0.28000000000000003</v>
      </c>
      <c r="DC631">
        <f t="shared" si="287"/>
        <v>0</v>
      </c>
      <c r="DD631" t="s">
        <v>3</v>
      </c>
      <c r="DE631" t="s">
        <v>3</v>
      </c>
      <c r="DF631">
        <f t="shared" si="291"/>
        <v>8.8800000000000008</v>
      </c>
      <c r="DG631">
        <f t="shared" si="292"/>
        <v>0</v>
      </c>
      <c r="DH631">
        <f t="shared" si="293"/>
        <v>0</v>
      </c>
      <c r="DI631">
        <f t="shared" si="269"/>
        <v>0</v>
      </c>
      <c r="DJ631">
        <f t="shared" si="294"/>
        <v>8.8800000000000008</v>
      </c>
      <c r="DK631">
        <v>0</v>
      </c>
      <c r="DL631" t="s">
        <v>3</v>
      </c>
      <c r="DM631">
        <v>0</v>
      </c>
      <c r="DN631" t="s">
        <v>3</v>
      </c>
      <c r="DO631">
        <v>0</v>
      </c>
    </row>
    <row r="632" spans="1:119" x14ac:dyDescent="0.2">
      <c r="A632">
        <f>ROW(Source!A487)</f>
        <v>487</v>
      </c>
      <c r="B632">
        <v>151751235</v>
      </c>
      <c r="C632">
        <v>151752711</v>
      </c>
      <c r="D632">
        <v>122131071</v>
      </c>
      <c r="E632">
        <v>37345137</v>
      </c>
      <c r="F632">
        <v>1</v>
      </c>
      <c r="G632">
        <v>37345137</v>
      </c>
      <c r="H632">
        <v>3</v>
      </c>
      <c r="I632" t="s">
        <v>360</v>
      </c>
      <c r="J632" t="s">
        <v>3</v>
      </c>
      <c r="K632" t="s">
        <v>361</v>
      </c>
      <c r="L632">
        <v>1354</v>
      </c>
      <c r="N632">
        <v>1010</v>
      </c>
      <c r="O632" t="s">
        <v>29</v>
      </c>
      <c r="P632" t="s">
        <v>29</v>
      </c>
      <c r="Q632">
        <v>1</v>
      </c>
      <c r="W632">
        <v>0</v>
      </c>
      <c r="X632">
        <v>-195034610</v>
      </c>
      <c r="Y632">
        <f t="shared" si="285"/>
        <v>1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9.74</v>
      </c>
      <c r="AJ632">
        <v>1</v>
      </c>
      <c r="AK632">
        <v>1</v>
      </c>
      <c r="AL632">
        <v>1</v>
      </c>
      <c r="AM632">
        <v>0</v>
      </c>
      <c r="AN632">
        <v>0</v>
      </c>
      <c r="AO632">
        <v>0</v>
      </c>
      <c r="AP632">
        <v>1</v>
      </c>
      <c r="AQ632">
        <v>0</v>
      </c>
      <c r="AR632">
        <v>0</v>
      </c>
      <c r="AS632" t="s">
        <v>3</v>
      </c>
      <c r="AT632">
        <v>1</v>
      </c>
      <c r="AU632" t="s">
        <v>3</v>
      </c>
      <c r="AV632">
        <v>0</v>
      </c>
      <c r="AW632">
        <v>2</v>
      </c>
      <c r="AX632">
        <v>151752731</v>
      </c>
      <c r="AY632">
        <v>1</v>
      </c>
      <c r="AZ632">
        <v>0</v>
      </c>
      <c r="BA632">
        <v>746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CV632">
        <v>0</v>
      </c>
      <c r="CW632">
        <v>0</v>
      </c>
      <c r="CX632">
        <f>ROUND(Y632*Source!I487,9)</f>
        <v>6</v>
      </c>
      <c r="CY632">
        <f t="shared" si="288"/>
        <v>0</v>
      </c>
      <c r="CZ632">
        <f t="shared" si="289"/>
        <v>0</v>
      </c>
      <c r="DA632">
        <f t="shared" si="290"/>
        <v>9.74</v>
      </c>
      <c r="DB632">
        <f t="shared" si="286"/>
        <v>0</v>
      </c>
      <c r="DC632">
        <f t="shared" si="287"/>
        <v>0</v>
      </c>
      <c r="DD632" t="s">
        <v>3</v>
      </c>
      <c r="DE632" t="s">
        <v>3</v>
      </c>
      <c r="DF632">
        <f t="shared" si="291"/>
        <v>0</v>
      </c>
      <c r="DG632">
        <f t="shared" si="292"/>
        <v>0</v>
      </c>
      <c r="DH632">
        <f t="shared" si="293"/>
        <v>0</v>
      </c>
      <c r="DI632">
        <f t="shared" si="269"/>
        <v>0</v>
      </c>
      <c r="DJ632">
        <f t="shared" si="294"/>
        <v>0</v>
      </c>
      <c r="DK632">
        <v>0</v>
      </c>
      <c r="DL632" t="s">
        <v>3</v>
      </c>
      <c r="DM632">
        <v>0</v>
      </c>
      <c r="DN632" t="s">
        <v>3</v>
      </c>
      <c r="DO632">
        <v>0</v>
      </c>
    </row>
    <row r="633" spans="1:119" x14ac:dyDescent="0.2">
      <c r="A633">
        <f>ROW(Source!A494)</f>
        <v>494</v>
      </c>
      <c r="B633">
        <v>151751237</v>
      </c>
      <c r="C633">
        <v>151752735</v>
      </c>
      <c r="D633">
        <v>37345142</v>
      </c>
      <c r="E633">
        <v>37345137</v>
      </c>
      <c r="F633">
        <v>1</v>
      </c>
      <c r="G633">
        <v>37345137</v>
      </c>
      <c r="H633">
        <v>1</v>
      </c>
      <c r="I633" t="s">
        <v>497</v>
      </c>
      <c r="J633" t="s">
        <v>3</v>
      </c>
      <c r="K633" t="s">
        <v>498</v>
      </c>
      <c r="L633">
        <v>1191</v>
      </c>
      <c r="N633">
        <v>1013</v>
      </c>
      <c r="O633" t="s">
        <v>499</v>
      </c>
      <c r="P633" t="s">
        <v>499</v>
      </c>
      <c r="Q633">
        <v>1</v>
      </c>
      <c r="W633">
        <v>0</v>
      </c>
      <c r="X633">
        <v>476480486</v>
      </c>
      <c r="Y633">
        <f t="shared" si="285"/>
        <v>26.8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1</v>
      </c>
      <c r="AJ633">
        <v>1</v>
      </c>
      <c r="AK633">
        <v>1</v>
      </c>
      <c r="AL633">
        <v>1</v>
      </c>
      <c r="AM633">
        <v>-2</v>
      </c>
      <c r="AN633">
        <v>0</v>
      </c>
      <c r="AO633">
        <v>1</v>
      </c>
      <c r="AP633">
        <v>1</v>
      </c>
      <c r="AQ633">
        <v>0</v>
      </c>
      <c r="AR633">
        <v>0</v>
      </c>
      <c r="AS633" t="s">
        <v>3</v>
      </c>
      <c r="AT633">
        <v>26.8</v>
      </c>
      <c r="AU633" t="s">
        <v>3</v>
      </c>
      <c r="AV633">
        <v>1</v>
      </c>
      <c r="AW633">
        <v>2</v>
      </c>
      <c r="AX633">
        <v>151752754</v>
      </c>
      <c r="AY633">
        <v>1</v>
      </c>
      <c r="AZ633">
        <v>0</v>
      </c>
      <c r="BA633">
        <v>747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CU633">
        <f>ROUND(AT633*Source!I494*AH633*AL633,2)</f>
        <v>0</v>
      </c>
      <c r="CV633">
        <f>ROUND(Y633*Source!I494,9)</f>
        <v>1.0720000000000001</v>
      </c>
      <c r="CW633">
        <v>0</v>
      </c>
      <c r="CX633">
        <f>ROUND(Y633*Source!I494,9)</f>
        <v>1.0720000000000001</v>
      </c>
      <c r="CY633">
        <f>AD633</f>
        <v>0</v>
      </c>
      <c r="CZ633">
        <f>AH633</f>
        <v>0</v>
      </c>
      <c r="DA633">
        <f>AL633</f>
        <v>1</v>
      </c>
      <c r="DB633">
        <f t="shared" si="286"/>
        <v>0</v>
      </c>
      <c r="DC633">
        <f t="shared" si="287"/>
        <v>0</v>
      </c>
      <c r="DD633" t="s">
        <v>3</v>
      </c>
      <c r="DE633" t="s">
        <v>3</v>
      </c>
      <c r="DF633">
        <f t="shared" ref="DF633:DF655" si="295">ROUND(ROUND(AE633,2)*CX633,2)</f>
        <v>0</v>
      </c>
      <c r="DG633">
        <f t="shared" si="292"/>
        <v>0</v>
      </c>
      <c r="DH633">
        <f t="shared" si="293"/>
        <v>0</v>
      </c>
      <c r="DI633">
        <f t="shared" si="269"/>
        <v>0</v>
      </c>
      <c r="DJ633">
        <f>DI633</f>
        <v>0</v>
      </c>
      <c r="DK633">
        <v>0</v>
      </c>
      <c r="DL633" t="s">
        <v>3</v>
      </c>
      <c r="DM633">
        <v>0</v>
      </c>
      <c r="DN633" t="s">
        <v>3</v>
      </c>
      <c r="DO633">
        <v>0</v>
      </c>
    </row>
    <row r="634" spans="1:119" x14ac:dyDescent="0.2">
      <c r="A634">
        <f>ROW(Source!A494)</f>
        <v>494</v>
      </c>
      <c r="B634">
        <v>151751237</v>
      </c>
      <c r="C634">
        <v>151752735</v>
      </c>
      <c r="D634">
        <v>37418162</v>
      </c>
      <c r="E634">
        <v>1</v>
      </c>
      <c r="F634">
        <v>1</v>
      </c>
      <c r="G634">
        <v>37345137</v>
      </c>
      <c r="H634">
        <v>2</v>
      </c>
      <c r="I634" t="s">
        <v>591</v>
      </c>
      <c r="J634" t="s">
        <v>592</v>
      </c>
      <c r="K634" t="s">
        <v>593</v>
      </c>
      <c r="L634">
        <v>1368</v>
      </c>
      <c r="N634">
        <v>1011</v>
      </c>
      <c r="O634" t="s">
        <v>503</v>
      </c>
      <c r="P634" t="s">
        <v>503</v>
      </c>
      <c r="Q634">
        <v>1</v>
      </c>
      <c r="W634">
        <v>0</v>
      </c>
      <c r="X634">
        <v>-1515164169</v>
      </c>
      <c r="Y634">
        <f t="shared" si="285"/>
        <v>5.53</v>
      </c>
      <c r="AA634">
        <v>0</v>
      </c>
      <c r="AB634">
        <v>7.11</v>
      </c>
      <c r="AC634">
        <v>0</v>
      </c>
      <c r="AD634">
        <v>0</v>
      </c>
      <c r="AE634">
        <v>0</v>
      </c>
      <c r="AF634">
        <v>7.11</v>
      </c>
      <c r="AG634">
        <v>0</v>
      </c>
      <c r="AH634">
        <v>0</v>
      </c>
      <c r="AI634">
        <v>1</v>
      </c>
      <c r="AJ634">
        <v>1</v>
      </c>
      <c r="AK634">
        <v>1</v>
      </c>
      <c r="AL634">
        <v>1</v>
      </c>
      <c r="AM634">
        <v>-2</v>
      </c>
      <c r="AN634">
        <v>0</v>
      </c>
      <c r="AO634">
        <v>1</v>
      </c>
      <c r="AP634">
        <v>1</v>
      </c>
      <c r="AQ634">
        <v>0</v>
      </c>
      <c r="AR634">
        <v>0</v>
      </c>
      <c r="AS634" t="s">
        <v>3</v>
      </c>
      <c r="AT634">
        <v>5.53</v>
      </c>
      <c r="AU634" t="s">
        <v>3</v>
      </c>
      <c r="AV634">
        <v>0</v>
      </c>
      <c r="AW634">
        <v>2</v>
      </c>
      <c r="AX634">
        <v>151752755</v>
      </c>
      <c r="AY634">
        <v>1</v>
      </c>
      <c r="AZ634">
        <v>0</v>
      </c>
      <c r="BA634">
        <v>748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CV634">
        <v>0</v>
      </c>
      <c r="CW634">
        <f>ROUND(Y634*Source!I494,9)</f>
        <v>0.22120000000000001</v>
      </c>
      <c r="CX634">
        <f>ROUND(Y634*Source!I494,9)</f>
        <v>0.22120000000000001</v>
      </c>
      <c r="CY634">
        <f>AB634</f>
        <v>7.11</v>
      </c>
      <c r="CZ634">
        <f>AF634</f>
        <v>7.11</v>
      </c>
      <c r="DA634">
        <f>AJ634</f>
        <v>1</v>
      </c>
      <c r="DB634">
        <f t="shared" si="286"/>
        <v>39.32</v>
      </c>
      <c r="DC634">
        <f t="shared" si="287"/>
        <v>0</v>
      </c>
      <c r="DD634" t="s">
        <v>3</v>
      </c>
      <c r="DE634" t="s">
        <v>3</v>
      </c>
      <c r="DF634">
        <f t="shared" si="295"/>
        <v>0</v>
      </c>
      <c r="DG634">
        <f t="shared" si="292"/>
        <v>1.57</v>
      </c>
      <c r="DH634">
        <f t="shared" si="293"/>
        <v>0</v>
      </c>
      <c r="DI634">
        <f t="shared" si="269"/>
        <v>0</v>
      </c>
      <c r="DJ634">
        <f>DG634</f>
        <v>1.57</v>
      </c>
      <c r="DK634">
        <v>0</v>
      </c>
      <c r="DL634" t="s">
        <v>3</v>
      </c>
      <c r="DM634">
        <v>0</v>
      </c>
      <c r="DN634" t="s">
        <v>3</v>
      </c>
      <c r="DO634">
        <v>0</v>
      </c>
    </row>
    <row r="635" spans="1:119" x14ac:dyDescent="0.2">
      <c r="A635">
        <f>ROW(Source!A494)</f>
        <v>494</v>
      </c>
      <c r="B635">
        <v>151751237</v>
      </c>
      <c r="C635">
        <v>151752735</v>
      </c>
      <c r="D635">
        <v>37418445</v>
      </c>
      <c r="E635">
        <v>1</v>
      </c>
      <c r="F635">
        <v>1</v>
      </c>
      <c r="G635">
        <v>37345137</v>
      </c>
      <c r="H635">
        <v>2</v>
      </c>
      <c r="I635" t="s">
        <v>567</v>
      </c>
      <c r="J635" t="s">
        <v>568</v>
      </c>
      <c r="K635" t="s">
        <v>569</v>
      </c>
      <c r="L635">
        <v>1368</v>
      </c>
      <c r="N635">
        <v>1011</v>
      </c>
      <c r="O635" t="s">
        <v>503</v>
      </c>
      <c r="P635" t="s">
        <v>503</v>
      </c>
      <c r="Q635">
        <v>1</v>
      </c>
      <c r="W635">
        <v>0</v>
      </c>
      <c r="X635">
        <v>-1440889904</v>
      </c>
      <c r="Y635">
        <f t="shared" si="285"/>
        <v>0.43</v>
      </c>
      <c r="AA635">
        <v>0</v>
      </c>
      <c r="AB635">
        <v>83.1</v>
      </c>
      <c r="AC635">
        <v>12.62</v>
      </c>
      <c r="AD635">
        <v>0</v>
      </c>
      <c r="AE635">
        <v>0</v>
      </c>
      <c r="AF635">
        <v>83.1</v>
      </c>
      <c r="AG635">
        <v>12.62</v>
      </c>
      <c r="AH635">
        <v>0</v>
      </c>
      <c r="AI635">
        <v>1</v>
      </c>
      <c r="AJ635">
        <v>1</v>
      </c>
      <c r="AK635">
        <v>1</v>
      </c>
      <c r="AL635">
        <v>1</v>
      </c>
      <c r="AM635">
        <v>-2</v>
      </c>
      <c r="AN635">
        <v>0</v>
      </c>
      <c r="AO635">
        <v>1</v>
      </c>
      <c r="AP635">
        <v>1</v>
      </c>
      <c r="AQ635">
        <v>0</v>
      </c>
      <c r="AR635">
        <v>0</v>
      </c>
      <c r="AS635" t="s">
        <v>3</v>
      </c>
      <c r="AT635">
        <v>0.43</v>
      </c>
      <c r="AU635" t="s">
        <v>3</v>
      </c>
      <c r="AV635">
        <v>0</v>
      </c>
      <c r="AW635">
        <v>2</v>
      </c>
      <c r="AX635">
        <v>151752756</v>
      </c>
      <c r="AY635">
        <v>1</v>
      </c>
      <c r="AZ635">
        <v>0</v>
      </c>
      <c r="BA635">
        <v>749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CV635">
        <v>0</v>
      </c>
      <c r="CW635">
        <f>ROUND(Y635*Source!I494,9)</f>
        <v>1.72E-2</v>
      </c>
      <c r="CX635">
        <f>ROUND(Y635*Source!I494,9)</f>
        <v>1.72E-2</v>
      </c>
      <c r="CY635">
        <f>AB635</f>
        <v>83.1</v>
      </c>
      <c r="CZ635">
        <f>AF635</f>
        <v>83.1</v>
      </c>
      <c r="DA635">
        <f>AJ635</f>
        <v>1</v>
      </c>
      <c r="DB635">
        <f t="shared" si="286"/>
        <v>35.729999999999997</v>
      </c>
      <c r="DC635">
        <f t="shared" si="287"/>
        <v>5.43</v>
      </c>
      <c r="DD635" t="s">
        <v>3</v>
      </c>
      <c r="DE635" t="s">
        <v>3</v>
      </c>
      <c r="DF635">
        <f t="shared" si="295"/>
        <v>0</v>
      </c>
      <c r="DG635">
        <f t="shared" si="292"/>
        <v>1.43</v>
      </c>
      <c r="DH635">
        <f t="shared" si="293"/>
        <v>0.22</v>
      </c>
      <c r="DI635">
        <f t="shared" si="269"/>
        <v>0</v>
      </c>
      <c r="DJ635">
        <f>DG635</f>
        <v>1.43</v>
      </c>
      <c r="DK635">
        <v>0</v>
      </c>
      <c r="DL635" t="s">
        <v>3</v>
      </c>
      <c r="DM635">
        <v>0</v>
      </c>
      <c r="DN635" t="s">
        <v>3</v>
      </c>
      <c r="DO635">
        <v>0</v>
      </c>
    </row>
    <row r="636" spans="1:119" x14ac:dyDescent="0.2">
      <c r="A636">
        <f>ROW(Source!A494)</f>
        <v>494</v>
      </c>
      <c r="B636">
        <v>151751237</v>
      </c>
      <c r="C636">
        <v>151752735</v>
      </c>
      <c r="D636">
        <v>37418483</v>
      </c>
      <c r="E636">
        <v>1</v>
      </c>
      <c r="F636">
        <v>1</v>
      </c>
      <c r="G636">
        <v>37345137</v>
      </c>
      <c r="H636">
        <v>2</v>
      </c>
      <c r="I636" t="s">
        <v>594</v>
      </c>
      <c r="J636" t="s">
        <v>595</v>
      </c>
      <c r="K636" t="s">
        <v>596</v>
      </c>
      <c r="L636">
        <v>1368</v>
      </c>
      <c r="N636">
        <v>1011</v>
      </c>
      <c r="O636" t="s">
        <v>503</v>
      </c>
      <c r="P636" t="s">
        <v>503</v>
      </c>
      <c r="Q636">
        <v>1</v>
      </c>
      <c r="W636">
        <v>0</v>
      </c>
      <c r="X636">
        <v>1944310998</v>
      </c>
      <c r="Y636">
        <f t="shared" si="285"/>
        <v>5.33</v>
      </c>
      <c r="AA636">
        <v>0</v>
      </c>
      <c r="AB636">
        <v>0.77</v>
      </c>
      <c r="AC636">
        <v>0</v>
      </c>
      <c r="AD636">
        <v>0</v>
      </c>
      <c r="AE636">
        <v>0</v>
      </c>
      <c r="AF636">
        <v>0.77</v>
      </c>
      <c r="AG636">
        <v>0</v>
      </c>
      <c r="AH636">
        <v>0</v>
      </c>
      <c r="AI636">
        <v>1</v>
      </c>
      <c r="AJ636">
        <v>1</v>
      </c>
      <c r="AK636">
        <v>1</v>
      </c>
      <c r="AL636">
        <v>1</v>
      </c>
      <c r="AM636">
        <v>-2</v>
      </c>
      <c r="AN636">
        <v>0</v>
      </c>
      <c r="AO636">
        <v>1</v>
      </c>
      <c r="AP636">
        <v>1</v>
      </c>
      <c r="AQ636">
        <v>0</v>
      </c>
      <c r="AR636">
        <v>0</v>
      </c>
      <c r="AS636" t="s">
        <v>3</v>
      </c>
      <c r="AT636">
        <v>5.33</v>
      </c>
      <c r="AU636" t="s">
        <v>3</v>
      </c>
      <c r="AV636">
        <v>0</v>
      </c>
      <c r="AW636">
        <v>2</v>
      </c>
      <c r="AX636">
        <v>151752757</v>
      </c>
      <c r="AY636">
        <v>1</v>
      </c>
      <c r="AZ636">
        <v>0</v>
      </c>
      <c r="BA636">
        <v>750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CV636">
        <v>0</v>
      </c>
      <c r="CW636">
        <f>ROUND(Y636*Source!I494,9)</f>
        <v>0.2132</v>
      </c>
      <c r="CX636">
        <f>ROUND(Y636*Source!I494,9)</f>
        <v>0.2132</v>
      </c>
      <c r="CY636">
        <f>AB636</f>
        <v>0.77</v>
      </c>
      <c r="CZ636">
        <f>AF636</f>
        <v>0.77</v>
      </c>
      <c r="DA636">
        <f>AJ636</f>
        <v>1</v>
      </c>
      <c r="DB636">
        <f t="shared" si="286"/>
        <v>4.0999999999999996</v>
      </c>
      <c r="DC636">
        <f t="shared" si="287"/>
        <v>0</v>
      </c>
      <c r="DD636" t="s">
        <v>3</v>
      </c>
      <c r="DE636" t="s">
        <v>3</v>
      </c>
      <c r="DF636">
        <f t="shared" si="295"/>
        <v>0</v>
      </c>
      <c r="DG636">
        <f t="shared" si="292"/>
        <v>0.16</v>
      </c>
      <c r="DH636">
        <f t="shared" si="293"/>
        <v>0</v>
      </c>
      <c r="DI636">
        <f t="shared" si="269"/>
        <v>0</v>
      </c>
      <c r="DJ636">
        <f>DG636</f>
        <v>0.16</v>
      </c>
      <c r="DK636">
        <v>0</v>
      </c>
      <c r="DL636" t="s">
        <v>3</v>
      </c>
      <c r="DM636">
        <v>0</v>
      </c>
      <c r="DN636" t="s">
        <v>3</v>
      </c>
      <c r="DO636">
        <v>0</v>
      </c>
    </row>
    <row r="637" spans="1:119" x14ac:dyDescent="0.2">
      <c r="A637">
        <f>ROW(Source!A494)</f>
        <v>494</v>
      </c>
      <c r="B637">
        <v>151751237</v>
      </c>
      <c r="C637">
        <v>151752735</v>
      </c>
      <c r="D637">
        <v>113490354</v>
      </c>
      <c r="E637">
        <v>1</v>
      </c>
      <c r="F637">
        <v>1</v>
      </c>
      <c r="G637">
        <v>37345137</v>
      </c>
      <c r="H637">
        <v>2</v>
      </c>
      <c r="I637" t="s">
        <v>612</v>
      </c>
      <c r="J637" t="s">
        <v>613</v>
      </c>
      <c r="K637" t="s">
        <v>614</v>
      </c>
      <c r="L637">
        <v>1368</v>
      </c>
      <c r="N637">
        <v>1011</v>
      </c>
      <c r="O637" t="s">
        <v>503</v>
      </c>
      <c r="P637" t="s">
        <v>503</v>
      </c>
      <c r="Q637">
        <v>1</v>
      </c>
      <c r="W637">
        <v>0</v>
      </c>
      <c r="X637">
        <v>744253593</v>
      </c>
      <c r="Y637">
        <f t="shared" si="285"/>
        <v>17.5</v>
      </c>
      <c r="AA637">
        <v>0</v>
      </c>
      <c r="AB637">
        <v>24.13</v>
      </c>
      <c r="AC637">
        <v>12.62</v>
      </c>
      <c r="AD637">
        <v>0</v>
      </c>
      <c r="AE637">
        <v>0</v>
      </c>
      <c r="AF637">
        <v>24.13</v>
      </c>
      <c r="AG637">
        <v>12.62</v>
      </c>
      <c r="AH637">
        <v>0</v>
      </c>
      <c r="AI637">
        <v>1</v>
      </c>
      <c r="AJ637">
        <v>1</v>
      </c>
      <c r="AK637">
        <v>1</v>
      </c>
      <c r="AL637">
        <v>1</v>
      </c>
      <c r="AM637">
        <v>-2</v>
      </c>
      <c r="AN637">
        <v>0</v>
      </c>
      <c r="AO637">
        <v>1</v>
      </c>
      <c r="AP637">
        <v>1</v>
      </c>
      <c r="AQ637">
        <v>0</v>
      </c>
      <c r="AR637">
        <v>0</v>
      </c>
      <c r="AS637" t="s">
        <v>3</v>
      </c>
      <c r="AT637">
        <v>17.5</v>
      </c>
      <c r="AU637" t="s">
        <v>3</v>
      </c>
      <c r="AV637">
        <v>0</v>
      </c>
      <c r="AW637">
        <v>2</v>
      </c>
      <c r="AX637">
        <v>151752758</v>
      </c>
      <c r="AY637">
        <v>1</v>
      </c>
      <c r="AZ637">
        <v>0</v>
      </c>
      <c r="BA637">
        <v>751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CV637">
        <v>0</v>
      </c>
      <c r="CW637">
        <f>ROUND(Y637*Source!I494,9)</f>
        <v>0.7</v>
      </c>
      <c r="CX637">
        <f>ROUND(Y637*Source!I494,9)</f>
        <v>0.7</v>
      </c>
      <c r="CY637">
        <f>AB637</f>
        <v>24.13</v>
      </c>
      <c r="CZ637">
        <f>AF637</f>
        <v>24.13</v>
      </c>
      <c r="DA637">
        <f>AJ637</f>
        <v>1</v>
      </c>
      <c r="DB637">
        <f t="shared" si="286"/>
        <v>422.28</v>
      </c>
      <c r="DC637">
        <f t="shared" si="287"/>
        <v>220.85</v>
      </c>
      <c r="DD637" t="s">
        <v>3</v>
      </c>
      <c r="DE637" t="s">
        <v>3</v>
      </c>
      <c r="DF637">
        <f t="shared" si="295"/>
        <v>0</v>
      </c>
      <c r="DG637">
        <f t="shared" si="292"/>
        <v>16.89</v>
      </c>
      <c r="DH637">
        <f t="shared" si="293"/>
        <v>8.83</v>
      </c>
      <c r="DI637">
        <f t="shared" si="269"/>
        <v>0</v>
      </c>
      <c r="DJ637">
        <f>DG637</f>
        <v>16.89</v>
      </c>
      <c r="DK637">
        <v>0</v>
      </c>
      <c r="DL637" t="s">
        <v>3</v>
      </c>
      <c r="DM637">
        <v>0</v>
      </c>
      <c r="DN637" t="s">
        <v>3</v>
      </c>
      <c r="DO637">
        <v>0</v>
      </c>
    </row>
    <row r="638" spans="1:119" x14ac:dyDescent="0.2">
      <c r="A638">
        <f>ROW(Source!A494)</f>
        <v>494</v>
      </c>
      <c r="B638">
        <v>151751237</v>
      </c>
      <c r="C638">
        <v>151752735</v>
      </c>
      <c r="D638">
        <v>37394962</v>
      </c>
      <c r="E638">
        <v>1</v>
      </c>
      <c r="F638">
        <v>1</v>
      </c>
      <c r="G638">
        <v>37345137</v>
      </c>
      <c r="H638">
        <v>3</v>
      </c>
      <c r="I638" t="s">
        <v>597</v>
      </c>
      <c r="J638" t="s">
        <v>598</v>
      </c>
      <c r="K638" t="s">
        <v>599</v>
      </c>
      <c r="L638">
        <v>1348</v>
      </c>
      <c r="N638">
        <v>1009</v>
      </c>
      <c r="O638" t="s">
        <v>511</v>
      </c>
      <c r="P638" t="s">
        <v>511</v>
      </c>
      <c r="Q638">
        <v>1000</v>
      </c>
      <c r="W638">
        <v>0</v>
      </c>
      <c r="X638">
        <v>1534553938</v>
      </c>
      <c r="Y638">
        <f t="shared" si="285"/>
        <v>1.0499999999999999E-3</v>
      </c>
      <c r="AA638">
        <v>8596.85</v>
      </c>
      <c r="AB638">
        <v>0</v>
      </c>
      <c r="AC638">
        <v>0</v>
      </c>
      <c r="AD638">
        <v>0</v>
      </c>
      <c r="AE638">
        <v>8596.85</v>
      </c>
      <c r="AF638">
        <v>0</v>
      </c>
      <c r="AG638">
        <v>0</v>
      </c>
      <c r="AH638">
        <v>0</v>
      </c>
      <c r="AI638">
        <v>1</v>
      </c>
      <c r="AJ638">
        <v>1</v>
      </c>
      <c r="AK638">
        <v>1</v>
      </c>
      <c r="AL638">
        <v>1</v>
      </c>
      <c r="AM638">
        <v>-2</v>
      </c>
      <c r="AN638">
        <v>0</v>
      </c>
      <c r="AO638">
        <v>1</v>
      </c>
      <c r="AP638">
        <v>1</v>
      </c>
      <c r="AQ638">
        <v>0</v>
      </c>
      <c r="AR638">
        <v>0</v>
      </c>
      <c r="AS638" t="s">
        <v>3</v>
      </c>
      <c r="AT638">
        <v>1.0499999999999999E-3</v>
      </c>
      <c r="AU638" t="s">
        <v>3</v>
      </c>
      <c r="AV638">
        <v>0</v>
      </c>
      <c r="AW638">
        <v>2</v>
      </c>
      <c r="AX638">
        <v>151752759</v>
      </c>
      <c r="AY638">
        <v>1</v>
      </c>
      <c r="AZ638">
        <v>0</v>
      </c>
      <c r="BA638">
        <v>752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CV638">
        <v>0</v>
      </c>
      <c r="CW638">
        <v>0</v>
      </c>
      <c r="CX638">
        <f>ROUND(Y638*Source!I494,9)</f>
        <v>4.1999999999999998E-5</v>
      </c>
      <c r="CY638">
        <f t="shared" ref="CY638:CY650" si="296">AA638</f>
        <v>8596.85</v>
      </c>
      <c r="CZ638">
        <f t="shared" ref="CZ638:CZ650" si="297">AE638</f>
        <v>8596.85</v>
      </c>
      <c r="DA638">
        <f t="shared" ref="DA638:DA650" si="298">AI638</f>
        <v>1</v>
      </c>
      <c r="DB638">
        <f t="shared" si="286"/>
        <v>9.0299999999999994</v>
      </c>
      <c r="DC638">
        <f t="shared" si="287"/>
        <v>0</v>
      </c>
      <c r="DD638" t="s">
        <v>3</v>
      </c>
      <c r="DE638" t="s">
        <v>3</v>
      </c>
      <c r="DF638">
        <f t="shared" si="295"/>
        <v>0.36</v>
      </c>
      <c r="DG638">
        <f t="shared" si="292"/>
        <v>0</v>
      </c>
      <c r="DH638">
        <f t="shared" si="293"/>
        <v>0</v>
      </c>
      <c r="DI638">
        <f t="shared" si="269"/>
        <v>0</v>
      </c>
      <c r="DJ638">
        <f t="shared" ref="DJ638:DJ650" si="299">DF638</f>
        <v>0.36</v>
      </c>
      <c r="DK638">
        <v>0</v>
      </c>
      <c r="DL638" t="s">
        <v>3</v>
      </c>
      <c r="DM638">
        <v>0</v>
      </c>
      <c r="DN638" t="s">
        <v>3</v>
      </c>
      <c r="DO638">
        <v>0</v>
      </c>
    </row>
    <row r="639" spans="1:119" x14ac:dyDescent="0.2">
      <c r="A639">
        <f>ROW(Source!A494)</f>
        <v>494</v>
      </c>
      <c r="B639">
        <v>151751237</v>
      </c>
      <c r="C639">
        <v>151752735</v>
      </c>
      <c r="D639">
        <v>37393667</v>
      </c>
      <c r="E639">
        <v>1</v>
      </c>
      <c r="F639">
        <v>1</v>
      </c>
      <c r="G639">
        <v>37345137</v>
      </c>
      <c r="H639">
        <v>3</v>
      </c>
      <c r="I639" t="s">
        <v>618</v>
      </c>
      <c r="J639" t="s">
        <v>619</v>
      </c>
      <c r="K639" t="s">
        <v>620</v>
      </c>
      <c r="L639">
        <v>1354</v>
      </c>
      <c r="N639">
        <v>1010</v>
      </c>
      <c r="O639" t="s">
        <v>29</v>
      </c>
      <c r="P639" t="s">
        <v>29</v>
      </c>
      <c r="Q639">
        <v>1</v>
      </c>
      <c r="W639">
        <v>0</v>
      </c>
      <c r="X639">
        <v>1309094709</v>
      </c>
      <c r="Y639">
        <f t="shared" si="285"/>
        <v>82</v>
      </c>
      <c r="AA639">
        <v>0.89</v>
      </c>
      <c r="AB639">
        <v>0</v>
      </c>
      <c r="AC639">
        <v>0</v>
      </c>
      <c r="AD639">
        <v>0</v>
      </c>
      <c r="AE639">
        <v>0.89</v>
      </c>
      <c r="AF639">
        <v>0</v>
      </c>
      <c r="AG639">
        <v>0</v>
      </c>
      <c r="AH639">
        <v>0</v>
      </c>
      <c r="AI639">
        <v>1</v>
      </c>
      <c r="AJ639">
        <v>1</v>
      </c>
      <c r="AK639">
        <v>1</v>
      </c>
      <c r="AL639">
        <v>1</v>
      </c>
      <c r="AM639">
        <v>-2</v>
      </c>
      <c r="AN639">
        <v>0</v>
      </c>
      <c r="AO639">
        <v>1</v>
      </c>
      <c r="AP639">
        <v>1</v>
      </c>
      <c r="AQ639">
        <v>0</v>
      </c>
      <c r="AR639">
        <v>0</v>
      </c>
      <c r="AS639" t="s">
        <v>3</v>
      </c>
      <c r="AT639">
        <v>82</v>
      </c>
      <c r="AU639" t="s">
        <v>3</v>
      </c>
      <c r="AV639">
        <v>0</v>
      </c>
      <c r="AW639">
        <v>2</v>
      </c>
      <c r="AX639">
        <v>151752760</v>
      </c>
      <c r="AY639">
        <v>1</v>
      </c>
      <c r="AZ639">
        <v>0</v>
      </c>
      <c r="BA639">
        <v>753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CV639">
        <v>0</v>
      </c>
      <c r="CW639">
        <v>0</v>
      </c>
      <c r="CX639">
        <f>ROUND(Y639*Source!I494,9)</f>
        <v>3.28</v>
      </c>
      <c r="CY639">
        <f t="shared" si="296"/>
        <v>0.89</v>
      </c>
      <c r="CZ639">
        <f t="shared" si="297"/>
        <v>0.89</v>
      </c>
      <c r="DA639">
        <f t="shared" si="298"/>
        <v>1</v>
      </c>
      <c r="DB639">
        <f t="shared" si="286"/>
        <v>72.98</v>
      </c>
      <c r="DC639">
        <f t="shared" si="287"/>
        <v>0</v>
      </c>
      <c r="DD639" t="s">
        <v>3</v>
      </c>
      <c r="DE639" t="s">
        <v>3</v>
      </c>
      <c r="DF639">
        <f t="shared" si="295"/>
        <v>2.92</v>
      </c>
      <c r="DG639">
        <f t="shared" si="292"/>
        <v>0</v>
      </c>
      <c r="DH639">
        <f t="shared" si="293"/>
        <v>0</v>
      </c>
      <c r="DI639">
        <f t="shared" si="269"/>
        <v>0</v>
      </c>
      <c r="DJ639">
        <f t="shared" si="299"/>
        <v>2.92</v>
      </c>
      <c r="DK639">
        <v>0</v>
      </c>
      <c r="DL639" t="s">
        <v>3</v>
      </c>
      <c r="DM639">
        <v>0</v>
      </c>
      <c r="DN639" t="s">
        <v>3</v>
      </c>
      <c r="DO639">
        <v>0</v>
      </c>
    </row>
    <row r="640" spans="1:119" x14ac:dyDescent="0.2">
      <c r="A640">
        <f>ROW(Source!A494)</f>
        <v>494</v>
      </c>
      <c r="B640">
        <v>151751237</v>
      </c>
      <c r="C640">
        <v>151752735</v>
      </c>
      <c r="D640">
        <v>37396617</v>
      </c>
      <c r="E640">
        <v>1</v>
      </c>
      <c r="F640">
        <v>1</v>
      </c>
      <c r="G640">
        <v>37345137</v>
      </c>
      <c r="H640">
        <v>3</v>
      </c>
      <c r="I640" t="s">
        <v>642</v>
      </c>
      <c r="J640" t="s">
        <v>643</v>
      </c>
      <c r="K640" t="s">
        <v>644</v>
      </c>
      <c r="L640">
        <v>1346</v>
      </c>
      <c r="N640">
        <v>1009</v>
      </c>
      <c r="O640" t="s">
        <v>507</v>
      </c>
      <c r="P640" t="s">
        <v>507</v>
      </c>
      <c r="Q640">
        <v>1</v>
      </c>
      <c r="W640">
        <v>0</v>
      </c>
      <c r="X640">
        <v>-549252313</v>
      </c>
      <c r="Y640">
        <f t="shared" si="285"/>
        <v>0.03</v>
      </c>
      <c r="AA640">
        <v>520.52</v>
      </c>
      <c r="AB640">
        <v>0</v>
      </c>
      <c r="AC640">
        <v>0</v>
      </c>
      <c r="AD640">
        <v>0</v>
      </c>
      <c r="AE640">
        <v>520.52</v>
      </c>
      <c r="AF640">
        <v>0</v>
      </c>
      <c r="AG640">
        <v>0</v>
      </c>
      <c r="AH640">
        <v>0</v>
      </c>
      <c r="AI640">
        <v>1</v>
      </c>
      <c r="AJ640">
        <v>1</v>
      </c>
      <c r="AK640">
        <v>1</v>
      </c>
      <c r="AL640">
        <v>1</v>
      </c>
      <c r="AM640">
        <v>-2</v>
      </c>
      <c r="AN640">
        <v>0</v>
      </c>
      <c r="AO640">
        <v>1</v>
      </c>
      <c r="AP640">
        <v>1</v>
      </c>
      <c r="AQ640">
        <v>0</v>
      </c>
      <c r="AR640">
        <v>0</v>
      </c>
      <c r="AS640" t="s">
        <v>3</v>
      </c>
      <c r="AT640">
        <v>0.03</v>
      </c>
      <c r="AU640" t="s">
        <v>3</v>
      </c>
      <c r="AV640">
        <v>0</v>
      </c>
      <c r="AW640">
        <v>2</v>
      </c>
      <c r="AX640">
        <v>151752761</v>
      </c>
      <c r="AY640">
        <v>1</v>
      </c>
      <c r="AZ640">
        <v>0</v>
      </c>
      <c r="BA640">
        <v>754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CV640">
        <v>0</v>
      </c>
      <c r="CW640">
        <v>0</v>
      </c>
      <c r="CX640">
        <f>ROUND(Y640*Source!I494,9)</f>
        <v>1.1999999999999999E-3</v>
      </c>
      <c r="CY640">
        <f t="shared" si="296"/>
        <v>520.52</v>
      </c>
      <c r="CZ640">
        <f t="shared" si="297"/>
        <v>520.52</v>
      </c>
      <c r="DA640">
        <f t="shared" si="298"/>
        <v>1</v>
      </c>
      <c r="DB640">
        <f t="shared" si="286"/>
        <v>15.62</v>
      </c>
      <c r="DC640">
        <f t="shared" si="287"/>
        <v>0</v>
      </c>
      <c r="DD640" t="s">
        <v>3</v>
      </c>
      <c r="DE640" t="s">
        <v>3</v>
      </c>
      <c r="DF640">
        <f t="shared" si="295"/>
        <v>0.62</v>
      </c>
      <c r="DG640">
        <f t="shared" si="292"/>
        <v>0</v>
      </c>
      <c r="DH640">
        <f t="shared" si="293"/>
        <v>0</v>
      </c>
      <c r="DI640">
        <f t="shared" si="269"/>
        <v>0</v>
      </c>
      <c r="DJ640">
        <f t="shared" si="299"/>
        <v>0.62</v>
      </c>
      <c r="DK640">
        <v>0</v>
      </c>
      <c r="DL640" t="s">
        <v>3</v>
      </c>
      <c r="DM640">
        <v>0</v>
      </c>
      <c r="DN640" t="s">
        <v>3</v>
      </c>
      <c r="DO640">
        <v>0</v>
      </c>
    </row>
    <row r="641" spans="1:119" x14ac:dyDescent="0.2">
      <c r="A641">
        <f>ROW(Source!A494)</f>
        <v>494</v>
      </c>
      <c r="B641">
        <v>151751237</v>
      </c>
      <c r="C641">
        <v>151752735</v>
      </c>
      <c r="D641">
        <v>37393898</v>
      </c>
      <c r="E641">
        <v>1</v>
      </c>
      <c r="F641">
        <v>1</v>
      </c>
      <c r="G641">
        <v>37345137</v>
      </c>
      <c r="H641">
        <v>3</v>
      </c>
      <c r="I641" t="s">
        <v>636</v>
      </c>
      <c r="J641" t="s">
        <v>637</v>
      </c>
      <c r="K641" t="s">
        <v>638</v>
      </c>
      <c r="L641">
        <v>1348</v>
      </c>
      <c r="N641">
        <v>1009</v>
      </c>
      <c r="O641" t="s">
        <v>511</v>
      </c>
      <c r="P641" t="s">
        <v>511</v>
      </c>
      <c r="Q641">
        <v>1000</v>
      </c>
      <c r="W641">
        <v>0</v>
      </c>
      <c r="X641">
        <v>-1971136070</v>
      </c>
      <c r="Y641">
        <f t="shared" si="285"/>
        <v>6.8000000000000005E-4</v>
      </c>
      <c r="AA641">
        <v>16189.08</v>
      </c>
      <c r="AB641">
        <v>0</v>
      </c>
      <c r="AC641">
        <v>0</v>
      </c>
      <c r="AD641">
        <v>0</v>
      </c>
      <c r="AE641">
        <v>16189.08</v>
      </c>
      <c r="AF641">
        <v>0</v>
      </c>
      <c r="AG641">
        <v>0</v>
      </c>
      <c r="AH641">
        <v>0</v>
      </c>
      <c r="AI641">
        <v>1</v>
      </c>
      <c r="AJ641">
        <v>1</v>
      </c>
      <c r="AK641">
        <v>1</v>
      </c>
      <c r="AL641">
        <v>1</v>
      </c>
      <c r="AM641">
        <v>-2</v>
      </c>
      <c r="AN641">
        <v>0</v>
      </c>
      <c r="AO641">
        <v>1</v>
      </c>
      <c r="AP641">
        <v>1</v>
      </c>
      <c r="AQ641">
        <v>0</v>
      </c>
      <c r="AR641">
        <v>0</v>
      </c>
      <c r="AS641" t="s">
        <v>3</v>
      </c>
      <c r="AT641">
        <v>6.8000000000000005E-4</v>
      </c>
      <c r="AU641" t="s">
        <v>3</v>
      </c>
      <c r="AV641">
        <v>0</v>
      </c>
      <c r="AW641">
        <v>2</v>
      </c>
      <c r="AX641">
        <v>151752762</v>
      </c>
      <c r="AY641">
        <v>1</v>
      </c>
      <c r="AZ641">
        <v>0</v>
      </c>
      <c r="BA641">
        <v>755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CV641">
        <v>0</v>
      </c>
      <c r="CW641">
        <v>0</v>
      </c>
      <c r="CX641">
        <f>ROUND(Y641*Source!I494,9)</f>
        <v>2.72E-5</v>
      </c>
      <c r="CY641">
        <f t="shared" si="296"/>
        <v>16189.08</v>
      </c>
      <c r="CZ641">
        <f t="shared" si="297"/>
        <v>16189.08</v>
      </c>
      <c r="DA641">
        <f t="shared" si="298"/>
        <v>1</v>
      </c>
      <c r="DB641">
        <f t="shared" si="286"/>
        <v>11.01</v>
      </c>
      <c r="DC641">
        <f t="shared" si="287"/>
        <v>0</v>
      </c>
      <c r="DD641" t="s">
        <v>3</v>
      </c>
      <c r="DE641" t="s">
        <v>3</v>
      </c>
      <c r="DF641">
        <f t="shared" si="295"/>
        <v>0.44</v>
      </c>
      <c r="DG641">
        <f t="shared" si="292"/>
        <v>0</v>
      </c>
      <c r="DH641">
        <f t="shared" si="293"/>
        <v>0</v>
      </c>
      <c r="DI641">
        <f t="shared" ref="DI641:DI702" si="300">ROUND(ROUND(AH641,2)*CX641,2)</f>
        <v>0</v>
      </c>
      <c r="DJ641">
        <f t="shared" si="299"/>
        <v>0.44</v>
      </c>
      <c r="DK641">
        <v>0</v>
      </c>
      <c r="DL641" t="s">
        <v>3</v>
      </c>
      <c r="DM641">
        <v>0</v>
      </c>
      <c r="DN641" t="s">
        <v>3</v>
      </c>
      <c r="DO641">
        <v>0</v>
      </c>
    </row>
    <row r="642" spans="1:119" x14ac:dyDescent="0.2">
      <c r="A642">
        <f>ROW(Source!A494)</f>
        <v>494</v>
      </c>
      <c r="B642">
        <v>151751237</v>
      </c>
      <c r="C642">
        <v>151752735</v>
      </c>
      <c r="D642">
        <v>37394291</v>
      </c>
      <c r="E642">
        <v>1</v>
      </c>
      <c r="F642">
        <v>1</v>
      </c>
      <c r="G642">
        <v>37345137</v>
      </c>
      <c r="H642">
        <v>3</v>
      </c>
      <c r="I642" t="s">
        <v>645</v>
      </c>
      <c r="J642" t="s">
        <v>646</v>
      </c>
      <c r="K642" t="s">
        <v>647</v>
      </c>
      <c r="L642">
        <v>1348</v>
      </c>
      <c r="N642">
        <v>1009</v>
      </c>
      <c r="O642" t="s">
        <v>511</v>
      </c>
      <c r="P642" t="s">
        <v>511</v>
      </c>
      <c r="Q642">
        <v>1000</v>
      </c>
      <c r="W642">
        <v>0</v>
      </c>
      <c r="X642">
        <v>-391005678</v>
      </c>
      <c r="Y642">
        <f t="shared" si="285"/>
        <v>2.0999999999999999E-3</v>
      </c>
      <c r="AA642">
        <v>7982.5</v>
      </c>
      <c r="AB642">
        <v>0</v>
      </c>
      <c r="AC642">
        <v>0</v>
      </c>
      <c r="AD642">
        <v>0</v>
      </c>
      <c r="AE642">
        <v>7982.5</v>
      </c>
      <c r="AF642">
        <v>0</v>
      </c>
      <c r="AG642">
        <v>0</v>
      </c>
      <c r="AH642">
        <v>0</v>
      </c>
      <c r="AI642">
        <v>1</v>
      </c>
      <c r="AJ642">
        <v>1</v>
      </c>
      <c r="AK642">
        <v>1</v>
      </c>
      <c r="AL642">
        <v>1</v>
      </c>
      <c r="AM642">
        <v>-2</v>
      </c>
      <c r="AN642">
        <v>0</v>
      </c>
      <c r="AO642">
        <v>1</v>
      </c>
      <c r="AP642">
        <v>1</v>
      </c>
      <c r="AQ642">
        <v>0</v>
      </c>
      <c r="AR642">
        <v>0</v>
      </c>
      <c r="AS642" t="s">
        <v>3</v>
      </c>
      <c r="AT642">
        <v>2.0999999999999999E-3</v>
      </c>
      <c r="AU642" t="s">
        <v>3</v>
      </c>
      <c r="AV642">
        <v>0</v>
      </c>
      <c r="AW642">
        <v>2</v>
      </c>
      <c r="AX642">
        <v>151752763</v>
      </c>
      <c r="AY642">
        <v>1</v>
      </c>
      <c r="AZ642">
        <v>0</v>
      </c>
      <c r="BA642">
        <v>756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CV642">
        <v>0</v>
      </c>
      <c r="CW642">
        <v>0</v>
      </c>
      <c r="CX642">
        <f>ROUND(Y642*Source!I494,9)</f>
        <v>8.3999999999999995E-5</v>
      </c>
      <c r="CY642">
        <f t="shared" si="296"/>
        <v>7982.5</v>
      </c>
      <c r="CZ642">
        <f t="shared" si="297"/>
        <v>7982.5</v>
      </c>
      <c r="DA642">
        <f t="shared" si="298"/>
        <v>1</v>
      </c>
      <c r="DB642">
        <f t="shared" si="286"/>
        <v>16.760000000000002</v>
      </c>
      <c r="DC642">
        <f t="shared" si="287"/>
        <v>0</v>
      </c>
      <c r="DD642" t="s">
        <v>3</v>
      </c>
      <c r="DE642" t="s">
        <v>3</v>
      </c>
      <c r="DF642">
        <f t="shared" si="295"/>
        <v>0.67</v>
      </c>
      <c r="DG642">
        <f t="shared" si="292"/>
        <v>0</v>
      </c>
      <c r="DH642">
        <f t="shared" si="293"/>
        <v>0</v>
      </c>
      <c r="DI642">
        <f t="shared" si="300"/>
        <v>0</v>
      </c>
      <c r="DJ642">
        <f t="shared" si="299"/>
        <v>0.67</v>
      </c>
      <c r="DK642">
        <v>0</v>
      </c>
      <c r="DL642" t="s">
        <v>3</v>
      </c>
      <c r="DM642">
        <v>0</v>
      </c>
      <c r="DN642" t="s">
        <v>3</v>
      </c>
      <c r="DO642">
        <v>0</v>
      </c>
    </row>
    <row r="643" spans="1:119" x14ac:dyDescent="0.2">
      <c r="A643">
        <f>ROW(Source!A494)</f>
        <v>494</v>
      </c>
      <c r="B643">
        <v>151751237</v>
      </c>
      <c r="C643">
        <v>151752735</v>
      </c>
      <c r="D643">
        <v>113490145</v>
      </c>
      <c r="E643">
        <v>1</v>
      </c>
      <c r="F643">
        <v>1</v>
      </c>
      <c r="G643">
        <v>37345137</v>
      </c>
      <c r="H643">
        <v>3</v>
      </c>
      <c r="I643" t="s">
        <v>648</v>
      </c>
      <c r="J643" t="s">
        <v>649</v>
      </c>
      <c r="K643" t="s">
        <v>650</v>
      </c>
      <c r="L643">
        <v>1358</v>
      </c>
      <c r="N643">
        <v>1010</v>
      </c>
      <c r="O643" t="s">
        <v>311</v>
      </c>
      <c r="P643" t="s">
        <v>311</v>
      </c>
      <c r="Q643">
        <v>10</v>
      </c>
      <c r="W643">
        <v>0</v>
      </c>
      <c r="X643">
        <v>-1896586194</v>
      </c>
      <c r="Y643">
        <f t="shared" si="285"/>
        <v>1.02</v>
      </c>
      <c r="AA643">
        <v>5.46</v>
      </c>
      <c r="AB643">
        <v>0</v>
      </c>
      <c r="AC643">
        <v>0</v>
      </c>
      <c r="AD643">
        <v>0</v>
      </c>
      <c r="AE643">
        <v>5.46</v>
      </c>
      <c r="AF643">
        <v>0</v>
      </c>
      <c r="AG643">
        <v>0</v>
      </c>
      <c r="AH643">
        <v>0</v>
      </c>
      <c r="AI643">
        <v>1</v>
      </c>
      <c r="AJ643">
        <v>1</v>
      </c>
      <c r="AK643">
        <v>1</v>
      </c>
      <c r="AL643">
        <v>1</v>
      </c>
      <c r="AM643">
        <v>-2</v>
      </c>
      <c r="AN643">
        <v>0</v>
      </c>
      <c r="AO643">
        <v>1</v>
      </c>
      <c r="AP643">
        <v>1</v>
      </c>
      <c r="AQ643">
        <v>0</v>
      </c>
      <c r="AR643">
        <v>0</v>
      </c>
      <c r="AS643" t="s">
        <v>3</v>
      </c>
      <c r="AT643">
        <v>1.02</v>
      </c>
      <c r="AU643" t="s">
        <v>3</v>
      </c>
      <c r="AV643">
        <v>0</v>
      </c>
      <c r="AW643">
        <v>2</v>
      </c>
      <c r="AX643">
        <v>151752764</v>
      </c>
      <c r="AY643">
        <v>1</v>
      </c>
      <c r="AZ643">
        <v>0</v>
      </c>
      <c r="BA643">
        <v>757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CV643">
        <v>0</v>
      </c>
      <c r="CW643">
        <v>0</v>
      </c>
      <c r="CX643">
        <f>ROUND(Y643*Source!I494,9)</f>
        <v>4.0800000000000003E-2</v>
      </c>
      <c r="CY643">
        <f t="shared" si="296"/>
        <v>5.46</v>
      </c>
      <c r="CZ643">
        <f t="shared" si="297"/>
        <v>5.46</v>
      </c>
      <c r="DA643">
        <f t="shared" si="298"/>
        <v>1</v>
      </c>
      <c r="DB643">
        <f t="shared" si="286"/>
        <v>5.57</v>
      </c>
      <c r="DC643">
        <f t="shared" si="287"/>
        <v>0</v>
      </c>
      <c r="DD643" t="s">
        <v>3</v>
      </c>
      <c r="DE643" t="s">
        <v>3</v>
      </c>
      <c r="DF643">
        <f t="shared" si="295"/>
        <v>0.22</v>
      </c>
      <c r="DG643">
        <f t="shared" si="292"/>
        <v>0</v>
      </c>
      <c r="DH643">
        <f t="shared" si="293"/>
        <v>0</v>
      </c>
      <c r="DI643">
        <f t="shared" si="300"/>
        <v>0</v>
      </c>
      <c r="DJ643">
        <f t="shared" si="299"/>
        <v>0.22</v>
      </c>
      <c r="DK643">
        <v>0</v>
      </c>
      <c r="DL643" t="s">
        <v>3</v>
      </c>
      <c r="DM643">
        <v>0</v>
      </c>
      <c r="DN643" t="s">
        <v>3</v>
      </c>
      <c r="DO643">
        <v>0</v>
      </c>
    </row>
    <row r="644" spans="1:119" x14ac:dyDescent="0.2">
      <c r="A644">
        <f>ROW(Source!A494)</f>
        <v>494</v>
      </c>
      <c r="B644">
        <v>151751237</v>
      </c>
      <c r="C644">
        <v>151752735</v>
      </c>
      <c r="D644">
        <v>122156179</v>
      </c>
      <c r="E644">
        <v>1</v>
      </c>
      <c r="F644">
        <v>1</v>
      </c>
      <c r="G644">
        <v>37345137</v>
      </c>
      <c r="H644">
        <v>3</v>
      </c>
      <c r="I644" t="s">
        <v>651</v>
      </c>
      <c r="J644" t="s">
        <v>652</v>
      </c>
      <c r="K644" t="s">
        <v>653</v>
      </c>
      <c r="L644">
        <v>1354</v>
      </c>
      <c r="N644">
        <v>1010</v>
      </c>
      <c r="O644" t="s">
        <v>29</v>
      </c>
      <c r="P644" t="s">
        <v>29</v>
      </c>
      <c r="Q644">
        <v>1</v>
      </c>
      <c r="W644">
        <v>0</v>
      </c>
      <c r="X644">
        <v>-837770269</v>
      </c>
      <c r="Y644">
        <f t="shared" si="285"/>
        <v>8</v>
      </c>
      <c r="AA644">
        <v>14.99</v>
      </c>
      <c r="AB644">
        <v>0</v>
      </c>
      <c r="AC644">
        <v>0</v>
      </c>
      <c r="AD644">
        <v>0</v>
      </c>
      <c r="AE644">
        <v>14.99</v>
      </c>
      <c r="AF644">
        <v>0</v>
      </c>
      <c r="AG644">
        <v>0</v>
      </c>
      <c r="AH644">
        <v>0</v>
      </c>
      <c r="AI644">
        <v>1</v>
      </c>
      <c r="AJ644">
        <v>1</v>
      </c>
      <c r="AK644">
        <v>1</v>
      </c>
      <c r="AL644">
        <v>1</v>
      </c>
      <c r="AM644">
        <v>-2</v>
      </c>
      <c r="AN644">
        <v>0</v>
      </c>
      <c r="AO644">
        <v>1</v>
      </c>
      <c r="AP644">
        <v>1</v>
      </c>
      <c r="AQ644">
        <v>0</v>
      </c>
      <c r="AR644">
        <v>0</v>
      </c>
      <c r="AS644" t="s">
        <v>3</v>
      </c>
      <c r="AT644">
        <v>8</v>
      </c>
      <c r="AU644" t="s">
        <v>3</v>
      </c>
      <c r="AV644">
        <v>0</v>
      </c>
      <c r="AW644">
        <v>2</v>
      </c>
      <c r="AX644">
        <v>151752765</v>
      </c>
      <c r="AY644">
        <v>1</v>
      </c>
      <c r="AZ644">
        <v>0</v>
      </c>
      <c r="BA644">
        <v>758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CV644">
        <v>0</v>
      </c>
      <c r="CW644">
        <v>0</v>
      </c>
      <c r="CX644">
        <f>ROUND(Y644*Source!I494,9)</f>
        <v>0.32</v>
      </c>
      <c r="CY644">
        <f t="shared" si="296"/>
        <v>14.99</v>
      </c>
      <c r="CZ644">
        <f t="shared" si="297"/>
        <v>14.99</v>
      </c>
      <c r="DA644">
        <f t="shared" si="298"/>
        <v>1</v>
      </c>
      <c r="DB644">
        <f t="shared" si="286"/>
        <v>119.92</v>
      </c>
      <c r="DC644">
        <f t="shared" si="287"/>
        <v>0</v>
      </c>
      <c r="DD644" t="s">
        <v>3</v>
      </c>
      <c r="DE644" t="s">
        <v>3</v>
      </c>
      <c r="DF644">
        <f t="shared" si="295"/>
        <v>4.8</v>
      </c>
      <c r="DG644">
        <f t="shared" si="292"/>
        <v>0</v>
      </c>
      <c r="DH644">
        <f t="shared" si="293"/>
        <v>0</v>
      </c>
      <c r="DI644">
        <f t="shared" si="300"/>
        <v>0</v>
      </c>
      <c r="DJ644">
        <f t="shared" si="299"/>
        <v>4.8</v>
      </c>
      <c r="DK644">
        <v>0</v>
      </c>
      <c r="DL644" t="s">
        <v>3</v>
      </c>
      <c r="DM644">
        <v>0</v>
      </c>
      <c r="DN644" t="s">
        <v>3</v>
      </c>
      <c r="DO644">
        <v>0</v>
      </c>
    </row>
    <row r="645" spans="1:119" x14ac:dyDescent="0.2">
      <c r="A645">
        <f>ROW(Source!A494)</f>
        <v>494</v>
      </c>
      <c r="B645">
        <v>151751237</v>
      </c>
      <c r="C645">
        <v>151752735</v>
      </c>
      <c r="D645">
        <v>37406939</v>
      </c>
      <c r="E645">
        <v>1</v>
      </c>
      <c r="F645">
        <v>1</v>
      </c>
      <c r="G645">
        <v>37345137</v>
      </c>
      <c r="H645">
        <v>3</v>
      </c>
      <c r="I645" t="s">
        <v>654</v>
      </c>
      <c r="J645" t="s">
        <v>655</v>
      </c>
      <c r="K645" t="s">
        <v>656</v>
      </c>
      <c r="L645">
        <v>1356</v>
      </c>
      <c r="N645">
        <v>1010</v>
      </c>
      <c r="O645" t="s">
        <v>176</v>
      </c>
      <c r="P645" t="s">
        <v>176</v>
      </c>
      <c r="Q645">
        <v>1000</v>
      </c>
      <c r="W645">
        <v>0</v>
      </c>
      <c r="X645">
        <v>-412407988</v>
      </c>
      <c r="Y645">
        <f t="shared" si="285"/>
        <v>4.1000000000000002E-2</v>
      </c>
      <c r="AA645">
        <v>920</v>
      </c>
      <c r="AB645">
        <v>0</v>
      </c>
      <c r="AC645">
        <v>0</v>
      </c>
      <c r="AD645">
        <v>0</v>
      </c>
      <c r="AE645">
        <v>920</v>
      </c>
      <c r="AF645">
        <v>0</v>
      </c>
      <c r="AG645">
        <v>0</v>
      </c>
      <c r="AH645">
        <v>0</v>
      </c>
      <c r="AI645">
        <v>1</v>
      </c>
      <c r="AJ645">
        <v>1</v>
      </c>
      <c r="AK645">
        <v>1</v>
      </c>
      <c r="AL645">
        <v>1</v>
      </c>
      <c r="AM645">
        <v>-2</v>
      </c>
      <c r="AN645">
        <v>0</v>
      </c>
      <c r="AO645">
        <v>1</v>
      </c>
      <c r="AP645">
        <v>1</v>
      </c>
      <c r="AQ645">
        <v>0</v>
      </c>
      <c r="AR645">
        <v>0</v>
      </c>
      <c r="AS645" t="s">
        <v>3</v>
      </c>
      <c r="AT645">
        <v>4.1000000000000002E-2</v>
      </c>
      <c r="AU645" t="s">
        <v>3</v>
      </c>
      <c r="AV645">
        <v>0</v>
      </c>
      <c r="AW645">
        <v>2</v>
      </c>
      <c r="AX645">
        <v>151752766</v>
      </c>
      <c r="AY645">
        <v>1</v>
      </c>
      <c r="AZ645">
        <v>0</v>
      </c>
      <c r="BA645">
        <v>759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CV645">
        <v>0</v>
      </c>
      <c r="CW645">
        <v>0</v>
      </c>
      <c r="CX645">
        <f>ROUND(Y645*Source!I494,9)</f>
        <v>1.64E-3</v>
      </c>
      <c r="CY645">
        <f t="shared" si="296"/>
        <v>920</v>
      </c>
      <c r="CZ645">
        <f t="shared" si="297"/>
        <v>920</v>
      </c>
      <c r="DA645">
        <f t="shared" si="298"/>
        <v>1</v>
      </c>
      <c r="DB645">
        <f t="shared" si="286"/>
        <v>37.72</v>
      </c>
      <c r="DC645">
        <f t="shared" si="287"/>
        <v>0</v>
      </c>
      <c r="DD645" t="s">
        <v>3</v>
      </c>
      <c r="DE645" t="s">
        <v>3</v>
      </c>
      <c r="DF645">
        <f t="shared" si="295"/>
        <v>1.51</v>
      </c>
      <c r="DG645">
        <f t="shared" si="292"/>
        <v>0</v>
      </c>
      <c r="DH645">
        <f t="shared" si="293"/>
        <v>0</v>
      </c>
      <c r="DI645">
        <f t="shared" si="300"/>
        <v>0</v>
      </c>
      <c r="DJ645">
        <f t="shared" si="299"/>
        <v>1.51</v>
      </c>
      <c r="DK645">
        <v>0</v>
      </c>
      <c r="DL645" t="s">
        <v>3</v>
      </c>
      <c r="DM645">
        <v>0</v>
      </c>
      <c r="DN645" t="s">
        <v>3</v>
      </c>
      <c r="DO645">
        <v>0</v>
      </c>
    </row>
    <row r="646" spans="1:119" x14ac:dyDescent="0.2">
      <c r="A646">
        <f>ROW(Source!A494)</f>
        <v>494</v>
      </c>
      <c r="B646">
        <v>151751237</v>
      </c>
      <c r="C646">
        <v>151752735</v>
      </c>
      <c r="D646">
        <v>122100905</v>
      </c>
      <c r="E646">
        <v>37345137</v>
      </c>
      <c r="F646">
        <v>1</v>
      </c>
      <c r="G646">
        <v>37345137</v>
      </c>
      <c r="H646">
        <v>3</v>
      </c>
      <c r="I646" t="s">
        <v>444</v>
      </c>
      <c r="J646" t="s">
        <v>3</v>
      </c>
      <c r="K646" t="s">
        <v>445</v>
      </c>
      <c r="L646">
        <v>1301</v>
      </c>
      <c r="N646">
        <v>1003</v>
      </c>
      <c r="O646" t="s">
        <v>134</v>
      </c>
      <c r="P646" t="s">
        <v>134</v>
      </c>
      <c r="Q646">
        <v>1</v>
      </c>
      <c r="W646">
        <v>0</v>
      </c>
      <c r="X646">
        <v>635170367</v>
      </c>
      <c r="Y646">
        <f t="shared" si="285"/>
        <v>103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1</v>
      </c>
      <c r="AJ646">
        <v>1</v>
      </c>
      <c r="AK646">
        <v>1</v>
      </c>
      <c r="AL646">
        <v>1</v>
      </c>
      <c r="AM646">
        <v>-2</v>
      </c>
      <c r="AN646">
        <v>0</v>
      </c>
      <c r="AO646">
        <v>0</v>
      </c>
      <c r="AP646">
        <v>1</v>
      </c>
      <c r="AQ646">
        <v>0</v>
      </c>
      <c r="AR646">
        <v>0</v>
      </c>
      <c r="AS646" t="s">
        <v>3</v>
      </c>
      <c r="AT646">
        <v>103</v>
      </c>
      <c r="AU646" t="s">
        <v>3</v>
      </c>
      <c r="AV646">
        <v>0</v>
      </c>
      <c r="AW646">
        <v>2</v>
      </c>
      <c r="AX646">
        <v>151752767</v>
      </c>
      <c r="AY646">
        <v>1</v>
      </c>
      <c r="AZ646">
        <v>0</v>
      </c>
      <c r="BA646">
        <v>760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CV646">
        <v>0</v>
      </c>
      <c r="CW646">
        <v>0</v>
      </c>
      <c r="CX646">
        <f>ROUND(Y646*Source!I494,9)</f>
        <v>4.12</v>
      </c>
      <c r="CY646">
        <f t="shared" si="296"/>
        <v>0</v>
      </c>
      <c r="CZ646">
        <f t="shared" si="297"/>
        <v>0</v>
      </c>
      <c r="DA646">
        <f t="shared" si="298"/>
        <v>1</v>
      </c>
      <c r="DB646">
        <f t="shared" si="286"/>
        <v>0</v>
      </c>
      <c r="DC646">
        <f t="shared" si="287"/>
        <v>0</v>
      </c>
      <c r="DD646" t="s">
        <v>3</v>
      </c>
      <c r="DE646" t="s">
        <v>3</v>
      </c>
      <c r="DF646">
        <f t="shared" si="295"/>
        <v>0</v>
      </c>
      <c r="DG646">
        <f t="shared" si="292"/>
        <v>0</v>
      </c>
      <c r="DH646">
        <f t="shared" si="293"/>
        <v>0</v>
      </c>
      <c r="DI646">
        <f t="shared" si="300"/>
        <v>0</v>
      </c>
      <c r="DJ646">
        <f t="shared" si="299"/>
        <v>0</v>
      </c>
      <c r="DK646">
        <v>0</v>
      </c>
      <c r="DL646" t="s">
        <v>3</v>
      </c>
      <c r="DM646">
        <v>0</v>
      </c>
      <c r="DN646" t="s">
        <v>3</v>
      </c>
      <c r="DO646">
        <v>0</v>
      </c>
    </row>
    <row r="647" spans="1:119" x14ac:dyDescent="0.2">
      <c r="A647">
        <f>ROW(Source!A494)</f>
        <v>494</v>
      </c>
      <c r="B647">
        <v>151751237</v>
      </c>
      <c r="C647">
        <v>151752735</v>
      </c>
      <c r="D647">
        <v>37358812</v>
      </c>
      <c r="E647">
        <v>37345137</v>
      </c>
      <c r="F647">
        <v>1</v>
      </c>
      <c r="G647">
        <v>37345137</v>
      </c>
      <c r="H647">
        <v>3</v>
      </c>
      <c r="I647" t="s">
        <v>447</v>
      </c>
      <c r="J647" t="s">
        <v>3</v>
      </c>
      <c r="K647" t="s">
        <v>448</v>
      </c>
      <c r="L647">
        <v>1354</v>
      </c>
      <c r="N647">
        <v>1010</v>
      </c>
      <c r="O647" t="s">
        <v>29</v>
      </c>
      <c r="P647" t="s">
        <v>29</v>
      </c>
      <c r="Q647">
        <v>1</v>
      </c>
      <c r="W647">
        <v>0</v>
      </c>
      <c r="X647">
        <v>825121317</v>
      </c>
      <c r="Y647">
        <f t="shared" si="285"/>
        <v>17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1</v>
      </c>
      <c r="AJ647">
        <v>1</v>
      </c>
      <c r="AK647">
        <v>1</v>
      </c>
      <c r="AL647">
        <v>1</v>
      </c>
      <c r="AM647">
        <v>-2</v>
      </c>
      <c r="AN647">
        <v>0</v>
      </c>
      <c r="AO647">
        <v>0</v>
      </c>
      <c r="AP647">
        <v>1</v>
      </c>
      <c r="AQ647">
        <v>0</v>
      </c>
      <c r="AR647">
        <v>0</v>
      </c>
      <c r="AS647" t="s">
        <v>3</v>
      </c>
      <c r="AT647">
        <v>17</v>
      </c>
      <c r="AU647" t="s">
        <v>3</v>
      </c>
      <c r="AV647">
        <v>0</v>
      </c>
      <c r="AW647">
        <v>2</v>
      </c>
      <c r="AX647">
        <v>151752768</v>
      </c>
      <c r="AY647">
        <v>1</v>
      </c>
      <c r="AZ647">
        <v>0</v>
      </c>
      <c r="BA647">
        <v>761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CV647">
        <v>0</v>
      </c>
      <c r="CW647">
        <v>0</v>
      </c>
      <c r="CX647">
        <f>ROUND(Y647*Source!I494,9)</f>
        <v>0.68</v>
      </c>
      <c r="CY647">
        <f t="shared" si="296"/>
        <v>0</v>
      </c>
      <c r="CZ647">
        <f t="shared" si="297"/>
        <v>0</v>
      </c>
      <c r="DA647">
        <f t="shared" si="298"/>
        <v>1</v>
      </c>
      <c r="DB647">
        <f t="shared" si="286"/>
        <v>0</v>
      </c>
      <c r="DC647">
        <f t="shared" si="287"/>
        <v>0</v>
      </c>
      <c r="DD647" t="s">
        <v>3</v>
      </c>
      <c r="DE647" t="s">
        <v>3</v>
      </c>
      <c r="DF647">
        <f t="shared" si="295"/>
        <v>0</v>
      </c>
      <c r="DG647">
        <f t="shared" si="292"/>
        <v>0</v>
      </c>
      <c r="DH647">
        <f t="shared" si="293"/>
        <v>0</v>
      </c>
      <c r="DI647">
        <f t="shared" si="300"/>
        <v>0</v>
      </c>
      <c r="DJ647">
        <f t="shared" si="299"/>
        <v>0</v>
      </c>
      <c r="DK647">
        <v>0</v>
      </c>
      <c r="DL647" t="s">
        <v>3</v>
      </c>
      <c r="DM647">
        <v>0</v>
      </c>
      <c r="DN647" t="s">
        <v>3</v>
      </c>
      <c r="DO647">
        <v>0</v>
      </c>
    </row>
    <row r="648" spans="1:119" x14ac:dyDescent="0.2">
      <c r="A648">
        <f>ROW(Source!A494)</f>
        <v>494</v>
      </c>
      <c r="B648">
        <v>151751237</v>
      </c>
      <c r="C648">
        <v>151752735</v>
      </c>
      <c r="D648">
        <v>122110588</v>
      </c>
      <c r="E648">
        <v>37345137</v>
      </c>
      <c r="F648">
        <v>1</v>
      </c>
      <c r="G648">
        <v>37345137</v>
      </c>
      <c r="H648">
        <v>3</v>
      </c>
      <c r="I648" t="s">
        <v>450</v>
      </c>
      <c r="J648" t="s">
        <v>3</v>
      </c>
      <c r="K648" t="s">
        <v>451</v>
      </c>
      <c r="L648">
        <v>1355</v>
      </c>
      <c r="N648">
        <v>1010</v>
      </c>
      <c r="O648" t="s">
        <v>184</v>
      </c>
      <c r="P648" t="s">
        <v>184</v>
      </c>
      <c r="Q648">
        <v>100</v>
      </c>
      <c r="W648">
        <v>0</v>
      </c>
      <c r="X648">
        <v>-1262944909</v>
      </c>
      <c r="Y648">
        <f t="shared" si="285"/>
        <v>0.65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1</v>
      </c>
      <c r="AJ648">
        <v>1</v>
      </c>
      <c r="AK648">
        <v>1</v>
      </c>
      <c r="AL648">
        <v>1</v>
      </c>
      <c r="AM648">
        <v>-2</v>
      </c>
      <c r="AN648">
        <v>0</v>
      </c>
      <c r="AO648">
        <v>0</v>
      </c>
      <c r="AP648">
        <v>1</v>
      </c>
      <c r="AQ648">
        <v>0</v>
      </c>
      <c r="AR648">
        <v>0</v>
      </c>
      <c r="AS648" t="s">
        <v>3</v>
      </c>
      <c r="AT648">
        <v>0.65</v>
      </c>
      <c r="AU648" t="s">
        <v>3</v>
      </c>
      <c r="AV648">
        <v>0</v>
      </c>
      <c r="AW648">
        <v>2</v>
      </c>
      <c r="AX648">
        <v>151752769</v>
      </c>
      <c r="AY648">
        <v>1</v>
      </c>
      <c r="AZ648">
        <v>0</v>
      </c>
      <c r="BA648">
        <v>762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CV648">
        <v>0</v>
      </c>
      <c r="CW648">
        <v>0</v>
      </c>
      <c r="CX648">
        <f>ROUND(Y648*Source!I494,9)</f>
        <v>2.5999999999999999E-2</v>
      </c>
      <c r="CY648">
        <f t="shared" si="296"/>
        <v>0</v>
      </c>
      <c r="CZ648">
        <f t="shared" si="297"/>
        <v>0</v>
      </c>
      <c r="DA648">
        <f t="shared" si="298"/>
        <v>1</v>
      </c>
      <c r="DB648">
        <f t="shared" si="286"/>
        <v>0</v>
      </c>
      <c r="DC648">
        <f t="shared" si="287"/>
        <v>0</v>
      </c>
      <c r="DD648" t="s">
        <v>3</v>
      </c>
      <c r="DE648" t="s">
        <v>3</v>
      </c>
      <c r="DF648">
        <f t="shared" si="295"/>
        <v>0</v>
      </c>
      <c r="DG648">
        <f t="shared" si="292"/>
        <v>0</v>
      </c>
      <c r="DH648">
        <f t="shared" si="293"/>
        <v>0</v>
      </c>
      <c r="DI648">
        <f t="shared" si="300"/>
        <v>0</v>
      </c>
      <c r="DJ648">
        <f t="shared" si="299"/>
        <v>0</v>
      </c>
      <c r="DK648">
        <v>0</v>
      </c>
      <c r="DL648" t="s">
        <v>3</v>
      </c>
      <c r="DM648">
        <v>0</v>
      </c>
      <c r="DN648" t="s">
        <v>3</v>
      </c>
      <c r="DO648">
        <v>0</v>
      </c>
    </row>
    <row r="649" spans="1:119" x14ac:dyDescent="0.2">
      <c r="A649">
        <f>ROW(Source!A494)</f>
        <v>494</v>
      </c>
      <c r="B649">
        <v>151751237</v>
      </c>
      <c r="C649">
        <v>151752735</v>
      </c>
      <c r="D649">
        <v>122111093</v>
      </c>
      <c r="E649">
        <v>37345137</v>
      </c>
      <c r="F649">
        <v>1</v>
      </c>
      <c r="G649">
        <v>37345137</v>
      </c>
      <c r="H649">
        <v>3</v>
      </c>
      <c r="I649" t="s">
        <v>453</v>
      </c>
      <c r="J649" t="s">
        <v>3</v>
      </c>
      <c r="K649" t="s">
        <v>454</v>
      </c>
      <c r="L649">
        <v>1354</v>
      </c>
      <c r="N649">
        <v>1010</v>
      </c>
      <c r="O649" t="s">
        <v>29</v>
      </c>
      <c r="P649" t="s">
        <v>29</v>
      </c>
      <c r="Q649">
        <v>1</v>
      </c>
      <c r="W649">
        <v>0</v>
      </c>
      <c r="X649">
        <v>1422364980</v>
      </c>
      <c r="Y649">
        <f t="shared" si="285"/>
        <v>8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1</v>
      </c>
      <c r="AJ649">
        <v>1</v>
      </c>
      <c r="AK649">
        <v>1</v>
      </c>
      <c r="AL649">
        <v>1</v>
      </c>
      <c r="AM649">
        <v>-2</v>
      </c>
      <c r="AN649">
        <v>0</v>
      </c>
      <c r="AO649">
        <v>0</v>
      </c>
      <c r="AP649">
        <v>1</v>
      </c>
      <c r="AQ649">
        <v>0</v>
      </c>
      <c r="AR649">
        <v>0</v>
      </c>
      <c r="AS649" t="s">
        <v>3</v>
      </c>
      <c r="AT649">
        <v>8</v>
      </c>
      <c r="AU649" t="s">
        <v>3</v>
      </c>
      <c r="AV649">
        <v>0</v>
      </c>
      <c r="AW649">
        <v>2</v>
      </c>
      <c r="AX649">
        <v>151752770</v>
      </c>
      <c r="AY649">
        <v>1</v>
      </c>
      <c r="AZ649">
        <v>0</v>
      </c>
      <c r="BA649">
        <v>763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CV649">
        <v>0</v>
      </c>
      <c r="CW649">
        <v>0</v>
      </c>
      <c r="CX649">
        <f>ROUND(Y649*Source!I494,9)</f>
        <v>0.32</v>
      </c>
      <c r="CY649">
        <f t="shared" si="296"/>
        <v>0</v>
      </c>
      <c r="CZ649">
        <f t="shared" si="297"/>
        <v>0</v>
      </c>
      <c r="DA649">
        <f t="shared" si="298"/>
        <v>1</v>
      </c>
      <c r="DB649">
        <f t="shared" si="286"/>
        <v>0</v>
      </c>
      <c r="DC649">
        <f t="shared" si="287"/>
        <v>0</v>
      </c>
      <c r="DD649" t="s">
        <v>3</v>
      </c>
      <c r="DE649" t="s">
        <v>3</v>
      </c>
      <c r="DF649">
        <f t="shared" si="295"/>
        <v>0</v>
      </c>
      <c r="DG649">
        <f t="shared" si="292"/>
        <v>0</v>
      </c>
      <c r="DH649">
        <f t="shared" si="293"/>
        <v>0</v>
      </c>
      <c r="DI649">
        <f t="shared" si="300"/>
        <v>0</v>
      </c>
      <c r="DJ649">
        <f t="shared" si="299"/>
        <v>0</v>
      </c>
      <c r="DK649">
        <v>0</v>
      </c>
      <c r="DL649" t="s">
        <v>3</v>
      </c>
      <c r="DM649">
        <v>0</v>
      </c>
      <c r="DN649" t="s">
        <v>3</v>
      </c>
      <c r="DO649">
        <v>0</v>
      </c>
    </row>
    <row r="650" spans="1:119" x14ac:dyDescent="0.2">
      <c r="A650">
        <f>ROW(Source!A494)</f>
        <v>494</v>
      </c>
      <c r="B650">
        <v>151751237</v>
      </c>
      <c r="C650">
        <v>151752735</v>
      </c>
      <c r="D650">
        <v>122112055</v>
      </c>
      <c r="E650">
        <v>37345137</v>
      </c>
      <c r="F650">
        <v>1</v>
      </c>
      <c r="G650">
        <v>37345137</v>
      </c>
      <c r="H650">
        <v>3</v>
      </c>
      <c r="I650" t="s">
        <v>456</v>
      </c>
      <c r="J650" t="s">
        <v>3</v>
      </c>
      <c r="K650" t="s">
        <v>457</v>
      </c>
      <c r="L650">
        <v>1354</v>
      </c>
      <c r="N650">
        <v>1010</v>
      </c>
      <c r="O650" t="s">
        <v>29</v>
      </c>
      <c r="P650" t="s">
        <v>29</v>
      </c>
      <c r="Q650">
        <v>1</v>
      </c>
      <c r="W650">
        <v>0</v>
      </c>
      <c r="X650">
        <v>-343422954</v>
      </c>
      <c r="Y650">
        <f t="shared" si="285"/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1</v>
      </c>
      <c r="AJ650">
        <v>1</v>
      </c>
      <c r="AK650">
        <v>1</v>
      </c>
      <c r="AL650">
        <v>1</v>
      </c>
      <c r="AM650">
        <v>-2</v>
      </c>
      <c r="AN650">
        <v>0</v>
      </c>
      <c r="AO650">
        <v>0</v>
      </c>
      <c r="AP650">
        <v>1</v>
      </c>
      <c r="AQ650">
        <v>0</v>
      </c>
      <c r="AR650">
        <v>0</v>
      </c>
      <c r="AS650" t="s">
        <v>3</v>
      </c>
      <c r="AT650">
        <v>0</v>
      </c>
      <c r="AU650" t="s">
        <v>3</v>
      </c>
      <c r="AV650">
        <v>0</v>
      </c>
      <c r="AW650">
        <v>2</v>
      </c>
      <c r="AX650">
        <v>151752771</v>
      </c>
      <c r="AY650">
        <v>1</v>
      </c>
      <c r="AZ650">
        <v>0</v>
      </c>
      <c r="BA650">
        <v>764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CV650">
        <v>0</v>
      </c>
      <c r="CW650">
        <v>0</v>
      </c>
      <c r="CX650">
        <f>ROUND(Y650*Source!I494,9)</f>
        <v>0</v>
      </c>
      <c r="CY650">
        <f t="shared" si="296"/>
        <v>0</v>
      </c>
      <c r="CZ650">
        <f t="shared" si="297"/>
        <v>0</v>
      </c>
      <c r="DA650">
        <f t="shared" si="298"/>
        <v>1</v>
      </c>
      <c r="DB650">
        <f t="shared" si="286"/>
        <v>0</v>
      </c>
      <c r="DC650">
        <f t="shared" si="287"/>
        <v>0</v>
      </c>
      <c r="DD650" t="s">
        <v>3</v>
      </c>
      <c r="DE650" t="s">
        <v>3</v>
      </c>
      <c r="DF650">
        <f t="shared" si="295"/>
        <v>0</v>
      </c>
      <c r="DG650">
        <f t="shared" si="292"/>
        <v>0</v>
      </c>
      <c r="DH650">
        <f t="shared" si="293"/>
        <v>0</v>
      </c>
      <c r="DI650">
        <f t="shared" si="300"/>
        <v>0</v>
      </c>
      <c r="DJ650">
        <f t="shared" si="299"/>
        <v>0</v>
      </c>
      <c r="DK650">
        <v>0</v>
      </c>
      <c r="DL650" t="s">
        <v>3</v>
      </c>
      <c r="DM650">
        <v>0</v>
      </c>
      <c r="DN650" t="s">
        <v>3</v>
      </c>
      <c r="DO650">
        <v>0</v>
      </c>
    </row>
    <row r="651" spans="1:119" x14ac:dyDescent="0.2">
      <c r="A651">
        <f>ROW(Source!A495)</f>
        <v>495</v>
      </c>
      <c r="B651">
        <v>151751235</v>
      </c>
      <c r="C651">
        <v>151752735</v>
      </c>
      <c r="D651">
        <v>37345142</v>
      </c>
      <c r="E651">
        <v>37345137</v>
      </c>
      <c r="F651">
        <v>1</v>
      </c>
      <c r="G651">
        <v>37345137</v>
      </c>
      <c r="H651">
        <v>1</v>
      </c>
      <c r="I651" t="s">
        <v>497</v>
      </c>
      <c r="J651" t="s">
        <v>3</v>
      </c>
      <c r="K651" t="s">
        <v>498</v>
      </c>
      <c r="L651">
        <v>1191</v>
      </c>
      <c r="N651">
        <v>1013</v>
      </c>
      <c r="O651" t="s">
        <v>499</v>
      </c>
      <c r="P651" t="s">
        <v>499</v>
      </c>
      <c r="Q651">
        <v>1</v>
      </c>
      <c r="W651">
        <v>0</v>
      </c>
      <c r="X651">
        <v>476480486</v>
      </c>
      <c r="Y651">
        <f t="shared" si="285"/>
        <v>26.8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1</v>
      </c>
      <c r="AJ651">
        <v>1</v>
      </c>
      <c r="AK651">
        <v>1</v>
      </c>
      <c r="AL651">
        <v>1</v>
      </c>
      <c r="AM651">
        <v>5</v>
      </c>
      <c r="AN651">
        <v>0</v>
      </c>
      <c r="AO651">
        <v>1</v>
      </c>
      <c r="AP651">
        <v>1</v>
      </c>
      <c r="AQ651">
        <v>0</v>
      </c>
      <c r="AR651">
        <v>0</v>
      </c>
      <c r="AS651" t="s">
        <v>3</v>
      </c>
      <c r="AT651">
        <v>26.8</v>
      </c>
      <c r="AU651" t="s">
        <v>3</v>
      </c>
      <c r="AV651">
        <v>1</v>
      </c>
      <c r="AW651">
        <v>2</v>
      </c>
      <c r="AX651">
        <v>151752754</v>
      </c>
      <c r="AY651">
        <v>1</v>
      </c>
      <c r="AZ651">
        <v>0</v>
      </c>
      <c r="BA651">
        <v>765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CU651">
        <f>ROUND(AT651*Source!I495*AH651*AL651,2)</f>
        <v>0</v>
      </c>
      <c r="CV651">
        <f>ROUND(Y651*Source!I495,9)</f>
        <v>1.0720000000000001</v>
      </c>
      <c r="CW651">
        <v>0</v>
      </c>
      <c r="CX651">
        <f>ROUND(Y651*Source!I495,9)</f>
        <v>1.0720000000000001</v>
      </c>
      <c r="CY651">
        <f>AD651</f>
        <v>0</v>
      </c>
      <c r="CZ651">
        <f>AH651</f>
        <v>0</v>
      </c>
      <c r="DA651">
        <f>AL651</f>
        <v>1</v>
      </c>
      <c r="DB651">
        <f t="shared" si="286"/>
        <v>0</v>
      </c>
      <c r="DC651">
        <f t="shared" si="287"/>
        <v>0</v>
      </c>
      <c r="DD651" t="s">
        <v>3</v>
      </c>
      <c r="DE651" t="s">
        <v>3</v>
      </c>
      <c r="DF651">
        <f t="shared" si="295"/>
        <v>0</v>
      </c>
      <c r="DG651">
        <f t="shared" si="292"/>
        <v>0</v>
      </c>
      <c r="DH651">
        <f t="shared" si="293"/>
        <v>0</v>
      </c>
      <c r="DI651">
        <f t="shared" si="300"/>
        <v>0</v>
      </c>
      <c r="DJ651">
        <f>DI651</f>
        <v>0</v>
      </c>
      <c r="DK651">
        <v>0</v>
      </c>
      <c r="DL651" t="s">
        <v>3</v>
      </c>
      <c r="DM651">
        <v>0</v>
      </c>
      <c r="DN651" t="s">
        <v>3</v>
      </c>
      <c r="DO651">
        <v>0</v>
      </c>
    </row>
    <row r="652" spans="1:119" x14ac:dyDescent="0.2">
      <c r="A652">
        <f>ROW(Source!A495)</f>
        <v>495</v>
      </c>
      <c r="B652">
        <v>151751235</v>
      </c>
      <c r="C652">
        <v>151752735</v>
      </c>
      <c r="D652">
        <v>37418162</v>
      </c>
      <c r="E652">
        <v>1</v>
      </c>
      <c r="F652">
        <v>1</v>
      </c>
      <c r="G652">
        <v>37345137</v>
      </c>
      <c r="H652">
        <v>2</v>
      </c>
      <c r="I652" t="s">
        <v>591</v>
      </c>
      <c r="J652" t="s">
        <v>592</v>
      </c>
      <c r="K652" t="s">
        <v>593</v>
      </c>
      <c r="L652">
        <v>1368</v>
      </c>
      <c r="N652">
        <v>1011</v>
      </c>
      <c r="O652" t="s">
        <v>503</v>
      </c>
      <c r="P652" t="s">
        <v>503</v>
      </c>
      <c r="Q652">
        <v>1</v>
      </c>
      <c r="W652">
        <v>0</v>
      </c>
      <c r="X652">
        <v>-1515164169</v>
      </c>
      <c r="Y652">
        <f t="shared" si="285"/>
        <v>5.53</v>
      </c>
      <c r="AA652">
        <v>0</v>
      </c>
      <c r="AB652">
        <v>79.5</v>
      </c>
      <c r="AC652">
        <v>0</v>
      </c>
      <c r="AD652">
        <v>0</v>
      </c>
      <c r="AE652">
        <v>0</v>
      </c>
      <c r="AF652">
        <v>7.11</v>
      </c>
      <c r="AG652">
        <v>0</v>
      </c>
      <c r="AH652">
        <v>0</v>
      </c>
      <c r="AI652">
        <v>1</v>
      </c>
      <c r="AJ652">
        <v>10.68</v>
      </c>
      <c r="AK652">
        <v>34.51</v>
      </c>
      <c r="AL652">
        <v>1</v>
      </c>
      <c r="AM652">
        <v>2</v>
      </c>
      <c r="AN652">
        <v>0</v>
      </c>
      <c r="AO652">
        <v>1</v>
      </c>
      <c r="AP652">
        <v>1</v>
      </c>
      <c r="AQ652">
        <v>0</v>
      </c>
      <c r="AR652">
        <v>0</v>
      </c>
      <c r="AS652" t="s">
        <v>3</v>
      </c>
      <c r="AT652">
        <v>5.53</v>
      </c>
      <c r="AU652" t="s">
        <v>3</v>
      </c>
      <c r="AV652">
        <v>0</v>
      </c>
      <c r="AW652">
        <v>2</v>
      </c>
      <c r="AX652">
        <v>151752755</v>
      </c>
      <c r="AY652">
        <v>1</v>
      </c>
      <c r="AZ652">
        <v>0</v>
      </c>
      <c r="BA652">
        <v>766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CV652">
        <v>0</v>
      </c>
      <c r="CW652">
        <f>ROUND(Y652*Source!I495,9)</f>
        <v>0.22120000000000001</v>
      </c>
      <c r="CX652">
        <f>ROUND(Y652*Source!I495,9)</f>
        <v>0.22120000000000001</v>
      </c>
      <c r="CY652">
        <f>AB652</f>
        <v>79.5</v>
      </c>
      <c r="CZ652">
        <f>AF652</f>
        <v>7.11</v>
      </c>
      <c r="DA652">
        <f>AJ652</f>
        <v>10.68</v>
      </c>
      <c r="DB652">
        <f t="shared" si="286"/>
        <v>39.32</v>
      </c>
      <c r="DC652">
        <f t="shared" si="287"/>
        <v>0</v>
      </c>
      <c r="DD652" t="s">
        <v>3</v>
      </c>
      <c r="DE652" t="s">
        <v>3</v>
      </c>
      <c r="DF652">
        <f t="shared" si="295"/>
        <v>0</v>
      </c>
      <c r="DG652">
        <f>ROUND(ROUND(AF652*AJ652,2)*CX652,2)</f>
        <v>16.8</v>
      </c>
      <c r="DH652">
        <f>ROUND(ROUND(AG652*AK652,2)*CX652,2)</f>
        <v>0</v>
      </c>
      <c r="DI652">
        <f t="shared" si="300"/>
        <v>0</v>
      </c>
      <c r="DJ652">
        <f>DG652</f>
        <v>16.8</v>
      </c>
      <c r="DK652">
        <v>0</v>
      </c>
      <c r="DL652" t="s">
        <v>3</v>
      </c>
      <c r="DM652">
        <v>0</v>
      </c>
      <c r="DN652" t="s">
        <v>3</v>
      </c>
      <c r="DO652">
        <v>0</v>
      </c>
    </row>
    <row r="653" spans="1:119" x14ac:dyDescent="0.2">
      <c r="A653">
        <f>ROW(Source!A495)</f>
        <v>495</v>
      </c>
      <c r="B653">
        <v>151751235</v>
      </c>
      <c r="C653">
        <v>151752735</v>
      </c>
      <c r="D653">
        <v>37418445</v>
      </c>
      <c r="E653">
        <v>1</v>
      </c>
      <c r="F653">
        <v>1</v>
      </c>
      <c r="G653">
        <v>37345137</v>
      </c>
      <c r="H653">
        <v>2</v>
      </c>
      <c r="I653" t="s">
        <v>567</v>
      </c>
      <c r="J653" t="s">
        <v>568</v>
      </c>
      <c r="K653" t="s">
        <v>569</v>
      </c>
      <c r="L653">
        <v>1368</v>
      </c>
      <c r="N653">
        <v>1011</v>
      </c>
      <c r="O653" t="s">
        <v>503</v>
      </c>
      <c r="P653" t="s">
        <v>503</v>
      </c>
      <c r="Q653">
        <v>1</v>
      </c>
      <c r="W653">
        <v>0</v>
      </c>
      <c r="X653">
        <v>-1440889904</v>
      </c>
      <c r="Y653">
        <f t="shared" si="285"/>
        <v>0.43</v>
      </c>
      <c r="AA653">
        <v>0</v>
      </c>
      <c r="AB653">
        <v>1118.8900000000001</v>
      </c>
      <c r="AC653">
        <v>455.99</v>
      </c>
      <c r="AD653">
        <v>0</v>
      </c>
      <c r="AE653">
        <v>0</v>
      </c>
      <c r="AF653">
        <v>83.1</v>
      </c>
      <c r="AG653">
        <v>12.62</v>
      </c>
      <c r="AH653">
        <v>0</v>
      </c>
      <c r="AI653">
        <v>1</v>
      </c>
      <c r="AJ653">
        <v>12.86</v>
      </c>
      <c r="AK653">
        <v>34.51</v>
      </c>
      <c r="AL653">
        <v>1</v>
      </c>
      <c r="AM653">
        <v>2</v>
      </c>
      <c r="AN653">
        <v>0</v>
      </c>
      <c r="AO653">
        <v>1</v>
      </c>
      <c r="AP653">
        <v>1</v>
      </c>
      <c r="AQ653">
        <v>0</v>
      </c>
      <c r="AR653">
        <v>0</v>
      </c>
      <c r="AS653" t="s">
        <v>3</v>
      </c>
      <c r="AT653">
        <v>0.43</v>
      </c>
      <c r="AU653" t="s">
        <v>3</v>
      </c>
      <c r="AV653">
        <v>0</v>
      </c>
      <c r="AW653">
        <v>2</v>
      </c>
      <c r="AX653">
        <v>151752756</v>
      </c>
      <c r="AY653">
        <v>1</v>
      </c>
      <c r="AZ653">
        <v>0</v>
      </c>
      <c r="BA653">
        <v>767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CV653">
        <v>0</v>
      </c>
      <c r="CW653">
        <f>ROUND(Y653*Source!I495,9)</f>
        <v>1.72E-2</v>
      </c>
      <c r="CX653">
        <f>ROUND(Y653*Source!I495,9)</f>
        <v>1.72E-2</v>
      </c>
      <c r="CY653">
        <f>AB653</f>
        <v>1118.8900000000001</v>
      </c>
      <c r="CZ653">
        <f>AF653</f>
        <v>83.1</v>
      </c>
      <c r="DA653">
        <f>AJ653</f>
        <v>12.86</v>
      </c>
      <c r="DB653">
        <f t="shared" si="286"/>
        <v>35.729999999999997</v>
      </c>
      <c r="DC653">
        <f t="shared" si="287"/>
        <v>5.43</v>
      </c>
      <c r="DD653" t="s">
        <v>3</v>
      </c>
      <c r="DE653" t="s">
        <v>3</v>
      </c>
      <c r="DF653">
        <f t="shared" si="295"/>
        <v>0</v>
      </c>
      <c r="DG653">
        <f>ROUND(ROUND(AF653*AJ653,2)*CX653,2)</f>
        <v>18.38</v>
      </c>
      <c r="DH653">
        <f>ROUND(ROUND(AG653*AK653,2)*CX653,2)</f>
        <v>7.49</v>
      </c>
      <c r="DI653">
        <f t="shared" si="300"/>
        <v>0</v>
      </c>
      <c r="DJ653">
        <f>DG653</f>
        <v>18.38</v>
      </c>
      <c r="DK653">
        <v>0</v>
      </c>
      <c r="DL653" t="s">
        <v>3</v>
      </c>
      <c r="DM653">
        <v>0</v>
      </c>
      <c r="DN653" t="s">
        <v>3</v>
      </c>
      <c r="DO653">
        <v>0</v>
      </c>
    </row>
    <row r="654" spans="1:119" x14ac:dyDescent="0.2">
      <c r="A654">
        <f>ROW(Source!A495)</f>
        <v>495</v>
      </c>
      <c r="B654">
        <v>151751235</v>
      </c>
      <c r="C654">
        <v>151752735</v>
      </c>
      <c r="D654">
        <v>37418483</v>
      </c>
      <c r="E654">
        <v>1</v>
      </c>
      <c r="F654">
        <v>1</v>
      </c>
      <c r="G654">
        <v>37345137</v>
      </c>
      <c r="H654">
        <v>2</v>
      </c>
      <c r="I654" t="s">
        <v>594</v>
      </c>
      <c r="J654" t="s">
        <v>595</v>
      </c>
      <c r="K654" t="s">
        <v>596</v>
      </c>
      <c r="L654">
        <v>1368</v>
      </c>
      <c r="N654">
        <v>1011</v>
      </c>
      <c r="O654" t="s">
        <v>503</v>
      </c>
      <c r="P654" t="s">
        <v>503</v>
      </c>
      <c r="Q654">
        <v>1</v>
      </c>
      <c r="W654">
        <v>0</v>
      </c>
      <c r="X654">
        <v>1944310998</v>
      </c>
      <c r="Y654">
        <f t="shared" si="285"/>
        <v>5.33</v>
      </c>
      <c r="AA654">
        <v>0</v>
      </c>
      <c r="AB654">
        <v>6.84</v>
      </c>
      <c r="AC654">
        <v>0</v>
      </c>
      <c r="AD654">
        <v>0</v>
      </c>
      <c r="AE654">
        <v>0</v>
      </c>
      <c r="AF654">
        <v>0.77</v>
      </c>
      <c r="AG654">
        <v>0</v>
      </c>
      <c r="AH654">
        <v>0</v>
      </c>
      <c r="AI654">
        <v>1</v>
      </c>
      <c r="AJ654">
        <v>8.48</v>
      </c>
      <c r="AK654">
        <v>34.51</v>
      </c>
      <c r="AL654">
        <v>1</v>
      </c>
      <c r="AM654">
        <v>2</v>
      </c>
      <c r="AN654">
        <v>0</v>
      </c>
      <c r="AO654">
        <v>1</v>
      </c>
      <c r="AP654">
        <v>1</v>
      </c>
      <c r="AQ654">
        <v>0</v>
      </c>
      <c r="AR654">
        <v>0</v>
      </c>
      <c r="AS654" t="s">
        <v>3</v>
      </c>
      <c r="AT654">
        <v>5.33</v>
      </c>
      <c r="AU654" t="s">
        <v>3</v>
      </c>
      <c r="AV654">
        <v>0</v>
      </c>
      <c r="AW654">
        <v>2</v>
      </c>
      <c r="AX654">
        <v>151752757</v>
      </c>
      <c r="AY654">
        <v>1</v>
      </c>
      <c r="AZ654">
        <v>0</v>
      </c>
      <c r="BA654">
        <v>768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CV654">
        <v>0</v>
      </c>
      <c r="CW654">
        <f>ROUND(Y654*Source!I495,9)</f>
        <v>0.2132</v>
      </c>
      <c r="CX654">
        <f>ROUND(Y654*Source!I495,9)</f>
        <v>0.2132</v>
      </c>
      <c r="CY654">
        <f>AB654</f>
        <v>6.84</v>
      </c>
      <c r="CZ654">
        <f>AF654</f>
        <v>0.77</v>
      </c>
      <c r="DA654">
        <f>AJ654</f>
        <v>8.48</v>
      </c>
      <c r="DB654">
        <f t="shared" si="286"/>
        <v>4.0999999999999996</v>
      </c>
      <c r="DC654">
        <f t="shared" si="287"/>
        <v>0</v>
      </c>
      <c r="DD654" t="s">
        <v>3</v>
      </c>
      <c r="DE654" t="s">
        <v>3</v>
      </c>
      <c r="DF654">
        <f t="shared" si="295"/>
        <v>0</v>
      </c>
      <c r="DG654">
        <f>ROUND(ROUND(AF654*AJ654,2)*CX654,2)</f>
        <v>1.39</v>
      </c>
      <c r="DH654">
        <f>ROUND(ROUND(AG654*AK654,2)*CX654,2)</f>
        <v>0</v>
      </c>
      <c r="DI654">
        <f t="shared" si="300"/>
        <v>0</v>
      </c>
      <c r="DJ654">
        <f>DG654</f>
        <v>1.39</v>
      </c>
      <c r="DK654">
        <v>0</v>
      </c>
      <c r="DL654" t="s">
        <v>3</v>
      </c>
      <c r="DM654">
        <v>0</v>
      </c>
      <c r="DN654" t="s">
        <v>3</v>
      </c>
      <c r="DO654">
        <v>0</v>
      </c>
    </row>
    <row r="655" spans="1:119" x14ac:dyDescent="0.2">
      <c r="A655">
        <f>ROW(Source!A495)</f>
        <v>495</v>
      </c>
      <c r="B655">
        <v>151751235</v>
      </c>
      <c r="C655">
        <v>151752735</v>
      </c>
      <c r="D655">
        <v>113490354</v>
      </c>
      <c r="E655">
        <v>1</v>
      </c>
      <c r="F655">
        <v>1</v>
      </c>
      <c r="G655">
        <v>37345137</v>
      </c>
      <c r="H655">
        <v>2</v>
      </c>
      <c r="I655" t="s">
        <v>612</v>
      </c>
      <c r="J655" t="s">
        <v>613</v>
      </c>
      <c r="K655" t="s">
        <v>614</v>
      </c>
      <c r="L655">
        <v>1368</v>
      </c>
      <c r="N655">
        <v>1011</v>
      </c>
      <c r="O655" t="s">
        <v>503</v>
      </c>
      <c r="P655" t="s">
        <v>503</v>
      </c>
      <c r="Q655">
        <v>1</v>
      </c>
      <c r="W655">
        <v>0</v>
      </c>
      <c r="X655">
        <v>744253593</v>
      </c>
      <c r="Y655">
        <f t="shared" si="285"/>
        <v>17.5</v>
      </c>
      <c r="AA655">
        <v>0</v>
      </c>
      <c r="AB655">
        <v>557.83000000000004</v>
      </c>
      <c r="AC655">
        <v>455.99</v>
      </c>
      <c r="AD655">
        <v>0</v>
      </c>
      <c r="AE655">
        <v>0</v>
      </c>
      <c r="AF655">
        <v>24.13</v>
      </c>
      <c r="AG655">
        <v>12.62</v>
      </c>
      <c r="AH655">
        <v>0</v>
      </c>
      <c r="AI655">
        <v>1</v>
      </c>
      <c r="AJ655">
        <v>22.08</v>
      </c>
      <c r="AK655">
        <v>34.51</v>
      </c>
      <c r="AL655">
        <v>1</v>
      </c>
      <c r="AM655">
        <v>2</v>
      </c>
      <c r="AN655">
        <v>0</v>
      </c>
      <c r="AO655">
        <v>1</v>
      </c>
      <c r="AP655">
        <v>1</v>
      </c>
      <c r="AQ655">
        <v>0</v>
      </c>
      <c r="AR655">
        <v>0</v>
      </c>
      <c r="AS655" t="s">
        <v>3</v>
      </c>
      <c r="AT655">
        <v>17.5</v>
      </c>
      <c r="AU655" t="s">
        <v>3</v>
      </c>
      <c r="AV655">
        <v>0</v>
      </c>
      <c r="AW655">
        <v>2</v>
      </c>
      <c r="AX655">
        <v>151752758</v>
      </c>
      <c r="AY655">
        <v>1</v>
      </c>
      <c r="AZ655">
        <v>0</v>
      </c>
      <c r="BA655">
        <v>769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CV655">
        <v>0</v>
      </c>
      <c r="CW655">
        <f>ROUND(Y655*Source!I495,9)</f>
        <v>0.7</v>
      </c>
      <c r="CX655">
        <f>ROUND(Y655*Source!I495,9)</f>
        <v>0.7</v>
      </c>
      <c r="CY655">
        <f>AB655</f>
        <v>557.83000000000004</v>
      </c>
      <c r="CZ655">
        <f>AF655</f>
        <v>24.13</v>
      </c>
      <c r="DA655">
        <f>AJ655</f>
        <v>22.08</v>
      </c>
      <c r="DB655">
        <f t="shared" si="286"/>
        <v>422.28</v>
      </c>
      <c r="DC655">
        <f t="shared" si="287"/>
        <v>220.85</v>
      </c>
      <c r="DD655" t="s">
        <v>3</v>
      </c>
      <c r="DE655" t="s">
        <v>3</v>
      </c>
      <c r="DF655">
        <f t="shared" si="295"/>
        <v>0</v>
      </c>
      <c r="DG655">
        <f>ROUND(ROUND(AF655*AJ655,2)*CX655,2)</f>
        <v>372.95</v>
      </c>
      <c r="DH655">
        <f>ROUND(ROUND(AG655*AK655,2)*CX655,2)</f>
        <v>304.86</v>
      </c>
      <c r="DI655">
        <f t="shared" si="300"/>
        <v>0</v>
      </c>
      <c r="DJ655">
        <f>DG655</f>
        <v>372.95</v>
      </c>
      <c r="DK655">
        <v>0</v>
      </c>
      <c r="DL655" t="s">
        <v>3</v>
      </c>
      <c r="DM655">
        <v>0</v>
      </c>
      <c r="DN655" t="s">
        <v>3</v>
      </c>
      <c r="DO655">
        <v>0</v>
      </c>
    </row>
    <row r="656" spans="1:119" x14ac:dyDescent="0.2">
      <c r="A656">
        <f>ROW(Source!A495)</f>
        <v>495</v>
      </c>
      <c r="B656">
        <v>151751235</v>
      </c>
      <c r="C656">
        <v>151752735</v>
      </c>
      <c r="D656">
        <v>37394962</v>
      </c>
      <c r="E656">
        <v>1</v>
      </c>
      <c r="F656">
        <v>1</v>
      </c>
      <c r="G656">
        <v>37345137</v>
      </c>
      <c r="H656">
        <v>3</v>
      </c>
      <c r="I656" t="s">
        <v>597</v>
      </c>
      <c r="J656" t="s">
        <v>598</v>
      </c>
      <c r="K656" t="s">
        <v>599</v>
      </c>
      <c r="L656">
        <v>1348</v>
      </c>
      <c r="N656">
        <v>1009</v>
      </c>
      <c r="O656" t="s">
        <v>511</v>
      </c>
      <c r="P656" t="s">
        <v>511</v>
      </c>
      <c r="Q656">
        <v>1000</v>
      </c>
      <c r="W656">
        <v>0</v>
      </c>
      <c r="X656">
        <v>1534553938</v>
      </c>
      <c r="Y656">
        <f t="shared" si="285"/>
        <v>1.0499999999999999E-3</v>
      </c>
      <c r="AA656">
        <v>157580.26</v>
      </c>
      <c r="AB656">
        <v>0</v>
      </c>
      <c r="AC656">
        <v>0</v>
      </c>
      <c r="AD656">
        <v>0</v>
      </c>
      <c r="AE656">
        <v>8596.85</v>
      </c>
      <c r="AF656">
        <v>0</v>
      </c>
      <c r="AG656">
        <v>0</v>
      </c>
      <c r="AH656">
        <v>0</v>
      </c>
      <c r="AI656">
        <v>18.329999999999998</v>
      </c>
      <c r="AJ656">
        <v>1</v>
      </c>
      <c r="AK656">
        <v>1</v>
      </c>
      <c r="AL656">
        <v>1</v>
      </c>
      <c r="AM656">
        <v>2</v>
      </c>
      <c r="AN656">
        <v>0</v>
      </c>
      <c r="AO656">
        <v>1</v>
      </c>
      <c r="AP656">
        <v>1</v>
      </c>
      <c r="AQ656">
        <v>0</v>
      </c>
      <c r="AR656">
        <v>0</v>
      </c>
      <c r="AS656" t="s">
        <v>3</v>
      </c>
      <c r="AT656">
        <v>1.0499999999999999E-3</v>
      </c>
      <c r="AU656" t="s">
        <v>3</v>
      </c>
      <c r="AV656">
        <v>0</v>
      </c>
      <c r="AW656">
        <v>2</v>
      </c>
      <c r="AX656">
        <v>151752759</v>
      </c>
      <c r="AY656">
        <v>1</v>
      </c>
      <c r="AZ656">
        <v>0</v>
      </c>
      <c r="BA656">
        <v>770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CV656">
        <v>0</v>
      </c>
      <c r="CW656">
        <v>0</v>
      </c>
      <c r="CX656">
        <f>ROUND(Y656*Source!I495,9)</f>
        <v>4.1999999999999998E-5</v>
      </c>
      <c r="CY656">
        <f t="shared" ref="CY656:CY668" si="301">AA656</f>
        <v>157580.26</v>
      </c>
      <c r="CZ656">
        <f t="shared" ref="CZ656:CZ668" si="302">AE656</f>
        <v>8596.85</v>
      </c>
      <c r="DA656">
        <f t="shared" ref="DA656:DA668" si="303">AI656</f>
        <v>18.329999999999998</v>
      </c>
      <c r="DB656">
        <f t="shared" si="286"/>
        <v>9.0299999999999994</v>
      </c>
      <c r="DC656">
        <f t="shared" si="287"/>
        <v>0</v>
      </c>
      <c r="DD656" t="s">
        <v>3</v>
      </c>
      <c r="DE656" t="s">
        <v>3</v>
      </c>
      <c r="DF656">
        <f t="shared" ref="DF656:DF668" si="304">ROUND(ROUND(AE656*AI656,2)*CX656,2)</f>
        <v>6.62</v>
      </c>
      <c r="DG656">
        <f t="shared" ref="DG656:DG671" si="305">ROUND(ROUND(AF656,2)*CX656,2)</f>
        <v>0</v>
      </c>
      <c r="DH656">
        <f t="shared" ref="DH656:DH671" si="306">ROUND(ROUND(AG656,2)*CX656,2)</f>
        <v>0</v>
      </c>
      <c r="DI656">
        <f t="shared" si="300"/>
        <v>0</v>
      </c>
      <c r="DJ656">
        <f t="shared" ref="DJ656:DJ668" si="307">DF656</f>
        <v>6.62</v>
      </c>
      <c r="DK656">
        <v>0</v>
      </c>
      <c r="DL656" t="s">
        <v>3</v>
      </c>
      <c r="DM656">
        <v>0</v>
      </c>
      <c r="DN656" t="s">
        <v>3</v>
      </c>
      <c r="DO656">
        <v>0</v>
      </c>
    </row>
    <row r="657" spans="1:119" x14ac:dyDescent="0.2">
      <c r="A657">
        <f>ROW(Source!A495)</f>
        <v>495</v>
      </c>
      <c r="B657">
        <v>151751235</v>
      </c>
      <c r="C657">
        <v>151752735</v>
      </c>
      <c r="D657">
        <v>37393667</v>
      </c>
      <c r="E657">
        <v>1</v>
      </c>
      <c r="F657">
        <v>1</v>
      </c>
      <c r="G657">
        <v>37345137</v>
      </c>
      <c r="H657">
        <v>3</v>
      </c>
      <c r="I657" t="s">
        <v>618</v>
      </c>
      <c r="J657" t="s">
        <v>619</v>
      </c>
      <c r="K657" t="s">
        <v>620</v>
      </c>
      <c r="L657">
        <v>1354</v>
      </c>
      <c r="N657">
        <v>1010</v>
      </c>
      <c r="O657" t="s">
        <v>29</v>
      </c>
      <c r="P657" t="s">
        <v>29</v>
      </c>
      <c r="Q657">
        <v>1</v>
      </c>
      <c r="W657">
        <v>0</v>
      </c>
      <c r="X657">
        <v>1309094709</v>
      </c>
      <c r="Y657">
        <f t="shared" si="285"/>
        <v>82</v>
      </c>
      <c r="AA657">
        <v>0.82</v>
      </c>
      <c r="AB657">
        <v>0</v>
      </c>
      <c r="AC657">
        <v>0</v>
      </c>
      <c r="AD657">
        <v>0</v>
      </c>
      <c r="AE657">
        <v>0.89</v>
      </c>
      <c r="AF657">
        <v>0</v>
      </c>
      <c r="AG657">
        <v>0</v>
      </c>
      <c r="AH657">
        <v>0</v>
      </c>
      <c r="AI657">
        <v>0.92</v>
      </c>
      <c r="AJ657">
        <v>1</v>
      </c>
      <c r="AK657">
        <v>1</v>
      </c>
      <c r="AL657">
        <v>1</v>
      </c>
      <c r="AM657">
        <v>2</v>
      </c>
      <c r="AN657">
        <v>0</v>
      </c>
      <c r="AO657">
        <v>1</v>
      </c>
      <c r="AP657">
        <v>1</v>
      </c>
      <c r="AQ657">
        <v>0</v>
      </c>
      <c r="AR657">
        <v>0</v>
      </c>
      <c r="AS657" t="s">
        <v>3</v>
      </c>
      <c r="AT657">
        <v>82</v>
      </c>
      <c r="AU657" t="s">
        <v>3</v>
      </c>
      <c r="AV657">
        <v>0</v>
      </c>
      <c r="AW657">
        <v>2</v>
      </c>
      <c r="AX657">
        <v>151752760</v>
      </c>
      <c r="AY657">
        <v>1</v>
      </c>
      <c r="AZ657">
        <v>0</v>
      </c>
      <c r="BA657">
        <v>771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CV657">
        <v>0</v>
      </c>
      <c r="CW657">
        <v>0</v>
      </c>
      <c r="CX657">
        <f>ROUND(Y657*Source!I495,9)</f>
        <v>3.28</v>
      </c>
      <c r="CY657">
        <f t="shared" si="301"/>
        <v>0.82</v>
      </c>
      <c r="CZ657">
        <f t="shared" si="302"/>
        <v>0.89</v>
      </c>
      <c r="DA657">
        <f t="shared" si="303"/>
        <v>0.92</v>
      </c>
      <c r="DB657">
        <f t="shared" si="286"/>
        <v>72.98</v>
      </c>
      <c r="DC657">
        <f t="shared" si="287"/>
        <v>0</v>
      </c>
      <c r="DD657" t="s">
        <v>3</v>
      </c>
      <c r="DE657" t="s">
        <v>3</v>
      </c>
      <c r="DF657">
        <f t="shared" si="304"/>
        <v>2.69</v>
      </c>
      <c r="DG657">
        <f t="shared" si="305"/>
        <v>0</v>
      </c>
      <c r="DH657">
        <f t="shared" si="306"/>
        <v>0</v>
      </c>
      <c r="DI657">
        <f t="shared" si="300"/>
        <v>0</v>
      </c>
      <c r="DJ657">
        <f t="shared" si="307"/>
        <v>2.69</v>
      </c>
      <c r="DK657">
        <v>0</v>
      </c>
      <c r="DL657" t="s">
        <v>3</v>
      </c>
      <c r="DM657">
        <v>0</v>
      </c>
      <c r="DN657" t="s">
        <v>3</v>
      </c>
      <c r="DO657">
        <v>0</v>
      </c>
    </row>
    <row r="658" spans="1:119" x14ac:dyDescent="0.2">
      <c r="A658">
        <f>ROW(Source!A495)</f>
        <v>495</v>
      </c>
      <c r="B658">
        <v>151751235</v>
      </c>
      <c r="C658">
        <v>151752735</v>
      </c>
      <c r="D658">
        <v>37396617</v>
      </c>
      <c r="E658">
        <v>1</v>
      </c>
      <c r="F658">
        <v>1</v>
      </c>
      <c r="G658">
        <v>37345137</v>
      </c>
      <c r="H658">
        <v>3</v>
      </c>
      <c r="I658" t="s">
        <v>642</v>
      </c>
      <c r="J658" t="s">
        <v>643</v>
      </c>
      <c r="K658" t="s">
        <v>644</v>
      </c>
      <c r="L658">
        <v>1346</v>
      </c>
      <c r="N658">
        <v>1009</v>
      </c>
      <c r="O658" t="s">
        <v>507</v>
      </c>
      <c r="P658" t="s">
        <v>507</v>
      </c>
      <c r="Q658">
        <v>1</v>
      </c>
      <c r="W658">
        <v>0</v>
      </c>
      <c r="X658">
        <v>-549252313</v>
      </c>
      <c r="Y658">
        <f t="shared" si="285"/>
        <v>0.03</v>
      </c>
      <c r="AA658">
        <v>1072.27</v>
      </c>
      <c r="AB658">
        <v>0</v>
      </c>
      <c r="AC658">
        <v>0</v>
      </c>
      <c r="AD658">
        <v>0</v>
      </c>
      <c r="AE658">
        <v>520.52</v>
      </c>
      <c r="AF658">
        <v>0</v>
      </c>
      <c r="AG658">
        <v>0</v>
      </c>
      <c r="AH658">
        <v>0</v>
      </c>
      <c r="AI658">
        <v>2.06</v>
      </c>
      <c r="AJ658">
        <v>1</v>
      </c>
      <c r="AK658">
        <v>1</v>
      </c>
      <c r="AL658">
        <v>1</v>
      </c>
      <c r="AM658">
        <v>2</v>
      </c>
      <c r="AN658">
        <v>0</v>
      </c>
      <c r="AO658">
        <v>1</v>
      </c>
      <c r="AP658">
        <v>1</v>
      </c>
      <c r="AQ658">
        <v>0</v>
      </c>
      <c r="AR658">
        <v>0</v>
      </c>
      <c r="AS658" t="s">
        <v>3</v>
      </c>
      <c r="AT658">
        <v>0.03</v>
      </c>
      <c r="AU658" t="s">
        <v>3</v>
      </c>
      <c r="AV658">
        <v>0</v>
      </c>
      <c r="AW658">
        <v>2</v>
      </c>
      <c r="AX658">
        <v>151752761</v>
      </c>
      <c r="AY658">
        <v>1</v>
      </c>
      <c r="AZ658">
        <v>0</v>
      </c>
      <c r="BA658">
        <v>772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CV658">
        <v>0</v>
      </c>
      <c r="CW658">
        <v>0</v>
      </c>
      <c r="CX658">
        <f>ROUND(Y658*Source!I495,9)</f>
        <v>1.1999999999999999E-3</v>
      </c>
      <c r="CY658">
        <f t="shared" si="301"/>
        <v>1072.27</v>
      </c>
      <c r="CZ658">
        <f t="shared" si="302"/>
        <v>520.52</v>
      </c>
      <c r="DA658">
        <f t="shared" si="303"/>
        <v>2.06</v>
      </c>
      <c r="DB658">
        <f t="shared" si="286"/>
        <v>15.62</v>
      </c>
      <c r="DC658">
        <f t="shared" si="287"/>
        <v>0</v>
      </c>
      <c r="DD658" t="s">
        <v>3</v>
      </c>
      <c r="DE658" t="s">
        <v>3</v>
      </c>
      <c r="DF658">
        <f t="shared" si="304"/>
        <v>1.29</v>
      </c>
      <c r="DG658">
        <f t="shared" si="305"/>
        <v>0</v>
      </c>
      <c r="DH658">
        <f t="shared" si="306"/>
        <v>0</v>
      </c>
      <c r="DI658">
        <f t="shared" si="300"/>
        <v>0</v>
      </c>
      <c r="DJ658">
        <f t="shared" si="307"/>
        <v>1.29</v>
      </c>
      <c r="DK658">
        <v>0</v>
      </c>
      <c r="DL658" t="s">
        <v>3</v>
      </c>
      <c r="DM658">
        <v>0</v>
      </c>
      <c r="DN658" t="s">
        <v>3</v>
      </c>
      <c r="DO658">
        <v>0</v>
      </c>
    </row>
    <row r="659" spans="1:119" x14ac:dyDescent="0.2">
      <c r="A659">
        <f>ROW(Source!A495)</f>
        <v>495</v>
      </c>
      <c r="B659">
        <v>151751235</v>
      </c>
      <c r="C659">
        <v>151752735</v>
      </c>
      <c r="D659">
        <v>37393898</v>
      </c>
      <c r="E659">
        <v>1</v>
      </c>
      <c r="F659">
        <v>1</v>
      </c>
      <c r="G659">
        <v>37345137</v>
      </c>
      <c r="H659">
        <v>3</v>
      </c>
      <c r="I659" t="s">
        <v>636</v>
      </c>
      <c r="J659" t="s">
        <v>637</v>
      </c>
      <c r="K659" t="s">
        <v>638</v>
      </c>
      <c r="L659">
        <v>1348</v>
      </c>
      <c r="N659">
        <v>1009</v>
      </c>
      <c r="O659" t="s">
        <v>511</v>
      </c>
      <c r="P659" t="s">
        <v>511</v>
      </c>
      <c r="Q659">
        <v>1000</v>
      </c>
      <c r="W659">
        <v>0</v>
      </c>
      <c r="X659">
        <v>-1971136070</v>
      </c>
      <c r="Y659">
        <f t="shared" si="285"/>
        <v>6.8000000000000005E-4</v>
      </c>
      <c r="AA659">
        <v>48567.24</v>
      </c>
      <c r="AB659">
        <v>0</v>
      </c>
      <c r="AC659">
        <v>0</v>
      </c>
      <c r="AD659">
        <v>0</v>
      </c>
      <c r="AE659">
        <v>16189.08</v>
      </c>
      <c r="AF659">
        <v>0</v>
      </c>
      <c r="AG659">
        <v>0</v>
      </c>
      <c r="AH659">
        <v>0</v>
      </c>
      <c r="AI659">
        <v>3</v>
      </c>
      <c r="AJ659">
        <v>1</v>
      </c>
      <c r="AK659">
        <v>1</v>
      </c>
      <c r="AL659">
        <v>1</v>
      </c>
      <c r="AM659">
        <v>2</v>
      </c>
      <c r="AN659">
        <v>0</v>
      </c>
      <c r="AO659">
        <v>1</v>
      </c>
      <c r="AP659">
        <v>1</v>
      </c>
      <c r="AQ659">
        <v>0</v>
      </c>
      <c r="AR659">
        <v>0</v>
      </c>
      <c r="AS659" t="s">
        <v>3</v>
      </c>
      <c r="AT659">
        <v>6.8000000000000005E-4</v>
      </c>
      <c r="AU659" t="s">
        <v>3</v>
      </c>
      <c r="AV659">
        <v>0</v>
      </c>
      <c r="AW659">
        <v>2</v>
      </c>
      <c r="AX659">
        <v>151752762</v>
      </c>
      <c r="AY659">
        <v>1</v>
      </c>
      <c r="AZ659">
        <v>0</v>
      </c>
      <c r="BA659">
        <v>773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CV659">
        <v>0</v>
      </c>
      <c r="CW659">
        <v>0</v>
      </c>
      <c r="CX659">
        <f>ROUND(Y659*Source!I495,9)</f>
        <v>2.72E-5</v>
      </c>
      <c r="CY659">
        <f t="shared" si="301"/>
        <v>48567.24</v>
      </c>
      <c r="CZ659">
        <f t="shared" si="302"/>
        <v>16189.08</v>
      </c>
      <c r="DA659">
        <f t="shared" si="303"/>
        <v>3</v>
      </c>
      <c r="DB659">
        <f t="shared" si="286"/>
        <v>11.01</v>
      </c>
      <c r="DC659">
        <f t="shared" si="287"/>
        <v>0</v>
      </c>
      <c r="DD659" t="s">
        <v>3</v>
      </c>
      <c r="DE659" t="s">
        <v>3</v>
      </c>
      <c r="DF659">
        <f t="shared" si="304"/>
        <v>1.32</v>
      </c>
      <c r="DG659">
        <f t="shared" si="305"/>
        <v>0</v>
      </c>
      <c r="DH659">
        <f t="shared" si="306"/>
        <v>0</v>
      </c>
      <c r="DI659">
        <f t="shared" si="300"/>
        <v>0</v>
      </c>
      <c r="DJ659">
        <f t="shared" si="307"/>
        <v>1.32</v>
      </c>
      <c r="DK659">
        <v>0</v>
      </c>
      <c r="DL659" t="s">
        <v>3</v>
      </c>
      <c r="DM659">
        <v>0</v>
      </c>
      <c r="DN659" t="s">
        <v>3</v>
      </c>
      <c r="DO659">
        <v>0</v>
      </c>
    </row>
    <row r="660" spans="1:119" x14ac:dyDescent="0.2">
      <c r="A660">
        <f>ROW(Source!A495)</f>
        <v>495</v>
      </c>
      <c r="B660">
        <v>151751235</v>
      </c>
      <c r="C660">
        <v>151752735</v>
      </c>
      <c r="D660">
        <v>37394291</v>
      </c>
      <c r="E660">
        <v>1</v>
      </c>
      <c r="F660">
        <v>1</v>
      </c>
      <c r="G660">
        <v>37345137</v>
      </c>
      <c r="H660">
        <v>3</v>
      </c>
      <c r="I660" t="s">
        <v>645</v>
      </c>
      <c r="J660" t="s">
        <v>646</v>
      </c>
      <c r="K660" t="s">
        <v>647</v>
      </c>
      <c r="L660">
        <v>1348</v>
      </c>
      <c r="N660">
        <v>1009</v>
      </c>
      <c r="O660" t="s">
        <v>511</v>
      </c>
      <c r="P660" t="s">
        <v>511</v>
      </c>
      <c r="Q660">
        <v>1000</v>
      </c>
      <c r="W660">
        <v>0</v>
      </c>
      <c r="X660">
        <v>-391005678</v>
      </c>
      <c r="Y660">
        <f t="shared" si="285"/>
        <v>2.0999999999999999E-3</v>
      </c>
      <c r="AA660">
        <v>87568.03</v>
      </c>
      <c r="AB660">
        <v>0</v>
      </c>
      <c r="AC660">
        <v>0</v>
      </c>
      <c r="AD660">
        <v>0</v>
      </c>
      <c r="AE660">
        <v>7982.5</v>
      </c>
      <c r="AF660">
        <v>0</v>
      </c>
      <c r="AG660">
        <v>0</v>
      </c>
      <c r="AH660">
        <v>0</v>
      </c>
      <c r="AI660">
        <v>10.97</v>
      </c>
      <c r="AJ660">
        <v>1</v>
      </c>
      <c r="AK660">
        <v>1</v>
      </c>
      <c r="AL660">
        <v>1</v>
      </c>
      <c r="AM660">
        <v>2</v>
      </c>
      <c r="AN660">
        <v>0</v>
      </c>
      <c r="AO660">
        <v>1</v>
      </c>
      <c r="AP660">
        <v>1</v>
      </c>
      <c r="AQ660">
        <v>0</v>
      </c>
      <c r="AR660">
        <v>0</v>
      </c>
      <c r="AS660" t="s">
        <v>3</v>
      </c>
      <c r="AT660">
        <v>2.0999999999999999E-3</v>
      </c>
      <c r="AU660" t="s">
        <v>3</v>
      </c>
      <c r="AV660">
        <v>0</v>
      </c>
      <c r="AW660">
        <v>2</v>
      </c>
      <c r="AX660">
        <v>151752763</v>
      </c>
      <c r="AY660">
        <v>1</v>
      </c>
      <c r="AZ660">
        <v>0</v>
      </c>
      <c r="BA660">
        <v>774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CV660">
        <v>0</v>
      </c>
      <c r="CW660">
        <v>0</v>
      </c>
      <c r="CX660">
        <f>ROUND(Y660*Source!I495,9)</f>
        <v>8.3999999999999995E-5</v>
      </c>
      <c r="CY660">
        <f t="shared" si="301"/>
        <v>87568.03</v>
      </c>
      <c r="CZ660">
        <f t="shared" si="302"/>
        <v>7982.5</v>
      </c>
      <c r="DA660">
        <f t="shared" si="303"/>
        <v>10.97</v>
      </c>
      <c r="DB660">
        <f t="shared" si="286"/>
        <v>16.760000000000002</v>
      </c>
      <c r="DC660">
        <f t="shared" si="287"/>
        <v>0</v>
      </c>
      <c r="DD660" t="s">
        <v>3</v>
      </c>
      <c r="DE660" t="s">
        <v>3</v>
      </c>
      <c r="DF660">
        <f t="shared" si="304"/>
        <v>7.36</v>
      </c>
      <c r="DG660">
        <f t="shared" si="305"/>
        <v>0</v>
      </c>
      <c r="DH660">
        <f t="shared" si="306"/>
        <v>0</v>
      </c>
      <c r="DI660">
        <f t="shared" si="300"/>
        <v>0</v>
      </c>
      <c r="DJ660">
        <f t="shared" si="307"/>
        <v>7.36</v>
      </c>
      <c r="DK660">
        <v>0</v>
      </c>
      <c r="DL660" t="s">
        <v>3</v>
      </c>
      <c r="DM660">
        <v>0</v>
      </c>
      <c r="DN660" t="s">
        <v>3</v>
      </c>
      <c r="DO660">
        <v>0</v>
      </c>
    </row>
    <row r="661" spans="1:119" x14ac:dyDescent="0.2">
      <c r="A661">
        <f>ROW(Source!A495)</f>
        <v>495</v>
      </c>
      <c r="B661">
        <v>151751235</v>
      </c>
      <c r="C661">
        <v>151752735</v>
      </c>
      <c r="D661">
        <v>113490145</v>
      </c>
      <c r="E661">
        <v>1</v>
      </c>
      <c r="F661">
        <v>1</v>
      </c>
      <c r="G661">
        <v>37345137</v>
      </c>
      <c r="H661">
        <v>3</v>
      </c>
      <c r="I661" t="s">
        <v>648</v>
      </c>
      <c r="J661" t="s">
        <v>649</v>
      </c>
      <c r="K661" t="s">
        <v>650</v>
      </c>
      <c r="L661">
        <v>1358</v>
      </c>
      <c r="N661">
        <v>1010</v>
      </c>
      <c r="O661" t="s">
        <v>311</v>
      </c>
      <c r="P661" t="s">
        <v>311</v>
      </c>
      <c r="Q661">
        <v>10</v>
      </c>
      <c r="W661">
        <v>0</v>
      </c>
      <c r="X661">
        <v>-1896586194</v>
      </c>
      <c r="Y661">
        <f t="shared" si="285"/>
        <v>1.02</v>
      </c>
      <c r="AA661">
        <v>42.42</v>
      </c>
      <c r="AB661">
        <v>0</v>
      </c>
      <c r="AC661">
        <v>0</v>
      </c>
      <c r="AD661">
        <v>0</v>
      </c>
      <c r="AE661">
        <v>5.46</v>
      </c>
      <c r="AF661">
        <v>0</v>
      </c>
      <c r="AG661">
        <v>0</v>
      </c>
      <c r="AH661">
        <v>0</v>
      </c>
      <c r="AI661">
        <v>7.77</v>
      </c>
      <c r="AJ661">
        <v>1</v>
      </c>
      <c r="AK661">
        <v>1</v>
      </c>
      <c r="AL661">
        <v>1</v>
      </c>
      <c r="AM661">
        <v>2</v>
      </c>
      <c r="AN661">
        <v>0</v>
      </c>
      <c r="AO661">
        <v>1</v>
      </c>
      <c r="AP661">
        <v>1</v>
      </c>
      <c r="AQ661">
        <v>0</v>
      </c>
      <c r="AR661">
        <v>0</v>
      </c>
      <c r="AS661" t="s">
        <v>3</v>
      </c>
      <c r="AT661">
        <v>1.02</v>
      </c>
      <c r="AU661" t="s">
        <v>3</v>
      </c>
      <c r="AV661">
        <v>0</v>
      </c>
      <c r="AW661">
        <v>2</v>
      </c>
      <c r="AX661">
        <v>151752764</v>
      </c>
      <c r="AY661">
        <v>1</v>
      </c>
      <c r="AZ661">
        <v>0</v>
      </c>
      <c r="BA661">
        <v>775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CV661">
        <v>0</v>
      </c>
      <c r="CW661">
        <v>0</v>
      </c>
      <c r="CX661">
        <f>ROUND(Y661*Source!I495,9)</f>
        <v>4.0800000000000003E-2</v>
      </c>
      <c r="CY661">
        <f t="shared" si="301"/>
        <v>42.42</v>
      </c>
      <c r="CZ661">
        <f t="shared" si="302"/>
        <v>5.46</v>
      </c>
      <c r="DA661">
        <f t="shared" si="303"/>
        <v>7.77</v>
      </c>
      <c r="DB661">
        <f t="shared" si="286"/>
        <v>5.57</v>
      </c>
      <c r="DC661">
        <f t="shared" si="287"/>
        <v>0</v>
      </c>
      <c r="DD661" t="s">
        <v>3</v>
      </c>
      <c r="DE661" t="s">
        <v>3</v>
      </c>
      <c r="DF661">
        <f t="shared" si="304"/>
        <v>1.73</v>
      </c>
      <c r="DG661">
        <f t="shared" si="305"/>
        <v>0</v>
      </c>
      <c r="DH661">
        <f t="shared" si="306"/>
        <v>0</v>
      </c>
      <c r="DI661">
        <f t="shared" si="300"/>
        <v>0</v>
      </c>
      <c r="DJ661">
        <f t="shared" si="307"/>
        <v>1.73</v>
      </c>
      <c r="DK661">
        <v>0</v>
      </c>
      <c r="DL661" t="s">
        <v>3</v>
      </c>
      <c r="DM661">
        <v>0</v>
      </c>
      <c r="DN661" t="s">
        <v>3</v>
      </c>
      <c r="DO661">
        <v>0</v>
      </c>
    </row>
    <row r="662" spans="1:119" x14ac:dyDescent="0.2">
      <c r="A662">
        <f>ROW(Source!A495)</f>
        <v>495</v>
      </c>
      <c r="B662">
        <v>151751235</v>
      </c>
      <c r="C662">
        <v>151752735</v>
      </c>
      <c r="D662">
        <v>122156179</v>
      </c>
      <c r="E662">
        <v>1</v>
      </c>
      <c r="F662">
        <v>1</v>
      </c>
      <c r="G662">
        <v>37345137</v>
      </c>
      <c r="H662">
        <v>3</v>
      </c>
      <c r="I662" t="s">
        <v>651</v>
      </c>
      <c r="J662" t="s">
        <v>652</v>
      </c>
      <c r="K662" t="s">
        <v>653</v>
      </c>
      <c r="L662">
        <v>1354</v>
      </c>
      <c r="N662">
        <v>1010</v>
      </c>
      <c r="O662" t="s">
        <v>29</v>
      </c>
      <c r="P662" t="s">
        <v>29</v>
      </c>
      <c r="Q662">
        <v>1</v>
      </c>
      <c r="W662">
        <v>0</v>
      </c>
      <c r="X662">
        <v>-837770269</v>
      </c>
      <c r="Y662">
        <f t="shared" si="285"/>
        <v>8</v>
      </c>
      <c r="AA662">
        <v>120.67</v>
      </c>
      <c r="AB662">
        <v>0</v>
      </c>
      <c r="AC662">
        <v>0</v>
      </c>
      <c r="AD662">
        <v>0</v>
      </c>
      <c r="AE662">
        <v>14.99</v>
      </c>
      <c r="AF662">
        <v>0</v>
      </c>
      <c r="AG662">
        <v>0</v>
      </c>
      <c r="AH662">
        <v>0</v>
      </c>
      <c r="AI662">
        <v>8.0500000000000007</v>
      </c>
      <c r="AJ662">
        <v>1</v>
      </c>
      <c r="AK662">
        <v>1</v>
      </c>
      <c r="AL662">
        <v>1</v>
      </c>
      <c r="AM662">
        <v>2</v>
      </c>
      <c r="AN662">
        <v>0</v>
      </c>
      <c r="AO662">
        <v>1</v>
      </c>
      <c r="AP662">
        <v>1</v>
      </c>
      <c r="AQ662">
        <v>0</v>
      </c>
      <c r="AR662">
        <v>0</v>
      </c>
      <c r="AS662" t="s">
        <v>3</v>
      </c>
      <c r="AT662">
        <v>8</v>
      </c>
      <c r="AU662" t="s">
        <v>3</v>
      </c>
      <c r="AV662">
        <v>0</v>
      </c>
      <c r="AW662">
        <v>2</v>
      </c>
      <c r="AX662">
        <v>151752765</v>
      </c>
      <c r="AY662">
        <v>1</v>
      </c>
      <c r="AZ662">
        <v>0</v>
      </c>
      <c r="BA662">
        <v>776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CV662">
        <v>0</v>
      </c>
      <c r="CW662">
        <v>0</v>
      </c>
      <c r="CX662">
        <f>ROUND(Y662*Source!I495,9)</f>
        <v>0.32</v>
      </c>
      <c r="CY662">
        <f t="shared" si="301"/>
        <v>120.67</v>
      </c>
      <c r="CZ662">
        <f t="shared" si="302"/>
        <v>14.99</v>
      </c>
      <c r="DA662">
        <f t="shared" si="303"/>
        <v>8.0500000000000007</v>
      </c>
      <c r="DB662">
        <f t="shared" si="286"/>
        <v>119.92</v>
      </c>
      <c r="DC662">
        <f t="shared" si="287"/>
        <v>0</v>
      </c>
      <c r="DD662" t="s">
        <v>3</v>
      </c>
      <c r="DE662" t="s">
        <v>3</v>
      </c>
      <c r="DF662">
        <f t="shared" si="304"/>
        <v>38.61</v>
      </c>
      <c r="DG662">
        <f t="shared" si="305"/>
        <v>0</v>
      </c>
      <c r="DH662">
        <f t="shared" si="306"/>
        <v>0</v>
      </c>
      <c r="DI662">
        <f t="shared" si="300"/>
        <v>0</v>
      </c>
      <c r="DJ662">
        <f t="shared" si="307"/>
        <v>38.61</v>
      </c>
      <c r="DK662">
        <v>0</v>
      </c>
      <c r="DL662" t="s">
        <v>3</v>
      </c>
      <c r="DM662">
        <v>0</v>
      </c>
      <c r="DN662" t="s">
        <v>3</v>
      </c>
      <c r="DO662">
        <v>0</v>
      </c>
    </row>
    <row r="663" spans="1:119" x14ac:dyDescent="0.2">
      <c r="A663">
        <f>ROW(Source!A495)</f>
        <v>495</v>
      </c>
      <c r="B663">
        <v>151751235</v>
      </c>
      <c r="C663">
        <v>151752735</v>
      </c>
      <c r="D663">
        <v>37406939</v>
      </c>
      <c r="E663">
        <v>1</v>
      </c>
      <c r="F663">
        <v>1</v>
      </c>
      <c r="G663">
        <v>37345137</v>
      </c>
      <c r="H663">
        <v>3</v>
      </c>
      <c r="I663" t="s">
        <v>654</v>
      </c>
      <c r="J663" t="s">
        <v>655</v>
      </c>
      <c r="K663" t="s">
        <v>656</v>
      </c>
      <c r="L663">
        <v>1356</v>
      </c>
      <c r="N663">
        <v>1010</v>
      </c>
      <c r="O663" t="s">
        <v>176</v>
      </c>
      <c r="P663" t="s">
        <v>176</v>
      </c>
      <c r="Q663">
        <v>1000</v>
      </c>
      <c r="W663">
        <v>0</v>
      </c>
      <c r="X663">
        <v>-412407988</v>
      </c>
      <c r="Y663">
        <f t="shared" si="285"/>
        <v>4.1000000000000002E-2</v>
      </c>
      <c r="AA663">
        <v>2373.6</v>
      </c>
      <c r="AB663">
        <v>0</v>
      </c>
      <c r="AC663">
        <v>0</v>
      </c>
      <c r="AD663">
        <v>0</v>
      </c>
      <c r="AE663">
        <v>920</v>
      </c>
      <c r="AF663">
        <v>0</v>
      </c>
      <c r="AG663">
        <v>0</v>
      </c>
      <c r="AH663">
        <v>0</v>
      </c>
      <c r="AI663">
        <v>2.58</v>
      </c>
      <c r="AJ663">
        <v>1</v>
      </c>
      <c r="AK663">
        <v>1</v>
      </c>
      <c r="AL663">
        <v>1</v>
      </c>
      <c r="AM663">
        <v>2</v>
      </c>
      <c r="AN663">
        <v>0</v>
      </c>
      <c r="AO663">
        <v>1</v>
      </c>
      <c r="AP663">
        <v>1</v>
      </c>
      <c r="AQ663">
        <v>0</v>
      </c>
      <c r="AR663">
        <v>0</v>
      </c>
      <c r="AS663" t="s">
        <v>3</v>
      </c>
      <c r="AT663">
        <v>4.1000000000000002E-2</v>
      </c>
      <c r="AU663" t="s">
        <v>3</v>
      </c>
      <c r="AV663">
        <v>0</v>
      </c>
      <c r="AW663">
        <v>2</v>
      </c>
      <c r="AX663">
        <v>151752766</v>
      </c>
      <c r="AY663">
        <v>1</v>
      </c>
      <c r="AZ663">
        <v>0</v>
      </c>
      <c r="BA663">
        <v>777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CV663">
        <v>0</v>
      </c>
      <c r="CW663">
        <v>0</v>
      </c>
      <c r="CX663">
        <f>ROUND(Y663*Source!I495,9)</f>
        <v>1.64E-3</v>
      </c>
      <c r="CY663">
        <f t="shared" si="301"/>
        <v>2373.6</v>
      </c>
      <c r="CZ663">
        <f t="shared" si="302"/>
        <v>920</v>
      </c>
      <c r="DA663">
        <f t="shared" si="303"/>
        <v>2.58</v>
      </c>
      <c r="DB663">
        <f t="shared" si="286"/>
        <v>37.72</v>
      </c>
      <c r="DC663">
        <f t="shared" si="287"/>
        <v>0</v>
      </c>
      <c r="DD663" t="s">
        <v>3</v>
      </c>
      <c r="DE663" t="s">
        <v>3</v>
      </c>
      <c r="DF663">
        <f t="shared" si="304"/>
        <v>3.89</v>
      </c>
      <c r="DG663">
        <f t="shared" si="305"/>
        <v>0</v>
      </c>
      <c r="DH663">
        <f t="shared" si="306"/>
        <v>0</v>
      </c>
      <c r="DI663">
        <f t="shared" si="300"/>
        <v>0</v>
      </c>
      <c r="DJ663">
        <f t="shared" si="307"/>
        <v>3.89</v>
      </c>
      <c r="DK663">
        <v>0</v>
      </c>
      <c r="DL663" t="s">
        <v>3</v>
      </c>
      <c r="DM663">
        <v>0</v>
      </c>
      <c r="DN663" t="s">
        <v>3</v>
      </c>
      <c r="DO663">
        <v>0</v>
      </c>
    </row>
    <row r="664" spans="1:119" x14ac:dyDescent="0.2">
      <c r="A664">
        <f>ROW(Source!A495)</f>
        <v>495</v>
      </c>
      <c r="B664">
        <v>151751235</v>
      </c>
      <c r="C664">
        <v>151752735</v>
      </c>
      <c r="D664">
        <v>122100905</v>
      </c>
      <c r="E664">
        <v>37345137</v>
      </c>
      <c r="F664">
        <v>1</v>
      </c>
      <c r="G664">
        <v>37345137</v>
      </c>
      <c r="H664">
        <v>3</v>
      </c>
      <c r="I664" t="s">
        <v>444</v>
      </c>
      <c r="J664" t="s">
        <v>3</v>
      </c>
      <c r="K664" t="s">
        <v>445</v>
      </c>
      <c r="L664">
        <v>1301</v>
      </c>
      <c r="N664">
        <v>1003</v>
      </c>
      <c r="O664" t="s">
        <v>134</v>
      </c>
      <c r="P664" t="s">
        <v>134</v>
      </c>
      <c r="Q664">
        <v>1</v>
      </c>
      <c r="W664">
        <v>0</v>
      </c>
      <c r="X664">
        <v>635170367</v>
      </c>
      <c r="Y664">
        <f t="shared" si="285"/>
        <v>103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9.74</v>
      </c>
      <c r="AJ664">
        <v>1</v>
      </c>
      <c r="AK664">
        <v>1</v>
      </c>
      <c r="AL664">
        <v>1</v>
      </c>
      <c r="AM664">
        <v>0</v>
      </c>
      <c r="AN664">
        <v>0</v>
      </c>
      <c r="AO664">
        <v>0</v>
      </c>
      <c r="AP664">
        <v>1</v>
      </c>
      <c r="AQ664">
        <v>0</v>
      </c>
      <c r="AR664">
        <v>0</v>
      </c>
      <c r="AS664" t="s">
        <v>3</v>
      </c>
      <c r="AT664">
        <v>103</v>
      </c>
      <c r="AU664" t="s">
        <v>3</v>
      </c>
      <c r="AV664">
        <v>0</v>
      </c>
      <c r="AW664">
        <v>2</v>
      </c>
      <c r="AX664">
        <v>151752767</v>
      </c>
      <c r="AY664">
        <v>1</v>
      </c>
      <c r="AZ664">
        <v>0</v>
      </c>
      <c r="BA664">
        <v>778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CV664">
        <v>0</v>
      </c>
      <c r="CW664">
        <v>0</v>
      </c>
      <c r="CX664">
        <f>ROUND(Y664*Source!I495,9)</f>
        <v>4.12</v>
      </c>
      <c r="CY664">
        <f t="shared" si="301"/>
        <v>0</v>
      </c>
      <c r="CZ664">
        <f t="shared" si="302"/>
        <v>0</v>
      </c>
      <c r="DA664">
        <f t="shared" si="303"/>
        <v>9.74</v>
      </c>
      <c r="DB664">
        <f t="shared" si="286"/>
        <v>0</v>
      </c>
      <c r="DC664">
        <f t="shared" si="287"/>
        <v>0</v>
      </c>
      <c r="DD664" t="s">
        <v>3</v>
      </c>
      <c r="DE664" t="s">
        <v>3</v>
      </c>
      <c r="DF664">
        <f t="shared" si="304"/>
        <v>0</v>
      </c>
      <c r="DG664">
        <f t="shared" si="305"/>
        <v>0</v>
      </c>
      <c r="DH664">
        <f t="shared" si="306"/>
        <v>0</v>
      </c>
      <c r="DI664">
        <f t="shared" si="300"/>
        <v>0</v>
      </c>
      <c r="DJ664">
        <f t="shared" si="307"/>
        <v>0</v>
      </c>
      <c r="DK664">
        <v>0</v>
      </c>
      <c r="DL664" t="s">
        <v>3</v>
      </c>
      <c r="DM664">
        <v>0</v>
      </c>
      <c r="DN664" t="s">
        <v>3</v>
      </c>
      <c r="DO664">
        <v>0</v>
      </c>
    </row>
    <row r="665" spans="1:119" x14ac:dyDescent="0.2">
      <c r="A665">
        <f>ROW(Source!A495)</f>
        <v>495</v>
      </c>
      <c r="B665">
        <v>151751235</v>
      </c>
      <c r="C665">
        <v>151752735</v>
      </c>
      <c r="D665">
        <v>37358812</v>
      </c>
      <c r="E665">
        <v>37345137</v>
      </c>
      <c r="F665">
        <v>1</v>
      </c>
      <c r="G665">
        <v>37345137</v>
      </c>
      <c r="H665">
        <v>3</v>
      </c>
      <c r="I665" t="s">
        <v>447</v>
      </c>
      <c r="J665" t="s">
        <v>3</v>
      </c>
      <c r="K665" t="s">
        <v>448</v>
      </c>
      <c r="L665">
        <v>1354</v>
      </c>
      <c r="N665">
        <v>1010</v>
      </c>
      <c r="O665" t="s">
        <v>29</v>
      </c>
      <c r="P665" t="s">
        <v>29</v>
      </c>
      <c r="Q665">
        <v>1</v>
      </c>
      <c r="W665">
        <v>0</v>
      </c>
      <c r="X665">
        <v>825121317</v>
      </c>
      <c r="Y665">
        <f t="shared" si="285"/>
        <v>17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9.74</v>
      </c>
      <c r="AJ665">
        <v>1</v>
      </c>
      <c r="AK665">
        <v>1</v>
      </c>
      <c r="AL665">
        <v>1</v>
      </c>
      <c r="AM665">
        <v>0</v>
      </c>
      <c r="AN665">
        <v>0</v>
      </c>
      <c r="AO665">
        <v>0</v>
      </c>
      <c r="AP665">
        <v>1</v>
      </c>
      <c r="AQ665">
        <v>0</v>
      </c>
      <c r="AR665">
        <v>0</v>
      </c>
      <c r="AS665" t="s">
        <v>3</v>
      </c>
      <c r="AT665">
        <v>17</v>
      </c>
      <c r="AU665" t="s">
        <v>3</v>
      </c>
      <c r="AV665">
        <v>0</v>
      </c>
      <c r="AW665">
        <v>2</v>
      </c>
      <c r="AX665">
        <v>151752768</v>
      </c>
      <c r="AY665">
        <v>1</v>
      </c>
      <c r="AZ665">
        <v>0</v>
      </c>
      <c r="BA665">
        <v>779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CV665">
        <v>0</v>
      </c>
      <c r="CW665">
        <v>0</v>
      </c>
      <c r="CX665">
        <f>ROUND(Y665*Source!I495,9)</f>
        <v>0.68</v>
      </c>
      <c r="CY665">
        <f t="shared" si="301"/>
        <v>0</v>
      </c>
      <c r="CZ665">
        <f t="shared" si="302"/>
        <v>0</v>
      </c>
      <c r="DA665">
        <f t="shared" si="303"/>
        <v>9.74</v>
      </c>
      <c r="DB665">
        <f t="shared" si="286"/>
        <v>0</v>
      </c>
      <c r="DC665">
        <f t="shared" si="287"/>
        <v>0</v>
      </c>
      <c r="DD665" t="s">
        <v>3</v>
      </c>
      <c r="DE665" t="s">
        <v>3</v>
      </c>
      <c r="DF665">
        <f t="shared" si="304"/>
        <v>0</v>
      </c>
      <c r="DG665">
        <f t="shared" si="305"/>
        <v>0</v>
      </c>
      <c r="DH665">
        <f t="shared" si="306"/>
        <v>0</v>
      </c>
      <c r="DI665">
        <f t="shared" si="300"/>
        <v>0</v>
      </c>
      <c r="DJ665">
        <f t="shared" si="307"/>
        <v>0</v>
      </c>
      <c r="DK665">
        <v>0</v>
      </c>
      <c r="DL665" t="s">
        <v>3</v>
      </c>
      <c r="DM665">
        <v>0</v>
      </c>
      <c r="DN665" t="s">
        <v>3</v>
      </c>
      <c r="DO665">
        <v>0</v>
      </c>
    </row>
    <row r="666" spans="1:119" x14ac:dyDescent="0.2">
      <c r="A666">
        <f>ROW(Source!A495)</f>
        <v>495</v>
      </c>
      <c r="B666">
        <v>151751235</v>
      </c>
      <c r="C666">
        <v>151752735</v>
      </c>
      <c r="D666">
        <v>122110588</v>
      </c>
      <c r="E666">
        <v>37345137</v>
      </c>
      <c r="F666">
        <v>1</v>
      </c>
      <c r="G666">
        <v>37345137</v>
      </c>
      <c r="H666">
        <v>3</v>
      </c>
      <c r="I666" t="s">
        <v>450</v>
      </c>
      <c r="J666" t="s">
        <v>3</v>
      </c>
      <c r="K666" t="s">
        <v>451</v>
      </c>
      <c r="L666">
        <v>1355</v>
      </c>
      <c r="N666">
        <v>1010</v>
      </c>
      <c r="O666" t="s">
        <v>184</v>
      </c>
      <c r="P666" t="s">
        <v>184</v>
      </c>
      <c r="Q666">
        <v>100</v>
      </c>
      <c r="W666">
        <v>0</v>
      </c>
      <c r="X666">
        <v>-1262944909</v>
      </c>
      <c r="Y666">
        <f t="shared" si="285"/>
        <v>0.65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9.74</v>
      </c>
      <c r="AJ666">
        <v>1</v>
      </c>
      <c r="AK666">
        <v>1</v>
      </c>
      <c r="AL666">
        <v>1</v>
      </c>
      <c r="AM666">
        <v>0</v>
      </c>
      <c r="AN666">
        <v>0</v>
      </c>
      <c r="AO666">
        <v>0</v>
      </c>
      <c r="AP666">
        <v>1</v>
      </c>
      <c r="AQ666">
        <v>0</v>
      </c>
      <c r="AR666">
        <v>0</v>
      </c>
      <c r="AS666" t="s">
        <v>3</v>
      </c>
      <c r="AT666">
        <v>0.65</v>
      </c>
      <c r="AU666" t="s">
        <v>3</v>
      </c>
      <c r="AV666">
        <v>0</v>
      </c>
      <c r="AW666">
        <v>2</v>
      </c>
      <c r="AX666">
        <v>151752769</v>
      </c>
      <c r="AY666">
        <v>1</v>
      </c>
      <c r="AZ666">
        <v>0</v>
      </c>
      <c r="BA666">
        <v>780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CV666">
        <v>0</v>
      </c>
      <c r="CW666">
        <v>0</v>
      </c>
      <c r="CX666">
        <f>ROUND(Y666*Source!I495,9)</f>
        <v>2.5999999999999999E-2</v>
      </c>
      <c r="CY666">
        <f t="shared" si="301"/>
        <v>0</v>
      </c>
      <c r="CZ666">
        <f t="shared" si="302"/>
        <v>0</v>
      </c>
      <c r="DA666">
        <f t="shared" si="303"/>
        <v>9.74</v>
      </c>
      <c r="DB666">
        <f t="shared" si="286"/>
        <v>0</v>
      </c>
      <c r="DC666">
        <f t="shared" si="287"/>
        <v>0</v>
      </c>
      <c r="DD666" t="s">
        <v>3</v>
      </c>
      <c r="DE666" t="s">
        <v>3</v>
      </c>
      <c r="DF666">
        <f t="shared" si="304"/>
        <v>0</v>
      </c>
      <c r="DG666">
        <f t="shared" si="305"/>
        <v>0</v>
      </c>
      <c r="DH666">
        <f t="shared" si="306"/>
        <v>0</v>
      </c>
      <c r="DI666">
        <f t="shared" si="300"/>
        <v>0</v>
      </c>
      <c r="DJ666">
        <f t="shared" si="307"/>
        <v>0</v>
      </c>
      <c r="DK666">
        <v>0</v>
      </c>
      <c r="DL666" t="s">
        <v>3</v>
      </c>
      <c r="DM666">
        <v>0</v>
      </c>
      <c r="DN666" t="s">
        <v>3</v>
      </c>
      <c r="DO666">
        <v>0</v>
      </c>
    </row>
    <row r="667" spans="1:119" x14ac:dyDescent="0.2">
      <c r="A667">
        <f>ROW(Source!A495)</f>
        <v>495</v>
      </c>
      <c r="B667">
        <v>151751235</v>
      </c>
      <c r="C667">
        <v>151752735</v>
      </c>
      <c r="D667">
        <v>122111093</v>
      </c>
      <c r="E667">
        <v>37345137</v>
      </c>
      <c r="F667">
        <v>1</v>
      </c>
      <c r="G667">
        <v>37345137</v>
      </c>
      <c r="H667">
        <v>3</v>
      </c>
      <c r="I667" t="s">
        <v>453</v>
      </c>
      <c r="J667" t="s">
        <v>3</v>
      </c>
      <c r="K667" t="s">
        <v>454</v>
      </c>
      <c r="L667">
        <v>1354</v>
      </c>
      <c r="N667">
        <v>1010</v>
      </c>
      <c r="O667" t="s">
        <v>29</v>
      </c>
      <c r="P667" t="s">
        <v>29</v>
      </c>
      <c r="Q667">
        <v>1</v>
      </c>
      <c r="W667">
        <v>0</v>
      </c>
      <c r="X667">
        <v>1422364980</v>
      </c>
      <c r="Y667">
        <f t="shared" si="285"/>
        <v>8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9.74</v>
      </c>
      <c r="AJ667">
        <v>1</v>
      </c>
      <c r="AK667">
        <v>1</v>
      </c>
      <c r="AL667">
        <v>1</v>
      </c>
      <c r="AM667">
        <v>0</v>
      </c>
      <c r="AN667">
        <v>0</v>
      </c>
      <c r="AO667">
        <v>0</v>
      </c>
      <c r="AP667">
        <v>1</v>
      </c>
      <c r="AQ667">
        <v>0</v>
      </c>
      <c r="AR667">
        <v>0</v>
      </c>
      <c r="AS667" t="s">
        <v>3</v>
      </c>
      <c r="AT667">
        <v>8</v>
      </c>
      <c r="AU667" t="s">
        <v>3</v>
      </c>
      <c r="AV667">
        <v>0</v>
      </c>
      <c r="AW667">
        <v>2</v>
      </c>
      <c r="AX667">
        <v>151752770</v>
      </c>
      <c r="AY667">
        <v>1</v>
      </c>
      <c r="AZ667">
        <v>0</v>
      </c>
      <c r="BA667">
        <v>781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CV667">
        <v>0</v>
      </c>
      <c r="CW667">
        <v>0</v>
      </c>
      <c r="CX667">
        <f>ROUND(Y667*Source!I495,9)</f>
        <v>0.32</v>
      </c>
      <c r="CY667">
        <f t="shared" si="301"/>
        <v>0</v>
      </c>
      <c r="CZ667">
        <f t="shared" si="302"/>
        <v>0</v>
      </c>
      <c r="DA667">
        <f t="shared" si="303"/>
        <v>9.74</v>
      </c>
      <c r="DB667">
        <f t="shared" si="286"/>
        <v>0</v>
      </c>
      <c r="DC667">
        <f t="shared" si="287"/>
        <v>0</v>
      </c>
      <c r="DD667" t="s">
        <v>3</v>
      </c>
      <c r="DE667" t="s">
        <v>3</v>
      </c>
      <c r="DF667">
        <f t="shared" si="304"/>
        <v>0</v>
      </c>
      <c r="DG667">
        <f t="shared" si="305"/>
        <v>0</v>
      </c>
      <c r="DH667">
        <f t="shared" si="306"/>
        <v>0</v>
      </c>
      <c r="DI667">
        <f t="shared" si="300"/>
        <v>0</v>
      </c>
      <c r="DJ667">
        <f t="shared" si="307"/>
        <v>0</v>
      </c>
      <c r="DK667">
        <v>0</v>
      </c>
      <c r="DL667" t="s">
        <v>3</v>
      </c>
      <c r="DM667">
        <v>0</v>
      </c>
      <c r="DN667" t="s">
        <v>3</v>
      </c>
      <c r="DO667">
        <v>0</v>
      </c>
    </row>
    <row r="668" spans="1:119" x14ac:dyDescent="0.2">
      <c r="A668">
        <f>ROW(Source!A495)</f>
        <v>495</v>
      </c>
      <c r="B668">
        <v>151751235</v>
      </c>
      <c r="C668">
        <v>151752735</v>
      </c>
      <c r="D668">
        <v>122112055</v>
      </c>
      <c r="E668">
        <v>37345137</v>
      </c>
      <c r="F668">
        <v>1</v>
      </c>
      <c r="G668">
        <v>37345137</v>
      </c>
      <c r="H668">
        <v>3</v>
      </c>
      <c r="I668" t="s">
        <v>456</v>
      </c>
      <c r="J668" t="s">
        <v>3</v>
      </c>
      <c r="K668" t="s">
        <v>457</v>
      </c>
      <c r="L668">
        <v>1354</v>
      </c>
      <c r="N668">
        <v>1010</v>
      </c>
      <c r="O668" t="s">
        <v>29</v>
      </c>
      <c r="P668" t="s">
        <v>29</v>
      </c>
      <c r="Q668">
        <v>1</v>
      </c>
      <c r="W668">
        <v>0</v>
      </c>
      <c r="X668">
        <v>-343422954</v>
      </c>
      <c r="Y668">
        <f t="shared" si="285"/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9.74</v>
      </c>
      <c r="AJ668">
        <v>1</v>
      </c>
      <c r="AK668">
        <v>1</v>
      </c>
      <c r="AL668">
        <v>1</v>
      </c>
      <c r="AM668">
        <v>0</v>
      </c>
      <c r="AN668">
        <v>0</v>
      </c>
      <c r="AO668">
        <v>0</v>
      </c>
      <c r="AP668">
        <v>1</v>
      </c>
      <c r="AQ668">
        <v>0</v>
      </c>
      <c r="AR668">
        <v>0</v>
      </c>
      <c r="AS668" t="s">
        <v>3</v>
      </c>
      <c r="AT668">
        <v>0</v>
      </c>
      <c r="AU668" t="s">
        <v>3</v>
      </c>
      <c r="AV668">
        <v>0</v>
      </c>
      <c r="AW668">
        <v>2</v>
      </c>
      <c r="AX668">
        <v>151752771</v>
      </c>
      <c r="AY668">
        <v>1</v>
      </c>
      <c r="AZ668">
        <v>0</v>
      </c>
      <c r="BA668">
        <v>782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CV668">
        <v>0</v>
      </c>
      <c r="CW668">
        <v>0</v>
      </c>
      <c r="CX668">
        <f>ROUND(Y668*Source!I495,9)</f>
        <v>0</v>
      </c>
      <c r="CY668">
        <f t="shared" si="301"/>
        <v>0</v>
      </c>
      <c r="CZ668">
        <f t="shared" si="302"/>
        <v>0</v>
      </c>
      <c r="DA668">
        <f t="shared" si="303"/>
        <v>9.74</v>
      </c>
      <c r="DB668">
        <f t="shared" si="286"/>
        <v>0</v>
      </c>
      <c r="DC668">
        <f t="shared" si="287"/>
        <v>0</v>
      </c>
      <c r="DD668" t="s">
        <v>3</v>
      </c>
      <c r="DE668" t="s">
        <v>3</v>
      </c>
      <c r="DF668">
        <f t="shared" si="304"/>
        <v>0</v>
      </c>
      <c r="DG668">
        <f t="shared" si="305"/>
        <v>0</v>
      </c>
      <c r="DH668">
        <f t="shared" si="306"/>
        <v>0</v>
      </c>
      <c r="DI668">
        <f t="shared" si="300"/>
        <v>0</v>
      </c>
      <c r="DJ668">
        <f t="shared" si="307"/>
        <v>0</v>
      </c>
      <c r="DK668">
        <v>0</v>
      </c>
      <c r="DL668" t="s">
        <v>3</v>
      </c>
      <c r="DM668">
        <v>0</v>
      </c>
      <c r="DN668" t="s">
        <v>3</v>
      </c>
      <c r="DO668">
        <v>0</v>
      </c>
    </row>
    <row r="669" spans="1:119" x14ac:dyDescent="0.2">
      <c r="A669">
        <f>ROW(Source!A508)</f>
        <v>508</v>
      </c>
      <c r="B669">
        <v>151751237</v>
      </c>
      <c r="C669">
        <v>151752778</v>
      </c>
      <c r="D669">
        <v>37345142</v>
      </c>
      <c r="E669">
        <v>37345137</v>
      </c>
      <c r="F669">
        <v>1</v>
      </c>
      <c r="G669">
        <v>37345137</v>
      </c>
      <c r="H669">
        <v>1</v>
      </c>
      <c r="I669" t="s">
        <v>497</v>
      </c>
      <c r="J669" t="s">
        <v>3</v>
      </c>
      <c r="K669" t="s">
        <v>498</v>
      </c>
      <c r="L669">
        <v>1191</v>
      </c>
      <c r="N669">
        <v>1013</v>
      </c>
      <c r="O669" t="s">
        <v>499</v>
      </c>
      <c r="P669" t="s">
        <v>499</v>
      </c>
      <c r="Q669">
        <v>1</v>
      </c>
      <c r="W669">
        <v>0</v>
      </c>
      <c r="X669">
        <v>476480486</v>
      </c>
      <c r="Y669">
        <f t="shared" si="285"/>
        <v>19.059999999999999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1</v>
      </c>
      <c r="AJ669">
        <v>1</v>
      </c>
      <c r="AK669">
        <v>1</v>
      </c>
      <c r="AL669">
        <v>1</v>
      </c>
      <c r="AM669">
        <v>-2</v>
      </c>
      <c r="AN669">
        <v>0</v>
      </c>
      <c r="AO669">
        <v>1</v>
      </c>
      <c r="AP669">
        <v>1</v>
      </c>
      <c r="AQ669">
        <v>0</v>
      </c>
      <c r="AR669">
        <v>0</v>
      </c>
      <c r="AS669" t="s">
        <v>3</v>
      </c>
      <c r="AT669">
        <v>19.059999999999999</v>
      </c>
      <c r="AU669" t="s">
        <v>3</v>
      </c>
      <c r="AV669">
        <v>1</v>
      </c>
      <c r="AW669">
        <v>2</v>
      </c>
      <c r="AX669">
        <v>151752781</v>
      </c>
      <c r="AY669">
        <v>1</v>
      </c>
      <c r="AZ669">
        <v>0</v>
      </c>
      <c r="BA669">
        <v>783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CU669">
        <f>ROUND(AT669*Source!I508*AH669*AL669,2)</f>
        <v>0</v>
      </c>
      <c r="CV669">
        <f>ROUND(Y669*Source!I508,9)</f>
        <v>8.577</v>
      </c>
      <c r="CW669">
        <v>0</v>
      </c>
      <c r="CX669">
        <f>ROUND(Y669*Source!I508,9)</f>
        <v>8.577</v>
      </c>
      <c r="CY669">
        <f>AD669</f>
        <v>0</v>
      </c>
      <c r="CZ669">
        <f>AH669</f>
        <v>0</v>
      </c>
      <c r="DA669">
        <f>AL669</f>
        <v>1</v>
      </c>
      <c r="DB669">
        <f t="shared" si="286"/>
        <v>0</v>
      </c>
      <c r="DC669">
        <f t="shared" si="287"/>
        <v>0</v>
      </c>
      <c r="DD669" t="s">
        <v>3</v>
      </c>
      <c r="DE669" t="s">
        <v>3</v>
      </c>
      <c r="DF669">
        <f t="shared" ref="DF669:DF678" si="308">ROUND(ROUND(AE669,2)*CX669,2)</f>
        <v>0</v>
      </c>
      <c r="DG669">
        <f t="shared" si="305"/>
        <v>0</v>
      </c>
      <c r="DH669">
        <f t="shared" si="306"/>
        <v>0</v>
      </c>
      <c r="DI669">
        <f t="shared" si="300"/>
        <v>0</v>
      </c>
      <c r="DJ669">
        <f>DI669</f>
        <v>0</v>
      </c>
      <c r="DK669">
        <v>0</v>
      </c>
      <c r="DL669" t="s">
        <v>3</v>
      </c>
      <c r="DM669">
        <v>0</v>
      </c>
      <c r="DN669" t="s">
        <v>3</v>
      </c>
      <c r="DO669">
        <v>0</v>
      </c>
    </row>
    <row r="670" spans="1:119" x14ac:dyDescent="0.2">
      <c r="A670">
        <f>ROW(Source!A508)</f>
        <v>508</v>
      </c>
      <c r="B670">
        <v>151751237</v>
      </c>
      <c r="C670">
        <v>151752778</v>
      </c>
      <c r="D670">
        <v>37418483</v>
      </c>
      <c r="E670">
        <v>1</v>
      </c>
      <c r="F670">
        <v>1</v>
      </c>
      <c r="G670">
        <v>37345137</v>
      </c>
      <c r="H670">
        <v>2</v>
      </c>
      <c r="I670" t="s">
        <v>594</v>
      </c>
      <c r="J670" t="s">
        <v>595</v>
      </c>
      <c r="K670" t="s">
        <v>596</v>
      </c>
      <c r="L670">
        <v>1368</v>
      </c>
      <c r="N670">
        <v>1011</v>
      </c>
      <c r="O670" t="s">
        <v>503</v>
      </c>
      <c r="P670" t="s">
        <v>503</v>
      </c>
      <c r="Q670">
        <v>1</v>
      </c>
      <c r="W670">
        <v>0</v>
      </c>
      <c r="X670">
        <v>1944310998</v>
      </c>
      <c r="Y670">
        <f t="shared" si="285"/>
        <v>18.5</v>
      </c>
      <c r="AA670">
        <v>0</v>
      </c>
      <c r="AB670">
        <v>0.77</v>
      </c>
      <c r="AC670">
        <v>0</v>
      </c>
      <c r="AD670">
        <v>0</v>
      </c>
      <c r="AE670">
        <v>0</v>
      </c>
      <c r="AF670">
        <v>0.77</v>
      </c>
      <c r="AG670">
        <v>0</v>
      </c>
      <c r="AH670">
        <v>0</v>
      </c>
      <c r="AI670">
        <v>1</v>
      </c>
      <c r="AJ670">
        <v>1</v>
      </c>
      <c r="AK670">
        <v>1</v>
      </c>
      <c r="AL670">
        <v>1</v>
      </c>
      <c r="AM670">
        <v>-2</v>
      </c>
      <c r="AN670">
        <v>0</v>
      </c>
      <c r="AO670">
        <v>1</v>
      </c>
      <c r="AP670">
        <v>1</v>
      </c>
      <c r="AQ670">
        <v>0</v>
      </c>
      <c r="AR670">
        <v>0</v>
      </c>
      <c r="AS670" t="s">
        <v>3</v>
      </c>
      <c r="AT670">
        <v>18.5</v>
      </c>
      <c r="AU670" t="s">
        <v>3</v>
      </c>
      <c r="AV670">
        <v>0</v>
      </c>
      <c r="AW670">
        <v>2</v>
      </c>
      <c r="AX670">
        <v>151752782</v>
      </c>
      <c r="AY670">
        <v>1</v>
      </c>
      <c r="AZ670">
        <v>0</v>
      </c>
      <c r="BA670">
        <v>784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CV670">
        <v>0</v>
      </c>
      <c r="CW670">
        <f>ROUND(Y670*Source!I508,9)</f>
        <v>8.3249999999999993</v>
      </c>
      <c r="CX670">
        <f>ROUND(Y670*Source!I508,9)</f>
        <v>8.3249999999999993</v>
      </c>
      <c r="CY670">
        <f>AB670</f>
        <v>0.77</v>
      </c>
      <c r="CZ670">
        <f>AF670</f>
        <v>0.77</v>
      </c>
      <c r="DA670">
        <f>AJ670</f>
        <v>1</v>
      </c>
      <c r="DB670">
        <f t="shared" si="286"/>
        <v>14.25</v>
      </c>
      <c r="DC670">
        <f t="shared" si="287"/>
        <v>0</v>
      </c>
      <c r="DD670" t="s">
        <v>3</v>
      </c>
      <c r="DE670" t="s">
        <v>3</v>
      </c>
      <c r="DF670">
        <f t="shared" si="308"/>
        <v>0</v>
      </c>
      <c r="DG670">
        <f t="shared" si="305"/>
        <v>6.41</v>
      </c>
      <c r="DH670">
        <f t="shared" si="306"/>
        <v>0</v>
      </c>
      <c r="DI670">
        <f t="shared" si="300"/>
        <v>0</v>
      </c>
      <c r="DJ670">
        <f>DG670</f>
        <v>6.41</v>
      </c>
      <c r="DK670">
        <v>0</v>
      </c>
      <c r="DL670" t="s">
        <v>3</v>
      </c>
      <c r="DM670">
        <v>0</v>
      </c>
      <c r="DN670" t="s">
        <v>3</v>
      </c>
      <c r="DO670">
        <v>0</v>
      </c>
    </row>
    <row r="671" spans="1:119" x14ac:dyDescent="0.2">
      <c r="A671">
        <f>ROW(Source!A509)</f>
        <v>509</v>
      </c>
      <c r="B671">
        <v>151751235</v>
      </c>
      <c r="C671">
        <v>151752778</v>
      </c>
      <c r="D671">
        <v>37345142</v>
      </c>
      <c r="E671">
        <v>37345137</v>
      </c>
      <c r="F671">
        <v>1</v>
      </c>
      <c r="G671">
        <v>37345137</v>
      </c>
      <c r="H671">
        <v>1</v>
      </c>
      <c r="I671" t="s">
        <v>497</v>
      </c>
      <c r="J671" t="s">
        <v>3</v>
      </c>
      <c r="K671" t="s">
        <v>498</v>
      </c>
      <c r="L671">
        <v>1191</v>
      </c>
      <c r="N671">
        <v>1013</v>
      </c>
      <c r="O671" t="s">
        <v>499</v>
      </c>
      <c r="P671" t="s">
        <v>499</v>
      </c>
      <c r="Q671">
        <v>1</v>
      </c>
      <c r="W671">
        <v>0</v>
      </c>
      <c r="X671">
        <v>476480486</v>
      </c>
      <c r="Y671">
        <f t="shared" si="285"/>
        <v>19.059999999999999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1</v>
      </c>
      <c r="AJ671">
        <v>1</v>
      </c>
      <c r="AK671">
        <v>1</v>
      </c>
      <c r="AL671">
        <v>1</v>
      </c>
      <c r="AM671">
        <v>5</v>
      </c>
      <c r="AN671">
        <v>0</v>
      </c>
      <c r="AO671">
        <v>1</v>
      </c>
      <c r="AP671">
        <v>1</v>
      </c>
      <c r="AQ671">
        <v>0</v>
      </c>
      <c r="AR671">
        <v>0</v>
      </c>
      <c r="AS671" t="s">
        <v>3</v>
      </c>
      <c r="AT671">
        <v>19.059999999999999</v>
      </c>
      <c r="AU671" t="s">
        <v>3</v>
      </c>
      <c r="AV671">
        <v>1</v>
      </c>
      <c r="AW671">
        <v>2</v>
      </c>
      <c r="AX671">
        <v>151752781</v>
      </c>
      <c r="AY671">
        <v>1</v>
      </c>
      <c r="AZ671">
        <v>0</v>
      </c>
      <c r="BA671">
        <v>785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CU671">
        <f>ROUND(AT671*Source!I509*AH671*AL671,2)</f>
        <v>0</v>
      </c>
      <c r="CV671">
        <f>ROUND(Y671*Source!I509,9)</f>
        <v>8.577</v>
      </c>
      <c r="CW671">
        <v>0</v>
      </c>
      <c r="CX671">
        <f>ROUND(Y671*Source!I509,9)</f>
        <v>8.577</v>
      </c>
      <c r="CY671">
        <f>AD671</f>
        <v>0</v>
      </c>
      <c r="CZ671">
        <f>AH671</f>
        <v>0</v>
      </c>
      <c r="DA671">
        <f>AL671</f>
        <v>1</v>
      </c>
      <c r="DB671">
        <f t="shared" si="286"/>
        <v>0</v>
      </c>
      <c r="DC671">
        <f t="shared" si="287"/>
        <v>0</v>
      </c>
      <c r="DD671" t="s">
        <v>3</v>
      </c>
      <c r="DE671" t="s">
        <v>3</v>
      </c>
      <c r="DF671">
        <f t="shared" si="308"/>
        <v>0</v>
      </c>
      <c r="DG671">
        <f t="shared" si="305"/>
        <v>0</v>
      </c>
      <c r="DH671">
        <f t="shared" si="306"/>
        <v>0</v>
      </c>
      <c r="DI671">
        <f t="shared" si="300"/>
        <v>0</v>
      </c>
      <c r="DJ671">
        <f>DI671</f>
        <v>0</v>
      </c>
      <c r="DK671">
        <v>0</v>
      </c>
      <c r="DL671" t="s">
        <v>3</v>
      </c>
      <c r="DM671">
        <v>0</v>
      </c>
      <c r="DN671" t="s">
        <v>3</v>
      </c>
      <c r="DO671">
        <v>0</v>
      </c>
    </row>
    <row r="672" spans="1:119" x14ac:dyDescent="0.2">
      <c r="A672">
        <f>ROW(Source!A509)</f>
        <v>509</v>
      </c>
      <c r="B672">
        <v>151751235</v>
      </c>
      <c r="C672">
        <v>151752778</v>
      </c>
      <c r="D672">
        <v>37418483</v>
      </c>
      <c r="E672">
        <v>1</v>
      </c>
      <c r="F672">
        <v>1</v>
      </c>
      <c r="G672">
        <v>37345137</v>
      </c>
      <c r="H672">
        <v>2</v>
      </c>
      <c r="I672" t="s">
        <v>594</v>
      </c>
      <c r="J672" t="s">
        <v>595</v>
      </c>
      <c r="K672" t="s">
        <v>596</v>
      </c>
      <c r="L672">
        <v>1368</v>
      </c>
      <c r="N672">
        <v>1011</v>
      </c>
      <c r="O672" t="s">
        <v>503</v>
      </c>
      <c r="P672" t="s">
        <v>503</v>
      </c>
      <c r="Q672">
        <v>1</v>
      </c>
      <c r="W672">
        <v>0</v>
      </c>
      <c r="X672">
        <v>1944310998</v>
      </c>
      <c r="Y672">
        <f t="shared" si="285"/>
        <v>18.5</v>
      </c>
      <c r="AA672">
        <v>0</v>
      </c>
      <c r="AB672">
        <v>6.84</v>
      </c>
      <c r="AC672">
        <v>0</v>
      </c>
      <c r="AD672">
        <v>0</v>
      </c>
      <c r="AE672">
        <v>0</v>
      </c>
      <c r="AF672">
        <v>0.77</v>
      </c>
      <c r="AG672">
        <v>0</v>
      </c>
      <c r="AH672">
        <v>0</v>
      </c>
      <c r="AI672">
        <v>1</v>
      </c>
      <c r="AJ672">
        <v>8.48</v>
      </c>
      <c r="AK672">
        <v>34.51</v>
      </c>
      <c r="AL672">
        <v>1</v>
      </c>
      <c r="AM672">
        <v>2</v>
      </c>
      <c r="AN672">
        <v>0</v>
      </c>
      <c r="AO672">
        <v>1</v>
      </c>
      <c r="AP672">
        <v>1</v>
      </c>
      <c r="AQ672">
        <v>0</v>
      </c>
      <c r="AR672">
        <v>0</v>
      </c>
      <c r="AS672" t="s">
        <v>3</v>
      </c>
      <c r="AT672">
        <v>18.5</v>
      </c>
      <c r="AU672" t="s">
        <v>3</v>
      </c>
      <c r="AV672">
        <v>0</v>
      </c>
      <c r="AW672">
        <v>2</v>
      </c>
      <c r="AX672">
        <v>151752782</v>
      </c>
      <c r="AY672">
        <v>1</v>
      </c>
      <c r="AZ672">
        <v>0</v>
      </c>
      <c r="BA672">
        <v>786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CV672">
        <v>0</v>
      </c>
      <c r="CW672">
        <f>ROUND(Y672*Source!I509,9)</f>
        <v>8.3249999999999993</v>
      </c>
      <c r="CX672">
        <f>ROUND(Y672*Source!I509,9)</f>
        <v>8.3249999999999993</v>
      </c>
      <c r="CY672">
        <f>AB672</f>
        <v>6.84</v>
      </c>
      <c r="CZ672">
        <f>AF672</f>
        <v>0.77</v>
      </c>
      <c r="DA672">
        <f>AJ672</f>
        <v>8.48</v>
      </c>
      <c r="DB672">
        <f t="shared" si="286"/>
        <v>14.25</v>
      </c>
      <c r="DC672">
        <f t="shared" si="287"/>
        <v>0</v>
      </c>
      <c r="DD672" t="s">
        <v>3</v>
      </c>
      <c r="DE672" t="s">
        <v>3</v>
      </c>
      <c r="DF672">
        <f t="shared" si="308"/>
        <v>0</v>
      </c>
      <c r="DG672">
        <f>ROUND(ROUND(AF672*AJ672,2)*CX672,2)</f>
        <v>54.36</v>
      </c>
      <c r="DH672">
        <f>ROUND(ROUND(AG672*AK672,2)*CX672,2)</f>
        <v>0</v>
      </c>
      <c r="DI672">
        <f t="shared" si="300"/>
        <v>0</v>
      </c>
      <c r="DJ672">
        <f>DG672</f>
        <v>54.36</v>
      </c>
      <c r="DK672">
        <v>0</v>
      </c>
      <c r="DL672" t="s">
        <v>3</v>
      </c>
      <c r="DM672">
        <v>0</v>
      </c>
      <c r="DN672" t="s">
        <v>3</v>
      </c>
      <c r="DO672">
        <v>0</v>
      </c>
    </row>
    <row r="673" spans="1:119" x14ac:dyDescent="0.2">
      <c r="A673">
        <f>ROW(Source!A510)</f>
        <v>510</v>
      </c>
      <c r="B673">
        <v>151751237</v>
      </c>
      <c r="C673">
        <v>151752783</v>
      </c>
      <c r="D673">
        <v>37345142</v>
      </c>
      <c r="E673">
        <v>37345137</v>
      </c>
      <c r="F673">
        <v>1</v>
      </c>
      <c r="G673">
        <v>37345137</v>
      </c>
      <c r="H673">
        <v>1</v>
      </c>
      <c r="I673" t="s">
        <v>497</v>
      </c>
      <c r="J673" t="s">
        <v>3</v>
      </c>
      <c r="K673" t="s">
        <v>498</v>
      </c>
      <c r="L673">
        <v>1191</v>
      </c>
      <c r="N673">
        <v>1013</v>
      </c>
      <c r="O673" t="s">
        <v>499</v>
      </c>
      <c r="P673" t="s">
        <v>499</v>
      </c>
      <c r="Q673">
        <v>1</v>
      </c>
      <c r="W673">
        <v>0</v>
      </c>
      <c r="X673">
        <v>476480486</v>
      </c>
      <c r="Y673">
        <f t="shared" si="285"/>
        <v>109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1</v>
      </c>
      <c r="AJ673">
        <v>1</v>
      </c>
      <c r="AK673">
        <v>1</v>
      </c>
      <c r="AL673">
        <v>1</v>
      </c>
      <c r="AM673">
        <v>-2</v>
      </c>
      <c r="AN673">
        <v>0</v>
      </c>
      <c r="AO673">
        <v>1</v>
      </c>
      <c r="AP673">
        <v>1</v>
      </c>
      <c r="AQ673">
        <v>0</v>
      </c>
      <c r="AR673">
        <v>0</v>
      </c>
      <c r="AS673" t="s">
        <v>3</v>
      </c>
      <c r="AT673">
        <v>109</v>
      </c>
      <c r="AU673" t="s">
        <v>3</v>
      </c>
      <c r="AV673">
        <v>1</v>
      </c>
      <c r="AW673">
        <v>2</v>
      </c>
      <c r="AX673">
        <v>151752789</v>
      </c>
      <c r="AY673">
        <v>1</v>
      </c>
      <c r="AZ673">
        <v>0</v>
      </c>
      <c r="BA673">
        <v>787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CU673">
        <f>ROUND(AT673*Source!I510*AH673*AL673,2)</f>
        <v>0</v>
      </c>
      <c r="CV673">
        <f>ROUND(Y673*Source!I510,9)</f>
        <v>49.05</v>
      </c>
      <c r="CW673">
        <v>0</v>
      </c>
      <c r="CX673">
        <f>ROUND(Y673*Source!I510,9)</f>
        <v>49.05</v>
      </c>
      <c r="CY673">
        <f>AD673</f>
        <v>0</v>
      </c>
      <c r="CZ673">
        <f>AH673</f>
        <v>0</v>
      </c>
      <c r="DA673">
        <f>AL673</f>
        <v>1</v>
      </c>
      <c r="DB673">
        <f t="shared" si="286"/>
        <v>0</v>
      </c>
      <c r="DC673">
        <f t="shared" si="287"/>
        <v>0</v>
      </c>
      <c r="DD673" t="s">
        <v>3</v>
      </c>
      <c r="DE673" t="s">
        <v>3</v>
      </c>
      <c r="DF673">
        <f t="shared" si="308"/>
        <v>0</v>
      </c>
      <c r="DG673">
        <f t="shared" ref="DG673:DG702" si="309">ROUND(ROUND(AF673,2)*CX673,2)</f>
        <v>0</v>
      </c>
      <c r="DH673">
        <f t="shared" ref="DH673:DH702" si="310">ROUND(ROUND(AG673,2)*CX673,2)</f>
        <v>0</v>
      </c>
      <c r="DI673">
        <f t="shared" si="300"/>
        <v>0</v>
      </c>
      <c r="DJ673">
        <f>DI673</f>
        <v>0</v>
      </c>
      <c r="DK673">
        <v>0</v>
      </c>
      <c r="DL673" t="s">
        <v>3</v>
      </c>
      <c r="DM673">
        <v>0</v>
      </c>
      <c r="DN673" t="s">
        <v>3</v>
      </c>
      <c r="DO673">
        <v>0</v>
      </c>
    </row>
    <row r="674" spans="1:119" x14ac:dyDescent="0.2">
      <c r="A674">
        <f>ROW(Source!A510)</f>
        <v>510</v>
      </c>
      <c r="B674">
        <v>151751237</v>
      </c>
      <c r="C674">
        <v>151752783</v>
      </c>
      <c r="D674">
        <v>37393565</v>
      </c>
      <c r="E674">
        <v>1</v>
      </c>
      <c r="F674">
        <v>1</v>
      </c>
      <c r="G674">
        <v>37345137</v>
      </c>
      <c r="H674">
        <v>3</v>
      </c>
      <c r="I674" t="s">
        <v>657</v>
      </c>
      <c r="J674" t="s">
        <v>658</v>
      </c>
      <c r="K674" t="s">
        <v>659</v>
      </c>
      <c r="L674">
        <v>1348</v>
      </c>
      <c r="N674">
        <v>1009</v>
      </c>
      <c r="O674" t="s">
        <v>511</v>
      </c>
      <c r="P674" t="s">
        <v>511</v>
      </c>
      <c r="Q674">
        <v>1000</v>
      </c>
      <c r="W674">
        <v>0</v>
      </c>
      <c r="X674">
        <v>563176784</v>
      </c>
      <c r="Y674">
        <f t="shared" si="285"/>
        <v>2E-3</v>
      </c>
      <c r="AA674">
        <v>6521.42</v>
      </c>
      <c r="AB674">
        <v>0</v>
      </c>
      <c r="AC674">
        <v>0</v>
      </c>
      <c r="AD674">
        <v>0</v>
      </c>
      <c r="AE674">
        <v>6521.42</v>
      </c>
      <c r="AF674">
        <v>0</v>
      </c>
      <c r="AG674">
        <v>0</v>
      </c>
      <c r="AH674">
        <v>0</v>
      </c>
      <c r="AI674">
        <v>1</v>
      </c>
      <c r="AJ674">
        <v>1</v>
      </c>
      <c r="AK674">
        <v>1</v>
      </c>
      <c r="AL674">
        <v>1</v>
      </c>
      <c r="AM674">
        <v>-2</v>
      </c>
      <c r="AN674">
        <v>0</v>
      </c>
      <c r="AO674">
        <v>1</v>
      </c>
      <c r="AP674">
        <v>1</v>
      </c>
      <c r="AQ674">
        <v>0</v>
      </c>
      <c r="AR674">
        <v>0</v>
      </c>
      <c r="AS674" t="s">
        <v>3</v>
      </c>
      <c r="AT674">
        <v>2E-3</v>
      </c>
      <c r="AU674" t="s">
        <v>3</v>
      </c>
      <c r="AV674">
        <v>0</v>
      </c>
      <c r="AW674">
        <v>2</v>
      </c>
      <c r="AX674">
        <v>151752790</v>
      </c>
      <c r="AY674">
        <v>1</v>
      </c>
      <c r="AZ674">
        <v>0</v>
      </c>
      <c r="BA674">
        <v>788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CV674">
        <v>0</v>
      </c>
      <c r="CW674">
        <v>0</v>
      </c>
      <c r="CX674">
        <f>ROUND(Y674*Source!I510,9)</f>
        <v>8.9999999999999998E-4</v>
      </c>
      <c r="CY674">
        <f>AA674</f>
        <v>6521.42</v>
      </c>
      <c r="CZ674">
        <f>AE674</f>
        <v>6521.42</v>
      </c>
      <c r="DA674">
        <f>AI674</f>
        <v>1</v>
      </c>
      <c r="DB674">
        <f t="shared" si="286"/>
        <v>13.04</v>
      </c>
      <c r="DC674">
        <f t="shared" si="287"/>
        <v>0</v>
      </c>
      <c r="DD674" t="s">
        <v>3</v>
      </c>
      <c r="DE674" t="s">
        <v>3</v>
      </c>
      <c r="DF674">
        <f t="shared" si="308"/>
        <v>5.87</v>
      </c>
      <c r="DG674">
        <f t="shared" si="309"/>
        <v>0</v>
      </c>
      <c r="DH674">
        <f t="shared" si="310"/>
        <v>0</v>
      </c>
      <c r="DI674">
        <f t="shared" si="300"/>
        <v>0</v>
      </c>
      <c r="DJ674">
        <f>DF674</f>
        <v>5.87</v>
      </c>
      <c r="DK674">
        <v>0</v>
      </c>
      <c r="DL674" t="s">
        <v>3</v>
      </c>
      <c r="DM674">
        <v>0</v>
      </c>
      <c r="DN674" t="s">
        <v>3</v>
      </c>
      <c r="DO674">
        <v>0</v>
      </c>
    </row>
    <row r="675" spans="1:119" x14ac:dyDescent="0.2">
      <c r="A675">
        <f>ROW(Source!A510)</f>
        <v>510</v>
      </c>
      <c r="B675">
        <v>151751237</v>
      </c>
      <c r="C675">
        <v>151752783</v>
      </c>
      <c r="D675">
        <v>37393650</v>
      </c>
      <c r="E675">
        <v>1</v>
      </c>
      <c r="F675">
        <v>1</v>
      </c>
      <c r="G675">
        <v>37345137</v>
      </c>
      <c r="H675">
        <v>3</v>
      </c>
      <c r="I675" t="s">
        <v>660</v>
      </c>
      <c r="J675" t="s">
        <v>661</v>
      </c>
      <c r="K675" t="s">
        <v>662</v>
      </c>
      <c r="L675">
        <v>1339</v>
      </c>
      <c r="N675">
        <v>1007</v>
      </c>
      <c r="O675" t="s">
        <v>220</v>
      </c>
      <c r="P675" t="s">
        <v>220</v>
      </c>
      <c r="Q675">
        <v>1</v>
      </c>
      <c r="W675">
        <v>0</v>
      </c>
      <c r="X675">
        <v>52858058</v>
      </c>
      <c r="Y675">
        <f t="shared" si="285"/>
        <v>5.3999999999999999E-2</v>
      </c>
      <c r="AA675">
        <v>1828.56</v>
      </c>
      <c r="AB675">
        <v>0</v>
      </c>
      <c r="AC675">
        <v>0</v>
      </c>
      <c r="AD675">
        <v>0</v>
      </c>
      <c r="AE675">
        <v>1828.56</v>
      </c>
      <c r="AF675">
        <v>0</v>
      </c>
      <c r="AG675">
        <v>0</v>
      </c>
      <c r="AH675">
        <v>0</v>
      </c>
      <c r="AI675">
        <v>1</v>
      </c>
      <c r="AJ675">
        <v>1</v>
      </c>
      <c r="AK675">
        <v>1</v>
      </c>
      <c r="AL675">
        <v>1</v>
      </c>
      <c r="AM675">
        <v>-2</v>
      </c>
      <c r="AN675">
        <v>0</v>
      </c>
      <c r="AO675">
        <v>1</v>
      </c>
      <c r="AP675">
        <v>1</v>
      </c>
      <c r="AQ675">
        <v>0</v>
      </c>
      <c r="AR675">
        <v>0</v>
      </c>
      <c r="AS675" t="s">
        <v>3</v>
      </c>
      <c r="AT675">
        <v>5.3999999999999999E-2</v>
      </c>
      <c r="AU675" t="s">
        <v>3</v>
      </c>
      <c r="AV675">
        <v>0</v>
      </c>
      <c r="AW675">
        <v>2</v>
      </c>
      <c r="AX675">
        <v>151752791</v>
      </c>
      <c r="AY675">
        <v>1</v>
      </c>
      <c r="AZ675">
        <v>0</v>
      </c>
      <c r="BA675">
        <v>789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CV675">
        <v>0</v>
      </c>
      <c r="CW675">
        <v>0</v>
      </c>
      <c r="CX675">
        <f>ROUND(Y675*Source!I510,9)</f>
        <v>2.4299999999999999E-2</v>
      </c>
      <c r="CY675">
        <f>AA675</f>
        <v>1828.56</v>
      </c>
      <c r="CZ675">
        <f>AE675</f>
        <v>1828.56</v>
      </c>
      <c r="DA675">
        <f>AI675</f>
        <v>1</v>
      </c>
      <c r="DB675">
        <f t="shared" si="286"/>
        <v>98.74</v>
      </c>
      <c r="DC675">
        <f t="shared" si="287"/>
        <v>0</v>
      </c>
      <c r="DD675" t="s">
        <v>3</v>
      </c>
      <c r="DE675" t="s">
        <v>3</v>
      </c>
      <c r="DF675">
        <f t="shared" si="308"/>
        <v>44.43</v>
      </c>
      <c r="DG675">
        <f t="shared" si="309"/>
        <v>0</v>
      </c>
      <c r="DH675">
        <f t="shared" si="310"/>
        <v>0</v>
      </c>
      <c r="DI675">
        <f t="shared" si="300"/>
        <v>0</v>
      </c>
      <c r="DJ675">
        <f>DF675</f>
        <v>44.43</v>
      </c>
      <c r="DK675">
        <v>0</v>
      </c>
      <c r="DL675" t="s">
        <v>3</v>
      </c>
      <c r="DM675">
        <v>0</v>
      </c>
      <c r="DN675" t="s">
        <v>3</v>
      </c>
      <c r="DO675">
        <v>0</v>
      </c>
    </row>
    <row r="676" spans="1:119" x14ac:dyDescent="0.2">
      <c r="A676">
        <f>ROW(Source!A510)</f>
        <v>510</v>
      </c>
      <c r="B676">
        <v>151751237</v>
      </c>
      <c r="C676">
        <v>151752783</v>
      </c>
      <c r="D676">
        <v>37393520</v>
      </c>
      <c r="E676">
        <v>1</v>
      </c>
      <c r="F676">
        <v>1</v>
      </c>
      <c r="G676">
        <v>37345137</v>
      </c>
      <c r="H676">
        <v>3</v>
      </c>
      <c r="I676" t="s">
        <v>663</v>
      </c>
      <c r="J676" t="s">
        <v>664</v>
      </c>
      <c r="K676" t="s">
        <v>665</v>
      </c>
      <c r="L676">
        <v>1339</v>
      </c>
      <c r="N676">
        <v>1007</v>
      </c>
      <c r="O676" t="s">
        <v>220</v>
      </c>
      <c r="P676" t="s">
        <v>220</v>
      </c>
      <c r="Q676">
        <v>1</v>
      </c>
      <c r="W676">
        <v>0</v>
      </c>
      <c r="X676">
        <v>1995860753</v>
      </c>
      <c r="Y676">
        <f t="shared" si="285"/>
        <v>6.7000000000000004E-2</v>
      </c>
      <c r="AA676">
        <v>2472.13</v>
      </c>
      <c r="AB676">
        <v>0</v>
      </c>
      <c r="AC676">
        <v>0</v>
      </c>
      <c r="AD676">
        <v>0</v>
      </c>
      <c r="AE676">
        <v>2472.13</v>
      </c>
      <c r="AF676">
        <v>0</v>
      </c>
      <c r="AG676">
        <v>0</v>
      </c>
      <c r="AH676">
        <v>0</v>
      </c>
      <c r="AI676">
        <v>1</v>
      </c>
      <c r="AJ676">
        <v>1</v>
      </c>
      <c r="AK676">
        <v>1</v>
      </c>
      <c r="AL676">
        <v>1</v>
      </c>
      <c r="AM676">
        <v>-2</v>
      </c>
      <c r="AN676">
        <v>0</v>
      </c>
      <c r="AO676">
        <v>1</v>
      </c>
      <c r="AP676">
        <v>1</v>
      </c>
      <c r="AQ676">
        <v>0</v>
      </c>
      <c r="AR676">
        <v>0</v>
      </c>
      <c r="AS676" t="s">
        <v>3</v>
      </c>
      <c r="AT676">
        <v>6.7000000000000004E-2</v>
      </c>
      <c r="AU676" t="s">
        <v>3</v>
      </c>
      <c r="AV676">
        <v>0</v>
      </c>
      <c r="AW676">
        <v>2</v>
      </c>
      <c r="AX676">
        <v>151752792</v>
      </c>
      <c r="AY676">
        <v>1</v>
      </c>
      <c r="AZ676">
        <v>0</v>
      </c>
      <c r="BA676">
        <v>790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CV676">
        <v>0</v>
      </c>
      <c r="CW676">
        <v>0</v>
      </c>
      <c r="CX676">
        <f>ROUND(Y676*Source!I510,9)</f>
        <v>3.015E-2</v>
      </c>
      <c r="CY676">
        <f>AA676</f>
        <v>2472.13</v>
      </c>
      <c r="CZ676">
        <f>AE676</f>
        <v>2472.13</v>
      </c>
      <c r="DA676">
        <f>AI676</f>
        <v>1</v>
      </c>
      <c r="DB676">
        <f t="shared" si="286"/>
        <v>165.63</v>
      </c>
      <c r="DC676">
        <f t="shared" si="287"/>
        <v>0</v>
      </c>
      <c r="DD676" t="s">
        <v>3</v>
      </c>
      <c r="DE676" t="s">
        <v>3</v>
      </c>
      <c r="DF676">
        <f t="shared" si="308"/>
        <v>74.53</v>
      </c>
      <c r="DG676">
        <f t="shared" si="309"/>
        <v>0</v>
      </c>
      <c r="DH676">
        <f t="shared" si="310"/>
        <v>0</v>
      </c>
      <c r="DI676">
        <f t="shared" si="300"/>
        <v>0</v>
      </c>
      <c r="DJ676">
        <f>DF676</f>
        <v>74.53</v>
      </c>
      <c r="DK676">
        <v>0</v>
      </c>
      <c r="DL676" t="s">
        <v>3</v>
      </c>
      <c r="DM676">
        <v>0</v>
      </c>
      <c r="DN676" t="s">
        <v>3</v>
      </c>
      <c r="DO676">
        <v>0</v>
      </c>
    </row>
    <row r="677" spans="1:119" x14ac:dyDescent="0.2">
      <c r="A677">
        <f>ROW(Source!A510)</f>
        <v>510</v>
      </c>
      <c r="B677">
        <v>151751237</v>
      </c>
      <c r="C677">
        <v>151752783</v>
      </c>
      <c r="D677">
        <v>37411931</v>
      </c>
      <c r="E677">
        <v>1</v>
      </c>
      <c r="F677">
        <v>1</v>
      </c>
      <c r="G677">
        <v>37345137</v>
      </c>
      <c r="H677">
        <v>3</v>
      </c>
      <c r="I677" t="s">
        <v>218</v>
      </c>
      <c r="J677" t="s">
        <v>221</v>
      </c>
      <c r="K677" t="s">
        <v>219</v>
      </c>
      <c r="L677">
        <v>1339</v>
      </c>
      <c r="N677">
        <v>1007</v>
      </c>
      <c r="O677" t="s">
        <v>220</v>
      </c>
      <c r="P677" t="s">
        <v>220</v>
      </c>
      <c r="Q677">
        <v>1</v>
      </c>
      <c r="W677">
        <v>0</v>
      </c>
      <c r="X677">
        <v>-1871369451</v>
      </c>
      <c r="Y677">
        <f t="shared" si="285"/>
        <v>0.312</v>
      </c>
      <c r="AA677">
        <v>745.24</v>
      </c>
      <c r="AB677">
        <v>0</v>
      </c>
      <c r="AC677">
        <v>0</v>
      </c>
      <c r="AD677">
        <v>0</v>
      </c>
      <c r="AE677">
        <v>745.24</v>
      </c>
      <c r="AF677">
        <v>0</v>
      </c>
      <c r="AG677">
        <v>0</v>
      </c>
      <c r="AH677">
        <v>0</v>
      </c>
      <c r="AI677">
        <v>1</v>
      </c>
      <c r="AJ677">
        <v>1</v>
      </c>
      <c r="AK677">
        <v>1</v>
      </c>
      <c r="AL677">
        <v>1</v>
      </c>
      <c r="AM677">
        <v>-2</v>
      </c>
      <c r="AN677">
        <v>0</v>
      </c>
      <c r="AO677">
        <v>0</v>
      </c>
      <c r="AP677">
        <v>1</v>
      </c>
      <c r="AQ677">
        <v>0</v>
      </c>
      <c r="AR677">
        <v>0</v>
      </c>
      <c r="AS677" t="s">
        <v>3</v>
      </c>
      <c r="AT677">
        <v>0.312</v>
      </c>
      <c r="AU677" t="s">
        <v>3</v>
      </c>
      <c r="AV677">
        <v>0</v>
      </c>
      <c r="AW677">
        <v>1</v>
      </c>
      <c r="AX677">
        <v>-1</v>
      </c>
      <c r="AY677">
        <v>0</v>
      </c>
      <c r="AZ677">
        <v>0</v>
      </c>
      <c r="BA677" t="s">
        <v>3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CV677">
        <v>0</v>
      </c>
      <c r="CW677">
        <v>0</v>
      </c>
      <c r="CX677">
        <f>ROUND(Y677*Source!I510,9)</f>
        <v>0.1404</v>
      </c>
      <c r="CY677">
        <f>AA677</f>
        <v>745.24</v>
      </c>
      <c r="CZ677">
        <f>AE677</f>
        <v>745.24</v>
      </c>
      <c r="DA677">
        <f>AI677</f>
        <v>1</v>
      </c>
      <c r="DB677">
        <f t="shared" si="286"/>
        <v>232.51</v>
      </c>
      <c r="DC677">
        <f t="shared" si="287"/>
        <v>0</v>
      </c>
      <c r="DD677" t="s">
        <v>3</v>
      </c>
      <c r="DE677" t="s">
        <v>3</v>
      </c>
      <c r="DF677">
        <f t="shared" si="308"/>
        <v>104.63</v>
      </c>
      <c r="DG677">
        <f t="shared" si="309"/>
        <v>0</v>
      </c>
      <c r="DH677">
        <f t="shared" si="310"/>
        <v>0</v>
      </c>
      <c r="DI677">
        <f t="shared" si="300"/>
        <v>0</v>
      </c>
      <c r="DJ677">
        <f>DF677</f>
        <v>104.63</v>
      </c>
      <c r="DK677">
        <v>0</v>
      </c>
      <c r="DL677" t="s">
        <v>3</v>
      </c>
      <c r="DM677">
        <v>0</v>
      </c>
      <c r="DN677" t="s">
        <v>3</v>
      </c>
      <c r="DO677">
        <v>0</v>
      </c>
    </row>
    <row r="678" spans="1:119" x14ac:dyDescent="0.2">
      <c r="A678">
        <f>ROW(Source!A511)</f>
        <v>511</v>
      </c>
      <c r="B678">
        <v>151751235</v>
      </c>
      <c r="C678">
        <v>151752783</v>
      </c>
      <c r="D678">
        <v>37345142</v>
      </c>
      <c r="E678">
        <v>37345137</v>
      </c>
      <c r="F678">
        <v>1</v>
      </c>
      <c r="G678">
        <v>37345137</v>
      </c>
      <c r="H678">
        <v>1</v>
      </c>
      <c r="I678" t="s">
        <v>497</v>
      </c>
      <c r="J678" t="s">
        <v>3</v>
      </c>
      <c r="K678" t="s">
        <v>498</v>
      </c>
      <c r="L678">
        <v>1191</v>
      </c>
      <c r="N678">
        <v>1013</v>
      </c>
      <c r="O678" t="s">
        <v>499</v>
      </c>
      <c r="P678" t="s">
        <v>499</v>
      </c>
      <c r="Q678">
        <v>1</v>
      </c>
      <c r="W678">
        <v>0</v>
      </c>
      <c r="X678">
        <v>476480486</v>
      </c>
      <c r="Y678">
        <f t="shared" si="285"/>
        <v>109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1</v>
      </c>
      <c r="AJ678">
        <v>1</v>
      </c>
      <c r="AK678">
        <v>1</v>
      </c>
      <c r="AL678">
        <v>1</v>
      </c>
      <c r="AM678">
        <v>5</v>
      </c>
      <c r="AN678">
        <v>0</v>
      </c>
      <c r="AO678">
        <v>1</v>
      </c>
      <c r="AP678">
        <v>1</v>
      </c>
      <c r="AQ678">
        <v>0</v>
      </c>
      <c r="AR678">
        <v>0</v>
      </c>
      <c r="AS678" t="s">
        <v>3</v>
      </c>
      <c r="AT678">
        <v>109</v>
      </c>
      <c r="AU678" t="s">
        <v>3</v>
      </c>
      <c r="AV678">
        <v>1</v>
      </c>
      <c r="AW678">
        <v>2</v>
      </c>
      <c r="AX678">
        <v>151752789</v>
      </c>
      <c r="AY678">
        <v>1</v>
      </c>
      <c r="AZ678">
        <v>0</v>
      </c>
      <c r="BA678">
        <v>792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CU678">
        <f>ROUND(AT678*Source!I511*AH678*AL678,2)</f>
        <v>0</v>
      </c>
      <c r="CV678">
        <f>ROUND(Y678*Source!I511,9)</f>
        <v>49.05</v>
      </c>
      <c r="CW678">
        <v>0</v>
      </c>
      <c r="CX678">
        <f>ROUND(Y678*Source!I511,9)</f>
        <v>49.05</v>
      </c>
      <c r="CY678">
        <f>AD678</f>
        <v>0</v>
      </c>
      <c r="CZ678">
        <f>AH678</f>
        <v>0</v>
      </c>
      <c r="DA678">
        <f>AL678</f>
        <v>1</v>
      </c>
      <c r="DB678">
        <f t="shared" si="286"/>
        <v>0</v>
      </c>
      <c r="DC678">
        <f t="shared" si="287"/>
        <v>0</v>
      </c>
      <c r="DD678" t="s">
        <v>3</v>
      </c>
      <c r="DE678" t="s">
        <v>3</v>
      </c>
      <c r="DF678">
        <f t="shared" si="308"/>
        <v>0</v>
      </c>
      <c r="DG678">
        <f t="shared" si="309"/>
        <v>0</v>
      </c>
      <c r="DH678">
        <f t="shared" si="310"/>
        <v>0</v>
      </c>
      <c r="DI678">
        <f t="shared" si="300"/>
        <v>0</v>
      </c>
      <c r="DJ678">
        <f>DI678</f>
        <v>0</v>
      </c>
      <c r="DK678">
        <v>0</v>
      </c>
      <c r="DL678" t="s">
        <v>3</v>
      </c>
      <c r="DM678">
        <v>0</v>
      </c>
      <c r="DN678" t="s">
        <v>3</v>
      </c>
      <c r="DO678">
        <v>0</v>
      </c>
    </row>
    <row r="679" spans="1:119" x14ac:dyDescent="0.2">
      <c r="A679">
        <f>ROW(Source!A511)</f>
        <v>511</v>
      </c>
      <c r="B679">
        <v>151751235</v>
      </c>
      <c r="C679">
        <v>151752783</v>
      </c>
      <c r="D679">
        <v>37393565</v>
      </c>
      <c r="E679">
        <v>1</v>
      </c>
      <c r="F679">
        <v>1</v>
      </c>
      <c r="G679">
        <v>37345137</v>
      </c>
      <c r="H679">
        <v>3</v>
      </c>
      <c r="I679" t="s">
        <v>657</v>
      </c>
      <c r="J679" t="s">
        <v>658</v>
      </c>
      <c r="K679" t="s">
        <v>659</v>
      </c>
      <c r="L679">
        <v>1348</v>
      </c>
      <c r="N679">
        <v>1009</v>
      </c>
      <c r="O679" t="s">
        <v>511</v>
      </c>
      <c r="P679" t="s">
        <v>511</v>
      </c>
      <c r="Q679">
        <v>1000</v>
      </c>
      <c r="W679">
        <v>0</v>
      </c>
      <c r="X679">
        <v>563176784</v>
      </c>
      <c r="Y679">
        <f t="shared" si="285"/>
        <v>2E-3</v>
      </c>
      <c r="AA679">
        <v>82595.61</v>
      </c>
      <c r="AB679">
        <v>0</v>
      </c>
      <c r="AC679">
        <v>0</v>
      </c>
      <c r="AD679">
        <v>0</v>
      </c>
      <c r="AE679">
        <v>6521.42</v>
      </c>
      <c r="AF679">
        <v>0</v>
      </c>
      <c r="AG679">
        <v>0</v>
      </c>
      <c r="AH679">
        <v>0</v>
      </c>
      <c r="AI679">
        <v>12.64</v>
      </c>
      <c r="AJ679">
        <v>1</v>
      </c>
      <c r="AK679">
        <v>1</v>
      </c>
      <c r="AL679">
        <v>1</v>
      </c>
      <c r="AM679">
        <v>2</v>
      </c>
      <c r="AN679">
        <v>0</v>
      </c>
      <c r="AO679">
        <v>1</v>
      </c>
      <c r="AP679">
        <v>1</v>
      </c>
      <c r="AQ679">
        <v>0</v>
      </c>
      <c r="AR679">
        <v>0</v>
      </c>
      <c r="AS679" t="s">
        <v>3</v>
      </c>
      <c r="AT679">
        <v>2E-3</v>
      </c>
      <c r="AU679" t="s">
        <v>3</v>
      </c>
      <c r="AV679">
        <v>0</v>
      </c>
      <c r="AW679">
        <v>2</v>
      </c>
      <c r="AX679">
        <v>151752790</v>
      </c>
      <c r="AY679">
        <v>1</v>
      </c>
      <c r="AZ679">
        <v>0</v>
      </c>
      <c r="BA679">
        <v>793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CV679">
        <v>0</v>
      </c>
      <c r="CW679">
        <v>0</v>
      </c>
      <c r="CX679">
        <f>ROUND(Y679*Source!I511,9)</f>
        <v>8.9999999999999998E-4</v>
      </c>
      <c r="CY679">
        <f>AA679</f>
        <v>82595.61</v>
      </c>
      <c r="CZ679">
        <f>AE679</f>
        <v>6521.42</v>
      </c>
      <c r="DA679">
        <f>AI679</f>
        <v>12.64</v>
      </c>
      <c r="DB679">
        <f t="shared" si="286"/>
        <v>13.04</v>
      </c>
      <c r="DC679">
        <f t="shared" si="287"/>
        <v>0</v>
      </c>
      <c r="DD679" t="s">
        <v>3</v>
      </c>
      <c r="DE679" t="s">
        <v>3</v>
      </c>
      <c r="DF679">
        <f>ROUND(ROUND(AE679*AI679,2)*CX679,2)</f>
        <v>74.19</v>
      </c>
      <c r="DG679">
        <f t="shared" si="309"/>
        <v>0</v>
      </c>
      <c r="DH679">
        <f t="shared" si="310"/>
        <v>0</v>
      </c>
      <c r="DI679">
        <f t="shared" si="300"/>
        <v>0</v>
      </c>
      <c r="DJ679">
        <f>DF679</f>
        <v>74.19</v>
      </c>
      <c r="DK679">
        <v>0</v>
      </c>
      <c r="DL679" t="s">
        <v>3</v>
      </c>
      <c r="DM679">
        <v>0</v>
      </c>
      <c r="DN679" t="s">
        <v>3</v>
      </c>
      <c r="DO679">
        <v>0</v>
      </c>
    </row>
    <row r="680" spans="1:119" x14ac:dyDescent="0.2">
      <c r="A680">
        <f>ROW(Source!A511)</f>
        <v>511</v>
      </c>
      <c r="B680">
        <v>151751235</v>
      </c>
      <c r="C680">
        <v>151752783</v>
      </c>
      <c r="D680">
        <v>37393650</v>
      </c>
      <c r="E680">
        <v>1</v>
      </c>
      <c r="F680">
        <v>1</v>
      </c>
      <c r="G680">
        <v>37345137</v>
      </c>
      <c r="H680">
        <v>3</v>
      </c>
      <c r="I680" t="s">
        <v>660</v>
      </c>
      <c r="J680" t="s">
        <v>661</v>
      </c>
      <c r="K680" t="s">
        <v>662</v>
      </c>
      <c r="L680">
        <v>1339</v>
      </c>
      <c r="N680">
        <v>1007</v>
      </c>
      <c r="O680" t="s">
        <v>220</v>
      </c>
      <c r="P680" t="s">
        <v>220</v>
      </c>
      <c r="Q680">
        <v>1</v>
      </c>
      <c r="W680">
        <v>0</v>
      </c>
      <c r="X680">
        <v>52858058</v>
      </c>
      <c r="Y680">
        <f t="shared" si="285"/>
        <v>5.3999999999999999E-2</v>
      </c>
      <c r="AA680">
        <v>10077.19</v>
      </c>
      <c r="AB680">
        <v>0</v>
      </c>
      <c r="AC680">
        <v>0</v>
      </c>
      <c r="AD680">
        <v>0</v>
      </c>
      <c r="AE680">
        <v>1828.56</v>
      </c>
      <c r="AF680">
        <v>0</v>
      </c>
      <c r="AG680">
        <v>0</v>
      </c>
      <c r="AH680">
        <v>0</v>
      </c>
      <c r="AI680">
        <v>5.5</v>
      </c>
      <c r="AJ680">
        <v>1</v>
      </c>
      <c r="AK680">
        <v>1</v>
      </c>
      <c r="AL680">
        <v>1</v>
      </c>
      <c r="AM680">
        <v>2</v>
      </c>
      <c r="AN680">
        <v>0</v>
      </c>
      <c r="AO680">
        <v>1</v>
      </c>
      <c r="AP680">
        <v>1</v>
      </c>
      <c r="AQ680">
        <v>0</v>
      </c>
      <c r="AR680">
        <v>0</v>
      </c>
      <c r="AS680" t="s">
        <v>3</v>
      </c>
      <c r="AT680">
        <v>5.3999999999999999E-2</v>
      </c>
      <c r="AU680" t="s">
        <v>3</v>
      </c>
      <c r="AV680">
        <v>0</v>
      </c>
      <c r="AW680">
        <v>2</v>
      </c>
      <c r="AX680">
        <v>151752791</v>
      </c>
      <c r="AY680">
        <v>1</v>
      </c>
      <c r="AZ680">
        <v>0</v>
      </c>
      <c r="BA680">
        <v>794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CV680">
        <v>0</v>
      </c>
      <c r="CW680">
        <v>0</v>
      </c>
      <c r="CX680">
        <f>ROUND(Y680*Source!I511,9)</f>
        <v>2.4299999999999999E-2</v>
      </c>
      <c r="CY680">
        <f>AA680</f>
        <v>10077.19</v>
      </c>
      <c r="CZ680">
        <f>AE680</f>
        <v>1828.56</v>
      </c>
      <c r="DA680">
        <f>AI680</f>
        <v>5.5</v>
      </c>
      <c r="DB680">
        <f t="shared" si="286"/>
        <v>98.74</v>
      </c>
      <c r="DC680">
        <f t="shared" si="287"/>
        <v>0</v>
      </c>
      <c r="DD680" t="s">
        <v>3</v>
      </c>
      <c r="DE680" t="s">
        <v>3</v>
      </c>
      <c r="DF680">
        <f>ROUND(ROUND(AE680*AI680,2)*CX680,2)</f>
        <v>244.39</v>
      </c>
      <c r="DG680">
        <f t="shared" si="309"/>
        <v>0</v>
      </c>
      <c r="DH680">
        <f t="shared" si="310"/>
        <v>0</v>
      </c>
      <c r="DI680">
        <f t="shared" si="300"/>
        <v>0</v>
      </c>
      <c r="DJ680">
        <f>DF680</f>
        <v>244.39</v>
      </c>
      <c r="DK680">
        <v>0</v>
      </c>
      <c r="DL680" t="s">
        <v>3</v>
      </c>
      <c r="DM680">
        <v>0</v>
      </c>
      <c r="DN680" t="s">
        <v>3</v>
      </c>
      <c r="DO680">
        <v>0</v>
      </c>
    </row>
    <row r="681" spans="1:119" x14ac:dyDescent="0.2">
      <c r="A681">
        <f>ROW(Source!A511)</f>
        <v>511</v>
      </c>
      <c r="B681">
        <v>151751235</v>
      </c>
      <c r="C681">
        <v>151752783</v>
      </c>
      <c r="D681">
        <v>37393520</v>
      </c>
      <c r="E681">
        <v>1</v>
      </c>
      <c r="F681">
        <v>1</v>
      </c>
      <c r="G681">
        <v>37345137</v>
      </c>
      <c r="H681">
        <v>3</v>
      </c>
      <c r="I681" t="s">
        <v>663</v>
      </c>
      <c r="J681" t="s">
        <v>664</v>
      </c>
      <c r="K681" t="s">
        <v>665</v>
      </c>
      <c r="L681">
        <v>1339</v>
      </c>
      <c r="N681">
        <v>1007</v>
      </c>
      <c r="O681" t="s">
        <v>220</v>
      </c>
      <c r="P681" t="s">
        <v>220</v>
      </c>
      <c r="Q681">
        <v>1</v>
      </c>
      <c r="W681">
        <v>0</v>
      </c>
      <c r="X681">
        <v>1995860753</v>
      </c>
      <c r="Y681">
        <f t="shared" si="285"/>
        <v>6.7000000000000004E-2</v>
      </c>
      <c r="AA681">
        <v>8124.8</v>
      </c>
      <c r="AB681">
        <v>0</v>
      </c>
      <c r="AC681">
        <v>0</v>
      </c>
      <c r="AD681">
        <v>0</v>
      </c>
      <c r="AE681">
        <v>2472.13</v>
      </c>
      <c r="AF681">
        <v>0</v>
      </c>
      <c r="AG681">
        <v>0</v>
      </c>
      <c r="AH681">
        <v>0</v>
      </c>
      <c r="AI681">
        <v>3.28</v>
      </c>
      <c r="AJ681">
        <v>1</v>
      </c>
      <c r="AK681">
        <v>1</v>
      </c>
      <c r="AL681">
        <v>1</v>
      </c>
      <c r="AM681">
        <v>2</v>
      </c>
      <c r="AN681">
        <v>0</v>
      </c>
      <c r="AO681">
        <v>1</v>
      </c>
      <c r="AP681">
        <v>1</v>
      </c>
      <c r="AQ681">
        <v>0</v>
      </c>
      <c r="AR681">
        <v>0</v>
      </c>
      <c r="AS681" t="s">
        <v>3</v>
      </c>
      <c r="AT681">
        <v>6.7000000000000004E-2</v>
      </c>
      <c r="AU681" t="s">
        <v>3</v>
      </c>
      <c r="AV681">
        <v>0</v>
      </c>
      <c r="AW681">
        <v>2</v>
      </c>
      <c r="AX681">
        <v>151752792</v>
      </c>
      <c r="AY681">
        <v>1</v>
      </c>
      <c r="AZ681">
        <v>0</v>
      </c>
      <c r="BA681">
        <v>795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CV681">
        <v>0</v>
      </c>
      <c r="CW681">
        <v>0</v>
      </c>
      <c r="CX681">
        <f>ROUND(Y681*Source!I511,9)</f>
        <v>3.015E-2</v>
      </c>
      <c r="CY681">
        <f>AA681</f>
        <v>8124.8</v>
      </c>
      <c r="CZ681">
        <f>AE681</f>
        <v>2472.13</v>
      </c>
      <c r="DA681">
        <f>AI681</f>
        <v>3.28</v>
      </c>
      <c r="DB681">
        <f t="shared" si="286"/>
        <v>165.63</v>
      </c>
      <c r="DC681">
        <f t="shared" si="287"/>
        <v>0</v>
      </c>
      <c r="DD681" t="s">
        <v>3</v>
      </c>
      <c r="DE681" t="s">
        <v>3</v>
      </c>
      <c r="DF681">
        <f>ROUND(ROUND(AE681*AI681,2)*CX681,2)</f>
        <v>244.47</v>
      </c>
      <c r="DG681">
        <f t="shared" si="309"/>
        <v>0</v>
      </c>
      <c r="DH681">
        <f t="shared" si="310"/>
        <v>0</v>
      </c>
      <c r="DI681">
        <f t="shared" si="300"/>
        <v>0</v>
      </c>
      <c r="DJ681">
        <f>DF681</f>
        <v>244.47</v>
      </c>
      <c r="DK681">
        <v>0</v>
      </c>
      <c r="DL681" t="s">
        <v>3</v>
      </c>
      <c r="DM681">
        <v>0</v>
      </c>
      <c r="DN681" t="s">
        <v>3</v>
      </c>
      <c r="DO681">
        <v>0</v>
      </c>
    </row>
    <row r="682" spans="1:119" x14ac:dyDescent="0.2">
      <c r="A682">
        <f>ROW(Source!A511)</f>
        <v>511</v>
      </c>
      <c r="B682">
        <v>151751235</v>
      </c>
      <c r="C682">
        <v>151752783</v>
      </c>
      <c r="D682">
        <v>37411931</v>
      </c>
      <c r="E682">
        <v>1</v>
      </c>
      <c r="F682">
        <v>1</v>
      </c>
      <c r="G682">
        <v>37345137</v>
      </c>
      <c r="H682">
        <v>3</v>
      </c>
      <c r="I682" t="s">
        <v>218</v>
      </c>
      <c r="J682" t="s">
        <v>221</v>
      </c>
      <c r="K682" t="s">
        <v>219</v>
      </c>
      <c r="L682">
        <v>1339</v>
      </c>
      <c r="N682">
        <v>1007</v>
      </c>
      <c r="O682" t="s">
        <v>220</v>
      </c>
      <c r="P682" t="s">
        <v>220</v>
      </c>
      <c r="Q682">
        <v>1</v>
      </c>
      <c r="W682">
        <v>0</v>
      </c>
      <c r="X682">
        <v>-1871369451</v>
      </c>
      <c r="Y682">
        <f t="shared" si="285"/>
        <v>0.312</v>
      </c>
      <c r="AA682">
        <v>6526.42</v>
      </c>
      <c r="AB682">
        <v>0</v>
      </c>
      <c r="AC682">
        <v>0</v>
      </c>
      <c r="AD682">
        <v>0</v>
      </c>
      <c r="AE682">
        <v>745.24</v>
      </c>
      <c r="AF682">
        <v>0</v>
      </c>
      <c r="AG682">
        <v>0</v>
      </c>
      <c r="AH682">
        <v>0</v>
      </c>
      <c r="AI682">
        <v>8.74</v>
      </c>
      <c r="AJ682">
        <v>1</v>
      </c>
      <c r="AK682">
        <v>1</v>
      </c>
      <c r="AL682">
        <v>1</v>
      </c>
      <c r="AM682">
        <v>0</v>
      </c>
      <c r="AN682">
        <v>0</v>
      </c>
      <c r="AO682">
        <v>0</v>
      </c>
      <c r="AP682">
        <v>1</v>
      </c>
      <c r="AQ682">
        <v>0</v>
      </c>
      <c r="AR682">
        <v>0</v>
      </c>
      <c r="AS682" t="s">
        <v>3</v>
      </c>
      <c r="AT682">
        <v>0.312</v>
      </c>
      <c r="AU682" t="s">
        <v>3</v>
      </c>
      <c r="AV682">
        <v>0</v>
      </c>
      <c r="AW682">
        <v>1</v>
      </c>
      <c r="AX682">
        <v>-1</v>
      </c>
      <c r="AY682">
        <v>0</v>
      </c>
      <c r="AZ682">
        <v>0</v>
      </c>
      <c r="BA682" t="s">
        <v>3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CV682">
        <v>0</v>
      </c>
      <c r="CW682">
        <v>0</v>
      </c>
      <c r="CX682">
        <f>ROUND(Y682*Source!I511,9)</f>
        <v>0.1404</v>
      </c>
      <c r="CY682">
        <f>AA682</f>
        <v>6526.42</v>
      </c>
      <c r="CZ682">
        <f>AE682</f>
        <v>745.24</v>
      </c>
      <c r="DA682">
        <f>AI682</f>
        <v>8.74</v>
      </c>
      <c r="DB682">
        <f t="shared" si="286"/>
        <v>232.51</v>
      </c>
      <c r="DC682">
        <f t="shared" si="287"/>
        <v>0</v>
      </c>
      <c r="DD682" t="s">
        <v>3</v>
      </c>
      <c r="DE682" t="s">
        <v>3</v>
      </c>
      <c r="DF682">
        <f>ROUND(ROUND(AE682*AI682,2)*CX682,2)</f>
        <v>914.48</v>
      </c>
      <c r="DG682">
        <f t="shared" si="309"/>
        <v>0</v>
      </c>
      <c r="DH682">
        <f t="shared" si="310"/>
        <v>0</v>
      </c>
      <c r="DI682">
        <f t="shared" si="300"/>
        <v>0</v>
      </c>
      <c r="DJ682">
        <f>DF682</f>
        <v>914.48</v>
      </c>
      <c r="DK682">
        <v>0</v>
      </c>
      <c r="DL682" t="s">
        <v>3</v>
      </c>
      <c r="DM682">
        <v>0</v>
      </c>
      <c r="DN682" t="s">
        <v>3</v>
      </c>
      <c r="DO682">
        <v>0</v>
      </c>
    </row>
    <row r="683" spans="1:119" x14ac:dyDescent="0.2">
      <c r="A683">
        <f>ROW(Source!A514)</f>
        <v>514</v>
      </c>
      <c r="B683">
        <v>151751237</v>
      </c>
      <c r="C683">
        <v>151752795</v>
      </c>
      <c r="D683">
        <v>37345142</v>
      </c>
      <c r="E683">
        <v>37345137</v>
      </c>
      <c r="F683">
        <v>1</v>
      </c>
      <c r="G683">
        <v>37345137</v>
      </c>
      <c r="H683">
        <v>1</v>
      </c>
      <c r="I683" t="s">
        <v>497</v>
      </c>
      <c r="J683" t="s">
        <v>3</v>
      </c>
      <c r="K683" t="s">
        <v>498</v>
      </c>
      <c r="L683">
        <v>1191</v>
      </c>
      <c r="N683">
        <v>1013</v>
      </c>
      <c r="O683" t="s">
        <v>499</v>
      </c>
      <c r="P683" t="s">
        <v>499</v>
      </c>
      <c r="Q683">
        <v>1</v>
      </c>
      <c r="W683">
        <v>0</v>
      </c>
      <c r="X683">
        <v>476480486</v>
      </c>
      <c r="Y683">
        <f t="shared" ref="Y683:Y702" si="311">(AT683*0.8)</f>
        <v>44.800000000000004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1</v>
      </c>
      <c r="AJ683">
        <v>1</v>
      </c>
      <c r="AK683">
        <v>1</v>
      </c>
      <c r="AL683">
        <v>1</v>
      </c>
      <c r="AM683">
        <v>-2</v>
      </c>
      <c r="AN683">
        <v>0</v>
      </c>
      <c r="AO683">
        <v>1</v>
      </c>
      <c r="AP683">
        <v>1</v>
      </c>
      <c r="AQ683">
        <v>0</v>
      </c>
      <c r="AR683">
        <v>0</v>
      </c>
      <c r="AS683" t="s">
        <v>3</v>
      </c>
      <c r="AT683">
        <v>56</v>
      </c>
      <c r="AU683" t="s">
        <v>232</v>
      </c>
      <c r="AV683">
        <v>1</v>
      </c>
      <c r="AW683">
        <v>2</v>
      </c>
      <c r="AX683">
        <v>151752797</v>
      </c>
      <c r="AY683">
        <v>1</v>
      </c>
      <c r="AZ683">
        <v>0</v>
      </c>
      <c r="BA683">
        <v>797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CU683">
        <f>ROUND(AT683*Source!I514*AH683*AL683,2)</f>
        <v>0</v>
      </c>
      <c r="CV683">
        <f>ROUND(Y683*Source!I514,9)</f>
        <v>44.8</v>
      </c>
      <c r="CW683">
        <v>0</v>
      </c>
      <c r="CX683">
        <f>ROUND(Y683*Source!I514,9)</f>
        <v>44.8</v>
      </c>
      <c r="CY683">
        <f t="shared" ref="CY683:CY702" si="312">AD683</f>
        <v>0</v>
      </c>
      <c r="CZ683">
        <f t="shared" ref="CZ683:CZ702" si="313">AH683</f>
        <v>0</v>
      </c>
      <c r="DA683">
        <f t="shared" ref="DA683:DA702" si="314">AL683</f>
        <v>1</v>
      </c>
      <c r="DB683">
        <f t="shared" ref="DB683:DB702" si="315">ROUND((ROUND(AT683*CZ683,2)*0.8),6)</f>
        <v>0</v>
      </c>
      <c r="DC683">
        <f t="shared" ref="DC683:DC702" si="316">ROUND((ROUND(AT683*AG683,2)*0.8),6)</f>
        <v>0</v>
      </c>
      <c r="DD683" t="s">
        <v>3</v>
      </c>
      <c r="DE683" t="s">
        <v>3</v>
      </c>
      <c r="DF683">
        <f t="shared" ref="DF683:DF702" si="317">ROUND(ROUND(AE683,2)*CX683,2)</f>
        <v>0</v>
      </c>
      <c r="DG683">
        <f t="shared" si="309"/>
        <v>0</v>
      </c>
      <c r="DH683">
        <f t="shared" si="310"/>
        <v>0</v>
      </c>
      <c r="DI683">
        <f t="shared" si="300"/>
        <v>0</v>
      </c>
      <c r="DJ683">
        <f t="shared" ref="DJ683:DJ702" si="318">DI683</f>
        <v>0</v>
      </c>
      <c r="DK683">
        <v>0</v>
      </c>
      <c r="DL683" t="s">
        <v>3</v>
      </c>
      <c r="DM683">
        <v>0</v>
      </c>
      <c r="DN683" t="s">
        <v>3</v>
      </c>
      <c r="DO683">
        <v>0</v>
      </c>
    </row>
    <row r="684" spans="1:119" x14ac:dyDescent="0.2">
      <c r="A684">
        <f>ROW(Source!A515)</f>
        <v>515</v>
      </c>
      <c r="B684">
        <v>151751235</v>
      </c>
      <c r="C684">
        <v>151752795</v>
      </c>
      <c r="D684">
        <v>37345142</v>
      </c>
      <c r="E684">
        <v>37345137</v>
      </c>
      <c r="F684">
        <v>1</v>
      </c>
      <c r="G684">
        <v>37345137</v>
      </c>
      <c r="H684">
        <v>1</v>
      </c>
      <c r="I684" t="s">
        <v>497</v>
      </c>
      <c r="J684" t="s">
        <v>3</v>
      </c>
      <c r="K684" t="s">
        <v>498</v>
      </c>
      <c r="L684">
        <v>1191</v>
      </c>
      <c r="N684">
        <v>1013</v>
      </c>
      <c r="O684" t="s">
        <v>499</v>
      </c>
      <c r="P684" t="s">
        <v>499</v>
      </c>
      <c r="Q684">
        <v>1</v>
      </c>
      <c r="W684">
        <v>0</v>
      </c>
      <c r="X684">
        <v>476480486</v>
      </c>
      <c r="Y684">
        <f t="shared" si="311"/>
        <v>44.800000000000004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1</v>
      </c>
      <c r="AJ684">
        <v>1</v>
      </c>
      <c r="AK684">
        <v>1</v>
      </c>
      <c r="AL684">
        <v>1</v>
      </c>
      <c r="AM684">
        <v>5</v>
      </c>
      <c r="AN684">
        <v>0</v>
      </c>
      <c r="AO684">
        <v>1</v>
      </c>
      <c r="AP684">
        <v>1</v>
      </c>
      <c r="AQ684">
        <v>0</v>
      </c>
      <c r="AR684">
        <v>0</v>
      </c>
      <c r="AS684" t="s">
        <v>3</v>
      </c>
      <c r="AT684">
        <v>56</v>
      </c>
      <c r="AU684" t="s">
        <v>232</v>
      </c>
      <c r="AV684">
        <v>1</v>
      </c>
      <c r="AW684">
        <v>2</v>
      </c>
      <c r="AX684">
        <v>151752797</v>
      </c>
      <c r="AY684">
        <v>1</v>
      </c>
      <c r="AZ684">
        <v>0</v>
      </c>
      <c r="BA684">
        <v>798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CU684">
        <f>ROUND(AT684*Source!I515*AH684*AL684,2)</f>
        <v>0</v>
      </c>
      <c r="CV684">
        <f>ROUND(Y684*Source!I515,9)</f>
        <v>44.8</v>
      </c>
      <c r="CW684">
        <v>0</v>
      </c>
      <c r="CX684">
        <f>ROUND(Y684*Source!I515,9)</f>
        <v>44.8</v>
      </c>
      <c r="CY684">
        <f t="shared" si="312"/>
        <v>0</v>
      </c>
      <c r="CZ684">
        <f t="shared" si="313"/>
        <v>0</v>
      </c>
      <c r="DA684">
        <f t="shared" si="314"/>
        <v>1</v>
      </c>
      <c r="DB684">
        <f t="shared" si="315"/>
        <v>0</v>
      </c>
      <c r="DC684">
        <f t="shared" si="316"/>
        <v>0</v>
      </c>
      <c r="DD684" t="s">
        <v>3</v>
      </c>
      <c r="DE684" t="s">
        <v>3</v>
      </c>
      <c r="DF684">
        <f t="shared" si="317"/>
        <v>0</v>
      </c>
      <c r="DG684">
        <f t="shared" si="309"/>
        <v>0</v>
      </c>
      <c r="DH684">
        <f t="shared" si="310"/>
        <v>0</v>
      </c>
      <c r="DI684">
        <f t="shared" si="300"/>
        <v>0</v>
      </c>
      <c r="DJ684">
        <f t="shared" si="318"/>
        <v>0</v>
      </c>
      <c r="DK684">
        <v>0</v>
      </c>
      <c r="DL684" t="s">
        <v>3</v>
      </c>
      <c r="DM684">
        <v>0</v>
      </c>
      <c r="DN684" t="s">
        <v>3</v>
      </c>
      <c r="DO684">
        <v>0</v>
      </c>
    </row>
    <row r="685" spans="1:119" x14ac:dyDescent="0.2">
      <c r="A685">
        <f>ROW(Source!A592)</f>
        <v>592</v>
      </c>
      <c r="B685">
        <v>151751237</v>
      </c>
      <c r="C685">
        <v>151752798</v>
      </c>
      <c r="D685">
        <v>37345142</v>
      </c>
      <c r="E685">
        <v>37345137</v>
      </c>
      <c r="F685">
        <v>1</v>
      </c>
      <c r="G685">
        <v>37345137</v>
      </c>
      <c r="H685">
        <v>1</v>
      </c>
      <c r="I685" t="s">
        <v>497</v>
      </c>
      <c r="J685" t="s">
        <v>3</v>
      </c>
      <c r="K685" t="s">
        <v>498</v>
      </c>
      <c r="L685">
        <v>1191</v>
      </c>
      <c r="N685">
        <v>1013</v>
      </c>
      <c r="O685" t="s">
        <v>499</v>
      </c>
      <c r="P685" t="s">
        <v>499</v>
      </c>
      <c r="Q685">
        <v>1</v>
      </c>
      <c r="W685">
        <v>0</v>
      </c>
      <c r="X685">
        <v>476480486</v>
      </c>
      <c r="Y685">
        <f t="shared" si="311"/>
        <v>1.3280000000000001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1</v>
      </c>
      <c r="AJ685">
        <v>1</v>
      </c>
      <c r="AK685">
        <v>1</v>
      </c>
      <c r="AL685">
        <v>1</v>
      </c>
      <c r="AM685">
        <v>-2</v>
      </c>
      <c r="AN685">
        <v>0</v>
      </c>
      <c r="AO685">
        <v>1</v>
      </c>
      <c r="AP685">
        <v>1</v>
      </c>
      <c r="AQ685">
        <v>0</v>
      </c>
      <c r="AR685">
        <v>0</v>
      </c>
      <c r="AS685" t="s">
        <v>3</v>
      </c>
      <c r="AT685">
        <v>1.66</v>
      </c>
      <c r="AU685" t="s">
        <v>232</v>
      </c>
      <c r="AV685">
        <v>1</v>
      </c>
      <c r="AW685">
        <v>2</v>
      </c>
      <c r="AX685">
        <v>151752800</v>
      </c>
      <c r="AY685">
        <v>1</v>
      </c>
      <c r="AZ685">
        <v>0</v>
      </c>
      <c r="BA685">
        <v>799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CU685">
        <f>ROUND(AT685*Source!I592*AH685*AL685,2)</f>
        <v>0</v>
      </c>
      <c r="CV685">
        <f>ROUND(Y685*Source!I592,9)</f>
        <v>1.3280000000000001</v>
      </c>
      <c r="CW685">
        <v>0</v>
      </c>
      <c r="CX685">
        <f>ROUND(Y685*Source!I592,9)</f>
        <v>1.3280000000000001</v>
      </c>
      <c r="CY685">
        <f t="shared" si="312"/>
        <v>0</v>
      </c>
      <c r="CZ685">
        <f t="shared" si="313"/>
        <v>0</v>
      </c>
      <c r="DA685">
        <f t="shared" si="314"/>
        <v>1</v>
      </c>
      <c r="DB685">
        <f t="shared" si="315"/>
        <v>0</v>
      </c>
      <c r="DC685">
        <f t="shared" si="316"/>
        <v>0</v>
      </c>
      <c r="DD685" t="s">
        <v>3</v>
      </c>
      <c r="DE685" t="s">
        <v>3</v>
      </c>
      <c r="DF685">
        <f t="shared" si="317"/>
        <v>0</v>
      </c>
      <c r="DG685">
        <f t="shared" si="309"/>
        <v>0</v>
      </c>
      <c r="DH685">
        <f t="shared" si="310"/>
        <v>0</v>
      </c>
      <c r="DI685">
        <f t="shared" si="300"/>
        <v>0</v>
      </c>
      <c r="DJ685">
        <f t="shared" si="318"/>
        <v>0</v>
      </c>
      <c r="DK685">
        <v>0</v>
      </c>
      <c r="DL685" t="s">
        <v>3</v>
      </c>
      <c r="DM685">
        <v>0</v>
      </c>
      <c r="DN685" t="s">
        <v>3</v>
      </c>
      <c r="DO685">
        <v>0</v>
      </c>
    </row>
    <row r="686" spans="1:119" x14ac:dyDescent="0.2">
      <c r="A686">
        <f>ROW(Source!A593)</f>
        <v>593</v>
      </c>
      <c r="B686">
        <v>151751235</v>
      </c>
      <c r="C686">
        <v>151752798</v>
      </c>
      <c r="D686">
        <v>37345142</v>
      </c>
      <c r="E686">
        <v>37345137</v>
      </c>
      <c r="F686">
        <v>1</v>
      </c>
      <c r="G686">
        <v>37345137</v>
      </c>
      <c r="H686">
        <v>1</v>
      </c>
      <c r="I686" t="s">
        <v>497</v>
      </c>
      <c r="J686" t="s">
        <v>3</v>
      </c>
      <c r="K686" t="s">
        <v>498</v>
      </c>
      <c r="L686">
        <v>1191</v>
      </c>
      <c r="N686">
        <v>1013</v>
      </c>
      <c r="O686" t="s">
        <v>499</v>
      </c>
      <c r="P686" t="s">
        <v>499</v>
      </c>
      <c r="Q686">
        <v>1</v>
      </c>
      <c r="W686">
        <v>0</v>
      </c>
      <c r="X686">
        <v>476480486</v>
      </c>
      <c r="Y686">
        <f t="shared" si="311"/>
        <v>1.3280000000000001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1</v>
      </c>
      <c r="AJ686">
        <v>1</v>
      </c>
      <c r="AK686">
        <v>1</v>
      </c>
      <c r="AL686">
        <v>1</v>
      </c>
      <c r="AM686">
        <v>5</v>
      </c>
      <c r="AN686">
        <v>0</v>
      </c>
      <c r="AO686">
        <v>1</v>
      </c>
      <c r="AP686">
        <v>1</v>
      </c>
      <c r="AQ686">
        <v>0</v>
      </c>
      <c r="AR686">
        <v>0</v>
      </c>
      <c r="AS686" t="s">
        <v>3</v>
      </c>
      <c r="AT686">
        <v>1.66</v>
      </c>
      <c r="AU686" t="s">
        <v>232</v>
      </c>
      <c r="AV686">
        <v>1</v>
      </c>
      <c r="AW686">
        <v>2</v>
      </c>
      <c r="AX686">
        <v>151752800</v>
      </c>
      <c r="AY686">
        <v>1</v>
      </c>
      <c r="AZ686">
        <v>0</v>
      </c>
      <c r="BA686">
        <v>800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CU686">
        <f>ROUND(AT686*Source!I593*AH686*AL686,2)</f>
        <v>0</v>
      </c>
      <c r="CV686">
        <f>ROUND(Y686*Source!I593,9)</f>
        <v>1.3280000000000001</v>
      </c>
      <c r="CW686">
        <v>0</v>
      </c>
      <c r="CX686">
        <f>ROUND(Y686*Source!I593,9)</f>
        <v>1.3280000000000001</v>
      </c>
      <c r="CY686">
        <f t="shared" si="312"/>
        <v>0</v>
      </c>
      <c r="CZ686">
        <f t="shared" si="313"/>
        <v>0</v>
      </c>
      <c r="DA686">
        <f t="shared" si="314"/>
        <v>1</v>
      </c>
      <c r="DB686">
        <f t="shared" si="315"/>
        <v>0</v>
      </c>
      <c r="DC686">
        <f t="shared" si="316"/>
        <v>0</v>
      </c>
      <c r="DD686" t="s">
        <v>3</v>
      </c>
      <c r="DE686" t="s">
        <v>3</v>
      </c>
      <c r="DF686">
        <f t="shared" si="317"/>
        <v>0</v>
      </c>
      <c r="DG686">
        <f t="shared" si="309"/>
        <v>0</v>
      </c>
      <c r="DH686">
        <f t="shared" si="310"/>
        <v>0</v>
      </c>
      <c r="DI686">
        <f t="shared" si="300"/>
        <v>0</v>
      </c>
      <c r="DJ686">
        <f t="shared" si="318"/>
        <v>0</v>
      </c>
      <c r="DK686">
        <v>0</v>
      </c>
      <c r="DL686" t="s">
        <v>3</v>
      </c>
      <c r="DM686">
        <v>0</v>
      </c>
      <c r="DN686" t="s">
        <v>3</v>
      </c>
      <c r="DO686">
        <v>0</v>
      </c>
    </row>
    <row r="687" spans="1:119" x14ac:dyDescent="0.2">
      <c r="A687">
        <f>ROW(Source!A594)</f>
        <v>594</v>
      </c>
      <c r="B687">
        <v>151751237</v>
      </c>
      <c r="C687">
        <v>151752801</v>
      </c>
      <c r="D687">
        <v>37345142</v>
      </c>
      <c r="E687">
        <v>37345137</v>
      </c>
      <c r="F687">
        <v>1</v>
      </c>
      <c r="G687">
        <v>37345137</v>
      </c>
      <c r="H687">
        <v>1</v>
      </c>
      <c r="I687" t="s">
        <v>497</v>
      </c>
      <c r="J687" t="s">
        <v>3</v>
      </c>
      <c r="K687" t="s">
        <v>498</v>
      </c>
      <c r="L687">
        <v>1191</v>
      </c>
      <c r="N687">
        <v>1013</v>
      </c>
      <c r="O687" t="s">
        <v>499</v>
      </c>
      <c r="P687" t="s">
        <v>499</v>
      </c>
      <c r="Q687">
        <v>1</v>
      </c>
      <c r="W687">
        <v>0</v>
      </c>
      <c r="X687">
        <v>476480486</v>
      </c>
      <c r="Y687">
        <f t="shared" si="311"/>
        <v>1.016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1</v>
      </c>
      <c r="AJ687">
        <v>1</v>
      </c>
      <c r="AK687">
        <v>1</v>
      </c>
      <c r="AL687">
        <v>1</v>
      </c>
      <c r="AM687">
        <v>-2</v>
      </c>
      <c r="AN687">
        <v>0</v>
      </c>
      <c r="AO687">
        <v>1</v>
      </c>
      <c r="AP687">
        <v>1</v>
      </c>
      <c r="AQ687">
        <v>0</v>
      </c>
      <c r="AR687">
        <v>0</v>
      </c>
      <c r="AS687" t="s">
        <v>3</v>
      </c>
      <c r="AT687">
        <v>1.27</v>
      </c>
      <c r="AU687" t="s">
        <v>232</v>
      </c>
      <c r="AV687">
        <v>1</v>
      </c>
      <c r="AW687">
        <v>2</v>
      </c>
      <c r="AX687">
        <v>151752803</v>
      </c>
      <c r="AY687">
        <v>1</v>
      </c>
      <c r="AZ687">
        <v>0</v>
      </c>
      <c r="BA687">
        <v>801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CU687">
        <f>ROUND(AT687*Source!I594*AH687*AL687,2)</f>
        <v>0</v>
      </c>
      <c r="CV687">
        <f>ROUND(Y687*Source!I594,9)</f>
        <v>267.20800000000003</v>
      </c>
      <c r="CW687">
        <v>0</v>
      </c>
      <c r="CX687">
        <f>ROUND(Y687*Source!I594,9)</f>
        <v>267.20800000000003</v>
      </c>
      <c r="CY687">
        <f t="shared" si="312"/>
        <v>0</v>
      </c>
      <c r="CZ687">
        <f t="shared" si="313"/>
        <v>0</v>
      </c>
      <c r="DA687">
        <f t="shared" si="314"/>
        <v>1</v>
      </c>
      <c r="DB687">
        <f t="shared" si="315"/>
        <v>0</v>
      </c>
      <c r="DC687">
        <f t="shared" si="316"/>
        <v>0</v>
      </c>
      <c r="DD687" t="s">
        <v>3</v>
      </c>
      <c r="DE687" t="s">
        <v>3</v>
      </c>
      <c r="DF687">
        <f t="shared" si="317"/>
        <v>0</v>
      </c>
      <c r="DG687">
        <f t="shared" si="309"/>
        <v>0</v>
      </c>
      <c r="DH687">
        <f t="shared" si="310"/>
        <v>0</v>
      </c>
      <c r="DI687">
        <f t="shared" si="300"/>
        <v>0</v>
      </c>
      <c r="DJ687">
        <f t="shared" si="318"/>
        <v>0</v>
      </c>
      <c r="DK687">
        <v>0</v>
      </c>
      <c r="DL687" t="s">
        <v>3</v>
      </c>
      <c r="DM687">
        <v>0</v>
      </c>
      <c r="DN687" t="s">
        <v>3</v>
      </c>
      <c r="DO687">
        <v>0</v>
      </c>
    </row>
    <row r="688" spans="1:119" x14ac:dyDescent="0.2">
      <c r="A688">
        <f>ROW(Source!A595)</f>
        <v>595</v>
      </c>
      <c r="B688">
        <v>151751235</v>
      </c>
      <c r="C688">
        <v>151752801</v>
      </c>
      <c r="D688">
        <v>37345142</v>
      </c>
      <c r="E688">
        <v>37345137</v>
      </c>
      <c r="F688">
        <v>1</v>
      </c>
      <c r="G688">
        <v>37345137</v>
      </c>
      <c r="H688">
        <v>1</v>
      </c>
      <c r="I688" t="s">
        <v>497</v>
      </c>
      <c r="J688" t="s">
        <v>3</v>
      </c>
      <c r="K688" t="s">
        <v>498</v>
      </c>
      <c r="L688">
        <v>1191</v>
      </c>
      <c r="N688">
        <v>1013</v>
      </c>
      <c r="O688" t="s">
        <v>499</v>
      </c>
      <c r="P688" t="s">
        <v>499</v>
      </c>
      <c r="Q688">
        <v>1</v>
      </c>
      <c r="W688">
        <v>0</v>
      </c>
      <c r="X688">
        <v>476480486</v>
      </c>
      <c r="Y688">
        <f t="shared" si="311"/>
        <v>1.016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1</v>
      </c>
      <c r="AJ688">
        <v>1</v>
      </c>
      <c r="AK688">
        <v>1</v>
      </c>
      <c r="AL688">
        <v>1</v>
      </c>
      <c r="AM688">
        <v>5</v>
      </c>
      <c r="AN688">
        <v>0</v>
      </c>
      <c r="AO688">
        <v>1</v>
      </c>
      <c r="AP688">
        <v>1</v>
      </c>
      <c r="AQ688">
        <v>0</v>
      </c>
      <c r="AR688">
        <v>0</v>
      </c>
      <c r="AS688" t="s">
        <v>3</v>
      </c>
      <c r="AT688">
        <v>1.27</v>
      </c>
      <c r="AU688" t="s">
        <v>232</v>
      </c>
      <c r="AV688">
        <v>1</v>
      </c>
      <c r="AW688">
        <v>2</v>
      </c>
      <c r="AX688">
        <v>151752803</v>
      </c>
      <c r="AY688">
        <v>1</v>
      </c>
      <c r="AZ688">
        <v>0</v>
      </c>
      <c r="BA688">
        <v>802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CU688">
        <f>ROUND(AT688*Source!I595*AH688*AL688,2)</f>
        <v>0</v>
      </c>
      <c r="CV688">
        <f>ROUND(Y688*Source!I595,9)</f>
        <v>267.20800000000003</v>
      </c>
      <c r="CW688">
        <v>0</v>
      </c>
      <c r="CX688">
        <f>ROUND(Y688*Source!I595,9)</f>
        <v>267.20800000000003</v>
      </c>
      <c r="CY688">
        <f t="shared" si="312"/>
        <v>0</v>
      </c>
      <c r="CZ688">
        <f t="shared" si="313"/>
        <v>0</v>
      </c>
      <c r="DA688">
        <f t="shared" si="314"/>
        <v>1</v>
      </c>
      <c r="DB688">
        <f t="shared" si="315"/>
        <v>0</v>
      </c>
      <c r="DC688">
        <f t="shared" si="316"/>
        <v>0</v>
      </c>
      <c r="DD688" t="s">
        <v>3</v>
      </c>
      <c r="DE688" t="s">
        <v>3</v>
      </c>
      <c r="DF688">
        <f t="shared" si="317"/>
        <v>0</v>
      </c>
      <c r="DG688">
        <f t="shared" si="309"/>
        <v>0</v>
      </c>
      <c r="DH688">
        <f t="shared" si="310"/>
        <v>0</v>
      </c>
      <c r="DI688">
        <f t="shared" si="300"/>
        <v>0</v>
      </c>
      <c r="DJ688">
        <f t="shared" si="318"/>
        <v>0</v>
      </c>
      <c r="DK688">
        <v>0</v>
      </c>
      <c r="DL688" t="s">
        <v>3</v>
      </c>
      <c r="DM688">
        <v>0</v>
      </c>
      <c r="DN688" t="s">
        <v>3</v>
      </c>
      <c r="DO688">
        <v>0</v>
      </c>
    </row>
    <row r="689" spans="1:119" x14ac:dyDescent="0.2">
      <c r="A689">
        <f>ROW(Source!A596)</f>
        <v>596</v>
      </c>
      <c r="B689">
        <v>151751237</v>
      </c>
      <c r="C689">
        <v>151752804</v>
      </c>
      <c r="D689">
        <v>37345142</v>
      </c>
      <c r="E689">
        <v>37345137</v>
      </c>
      <c r="F689">
        <v>1</v>
      </c>
      <c r="G689">
        <v>37345137</v>
      </c>
      <c r="H689">
        <v>1</v>
      </c>
      <c r="I689" t="s">
        <v>497</v>
      </c>
      <c r="J689" t="s">
        <v>3</v>
      </c>
      <c r="K689" t="s">
        <v>498</v>
      </c>
      <c r="L689">
        <v>1191</v>
      </c>
      <c r="N689">
        <v>1013</v>
      </c>
      <c r="O689" t="s">
        <v>499</v>
      </c>
      <c r="P689" t="s">
        <v>499</v>
      </c>
      <c r="Q689">
        <v>1</v>
      </c>
      <c r="W689">
        <v>0</v>
      </c>
      <c r="X689">
        <v>476480486</v>
      </c>
      <c r="Y689">
        <f t="shared" si="311"/>
        <v>44.800000000000004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1</v>
      </c>
      <c r="AJ689">
        <v>1</v>
      </c>
      <c r="AK689">
        <v>1</v>
      </c>
      <c r="AL689">
        <v>1</v>
      </c>
      <c r="AM689">
        <v>-2</v>
      </c>
      <c r="AN689">
        <v>0</v>
      </c>
      <c r="AO689">
        <v>1</v>
      </c>
      <c r="AP689">
        <v>1</v>
      </c>
      <c r="AQ689">
        <v>0</v>
      </c>
      <c r="AR689">
        <v>0</v>
      </c>
      <c r="AS689" t="s">
        <v>3</v>
      </c>
      <c r="AT689">
        <v>56</v>
      </c>
      <c r="AU689" t="s">
        <v>232</v>
      </c>
      <c r="AV689">
        <v>1</v>
      </c>
      <c r="AW689">
        <v>2</v>
      </c>
      <c r="AX689">
        <v>151752806</v>
      </c>
      <c r="AY689">
        <v>1</v>
      </c>
      <c r="AZ689">
        <v>0</v>
      </c>
      <c r="BA689">
        <v>803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CU689">
        <f>ROUND(AT689*Source!I596*AH689*AL689,2)</f>
        <v>0</v>
      </c>
      <c r="CV689">
        <f>ROUND(Y689*Source!I596,9)</f>
        <v>44.8</v>
      </c>
      <c r="CW689">
        <v>0</v>
      </c>
      <c r="CX689">
        <f>ROUND(Y689*Source!I596,9)</f>
        <v>44.8</v>
      </c>
      <c r="CY689">
        <f t="shared" si="312"/>
        <v>0</v>
      </c>
      <c r="CZ689">
        <f t="shared" si="313"/>
        <v>0</v>
      </c>
      <c r="DA689">
        <f t="shared" si="314"/>
        <v>1</v>
      </c>
      <c r="DB689">
        <f t="shared" si="315"/>
        <v>0</v>
      </c>
      <c r="DC689">
        <f t="shared" si="316"/>
        <v>0</v>
      </c>
      <c r="DD689" t="s">
        <v>3</v>
      </c>
      <c r="DE689" t="s">
        <v>3</v>
      </c>
      <c r="DF689">
        <f t="shared" si="317"/>
        <v>0</v>
      </c>
      <c r="DG689">
        <f t="shared" si="309"/>
        <v>0</v>
      </c>
      <c r="DH689">
        <f t="shared" si="310"/>
        <v>0</v>
      </c>
      <c r="DI689">
        <f t="shared" si="300"/>
        <v>0</v>
      </c>
      <c r="DJ689">
        <f t="shared" si="318"/>
        <v>0</v>
      </c>
      <c r="DK689">
        <v>0</v>
      </c>
      <c r="DL689" t="s">
        <v>3</v>
      </c>
      <c r="DM689">
        <v>0</v>
      </c>
      <c r="DN689" t="s">
        <v>3</v>
      </c>
      <c r="DO689">
        <v>0</v>
      </c>
    </row>
    <row r="690" spans="1:119" x14ac:dyDescent="0.2">
      <c r="A690">
        <f>ROW(Source!A597)</f>
        <v>597</v>
      </c>
      <c r="B690">
        <v>151751235</v>
      </c>
      <c r="C690">
        <v>151752804</v>
      </c>
      <c r="D690">
        <v>37345142</v>
      </c>
      <c r="E690">
        <v>37345137</v>
      </c>
      <c r="F690">
        <v>1</v>
      </c>
      <c r="G690">
        <v>37345137</v>
      </c>
      <c r="H690">
        <v>1</v>
      </c>
      <c r="I690" t="s">
        <v>497</v>
      </c>
      <c r="J690" t="s">
        <v>3</v>
      </c>
      <c r="K690" t="s">
        <v>498</v>
      </c>
      <c r="L690">
        <v>1191</v>
      </c>
      <c r="N690">
        <v>1013</v>
      </c>
      <c r="O690" t="s">
        <v>499</v>
      </c>
      <c r="P690" t="s">
        <v>499</v>
      </c>
      <c r="Q690">
        <v>1</v>
      </c>
      <c r="W690">
        <v>0</v>
      </c>
      <c r="X690">
        <v>476480486</v>
      </c>
      <c r="Y690">
        <f t="shared" si="311"/>
        <v>44.800000000000004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1</v>
      </c>
      <c r="AJ690">
        <v>1</v>
      </c>
      <c r="AK690">
        <v>1</v>
      </c>
      <c r="AL690">
        <v>1</v>
      </c>
      <c r="AM690">
        <v>5</v>
      </c>
      <c r="AN690">
        <v>0</v>
      </c>
      <c r="AO690">
        <v>1</v>
      </c>
      <c r="AP690">
        <v>1</v>
      </c>
      <c r="AQ690">
        <v>0</v>
      </c>
      <c r="AR690">
        <v>0</v>
      </c>
      <c r="AS690" t="s">
        <v>3</v>
      </c>
      <c r="AT690">
        <v>56</v>
      </c>
      <c r="AU690" t="s">
        <v>232</v>
      </c>
      <c r="AV690">
        <v>1</v>
      </c>
      <c r="AW690">
        <v>2</v>
      </c>
      <c r="AX690">
        <v>151752806</v>
      </c>
      <c r="AY690">
        <v>1</v>
      </c>
      <c r="AZ690">
        <v>0</v>
      </c>
      <c r="BA690">
        <v>804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CU690">
        <f>ROUND(AT690*Source!I597*AH690*AL690,2)</f>
        <v>0</v>
      </c>
      <c r="CV690">
        <f>ROUND(Y690*Source!I597,9)</f>
        <v>44.8</v>
      </c>
      <c r="CW690">
        <v>0</v>
      </c>
      <c r="CX690">
        <f>ROUND(Y690*Source!I597,9)</f>
        <v>44.8</v>
      </c>
      <c r="CY690">
        <f t="shared" si="312"/>
        <v>0</v>
      </c>
      <c r="CZ690">
        <f t="shared" si="313"/>
        <v>0</v>
      </c>
      <c r="DA690">
        <f t="shared" si="314"/>
        <v>1</v>
      </c>
      <c r="DB690">
        <f t="shared" si="315"/>
        <v>0</v>
      </c>
      <c r="DC690">
        <f t="shared" si="316"/>
        <v>0</v>
      </c>
      <c r="DD690" t="s">
        <v>3</v>
      </c>
      <c r="DE690" t="s">
        <v>3</v>
      </c>
      <c r="DF690">
        <f t="shared" si="317"/>
        <v>0</v>
      </c>
      <c r="DG690">
        <f t="shared" si="309"/>
        <v>0</v>
      </c>
      <c r="DH690">
        <f t="shared" si="310"/>
        <v>0</v>
      </c>
      <c r="DI690">
        <f t="shared" si="300"/>
        <v>0</v>
      </c>
      <c r="DJ690">
        <f t="shared" si="318"/>
        <v>0</v>
      </c>
      <c r="DK690">
        <v>0</v>
      </c>
      <c r="DL690" t="s">
        <v>3</v>
      </c>
      <c r="DM690">
        <v>0</v>
      </c>
      <c r="DN690" t="s">
        <v>3</v>
      </c>
      <c r="DO690">
        <v>0</v>
      </c>
    </row>
    <row r="691" spans="1:119" x14ac:dyDescent="0.2">
      <c r="A691">
        <f>ROW(Source!A633)</f>
        <v>633</v>
      </c>
      <c r="B691">
        <v>151751237</v>
      </c>
      <c r="C691">
        <v>151752807</v>
      </c>
      <c r="D691">
        <v>37345142</v>
      </c>
      <c r="E691">
        <v>37345137</v>
      </c>
      <c r="F691">
        <v>1</v>
      </c>
      <c r="G691">
        <v>37345137</v>
      </c>
      <c r="H691">
        <v>1</v>
      </c>
      <c r="I691" t="s">
        <v>497</v>
      </c>
      <c r="J691" t="s">
        <v>3</v>
      </c>
      <c r="K691" t="s">
        <v>498</v>
      </c>
      <c r="L691">
        <v>1191</v>
      </c>
      <c r="N691">
        <v>1013</v>
      </c>
      <c r="O691" t="s">
        <v>499</v>
      </c>
      <c r="P691" t="s">
        <v>499</v>
      </c>
      <c r="Q691">
        <v>1</v>
      </c>
      <c r="W691">
        <v>0</v>
      </c>
      <c r="X691">
        <v>476480486</v>
      </c>
      <c r="Y691">
        <f t="shared" si="311"/>
        <v>3.9200000000000004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1</v>
      </c>
      <c r="AJ691">
        <v>1</v>
      </c>
      <c r="AK691">
        <v>1</v>
      </c>
      <c r="AL691">
        <v>1</v>
      </c>
      <c r="AM691">
        <v>-2</v>
      </c>
      <c r="AN691">
        <v>0</v>
      </c>
      <c r="AO691">
        <v>1</v>
      </c>
      <c r="AP691">
        <v>1</v>
      </c>
      <c r="AQ691">
        <v>0</v>
      </c>
      <c r="AR691">
        <v>0</v>
      </c>
      <c r="AS691" t="s">
        <v>3</v>
      </c>
      <c r="AT691">
        <v>4.9000000000000004</v>
      </c>
      <c r="AU691" t="s">
        <v>232</v>
      </c>
      <c r="AV691">
        <v>1</v>
      </c>
      <c r="AW691">
        <v>2</v>
      </c>
      <c r="AX691">
        <v>151752809</v>
      </c>
      <c r="AY691">
        <v>1</v>
      </c>
      <c r="AZ691">
        <v>0</v>
      </c>
      <c r="BA691">
        <v>805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CU691">
        <f>ROUND(AT691*Source!I633*AH691*AL691,2)</f>
        <v>0</v>
      </c>
      <c r="CV691">
        <f>ROUND(Y691*Source!I633,9)</f>
        <v>3.92</v>
      </c>
      <c r="CW691">
        <v>0</v>
      </c>
      <c r="CX691">
        <f>ROUND(Y691*Source!I633,9)</f>
        <v>3.92</v>
      </c>
      <c r="CY691">
        <f t="shared" si="312"/>
        <v>0</v>
      </c>
      <c r="CZ691">
        <f t="shared" si="313"/>
        <v>0</v>
      </c>
      <c r="DA691">
        <f t="shared" si="314"/>
        <v>1</v>
      </c>
      <c r="DB691">
        <f t="shared" si="315"/>
        <v>0</v>
      </c>
      <c r="DC691">
        <f t="shared" si="316"/>
        <v>0</v>
      </c>
      <c r="DD691" t="s">
        <v>3</v>
      </c>
      <c r="DE691" t="s">
        <v>3</v>
      </c>
      <c r="DF691">
        <f t="shared" si="317"/>
        <v>0</v>
      </c>
      <c r="DG691">
        <f t="shared" si="309"/>
        <v>0</v>
      </c>
      <c r="DH691">
        <f t="shared" si="310"/>
        <v>0</v>
      </c>
      <c r="DI691">
        <f t="shared" si="300"/>
        <v>0</v>
      </c>
      <c r="DJ691">
        <f t="shared" si="318"/>
        <v>0</v>
      </c>
      <c r="DK691">
        <v>0</v>
      </c>
      <c r="DL691" t="s">
        <v>3</v>
      </c>
      <c r="DM691">
        <v>0</v>
      </c>
      <c r="DN691" t="s">
        <v>3</v>
      </c>
      <c r="DO691">
        <v>0</v>
      </c>
    </row>
    <row r="692" spans="1:119" x14ac:dyDescent="0.2">
      <c r="A692">
        <f>ROW(Source!A634)</f>
        <v>634</v>
      </c>
      <c r="B692">
        <v>151751235</v>
      </c>
      <c r="C692">
        <v>151752807</v>
      </c>
      <c r="D692">
        <v>37345142</v>
      </c>
      <c r="E692">
        <v>37345137</v>
      </c>
      <c r="F692">
        <v>1</v>
      </c>
      <c r="G692">
        <v>37345137</v>
      </c>
      <c r="H692">
        <v>1</v>
      </c>
      <c r="I692" t="s">
        <v>497</v>
      </c>
      <c r="J692" t="s">
        <v>3</v>
      </c>
      <c r="K692" t="s">
        <v>498</v>
      </c>
      <c r="L692">
        <v>1191</v>
      </c>
      <c r="N692">
        <v>1013</v>
      </c>
      <c r="O692" t="s">
        <v>499</v>
      </c>
      <c r="P692" t="s">
        <v>499</v>
      </c>
      <c r="Q692">
        <v>1</v>
      </c>
      <c r="W692">
        <v>0</v>
      </c>
      <c r="X692">
        <v>476480486</v>
      </c>
      <c r="Y692">
        <f t="shared" si="311"/>
        <v>3.9200000000000004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1</v>
      </c>
      <c r="AJ692">
        <v>1</v>
      </c>
      <c r="AK692">
        <v>1</v>
      </c>
      <c r="AL692">
        <v>1</v>
      </c>
      <c r="AM692">
        <v>5</v>
      </c>
      <c r="AN692">
        <v>0</v>
      </c>
      <c r="AO692">
        <v>1</v>
      </c>
      <c r="AP692">
        <v>1</v>
      </c>
      <c r="AQ692">
        <v>0</v>
      </c>
      <c r="AR692">
        <v>0</v>
      </c>
      <c r="AS692" t="s">
        <v>3</v>
      </c>
      <c r="AT692">
        <v>4.9000000000000004</v>
      </c>
      <c r="AU692" t="s">
        <v>232</v>
      </c>
      <c r="AV692">
        <v>1</v>
      </c>
      <c r="AW692">
        <v>2</v>
      </c>
      <c r="AX692">
        <v>151752809</v>
      </c>
      <c r="AY692">
        <v>1</v>
      </c>
      <c r="AZ692">
        <v>0</v>
      </c>
      <c r="BA692">
        <v>806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CU692">
        <f>ROUND(AT692*Source!I634*AH692*AL692,2)</f>
        <v>0</v>
      </c>
      <c r="CV692">
        <f>ROUND(Y692*Source!I634,9)</f>
        <v>3.92</v>
      </c>
      <c r="CW692">
        <v>0</v>
      </c>
      <c r="CX692">
        <f>ROUND(Y692*Source!I634,9)</f>
        <v>3.92</v>
      </c>
      <c r="CY692">
        <f t="shared" si="312"/>
        <v>0</v>
      </c>
      <c r="CZ692">
        <f t="shared" si="313"/>
        <v>0</v>
      </c>
      <c r="DA692">
        <f t="shared" si="314"/>
        <v>1</v>
      </c>
      <c r="DB692">
        <f t="shared" si="315"/>
        <v>0</v>
      </c>
      <c r="DC692">
        <f t="shared" si="316"/>
        <v>0</v>
      </c>
      <c r="DD692" t="s">
        <v>3</v>
      </c>
      <c r="DE692" t="s">
        <v>3</v>
      </c>
      <c r="DF692">
        <f t="shared" si="317"/>
        <v>0</v>
      </c>
      <c r="DG692">
        <f t="shared" si="309"/>
        <v>0</v>
      </c>
      <c r="DH692">
        <f t="shared" si="310"/>
        <v>0</v>
      </c>
      <c r="DI692">
        <f t="shared" si="300"/>
        <v>0</v>
      </c>
      <c r="DJ692">
        <f t="shared" si="318"/>
        <v>0</v>
      </c>
      <c r="DK692">
        <v>0</v>
      </c>
      <c r="DL692" t="s">
        <v>3</v>
      </c>
      <c r="DM692">
        <v>0</v>
      </c>
      <c r="DN692" t="s">
        <v>3</v>
      </c>
      <c r="DO692">
        <v>0</v>
      </c>
    </row>
    <row r="693" spans="1:119" x14ac:dyDescent="0.2">
      <c r="A693">
        <f>ROW(Source!A635)</f>
        <v>635</v>
      </c>
      <c r="B693">
        <v>151751237</v>
      </c>
      <c r="C693">
        <v>151752810</v>
      </c>
      <c r="D693">
        <v>37345142</v>
      </c>
      <c r="E693">
        <v>37345137</v>
      </c>
      <c r="F693">
        <v>1</v>
      </c>
      <c r="G693">
        <v>37345137</v>
      </c>
      <c r="H693">
        <v>1</v>
      </c>
      <c r="I693" t="s">
        <v>497</v>
      </c>
      <c r="J693" t="s">
        <v>3</v>
      </c>
      <c r="K693" t="s">
        <v>498</v>
      </c>
      <c r="L693">
        <v>1191</v>
      </c>
      <c r="N693">
        <v>1013</v>
      </c>
      <c r="O693" t="s">
        <v>499</v>
      </c>
      <c r="P693" t="s">
        <v>499</v>
      </c>
      <c r="Q693">
        <v>1</v>
      </c>
      <c r="W693">
        <v>0</v>
      </c>
      <c r="X693">
        <v>476480486</v>
      </c>
      <c r="Y693">
        <f t="shared" si="311"/>
        <v>1.2800000000000002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1</v>
      </c>
      <c r="AJ693">
        <v>1</v>
      </c>
      <c r="AK693">
        <v>1</v>
      </c>
      <c r="AL693">
        <v>1</v>
      </c>
      <c r="AM693">
        <v>-2</v>
      </c>
      <c r="AN693">
        <v>0</v>
      </c>
      <c r="AO693">
        <v>1</v>
      </c>
      <c r="AP693">
        <v>1</v>
      </c>
      <c r="AQ693">
        <v>0</v>
      </c>
      <c r="AR693">
        <v>0</v>
      </c>
      <c r="AS693" t="s">
        <v>3</v>
      </c>
      <c r="AT693">
        <v>1.6</v>
      </c>
      <c r="AU693" t="s">
        <v>232</v>
      </c>
      <c r="AV693">
        <v>1</v>
      </c>
      <c r="AW693">
        <v>2</v>
      </c>
      <c r="AX693">
        <v>151752812</v>
      </c>
      <c r="AY693">
        <v>1</v>
      </c>
      <c r="AZ693">
        <v>0</v>
      </c>
      <c r="BA693">
        <v>807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CU693">
        <f>ROUND(AT693*Source!I635*AH693*AL693,2)</f>
        <v>0</v>
      </c>
      <c r="CV693">
        <f>ROUND(Y693*Source!I635,9)</f>
        <v>128</v>
      </c>
      <c r="CW693">
        <v>0</v>
      </c>
      <c r="CX693">
        <f>ROUND(Y693*Source!I635,9)</f>
        <v>128</v>
      </c>
      <c r="CY693">
        <f t="shared" si="312"/>
        <v>0</v>
      </c>
      <c r="CZ693">
        <f t="shared" si="313"/>
        <v>0</v>
      </c>
      <c r="DA693">
        <f t="shared" si="314"/>
        <v>1</v>
      </c>
      <c r="DB693">
        <f t="shared" si="315"/>
        <v>0</v>
      </c>
      <c r="DC693">
        <f t="shared" si="316"/>
        <v>0</v>
      </c>
      <c r="DD693" t="s">
        <v>3</v>
      </c>
      <c r="DE693" t="s">
        <v>3</v>
      </c>
      <c r="DF693">
        <f t="shared" si="317"/>
        <v>0</v>
      </c>
      <c r="DG693">
        <f t="shared" si="309"/>
        <v>0</v>
      </c>
      <c r="DH693">
        <f t="shared" si="310"/>
        <v>0</v>
      </c>
      <c r="DI693">
        <f t="shared" si="300"/>
        <v>0</v>
      </c>
      <c r="DJ693">
        <f t="shared" si="318"/>
        <v>0</v>
      </c>
      <c r="DK693">
        <v>0</v>
      </c>
      <c r="DL693" t="s">
        <v>3</v>
      </c>
      <c r="DM693">
        <v>0</v>
      </c>
      <c r="DN693" t="s">
        <v>3</v>
      </c>
      <c r="DO693">
        <v>0</v>
      </c>
    </row>
    <row r="694" spans="1:119" x14ac:dyDescent="0.2">
      <c r="A694">
        <f>ROW(Source!A636)</f>
        <v>636</v>
      </c>
      <c r="B694">
        <v>151751235</v>
      </c>
      <c r="C694">
        <v>151752810</v>
      </c>
      <c r="D694">
        <v>37345142</v>
      </c>
      <c r="E694">
        <v>37345137</v>
      </c>
      <c r="F694">
        <v>1</v>
      </c>
      <c r="G694">
        <v>37345137</v>
      </c>
      <c r="H694">
        <v>1</v>
      </c>
      <c r="I694" t="s">
        <v>497</v>
      </c>
      <c r="J694" t="s">
        <v>3</v>
      </c>
      <c r="K694" t="s">
        <v>498</v>
      </c>
      <c r="L694">
        <v>1191</v>
      </c>
      <c r="N694">
        <v>1013</v>
      </c>
      <c r="O694" t="s">
        <v>499</v>
      </c>
      <c r="P694" t="s">
        <v>499</v>
      </c>
      <c r="Q694">
        <v>1</v>
      </c>
      <c r="W694">
        <v>0</v>
      </c>
      <c r="X694">
        <v>476480486</v>
      </c>
      <c r="Y694">
        <f t="shared" si="311"/>
        <v>1.2800000000000002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1</v>
      </c>
      <c r="AJ694">
        <v>1</v>
      </c>
      <c r="AK694">
        <v>1</v>
      </c>
      <c r="AL694">
        <v>1</v>
      </c>
      <c r="AM694">
        <v>5</v>
      </c>
      <c r="AN694">
        <v>0</v>
      </c>
      <c r="AO694">
        <v>1</v>
      </c>
      <c r="AP694">
        <v>1</v>
      </c>
      <c r="AQ694">
        <v>0</v>
      </c>
      <c r="AR694">
        <v>0</v>
      </c>
      <c r="AS694" t="s">
        <v>3</v>
      </c>
      <c r="AT694">
        <v>1.6</v>
      </c>
      <c r="AU694" t="s">
        <v>232</v>
      </c>
      <c r="AV694">
        <v>1</v>
      </c>
      <c r="AW694">
        <v>2</v>
      </c>
      <c r="AX694">
        <v>151752812</v>
      </c>
      <c r="AY694">
        <v>1</v>
      </c>
      <c r="AZ694">
        <v>0</v>
      </c>
      <c r="BA694">
        <v>808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CU694">
        <f>ROUND(AT694*Source!I636*AH694*AL694,2)</f>
        <v>0</v>
      </c>
      <c r="CV694">
        <f>ROUND(Y694*Source!I636,9)</f>
        <v>128</v>
      </c>
      <c r="CW694">
        <v>0</v>
      </c>
      <c r="CX694">
        <f>ROUND(Y694*Source!I636,9)</f>
        <v>128</v>
      </c>
      <c r="CY694">
        <f t="shared" si="312"/>
        <v>0</v>
      </c>
      <c r="CZ694">
        <f t="shared" si="313"/>
        <v>0</v>
      </c>
      <c r="DA694">
        <f t="shared" si="314"/>
        <v>1</v>
      </c>
      <c r="DB694">
        <f t="shared" si="315"/>
        <v>0</v>
      </c>
      <c r="DC694">
        <f t="shared" si="316"/>
        <v>0</v>
      </c>
      <c r="DD694" t="s">
        <v>3</v>
      </c>
      <c r="DE694" t="s">
        <v>3</v>
      </c>
      <c r="DF694">
        <f t="shared" si="317"/>
        <v>0</v>
      </c>
      <c r="DG694">
        <f t="shared" si="309"/>
        <v>0</v>
      </c>
      <c r="DH694">
        <f t="shared" si="310"/>
        <v>0</v>
      </c>
      <c r="DI694">
        <f t="shared" si="300"/>
        <v>0</v>
      </c>
      <c r="DJ694">
        <f t="shared" si="318"/>
        <v>0</v>
      </c>
      <c r="DK694">
        <v>0</v>
      </c>
      <c r="DL694" t="s">
        <v>3</v>
      </c>
      <c r="DM694">
        <v>0</v>
      </c>
      <c r="DN694" t="s">
        <v>3</v>
      </c>
      <c r="DO694">
        <v>0</v>
      </c>
    </row>
    <row r="695" spans="1:119" x14ac:dyDescent="0.2">
      <c r="A695">
        <f>ROW(Source!A637)</f>
        <v>637</v>
      </c>
      <c r="B695">
        <v>151751237</v>
      </c>
      <c r="C695">
        <v>151752813</v>
      </c>
      <c r="D695">
        <v>37345142</v>
      </c>
      <c r="E695">
        <v>37345137</v>
      </c>
      <c r="F695">
        <v>1</v>
      </c>
      <c r="G695">
        <v>37345137</v>
      </c>
      <c r="H695">
        <v>1</v>
      </c>
      <c r="I695" t="s">
        <v>497</v>
      </c>
      <c r="J695" t="s">
        <v>3</v>
      </c>
      <c r="K695" t="s">
        <v>498</v>
      </c>
      <c r="L695">
        <v>1191</v>
      </c>
      <c r="N695">
        <v>1013</v>
      </c>
      <c r="O695" t="s">
        <v>499</v>
      </c>
      <c r="P695" t="s">
        <v>499</v>
      </c>
      <c r="Q695">
        <v>1</v>
      </c>
      <c r="W695">
        <v>0</v>
      </c>
      <c r="X695">
        <v>476480486</v>
      </c>
      <c r="Y695">
        <f t="shared" si="311"/>
        <v>44.800000000000004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1</v>
      </c>
      <c r="AJ695">
        <v>1</v>
      </c>
      <c r="AK695">
        <v>1</v>
      </c>
      <c r="AL695">
        <v>1</v>
      </c>
      <c r="AM695">
        <v>-2</v>
      </c>
      <c r="AN695">
        <v>0</v>
      </c>
      <c r="AO695">
        <v>1</v>
      </c>
      <c r="AP695">
        <v>1</v>
      </c>
      <c r="AQ695">
        <v>0</v>
      </c>
      <c r="AR695">
        <v>0</v>
      </c>
      <c r="AS695" t="s">
        <v>3</v>
      </c>
      <c r="AT695">
        <v>56</v>
      </c>
      <c r="AU695" t="s">
        <v>232</v>
      </c>
      <c r="AV695">
        <v>1</v>
      </c>
      <c r="AW695">
        <v>2</v>
      </c>
      <c r="AX695">
        <v>151752815</v>
      </c>
      <c r="AY695">
        <v>1</v>
      </c>
      <c r="AZ695">
        <v>0</v>
      </c>
      <c r="BA695">
        <v>809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CU695">
        <f>ROUND(AT695*Source!I637*AH695*AL695,2)</f>
        <v>0</v>
      </c>
      <c r="CV695">
        <f>ROUND(Y695*Source!I637,9)</f>
        <v>44.8</v>
      </c>
      <c r="CW695">
        <v>0</v>
      </c>
      <c r="CX695">
        <f>ROUND(Y695*Source!I637,9)</f>
        <v>44.8</v>
      </c>
      <c r="CY695">
        <f t="shared" si="312"/>
        <v>0</v>
      </c>
      <c r="CZ695">
        <f t="shared" si="313"/>
        <v>0</v>
      </c>
      <c r="DA695">
        <f t="shared" si="314"/>
        <v>1</v>
      </c>
      <c r="DB695">
        <f t="shared" si="315"/>
        <v>0</v>
      </c>
      <c r="DC695">
        <f t="shared" si="316"/>
        <v>0</v>
      </c>
      <c r="DD695" t="s">
        <v>3</v>
      </c>
      <c r="DE695" t="s">
        <v>3</v>
      </c>
      <c r="DF695">
        <f t="shared" si="317"/>
        <v>0</v>
      </c>
      <c r="DG695">
        <f t="shared" si="309"/>
        <v>0</v>
      </c>
      <c r="DH695">
        <f t="shared" si="310"/>
        <v>0</v>
      </c>
      <c r="DI695">
        <f t="shared" si="300"/>
        <v>0</v>
      </c>
      <c r="DJ695">
        <f t="shared" si="318"/>
        <v>0</v>
      </c>
      <c r="DK695">
        <v>0</v>
      </c>
      <c r="DL695" t="s">
        <v>3</v>
      </c>
      <c r="DM695">
        <v>0</v>
      </c>
      <c r="DN695" t="s">
        <v>3</v>
      </c>
      <c r="DO695">
        <v>0</v>
      </c>
    </row>
    <row r="696" spans="1:119" x14ac:dyDescent="0.2">
      <c r="A696">
        <f>ROW(Source!A638)</f>
        <v>638</v>
      </c>
      <c r="B696">
        <v>151751235</v>
      </c>
      <c r="C696">
        <v>151752813</v>
      </c>
      <c r="D696">
        <v>37345142</v>
      </c>
      <c r="E696">
        <v>37345137</v>
      </c>
      <c r="F696">
        <v>1</v>
      </c>
      <c r="G696">
        <v>37345137</v>
      </c>
      <c r="H696">
        <v>1</v>
      </c>
      <c r="I696" t="s">
        <v>497</v>
      </c>
      <c r="J696" t="s">
        <v>3</v>
      </c>
      <c r="K696" t="s">
        <v>498</v>
      </c>
      <c r="L696">
        <v>1191</v>
      </c>
      <c r="N696">
        <v>1013</v>
      </c>
      <c r="O696" t="s">
        <v>499</v>
      </c>
      <c r="P696" t="s">
        <v>499</v>
      </c>
      <c r="Q696">
        <v>1</v>
      </c>
      <c r="W696">
        <v>0</v>
      </c>
      <c r="X696">
        <v>476480486</v>
      </c>
      <c r="Y696">
        <f t="shared" si="311"/>
        <v>44.800000000000004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1</v>
      </c>
      <c r="AJ696">
        <v>1</v>
      </c>
      <c r="AK696">
        <v>1</v>
      </c>
      <c r="AL696">
        <v>1</v>
      </c>
      <c r="AM696">
        <v>5</v>
      </c>
      <c r="AN696">
        <v>0</v>
      </c>
      <c r="AO696">
        <v>1</v>
      </c>
      <c r="AP696">
        <v>1</v>
      </c>
      <c r="AQ696">
        <v>0</v>
      </c>
      <c r="AR696">
        <v>0</v>
      </c>
      <c r="AS696" t="s">
        <v>3</v>
      </c>
      <c r="AT696">
        <v>56</v>
      </c>
      <c r="AU696" t="s">
        <v>232</v>
      </c>
      <c r="AV696">
        <v>1</v>
      </c>
      <c r="AW696">
        <v>2</v>
      </c>
      <c r="AX696">
        <v>151752815</v>
      </c>
      <c r="AY696">
        <v>1</v>
      </c>
      <c r="AZ696">
        <v>0</v>
      </c>
      <c r="BA696">
        <v>810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CU696">
        <f>ROUND(AT696*Source!I638*AH696*AL696,2)</f>
        <v>0</v>
      </c>
      <c r="CV696">
        <f>ROUND(Y696*Source!I638,9)</f>
        <v>44.8</v>
      </c>
      <c r="CW696">
        <v>0</v>
      </c>
      <c r="CX696">
        <f>ROUND(Y696*Source!I638,9)</f>
        <v>44.8</v>
      </c>
      <c r="CY696">
        <f t="shared" si="312"/>
        <v>0</v>
      </c>
      <c r="CZ696">
        <f t="shared" si="313"/>
        <v>0</v>
      </c>
      <c r="DA696">
        <f t="shared" si="314"/>
        <v>1</v>
      </c>
      <c r="DB696">
        <f t="shared" si="315"/>
        <v>0</v>
      </c>
      <c r="DC696">
        <f t="shared" si="316"/>
        <v>0</v>
      </c>
      <c r="DD696" t="s">
        <v>3</v>
      </c>
      <c r="DE696" t="s">
        <v>3</v>
      </c>
      <c r="DF696">
        <f t="shared" si="317"/>
        <v>0</v>
      </c>
      <c r="DG696">
        <f t="shared" si="309"/>
        <v>0</v>
      </c>
      <c r="DH696">
        <f t="shared" si="310"/>
        <v>0</v>
      </c>
      <c r="DI696">
        <f t="shared" si="300"/>
        <v>0</v>
      </c>
      <c r="DJ696">
        <f t="shared" si="318"/>
        <v>0</v>
      </c>
      <c r="DK696">
        <v>0</v>
      </c>
      <c r="DL696" t="s">
        <v>3</v>
      </c>
      <c r="DM696">
        <v>0</v>
      </c>
      <c r="DN696" t="s">
        <v>3</v>
      </c>
      <c r="DO696">
        <v>0</v>
      </c>
    </row>
    <row r="697" spans="1:119" x14ac:dyDescent="0.2">
      <c r="A697">
        <f>ROW(Source!A674)</f>
        <v>674</v>
      </c>
      <c r="B697">
        <v>151751237</v>
      </c>
      <c r="C697">
        <v>151752816</v>
      </c>
      <c r="D697">
        <v>37345142</v>
      </c>
      <c r="E697">
        <v>37345137</v>
      </c>
      <c r="F697">
        <v>1</v>
      </c>
      <c r="G697">
        <v>37345137</v>
      </c>
      <c r="H697">
        <v>1</v>
      </c>
      <c r="I697" t="s">
        <v>497</v>
      </c>
      <c r="J697" t="s">
        <v>3</v>
      </c>
      <c r="K697" t="s">
        <v>498</v>
      </c>
      <c r="L697">
        <v>1191</v>
      </c>
      <c r="N697">
        <v>1013</v>
      </c>
      <c r="O697" t="s">
        <v>499</v>
      </c>
      <c r="P697" t="s">
        <v>499</v>
      </c>
      <c r="Q697">
        <v>1</v>
      </c>
      <c r="W697">
        <v>0</v>
      </c>
      <c r="X697">
        <v>476480486</v>
      </c>
      <c r="Y697">
        <f t="shared" si="311"/>
        <v>1.3280000000000001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1</v>
      </c>
      <c r="AJ697">
        <v>1</v>
      </c>
      <c r="AK697">
        <v>1</v>
      </c>
      <c r="AL697">
        <v>1</v>
      </c>
      <c r="AM697">
        <v>-2</v>
      </c>
      <c r="AN697">
        <v>0</v>
      </c>
      <c r="AO697">
        <v>1</v>
      </c>
      <c r="AP697">
        <v>1</v>
      </c>
      <c r="AQ697">
        <v>0</v>
      </c>
      <c r="AR697">
        <v>0</v>
      </c>
      <c r="AS697" t="s">
        <v>3</v>
      </c>
      <c r="AT697">
        <v>1.66</v>
      </c>
      <c r="AU697" t="s">
        <v>232</v>
      </c>
      <c r="AV697">
        <v>1</v>
      </c>
      <c r="AW697">
        <v>2</v>
      </c>
      <c r="AX697">
        <v>151752818</v>
      </c>
      <c r="AY697">
        <v>1</v>
      </c>
      <c r="AZ697">
        <v>0</v>
      </c>
      <c r="BA697">
        <v>811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CU697">
        <f>ROUND(AT697*Source!I674*AH697*AL697,2)</f>
        <v>0</v>
      </c>
      <c r="CV697">
        <f>ROUND(Y697*Source!I674,9)</f>
        <v>1.3280000000000001</v>
      </c>
      <c r="CW697">
        <v>0</v>
      </c>
      <c r="CX697">
        <f>ROUND(Y697*Source!I674,9)</f>
        <v>1.3280000000000001</v>
      </c>
      <c r="CY697">
        <f t="shared" si="312"/>
        <v>0</v>
      </c>
      <c r="CZ697">
        <f t="shared" si="313"/>
        <v>0</v>
      </c>
      <c r="DA697">
        <f t="shared" si="314"/>
        <v>1</v>
      </c>
      <c r="DB697">
        <f t="shared" si="315"/>
        <v>0</v>
      </c>
      <c r="DC697">
        <f t="shared" si="316"/>
        <v>0</v>
      </c>
      <c r="DD697" t="s">
        <v>3</v>
      </c>
      <c r="DE697" t="s">
        <v>3</v>
      </c>
      <c r="DF697">
        <f t="shared" si="317"/>
        <v>0</v>
      </c>
      <c r="DG697">
        <f t="shared" si="309"/>
        <v>0</v>
      </c>
      <c r="DH697">
        <f t="shared" si="310"/>
        <v>0</v>
      </c>
      <c r="DI697">
        <f t="shared" si="300"/>
        <v>0</v>
      </c>
      <c r="DJ697">
        <f t="shared" si="318"/>
        <v>0</v>
      </c>
      <c r="DK697">
        <v>0</v>
      </c>
      <c r="DL697" t="s">
        <v>3</v>
      </c>
      <c r="DM697">
        <v>0</v>
      </c>
      <c r="DN697" t="s">
        <v>3</v>
      </c>
      <c r="DO697">
        <v>0</v>
      </c>
    </row>
    <row r="698" spans="1:119" x14ac:dyDescent="0.2">
      <c r="A698">
        <f>ROW(Source!A675)</f>
        <v>675</v>
      </c>
      <c r="B698">
        <v>151751235</v>
      </c>
      <c r="C698">
        <v>151752816</v>
      </c>
      <c r="D698">
        <v>37345142</v>
      </c>
      <c r="E698">
        <v>37345137</v>
      </c>
      <c r="F698">
        <v>1</v>
      </c>
      <c r="G698">
        <v>37345137</v>
      </c>
      <c r="H698">
        <v>1</v>
      </c>
      <c r="I698" t="s">
        <v>497</v>
      </c>
      <c r="J698" t="s">
        <v>3</v>
      </c>
      <c r="K698" t="s">
        <v>498</v>
      </c>
      <c r="L698">
        <v>1191</v>
      </c>
      <c r="N698">
        <v>1013</v>
      </c>
      <c r="O698" t="s">
        <v>499</v>
      </c>
      <c r="P698" t="s">
        <v>499</v>
      </c>
      <c r="Q698">
        <v>1</v>
      </c>
      <c r="W698">
        <v>0</v>
      </c>
      <c r="X698">
        <v>476480486</v>
      </c>
      <c r="Y698">
        <f t="shared" si="311"/>
        <v>1.3280000000000001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1</v>
      </c>
      <c r="AJ698">
        <v>1</v>
      </c>
      <c r="AK698">
        <v>1</v>
      </c>
      <c r="AL698">
        <v>1</v>
      </c>
      <c r="AM698">
        <v>5</v>
      </c>
      <c r="AN698">
        <v>0</v>
      </c>
      <c r="AO698">
        <v>1</v>
      </c>
      <c r="AP698">
        <v>1</v>
      </c>
      <c r="AQ698">
        <v>0</v>
      </c>
      <c r="AR698">
        <v>0</v>
      </c>
      <c r="AS698" t="s">
        <v>3</v>
      </c>
      <c r="AT698">
        <v>1.66</v>
      </c>
      <c r="AU698" t="s">
        <v>232</v>
      </c>
      <c r="AV698">
        <v>1</v>
      </c>
      <c r="AW698">
        <v>2</v>
      </c>
      <c r="AX698">
        <v>151752818</v>
      </c>
      <c r="AY698">
        <v>1</v>
      </c>
      <c r="AZ698">
        <v>0</v>
      </c>
      <c r="BA698">
        <v>812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CU698">
        <f>ROUND(AT698*Source!I675*AH698*AL698,2)</f>
        <v>0</v>
      </c>
      <c r="CV698">
        <f>ROUND(Y698*Source!I675,9)</f>
        <v>1.3280000000000001</v>
      </c>
      <c r="CW698">
        <v>0</v>
      </c>
      <c r="CX698">
        <f>ROUND(Y698*Source!I675,9)</f>
        <v>1.3280000000000001</v>
      </c>
      <c r="CY698">
        <f t="shared" si="312"/>
        <v>0</v>
      </c>
      <c r="CZ698">
        <f t="shared" si="313"/>
        <v>0</v>
      </c>
      <c r="DA698">
        <f t="shared" si="314"/>
        <v>1</v>
      </c>
      <c r="DB698">
        <f t="shared" si="315"/>
        <v>0</v>
      </c>
      <c r="DC698">
        <f t="shared" si="316"/>
        <v>0</v>
      </c>
      <c r="DD698" t="s">
        <v>3</v>
      </c>
      <c r="DE698" t="s">
        <v>3</v>
      </c>
      <c r="DF698">
        <f t="shared" si="317"/>
        <v>0</v>
      </c>
      <c r="DG698">
        <f t="shared" si="309"/>
        <v>0</v>
      </c>
      <c r="DH698">
        <f t="shared" si="310"/>
        <v>0</v>
      </c>
      <c r="DI698">
        <f t="shared" si="300"/>
        <v>0</v>
      </c>
      <c r="DJ698">
        <f t="shared" si="318"/>
        <v>0</v>
      </c>
      <c r="DK698">
        <v>0</v>
      </c>
      <c r="DL698" t="s">
        <v>3</v>
      </c>
      <c r="DM698">
        <v>0</v>
      </c>
      <c r="DN698" t="s">
        <v>3</v>
      </c>
      <c r="DO698">
        <v>0</v>
      </c>
    </row>
    <row r="699" spans="1:119" x14ac:dyDescent="0.2">
      <c r="A699">
        <f>ROW(Source!A676)</f>
        <v>676</v>
      </c>
      <c r="B699">
        <v>151751237</v>
      </c>
      <c r="C699">
        <v>151752819</v>
      </c>
      <c r="D699">
        <v>37345142</v>
      </c>
      <c r="E699">
        <v>37345137</v>
      </c>
      <c r="F699">
        <v>1</v>
      </c>
      <c r="G699">
        <v>37345137</v>
      </c>
      <c r="H699">
        <v>1</v>
      </c>
      <c r="I699" t="s">
        <v>497</v>
      </c>
      <c r="J699" t="s">
        <v>3</v>
      </c>
      <c r="K699" t="s">
        <v>498</v>
      </c>
      <c r="L699">
        <v>1191</v>
      </c>
      <c r="N699">
        <v>1013</v>
      </c>
      <c r="O699" t="s">
        <v>499</v>
      </c>
      <c r="P699" t="s">
        <v>499</v>
      </c>
      <c r="Q699">
        <v>1</v>
      </c>
      <c r="W699">
        <v>0</v>
      </c>
      <c r="X699">
        <v>476480486</v>
      </c>
      <c r="Y699">
        <f t="shared" si="311"/>
        <v>1.016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1</v>
      </c>
      <c r="AJ699">
        <v>1</v>
      </c>
      <c r="AK699">
        <v>1</v>
      </c>
      <c r="AL699">
        <v>1</v>
      </c>
      <c r="AM699">
        <v>-2</v>
      </c>
      <c r="AN699">
        <v>0</v>
      </c>
      <c r="AO699">
        <v>1</v>
      </c>
      <c r="AP699">
        <v>1</v>
      </c>
      <c r="AQ699">
        <v>0</v>
      </c>
      <c r="AR699">
        <v>0</v>
      </c>
      <c r="AS699" t="s">
        <v>3</v>
      </c>
      <c r="AT699">
        <v>1.27</v>
      </c>
      <c r="AU699" t="s">
        <v>232</v>
      </c>
      <c r="AV699">
        <v>1</v>
      </c>
      <c r="AW699">
        <v>2</v>
      </c>
      <c r="AX699">
        <v>151752821</v>
      </c>
      <c r="AY699">
        <v>1</v>
      </c>
      <c r="AZ699">
        <v>0</v>
      </c>
      <c r="BA699">
        <v>813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  <c r="CU699">
        <f>ROUND(AT699*Source!I676*AH699*AL699,2)</f>
        <v>0</v>
      </c>
      <c r="CV699">
        <f>ROUND(Y699*Source!I676,9)</f>
        <v>18.288</v>
      </c>
      <c r="CW699">
        <v>0</v>
      </c>
      <c r="CX699">
        <f>ROUND(Y699*Source!I676,9)</f>
        <v>18.288</v>
      </c>
      <c r="CY699">
        <f t="shared" si="312"/>
        <v>0</v>
      </c>
      <c r="CZ699">
        <f t="shared" si="313"/>
        <v>0</v>
      </c>
      <c r="DA699">
        <f t="shared" si="314"/>
        <v>1</v>
      </c>
      <c r="DB699">
        <f t="shared" si="315"/>
        <v>0</v>
      </c>
      <c r="DC699">
        <f t="shared" si="316"/>
        <v>0</v>
      </c>
      <c r="DD699" t="s">
        <v>3</v>
      </c>
      <c r="DE699" t="s">
        <v>3</v>
      </c>
      <c r="DF699">
        <f t="shared" si="317"/>
        <v>0</v>
      </c>
      <c r="DG699">
        <f t="shared" si="309"/>
        <v>0</v>
      </c>
      <c r="DH699">
        <f t="shared" si="310"/>
        <v>0</v>
      </c>
      <c r="DI699">
        <f t="shared" si="300"/>
        <v>0</v>
      </c>
      <c r="DJ699">
        <f t="shared" si="318"/>
        <v>0</v>
      </c>
      <c r="DK699">
        <v>0</v>
      </c>
      <c r="DL699" t="s">
        <v>3</v>
      </c>
      <c r="DM699">
        <v>0</v>
      </c>
      <c r="DN699" t="s">
        <v>3</v>
      </c>
      <c r="DO699">
        <v>0</v>
      </c>
    </row>
    <row r="700" spans="1:119" x14ac:dyDescent="0.2">
      <c r="A700">
        <f>ROW(Source!A677)</f>
        <v>677</v>
      </c>
      <c r="B700">
        <v>151751235</v>
      </c>
      <c r="C700">
        <v>151752819</v>
      </c>
      <c r="D700">
        <v>37345142</v>
      </c>
      <c r="E700">
        <v>37345137</v>
      </c>
      <c r="F700">
        <v>1</v>
      </c>
      <c r="G700">
        <v>37345137</v>
      </c>
      <c r="H700">
        <v>1</v>
      </c>
      <c r="I700" t="s">
        <v>497</v>
      </c>
      <c r="J700" t="s">
        <v>3</v>
      </c>
      <c r="K700" t="s">
        <v>498</v>
      </c>
      <c r="L700">
        <v>1191</v>
      </c>
      <c r="N700">
        <v>1013</v>
      </c>
      <c r="O700" t="s">
        <v>499</v>
      </c>
      <c r="P700" t="s">
        <v>499</v>
      </c>
      <c r="Q700">
        <v>1</v>
      </c>
      <c r="W700">
        <v>0</v>
      </c>
      <c r="X700">
        <v>476480486</v>
      </c>
      <c r="Y700">
        <f t="shared" si="311"/>
        <v>1.016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1</v>
      </c>
      <c r="AJ700">
        <v>1</v>
      </c>
      <c r="AK700">
        <v>1</v>
      </c>
      <c r="AL700">
        <v>1</v>
      </c>
      <c r="AM700">
        <v>5</v>
      </c>
      <c r="AN700">
        <v>0</v>
      </c>
      <c r="AO700">
        <v>1</v>
      </c>
      <c r="AP700">
        <v>1</v>
      </c>
      <c r="AQ700">
        <v>0</v>
      </c>
      <c r="AR700">
        <v>0</v>
      </c>
      <c r="AS700" t="s">
        <v>3</v>
      </c>
      <c r="AT700">
        <v>1.27</v>
      </c>
      <c r="AU700" t="s">
        <v>232</v>
      </c>
      <c r="AV700">
        <v>1</v>
      </c>
      <c r="AW700">
        <v>2</v>
      </c>
      <c r="AX700">
        <v>151752821</v>
      </c>
      <c r="AY700">
        <v>1</v>
      </c>
      <c r="AZ700">
        <v>0</v>
      </c>
      <c r="BA700">
        <v>814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CU700">
        <f>ROUND(AT700*Source!I677*AH700*AL700,2)</f>
        <v>0</v>
      </c>
      <c r="CV700">
        <f>ROUND(Y700*Source!I677,9)</f>
        <v>18.288</v>
      </c>
      <c r="CW700">
        <v>0</v>
      </c>
      <c r="CX700">
        <f>ROUND(Y700*Source!I677,9)</f>
        <v>18.288</v>
      </c>
      <c r="CY700">
        <f t="shared" si="312"/>
        <v>0</v>
      </c>
      <c r="CZ700">
        <f t="shared" si="313"/>
        <v>0</v>
      </c>
      <c r="DA700">
        <f t="shared" si="314"/>
        <v>1</v>
      </c>
      <c r="DB700">
        <f t="shared" si="315"/>
        <v>0</v>
      </c>
      <c r="DC700">
        <f t="shared" si="316"/>
        <v>0</v>
      </c>
      <c r="DD700" t="s">
        <v>3</v>
      </c>
      <c r="DE700" t="s">
        <v>3</v>
      </c>
      <c r="DF700">
        <f t="shared" si="317"/>
        <v>0</v>
      </c>
      <c r="DG700">
        <f t="shared" si="309"/>
        <v>0</v>
      </c>
      <c r="DH700">
        <f t="shared" si="310"/>
        <v>0</v>
      </c>
      <c r="DI700">
        <f t="shared" si="300"/>
        <v>0</v>
      </c>
      <c r="DJ700">
        <f t="shared" si="318"/>
        <v>0</v>
      </c>
      <c r="DK700">
        <v>0</v>
      </c>
      <c r="DL700" t="s">
        <v>3</v>
      </c>
      <c r="DM700">
        <v>0</v>
      </c>
      <c r="DN700" t="s">
        <v>3</v>
      </c>
      <c r="DO700">
        <v>0</v>
      </c>
    </row>
    <row r="701" spans="1:119" x14ac:dyDescent="0.2">
      <c r="A701">
        <f>ROW(Source!A678)</f>
        <v>678</v>
      </c>
      <c r="B701">
        <v>151751237</v>
      </c>
      <c r="C701">
        <v>151752822</v>
      </c>
      <c r="D701">
        <v>37345142</v>
      </c>
      <c r="E701">
        <v>37345137</v>
      </c>
      <c r="F701">
        <v>1</v>
      </c>
      <c r="G701">
        <v>37345137</v>
      </c>
      <c r="H701">
        <v>1</v>
      </c>
      <c r="I701" t="s">
        <v>497</v>
      </c>
      <c r="J701" t="s">
        <v>3</v>
      </c>
      <c r="K701" t="s">
        <v>498</v>
      </c>
      <c r="L701">
        <v>1191</v>
      </c>
      <c r="N701">
        <v>1013</v>
      </c>
      <c r="O701" t="s">
        <v>499</v>
      </c>
      <c r="P701" t="s">
        <v>499</v>
      </c>
      <c r="Q701">
        <v>1</v>
      </c>
      <c r="W701">
        <v>0</v>
      </c>
      <c r="X701">
        <v>476480486</v>
      </c>
      <c r="Y701">
        <f t="shared" si="311"/>
        <v>44.800000000000004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1</v>
      </c>
      <c r="AJ701">
        <v>1</v>
      </c>
      <c r="AK701">
        <v>1</v>
      </c>
      <c r="AL701">
        <v>1</v>
      </c>
      <c r="AM701">
        <v>-2</v>
      </c>
      <c r="AN701">
        <v>0</v>
      </c>
      <c r="AO701">
        <v>1</v>
      </c>
      <c r="AP701">
        <v>1</v>
      </c>
      <c r="AQ701">
        <v>0</v>
      </c>
      <c r="AR701">
        <v>0</v>
      </c>
      <c r="AS701" t="s">
        <v>3</v>
      </c>
      <c r="AT701">
        <v>56</v>
      </c>
      <c r="AU701" t="s">
        <v>232</v>
      </c>
      <c r="AV701">
        <v>1</v>
      </c>
      <c r="AW701">
        <v>2</v>
      </c>
      <c r="AX701">
        <v>151752824</v>
      </c>
      <c r="AY701">
        <v>1</v>
      </c>
      <c r="AZ701">
        <v>0</v>
      </c>
      <c r="BA701">
        <v>815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CU701">
        <f>ROUND(AT701*Source!I678*AH701*AL701,2)</f>
        <v>0</v>
      </c>
      <c r="CV701">
        <f>ROUND(Y701*Source!I678,9)</f>
        <v>44.8</v>
      </c>
      <c r="CW701">
        <v>0</v>
      </c>
      <c r="CX701">
        <f>ROUND(Y701*Source!I678,9)</f>
        <v>44.8</v>
      </c>
      <c r="CY701">
        <f t="shared" si="312"/>
        <v>0</v>
      </c>
      <c r="CZ701">
        <f t="shared" si="313"/>
        <v>0</v>
      </c>
      <c r="DA701">
        <f t="shared" si="314"/>
        <v>1</v>
      </c>
      <c r="DB701">
        <f t="shared" si="315"/>
        <v>0</v>
      </c>
      <c r="DC701">
        <f t="shared" si="316"/>
        <v>0</v>
      </c>
      <c r="DD701" t="s">
        <v>3</v>
      </c>
      <c r="DE701" t="s">
        <v>3</v>
      </c>
      <c r="DF701">
        <f t="shared" si="317"/>
        <v>0</v>
      </c>
      <c r="DG701">
        <f t="shared" si="309"/>
        <v>0</v>
      </c>
      <c r="DH701">
        <f t="shared" si="310"/>
        <v>0</v>
      </c>
      <c r="DI701">
        <f t="shared" si="300"/>
        <v>0</v>
      </c>
      <c r="DJ701">
        <f t="shared" si="318"/>
        <v>0</v>
      </c>
      <c r="DK701">
        <v>0</v>
      </c>
      <c r="DL701" t="s">
        <v>3</v>
      </c>
      <c r="DM701">
        <v>0</v>
      </c>
      <c r="DN701" t="s">
        <v>3</v>
      </c>
      <c r="DO701">
        <v>0</v>
      </c>
    </row>
    <row r="702" spans="1:119" x14ac:dyDescent="0.2">
      <c r="A702">
        <f>ROW(Source!A679)</f>
        <v>679</v>
      </c>
      <c r="B702">
        <v>151751235</v>
      </c>
      <c r="C702">
        <v>151752822</v>
      </c>
      <c r="D702">
        <v>37345142</v>
      </c>
      <c r="E702">
        <v>37345137</v>
      </c>
      <c r="F702">
        <v>1</v>
      </c>
      <c r="G702">
        <v>37345137</v>
      </c>
      <c r="H702">
        <v>1</v>
      </c>
      <c r="I702" t="s">
        <v>497</v>
      </c>
      <c r="J702" t="s">
        <v>3</v>
      </c>
      <c r="K702" t="s">
        <v>498</v>
      </c>
      <c r="L702">
        <v>1191</v>
      </c>
      <c r="N702">
        <v>1013</v>
      </c>
      <c r="O702" t="s">
        <v>499</v>
      </c>
      <c r="P702" t="s">
        <v>499</v>
      </c>
      <c r="Q702">
        <v>1</v>
      </c>
      <c r="W702">
        <v>0</v>
      </c>
      <c r="X702">
        <v>476480486</v>
      </c>
      <c r="Y702">
        <f t="shared" si="311"/>
        <v>44.800000000000004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1</v>
      </c>
      <c r="AJ702">
        <v>1</v>
      </c>
      <c r="AK702">
        <v>1</v>
      </c>
      <c r="AL702">
        <v>1</v>
      </c>
      <c r="AM702">
        <v>5</v>
      </c>
      <c r="AN702">
        <v>0</v>
      </c>
      <c r="AO702">
        <v>1</v>
      </c>
      <c r="AP702">
        <v>1</v>
      </c>
      <c r="AQ702">
        <v>0</v>
      </c>
      <c r="AR702">
        <v>0</v>
      </c>
      <c r="AS702" t="s">
        <v>3</v>
      </c>
      <c r="AT702">
        <v>56</v>
      </c>
      <c r="AU702" t="s">
        <v>232</v>
      </c>
      <c r="AV702">
        <v>1</v>
      </c>
      <c r="AW702">
        <v>2</v>
      </c>
      <c r="AX702">
        <v>151752824</v>
      </c>
      <c r="AY702">
        <v>1</v>
      </c>
      <c r="AZ702">
        <v>0</v>
      </c>
      <c r="BA702">
        <v>816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CU702">
        <f>ROUND(AT702*Source!I679*AH702*AL702,2)</f>
        <v>0</v>
      </c>
      <c r="CV702">
        <f>ROUND(Y702*Source!I679,9)</f>
        <v>44.8</v>
      </c>
      <c r="CW702">
        <v>0</v>
      </c>
      <c r="CX702">
        <f>ROUND(Y702*Source!I679,9)</f>
        <v>44.8</v>
      </c>
      <c r="CY702">
        <f t="shared" si="312"/>
        <v>0</v>
      </c>
      <c r="CZ702">
        <f t="shared" si="313"/>
        <v>0</v>
      </c>
      <c r="DA702">
        <f t="shared" si="314"/>
        <v>1</v>
      </c>
      <c r="DB702">
        <f t="shared" si="315"/>
        <v>0</v>
      </c>
      <c r="DC702">
        <f t="shared" si="316"/>
        <v>0</v>
      </c>
      <c r="DD702" t="s">
        <v>3</v>
      </c>
      <c r="DE702" t="s">
        <v>3</v>
      </c>
      <c r="DF702">
        <f t="shared" si="317"/>
        <v>0</v>
      </c>
      <c r="DG702">
        <f t="shared" si="309"/>
        <v>0</v>
      </c>
      <c r="DH702">
        <f t="shared" si="310"/>
        <v>0</v>
      </c>
      <c r="DI702">
        <f t="shared" si="300"/>
        <v>0</v>
      </c>
      <c r="DJ702">
        <f t="shared" si="318"/>
        <v>0</v>
      </c>
      <c r="DK702">
        <v>0</v>
      </c>
      <c r="DL702" t="s">
        <v>3</v>
      </c>
      <c r="DM702">
        <v>0</v>
      </c>
      <c r="DN702" t="s">
        <v>3</v>
      </c>
      <c r="DO702">
        <v>0</v>
      </c>
    </row>
    <row r="813" spans="9:9" x14ac:dyDescent="0.2">
      <c r="I813">
        <v>0</v>
      </c>
    </row>
    <row r="814" spans="9:9" x14ac:dyDescent="0.2">
      <c r="I814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R816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ROW(Source!A28)</f>
        <v>28</v>
      </c>
      <c r="B1">
        <v>151751893</v>
      </c>
      <c r="C1">
        <v>151751885</v>
      </c>
      <c r="D1">
        <v>37345142</v>
      </c>
      <c r="E1">
        <v>37345137</v>
      </c>
      <c r="F1">
        <v>1</v>
      </c>
      <c r="G1">
        <v>37345137</v>
      </c>
      <c r="H1">
        <v>1</v>
      </c>
      <c r="I1" t="s">
        <v>497</v>
      </c>
      <c r="J1" t="s">
        <v>3</v>
      </c>
      <c r="K1" t="s">
        <v>498</v>
      </c>
      <c r="L1">
        <v>1191</v>
      </c>
      <c r="N1">
        <v>1013</v>
      </c>
      <c r="O1" t="s">
        <v>499</v>
      </c>
      <c r="P1" t="s">
        <v>499</v>
      </c>
      <c r="Q1">
        <v>1</v>
      </c>
      <c r="X1">
        <v>68</v>
      </c>
      <c r="Y1">
        <v>0</v>
      </c>
      <c r="Z1">
        <v>0</v>
      </c>
      <c r="AA1">
        <v>0</v>
      </c>
      <c r="AB1">
        <v>0</v>
      </c>
      <c r="AC1">
        <v>0</v>
      </c>
      <c r="AD1">
        <v>1</v>
      </c>
      <c r="AE1">
        <v>1</v>
      </c>
      <c r="AF1" t="s">
        <v>3</v>
      </c>
      <c r="AG1">
        <v>68</v>
      </c>
      <c r="AH1">
        <v>2</v>
      </c>
      <c r="AI1">
        <v>151751886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ROW(Source!A28)</f>
        <v>28</v>
      </c>
      <c r="B2">
        <v>151751894</v>
      </c>
      <c r="C2">
        <v>151751885</v>
      </c>
      <c r="D2">
        <v>37417785</v>
      </c>
      <c r="E2">
        <v>1</v>
      </c>
      <c r="F2">
        <v>1</v>
      </c>
      <c r="G2">
        <v>37345137</v>
      </c>
      <c r="H2">
        <v>2</v>
      </c>
      <c r="I2" t="s">
        <v>500</v>
      </c>
      <c r="J2" t="s">
        <v>501</v>
      </c>
      <c r="K2" t="s">
        <v>502</v>
      </c>
      <c r="L2">
        <v>1368</v>
      </c>
      <c r="N2">
        <v>1011</v>
      </c>
      <c r="O2" t="s">
        <v>503</v>
      </c>
      <c r="P2" t="s">
        <v>503</v>
      </c>
      <c r="Q2">
        <v>1</v>
      </c>
      <c r="X2">
        <v>3.4</v>
      </c>
      <c r="Y2">
        <v>0</v>
      </c>
      <c r="Z2">
        <v>114.83</v>
      </c>
      <c r="AA2">
        <v>12.62</v>
      </c>
      <c r="AB2">
        <v>0</v>
      </c>
      <c r="AC2">
        <v>0</v>
      </c>
      <c r="AD2">
        <v>1</v>
      </c>
      <c r="AE2">
        <v>0</v>
      </c>
      <c r="AF2" t="s">
        <v>3</v>
      </c>
      <c r="AG2">
        <v>3.4</v>
      </c>
      <c r="AH2">
        <v>2</v>
      </c>
      <c r="AI2">
        <v>151751887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ROW(Source!A28)</f>
        <v>28</v>
      </c>
      <c r="B3">
        <v>151751895</v>
      </c>
      <c r="C3">
        <v>151751885</v>
      </c>
      <c r="D3">
        <v>37396676</v>
      </c>
      <c r="E3">
        <v>1</v>
      </c>
      <c r="F3">
        <v>1</v>
      </c>
      <c r="G3">
        <v>37345137</v>
      </c>
      <c r="H3">
        <v>3</v>
      </c>
      <c r="I3" t="s">
        <v>504</v>
      </c>
      <c r="J3" t="s">
        <v>505</v>
      </c>
      <c r="K3" t="s">
        <v>506</v>
      </c>
      <c r="L3">
        <v>1346</v>
      </c>
      <c r="N3">
        <v>1009</v>
      </c>
      <c r="O3" t="s">
        <v>507</v>
      </c>
      <c r="P3" t="s">
        <v>507</v>
      </c>
      <c r="Q3">
        <v>1</v>
      </c>
      <c r="X3">
        <v>0.02</v>
      </c>
      <c r="Y3">
        <v>49.18</v>
      </c>
      <c r="Z3">
        <v>0</v>
      </c>
      <c r="AA3">
        <v>0</v>
      </c>
      <c r="AB3">
        <v>0</v>
      </c>
      <c r="AC3">
        <v>0</v>
      </c>
      <c r="AD3">
        <v>1</v>
      </c>
      <c r="AE3">
        <v>0</v>
      </c>
      <c r="AF3" t="s">
        <v>3</v>
      </c>
      <c r="AG3">
        <v>0.02</v>
      </c>
      <c r="AH3">
        <v>2</v>
      </c>
      <c r="AI3">
        <v>151751888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ROW(Source!A28)</f>
        <v>28</v>
      </c>
      <c r="B4">
        <v>151751896</v>
      </c>
      <c r="C4">
        <v>151751885</v>
      </c>
      <c r="D4">
        <v>37394268</v>
      </c>
      <c r="E4">
        <v>1</v>
      </c>
      <c r="F4">
        <v>1</v>
      </c>
      <c r="G4">
        <v>37345137</v>
      </c>
      <c r="H4">
        <v>3</v>
      </c>
      <c r="I4" t="s">
        <v>508</v>
      </c>
      <c r="J4" t="s">
        <v>509</v>
      </c>
      <c r="K4" t="s">
        <v>510</v>
      </c>
      <c r="L4">
        <v>1348</v>
      </c>
      <c r="N4">
        <v>1009</v>
      </c>
      <c r="O4" t="s">
        <v>511</v>
      </c>
      <c r="P4" t="s">
        <v>511</v>
      </c>
      <c r="Q4">
        <v>1000</v>
      </c>
      <c r="X4">
        <v>1.6000000000000001E-4</v>
      </c>
      <c r="Y4">
        <v>60966</v>
      </c>
      <c r="Z4">
        <v>0</v>
      </c>
      <c r="AA4">
        <v>0</v>
      </c>
      <c r="AB4">
        <v>0</v>
      </c>
      <c r="AC4">
        <v>0</v>
      </c>
      <c r="AD4">
        <v>1</v>
      </c>
      <c r="AE4">
        <v>0</v>
      </c>
      <c r="AF4" t="s">
        <v>3</v>
      </c>
      <c r="AG4">
        <v>1.6000000000000001E-4</v>
      </c>
      <c r="AH4">
        <v>2</v>
      </c>
      <c r="AI4">
        <v>151751889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ROW(Source!A28)</f>
        <v>28</v>
      </c>
      <c r="B5">
        <v>151751897</v>
      </c>
      <c r="C5">
        <v>151751885</v>
      </c>
      <c r="D5">
        <v>37397091</v>
      </c>
      <c r="E5">
        <v>1</v>
      </c>
      <c r="F5">
        <v>1</v>
      </c>
      <c r="G5">
        <v>37345137</v>
      </c>
      <c r="H5">
        <v>3</v>
      </c>
      <c r="I5" t="s">
        <v>512</v>
      </c>
      <c r="J5" t="s">
        <v>513</v>
      </c>
      <c r="K5" t="s">
        <v>514</v>
      </c>
      <c r="L5">
        <v>1349</v>
      </c>
      <c r="N5">
        <v>1009</v>
      </c>
      <c r="O5" t="s">
        <v>515</v>
      </c>
      <c r="P5" t="s">
        <v>515</v>
      </c>
      <c r="Q5">
        <v>1E-3</v>
      </c>
      <c r="X5">
        <v>1</v>
      </c>
      <c r="Y5">
        <v>7.0000000000000007E-2</v>
      </c>
      <c r="Z5">
        <v>0</v>
      </c>
      <c r="AA5">
        <v>0</v>
      </c>
      <c r="AB5">
        <v>0</v>
      </c>
      <c r="AC5">
        <v>0</v>
      </c>
      <c r="AD5">
        <v>1</v>
      </c>
      <c r="AE5">
        <v>0</v>
      </c>
      <c r="AF5" t="s">
        <v>3</v>
      </c>
      <c r="AG5">
        <v>1</v>
      </c>
      <c r="AH5">
        <v>2</v>
      </c>
      <c r="AI5">
        <v>151751890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ROW(Source!A28)</f>
        <v>28</v>
      </c>
      <c r="B6">
        <v>151751898</v>
      </c>
      <c r="C6">
        <v>151751885</v>
      </c>
      <c r="D6">
        <v>37407247</v>
      </c>
      <c r="E6">
        <v>1</v>
      </c>
      <c r="F6">
        <v>1</v>
      </c>
      <c r="G6">
        <v>37345137</v>
      </c>
      <c r="H6">
        <v>3</v>
      </c>
      <c r="I6" t="s">
        <v>174</v>
      </c>
      <c r="J6" t="s">
        <v>177</v>
      </c>
      <c r="K6" t="s">
        <v>175</v>
      </c>
      <c r="L6">
        <v>1356</v>
      </c>
      <c r="N6">
        <v>1010</v>
      </c>
      <c r="O6" t="s">
        <v>176</v>
      </c>
      <c r="P6" t="s">
        <v>176</v>
      </c>
      <c r="Q6">
        <v>1000</v>
      </c>
      <c r="X6">
        <v>1.6E-2</v>
      </c>
      <c r="Y6">
        <v>226.68</v>
      </c>
      <c r="Z6">
        <v>0</v>
      </c>
      <c r="AA6">
        <v>0</v>
      </c>
      <c r="AB6">
        <v>0</v>
      </c>
      <c r="AC6">
        <v>0</v>
      </c>
      <c r="AD6">
        <v>1</v>
      </c>
      <c r="AE6">
        <v>0</v>
      </c>
      <c r="AF6" t="s">
        <v>3</v>
      </c>
      <c r="AG6">
        <v>1.6E-2</v>
      </c>
      <c r="AH6">
        <v>2</v>
      </c>
      <c r="AI6">
        <v>151751891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ROW(Source!A28)</f>
        <v>28</v>
      </c>
      <c r="B7">
        <v>151751899</v>
      </c>
      <c r="C7">
        <v>151751885</v>
      </c>
      <c r="D7">
        <v>122111028</v>
      </c>
      <c r="E7">
        <v>37345137</v>
      </c>
      <c r="F7">
        <v>1</v>
      </c>
      <c r="G7">
        <v>37345137</v>
      </c>
      <c r="H7">
        <v>3</v>
      </c>
      <c r="I7" t="s">
        <v>368</v>
      </c>
      <c r="J7" t="s">
        <v>3</v>
      </c>
      <c r="K7" t="s">
        <v>369</v>
      </c>
      <c r="L7">
        <v>1354</v>
      </c>
      <c r="N7">
        <v>1010</v>
      </c>
      <c r="O7" t="s">
        <v>29</v>
      </c>
      <c r="P7" t="s">
        <v>29</v>
      </c>
      <c r="Q7">
        <v>1</v>
      </c>
      <c r="X7">
        <v>16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 t="s">
        <v>3</v>
      </c>
      <c r="AG7">
        <v>16</v>
      </c>
      <c r="AH7">
        <v>3</v>
      </c>
      <c r="AI7">
        <v>-1</v>
      </c>
      <c r="AJ7" t="s">
        <v>3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ROW(Source!A28)</f>
        <v>28</v>
      </c>
      <c r="B8">
        <v>151751900</v>
      </c>
      <c r="C8">
        <v>151751885</v>
      </c>
      <c r="D8">
        <v>122136646</v>
      </c>
      <c r="E8">
        <v>37345137</v>
      </c>
      <c r="F8">
        <v>1</v>
      </c>
      <c r="G8">
        <v>37345137</v>
      </c>
      <c r="H8">
        <v>3</v>
      </c>
      <c r="I8" t="s">
        <v>370</v>
      </c>
      <c r="J8" t="s">
        <v>3</v>
      </c>
      <c r="K8" t="s">
        <v>371</v>
      </c>
      <c r="L8">
        <v>1354</v>
      </c>
      <c r="N8">
        <v>1010</v>
      </c>
      <c r="O8" t="s">
        <v>29</v>
      </c>
      <c r="P8" t="s">
        <v>29</v>
      </c>
      <c r="Q8">
        <v>1</v>
      </c>
      <c r="X8">
        <v>1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 t="s">
        <v>3</v>
      </c>
      <c r="AG8">
        <v>1</v>
      </c>
      <c r="AH8">
        <v>3</v>
      </c>
      <c r="AI8">
        <v>-1</v>
      </c>
      <c r="AJ8" t="s">
        <v>3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ROW(Source!A28)</f>
        <v>28</v>
      </c>
      <c r="B9">
        <v>151751901</v>
      </c>
      <c r="C9">
        <v>151751885</v>
      </c>
      <c r="D9">
        <v>37367069</v>
      </c>
      <c r="E9">
        <v>37345137</v>
      </c>
      <c r="F9">
        <v>1</v>
      </c>
      <c r="G9">
        <v>37345137</v>
      </c>
      <c r="H9">
        <v>3</v>
      </c>
      <c r="I9" t="s">
        <v>516</v>
      </c>
      <c r="J9" t="s">
        <v>3</v>
      </c>
      <c r="K9" t="s">
        <v>517</v>
      </c>
      <c r="L9">
        <v>1348</v>
      </c>
      <c r="N9">
        <v>1009</v>
      </c>
      <c r="O9" t="s">
        <v>511</v>
      </c>
      <c r="P9" t="s">
        <v>511</v>
      </c>
      <c r="Q9">
        <v>1000</v>
      </c>
      <c r="X9">
        <v>0.5</v>
      </c>
      <c r="Y9">
        <v>0</v>
      </c>
      <c r="Z9">
        <v>0</v>
      </c>
      <c r="AA9">
        <v>0</v>
      </c>
      <c r="AB9">
        <v>0</v>
      </c>
      <c r="AC9">
        <v>0</v>
      </c>
      <c r="AD9">
        <v>1</v>
      </c>
      <c r="AE9">
        <v>0</v>
      </c>
      <c r="AF9" t="s">
        <v>3</v>
      </c>
      <c r="AG9">
        <v>0.5</v>
      </c>
      <c r="AH9">
        <v>2</v>
      </c>
      <c r="AI9">
        <v>151751892</v>
      </c>
      <c r="AJ9">
        <v>7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ROW(Source!A29)</f>
        <v>29</v>
      </c>
      <c r="B10">
        <v>151751893</v>
      </c>
      <c r="C10">
        <v>151751885</v>
      </c>
      <c r="D10">
        <v>37345142</v>
      </c>
      <c r="E10">
        <v>37345137</v>
      </c>
      <c r="F10">
        <v>1</v>
      </c>
      <c r="G10">
        <v>37345137</v>
      </c>
      <c r="H10">
        <v>1</v>
      </c>
      <c r="I10" t="s">
        <v>497</v>
      </c>
      <c r="J10" t="s">
        <v>3</v>
      </c>
      <c r="K10" t="s">
        <v>498</v>
      </c>
      <c r="L10">
        <v>1191</v>
      </c>
      <c r="N10">
        <v>1013</v>
      </c>
      <c r="O10" t="s">
        <v>499</v>
      </c>
      <c r="P10" t="s">
        <v>499</v>
      </c>
      <c r="Q10">
        <v>1</v>
      </c>
      <c r="X10">
        <v>68</v>
      </c>
      <c r="Y10">
        <v>0</v>
      </c>
      <c r="Z10">
        <v>0</v>
      </c>
      <c r="AA10">
        <v>0</v>
      </c>
      <c r="AB10">
        <v>0</v>
      </c>
      <c r="AC10">
        <v>0</v>
      </c>
      <c r="AD10">
        <v>1</v>
      </c>
      <c r="AE10">
        <v>1</v>
      </c>
      <c r="AF10" t="s">
        <v>3</v>
      </c>
      <c r="AG10">
        <v>68</v>
      </c>
      <c r="AH10">
        <v>2</v>
      </c>
      <c r="AI10">
        <v>151751886</v>
      </c>
      <c r="AJ10">
        <v>8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ROW(Source!A29)</f>
        <v>29</v>
      </c>
      <c r="B11">
        <v>151751894</v>
      </c>
      <c r="C11">
        <v>151751885</v>
      </c>
      <c r="D11">
        <v>37417785</v>
      </c>
      <c r="E11">
        <v>1</v>
      </c>
      <c r="F11">
        <v>1</v>
      </c>
      <c r="G11">
        <v>37345137</v>
      </c>
      <c r="H11">
        <v>2</v>
      </c>
      <c r="I11" t="s">
        <v>500</v>
      </c>
      <c r="J11" t="s">
        <v>501</v>
      </c>
      <c r="K11" t="s">
        <v>502</v>
      </c>
      <c r="L11">
        <v>1368</v>
      </c>
      <c r="N11">
        <v>1011</v>
      </c>
      <c r="O11" t="s">
        <v>503</v>
      </c>
      <c r="P11" t="s">
        <v>503</v>
      </c>
      <c r="Q11">
        <v>1</v>
      </c>
      <c r="X11">
        <v>3.4</v>
      </c>
      <c r="Y11">
        <v>0</v>
      </c>
      <c r="Z11">
        <v>114.83</v>
      </c>
      <c r="AA11">
        <v>12.62</v>
      </c>
      <c r="AB11">
        <v>0</v>
      </c>
      <c r="AC11">
        <v>0</v>
      </c>
      <c r="AD11">
        <v>1</v>
      </c>
      <c r="AE11">
        <v>0</v>
      </c>
      <c r="AF11" t="s">
        <v>3</v>
      </c>
      <c r="AG11">
        <v>3.4</v>
      </c>
      <c r="AH11">
        <v>2</v>
      </c>
      <c r="AI11">
        <v>151751887</v>
      </c>
      <c r="AJ11">
        <v>9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ROW(Source!A29)</f>
        <v>29</v>
      </c>
      <c r="B12">
        <v>151751895</v>
      </c>
      <c r="C12">
        <v>151751885</v>
      </c>
      <c r="D12">
        <v>37396676</v>
      </c>
      <c r="E12">
        <v>1</v>
      </c>
      <c r="F12">
        <v>1</v>
      </c>
      <c r="G12">
        <v>37345137</v>
      </c>
      <c r="H12">
        <v>3</v>
      </c>
      <c r="I12" t="s">
        <v>504</v>
      </c>
      <c r="J12" t="s">
        <v>505</v>
      </c>
      <c r="K12" t="s">
        <v>506</v>
      </c>
      <c r="L12">
        <v>1346</v>
      </c>
      <c r="N12">
        <v>1009</v>
      </c>
      <c r="O12" t="s">
        <v>507</v>
      </c>
      <c r="P12" t="s">
        <v>507</v>
      </c>
      <c r="Q12">
        <v>1</v>
      </c>
      <c r="X12">
        <v>0.02</v>
      </c>
      <c r="Y12">
        <v>49.18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0</v>
      </c>
      <c r="AF12" t="s">
        <v>3</v>
      </c>
      <c r="AG12">
        <v>0.02</v>
      </c>
      <c r="AH12">
        <v>2</v>
      </c>
      <c r="AI12">
        <v>151751888</v>
      </c>
      <c r="AJ12">
        <v>10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ROW(Source!A29)</f>
        <v>29</v>
      </c>
      <c r="B13">
        <v>151751896</v>
      </c>
      <c r="C13">
        <v>151751885</v>
      </c>
      <c r="D13">
        <v>37394268</v>
      </c>
      <c r="E13">
        <v>1</v>
      </c>
      <c r="F13">
        <v>1</v>
      </c>
      <c r="G13">
        <v>37345137</v>
      </c>
      <c r="H13">
        <v>3</v>
      </c>
      <c r="I13" t="s">
        <v>508</v>
      </c>
      <c r="J13" t="s">
        <v>509</v>
      </c>
      <c r="K13" t="s">
        <v>510</v>
      </c>
      <c r="L13">
        <v>1348</v>
      </c>
      <c r="N13">
        <v>1009</v>
      </c>
      <c r="O13" t="s">
        <v>511</v>
      </c>
      <c r="P13" t="s">
        <v>511</v>
      </c>
      <c r="Q13">
        <v>1000</v>
      </c>
      <c r="X13">
        <v>1.6000000000000001E-4</v>
      </c>
      <c r="Y13">
        <v>60966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0</v>
      </c>
      <c r="AF13" t="s">
        <v>3</v>
      </c>
      <c r="AG13">
        <v>1.6000000000000001E-4</v>
      </c>
      <c r="AH13">
        <v>2</v>
      </c>
      <c r="AI13">
        <v>151751889</v>
      </c>
      <c r="AJ13">
        <v>11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ROW(Source!A29)</f>
        <v>29</v>
      </c>
      <c r="B14">
        <v>151751897</v>
      </c>
      <c r="C14">
        <v>151751885</v>
      </c>
      <c r="D14">
        <v>37397091</v>
      </c>
      <c r="E14">
        <v>1</v>
      </c>
      <c r="F14">
        <v>1</v>
      </c>
      <c r="G14">
        <v>37345137</v>
      </c>
      <c r="H14">
        <v>3</v>
      </c>
      <c r="I14" t="s">
        <v>512</v>
      </c>
      <c r="J14" t="s">
        <v>513</v>
      </c>
      <c r="K14" t="s">
        <v>514</v>
      </c>
      <c r="L14">
        <v>1349</v>
      </c>
      <c r="N14">
        <v>1009</v>
      </c>
      <c r="O14" t="s">
        <v>515</v>
      </c>
      <c r="P14" t="s">
        <v>515</v>
      </c>
      <c r="Q14">
        <v>1E-3</v>
      </c>
      <c r="X14">
        <v>1</v>
      </c>
      <c r="Y14">
        <v>7.0000000000000007E-2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0</v>
      </c>
      <c r="AF14" t="s">
        <v>3</v>
      </c>
      <c r="AG14">
        <v>1</v>
      </c>
      <c r="AH14">
        <v>2</v>
      </c>
      <c r="AI14">
        <v>151751890</v>
      </c>
      <c r="AJ14">
        <v>12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ROW(Source!A29)</f>
        <v>29</v>
      </c>
      <c r="B15">
        <v>151751898</v>
      </c>
      <c r="C15">
        <v>151751885</v>
      </c>
      <c r="D15">
        <v>37407247</v>
      </c>
      <c r="E15">
        <v>1</v>
      </c>
      <c r="F15">
        <v>1</v>
      </c>
      <c r="G15">
        <v>37345137</v>
      </c>
      <c r="H15">
        <v>3</v>
      </c>
      <c r="I15" t="s">
        <v>174</v>
      </c>
      <c r="J15" t="s">
        <v>177</v>
      </c>
      <c r="K15" t="s">
        <v>175</v>
      </c>
      <c r="L15">
        <v>1356</v>
      </c>
      <c r="N15">
        <v>1010</v>
      </c>
      <c r="O15" t="s">
        <v>176</v>
      </c>
      <c r="P15" t="s">
        <v>176</v>
      </c>
      <c r="Q15">
        <v>1000</v>
      </c>
      <c r="X15">
        <v>1.6E-2</v>
      </c>
      <c r="Y15">
        <v>226.68</v>
      </c>
      <c r="Z15">
        <v>0</v>
      </c>
      <c r="AA15">
        <v>0</v>
      </c>
      <c r="AB15">
        <v>0</v>
      </c>
      <c r="AC15">
        <v>0</v>
      </c>
      <c r="AD15">
        <v>1</v>
      </c>
      <c r="AE15">
        <v>0</v>
      </c>
      <c r="AF15" t="s">
        <v>3</v>
      </c>
      <c r="AG15">
        <v>1.6E-2</v>
      </c>
      <c r="AH15">
        <v>2</v>
      </c>
      <c r="AI15">
        <v>151751891</v>
      </c>
      <c r="AJ15">
        <v>13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ROW(Source!A29)</f>
        <v>29</v>
      </c>
      <c r="B16">
        <v>151751899</v>
      </c>
      <c r="C16">
        <v>151751885</v>
      </c>
      <c r="D16">
        <v>122111028</v>
      </c>
      <c r="E16">
        <v>37345137</v>
      </c>
      <c r="F16">
        <v>1</v>
      </c>
      <c r="G16">
        <v>37345137</v>
      </c>
      <c r="H16">
        <v>3</v>
      </c>
      <c r="I16" t="s">
        <v>368</v>
      </c>
      <c r="J16" t="s">
        <v>3</v>
      </c>
      <c r="K16" t="s">
        <v>369</v>
      </c>
      <c r="L16">
        <v>1354</v>
      </c>
      <c r="N16">
        <v>1010</v>
      </c>
      <c r="O16" t="s">
        <v>29</v>
      </c>
      <c r="P16" t="s">
        <v>29</v>
      </c>
      <c r="Q16">
        <v>1</v>
      </c>
      <c r="X16">
        <v>16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 t="s">
        <v>3</v>
      </c>
      <c r="AG16">
        <v>16</v>
      </c>
      <c r="AH16">
        <v>3</v>
      </c>
      <c r="AI16">
        <v>-1</v>
      </c>
      <c r="AJ16" t="s">
        <v>3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ROW(Source!A29)</f>
        <v>29</v>
      </c>
      <c r="B17">
        <v>151751900</v>
      </c>
      <c r="C17">
        <v>151751885</v>
      </c>
      <c r="D17">
        <v>122136646</v>
      </c>
      <c r="E17">
        <v>37345137</v>
      </c>
      <c r="F17">
        <v>1</v>
      </c>
      <c r="G17">
        <v>37345137</v>
      </c>
      <c r="H17">
        <v>3</v>
      </c>
      <c r="I17" t="s">
        <v>370</v>
      </c>
      <c r="J17" t="s">
        <v>3</v>
      </c>
      <c r="K17" t="s">
        <v>371</v>
      </c>
      <c r="L17">
        <v>1354</v>
      </c>
      <c r="N17">
        <v>1010</v>
      </c>
      <c r="O17" t="s">
        <v>29</v>
      </c>
      <c r="P17" t="s">
        <v>29</v>
      </c>
      <c r="Q17">
        <v>1</v>
      </c>
      <c r="X17">
        <v>1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 t="s">
        <v>3</v>
      </c>
      <c r="AG17">
        <v>1</v>
      </c>
      <c r="AH17">
        <v>3</v>
      </c>
      <c r="AI17">
        <v>-1</v>
      </c>
      <c r="AJ17" t="s">
        <v>3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ROW(Source!A29)</f>
        <v>29</v>
      </c>
      <c r="B18">
        <v>151751901</v>
      </c>
      <c r="C18">
        <v>151751885</v>
      </c>
      <c r="D18">
        <v>37367069</v>
      </c>
      <c r="E18">
        <v>37345137</v>
      </c>
      <c r="F18">
        <v>1</v>
      </c>
      <c r="G18">
        <v>37345137</v>
      </c>
      <c r="H18">
        <v>3</v>
      </c>
      <c r="I18" t="s">
        <v>516</v>
      </c>
      <c r="J18" t="s">
        <v>3</v>
      </c>
      <c r="K18" t="s">
        <v>517</v>
      </c>
      <c r="L18">
        <v>1348</v>
      </c>
      <c r="N18">
        <v>1009</v>
      </c>
      <c r="O18" t="s">
        <v>511</v>
      </c>
      <c r="P18" t="s">
        <v>511</v>
      </c>
      <c r="Q18">
        <v>1000</v>
      </c>
      <c r="X18">
        <v>0.5</v>
      </c>
      <c r="Y18">
        <v>0</v>
      </c>
      <c r="Z18">
        <v>0</v>
      </c>
      <c r="AA18">
        <v>0</v>
      </c>
      <c r="AB18">
        <v>0</v>
      </c>
      <c r="AC18">
        <v>0</v>
      </c>
      <c r="AD18">
        <v>1</v>
      </c>
      <c r="AE18">
        <v>0</v>
      </c>
      <c r="AF18" t="s">
        <v>3</v>
      </c>
      <c r="AG18">
        <v>0.5</v>
      </c>
      <c r="AH18">
        <v>2</v>
      </c>
      <c r="AI18">
        <v>151751892</v>
      </c>
      <c r="AJ18">
        <v>14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ROW(Source!A32)</f>
        <v>32</v>
      </c>
      <c r="B19">
        <v>151751905</v>
      </c>
      <c r="C19">
        <v>151751903</v>
      </c>
      <c r="D19">
        <v>37345142</v>
      </c>
      <c r="E19">
        <v>37345137</v>
      </c>
      <c r="F19">
        <v>1</v>
      </c>
      <c r="G19">
        <v>37345137</v>
      </c>
      <c r="H19">
        <v>1</v>
      </c>
      <c r="I19" t="s">
        <v>497</v>
      </c>
      <c r="J19" t="s">
        <v>3</v>
      </c>
      <c r="K19" t="s">
        <v>498</v>
      </c>
      <c r="L19">
        <v>1191</v>
      </c>
      <c r="N19">
        <v>1013</v>
      </c>
      <c r="O19" t="s">
        <v>499</v>
      </c>
      <c r="P19" t="s">
        <v>499</v>
      </c>
      <c r="Q19">
        <v>1</v>
      </c>
      <c r="X19">
        <v>145.6</v>
      </c>
      <c r="Y19">
        <v>0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1</v>
      </c>
      <c r="AF19" t="s">
        <v>3</v>
      </c>
      <c r="AG19">
        <v>145.6</v>
      </c>
      <c r="AH19">
        <v>2</v>
      </c>
      <c r="AI19">
        <v>151751904</v>
      </c>
      <c r="AJ19">
        <v>15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ROW(Source!A33)</f>
        <v>33</v>
      </c>
      <c r="B20">
        <v>151751905</v>
      </c>
      <c r="C20">
        <v>151751903</v>
      </c>
      <c r="D20">
        <v>37345142</v>
      </c>
      <c r="E20">
        <v>37345137</v>
      </c>
      <c r="F20">
        <v>1</v>
      </c>
      <c r="G20">
        <v>37345137</v>
      </c>
      <c r="H20">
        <v>1</v>
      </c>
      <c r="I20" t="s">
        <v>497</v>
      </c>
      <c r="J20" t="s">
        <v>3</v>
      </c>
      <c r="K20" t="s">
        <v>498</v>
      </c>
      <c r="L20">
        <v>1191</v>
      </c>
      <c r="N20">
        <v>1013</v>
      </c>
      <c r="O20" t="s">
        <v>499</v>
      </c>
      <c r="P20" t="s">
        <v>499</v>
      </c>
      <c r="Q20">
        <v>1</v>
      </c>
      <c r="X20">
        <v>145.6</v>
      </c>
      <c r="Y20">
        <v>0</v>
      </c>
      <c r="Z20">
        <v>0</v>
      </c>
      <c r="AA20">
        <v>0</v>
      </c>
      <c r="AB20">
        <v>0</v>
      </c>
      <c r="AC20">
        <v>0</v>
      </c>
      <c r="AD20">
        <v>1</v>
      </c>
      <c r="AE20">
        <v>1</v>
      </c>
      <c r="AF20" t="s">
        <v>3</v>
      </c>
      <c r="AG20">
        <v>145.6</v>
      </c>
      <c r="AH20">
        <v>2</v>
      </c>
      <c r="AI20">
        <v>151751904</v>
      </c>
      <c r="AJ20">
        <v>16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ROW(Source!A34)</f>
        <v>34</v>
      </c>
      <c r="B21">
        <v>151751920</v>
      </c>
      <c r="C21">
        <v>151751906</v>
      </c>
      <c r="D21">
        <v>37345142</v>
      </c>
      <c r="E21">
        <v>37345137</v>
      </c>
      <c r="F21">
        <v>1</v>
      </c>
      <c r="G21">
        <v>37345137</v>
      </c>
      <c r="H21">
        <v>1</v>
      </c>
      <c r="I21" t="s">
        <v>497</v>
      </c>
      <c r="J21" t="s">
        <v>3</v>
      </c>
      <c r="K21" t="s">
        <v>498</v>
      </c>
      <c r="L21">
        <v>1191</v>
      </c>
      <c r="N21">
        <v>1013</v>
      </c>
      <c r="O21" t="s">
        <v>499</v>
      </c>
      <c r="P21" t="s">
        <v>499</v>
      </c>
      <c r="Q21">
        <v>1</v>
      </c>
      <c r="X21">
        <v>9.3000000000000007</v>
      </c>
      <c r="Y21">
        <v>0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1</v>
      </c>
      <c r="AF21" t="s">
        <v>3</v>
      </c>
      <c r="AG21">
        <v>9.3000000000000007</v>
      </c>
      <c r="AH21">
        <v>2</v>
      </c>
      <c r="AI21">
        <v>151751907</v>
      </c>
      <c r="AJ21">
        <v>17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ROW(Source!A34)</f>
        <v>34</v>
      </c>
      <c r="B22">
        <v>151751921</v>
      </c>
      <c r="C22">
        <v>151751906</v>
      </c>
      <c r="D22">
        <v>37417785</v>
      </c>
      <c r="E22">
        <v>1</v>
      </c>
      <c r="F22">
        <v>1</v>
      </c>
      <c r="G22">
        <v>37345137</v>
      </c>
      <c r="H22">
        <v>2</v>
      </c>
      <c r="I22" t="s">
        <v>500</v>
      </c>
      <c r="J22" t="s">
        <v>501</v>
      </c>
      <c r="K22" t="s">
        <v>502</v>
      </c>
      <c r="L22">
        <v>1368</v>
      </c>
      <c r="N22">
        <v>1011</v>
      </c>
      <c r="O22" t="s">
        <v>503</v>
      </c>
      <c r="P22" t="s">
        <v>503</v>
      </c>
      <c r="Q22">
        <v>1</v>
      </c>
      <c r="X22">
        <v>0.4</v>
      </c>
      <c r="Y22">
        <v>0</v>
      </c>
      <c r="Z22">
        <v>114.83</v>
      </c>
      <c r="AA22">
        <v>12.62</v>
      </c>
      <c r="AB22">
        <v>0</v>
      </c>
      <c r="AC22">
        <v>0</v>
      </c>
      <c r="AD22">
        <v>1</v>
      </c>
      <c r="AE22">
        <v>0</v>
      </c>
      <c r="AF22" t="s">
        <v>3</v>
      </c>
      <c r="AG22">
        <v>0.4</v>
      </c>
      <c r="AH22">
        <v>2</v>
      </c>
      <c r="AI22">
        <v>151751908</v>
      </c>
      <c r="AJ22">
        <v>18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ROW(Source!A34)</f>
        <v>34</v>
      </c>
      <c r="B23">
        <v>151751922</v>
      </c>
      <c r="C23">
        <v>151751906</v>
      </c>
      <c r="D23">
        <v>37393578</v>
      </c>
      <c r="E23">
        <v>1</v>
      </c>
      <c r="F23">
        <v>1</v>
      </c>
      <c r="G23">
        <v>37345137</v>
      </c>
      <c r="H23">
        <v>3</v>
      </c>
      <c r="I23" t="s">
        <v>518</v>
      </c>
      <c r="J23" t="s">
        <v>519</v>
      </c>
      <c r="K23" t="s">
        <v>520</v>
      </c>
      <c r="L23">
        <v>1348</v>
      </c>
      <c r="N23">
        <v>1009</v>
      </c>
      <c r="O23" t="s">
        <v>511</v>
      </c>
      <c r="P23" t="s">
        <v>511</v>
      </c>
      <c r="Q23">
        <v>1000</v>
      </c>
      <c r="X23">
        <v>2.9999999999999997E-4</v>
      </c>
      <c r="Y23">
        <v>1227.3800000000001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0</v>
      </c>
      <c r="AF23" t="s">
        <v>3</v>
      </c>
      <c r="AG23">
        <v>2.9999999999999997E-4</v>
      </c>
      <c r="AH23">
        <v>2</v>
      </c>
      <c r="AI23">
        <v>151751909</v>
      </c>
      <c r="AJ23">
        <v>19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ROW(Source!A34)</f>
        <v>34</v>
      </c>
      <c r="B24">
        <v>151751923</v>
      </c>
      <c r="C24">
        <v>151751906</v>
      </c>
      <c r="D24">
        <v>37395969</v>
      </c>
      <c r="E24">
        <v>1</v>
      </c>
      <c r="F24">
        <v>1</v>
      </c>
      <c r="G24">
        <v>37345137</v>
      </c>
      <c r="H24">
        <v>3</v>
      </c>
      <c r="I24" t="s">
        <v>521</v>
      </c>
      <c r="J24" t="s">
        <v>522</v>
      </c>
      <c r="K24" t="s">
        <v>523</v>
      </c>
      <c r="L24">
        <v>1346</v>
      </c>
      <c r="N24">
        <v>1009</v>
      </c>
      <c r="O24" t="s">
        <v>507</v>
      </c>
      <c r="P24" t="s">
        <v>507</v>
      </c>
      <c r="Q24">
        <v>1</v>
      </c>
      <c r="X24">
        <v>0.03</v>
      </c>
      <c r="Y24">
        <v>15.11</v>
      </c>
      <c r="Z24">
        <v>0</v>
      </c>
      <c r="AA24">
        <v>0</v>
      </c>
      <c r="AB24">
        <v>0</v>
      </c>
      <c r="AC24">
        <v>0</v>
      </c>
      <c r="AD24">
        <v>1</v>
      </c>
      <c r="AE24">
        <v>0</v>
      </c>
      <c r="AF24" t="s">
        <v>3</v>
      </c>
      <c r="AG24">
        <v>0.03</v>
      </c>
      <c r="AH24">
        <v>2</v>
      </c>
      <c r="AI24">
        <v>151751910</v>
      </c>
      <c r="AJ24">
        <v>20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ROW(Source!A34)</f>
        <v>34</v>
      </c>
      <c r="B25">
        <v>151751924</v>
      </c>
      <c r="C25">
        <v>151751906</v>
      </c>
      <c r="D25">
        <v>37393756</v>
      </c>
      <c r="E25">
        <v>1</v>
      </c>
      <c r="F25">
        <v>1</v>
      </c>
      <c r="G25">
        <v>37345137</v>
      </c>
      <c r="H25">
        <v>3</v>
      </c>
      <c r="I25" t="s">
        <v>524</v>
      </c>
      <c r="J25" t="s">
        <v>525</v>
      </c>
      <c r="K25" t="s">
        <v>526</v>
      </c>
      <c r="L25">
        <v>1346</v>
      </c>
      <c r="N25">
        <v>1009</v>
      </c>
      <c r="O25" t="s">
        <v>507</v>
      </c>
      <c r="P25" t="s">
        <v>507</v>
      </c>
      <c r="Q25">
        <v>1</v>
      </c>
      <c r="X25">
        <v>0.01</v>
      </c>
      <c r="Y25">
        <v>16.7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0</v>
      </c>
      <c r="AF25" t="s">
        <v>3</v>
      </c>
      <c r="AG25">
        <v>0.01</v>
      </c>
      <c r="AH25">
        <v>2</v>
      </c>
      <c r="AI25">
        <v>151751911</v>
      </c>
      <c r="AJ25">
        <v>21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ROW(Source!A34)</f>
        <v>34</v>
      </c>
      <c r="B26">
        <v>151751925</v>
      </c>
      <c r="C26">
        <v>151751906</v>
      </c>
      <c r="D26">
        <v>37393857</v>
      </c>
      <c r="E26">
        <v>1</v>
      </c>
      <c r="F26">
        <v>1</v>
      </c>
      <c r="G26">
        <v>37345137</v>
      </c>
      <c r="H26">
        <v>3</v>
      </c>
      <c r="I26" t="s">
        <v>527</v>
      </c>
      <c r="J26" t="s">
        <v>528</v>
      </c>
      <c r="K26" t="s">
        <v>529</v>
      </c>
      <c r="L26">
        <v>1348</v>
      </c>
      <c r="N26">
        <v>1009</v>
      </c>
      <c r="O26" t="s">
        <v>511</v>
      </c>
      <c r="P26" t="s">
        <v>511</v>
      </c>
      <c r="Q26">
        <v>1000</v>
      </c>
      <c r="X26">
        <v>2.0000000000000002E-5</v>
      </c>
      <c r="Y26">
        <v>17729.79</v>
      </c>
      <c r="Z26">
        <v>0</v>
      </c>
      <c r="AA26">
        <v>0</v>
      </c>
      <c r="AB26">
        <v>0</v>
      </c>
      <c r="AC26">
        <v>0</v>
      </c>
      <c r="AD26">
        <v>1</v>
      </c>
      <c r="AE26">
        <v>0</v>
      </c>
      <c r="AF26" t="s">
        <v>3</v>
      </c>
      <c r="AG26">
        <v>2.0000000000000002E-5</v>
      </c>
      <c r="AH26">
        <v>2</v>
      </c>
      <c r="AI26">
        <v>151751912</v>
      </c>
      <c r="AJ26">
        <v>22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ROW(Source!A34)</f>
        <v>34</v>
      </c>
      <c r="B27">
        <v>151751926</v>
      </c>
      <c r="C27">
        <v>151751906</v>
      </c>
      <c r="D27">
        <v>118154745</v>
      </c>
      <c r="E27">
        <v>1</v>
      </c>
      <c r="F27">
        <v>1</v>
      </c>
      <c r="G27">
        <v>37345137</v>
      </c>
      <c r="H27">
        <v>3</v>
      </c>
      <c r="I27" t="s">
        <v>530</v>
      </c>
      <c r="J27" t="s">
        <v>531</v>
      </c>
      <c r="K27" t="s">
        <v>532</v>
      </c>
      <c r="L27">
        <v>1355</v>
      </c>
      <c r="N27">
        <v>1010</v>
      </c>
      <c r="O27" t="s">
        <v>184</v>
      </c>
      <c r="P27" t="s">
        <v>184</v>
      </c>
      <c r="Q27">
        <v>100</v>
      </c>
      <c r="X27">
        <v>0.1</v>
      </c>
      <c r="Y27">
        <v>120.2</v>
      </c>
      <c r="Z27">
        <v>0</v>
      </c>
      <c r="AA27">
        <v>0</v>
      </c>
      <c r="AB27">
        <v>0</v>
      </c>
      <c r="AC27">
        <v>0</v>
      </c>
      <c r="AD27">
        <v>1</v>
      </c>
      <c r="AE27">
        <v>0</v>
      </c>
      <c r="AF27" t="s">
        <v>3</v>
      </c>
      <c r="AG27">
        <v>0.1</v>
      </c>
      <c r="AH27">
        <v>2</v>
      </c>
      <c r="AI27">
        <v>151751913</v>
      </c>
      <c r="AJ27">
        <v>23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ROW(Source!A34)</f>
        <v>34</v>
      </c>
      <c r="B28">
        <v>151751927</v>
      </c>
      <c r="C28">
        <v>151751906</v>
      </c>
      <c r="D28">
        <v>37394269</v>
      </c>
      <c r="E28">
        <v>1</v>
      </c>
      <c r="F28">
        <v>1</v>
      </c>
      <c r="G28">
        <v>37345137</v>
      </c>
      <c r="H28">
        <v>3</v>
      </c>
      <c r="I28" t="s">
        <v>533</v>
      </c>
      <c r="J28" t="s">
        <v>534</v>
      </c>
      <c r="K28" t="s">
        <v>535</v>
      </c>
      <c r="L28">
        <v>1348</v>
      </c>
      <c r="N28">
        <v>1009</v>
      </c>
      <c r="O28" t="s">
        <v>511</v>
      </c>
      <c r="P28" t="s">
        <v>511</v>
      </c>
      <c r="Q28">
        <v>1000</v>
      </c>
      <c r="X28">
        <v>6.0000000000000002E-5</v>
      </c>
      <c r="Y28">
        <v>64128.62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0</v>
      </c>
      <c r="AF28" t="s">
        <v>3</v>
      </c>
      <c r="AG28">
        <v>6.0000000000000002E-5</v>
      </c>
      <c r="AH28">
        <v>2</v>
      </c>
      <c r="AI28">
        <v>151751914</v>
      </c>
      <c r="AJ28">
        <v>24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ROW(Source!A34)</f>
        <v>34</v>
      </c>
      <c r="B29">
        <v>151751928</v>
      </c>
      <c r="C29">
        <v>151751906</v>
      </c>
      <c r="D29">
        <v>37394277</v>
      </c>
      <c r="E29">
        <v>1</v>
      </c>
      <c r="F29">
        <v>1</v>
      </c>
      <c r="G29">
        <v>37345137</v>
      </c>
      <c r="H29">
        <v>3</v>
      </c>
      <c r="I29" t="s">
        <v>536</v>
      </c>
      <c r="J29" t="s">
        <v>537</v>
      </c>
      <c r="K29" t="s">
        <v>538</v>
      </c>
      <c r="L29">
        <v>1348</v>
      </c>
      <c r="N29">
        <v>1009</v>
      </c>
      <c r="O29" t="s">
        <v>511</v>
      </c>
      <c r="P29" t="s">
        <v>511</v>
      </c>
      <c r="Q29">
        <v>1000</v>
      </c>
      <c r="X29">
        <v>1E-4</v>
      </c>
      <c r="Y29">
        <v>81246.399999999994</v>
      </c>
      <c r="Z29">
        <v>0</v>
      </c>
      <c r="AA29">
        <v>0</v>
      </c>
      <c r="AB29">
        <v>0</v>
      </c>
      <c r="AC29">
        <v>0</v>
      </c>
      <c r="AD29">
        <v>1</v>
      </c>
      <c r="AE29">
        <v>0</v>
      </c>
      <c r="AF29" t="s">
        <v>3</v>
      </c>
      <c r="AG29">
        <v>1E-4</v>
      </c>
      <c r="AH29">
        <v>2</v>
      </c>
      <c r="AI29">
        <v>151751915</v>
      </c>
      <c r="AJ29">
        <v>25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ROW(Source!A34)</f>
        <v>34</v>
      </c>
      <c r="B30">
        <v>151751929</v>
      </c>
      <c r="C30">
        <v>151751906</v>
      </c>
      <c r="D30">
        <v>37407208</v>
      </c>
      <c r="E30">
        <v>1</v>
      </c>
      <c r="F30">
        <v>1</v>
      </c>
      <c r="G30">
        <v>37345137</v>
      </c>
      <c r="H30">
        <v>3</v>
      </c>
      <c r="I30" t="s">
        <v>539</v>
      </c>
      <c r="J30" t="s">
        <v>540</v>
      </c>
      <c r="K30" t="s">
        <v>541</v>
      </c>
      <c r="L30">
        <v>1301</v>
      </c>
      <c r="N30">
        <v>1003</v>
      </c>
      <c r="O30" t="s">
        <v>134</v>
      </c>
      <c r="P30" t="s">
        <v>134</v>
      </c>
      <c r="Q30">
        <v>1</v>
      </c>
      <c r="X30">
        <v>5.91</v>
      </c>
      <c r="Y30">
        <v>0.69</v>
      </c>
      <c r="Z30">
        <v>0</v>
      </c>
      <c r="AA30">
        <v>0</v>
      </c>
      <c r="AB30">
        <v>0</v>
      </c>
      <c r="AC30">
        <v>0</v>
      </c>
      <c r="AD30">
        <v>1</v>
      </c>
      <c r="AE30">
        <v>0</v>
      </c>
      <c r="AF30" t="s">
        <v>3</v>
      </c>
      <c r="AG30">
        <v>5.91</v>
      </c>
      <c r="AH30">
        <v>2</v>
      </c>
      <c r="AI30">
        <v>151751916</v>
      </c>
      <c r="AJ30">
        <v>26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ROW(Source!A34)</f>
        <v>34</v>
      </c>
      <c r="B31">
        <v>151751930</v>
      </c>
      <c r="C31">
        <v>151751906</v>
      </c>
      <c r="D31">
        <v>37407278</v>
      </c>
      <c r="E31">
        <v>1</v>
      </c>
      <c r="F31">
        <v>1</v>
      </c>
      <c r="G31">
        <v>37345137</v>
      </c>
      <c r="H31">
        <v>3</v>
      </c>
      <c r="I31" t="s">
        <v>542</v>
      </c>
      <c r="J31" t="s">
        <v>543</v>
      </c>
      <c r="K31" t="s">
        <v>544</v>
      </c>
      <c r="L31">
        <v>1346</v>
      </c>
      <c r="N31">
        <v>1009</v>
      </c>
      <c r="O31" t="s">
        <v>507</v>
      </c>
      <c r="P31" t="s">
        <v>507</v>
      </c>
      <c r="Q31">
        <v>1</v>
      </c>
      <c r="X31">
        <v>0.02</v>
      </c>
      <c r="Y31">
        <v>493.08</v>
      </c>
      <c r="Z31">
        <v>0</v>
      </c>
      <c r="AA31">
        <v>0</v>
      </c>
      <c r="AB31">
        <v>0</v>
      </c>
      <c r="AC31">
        <v>0</v>
      </c>
      <c r="AD31">
        <v>1</v>
      </c>
      <c r="AE31">
        <v>0</v>
      </c>
      <c r="AF31" t="s">
        <v>3</v>
      </c>
      <c r="AG31">
        <v>0.02</v>
      </c>
      <c r="AH31">
        <v>2</v>
      </c>
      <c r="AI31">
        <v>151751917</v>
      </c>
      <c r="AJ31">
        <v>27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ROW(Source!A34)</f>
        <v>34</v>
      </c>
      <c r="B32">
        <v>151751931</v>
      </c>
      <c r="C32">
        <v>151751906</v>
      </c>
      <c r="D32">
        <v>37406760</v>
      </c>
      <c r="E32">
        <v>1</v>
      </c>
      <c r="F32">
        <v>1</v>
      </c>
      <c r="G32">
        <v>37345137</v>
      </c>
      <c r="H32">
        <v>3</v>
      </c>
      <c r="I32" t="s">
        <v>545</v>
      </c>
      <c r="J32" t="s">
        <v>546</v>
      </c>
      <c r="K32" t="s">
        <v>547</v>
      </c>
      <c r="L32">
        <v>1355</v>
      </c>
      <c r="N32">
        <v>1010</v>
      </c>
      <c r="O32" t="s">
        <v>184</v>
      </c>
      <c r="P32" t="s">
        <v>184</v>
      </c>
      <c r="Q32">
        <v>100</v>
      </c>
      <c r="X32">
        <v>0.04</v>
      </c>
      <c r="Y32">
        <v>413.16</v>
      </c>
      <c r="Z32">
        <v>0</v>
      </c>
      <c r="AA32">
        <v>0</v>
      </c>
      <c r="AB32">
        <v>0</v>
      </c>
      <c r="AC32">
        <v>0</v>
      </c>
      <c r="AD32">
        <v>1</v>
      </c>
      <c r="AE32">
        <v>0</v>
      </c>
      <c r="AF32" t="s">
        <v>3</v>
      </c>
      <c r="AG32">
        <v>0.04</v>
      </c>
      <c r="AH32">
        <v>2</v>
      </c>
      <c r="AI32">
        <v>151751918</v>
      </c>
      <c r="AJ32">
        <v>28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ROW(Source!A34)</f>
        <v>34</v>
      </c>
      <c r="B33">
        <v>151751932</v>
      </c>
      <c r="C33">
        <v>151751906</v>
      </c>
      <c r="D33">
        <v>37358179</v>
      </c>
      <c r="E33">
        <v>37345137</v>
      </c>
      <c r="F33">
        <v>1</v>
      </c>
      <c r="G33">
        <v>37345137</v>
      </c>
      <c r="H33">
        <v>3</v>
      </c>
      <c r="I33" t="s">
        <v>727</v>
      </c>
      <c r="J33" t="s">
        <v>3</v>
      </c>
      <c r="K33" t="s">
        <v>728</v>
      </c>
      <c r="L33">
        <v>1346</v>
      </c>
      <c r="N33">
        <v>1009</v>
      </c>
      <c r="O33" t="s">
        <v>507</v>
      </c>
      <c r="P33" t="s">
        <v>507</v>
      </c>
      <c r="Q33">
        <v>1</v>
      </c>
      <c r="X33">
        <v>0.3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 t="s">
        <v>3</v>
      </c>
      <c r="AG33">
        <v>0.3</v>
      </c>
      <c r="AH33">
        <v>3</v>
      </c>
      <c r="AI33">
        <v>-1</v>
      </c>
      <c r="AJ33" t="s">
        <v>3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ROW(Source!A34)</f>
        <v>34</v>
      </c>
      <c r="B34">
        <v>151751933</v>
      </c>
      <c r="C34">
        <v>151751906</v>
      </c>
      <c r="D34">
        <v>122111025</v>
      </c>
      <c r="E34">
        <v>37345137</v>
      </c>
      <c r="F34">
        <v>1</v>
      </c>
      <c r="G34">
        <v>37345137</v>
      </c>
      <c r="H34">
        <v>3</v>
      </c>
      <c r="I34" t="s">
        <v>729</v>
      </c>
      <c r="J34" t="s">
        <v>3</v>
      </c>
      <c r="K34" t="s">
        <v>730</v>
      </c>
      <c r="L34">
        <v>1354</v>
      </c>
      <c r="N34">
        <v>1010</v>
      </c>
      <c r="O34" t="s">
        <v>29</v>
      </c>
      <c r="P34" t="s">
        <v>29</v>
      </c>
      <c r="Q34">
        <v>1</v>
      </c>
      <c r="X34">
        <v>10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 t="s">
        <v>3</v>
      </c>
      <c r="AG34">
        <v>10</v>
      </c>
      <c r="AH34">
        <v>3</v>
      </c>
      <c r="AI34">
        <v>-1</v>
      </c>
      <c r="AJ34" t="s">
        <v>3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ROW(Source!A34)</f>
        <v>34</v>
      </c>
      <c r="B35">
        <v>151751934</v>
      </c>
      <c r="C35">
        <v>151751906</v>
      </c>
      <c r="D35">
        <v>122131019</v>
      </c>
      <c r="E35">
        <v>37345137</v>
      </c>
      <c r="F35">
        <v>1</v>
      </c>
      <c r="G35">
        <v>37345137</v>
      </c>
      <c r="H35">
        <v>3</v>
      </c>
      <c r="I35" t="s">
        <v>731</v>
      </c>
      <c r="J35" t="s">
        <v>3</v>
      </c>
      <c r="K35" t="s">
        <v>732</v>
      </c>
      <c r="L35">
        <v>1354</v>
      </c>
      <c r="N35">
        <v>1010</v>
      </c>
      <c r="O35" t="s">
        <v>29</v>
      </c>
      <c r="P35" t="s">
        <v>29</v>
      </c>
      <c r="Q35">
        <v>1</v>
      </c>
      <c r="X35">
        <v>1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 t="s">
        <v>3</v>
      </c>
      <c r="AG35">
        <v>1</v>
      </c>
      <c r="AH35">
        <v>3</v>
      </c>
      <c r="AI35">
        <v>-1</v>
      </c>
      <c r="AJ35" t="s">
        <v>3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ROW(Source!A34)</f>
        <v>34</v>
      </c>
      <c r="B36">
        <v>151751935</v>
      </c>
      <c r="C36">
        <v>151751906</v>
      </c>
      <c r="D36">
        <v>37367069</v>
      </c>
      <c r="E36">
        <v>37345137</v>
      </c>
      <c r="F36">
        <v>1</v>
      </c>
      <c r="G36">
        <v>37345137</v>
      </c>
      <c r="H36">
        <v>3</v>
      </c>
      <c r="I36" t="s">
        <v>516</v>
      </c>
      <c r="J36" t="s">
        <v>3</v>
      </c>
      <c r="K36" t="s">
        <v>517</v>
      </c>
      <c r="L36">
        <v>1348</v>
      </c>
      <c r="N36">
        <v>1009</v>
      </c>
      <c r="O36" t="s">
        <v>511</v>
      </c>
      <c r="P36" t="s">
        <v>511</v>
      </c>
      <c r="Q36">
        <v>1000</v>
      </c>
      <c r="X36">
        <v>1E-3</v>
      </c>
      <c r="Y36">
        <v>0</v>
      </c>
      <c r="Z36">
        <v>0</v>
      </c>
      <c r="AA36">
        <v>0</v>
      </c>
      <c r="AB36">
        <v>0</v>
      </c>
      <c r="AC36">
        <v>0</v>
      </c>
      <c r="AD36">
        <v>1</v>
      </c>
      <c r="AE36">
        <v>0</v>
      </c>
      <c r="AF36" t="s">
        <v>3</v>
      </c>
      <c r="AG36">
        <v>1E-3</v>
      </c>
      <c r="AH36">
        <v>2</v>
      </c>
      <c r="AI36">
        <v>151751919</v>
      </c>
      <c r="AJ36">
        <v>29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ROW(Source!A35)</f>
        <v>35</v>
      </c>
      <c r="B37">
        <v>151751920</v>
      </c>
      <c r="C37">
        <v>151751906</v>
      </c>
      <c r="D37">
        <v>37345142</v>
      </c>
      <c r="E37">
        <v>37345137</v>
      </c>
      <c r="F37">
        <v>1</v>
      </c>
      <c r="G37">
        <v>37345137</v>
      </c>
      <c r="H37">
        <v>1</v>
      </c>
      <c r="I37" t="s">
        <v>497</v>
      </c>
      <c r="J37" t="s">
        <v>3</v>
      </c>
      <c r="K37" t="s">
        <v>498</v>
      </c>
      <c r="L37">
        <v>1191</v>
      </c>
      <c r="N37">
        <v>1013</v>
      </c>
      <c r="O37" t="s">
        <v>499</v>
      </c>
      <c r="P37" t="s">
        <v>499</v>
      </c>
      <c r="Q37">
        <v>1</v>
      </c>
      <c r="X37">
        <v>9.3000000000000007</v>
      </c>
      <c r="Y37">
        <v>0</v>
      </c>
      <c r="Z37">
        <v>0</v>
      </c>
      <c r="AA37">
        <v>0</v>
      </c>
      <c r="AB37">
        <v>0</v>
      </c>
      <c r="AC37">
        <v>0</v>
      </c>
      <c r="AD37">
        <v>1</v>
      </c>
      <c r="AE37">
        <v>1</v>
      </c>
      <c r="AF37" t="s">
        <v>3</v>
      </c>
      <c r="AG37">
        <v>9.3000000000000007</v>
      </c>
      <c r="AH37">
        <v>2</v>
      </c>
      <c r="AI37">
        <v>151751907</v>
      </c>
      <c r="AJ37">
        <v>30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ROW(Source!A35)</f>
        <v>35</v>
      </c>
      <c r="B38">
        <v>151751921</v>
      </c>
      <c r="C38">
        <v>151751906</v>
      </c>
      <c r="D38">
        <v>37417785</v>
      </c>
      <c r="E38">
        <v>1</v>
      </c>
      <c r="F38">
        <v>1</v>
      </c>
      <c r="G38">
        <v>37345137</v>
      </c>
      <c r="H38">
        <v>2</v>
      </c>
      <c r="I38" t="s">
        <v>500</v>
      </c>
      <c r="J38" t="s">
        <v>501</v>
      </c>
      <c r="K38" t="s">
        <v>502</v>
      </c>
      <c r="L38">
        <v>1368</v>
      </c>
      <c r="N38">
        <v>1011</v>
      </c>
      <c r="O38" t="s">
        <v>503</v>
      </c>
      <c r="P38" t="s">
        <v>503</v>
      </c>
      <c r="Q38">
        <v>1</v>
      </c>
      <c r="X38">
        <v>0.4</v>
      </c>
      <c r="Y38">
        <v>0</v>
      </c>
      <c r="Z38">
        <v>114.83</v>
      </c>
      <c r="AA38">
        <v>12.62</v>
      </c>
      <c r="AB38">
        <v>0</v>
      </c>
      <c r="AC38">
        <v>0</v>
      </c>
      <c r="AD38">
        <v>1</v>
      </c>
      <c r="AE38">
        <v>0</v>
      </c>
      <c r="AF38" t="s">
        <v>3</v>
      </c>
      <c r="AG38">
        <v>0.4</v>
      </c>
      <c r="AH38">
        <v>2</v>
      </c>
      <c r="AI38">
        <v>151751908</v>
      </c>
      <c r="AJ38">
        <v>31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ROW(Source!A35)</f>
        <v>35</v>
      </c>
      <c r="B39">
        <v>151751922</v>
      </c>
      <c r="C39">
        <v>151751906</v>
      </c>
      <c r="D39">
        <v>37393578</v>
      </c>
      <c r="E39">
        <v>1</v>
      </c>
      <c r="F39">
        <v>1</v>
      </c>
      <c r="G39">
        <v>37345137</v>
      </c>
      <c r="H39">
        <v>3</v>
      </c>
      <c r="I39" t="s">
        <v>518</v>
      </c>
      <c r="J39" t="s">
        <v>519</v>
      </c>
      <c r="K39" t="s">
        <v>520</v>
      </c>
      <c r="L39">
        <v>1348</v>
      </c>
      <c r="N39">
        <v>1009</v>
      </c>
      <c r="O39" t="s">
        <v>511</v>
      </c>
      <c r="P39" t="s">
        <v>511</v>
      </c>
      <c r="Q39">
        <v>1000</v>
      </c>
      <c r="X39">
        <v>2.9999999999999997E-4</v>
      </c>
      <c r="Y39">
        <v>1227.3800000000001</v>
      </c>
      <c r="Z39">
        <v>0</v>
      </c>
      <c r="AA39">
        <v>0</v>
      </c>
      <c r="AB39">
        <v>0</v>
      </c>
      <c r="AC39">
        <v>0</v>
      </c>
      <c r="AD39">
        <v>1</v>
      </c>
      <c r="AE39">
        <v>0</v>
      </c>
      <c r="AF39" t="s">
        <v>3</v>
      </c>
      <c r="AG39">
        <v>2.9999999999999997E-4</v>
      </c>
      <c r="AH39">
        <v>2</v>
      </c>
      <c r="AI39">
        <v>151751909</v>
      </c>
      <c r="AJ39">
        <v>32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ROW(Source!A35)</f>
        <v>35</v>
      </c>
      <c r="B40">
        <v>151751923</v>
      </c>
      <c r="C40">
        <v>151751906</v>
      </c>
      <c r="D40">
        <v>37395969</v>
      </c>
      <c r="E40">
        <v>1</v>
      </c>
      <c r="F40">
        <v>1</v>
      </c>
      <c r="G40">
        <v>37345137</v>
      </c>
      <c r="H40">
        <v>3</v>
      </c>
      <c r="I40" t="s">
        <v>521</v>
      </c>
      <c r="J40" t="s">
        <v>522</v>
      </c>
      <c r="K40" t="s">
        <v>523</v>
      </c>
      <c r="L40">
        <v>1346</v>
      </c>
      <c r="N40">
        <v>1009</v>
      </c>
      <c r="O40" t="s">
        <v>507</v>
      </c>
      <c r="P40" t="s">
        <v>507</v>
      </c>
      <c r="Q40">
        <v>1</v>
      </c>
      <c r="X40">
        <v>0.03</v>
      </c>
      <c r="Y40">
        <v>15.11</v>
      </c>
      <c r="Z40">
        <v>0</v>
      </c>
      <c r="AA40">
        <v>0</v>
      </c>
      <c r="AB40">
        <v>0</v>
      </c>
      <c r="AC40">
        <v>0</v>
      </c>
      <c r="AD40">
        <v>1</v>
      </c>
      <c r="AE40">
        <v>0</v>
      </c>
      <c r="AF40" t="s">
        <v>3</v>
      </c>
      <c r="AG40">
        <v>0.03</v>
      </c>
      <c r="AH40">
        <v>2</v>
      </c>
      <c r="AI40">
        <v>151751910</v>
      </c>
      <c r="AJ40">
        <v>33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ROW(Source!A35)</f>
        <v>35</v>
      </c>
      <c r="B41">
        <v>151751924</v>
      </c>
      <c r="C41">
        <v>151751906</v>
      </c>
      <c r="D41">
        <v>37393756</v>
      </c>
      <c r="E41">
        <v>1</v>
      </c>
      <c r="F41">
        <v>1</v>
      </c>
      <c r="G41">
        <v>37345137</v>
      </c>
      <c r="H41">
        <v>3</v>
      </c>
      <c r="I41" t="s">
        <v>524</v>
      </c>
      <c r="J41" t="s">
        <v>525</v>
      </c>
      <c r="K41" t="s">
        <v>526</v>
      </c>
      <c r="L41">
        <v>1346</v>
      </c>
      <c r="N41">
        <v>1009</v>
      </c>
      <c r="O41" t="s">
        <v>507</v>
      </c>
      <c r="P41" t="s">
        <v>507</v>
      </c>
      <c r="Q41">
        <v>1</v>
      </c>
      <c r="X41">
        <v>0.01</v>
      </c>
      <c r="Y41">
        <v>16.7</v>
      </c>
      <c r="Z41">
        <v>0</v>
      </c>
      <c r="AA41">
        <v>0</v>
      </c>
      <c r="AB41">
        <v>0</v>
      </c>
      <c r="AC41">
        <v>0</v>
      </c>
      <c r="AD41">
        <v>1</v>
      </c>
      <c r="AE41">
        <v>0</v>
      </c>
      <c r="AF41" t="s">
        <v>3</v>
      </c>
      <c r="AG41">
        <v>0.01</v>
      </c>
      <c r="AH41">
        <v>2</v>
      </c>
      <c r="AI41">
        <v>151751911</v>
      </c>
      <c r="AJ41">
        <v>34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ROW(Source!A35)</f>
        <v>35</v>
      </c>
      <c r="B42">
        <v>151751925</v>
      </c>
      <c r="C42">
        <v>151751906</v>
      </c>
      <c r="D42">
        <v>37393857</v>
      </c>
      <c r="E42">
        <v>1</v>
      </c>
      <c r="F42">
        <v>1</v>
      </c>
      <c r="G42">
        <v>37345137</v>
      </c>
      <c r="H42">
        <v>3</v>
      </c>
      <c r="I42" t="s">
        <v>527</v>
      </c>
      <c r="J42" t="s">
        <v>528</v>
      </c>
      <c r="K42" t="s">
        <v>529</v>
      </c>
      <c r="L42">
        <v>1348</v>
      </c>
      <c r="N42">
        <v>1009</v>
      </c>
      <c r="O42" t="s">
        <v>511</v>
      </c>
      <c r="P42" t="s">
        <v>511</v>
      </c>
      <c r="Q42">
        <v>1000</v>
      </c>
      <c r="X42">
        <v>2.0000000000000002E-5</v>
      </c>
      <c r="Y42">
        <v>17729.79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0</v>
      </c>
      <c r="AF42" t="s">
        <v>3</v>
      </c>
      <c r="AG42">
        <v>2.0000000000000002E-5</v>
      </c>
      <c r="AH42">
        <v>2</v>
      </c>
      <c r="AI42">
        <v>151751912</v>
      </c>
      <c r="AJ42">
        <v>35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ROW(Source!A35)</f>
        <v>35</v>
      </c>
      <c r="B43">
        <v>151751926</v>
      </c>
      <c r="C43">
        <v>151751906</v>
      </c>
      <c r="D43">
        <v>118154745</v>
      </c>
      <c r="E43">
        <v>1</v>
      </c>
      <c r="F43">
        <v>1</v>
      </c>
      <c r="G43">
        <v>37345137</v>
      </c>
      <c r="H43">
        <v>3</v>
      </c>
      <c r="I43" t="s">
        <v>530</v>
      </c>
      <c r="J43" t="s">
        <v>531</v>
      </c>
      <c r="K43" t="s">
        <v>532</v>
      </c>
      <c r="L43">
        <v>1355</v>
      </c>
      <c r="N43">
        <v>1010</v>
      </c>
      <c r="O43" t="s">
        <v>184</v>
      </c>
      <c r="P43" t="s">
        <v>184</v>
      </c>
      <c r="Q43">
        <v>100</v>
      </c>
      <c r="X43">
        <v>0.1</v>
      </c>
      <c r="Y43">
        <v>120.2</v>
      </c>
      <c r="Z43">
        <v>0</v>
      </c>
      <c r="AA43">
        <v>0</v>
      </c>
      <c r="AB43">
        <v>0</v>
      </c>
      <c r="AC43">
        <v>0</v>
      </c>
      <c r="AD43">
        <v>1</v>
      </c>
      <c r="AE43">
        <v>0</v>
      </c>
      <c r="AF43" t="s">
        <v>3</v>
      </c>
      <c r="AG43">
        <v>0.1</v>
      </c>
      <c r="AH43">
        <v>2</v>
      </c>
      <c r="AI43">
        <v>151751913</v>
      </c>
      <c r="AJ43">
        <v>36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ROW(Source!A35)</f>
        <v>35</v>
      </c>
      <c r="B44">
        <v>151751927</v>
      </c>
      <c r="C44">
        <v>151751906</v>
      </c>
      <c r="D44">
        <v>37394269</v>
      </c>
      <c r="E44">
        <v>1</v>
      </c>
      <c r="F44">
        <v>1</v>
      </c>
      <c r="G44">
        <v>37345137</v>
      </c>
      <c r="H44">
        <v>3</v>
      </c>
      <c r="I44" t="s">
        <v>533</v>
      </c>
      <c r="J44" t="s">
        <v>534</v>
      </c>
      <c r="K44" t="s">
        <v>535</v>
      </c>
      <c r="L44">
        <v>1348</v>
      </c>
      <c r="N44">
        <v>1009</v>
      </c>
      <c r="O44" t="s">
        <v>511</v>
      </c>
      <c r="P44" t="s">
        <v>511</v>
      </c>
      <c r="Q44">
        <v>1000</v>
      </c>
      <c r="X44">
        <v>6.0000000000000002E-5</v>
      </c>
      <c r="Y44">
        <v>64128.62</v>
      </c>
      <c r="Z44">
        <v>0</v>
      </c>
      <c r="AA44">
        <v>0</v>
      </c>
      <c r="AB44">
        <v>0</v>
      </c>
      <c r="AC44">
        <v>0</v>
      </c>
      <c r="AD44">
        <v>1</v>
      </c>
      <c r="AE44">
        <v>0</v>
      </c>
      <c r="AF44" t="s">
        <v>3</v>
      </c>
      <c r="AG44">
        <v>6.0000000000000002E-5</v>
      </c>
      <c r="AH44">
        <v>2</v>
      </c>
      <c r="AI44">
        <v>151751914</v>
      </c>
      <c r="AJ44">
        <v>37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ROW(Source!A35)</f>
        <v>35</v>
      </c>
      <c r="B45">
        <v>151751928</v>
      </c>
      <c r="C45">
        <v>151751906</v>
      </c>
      <c r="D45">
        <v>37394277</v>
      </c>
      <c r="E45">
        <v>1</v>
      </c>
      <c r="F45">
        <v>1</v>
      </c>
      <c r="G45">
        <v>37345137</v>
      </c>
      <c r="H45">
        <v>3</v>
      </c>
      <c r="I45" t="s">
        <v>536</v>
      </c>
      <c r="J45" t="s">
        <v>537</v>
      </c>
      <c r="K45" t="s">
        <v>538</v>
      </c>
      <c r="L45">
        <v>1348</v>
      </c>
      <c r="N45">
        <v>1009</v>
      </c>
      <c r="O45" t="s">
        <v>511</v>
      </c>
      <c r="P45" t="s">
        <v>511</v>
      </c>
      <c r="Q45">
        <v>1000</v>
      </c>
      <c r="X45">
        <v>1E-4</v>
      </c>
      <c r="Y45">
        <v>81246.399999999994</v>
      </c>
      <c r="Z45">
        <v>0</v>
      </c>
      <c r="AA45">
        <v>0</v>
      </c>
      <c r="AB45">
        <v>0</v>
      </c>
      <c r="AC45">
        <v>0</v>
      </c>
      <c r="AD45">
        <v>1</v>
      </c>
      <c r="AE45">
        <v>0</v>
      </c>
      <c r="AF45" t="s">
        <v>3</v>
      </c>
      <c r="AG45">
        <v>1E-4</v>
      </c>
      <c r="AH45">
        <v>2</v>
      </c>
      <c r="AI45">
        <v>151751915</v>
      </c>
      <c r="AJ45">
        <v>38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ROW(Source!A35)</f>
        <v>35</v>
      </c>
      <c r="B46">
        <v>151751929</v>
      </c>
      <c r="C46">
        <v>151751906</v>
      </c>
      <c r="D46">
        <v>37407208</v>
      </c>
      <c r="E46">
        <v>1</v>
      </c>
      <c r="F46">
        <v>1</v>
      </c>
      <c r="G46">
        <v>37345137</v>
      </c>
      <c r="H46">
        <v>3</v>
      </c>
      <c r="I46" t="s">
        <v>539</v>
      </c>
      <c r="J46" t="s">
        <v>540</v>
      </c>
      <c r="K46" t="s">
        <v>541</v>
      </c>
      <c r="L46">
        <v>1301</v>
      </c>
      <c r="N46">
        <v>1003</v>
      </c>
      <c r="O46" t="s">
        <v>134</v>
      </c>
      <c r="P46" t="s">
        <v>134</v>
      </c>
      <c r="Q46">
        <v>1</v>
      </c>
      <c r="X46">
        <v>5.91</v>
      </c>
      <c r="Y46">
        <v>0.69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0</v>
      </c>
      <c r="AF46" t="s">
        <v>3</v>
      </c>
      <c r="AG46">
        <v>5.91</v>
      </c>
      <c r="AH46">
        <v>2</v>
      </c>
      <c r="AI46">
        <v>151751916</v>
      </c>
      <c r="AJ46">
        <v>39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ROW(Source!A35)</f>
        <v>35</v>
      </c>
      <c r="B47">
        <v>151751930</v>
      </c>
      <c r="C47">
        <v>151751906</v>
      </c>
      <c r="D47">
        <v>37407278</v>
      </c>
      <c r="E47">
        <v>1</v>
      </c>
      <c r="F47">
        <v>1</v>
      </c>
      <c r="G47">
        <v>37345137</v>
      </c>
      <c r="H47">
        <v>3</v>
      </c>
      <c r="I47" t="s">
        <v>542</v>
      </c>
      <c r="J47" t="s">
        <v>543</v>
      </c>
      <c r="K47" t="s">
        <v>544</v>
      </c>
      <c r="L47">
        <v>1346</v>
      </c>
      <c r="N47">
        <v>1009</v>
      </c>
      <c r="O47" t="s">
        <v>507</v>
      </c>
      <c r="P47" t="s">
        <v>507</v>
      </c>
      <c r="Q47">
        <v>1</v>
      </c>
      <c r="X47">
        <v>0.02</v>
      </c>
      <c r="Y47">
        <v>493.08</v>
      </c>
      <c r="Z47">
        <v>0</v>
      </c>
      <c r="AA47">
        <v>0</v>
      </c>
      <c r="AB47">
        <v>0</v>
      </c>
      <c r="AC47">
        <v>0</v>
      </c>
      <c r="AD47">
        <v>1</v>
      </c>
      <c r="AE47">
        <v>0</v>
      </c>
      <c r="AF47" t="s">
        <v>3</v>
      </c>
      <c r="AG47">
        <v>0.02</v>
      </c>
      <c r="AH47">
        <v>2</v>
      </c>
      <c r="AI47">
        <v>151751917</v>
      </c>
      <c r="AJ47">
        <v>40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ROW(Source!A35)</f>
        <v>35</v>
      </c>
      <c r="B48">
        <v>151751931</v>
      </c>
      <c r="C48">
        <v>151751906</v>
      </c>
      <c r="D48">
        <v>37406760</v>
      </c>
      <c r="E48">
        <v>1</v>
      </c>
      <c r="F48">
        <v>1</v>
      </c>
      <c r="G48">
        <v>37345137</v>
      </c>
      <c r="H48">
        <v>3</v>
      </c>
      <c r="I48" t="s">
        <v>545</v>
      </c>
      <c r="J48" t="s">
        <v>546</v>
      </c>
      <c r="K48" t="s">
        <v>547</v>
      </c>
      <c r="L48">
        <v>1355</v>
      </c>
      <c r="N48">
        <v>1010</v>
      </c>
      <c r="O48" t="s">
        <v>184</v>
      </c>
      <c r="P48" t="s">
        <v>184</v>
      </c>
      <c r="Q48">
        <v>100</v>
      </c>
      <c r="X48">
        <v>0.04</v>
      </c>
      <c r="Y48">
        <v>413.16</v>
      </c>
      <c r="Z48">
        <v>0</v>
      </c>
      <c r="AA48">
        <v>0</v>
      </c>
      <c r="AB48">
        <v>0</v>
      </c>
      <c r="AC48">
        <v>0</v>
      </c>
      <c r="AD48">
        <v>1</v>
      </c>
      <c r="AE48">
        <v>0</v>
      </c>
      <c r="AF48" t="s">
        <v>3</v>
      </c>
      <c r="AG48">
        <v>0.04</v>
      </c>
      <c r="AH48">
        <v>2</v>
      </c>
      <c r="AI48">
        <v>151751918</v>
      </c>
      <c r="AJ48">
        <v>41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ROW(Source!A35)</f>
        <v>35</v>
      </c>
      <c r="B49">
        <v>151751932</v>
      </c>
      <c r="C49">
        <v>151751906</v>
      </c>
      <c r="D49">
        <v>37358179</v>
      </c>
      <c r="E49">
        <v>37345137</v>
      </c>
      <c r="F49">
        <v>1</v>
      </c>
      <c r="G49">
        <v>37345137</v>
      </c>
      <c r="H49">
        <v>3</v>
      </c>
      <c r="I49" t="s">
        <v>727</v>
      </c>
      <c r="J49" t="s">
        <v>3</v>
      </c>
      <c r="K49" t="s">
        <v>728</v>
      </c>
      <c r="L49">
        <v>1346</v>
      </c>
      <c r="N49">
        <v>1009</v>
      </c>
      <c r="O49" t="s">
        <v>507</v>
      </c>
      <c r="P49" t="s">
        <v>507</v>
      </c>
      <c r="Q49">
        <v>1</v>
      </c>
      <c r="X49">
        <v>0.3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 t="s">
        <v>3</v>
      </c>
      <c r="AG49">
        <v>0.3</v>
      </c>
      <c r="AH49">
        <v>3</v>
      </c>
      <c r="AI49">
        <v>-1</v>
      </c>
      <c r="AJ49" t="s">
        <v>3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ROW(Source!A35)</f>
        <v>35</v>
      </c>
      <c r="B50">
        <v>151751933</v>
      </c>
      <c r="C50">
        <v>151751906</v>
      </c>
      <c r="D50">
        <v>122111025</v>
      </c>
      <c r="E50">
        <v>37345137</v>
      </c>
      <c r="F50">
        <v>1</v>
      </c>
      <c r="G50">
        <v>37345137</v>
      </c>
      <c r="H50">
        <v>3</v>
      </c>
      <c r="I50" t="s">
        <v>729</v>
      </c>
      <c r="J50" t="s">
        <v>3</v>
      </c>
      <c r="K50" t="s">
        <v>730</v>
      </c>
      <c r="L50">
        <v>1354</v>
      </c>
      <c r="N50">
        <v>1010</v>
      </c>
      <c r="O50" t="s">
        <v>29</v>
      </c>
      <c r="P50" t="s">
        <v>29</v>
      </c>
      <c r="Q50">
        <v>1</v>
      </c>
      <c r="X50">
        <v>10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 t="s">
        <v>3</v>
      </c>
      <c r="AG50">
        <v>10</v>
      </c>
      <c r="AH50">
        <v>3</v>
      </c>
      <c r="AI50">
        <v>-1</v>
      </c>
      <c r="AJ50" t="s">
        <v>3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ROW(Source!A35)</f>
        <v>35</v>
      </c>
      <c r="B51">
        <v>151751934</v>
      </c>
      <c r="C51">
        <v>151751906</v>
      </c>
      <c r="D51">
        <v>122131019</v>
      </c>
      <c r="E51">
        <v>37345137</v>
      </c>
      <c r="F51">
        <v>1</v>
      </c>
      <c r="G51">
        <v>37345137</v>
      </c>
      <c r="H51">
        <v>3</v>
      </c>
      <c r="I51" t="s">
        <v>731</v>
      </c>
      <c r="J51" t="s">
        <v>3</v>
      </c>
      <c r="K51" t="s">
        <v>732</v>
      </c>
      <c r="L51">
        <v>1354</v>
      </c>
      <c r="N51">
        <v>1010</v>
      </c>
      <c r="O51" t="s">
        <v>29</v>
      </c>
      <c r="P51" t="s">
        <v>29</v>
      </c>
      <c r="Q51">
        <v>1</v>
      </c>
      <c r="X51">
        <v>1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 t="s">
        <v>3</v>
      </c>
      <c r="AG51">
        <v>1</v>
      </c>
      <c r="AH51">
        <v>3</v>
      </c>
      <c r="AI51">
        <v>-1</v>
      </c>
      <c r="AJ51" t="s">
        <v>3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ROW(Source!A35)</f>
        <v>35</v>
      </c>
      <c r="B52">
        <v>151751935</v>
      </c>
      <c r="C52">
        <v>151751906</v>
      </c>
      <c r="D52">
        <v>37367069</v>
      </c>
      <c r="E52">
        <v>37345137</v>
      </c>
      <c r="F52">
        <v>1</v>
      </c>
      <c r="G52">
        <v>37345137</v>
      </c>
      <c r="H52">
        <v>3</v>
      </c>
      <c r="I52" t="s">
        <v>516</v>
      </c>
      <c r="J52" t="s">
        <v>3</v>
      </c>
      <c r="K52" t="s">
        <v>517</v>
      </c>
      <c r="L52">
        <v>1348</v>
      </c>
      <c r="N52">
        <v>1009</v>
      </c>
      <c r="O52" t="s">
        <v>511</v>
      </c>
      <c r="P52" t="s">
        <v>511</v>
      </c>
      <c r="Q52">
        <v>1000</v>
      </c>
      <c r="X52">
        <v>1E-3</v>
      </c>
      <c r="Y52">
        <v>0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0</v>
      </c>
      <c r="AF52" t="s">
        <v>3</v>
      </c>
      <c r="AG52">
        <v>1E-3</v>
      </c>
      <c r="AH52">
        <v>2</v>
      </c>
      <c r="AI52">
        <v>151751919</v>
      </c>
      <c r="AJ52">
        <v>42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ROW(Source!A38)</f>
        <v>38</v>
      </c>
      <c r="B53">
        <v>151751939</v>
      </c>
      <c r="C53">
        <v>151751937</v>
      </c>
      <c r="D53">
        <v>37345142</v>
      </c>
      <c r="E53">
        <v>37345137</v>
      </c>
      <c r="F53">
        <v>1</v>
      </c>
      <c r="G53">
        <v>37345137</v>
      </c>
      <c r="H53">
        <v>1</v>
      </c>
      <c r="I53" t="s">
        <v>497</v>
      </c>
      <c r="J53" t="s">
        <v>3</v>
      </c>
      <c r="K53" t="s">
        <v>498</v>
      </c>
      <c r="L53">
        <v>1191</v>
      </c>
      <c r="N53">
        <v>1013</v>
      </c>
      <c r="O53" t="s">
        <v>499</v>
      </c>
      <c r="P53" t="s">
        <v>499</v>
      </c>
      <c r="Q53">
        <v>1</v>
      </c>
      <c r="X53">
        <v>11.7</v>
      </c>
      <c r="Y53">
        <v>0</v>
      </c>
      <c r="Z53">
        <v>0</v>
      </c>
      <c r="AA53">
        <v>0</v>
      </c>
      <c r="AB53">
        <v>0</v>
      </c>
      <c r="AC53">
        <v>0</v>
      </c>
      <c r="AD53">
        <v>1</v>
      </c>
      <c r="AE53">
        <v>1</v>
      </c>
      <c r="AF53" t="s">
        <v>3</v>
      </c>
      <c r="AG53">
        <v>11.7</v>
      </c>
      <c r="AH53">
        <v>2</v>
      </c>
      <c r="AI53">
        <v>151751938</v>
      </c>
      <c r="AJ53">
        <v>43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ROW(Source!A39)</f>
        <v>39</v>
      </c>
      <c r="B54">
        <v>151751939</v>
      </c>
      <c r="C54">
        <v>151751937</v>
      </c>
      <c r="D54">
        <v>37345142</v>
      </c>
      <c r="E54">
        <v>37345137</v>
      </c>
      <c r="F54">
        <v>1</v>
      </c>
      <c r="G54">
        <v>37345137</v>
      </c>
      <c r="H54">
        <v>1</v>
      </c>
      <c r="I54" t="s">
        <v>497</v>
      </c>
      <c r="J54" t="s">
        <v>3</v>
      </c>
      <c r="K54" t="s">
        <v>498</v>
      </c>
      <c r="L54">
        <v>1191</v>
      </c>
      <c r="N54">
        <v>1013</v>
      </c>
      <c r="O54" t="s">
        <v>499</v>
      </c>
      <c r="P54" t="s">
        <v>499</v>
      </c>
      <c r="Q54">
        <v>1</v>
      </c>
      <c r="X54">
        <v>11.7</v>
      </c>
      <c r="Y54">
        <v>0</v>
      </c>
      <c r="Z54">
        <v>0</v>
      </c>
      <c r="AA54">
        <v>0</v>
      </c>
      <c r="AB54">
        <v>0</v>
      </c>
      <c r="AC54">
        <v>0</v>
      </c>
      <c r="AD54">
        <v>1</v>
      </c>
      <c r="AE54">
        <v>1</v>
      </c>
      <c r="AF54" t="s">
        <v>3</v>
      </c>
      <c r="AG54">
        <v>11.7</v>
      </c>
      <c r="AH54">
        <v>2</v>
      </c>
      <c r="AI54">
        <v>151751938</v>
      </c>
      <c r="AJ54">
        <v>44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ROW(Source!A42)</f>
        <v>42</v>
      </c>
      <c r="B55">
        <v>151751946</v>
      </c>
      <c r="C55">
        <v>151751941</v>
      </c>
      <c r="D55">
        <v>37345142</v>
      </c>
      <c r="E55">
        <v>37345137</v>
      </c>
      <c r="F55">
        <v>1</v>
      </c>
      <c r="G55">
        <v>37345137</v>
      </c>
      <c r="H55">
        <v>1</v>
      </c>
      <c r="I55" t="s">
        <v>497</v>
      </c>
      <c r="J55" t="s">
        <v>3</v>
      </c>
      <c r="K55" t="s">
        <v>498</v>
      </c>
      <c r="L55">
        <v>1191</v>
      </c>
      <c r="N55">
        <v>1013</v>
      </c>
      <c r="O55" t="s">
        <v>499</v>
      </c>
      <c r="P55" t="s">
        <v>499</v>
      </c>
      <c r="Q55">
        <v>1</v>
      </c>
      <c r="X55">
        <v>2.65</v>
      </c>
      <c r="Y55">
        <v>0</v>
      </c>
      <c r="Z55">
        <v>0</v>
      </c>
      <c r="AA55">
        <v>0</v>
      </c>
      <c r="AB55">
        <v>0</v>
      </c>
      <c r="AC55">
        <v>0</v>
      </c>
      <c r="AD55">
        <v>1</v>
      </c>
      <c r="AE55">
        <v>1</v>
      </c>
      <c r="AF55" t="s">
        <v>3</v>
      </c>
      <c r="AG55">
        <v>2.65</v>
      </c>
      <c r="AH55">
        <v>2</v>
      </c>
      <c r="AI55">
        <v>151751942</v>
      </c>
      <c r="AJ55">
        <v>45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ROW(Source!A42)</f>
        <v>42</v>
      </c>
      <c r="B56">
        <v>151751947</v>
      </c>
      <c r="C56">
        <v>151751941</v>
      </c>
      <c r="D56">
        <v>37395801</v>
      </c>
      <c r="E56">
        <v>1</v>
      </c>
      <c r="F56">
        <v>1</v>
      </c>
      <c r="G56">
        <v>37345137</v>
      </c>
      <c r="H56">
        <v>3</v>
      </c>
      <c r="I56" t="s">
        <v>548</v>
      </c>
      <c r="J56" t="s">
        <v>549</v>
      </c>
      <c r="K56" t="s">
        <v>550</v>
      </c>
      <c r="L56">
        <v>1346</v>
      </c>
      <c r="N56">
        <v>1009</v>
      </c>
      <c r="O56" t="s">
        <v>507</v>
      </c>
      <c r="P56" t="s">
        <v>507</v>
      </c>
      <c r="Q56">
        <v>1</v>
      </c>
      <c r="X56">
        <v>6.2700000000000004E-3</v>
      </c>
      <c r="Y56">
        <v>27.63</v>
      </c>
      <c r="Z56">
        <v>0</v>
      </c>
      <c r="AA56">
        <v>0</v>
      </c>
      <c r="AB56">
        <v>0</v>
      </c>
      <c r="AC56">
        <v>0</v>
      </c>
      <c r="AD56">
        <v>1</v>
      </c>
      <c r="AE56">
        <v>0</v>
      </c>
      <c r="AF56" t="s">
        <v>3</v>
      </c>
      <c r="AG56">
        <v>6.2700000000000004E-3</v>
      </c>
      <c r="AH56">
        <v>2</v>
      </c>
      <c r="AI56">
        <v>151751943</v>
      </c>
      <c r="AJ56">
        <v>46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ROW(Source!A42)</f>
        <v>42</v>
      </c>
      <c r="B57">
        <v>151751948</v>
      </c>
      <c r="C57">
        <v>151751941</v>
      </c>
      <c r="D57">
        <v>37394269</v>
      </c>
      <c r="E57">
        <v>1</v>
      </c>
      <c r="F57">
        <v>1</v>
      </c>
      <c r="G57">
        <v>37345137</v>
      </c>
      <c r="H57">
        <v>3</v>
      </c>
      <c r="I57" t="s">
        <v>533</v>
      </c>
      <c r="J57" t="s">
        <v>534</v>
      </c>
      <c r="K57" t="s">
        <v>535</v>
      </c>
      <c r="L57">
        <v>1348</v>
      </c>
      <c r="N57">
        <v>1009</v>
      </c>
      <c r="O57" t="s">
        <v>511</v>
      </c>
      <c r="P57" t="s">
        <v>511</v>
      </c>
      <c r="Q57">
        <v>1000</v>
      </c>
      <c r="X57">
        <v>1.0000000000000001E-5</v>
      </c>
      <c r="Y57">
        <v>64128.62</v>
      </c>
      <c r="Z57">
        <v>0</v>
      </c>
      <c r="AA57">
        <v>0</v>
      </c>
      <c r="AB57">
        <v>0</v>
      </c>
      <c r="AC57">
        <v>0</v>
      </c>
      <c r="AD57">
        <v>1</v>
      </c>
      <c r="AE57">
        <v>0</v>
      </c>
      <c r="AF57" t="s">
        <v>3</v>
      </c>
      <c r="AG57">
        <v>1.0000000000000001E-5</v>
      </c>
      <c r="AH57">
        <v>2</v>
      </c>
      <c r="AI57">
        <v>151751944</v>
      </c>
      <c r="AJ57">
        <v>47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ROW(Source!A42)</f>
        <v>42</v>
      </c>
      <c r="B58">
        <v>151751949</v>
      </c>
      <c r="C58">
        <v>151751941</v>
      </c>
      <c r="D58">
        <v>37415816</v>
      </c>
      <c r="E58">
        <v>1</v>
      </c>
      <c r="F58">
        <v>1</v>
      </c>
      <c r="G58">
        <v>37345137</v>
      </c>
      <c r="H58">
        <v>3</v>
      </c>
      <c r="I58" t="s">
        <v>551</v>
      </c>
      <c r="J58" t="s">
        <v>552</v>
      </c>
      <c r="K58" t="s">
        <v>553</v>
      </c>
      <c r="L58">
        <v>1354</v>
      </c>
      <c r="N58">
        <v>1010</v>
      </c>
      <c r="O58" t="s">
        <v>29</v>
      </c>
      <c r="P58" t="s">
        <v>29</v>
      </c>
      <c r="Q58">
        <v>1</v>
      </c>
      <c r="X58">
        <v>0.1</v>
      </c>
      <c r="Y58">
        <v>15.25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0</v>
      </c>
      <c r="AF58" t="s">
        <v>3</v>
      </c>
      <c r="AG58">
        <v>0.1</v>
      </c>
      <c r="AH58">
        <v>2</v>
      </c>
      <c r="AI58">
        <v>151751945</v>
      </c>
      <c r="AJ58">
        <v>48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ROW(Source!A42)</f>
        <v>42</v>
      </c>
      <c r="B59">
        <v>151751950</v>
      </c>
      <c r="C59">
        <v>151751941</v>
      </c>
      <c r="D59">
        <v>122123080</v>
      </c>
      <c r="E59">
        <v>37345137</v>
      </c>
      <c r="F59">
        <v>1</v>
      </c>
      <c r="G59">
        <v>37345137</v>
      </c>
      <c r="H59">
        <v>3</v>
      </c>
      <c r="I59" t="s">
        <v>733</v>
      </c>
      <c r="J59" t="s">
        <v>3</v>
      </c>
      <c r="K59" t="s">
        <v>734</v>
      </c>
      <c r="L59">
        <v>1354</v>
      </c>
      <c r="N59">
        <v>1010</v>
      </c>
      <c r="O59" t="s">
        <v>29</v>
      </c>
      <c r="P59" t="s">
        <v>29</v>
      </c>
      <c r="Q59">
        <v>1</v>
      </c>
      <c r="X59">
        <v>1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 t="s">
        <v>3</v>
      </c>
      <c r="AG59">
        <v>1</v>
      </c>
      <c r="AH59">
        <v>3</v>
      </c>
      <c r="AI59">
        <v>-1</v>
      </c>
      <c r="AJ59" t="s">
        <v>3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ROW(Source!A43)</f>
        <v>43</v>
      </c>
      <c r="B60">
        <v>151751946</v>
      </c>
      <c r="C60">
        <v>151751941</v>
      </c>
      <c r="D60">
        <v>37345142</v>
      </c>
      <c r="E60">
        <v>37345137</v>
      </c>
      <c r="F60">
        <v>1</v>
      </c>
      <c r="G60">
        <v>37345137</v>
      </c>
      <c r="H60">
        <v>1</v>
      </c>
      <c r="I60" t="s">
        <v>497</v>
      </c>
      <c r="J60" t="s">
        <v>3</v>
      </c>
      <c r="K60" t="s">
        <v>498</v>
      </c>
      <c r="L60">
        <v>1191</v>
      </c>
      <c r="N60">
        <v>1013</v>
      </c>
      <c r="O60" t="s">
        <v>499</v>
      </c>
      <c r="P60" t="s">
        <v>499</v>
      </c>
      <c r="Q60">
        <v>1</v>
      </c>
      <c r="X60">
        <v>2.65</v>
      </c>
      <c r="Y60">
        <v>0</v>
      </c>
      <c r="Z60">
        <v>0</v>
      </c>
      <c r="AA60">
        <v>0</v>
      </c>
      <c r="AB60">
        <v>0</v>
      </c>
      <c r="AC60">
        <v>0</v>
      </c>
      <c r="AD60">
        <v>1</v>
      </c>
      <c r="AE60">
        <v>1</v>
      </c>
      <c r="AF60" t="s">
        <v>3</v>
      </c>
      <c r="AG60">
        <v>2.65</v>
      </c>
      <c r="AH60">
        <v>2</v>
      </c>
      <c r="AI60">
        <v>151751942</v>
      </c>
      <c r="AJ60">
        <v>49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ROW(Source!A43)</f>
        <v>43</v>
      </c>
      <c r="B61">
        <v>151751947</v>
      </c>
      <c r="C61">
        <v>151751941</v>
      </c>
      <c r="D61">
        <v>37395801</v>
      </c>
      <c r="E61">
        <v>1</v>
      </c>
      <c r="F61">
        <v>1</v>
      </c>
      <c r="G61">
        <v>37345137</v>
      </c>
      <c r="H61">
        <v>3</v>
      </c>
      <c r="I61" t="s">
        <v>548</v>
      </c>
      <c r="J61" t="s">
        <v>549</v>
      </c>
      <c r="K61" t="s">
        <v>550</v>
      </c>
      <c r="L61">
        <v>1346</v>
      </c>
      <c r="N61">
        <v>1009</v>
      </c>
      <c r="O61" t="s">
        <v>507</v>
      </c>
      <c r="P61" t="s">
        <v>507</v>
      </c>
      <c r="Q61">
        <v>1</v>
      </c>
      <c r="X61">
        <v>6.2700000000000004E-3</v>
      </c>
      <c r="Y61">
        <v>27.63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0</v>
      </c>
      <c r="AF61" t="s">
        <v>3</v>
      </c>
      <c r="AG61">
        <v>6.2700000000000004E-3</v>
      </c>
      <c r="AH61">
        <v>2</v>
      </c>
      <c r="AI61">
        <v>151751943</v>
      </c>
      <c r="AJ61">
        <v>50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ROW(Source!A43)</f>
        <v>43</v>
      </c>
      <c r="B62">
        <v>151751948</v>
      </c>
      <c r="C62">
        <v>151751941</v>
      </c>
      <c r="D62">
        <v>37394269</v>
      </c>
      <c r="E62">
        <v>1</v>
      </c>
      <c r="F62">
        <v>1</v>
      </c>
      <c r="G62">
        <v>37345137</v>
      </c>
      <c r="H62">
        <v>3</v>
      </c>
      <c r="I62" t="s">
        <v>533</v>
      </c>
      <c r="J62" t="s">
        <v>534</v>
      </c>
      <c r="K62" t="s">
        <v>535</v>
      </c>
      <c r="L62">
        <v>1348</v>
      </c>
      <c r="N62">
        <v>1009</v>
      </c>
      <c r="O62" t="s">
        <v>511</v>
      </c>
      <c r="P62" t="s">
        <v>511</v>
      </c>
      <c r="Q62">
        <v>1000</v>
      </c>
      <c r="X62">
        <v>1.0000000000000001E-5</v>
      </c>
      <c r="Y62">
        <v>64128.62</v>
      </c>
      <c r="Z62">
        <v>0</v>
      </c>
      <c r="AA62">
        <v>0</v>
      </c>
      <c r="AB62">
        <v>0</v>
      </c>
      <c r="AC62">
        <v>0</v>
      </c>
      <c r="AD62">
        <v>1</v>
      </c>
      <c r="AE62">
        <v>0</v>
      </c>
      <c r="AF62" t="s">
        <v>3</v>
      </c>
      <c r="AG62">
        <v>1.0000000000000001E-5</v>
      </c>
      <c r="AH62">
        <v>2</v>
      </c>
      <c r="AI62">
        <v>151751944</v>
      </c>
      <c r="AJ62">
        <v>51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ROW(Source!A43)</f>
        <v>43</v>
      </c>
      <c r="B63">
        <v>151751949</v>
      </c>
      <c r="C63">
        <v>151751941</v>
      </c>
      <c r="D63">
        <v>37415816</v>
      </c>
      <c r="E63">
        <v>1</v>
      </c>
      <c r="F63">
        <v>1</v>
      </c>
      <c r="G63">
        <v>37345137</v>
      </c>
      <c r="H63">
        <v>3</v>
      </c>
      <c r="I63" t="s">
        <v>551</v>
      </c>
      <c r="J63" t="s">
        <v>552</v>
      </c>
      <c r="K63" t="s">
        <v>553</v>
      </c>
      <c r="L63">
        <v>1354</v>
      </c>
      <c r="N63">
        <v>1010</v>
      </c>
      <c r="O63" t="s">
        <v>29</v>
      </c>
      <c r="P63" t="s">
        <v>29</v>
      </c>
      <c r="Q63">
        <v>1</v>
      </c>
      <c r="X63">
        <v>0.1</v>
      </c>
      <c r="Y63">
        <v>15.25</v>
      </c>
      <c r="Z63">
        <v>0</v>
      </c>
      <c r="AA63">
        <v>0</v>
      </c>
      <c r="AB63">
        <v>0</v>
      </c>
      <c r="AC63">
        <v>0</v>
      </c>
      <c r="AD63">
        <v>1</v>
      </c>
      <c r="AE63">
        <v>0</v>
      </c>
      <c r="AF63" t="s">
        <v>3</v>
      </c>
      <c r="AG63">
        <v>0.1</v>
      </c>
      <c r="AH63">
        <v>2</v>
      </c>
      <c r="AI63">
        <v>151751945</v>
      </c>
      <c r="AJ63">
        <v>52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ROW(Source!A43)</f>
        <v>43</v>
      </c>
      <c r="B64">
        <v>151751950</v>
      </c>
      <c r="C64">
        <v>151751941</v>
      </c>
      <c r="D64">
        <v>122123080</v>
      </c>
      <c r="E64">
        <v>37345137</v>
      </c>
      <c r="F64">
        <v>1</v>
      </c>
      <c r="G64">
        <v>37345137</v>
      </c>
      <c r="H64">
        <v>3</v>
      </c>
      <c r="I64" t="s">
        <v>733</v>
      </c>
      <c r="J64" t="s">
        <v>3</v>
      </c>
      <c r="K64" t="s">
        <v>734</v>
      </c>
      <c r="L64">
        <v>1354</v>
      </c>
      <c r="N64">
        <v>1010</v>
      </c>
      <c r="O64" t="s">
        <v>29</v>
      </c>
      <c r="P64" t="s">
        <v>29</v>
      </c>
      <c r="Q64">
        <v>1</v>
      </c>
      <c r="X64">
        <v>1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 t="s">
        <v>3</v>
      </c>
      <c r="AG64">
        <v>1</v>
      </c>
      <c r="AH64">
        <v>3</v>
      </c>
      <c r="AI64">
        <v>-1</v>
      </c>
      <c r="AJ64" t="s">
        <v>3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ROW(Source!A44)</f>
        <v>44</v>
      </c>
      <c r="B65">
        <v>151751953</v>
      </c>
      <c r="C65">
        <v>151751951</v>
      </c>
      <c r="D65">
        <v>37345142</v>
      </c>
      <c r="E65">
        <v>37345137</v>
      </c>
      <c r="F65">
        <v>1</v>
      </c>
      <c r="G65">
        <v>37345137</v>
      </c>
      <c r="H65">
        <v>1</v>
      </c>
      <c r="I65" t="s">
        <v>497</v>
      </c>
      <c r="J65" t="s">
        <v>3</v>
      </c>
      <c r="K65" t="s">
        <v>498</v>
      </c>
      <c r="L65">
        <v>1191</v>
      </c>
      <c r="N65">
        <v>1013</v>
      </c>
      <c r="O65" t="s">
        <v>499</v>
      </c>
      <c r="P65" t="s">
        <v>499</v>
      </c>
      <c r="Q65">
        <v>1</v>
      </c>
      <c r="X65">
        <v>1.2</v>
      </c>
      <c r="Y65">
        <v>0</v>
      </c>
      <c r="Z65">
        <v>0</v>
      </c>
      <c r="AA65">
        <v>0</v>
      </c>
      <c r="AB65">
        <v>0</v>
      </c>
      <c r="AC65">
        <v>0</v>
      </c>
      <c r="AD65">
        <v>1</v>
      </c>
      <c r="AE65">
        <v>1</v>
      </c>
      <c r="AF65" t="s">
        <v>3</v>
      </c>
      <c r="AG65">
        <v>1.2</v>
      </c>
      <c r="AH65">
        <v>2</v>
      </c>
      <c r="AI65">
        <v>151751952</v>
      </c>
      <c r="AJ65">
        <v>53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ROW(Source!A45)</f>
        <v>45</v>
      </c>
      <c r="B66">
        <v>151751953</v>
      </c>
      <c r="C66">
        <v>151751951</v>
      </c>
      <c r="D66">
        <v>37345142</v>
      </c>
      <c r="E66">
        <v>37345137</v>
      </c>
      <c r="F66">
        <v>1</v>
      </c>
      <c r="G66">
        <v>37345137</v>
      </c>
      <c r="H66">
        <v>1</v>
      </c>
      <c r="I66" t="s">
        <v>497</v>
      </c>
      <c r="J66" t="s">
        <v>3</v>
      </c>
      <c r="K66" t="s">
        <v>498</v>
      </c>
      <c r="L66">
        <v>1191</v>
      </c>
      <c r="N66">
        <v>1013</v>
      </c>
      <c r="O66" t="s">
        <v>499</v>
      </c>
      <c r="P66" t="s">
        <v>499</v>
      </c>
      <c r="Q66">
        <v>1</v>
      </c>
      <c r="X66">
        <v>1.2</v>
      </c>
      <c r="Y66">
        <v>0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1</v>
      </c>
      <c r="AF66" t="s">
        <v>3</v>
      </c>
      <c r="AG66">
        <v>1.2</v>
      </c>
      <c r="AH66">
        <v>2</v>
      </c>
      <c r="AI66">
        <v>151751952</v>
      </c>
      <c r="AJ66">
        <v>54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ROW(Source!A48)</f>
        <v>48</v>
      </c>
      <c r="B67">
        <v>151751957</v>
      </c>
      <c r="C67">
        <v>151751955</v>
      </c>
      <c r="D67">
        <v>37345142</v>
      </c>
      <c r="E67">
        <v>37345137</v>
      </c>
      <c r="F67">
        <v>1</v>
      </c>
      <c r="G67">
        <v>37345137</v>
      </c>
      <c r="H67">
        <v>1</v>
      </c>
      <c r="I67" t="s">
        <v>497</v>
      </c>
      <c r="J67" t="s">
        <v>3</v>
      </c>
      <c r="K67" t="s">
        <v>498</v>
      </c>
      <c r="L67">
        <v>1191</v>
      </c>
      <c r="N67">
        <v>1013</v>
      </c>
      <c r="O67" t="s">
        <v>499</v>
      </c>
      <c r="P67" t="s">
        <v>499</v>
      </c>
      <c r="Q67">
        <v>1</v>
      </c>
      <c r="X67">
        <v>22.4</v>
      </c>
      <c r="Y67">
        <v>0</v>
      </c>
      <c r="Z67">
        <v>0</v>
      </c>
      <c r="AA67">
        <v>0</v>
      </c>
      <c r="AB67">
        <v>0</v>
      </c>
      <c r="AC67">
        <v>0</v>
      </c>
      <c r="AD67">
        <v>1</v>
      </c>
      <c r="AE67">
        <v>1</v>
      </c>
      <c r="AF67" t="s">
        <v>3</v>
      </c>
      <c r="AG67">
        <v>22.4</v>
      </c>
      <c r="AH67">
        <v>2</v>
      </c>
      <c r="AI67">
        <v>151751956</v>
      </c>
      <c r="AJ67">
        <v>55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ROW(Source!A49)</f>
        <v>49</v>
      </c>
      <c r="B68">
        <v>151751957</v>
      </c>
      <c r="C68">
        <v>151751955</v>
      </c>
      <c r="D68">
        <v>37345142</v>
      </c>
      <c r="E68">
        <v>37345137</v>
      </c>
      <c r="F68">
        <v>1</v>
      </c>
      <c r="G68">
        <v>37345137</v>
      </c>
      <c r="H68">
        <v>1</v>
      </c>
      <c r="I68" t="s">
        <v>497</v>
      </c>
      <c r="J68" t="s">
        <v>3</v>
      </c>
      <c r="K68" t="s">
        <v>498</v>
      </c>
      <c r="L68">
        <v>1191</v>
      </c>
      <c r="N68">
        <v>1013</v>
      </c>
      <c r="O68" t="s">
        <v>499</v>
      </c>
      <c r="P68" t="s">
        <v>499</v>
      </c>
      <c r="Q68">
        <v>1</v>
      </c>
      <c r="X68">
        <v>22.4</v>
      </c>
      <c r="Y68">
        <v>0</v>
      </c>
      <c r="Z68">
        <v>0</v>
      </c>
      <c r="AA68">
        <v>0</v>
      </c>
      <c r="AB68">
        <v>0</v>
      </c>
      <c r="AC68">
        <v>0</v>
      </c>
      <c r="AD68">
        <v>1</v>
      </c>
      <c r="AE68">
        <v>1</v>
      </c>
      <c r="AF68" t="s">
        <v>3</v>
      </c>
      <c r="AG68">
        <v>22.4</v>
      </c>
      <c r="AH68">
        <v>2</v>
      </c>
      <c r="AI68">
        <v>151751956</v>
      </c>
      <c r="AJ68">
        <v>56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ROW(Source!A50)</f>
        <v>50</v>
      </c>
      <c r="B69">
        <v>151751972</v>
      </c>
      <c r="C69">
        <v>151751958</v>
      </c>
      <c r="D69">
        <v>37345142</v>
      </c>
      <c r="E69">
        <v>37345137</v>
      </c>
      <c r="F69">
        <v>1</v>
      </c>
      <c r="G69">
        <v>37345137</v>
      </c>
      <c r="H69">
        <v>1</v>
      </c>
      <c r="I69" t="s">
        <v>497</v>
      </c>
      <c r="J69" t="s">
        <v>3</v>
      </c>
      <c r="K69" t="s">
        <v>498</v>
      </c>
      <c r="L69">
        <v>1191</v>
      </c>
      <c r="N69">
        <v>1013</v>
      </c>
      <c r="O69" t="s">
        <v>499</v>
      </c>
      <c r="P69" t="s">
        <v>499</v>
      </c>
      <c r="Q69">
        <v>1</v>
      </c>
      <c r="X69">
        <v>9.3000000000000007</v>
      </c>
      <c r="Y69">
        <v>0</v>
      </c>
      <c r="Z69">
        <v>0</v>
      </c>
      <c r="AA69">
        <v>0</v>
      </c>
      <c r="AB69">
        <v>0</v>
      </c>
      <c r="AC69">
        <v>0</v>
      </c>
      <c r="AD69">
        <v>1</v>
      </c>
      <c r="AE69">
        <v>1</v>
      </c>
      <c r="AF69" t="s">
        <v>3</v>
      </c>
      <c r="AG69">
        <v>9.3000000000000007</v>
      </c>
      <c r="AH69">
        <v>2</v>
      </c>
      <c r="AI69">
        <v>151751959</v>
      </c>
      <c r="AJ69">
        <v>57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ROW(Source!A50)</f>
        <v>50</v>
      </c>
      <c r="B70">
        <v>151751973</v>
      </c>
      <c r="C70">
        <v>151751958</v>
      </c>
      <c r="D70">
        <v>37417785</v>
      </c>
      <c r="E70">
        <v>1</v>
      </c>
      <c r="F70">
        <v>1</v>
      </c>
      <c r="G70">
        <v>37345137</v>
      </c>
      <c r="H70">
        <v>2</v>
      </c>
      <c r="I70" t="s">
        <v>500</v>
      </c>
      <c r="J70" t="s">
        <v>501</v>
      </c>
      <c r="K70" t="s">
        <v>502</v>
      </c>
      <c r="L70">
        <v>1368</v>
      </c>
      <c r="N70">
        <v>1011</v>
      </c>
      <c r="O70" t="s">
        <v>503</v>
      </c>
      <c r="P70" t="s">
        <v>503</v>
      </c>
      <c r="Q70">
        <v>1</v>
      </c>
      <c r="X70">
        <v>0.4</v>
      </c>
      <c r="Y70">
        <v>0</v>
      </c>
      <c r="Z70">
        <v>114.83</v>
      </c>
      <c r="AA70">
        <v>12.62</v>
      </c>
      <c r="AB70">
        <v>0</v>
      </c>
      <c r="AC70">
        <v>0</v>
      </c>
      <c r="AD70">
        <v>1</v>
      </c>
      <c r="AE70">
        <v>0</v>
      </c>
      <c r="AF70" t="s">
        <v>3</v>
      </c>
      <c r="AG70">
        <v>0.4</v>
      </c>
      <c r="AH70">
        <v>2</v>
      </c>
      <c r="AI70">
        <v>151751960</v>
      </c>
      <c r="AJ70">
        <v>58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ROW(Source!A50)</f>
        <v>50</v>
      </c>
      <c r="B71">
        <v>151751974</v>
      </c>
      <c r="C71">
        <v>151751958</v>
      </c>
      <c r="D71">
        <v>37393578</v>
      </c>
      <c r="E71">
        <v>1</v>
      </c>
      <c r="F71">
        <v>1</v>
      </c>
      <c r="G71">
        <v>37345137</v>
      </c>
      <c r="H71">
        <v>3</v>
      </c>
      <c r="I71" t="s">
        <v>518</v>
      </c>
      <c r="J71" t="s">
        <v>519</v>
      </c>
      <c r="K71" t="s">
        <v>520</v>
      </c>
      <c r="L71">
        <v>1348</v>
      </c>
      <c r="N71">
        <v>1009</v>
      </c>
      <c r="O71" t="s">
        <v>511</v>
      </c>
      <c r="P71" t="s">
        <v>511</v>
      </c>
      <c r="Q71">
        <v>1000</v>
      </c>
      <c r="X71">
        <v>2.9999999999999997E-4</v>
      </c>
      <c r="Y71">
        <v>1227.3800000000001</v>
      </c>
      <c r="Z71">
        <v>0</v>
      </c>
      <c r="AA71">
        <v>0</v>
      </c>
      <c r="AB71">
        <v>0</v>
      </c>
      <c r="AC71">
        <v>0</v>
      </c>
      <c r="AD71">
        <v>1</v>
      </c>
      <c r="AE71">
        <v>0</v>
      </c>
      <c r="AF71" t="s">
        <v>3</v>
      </c>
      <c r="AG71">
        <v>2.9999999999999997E-4</v>
      </c>
      <c r="AH71">
        <v>2</v>
      </c>
      <c r="AI71">
        <v>151751961</v>
      </c>
      <c r="AJ71">
        <v>59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ROW(Source!A50)</f>
        <v>50</v>
      </c>
      <c r="B72">
        <v>151751975</v>
      </c>
      <c r="C72">
        <v>151751958</v>
      </c>
      <c r="D72">
        <v>37395969</v>
      </c>
      <c r="E72">
        <v>1</v>
      </c>
      <c r="F72">
        <v>1</v>
      </c>
      <c r="G72">
        <v>37345137</v>
      </c>
      <c r="H72">
        <v>3</v>
      </c>
      <c r="I72" t="s">
        <v>521</v>
      </c>
      <c r="J72" t="s">
        <v>522</v>
      </c>
      <c r="K72" t="s">
        <v>523</v>
      </c>
      <c r="L72">
        <v>1346</v>
      </c>
      <c r="N72">
        <v>1009</v>
      </c>
      <c r="O72" t="s">
        <v>507</v>
      </c>
      <c r="P72" t="s">
        <v>507</v>
      </c>
      <c r="Q72">
        <v>1</v>
      </c>
      <c r="X72">
        <v>0.03</v>
      </c>
      <c r="Y72">
        <v>15.11</v>
      </c>
      <c r="Z72">
        <v>0</v>
      </c>
      <c r="AA72">
        <v>0</v>
      </c>
      <c r="AB72">
        <v>0</v>
      </c>
      <c r="AC72">
        <v>0</v>
      </c>
      <c r="AD72">
        <v>1</v>
      </c>
      <c r="AE72">
        <v>0</v>
      </c>
      <c r="AF72" t="s">
        <v>3</v>
      </c>
      <c r="AG72">
        <v>0.03</v>
      </c>
      <c r="AH72">
        <v>2</v>
      </c>
      <c r="AI72">
        <v>151751962</v>
      </c>
      <c r="AJ72">
        <v>60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ROW(Source!A50)</f>
        <v>50</v>
      </c>
      <c r="B73">
        <v>151751976</v>
      </c>
      <c r="C73">
        <v>151751958</v>
      </c>
      <c r="D73">
        <v>37393756</v>
      </c>
      <c r="E73">
        <v>1</v>
      </c>
      <c r="F73">
        <v>1</v>
      </c>
      <c r="G73">
        <v>37345137</v>
      </c>
      <c r="H73">
        <v>3</v>
      </c>
      <c r="I73" t="s">
        <v>524</v>
      </c>
      <c r="J73" t="s">
        <v>525</v>
      </c>
      <c r="K73" t="s">
        <v>526</v>
      </c>
      <c r="L73">
        <v>1346</v>
      </c>
      <c r="N73">
        <v>1009</v>
      </c>
      <c r="O73" t="s">
        <v>507</v>
      </c>
      <c r="P73" t="s">
        <v>507</v>
      </c>
      <c r="Q73">
        <v>1</v>
      </c>
      <c r="X73">
        <v>0.01</v>
      </c>
      <c r="Y73">
        <v>16.7</v>
      </c>
      <c r="Z73">
        <v>0</v>
      </c>
      <c r="AA73">
        <v>0</v>
      </c>
      <c r="AB73">
        <v>0</v>
      </c>
      <c r="AC73">
        <v>0</v>
      </c>
      <c r="AD73">
        <v>1</v>
      </c>
      <c r="AE73">
        <v>0</v>
      </c>
      <c r="AF73" t="s">
        <v>3</v>
      </c>
      <c r="AG73">
        <v>0.01</v>
      </c>
      <c r="AH73">
        <v>2</v>
      </c>
      <c r="AI73">
        <v>151751963</v>
      </c>
      <c r="AJ73">
        <v>61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ROW(Source!A50)</f>
        <v>50</v>
      </c>
      <c r="B74">
        <v>151751977</v>
      </c>
      <c r="C74">
        <v>151751958</v>
      </c>
      <c r="D74">
        <v>37393857</v>
      </c>
      <c r="E74">
        <v>1</v>
      </c>
      <c r="F74">
        <v>1</v>
      </c>
      <c r="G74">
        <v>37345137</v>
      </c>
      <c r="H74">
        <v>3</v>
      </c>
      <c r="I74" t="s">
        <v>527</v>
      </c>
      <c r="J74" t="s">
        <v>528</v>
      </c>
      <c r="K74" t="s">
        <v>529</v>
      </c>
      <c r="L74">
        <v>1348</v>
      </c>
      <c r="N74">
        <v>1009</v>
      </c>
      <c r="O74" t="s">
        <v>511</v>
      </c>
      <c r="P74" t="s">
        <v>511</v>
      </c>
      <c r="Q74">
        <v>1000</v>
      </c>
      <c r="X74">
        <v>2.0000000000000002E-5</v>
      </c>
      <c r="Y74">
        <v>17729.79</v>
      </c>
      <c r="Z74">
        <v>0</v>
      </c>
      <c r="AA74">
        <v>0</v>
      </c>
      <c r="AB74">
        <v>0</v>
      </c>
      <c r="AC74">
        <v>0</v>
      </c>
      <c r="AD74">
        <v>1</v>
      </c>
      <c r="AE74">
        <v>0</v>
      </c>
      <c r="AF74" t="s">
        <v>3</v>
      </c>
      <c r="AG74">
        <v>2.0000000000000002E-5</v>
      </c>
      <c r="AH74">
        <v>2</v>
      </c>
      <c r="AI74">
        <v>151751964</v>
      </c>
      <c r="AJ74">
        <v>62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ROW(Source!A50)</f>
        <v>50</v>
      </c>
      <c r="B75">
        <v>151751978</v>
      </c>
      <c r="C75">
        <v>151751958</v>
      </c>
      <c r="D75">
        <v>118154745</v>
      </c>
      <c r="E75">
        <v>1</v>
      </c>
      <c r="F75">
        <v>1</v>
      </c>
      <c r="G75">
        <v>37345137</v>
      </c>
      <c r="H75">
        <v>3</v>
      </c>
      <c r="I75" t="s">
        <v>530</v>
      </c>
      <c r="J75" t="s">
        <v>531</v>
      </c>
      <c r="K75" t="s">
        <v>532</v>
      </c>
      <c r="L75">
        <v>1355</v>
      </c>
      <c r="N75">
        <v>1010</v>
      </c>
      <c r="O75" t="s">
        <v>184</v>
      </c>
      <c r="P75" t="s">
        <v>184</v>
      </c>
      <c r="Q75">
        <v>100</v>
      </c>
      <c r="X75">
        <v>0.1</v>
      </c>
      <c r="Y75">
        <v>120.2</v>
      </c>
      <c r="Z75">
        <v>0</v>
      </c>
      <c r="AA75">
        <v>0</v>
      </c>
      <c r="AB75">
        <v>0</v>
      </c>
      <c r="AC75">
        <v>0</v>
      </c>
      <c r="AD75">
        <v>1</v>
      </c>
      <c r="AE75">
        <v>0</v>
      </c>
      <c r="AF75" t="s">
        <v>3</v>
      </c>
      <c r="AG75">
        <v>0.1</v>
      </c>
      <c r="AH75">
        <v>2</v>
      </c>
      <c r="AI75">
        <v>151751965</v>
      </c>
      <c r="AJ75">
        <v>63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ROW(Source!A50)</f>
        <v>50</v>
      </c>
      <c r="B76">
        <v>151751979</v>
      </c>
      <c r="C76">
        <v>151751958</v>
      </c>
      <c r="D76">
        <v>37394269</v>
      </c>
      <c r="E76">
        <v>1</v>
      </c>
      <c r="F76">
        <v>1</v>
      </c>
      <c r="G76">
        <v>37345137</v>
      </c>
      <c r="H76">
        <v>3</v>
      </c>
      <c r="I76" t="s">
        <v>533</v>
      </c>
      <c r="J76" t="s">
        <v>534</v>
      </c>
      <c r="K76" t="s">
        <v>535</v>
      </c>
      <c r="L76">
        <v>1348</v>
      </c>
      <c r="N76">
        <v>1009</v>
      </c>
      <c r="O76" t="s">
        <v>511</v>
      </c>
      <c r="P76" t="s">
        <v>511</v>
      </c>
      <c r="Q76">
        <v>1000</v>
      </c>
      <c r="X76">
        <v>6.0000000000000002E-5</v>
      </c>
      <c r="Y76">
        <v>64128.62</v>
      </c>
      <c r="Z76">
        <v>0</v>
      </c>
      <c r="AA76">
        <v>0</v>
      </c>
      <c r="AB76">
        <v>0</v>
      </c>
      <c r="AC76">
        <v>0</v>
      </c>
      <c r="AD76">
        <v>1</v>
      </c>
      <c r="AE76">
        <v>0</v>
      </c>
      <c r="AF76" t="s">
        <v>3</v>
      </c>
      <c r="AG76">
        <v>6.0000000000000002E-5</v>
      </c>
      <c r="AH76">
        <v>2</v>
      </c>
      <c r="AI76">
        <v>151751966</v>
      </c>
      <c r="AJ76">
        <v>64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ROW(Source!A50)</f>
        <v>50</v>
      </c>
      <c r="B77">
        <v>151751980</v>
      </c>
      <c r="C77">
        <v>151751958</v>
      </c>
      <c r="D77">
        <v>37394277</v>
      </c>
      <c r="E77">
        <v>1</v>
      </c>
      <c r="F77">
        <v>1</v>
      </c>
      <c r="G77">
        <v>37345137</v>
      </c>
      <c r="H77">
        <v>3</v>
      </c>
      <c r="I77" t="s">
        <v>536</v>
      </c>
      <c r="J77" t="s">
        <v>537</v>
      </c>
      <c r="K77" t="s">
        <v>538</v>
      </c>
      <c r="L77">
        <v>1348</v>
      </c>
      <c r="N77">
        <v>1009</v>
      </c>
      <c r="O77" t="s">
        <v>511</v>
      </c>
      <c r="P77" t="s">
        <v>511</v>
      </c>
      <c r="Q77">
        <v>1000</v>
      </c>
      <c r="X77">
        <v>1E-4</v>
      </c>
      <c r="Y77">
        <v>81246.399999999994</v>
      </c>
      <c r="Z77">
        <v>0</v>
      </c>
      <c r="AA77">
        <v>0</v>
      </c>
      <c r="AB77">
        <v>0</v>
      </c>
      <c r="AC77">
        <v>0</v>
      </c>
      <c r="AD77">
        <v>1</v>
      </c>
      <c r="AE77">
        <v>0</v>
      </c>
      <c r="AF77" t="s">
        <v>3</v>
      </c>
      <c r="AG77">
        <v>1E-4</v>
      </c>
      <c r="AH77">
        <v>2</v>
      </c>
      <c r="AI77">
        <v>151751967</v>
      </c>
      <c r="AJ77">
        <v>65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ROW(Source!A50)</f>
        <v>50</v>
      </c>
      <c r="B78">
        <v>151751981</v>
      </c>
      <c r="C78">
        <v>151751958</v>
      </c>
      <c r="D78">
        <v>37407208</v>
      </c>
      <c r="E78">
        <v>1</v>
      </c>
      <c r="F78">
        <v>1</v>
      </c>
      <c r="G78">
        <v>37345137</v>
      </c>
      <c r="H78">
        <v>3</v>
      </c>
      <c r="I78" t="s">
        <v>539</v>
      </c>
      <c r="J78" t="s">
        <v>540</v>
      </c>
      <c r="K78" t="s">
        <v>541</v>
      </c>
      <c r="L78">
        <v>1301</v>
      </c>
      <c r="N78">
        <v>1003</v>
      </c>
      <c r="O78" t="s">
        <v>134</v>
      </c>
      <c r="P78" t="s">
        <v>134</v>
      </c>
      <c r="Q78">
        <v>1</v>
      </c>
      <c r="X78">
        <v>5.91</v>
      </c>
      <c r="Y78">
        <v>0.69</v>
      </c>
      <c r="Z78">
        <v>0</v>
      </c>
      <c r="AA78">
        <v>0</v>
      </c>
      <c r="AB78">
        <v>0</v>
      </c>
      <c r="AC78">
        <v>0</v>
      </c>
      <c r="AD78">
        <v>1</v>
      </c>
      <c r="AE78">
        <v>0</v>
      </c>
      <c r="AF78" t="s">
        <v>3</v>
      </c>
      <c r="AG78">
        <v>5.91</v>
      </c>
      <c r="AH78">
        <v>2</v>
      </c>
      <c r="AI78">
        <v>151751968</v>
      </c>
      <c r="AJ78">
        <v>66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ROW(Source!A50)</f>
        <v>50</v>
      </c>
      <c r="B79">
        <v>151751982</v>
      </c>
      <c r="C79">
        <v>151751958</v>
      </c>
      <c r="D79">
        <v>37407278</v>
      </c>
      <c r="E79">
        <v>1</v>
      </c>
      <c r="F79">
        <v>1</v>
      </c>
      <c r="G79">
        <v>37345137</v>
      </c>
      <c r="H79">
        <v>3</v>
      </c>
      <c r="I79" t="s">
        <v>542</v>
      </c>
      <c r="J79" t="s">
        <v>543</v>
      </c>
      <c r="K79" t="s">
        <v>544</v>
      </c>
      <c r="L79">
        <v>1346</v>
      </c>
      <c r="N79">
        <v>1009</v>
      </c>
      <c r="O79" t="s">
        <v>507</v>
      </c>
      <c r="P79" t="s">
        <v>507</v>
      </c>
      <c r="Q79">
        <v>1</v>
      </c>
      <c r="X79">
        <v>0.02</v>
      </c>
      <c r="Y79">
        <v>493.08</v>
      </c>
      <c r="Z79">
        <v>0</v>
      </c>
      <c r="AA79">
        <v>0</v>
      </c>
      <c r="AB79">
        <v>0</v>
      </c>
      <c r="AC79">
        <v>0</v>
      </c>
      <c r="AD79">
        <v>1</v>
      </c>
      <c r="AE79">
        <v>0</v>
      </c>
      <c r="AF79" t="s">
        <v>3</v>
      </c>
      <c r="AG79">
        <v>0.02</v>
      </c>
      <c r="AH79">
        <v>2</v>
      </c>
      <c r="AI79">
        <v>151751969</v>
      </c>
      <c r="AJ79">
        <v>67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ROW(Source!A50)</f>
        <v>50</v>
      </c>
      <c r="B80">
        <v>151751983</v>
      </c>
      <c r="C80">
        <v>151751958</v>
      </c>
      <c r="D80">
        <v>37406760</v>
      </c>
      <c r="E80">
        <v>1</v>
      </c>
      <c r="F80">
        <v>1</v>
      </c>
      <c r="G80">
        <v>37345137</v>
      </c>
      <c r="H80">
        <v>3</v>
      </c>
      <c r="I80" t="s">
        <v>545</v>
      </c>
      <c r="J80" t="s">
        <v>546</v>
      </c>
      <c r="K80" t="s">
        <v>547</v>
      </c>
      <c r="L80">
        <v>1355</v>
      </c>
      <c r="N80">
        <v>1010</v>
      </c>
      <c r="O80" t="s">
        <v>184</v>
      </c>
      <c r="P80" t="s">
        <v>184</v>
      </c>
      <c r="Q80">
        <v>100</v>
      </c>
      <c r="X80">
        <v>0.04</v>
      </c>
      <c r="Y80">
        <v>413.16</v>
      </c>
      <c r="Z80">
        <v>0</v>
      </c>
      <c r="AA80">
        <v>0</v>
      </c>
      <c r="AB80">
        <v>0</v>
      </c>
      <c r="AC80">
        <v>0</v>
      </c>
      <c r="AD80">
        <v>1</v>
      </c>
      <c r="AE80">
        <v>0</v>
      </c>
      <c r="AF80" t="s">
        <v>3</v>
      </c>
      <c r="AG80">
        <v>0.04</v>
      </c>
      <c r="AH80">
        <v>2</v>
      </c>
      <c r="AI80">
        <v>151751970</v>
      </c>
      <c r="AJ80">
        <v>68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ROW(Source!A50)</f>
        <v>50</v>
      </c>
      <c r="B81">
        <v>151751984</v>
      </c>
      <c r="C81">
        <v>151751958</v>
      </c>
      <c r="D81">
        <v>37358179</v>
      </c>
      <c r="E81">
        <v>37345137</v>
      </c>
      <c r="F81">
        <v>1</v>
      </c>
      <c r="G81">
        <v>37345137</v>
      </c>
      <c r="H81">
        <v>3</v>
      </c>
      <c r="I81" t="s">
        <v>727</v>
      </c>
      <c r="J81" t="s">
        <v>3</v>
      </c>
      <c r="K81" t="s">
        <v>728</v>
      </c>
      <c r="L81">
        <v>1346</v>
      </c>
      <c r="N81">
        <v>1009</v>
      </c>
      <c r="O81" t="s">
        <v>507</v>
      </c>
      <c r="P81" t="s">
        <v>507</v>
      </c>
      <c r="Q81">
        <v>1</v>
      </c>
      <c r="X81">
        <v>0.3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 t="s">
        <v>3</v>
      </c>
      <c r="AG81">
        <v>0.3</v>
      </c>
      <c r="AH81">
        <v>3</v>
      </c>
      <c r="AI81">
        <v>-1</v>
      </c>
      <c r="AJ81" t="s">
        <v>3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ROW(Source!A50)</f>
        <v>50</v>
      </c>
      <c r="B82">
        <v>151751985</v>
      </c>
      <c r="C82">
        <v>151751958</v>
      </c>
      <c r="D82">
        <v>122111025</v>
      </c>
      <c r="E82">
        <v>37345137</v>
      </c>
      <c r="F82">
        <v>1</v>
      </c>
      <c r="G82">
        <v>37345137</v>
      </c>
      <c r="H82">
        <v>3</v>
      </c>
      <c r="I82" t="s">
        <v>729</v>
      </c>
      <c r="J82" t="s">
        <v>3</v>
      </c>
      <c r="K82" t="s">
        <v>730</v>
      </c>
      <c r="L82">
        <v>1354</v>
      </c>
      <c r="N82">
        <v>1010</v>
      </c>
      <c r="O82" t="s">
        <v>29</v>
      </c>
      <c r="P82" t="s">
        <v>29</v>
      </c>
      <c r="Q82">
        <v>1</v>
      </c>
      <c r="X82">
        <v>10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 t="s">
        <v>3</v>
      </c>
      <c r="AG82">
        <v>10</v>
      </c>
      <c r="AH82">
        <v>3</v>
      </c>
      <c r="AI82">
        <v>-1</v>
      </c>
      <c r="AJ82" t="s">
        <v>3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ROW(Source!A50)</f>
        <v>50</v>
      </c>
      <c r="B83">
        <v>151751986</v>
      </c>
      <c r="C83">
        <v>151751958</v>
      </c>
      <c r="D83">
        <v>122131019</v>
      </c>
      <c r="E83">
        <v>37345137</v>
      </c>
      <c r="F83">
        <v>1</v>
      </c>
      <c r="G83">
        <v>37345137</v>
      </c>
      <c r="H83">
        <v>3</v>
      </c>
      <c r="I83" t="s">
        <v>731</v>
      </c>
      <c r="J83" t="s">
        <v>3</v>
      </c>
      <c r="K83" t="s">
        <v>732</v>
      </c>
      <c r="L83">
        <v>1354</v>
      </c>
      <c r="N83">
        <v>1010</v>
      </c>
      <c r="O83" t="s">
        <v>29</v>
      </c>
      <c r="P83" t="s">
        <v>29</v>
      </c>
      <c r="Q83">
        <v>1</v>
      </c>
      <c r="X83">
        <v>1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 t="s">
        <v>3</v>
      </c>
      <c r="AG83">
        <v>1</v>
      </c>
      <c r="AH83">
        <v>3</v>
      </c>
      <c r="AI83">
        <v>-1</v>
      </c>
      <c r="AJ83" t="s">
        <v>3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ROW(Source!A50)</f>
        <v>50</v>
      </c>
      <c r="B84">
        <v>151751987</v>
      </c>
      <c r="C84">
        <v>151751958</v>
      </c>
      <c r="D84">
        <v>37367069</v>
      </c>
      <c r="E84">
        <v>37345137</v>
      </c>
      <c r="F84">
        <v>1</v>
      </c>
      <c r="G84">
        <v>37345137</v>
      </c>
      <c r="H84">
        <v>3</v>
      </c>
      <c r="I84" t="s">
        <v>516</v>
      </c>
      <c r="J84" t="s">
        <v>3</v>
      </c>
      <c r="K84" t="s">
        <v>517</v>
      </c>
      <c r="L84">
        <v>1348</v>
      </c>
      <c r="N84">
        <v>1009</v>
      </c>
      <c r="O84" t="s">
        <v>511</v>
      </c>
      <c r="P84" t="s">
        <v>511</v>
      </c>
      <c r="Q84">
        <v>1000</v>
      </c>
      <c r="X84">
        <v>1E-3</v>
      </c>
      <c r="Y84">
        <v>0</v>
      </c>
      <c r="Z84">
        <v>0</v>
      </c>
      <c r="AA84">
        <v>0</v>
      </c>
      <c r="AB84">
        <v>0</v>
      </c>
      <c r="AC84">
        <v>0</v>
      </c>
      <c r="AD84">
        <v>1</v>
      </c>
      <c r="AE84">
        <v>0</v>
      </c>
      <c r="AF84" t="s">
        <v>3</v>
      </c>
      <c r="AG84">
        <v>1E-3</v>
      </c>
      <c r="AH84">
        <v>2</v>
      </c>
      <c r="AI84">
        <v>151751971</v>
      </c>
      <c r="AJ84">
        <v>69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ROW(Source!A51)</f>
        <v>51</v>
      </c>
      <c r="B85">
        <v>151751972</v>
      </c>
      <c r="C85">
        <v>151751958</v>
      </c>
      <c r="D85">
        <v>37345142</v>
      </c>
      <c r="E85">
        <v>37345137</v>
      </c>
      <c r="F85">
        <v>1</v>
      </c>
      <c r="G85">
        <v>37345137</v>
      </c>
      <c r="H85">
        <v>1</v>
      </c>
      <c r="I85" t="s">
        <v>497</v>
      </c>
      <c r="J85" t="s">
        <v>3</v>
      </c>
      <c r="K85" t="s">
        <v>498</v>
      </c>
      <c r="L85">
        <v>1191</v>
      </c>
      <c r="N85">
        <v>1013</v>
      </c>
      <c r="O85" t="s">
        <v>499</v>
      </c>
      <c r="P85" t="s">
        <v>499</v>
      </c>
      <c r="Q85">
        <v>1</v>
      </c>
      <c r="X85">
        <v>9.3000000000000007</v>
      </c>
      <c r="Y85">
        <v>0</v>
      </c>
      <c r="Z85">
        <v>0</v>
      </c>
      <c r="AA85">
        <v>0</v>
      </c>
      <c r="AB85">
        <v>0</v>
      </c>
      <c r="AC85">
        <v>0</v>
      </c>
      <c r="AD85">
        <v>1</v>
      </c>
      <c r="AE85">
        <v>1</v>
      </c>
      <c r="AF85" t="s">
        <v>3</v>
      </c>
      <c r="AG85">
        <v>9.3000000000000007</v>
      </c>
      <c r="AH85">
        <v>2</v>
      </c>
      <c r="AI85">
        <v>151751959</v>
      </c>
      <c r="AJ85">
        <v>70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ROW(Source!A51)</f>
        <v>51</v>
      </c>
      <c r="B86">
        <v>151751973</v>
      </c>
      <c r="C86">
        <v>151751958</v>
      </c>
      <c r="D86">
        <v>37417785</v>
      </c>
      <c r="E86">
        <v>1</v>
      </c>
      <c r="F86">
        <v>1</v>
      </c>
      <c r="G86">
        <v>37345137</v>
      </c>
      <c r="H86">
        <v>2</v>
      </c>
      <c r="I86" t="s">
        <v>500</v>
      </c>
      <c r="J86" t="s">
        <v>501</v>
      </c>
      <c r="K86" t="s">
        <v>502</v>
      </c>
      <c r="L86">
        <v>1368</v>
      </c>
      <c r="N86">
        <v>1011</v>
      </c>
      <c r="O86" t="s">
        <v>503</v>
      </c>
      <c r="P86" t="s">
        <v>503</v>
      </c>
      <c r="Q86">
        <v>1</v>
      </c>
      <c r="X86">
        <v>0.4</v>
      </c>
      <c r="Y86">
        <v>0</v>
      </c>
      <c r="Z86">
        <v>114.83</v>
      </c>
      <c r="AA86">
        <v>12.62</v>
      </c>
      <c r="AB86">
        <v>0</v>
      </c>
      <c r="AC86">
        <v>0</v>
      </c>
      <c r="AD86">
        <v>1</v>
      </c>
      <c r="AE86">
        <v>0</v>
      </c>
      <c r="AF86" t="s">
        <v>3</v>
      </c>
      <c r="AG86">
        <v>0.4</v>
      </c>
      <c r="AH86">
        <v>2</v>
      </c>
      <c r="AI86">
        <v>151751960</v>
      </c>
      <c r="AJ86">
        <v>71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ROW(Source!A51)</f>
        <v>51</v>
      </c>
      <c r="B87">
        <v>151751974</v>
      </c>
      <c r="C87">
        <v>151751958</v>
      </c>
      <c r="D87">
        <v>37393578</v>
      </c>
      <c r="E87">
        <v>1</v>
      </c>
      <c r="F87">
        <v>1</v>
      </c>
      <c r="G87">
        <v>37345137</v>
      </c>
      <c r="H87">
        <v>3</v>
      </c>
      <c r="I87" t="s">
        <v>518</v>
      </c>
      <c r="J87" t="s">
        <v>519</v>
      </c>
      <c r="K87" t="s">
        <v>520</v>
      </c>
      <c r="L87">
        <v>1348</v>
      </c>
      <c r="N87">
        <v>1009</v>
      </c>
      <c r="O87" t="s">
        <v>511</v>
      </c>
      <c r="P87" t="s">
        <v>511</v>
      </c>
      <c r="Q87">
        <v>1000</v>
      </c>
      <c r="X87">
        <v>2.9999999999999997E-4</v>
      </c>
      <c r="Y87">
        <v>1227.3800000000001</v>
      </c>
      <c r="Z87">
        <v>0</v>
      </c>
      <c r="AA87">
        <v>0</v>
      </c>
      <c r="AB87">
        <v>0</v>
      </c>
      <c r="AC87">
        <v>0</v>
      </c>
      <c r="AD87">
        <v>1</v>
      </c>
      <c r="AE87">
        <v>0</v>
      </c>
      <c r="AF87" t="s">
        <v>3</v>
      </c>
      <c r="AG87">
        <v>2.9999999999999997E-4</v>
      </c>
      <c r="AH87">
        <v>2</v>
      </c>
      <c r="AI87">
        <v>151751961</v>
      </c>
      <c r="AJ87">
        <v>72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ROW(Source!A51)</f>
        <v>51</v>
      </c>
      <c r="B88">
        <v>151751975</v>
      </c>
      <c r="C88">
        <v>151751958</v>
      </c>
      <c r="D88">
        <v>37395969</v>
      </c>
      <c r="E88">
        <v>1</v>
      </c>
      <c r="F88">
        <v>1</v>
      </c>
      <c r="G88">
        <v>37345137</v>
      </c>
      <c r="H88">
        <v>3</v>
      </c>
      <c r="I88" t="s">
        <v>521</v>
      </c>
      <c r="J88" t="s">
        <v>522</v>
      </c>
      <c r="K88" t="s">
        <v>523</v>
      </c>
      <c r="L88">
        <v>1346</v>
      </c>
      <c r="N88">
        <v>1009</v>
      </c>
      <c r="O88" t="s">
        <v>507</v>
      </c>
      <c r="P88" t="s">
        <v>507</v>
      </c>
      <c r="Q88">
        <v>1</v>
      </c>
      <c r="X88">
        <v>0.03</v>
      </c>
      <c r="Y88">
        <v>15.11</v>
      </c>
      <c r="Z88">
        <v>0</v>
      </c>
      <c r="AA88">
        <v>0</v>
      </c>
      <c r="AB88">
        <v>0</v>
      </c>
      <c r="AC88">
        <v>0</v>
      </c>
      <c r="AD88">
        <v>1</v>
      </c>
      <c r="AE88">
        <v>0</v>
      </c>
      <c r="AF88" t="s">
        <v>3</v>
      </c>
      <c r="AG88">
        <v>0.03</v>
      </c>
      <c r="AH88">
        <v>2</v>
      </c>
      <c r="AI88">
        <v>151751962</v>
      </c>
      <c r="AJ88">
        <v>73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ROW(Source!A51)</f>
        <v>51</v>
      </c>
      <c r="B89">
        <v>151751976</v>
      </c>
      <c r="C89">
        <v>151751958</v>
      </c>
      <c r="D89">
        <v>37393756</v>
      </c>
      <c r="E89">
        <v>1</v>
      </c>
      <c r="F89">
        <v>1</v>
      </c>
      <c r="G89">
        <v>37345137</v>
      </c>
      <c r="H89">
        <v>3</v>
      </c>
      <c r="I89" t="s">
        <v>524</v>
      </c>
      <c r="J89" t="s">
        <v>525</v>
      </c>
      <c r="K89" t="s">
        <v>526</v>
      </c>
      <c r="L89">
        <v>1346</v>
      </c>
      <c r="N89">
        <v>1009</v>
      </c>
      <c r="O89" t="s">
        <v>507</v>
      </c>
      <c r="P89" t="s">
        <v>507</v>
      </c>
      <c r="Q89">
        <v>1</v>
      </c>
      <c r="X89">
        <v>0.01</v>
      </c>
      <c r="Y89">
        <v>16.7</v>
      </c>
      <c r="Z89">
        <v>0</v>
      </c>
      <c r="AA89">
        <v>0</v>
      </c>
      <c r="AB89">
        <v>0</v>
      </c>
      <c r="AC89">
        <v>0</v>
      </c>
      <c r="AD89">
        <v>1</v>
      </c>
      <c r="AE89">
        <v>0</v>
      </c>
      <c r="AF89" t="s">
        <v>3</v>
      </c>
      <c r="AG89">
        <v>0.01</v>
      </c>
      <c r="AH89">
        <v>2</v>
      </c>
      <c r="AI89">
        <v>151751963</v>
      </c>
      <c r="AJ89">
        <v>74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ROW(Source!A51)</f>
        <v>51</v>
      </c>
      <c r="B90">
        <v>151751977</v>
      </c>
      <c r="C90">
        <v>151751958</v>
      </c>
      <c r="D90">
        <v>37393857</v>
      </c>
      <c r="E90">
        <v>1</v>
      </c>
      <c r="F90">
        <v>1</v>
      </c>
      <c r="G90">
        <v>37345137</v>
      </c>
      <c r="H90">
        <v>3</v>
      </c>
      <c r="I90" t="s">
        <v>527</v>
      </c>
      <c r="J90" t="s">
        <v>528</v>
      </c>
      <c r="K90" t="s">
        <v>529</v>
      </c>
      <c r="L90">
        <v>1348</v>
      </c>
      <c r="N90">
        <v>1009</v>
      </c>
      <c r="O90" t="s">
        <v>511</v>
      </c>
      <c r="P90" t="s">
        <v>511</v>
      </c>
      <c r="Q90">
        <v>1000</v>
      </c>
      <c r="X90">
        <v>2.0000000000000002E-5</v>
      </c>
      <c r="Y90">
        <v>17729.79</v>
      </c>
      <c r="Z90">
        <v>0</v>
      </c>
      <c r="AA90">
        <v>0</v>
      </c>
      <c r="AB90">
        <v>0</v>
      </c>
      <c r="AC90">
        <v>0</v>
      </c>
      <c r="AD90">
        <v>1</v>
      </c>
      <c r="AE90">
        <v>0</v>
      </c>
      <c r="AF90" t="s">
        <v>3</v>
      </c>
      <c r="AG90">
        <v>2.0000000000000002E-5</v>
      </c>
      <c r="AH90">
        <v>2</v>
      </c>
      <c r="AI90">
        <v>151751964</v>
      </c>
      <c r="AJ90">
        <v>75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ROW(Source!A51)</f>
        <v>51</v>
      </c>
      <c r="B91">
        <v>151751978</v>
      </c>
      <c r="C91">
        <v>151751958</v>
      </c>
      <c r="D91">
        <v>118154745</v>
      </c>
      <c r="E91">
        <v>1</v>
      </c>
      <c r="F91">
        <v>1</v>
      </c>
      <c r="G91">
        <v>37345137</v>
      </c>
      <c r="H91">
        <v>3</v>
      </c>
      <c r="I91" t="s">
        <v>530</v>
      </c>
      <c r="J91" t="s">
        <v>531</v>
      </c>
      <c r="K91" t="s">
        <v>532</v>
      </c>
      <c r="L91">
        <v>1355</v>
      </c>
      <c r="N91">
        <v>1010</v>
      </c>
      <c r="O91" t="s">
        <v>184</v>
      </c>
      <c r="P91" t="s">
        <v>184</v>
      </c>
      <c r="Q91">
        <v>100</v>
      </c>
      <c r="X91">
        <v>0.1</v>
      </c>
      <c r="Y91">
        <v>120.2</v>
      </c>
      <c r="Z91">
        <v>0</v>
      </c>
      <c r="AA91">
        <v>0</v>
      </c>
      <c r="AB91">
        <v>0</v>
      </c>
      <c r="AC91">
        <v>0</v>
      </c>
      <c r="AD91">
        <v>1</v>
      </c>
      <c r="AE91">
        <v>0</v>
      </c>
      <c r="AF91" t="s">
        <v>3</v>
      </c>
      <c r="AG91">
        <v>0.1</v>
      </c>
      <c r="AH91">
        <v>2</v>
      </c>
      <c r="AI91">
        <v>151751965</v>
      </c>
      <c r="AJ91">
        <v>76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ROW(Source!A51)</f>
        <v>51</v>
      </c>
      <c r="B92">
        <v>151751979</v>
      </c>
      <c r="C92">
        <v>151751958</v>
      </c>
      <c r="D92">
        <v>37394269</v>
      </c>
      <c r="E92">
        <v>1</v>
      </c>
      <c r="F92">
        <v>1</v>
      </c>
      <c r="G92">
        <v>37345137</v>
      </c>
      <c r="H92">
        <v>3</v>
      </c>
      <c r="I92" t="s">
        <v>533</v>
      </c>
      <c r="J92" t="s">
        <v>534</v>
      </c>
      <c r="K92" t="s">
        <v>535</v>
      </c>
      <c r="L92">
        <v>1348</v>
      </c>
      <c r="N92">
        <v>1009</v>
      </c>
      <c r="O92" t="s">
        <v>511</v>
      </c>
      <c r="P92" t="s">
        <v>511</v>
      </c>
      <c r="Q92">
        <v>1000</v>
      </c>
      <c r="X92">
        <v>6.0000000000000002E-5</v>
      </c>
      <c r="Y92">
        <v>64128.62</v>
      </c>
      <c r="Z92">
        <v>0</v>
      </c>
      <c r="AA92">
        <v>0</v>
      </c>
      <c r="AB92">
        <v>0</v>
      </c>
      <c r="AC92">
        <v>0</v>
      </c>
      <c r="AD92">
        <v>1</v>
      </c>
      <c r="AE92">
        <v>0</v>
      </c>
      <c r="AF92" t="s">
        <v>3</v>
      </c>
      <c r="AG92">
        <v>6.0000000000000002E-5</v>
      </c>
      <c r="AH92">
        <v>2</v>
      </c>
      <c r="AI92">
        <v>151751966</v>
      </c>
      <c r="AJ92">
        <v>77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ROW(Source!A51)</f>
        <v>51</v>
      </c>
      <c r="B93">
        <v>151751980</v>
      </c>
      <c r="C93">
        <v>151751958</v>
      </c>
      <c r="D93">
        <v>37394277</v>
      </c>
      <c r="E93">
        <v>1</v>
      </c>
      <c r="F93">
        <v>1</v>
      </c>
      <c r="G93">
        <v>37345137</v>
      </c>
      <c r="H93">
        <v>3</v>
      </c>
      <c r="I93" t="s">
        <v>536</v>
      </c>
      <c r="J93" t="s">
        <v>537</v>
      </c>
      <c r="K93" t="s">
        <v>538</v>
      </c>
      <c r="L93">
        <v>1348</v>
      </c>
      <c r="N93">
        <v>1009</v>
      </c>
      <c r="O93" t="s">
        <v>511</v>
      </c>
      <c r="P93" t="s">
        <v>511</v>
      </c>
      <c r="Q93">
        <v>1000</v>
      </c>
      <c r="X93">
        <v>1E-4</v>
      </c>
      <c r="Y93">
        <v>81246.399999999994</v>
      </c>
      <c r="Z93">
        <v>0</v>
      </c>
      <c r="AA93">
        <v>0</v>
      </c>
      <c r="AB93">
        <v>0</v>
      </c>
      <c r="AC93">
        <v>0</v>
      </c>
      <c r="AD93">
        <v>1</v>
      </c>
      <c r="AE93">
        <v>0</v>
      </c>
      <c r="AF93" t="s">
        <v>3</v>
      </c>
      <c r="AG93">
        <v>1E-4</v>
      </c>
      <c r="AH93">
        <v>2</v>
      </c>
      <c r="AI93">
        <v>151751967</v>
      </c>
      <c r="AJ93">
        <v>78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ROW(Source!A51)</f>
        <v>51</v>
      </c>
      <c r="B94">
        <v>151751981</v>
      </c>
      <c r="C94">
        <v>151751958</v>
      </c>
      <c r="D94">
        <v>37407208</v>
      </c>
      <c r="E94">
        <v>1</v>
      </c>
      <c r="F94">
        <v>1</v>
      </c>
      <c r="G94">
        <v>37345137</v>
      </c>
      <c r="H94">
        <v>3</v>
      </c>
      <c r="I94" t="s">
        <v>539</v>
      </c>
      <c r="J94" t="s">
        <v>540</v>
      </c>
      <c r="K94" t="s">
        <v>541</v>
      </c>
      <c r="L94">
        <v>1301</v>
      </c>
      <c r="N94">
        <v>1003</v>
      </c>
      <c r="O94" t="s">
        <v>134</v>
      </c>
      <c r="P94" t="s">
        <v>134</v>
      </c>
      <c r="Q94">
        <v>1</v>
      </c>
      <c r="X94">
        <v>5.91</v>
      </c>
      <c r="Y94">
        <v>0.69</v>
      </c>
      <c r="Z94">
        <v>0</v>
      </c>
      <c r="AA94">
        <v>0</v>
      </c>
      <c r="AB94">
        <v>0</v>
      </c>
      <c r="AC94">
        <v>0</v>
      </c>
      <c r="AD94">
        <v>1</v>
      </c>
      <c r="AE94">
        <v>0</v>
      </c>
      <c r="AF94" t="s">
        <v>3</v>
      </c>
      <c r="AG94">
        <v>5.91</v>
      </c>
      <c r="AH94">
        <v>2</v>
      </c>
      <c r="AI94">
        <v>151751968</v>
      </c>
      <c r="AJ94">
        <v>79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ROW(Source!A51)</f>
        <v>51</v>
      </c>
      <c r="B95">
        <v>151751982</v>
      </c>
      <c r="C95">
        <v>151751958</v>
      </c>
      <c r="D95">
        <v>37407278</v>
      </c>
      <c r="E95">
        <v>1</v>
      </c>
      <c r="F95">
        <v>1</v>
      </c>
      <c r="G95">
        <v>37345137</v>
      </c>
      <c r="H95">
        <v>3</v>
      </c>
      <c r="I95" t="s">
        <v>542</v>
      </c>
      <c r="J95" t="s">
        <v>543</v>
      </c>
      <c r="K95" t="s">
        <v>544</v>
      </c>
      <c r="L95">
        <v>1346</v>
      </c>
      <c r="N95">
        <v>1009</v>
      </c>
      <c r="O95" t="s">
        <v>507</v>
      </c>
      <c r="P95" t="s">
        <v>507</v>
      </c>
      <c r="Q95">
        <v>1</v>
      </c>
      <c r="X95">
        <v>0.02</v>
      </c>
      <c r="Y95">
        <v>493.08</v>
      </c>
      <c r="Z95">
        <v>0</v>
      </c>
      <c r="AA95">
        <v>0</v>
      </c>
      <c r="AB95">
        <v>0</v>
      </c>
      <c r="AC95">
        <v>0</v>
      </c>
      <c r="AD95">
        <v>1</v>
      </c>
      <c r="AE95">
        <v>0</v>
      </c>
      <c r="AF95" t="s">
        <v>3</v>
      </c>
      <c r="AG95">
        <v>0.02</v>
      </c>
      <c r="AH95">
        <v>2</v>
      </c>
      <c r="AI95">
        <v>151751969</v>
      </c>
      <c r="AJ95">
        <v>80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ROW(Source!A51)</f>
        <v>51</v>
      </c>
      <c r="B96">
        <v>151751983</v>
      </c>
      <c r="C96">
        <v>151751958</v>
      </c>
      <c r="D96">
        <v>37406760</v>
      </c>
      <c r="E96">
        <v>1</v>
      </c>
      <c r="F96">
        <v>1</v>
      </c>
      <c r="G96">
        <v>37345137</v>
      </c>
      <c r="H96">
        <v>3</v>
      </c>
      <c r="I96" t="s">
        <v>545</v>
      </c>
      <c r="J96" t="s">
        <v>546</v>
      </c>
      <c r="K96" t="s">
        <v>547</v>
      </c>
      <c r="L96">
        <v>1355</v>
      </c>
      <c r="N96">
        <v>1010</v>
      </c>
      <c r="O96" t="s">
        <v>184</v>
      </c>
      <c r="P96" t="s">
        <v>184</v>
      </c>
      <c r="Q96">
        <v>100</v>
      </c>
      <c r="X96">
        <v>0.04</v>
      </c>
      <c r="Y96">
        <v>413.16</v>
      </c>
      <c r="Z96">
        <v>0</v>
      </c>
      <c r="AA96">
        <v>0</v>
      </c>
      <c r="AB96">
        <v>0</v>
      </c>
      <c r="AC96">
        <v>0</v>
      </c>
      <c r="AD96">
        <v>1</v>
      </c>
      <c r="AE96">
        <v>0</v>
      </c>
      <c r="AF96" t="s">
        <v>3</v>
      </c>
      <c r="AG96">
        <v>0.04</v>
      </c>
      <c r="AH96">
        <v>2</v>
      </c>
      <c r="AI96">
        <v>151751970</v>
      </c>
      <c r="AJ96">
        <v>81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ROW(Source!A51)</f>
        <v>51</v>
      </c>
      <c r="B97">
        <v>151751984</v>
      </c>
      <c r="C97">
        <v>151751958</v>
      </c>
      <c r="D97">
        <v>37358179</v>
      </c>
      <c r="E97">
        <v>37345137</v>
      </c>
      <c r="F97">
        <v>1</v>
      </c>
      <c r="G97">
        <v>37345137</v>
      </c>
      <c r="H97">
        <v>3</v>
      </c>
      <c r="I97" t="s">
        <v>727</v>
      </c>
      <c r="J97" t="s">
        <v>3</v>
      </c>
      <c r="K97" t="s">
        <v>728</v>
      </c>
      <c r="L97">
        <v>1346</v>
      </c>
      <c r="N97">
        <v>1009</v>
      </c>
      <c r="O97" t="s">
        <v>507</v>
      </c>
      <c r="P97" t="s">
        <v>507</v>
      </c>
      <c r="Q97">
        <v>1</v>
      </c>
      <c r="X97">
        <v>0.3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 t="s">
        <v>3</v>
      </c>
      <c r="AG97">
        <v>0.3</v>
      </c>
      <c r="AH97">
        <v>3</v>
      </c>
      <c r="AI97">
        <v>-1</v>
      </c>
      <c r="AJ97" t="s">
        <v>3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ROW(Source!A51)</f>
        <v>51</v>
      </c>
      <c r="B98">
        <v>151751985</v>
      </c>
      <c r="C98">
        <v>151751958</v>
      </c>
      <c r="D98">
        <v>122111025</v>
      </c>
      <c r="E98">
        <v>37345137</v>
      </c>
      <c r="F98">
        <v>1</v>
      </c>
      <c r="G98">
        <v>37345137</v>
      </c>
      <c r="H98">
        <v>3</v>
      </c>
      <c r="I98" t="s">
        <v>729</v>
      </c>
      <c r="J98" t="s">
        <v>3</v>
      </c>
      <c r="K98" t="s">
        <v>730</v>
      </c>
      <c r="L98">
        <v>1354</v>
      </c>
      <c r="N98">
        <v>1010</v>
      </c>
      <c r="O98" t="s">
        <v>29</v>
      </c>
      <c r="P98" t="s">
        <v>29</v>
      </c>
      <c r="Q98">
        <v>1</v>
      </c>
      <c r="X98">
        <v>10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 t="s">
        <v>3</v>
      </c>
      <c r="AG98">
        <v>10</v>
      </c>
      <c r="AH98">
        <v>3</v>
      </c>
      <c r="AI98">
        <v>-1</v>
      </c>
      <c r="AJ98" t="s">
        <v>3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ROW(Source!A51)</f>
        <v>51</v>
      </c>
      <c r="B99">
        <v>151751986</v>
      </c>
      <c r="C99">
        <v>151751958</v>
      </c>
      <c r="D99">
        <v>122131019</v>
      </c>
      <c r="E99">
        <v>37345137</v>
      </c>
      <c r="F99">
        <v>1</v>
      </c>
      <c r="G99">
        <v>37345137</v>
      </c>
      <c r="H99">
        <v>3</v>
      </c>
      <c r="I99" t="s">
        <v>731</v>
      </c>
      <c r="J99" t="s">
        <v>3</v>
      </c>
      <c r="K99" t="s">
        <v>732</v>
      </c>
      <c r="L99">
        <v>1354</v>
      </c>
      <c r="N99">
        <v>1010</v>
      </c>
      <c r="O99" t="s">
        <v>29</v>
      </c>
      <c r="P99" t="s">
        <v>29</v>
      </c>
      <c r="Q99">
        <v>1</v>
      </c>
      <c r="X99">
        <v>1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 t="s">
        <v>3</v>
      </c>
      <c r="AG99">
        <v>1</v>
      </c>
      <c r="AH99">
        <v>3</v>
      </c>
      <c r="AI99">
        <v>-1</v>
      </c>
      <c r="AJ99" t="s">
        <v>3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ROW(Source!A51)</f>
        <v>51</v>
      </c>
      <c r="B100">
        <v>151751987</v>
      </c>
      <c r="C100">
        <v>151751958</v>
      </c>
      <c r="D100">
        <v>37367069</v>
      </c>
      <c r="E100">
        <v>37345137</v>
      </c>
      <c r="F100">
        <v>1</v>
      </c>
      <c r="G100">
        <v>37345137</v>
      </c>
      <c r="H100">
        <v>3</v>
      </c>
      <c r="I100" t="s">
        <v>516</v>
      </c>
      <c r="J100" t="s">
        <v>3</v>
      </c>
      <c r="K100" t="s">
        <v>517</v>
      </c>
      <c r="L100">
        <v>1348</v>
      </c>
      <c r="N100">
        <v>1009</v>
      </c>
      <c r="O100" t="s">
        <v>511</v>
      </c>
      <c r="P100" t="s">
        <v>511</v>
      </c>
      <c r="Q100">
        <v>1000</v>
      </c>
      <c r="X100">
        <v>1E-3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1</v>
      </c>
      <c r="AE100">
        <v>0</v>
      </c>
      <c r="AF100" t="s">
        <v>3</v>
      </c>
      <c r="AG100">
        <v>1E-3</v>
      </c>
      <c r="AH100">
        <v>2</v>
      </c>
      <c r="AI100">
        <v>151751971</v>
      </c>
      <c r="AJ100">
        <v>82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ROW(Source!A56)</f>
        <v>56</v>
      </c>
      <c r="B101">
        <v>151751996</v>
      </c>
      <c r="C101">
        <v>151751990</v>
      </c>
      <c r="D101">
        <v>37345142</v>
      </c>
      <c r="E101">
        <v>37345137</v>
      </c>
      <c r="F101">
        <v>1</v>
      </c>
      <c r="G101">
        <v>37345137</v>
      </c>
      <c r="H101">
        <v>1</v>
      </c>
      <c r="I101" t="s">
        <v>497</v>
      </c>
      <c r="J101" t="s">
        <v>3</v>
      </c>
      <c r="K101" t="s">
        <v>498</v>
      </c>
      <c r="L101">
        <v>1191</v>
      </c>
      <c r="N101">
        <v>1013</v>
      </c>
      <c r="O101" t="s">
        <v>499</v>
      </c>
      <c r="P101" t="s">
        <v>499</v>
      </c>
      <c r="Q101">
        <v>1</v>
      </c>
      <c r="X101">
        <v>2.06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1</v>
      </c>
      <c r="AE101">
        <v>1</v>
      </c>
      <c r="AF101" t="s">
        <v>3</v>
      </c>
      <c r="AG101">
        <v>2.06</v>
      </c>
      <c r="AH101">
        <v>2</v>
      </c>
      <c r="AI101">
        <v>151751991</v>
      </c>
      <c r="AJ101">
        <v>83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ROW(Source!A56)</f>
        <v>56</v>
      </c>
      <c r="B102">
        <v>151751997</v>
      </c>
      <c r="C102">
        <v>151751990</v>
      </c>
      <c r="D102">
        <v>37394370</v>
      </c>
      <c r="E102">
        <v>1</v>
      </c>
      <c r="F102">
        <v>1</v>
      </c>
      <c r="G102">
        <v>37345137</v>
      </c>
      <c r="H102">
        <v>3</v>
      </c>
      <c r="I102" t="s">
        <v>554</v>
      </c>
      <c r="J102" t="s">
        <v>555</v>
      </c>
      <c r="K102" t="s">
        <v>556</v>
      </c>
      <c r="L102">
        <v>1346</v>
      </c>
      <c r="N102">
        <v>1009</v>
      </c>
      <c r="O102" t="s">
        <v>507</v>
      </c>
      <c r="P102" t="s">
        <v>507</v>
      </c>
      <c r="Q102">
        <v>1</v>
      </c>
      <c r="X102">
        <v>0.11</v>
      </c>
      <c r="Y102">
        <v>4.2</v>
      </c>
      <c r="Z102">
        <v>0</v>
      </c>
      <c r="AA102">
        <v>0</v>
      </c>
      <c r="AB102">
        <v>0</v>
      </c>
      <c r="AC102">
        <v>0</v>
      </c>
      <c r="AD102">
        <v>1</v>
      </c>
      <c r="AE102">
        <v>0</v>
      </c>
      <c r="AF102" t="s">
        <v>3</v>
      </c>
      <c r="AG102">
        <v>0.11</v>
      </c>
      <c r="AH102">
        <v>2</v>
      </c>
      <c r="AI102">
        <v>151751992</v>
      </c>
      <c r="AJ102">
        <v>84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ROW(Source!A56)</f>
        <v>56</v>
      </c>
      <c r="B103">
        <v>151751998</v>
      </c>
      <c r="C103">
        <v>151751990</v>
      </c>
      <c r="D103">
        <v>37393553</v>
      </c>
      <c r="E103">
        <v>1</v>
      </c>
      <c r="F103">
        <v>1</v>
      </c>
      <c r="G103">
        <v>37345137</v>
      </c>
      <c r="H103">
        <v>3</v>
      </c>
      <c r="I103" t="s">
        <v>557</v>
      </c>
      <c r="J103" t="s">
        <v>558</v>
      </c>
      <c r="K103" t="s">
        <v>559</v>
      </c>
      <c r="L103">
        <v>1296</v>
      </c>
      <c r="N103">
        <v>1002</v>
      </c>
      <c r="O103" t="s">
        <v>560</v>
      </c>
      <c r="P103" t="s">
        <v>560</v>
      </c>
      <c r="Q103">
        <v>1</v>
      </c>
      <c r="X103">
        <v>2.8</v>
      </c>
      <c r="Y103">
        <v>3.42</v>
      </c>
      <c r="Z103">
        <v>0</v>
      </c>
      <c r="AA103">
        <v>0</v>
      </c>
      <c r="AB103">
        <v>0</v>
      </c>
      <c r="AC103">
        <v>0</v>
      </c>
      <c r="AD103">
        <v>1</v>
      </c>
      <c r="AE103">
        <v>0</v>
      </c>
      <c r="AF103" t="s">
        <v>3</v>
      </c>
      <c r="AG103">
        <v>2.8</v>
      </c>
      <c r="AH103">
        <v>2</v>
      </c>
      <c r="AI103">
        <v>151751993</v>
      </c>
      <c r="AJ103">
        <v>85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ROW(Source!A56)</f>
        <v>56</v>
      </c>
      <c r="B104">
        <v>151751999</v>
      </c>
      <c r="C104">
        <v>151751990</v>
      </c>
      <c r="D104">
        <v>113489509</v>
      </c>
      <c r="E104">
        <v>1</v>
      </c>
      <c r="F104">
        <v>1</v>
      </c>
      <c r="G104">
        <v>37345137</v>
      </c>
      <c r="H104">
        <v>3</v>
      </c>
      <c r="I104" t="s">
        <v>561</v>
      </c>
      <c r="J104" t="s">
        <v>562</v>
      </c>
      <c r="K104" t="s">
        <v>563</v>
      </c>
      <c r="L104">
        <v>1348</v>
      </c>
      <c r="N104">
        <v>1009</v>
      </c>
      <c r="O104" t="s">
        <v>511</v>
      </c>
      <c r="P104" t="s">
        <v>511</v>
      </c>
      <c r="Q104">
        <v>1000</v>
      </c>
      <c r="X104">
        <v>1E-3</v>
      </c>
      <c r="Y104">
        <v>12515.06</v>
      </c>
      <c r="Z104">
        <v>0</v>
      </c>
      <c r="AA104">
        <v>0</v>
      </c>
      <c r="AB104">
        <v>0</v>
      </c>
      <c r="AC104">
        <v>0</v>
      </c>
      <c r="AD104">
        <v>1</v>
      </c>
      <c r="AE104">
        <v>0</v>
      </c>
      <c r="AF104" t="s">
        <v>3</v>
      </c>
      <c r="AG104">
        <v>1E-3</v>
      </c>
      <c r="AH104">
        <v>2</v>
      </c>
      <c r="AI104">
        <v>151751994</v>
      </c>
      <c r="AJ104">
        <v>86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ROW(Source!A56)</f>
        <v>56</v>
      </c>
      <c r="B105">
        <v>151752000</v>
      </c>
      <c r="C105">
        <v>151751990</v>
      </c>
      <c r="D105">
        <v>118154764</v>
      </c>
      <c r="E105">
        <v>1</v>
      </c>
      <c r="F105">
        <v>1</v>
      </c>
      <c r="G105">
        <v>37345137</v>
      </c>
      <c r="H105">
        <v>3</v>
      </c>
      <c r="I105" t="s">
        <v>564</v>
      </c>
      <c r="J105" t="s">
        <v>565</v>
      </c>
      <c r="K105" t="s">
        <v>566</v>
      </c>
      <c r="L105">
        <v>1348</v>
      </c>
      <c r="N105">
        <v>1009</v>
      </c>
      <c r="O105" t="s">
        <v>511</v>
      </c>
      <c r="P105" t="s">
        <v>511</v>
      </c>
      <c r="Q105">
        <v>1000</v>
      </c>
      <c r="X105">
        <v>3.0000000000000001E-5</v>
      </c>
      <c r="Y105">
        <v>17299.12</v>
      </c>
      <c r="Z105">
        <v>0</v>
      </c>
      <c r="AA105">
        <v>0</v>
      </c>
      <c r="AB105">
        <v>0</v>
      </c>
      <c r="AC105">
        <v>0</v>
      </c>
      <c r="AD105">
        <v>1</v>
      </c>
      <c r="AE105">
        <v>0</v>
      </c>
      <c r="AF105" t="s">
        <v>3</v>
      </c>
      <c r="AG105">
        <v>3.0000000000000001E-5</v>
      </c>
      <c r="AH105">
        <v>2</v>
      </c>
      <c r="AI105">
        <v>151751995</v>
      </c>
      <c r="AJ105">
        <v>87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ROW(Source!A56)</f>
        <v>56</v>
      </c>
      <c r="B106">
        <v>151752001</v>
      </c>
      <c r="C106">
        <v>151751990</v>
      </c>
      <c r="D106">
        <v>122112299</v>
      </c>
      <c r="E106">
        <v>37345137</v>
      </c>
      <c r="F106">
        <v>1</v>
      </c>
      <c r="G106">
        <v>37345137</v>
      </c>
      <c r="H106">
        <v>3</v>
      </c>
      <c r="I106" t="s">
        <v>344</v>
      </c>
      <c r="J106" t="s">
        <v>3</v>
      </c>
      <c r="K106" t="s">
        <v>345</v>
      </c>
      <c r="L106">
        <v>1354</v>
      </c>
      <c r="N106">
        <v>1010</v>
      </c>
      <c r="O106" t="s">
        <v>29</v>
      </c>
      <c r="P106" t="s">
        <v>29</v>
      </c>
      <c r="Q106">
        <v>1</v>
      </c>
      <c r="X106">
        <v>1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 t="s">
        <v>3</v>
      </c>
      <c r="AG106">
        <v>1</v>
      </c>
      <c r="AH106">
        <v>3</v>
      </c>
      <c r="AI106">
        <v>-1</v>
      </c>
      <c r="AJ106" t="s">
        <v>3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ROW(Source!A57)</f>
        <v>57</v>
      </c>
      <c r="B107">
        <v>151751996</v>
      </c>
      <c r="C107">
        <v>151751990</v>
      </c>
      <c r="D107">
        <v>37345142</v>
      </c>
      <c r="E107">
        <v>37345137</v>
      </c>
      <c r="F107">
        <v>1</v>
      </c>
      <c r="G107">
        <v>37345137</v>
      </c>
      <c r="H107">
        <v>1</v>
      </c>
      <c r="I107" t="s">
        <v>497</v>
      </c>
      <c r="J107" t="s">
        <v>3</v>
      </c>
      <c r="K107" t="s">
        <v>498</v>
      </c>
      <c r="L107">
        <v>1191</v>
      </c>
      <c r="N107">
        <v>1013</v>
      </c>
      <c r="O107" t="s">
        <v>499</v>
      </c>
      <c r="P107" t="s">
        <v>499</v>
      </c>
      <c r="Q107">
        <v>1</v>
      </c>
      <c r="X107">
        <v>2.06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1</v>
      </c>
      <c r="AE107">
        <v>1</v>
      </c>
      <c r="AF107" t="s">
        <v>3</v>
      </c>
      <c r="AG107">
        <v>2.06</v>
      </c>
      <c r="AH107">
        <v>2</v>
      </c>
      <c r="AI107">
        <v>151751991</v>
      </c>
      <c r="AJ107">
        <v>88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ROW(Source!A57)</f>
        <v>57</v>
      </c>
      <c r="B108">
        <v>151751997</v>
      </c>
      <c r="C108">
        <v>151751990</v>
      </c>
      <c r="D108">
        <v>37394370</v>
      </c>
      <c r="E108">
        <v>1</v>
      </c>
      <c r="F108">
        <v>1</v>
      </c>
      <c r="G108">
        <v>37345137</v>
      </c>
      <c r="H108">
        <v>3</v>
      </c>
      <c r="I108" t="s">
        <v>554</v>
      </c>
      <c r="J108" t="s">
        <v>555</v>
      </c>
      <c r="K108" t="s">
        <v>556</v>
      </c>
      <c r="L108">
        <v>1346</v>
      </c>
      <c r="N108">
        <v>1009</v>
      </c>
      <c r="O108" t="s">
        <v>507</v>
      </c>
      <c r="P108" t="s">
        <v>507</v>
      </c>
      <c r="Q108">
        <v>1</v>
      </c>
      <c r="X108">
        <v>0.11</v>
      </c>
      <c r="Y108">
        <v>4.2</v>
      </c>
      <c r="Z108">
        <v>0</v>
      </c>
      <c r="AA108">
        <v>0</v>
      </c>
      <c r="AB108">
        <v>0</v>
      </c>
      <c r="AC108">
        <v>0</v>
      </c>
      <c r="AD108">
        <v>1</v>
      </c>
      <c r="AE108">
        <v>0</v>
      </c>
      <c r="AF108" t="s">
        <v>3</v>
      </c>
      <c r="AG108">
        <v>0.11</v>
      </c>
      <c r="AH108">
        <v>2</v>
      </c>
      <c r="AI108">
        <v>151751992</v>
      </c>
      <c r="AJ108">
        <v>89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ROW(Source!A57)</f>
        <v>57</v>
      </c>
      <c r="B109">
        <v>151751998</v>
      </c>
      <c r="C109">
        <v>151751990</v>
      </c>
      <c r="D109">
        <v>37393553</v>
      </c>
      <c r="E109">
        <v>1</v>
      </c>
      <c r="F109">
        <v>1</v>
      </c>
      <c r="G109">
        <v>37345137</v>
      </c>
      <c r="H109">
        <v>3</v>
      </c>
      <c r="I109" t="s">
        <v>557</v>
      </c>
      <c r="J109" t="s">
        <v>558</v>
      </c>
      <c r="K109" t="s">
        <v>559</v>
      </c>
      <c r="L109">
        <v>1296</v>
      </c>
      <c r="N109">
        <v>1002</v>
      </c>
      <c r="O109" t="s">
        <v>560</v>
      </c>
      <c r="P109" t="s">
        <v>560</v>
      </c>
      <c r="Q109">
        <v>1</v>
      </c>
      <c r="X109">
        <v>2.8</v>
      </c>
      <c r="Y109">
        <v>3.42</v>
      </c>
      <c r="Z109">
        <v>0</v>
      </c>
      <c r="AA109">
        <v>0</v>
      </c>
      <c r="AB109">
        <v>0</v>
      </c>
      <c r="AC109">
        <v>0</v>
      </c>
      <c r="AD109">
        <v>1</v>
      </c>
      <c r="AE109">
        <v>0</v>
      </c>
      <c r="AF109" t="s">
        <v>3</v>
      </c>
      <c r="AG109">
        <v>2.8</v>
      </c>
      <c r="AH109">
        <v>2</v>
      </c>
      <c r="AI109">
        <v>151751993</v>
      </c>
      <c r="AJ109">
        <v>90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ROW(Source!A57)</f>
        <v>57</v>
      </c>
      <c r="B110">
        <v>151751999</v>
      </c>
      <c r="C110">
        <v>151751990</v>
      </c>
      <c r="D110">
        <v>113489509</v>
      </c>
      <c r="E110">
        <v>1</v>
      </c>
      <c r="F110">
        <v>1</v>
      </c>
      <c r="G110">
        <v>37345137</v>
      </c>
      <c r="H110">
        <v>3</v>
      </c>
      <c r="I110" t="s">
        <v>561</v>
      </c>
      <c r="J110" t="s">
        <v>562</v>
      </c>
      <c r="K110" t="s">
        <v>563</v>
      </c>
      <c r="L110">
        <v>1348</v>
      </c>
      <c r="N110">
        <v>1009</v>
      </c>
      <c r="O110" t="s">
        <v>511</v>
      </c>
      <c r="P110" t="s">
        <v>511</v>
      </c>
      <c r="Q110">
        <v>1000</v>
      </c>
      <c r="X110">
        <v>1E-3</v>
      </c>
      <c r="Y110">
        <v>12515.06</v>
      </c>
      <c r="Z110">
        <v>0</v>
      </c>
      <c r="AA110">
        <v>0</v>
      </c>
      <c r="AB110">
        <v>0</v>
      </c>
      <c r="AC110">
        <v>0</v>
      </c>
      <c r="AD110">
        <v>1</v>
      </c>
      <c r="AE110">
        <v>0</v>
      </c>
      <c r="AF110" t="s">
        <v>3</v>
      </c>
      <c r="AG110">
        <v>1E-3</v>
      </c>
      <c r="AH110">
        <v>2</v>
      </c>
      <c r="AI110">
        <v>151751994</v>
      </c>
      <c r="AJ110">
        <v>91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ROW(Source!A57)</f>
        <v>57</v>
      </c>
      <c r="B111">
        <v>151752000</v>
      </c>
      <c r="C111">
        <v>151751990</v>
      </c>
      <c r="D111">
        <v>118154764</v>
      </c>
      <c r="E111">
        <v>1</v>
      </c>
      <c r="F111">
        <v>1</v>
      </c>
      <c r="G111">
        <v>37345137</v>
      </c>
      <c r="H111">
        <v>3</v>
      </c>
      <c r="I111" t="s">
        <v>564</v>
      </c>
      <c r="J111" t="s">
        <v>565</v>
      </c>
      <c r="K111" t="s">
        <v>566</v>
      </c>
      <c r="L111">
        <v>1348</v>
      </c>
      <c r="N111">
        <v>1009</v>
      </c>
      <c r="O111" t="s">
        <v>511</v>
      </c>
      <c r="P111" t="s">
        <v>511</v>
      </c>
      <c r="Q111">
        <v>1000</v>
      </c>
      <c r="X111">
        <v>3.0000000000000001E-5</v>
      </c>
      <c r="Y111">
        <v>17299.12</v>
      </c>
      <c r="Z111">
        <v>0</v>
      </c>
      <c r="AA111">
        <v>0</v>
      </c>
      <c r="AB111">
        <v>0</v>
      </c>
      <c r="AC111">
        <v>0</v>
      </c>
      <c r="AD111">
        <v>1</v>
      </c>
      <c r="AE111">
        <v>0</v>
      </c>
      <c r="AF111" t="s">
        <v>3</v>
      </c>
      <c r="AG111">
        <v>3.0000000000000001E-5</v>
      </c>
      <c r="AH111">
        <v>2</v>
      </c>
      <c r="AI111">
        <v>151751995</v>
      </c>
      <c r="AJ111">
        <v>92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ROW(Source!A57)</f>
        <v>57</v>
      </c>
      <c r="B112">
        <v>151752001</v>
      </c>
      <c r="C112">
        <v>151751990</v>
      </c>
      <c r="D112">
        <v>122112299</v>
      </c>
      <c r="E112">
        <v>37345137</v>
      </c>
      <c r="F112">
        <v>1</v>
      </c>
      <c r="G112">
        <v>37345137</v>
      </c>
      <c r="H112">
        <v>3</v>
      </c>
      <c r="I112" t="s">
        <v>344</v>
      </c>
      <c r="J112" t="s">
        <v>3</v>
      </c>
      <c r="K112" t="s">
        <v>345</v>
      </c>
      <c r="L112">
        <v>1354</v>
      </c>
      <c r="N112">
        <v>1010</v>
      </c>
      <c r="O112" t="s">
        <v>29</v>
      </c>
      <c r="P112" t="s">
        <v>29</v>
      </c>
      <c r="Q112">
        <v>1</v>
      </c>
      <c r="X112">
        <v>1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 t="s">
        <v>3</v>
      </c>
      <c r="AG112">
        <v>1</v>
      </c>
      <c r="AH112">
        <v>3</v>
      </c>
      <c r="AI112">
        <v>-1</v>
      </c>
      <c r="AJ112" t="s">
        <v>3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ROW(Source!A60)</f>
        <v>60</v>
      </c>
      <c r="B113">
        <v>151752005</v>
      </c>
      <c r="C113">
        <v>151752003</v>
      </c>
      <c r="D113">
        <v>37345142</v>
      </c>
      <c r="E113">
        <v>37345137</v>
      </c>
      <c r="F113">
        <v>1</v>
      </c>
      <c r="G113">
        <v>37345137</v>
      </c>
      <c r="H113">
        <v>1</v>
      </c>
      <c r="I113" t="s">
        <v>497</v>
      </c>
      <c r="J113" t="s">
        <v>3</v>
      </c>
      <c r="K113" t="s">
        <v>498</v>
      </c>
      <c r="L113">
        <v>1191</v>
      </c>
      <c r="N113">
        <v>1013</v>
      </c>
      <c r="O113" t="s">
        <v>499</v>
      </c>
      <c r="P113" t="s">
        <v>499</v>
      </c>
      <c r="Q113">
        <v>1</v>
      </c>
      <c r="X113">
        <v>0.35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1</v>
      </c>
      <c r="AE113">
        <v>1</v>
      </c>
      <c r="AF113" t="s">
        <v>3</v>
      </c>
      <c r="AG113">
        <v>0.35</v>
      </c>
      <c r="AH113">
        <v>2</v>
      </c>
      <c r="AI113">
        <v>151752004</v>
      </c>
      <c r="AJ113">
        <v>93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ROW(Source!A61)</f>
        <v>61</v>
      </c>
      <c r="B114">
        <v>151752005</v>
      </c>
      <c r="C114">
        <v>151752003</v>
      </c>
      <c r="D114">
        <v>37345142</v>
      </c>
      <c r="E114">
        <v>37345137</v>
      </c>
      <c r="F114">
        <v>1</v>
      </c>
      <c r="G114">
        <v>37345137</v>
      </c>
      <c r="H114">
        <v>1</v>
      </c>
      <c r="I114" t="s">
        <v>497</v>
      </c>
      <c r="J114" t="s">
        <v>3</v>
      </c>
      <c r="K114" t="s">
        <v>498</v>
      </c>
      <c r="L114">
        <v>1191</v>
      </c>
      <c r="N114">
        <v>1013</v>
      </c>
      <c r="O114" t="s">
        <v>499</v>
      </c>
      <c r="P114" t="s">
        <v>499</v>
      </c>
      <c r="Q114">
        <v>1</v>
      </c>
      <c r="X114">
        <v>0.35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1</v>
      </c>
      <c r="AE114">
        <v>1</v>
      </c>
      <c r="AF114" t="s">
        <v>3</v>
      </c>
      <c r="AG114">
        <v>0.35</v>
      </c>
      <c r="AH114">
        <v>2</v>
      </c>
      <c r="AI114">
        <v>151752004</v>
      </c>
      <c r="AJ114">
        <v>94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ROW(Source!A62)</f>
        <v>62</v>
      </c>
      <c r="B115">
        <v>151752008</v>
      </c>
      <c r="C115">
        <v>151752006</v>
      </c>
      <c r="D115">
        <v>37345142</v>
      </c>
      <c r="E115">
        <v>37345137</v>
      </c>
      <c r="F115">
        <v>1</v>
      </c>
      <c r="G115">
        <v>37345137</v>
      </c>
      <c r="H115">
        <v>1</v>
      </c>
      <c r="I115" t="s">
        <v>497</v>
      </c>
      <c r="J115" t="s">
        <v>3</v>
      </c>
      <c r="K115" t="s">
        <v>498</v>
      </c>
      <c r="L115">
        <v>1191</v>
      </c>
      <c r="N115">
        <v>1013</v>
      </c>
      <c r="O115" t="s">
        <v>499</v>
      </c>
      <c r="P115" t="s">
        <v>499</v>
      </c>
      <c r="Q115">
        <v>1</v>
      </c>
      <c r="X115">
        <v>1.68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1</v>
      </c>
      <c r="AE115">
        <v>1</v>
      </c>
      <c r="AF115" t="s">
        <v>3</v>
      </c>
      <c r="AG115">
        <v>1.68</v>
      </c>
      <c r="AH115">
        <v>2</v>
      </c>
      <c r="AI115">
        <v>151752007</v>
      </c>
      <c r="AJ115">
        <v>95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ROW(Source!A63)</f>
        <v>63</v>
      </c>
      <c r="B116">
        <v>151752008</v>
      </c>
      <c r="C116">
        <v>151752006</v>
      </c>
      <c r="D116">
        <v>37345142</v>
      </c>
      <c r="E116">
        <v>37345137</v>
      </c>
      <c r="F116">
        <v>1</v>
      </c>
      <c r="G116">
        <v>37345137</v>
      </c>
      <c r="H116">
        <v>1</v>
      </c>
      <c r="I116" t="s">
        <v>497</v>
      </c>
      <c r="J116" t="s">
        <v>3</v>
      </c>
      <c r="K116" t="s">
        <v>498</v>
      </c>
      <c r="L116">
        <v>1191</v>
      </c>
      <c r="N116">
        <v>1013</v>
      </c>
      <c r="O116" t="s">
        <v>499</v>
      </c>
      <c r="P116" t="s">
        <v>499</v>
      </c>
      <c r="Q116">
        <v>1</v>
      </c>
      <c r="X116">
        <v>1.68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1</v>
      </c>
      <c r="AE116">
        <v>1</v>
      </c>
      <c r="AF116" t="s">
        <v>3</v>
      </c>
      <c r="AG116">
        <v>1.68</v>
      </c>
      <c r="AH116">
        <v>2</v>
      </c>
      <c r="AI116">
        <v>151752007</v>
      </c>
      <c r="AJ116">
        <v>96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ROW(Source!A68)</f>
        <v>68</v>
      </c>
      <c r="B117">
        <v>151752014</v>
      </c>
      <c r="C117">
        <v>151752011</v>
      </c>
      <c r="D117">
        <v>37345142</v>
      </c>
      <c r="E117">
        <v>37345137</v>
      </c>
      <c r="F117">
        <v>1</v>
      </c>
      <c r="G117">
        <v>37345137</v>
      </c>
      <c r="H117">
        <v>1</v>
      </c>
      <c r="I117" t="s">
        <v>497</v>
      </c>
      <c r="J117" t="s">
        <v>3</v>
      </c>
      <c r="K117" t="s">
        <v>498</v>
      </c>
      <c r="L117">
        <v>1191</v>
      </c>
      <c r="N117">
        <v>1013</v>
      </c>
      <c r="O117" t="s">
        <v>499</v>
      </c>
      <c r="P117" t="s">
        <v>499</v>
      </c>
      <c r="Q117">
        <v>1</v>
      </c>
      <c r="X117">
        <v>1.03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1</v>
      </c>
      <c r="AE117">
        <v>1</v>
      </c>
      <c r="AF117" t="s">
        <v>3</v>
      </c>
      <c r="AG117">
        <v>1.03</v>
      </c>
      <c r="AH117">
        <v>2</v>
      </c>
      <c r="AI117">
        <v>151752012</v>
      </c>
      <c r="AJ117">
        <v>97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ROW(Source!A68)</f>
        <v>68</v>
      </c>
      <c r="B118">
        <v>151752015</v>
      </c>
      <c r="C118">
        <v>151752011</v>
      </c>
      <c r="D118">
        <v>37418445</v>
      </c>
      <c r="E118">
        <v>1</v>
      </c>
      <c r="F118">
        <v>1</v>
      </c>
      <c r="G118">
        <v>37345137</v>
      </c>
      <c r="H118">
        <v>2</v>
      </c>
      <c r="I118" t="s">
        <v>567</v>
      </c>
      <c r="J118" t="s">
        <v>568</v>
      </c>
      <c r="K118" t="s">
        <v>569</v>
      </c>
      <c r="L118">
        <v>1368</v>
      </c>
      <c r="N118">
        <v>1011</v>
      </c>
      <c r="O118" t="s">
        <v>503</v>
      </c>
      <c r="P118" t="s">
        <v>503</v>
      </c>
      <c r="Q118">
        <v>1</v>
      </c>
      <c r="X118">
        <v>6.0000000000000001E-3</v>
      </c>
      <c r="Y118">
        <v>0</v>
      </c>
      <c r="Z118">
        <v>83.1</v>
      </c>
      <c r="AA118">
        <v>12.62</v>
      </c>
      <c r="AB118">
        <v>0</v>
      </c>
      <c r="AC118">
        <v>0</v>
      </c>
      <c r="AD118">
        <v>1</v>
      </c>
      <c r="AE118">
        <v>0</v>
      </c>
      <c r="AF118" t="s">
        <v>3</v>
      </c>
      <c r="AG118">
        <v>6.0000000000000001E-3</v>
      </c>
      <c r="AH118">
        <v>2</v>
      </c>
      <c r="AI118">
        <v>151752013</v>
      </c>
      <c r="AJ118">
        <v>98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ROW(Source!A68)</f>
        <v>68</v>
      </c>
      <c r="B119">
        <v>151752016</v>
      </c>
      <c r="C119">
        <v>151752011</v>
      </c>
      <c r="D119">
        <v>122122730</v>
      </c>
      <c r="E119">
        <v>37345137</v>
      </c>
      <c r="F119">
        <v>1</v>
      </c>
      <c r="G119">
        <v>37345137</v>
      </c>
      <c r="H119">
        <v>3</v>
      </c>
      <c r="I119" t="s">
        <v>735</v>
      </c>
      <c r="J119" t="s">
        <v>3</v>
      </c>
      <c r="K119" t="s">
        <v>736</v>
      </c>
      <c r="L119">
        <v>1354</v>
      </c>
      <c r="N119">
        <v>1010</v>
      </c>
      <c r="O119" t="s">
        <v>29</v>
      </c>
      <c r="P119" t="s">
        <v>29</v>
      </c>
      <c r="Q119">
        <v>1</v>
      </c>
      <c r="X119">
        <v>1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 t="s">
        <v>3</v>
      </c>
      <c r="AG119">
        <v>1</v>
      </c>
      <c r="AH119">
        <v>3</v>
      </c>
      <c r="AI119">
        <v>-1</v>
      </c>
      <c r="AJ119" t="s">
        <v>3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ROW(Source!A69)</f>
        <v>69</v>
      </c>
      <c r="B120">
        <v>151752014</v>
      </c>
      <c r="C120">
        <v>151752011</v>
      </c>
      <c r="D120">
        <v>37345142</v>
      </c>
      <c r="E120">
        <v>37345137</v>
      </c>
      <c r="F120">
        <v>1</v>
      </c>
      <c r="G120">
        <v>37345137</v>
      </c>
      <c r="H120">
        <v>1</v>
      </c>
      <c r="I120" t="s">
        <v>497</v>
      </c>
      <c r="J120" t="s">
        <v>3</v>
      </c>
      <c r="K120" t="s">
        <v>498</v>
      </c>
      <c r="L120">
        <v>1191</v>
      </c>
      <c r="N120">
        <v>1013</v>
      </c>
      <c r="O120" t="s">
        <v>499</v>
      </c>
      <c r="P120" t="s">
        <v>499</v>
      </c>
      <c r="Q120">
        <v>1</v>
      </c>
      <c r="X120">
        <v>1.03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1</v>
      </c>
      <c r="AE120">
        <v>1</v>
      </c>
      <c r="AF120" t="s">
        <v>3</v>
      </c>
      <c r="AG120">
        <v>1.03</v>
      </c>
      <c r="AH120">
        <v>2</v>
      </c>
      <c r="AI120">
        <v>151752012</v>
      </c>
      <c r="AJ120">
        <v>99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ROW(Source!A69)</f>
        <v>69</v>
      </c>
      <c r="B121">
        <v>151752015</v>
      </c>
      <c r="C121">
        <v>151752011</v>
      </c>
      <c r="D121">
        <v>37418445</v>
      </c>
      <c r="E121">
        <v>1</v>
      </c>
      <c r="F121">
        <v>1</v>
      </c>
      <c r="G121">
        <v>37345137</v>
      </c>
      <c r="H121">
        <v>2</v>
      </c>
      <c r="I121" t="s">
        <v>567</v>
      </c>
      <c r="J121" t="s">
        <v>568</v>
      </c>
      <c r="K121" t="s">
        <v>569</v>
      </c>
      <c r="L121">
        <v>1368</v>
      </c>
      <c r="N121">
        <v>1011</v>
      </c>
      <c r="O121" t="s">
        <v>503</v>
      </c>
      <c r="P121" t="s">
        <v>503</v>
      </c>
      <c r="Q121">
        <v>1</v>
      </c>
      <c r="X121">
        <v>6.0000000000000001E-3</v>
      </c>
      <c r="Y121">
        <v>0</v>
      </c>
      <c r="Z121">
        <v>83.1</v>
      </c>
      <c r="AA121">
        <v>12.62</v>
      </c>
      <c r="AB121">
        <v>0</v>
      </c>
      <c r="AC121">
        <v>0</v>
      </c>
      <c r="AD121">
        <v>1</v>
      </c>
      <c r="AE121">
        <v>0</v>
      </c>
      <c r="AF121" t="s">
        <v>3</v>
      </c>
      <c r="AG121">
        <v>6.0000000000000001E-3</v>
      </c>
      <c r="AH121">
        <v>2</v>
      </c>
      <c r="AI121">
        <v>151752013</v>
      </c>
      <c r="AJ121">
        <v>100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ROW(Source!A69)</f>
        <v>69</v>
      </c>
      <c r="B122">
        <v>151752016</v>
      </c>
      <c r="C122">
        <v>151752011</v>
      </c>
      <c r="D122">
        <v>122122730</v>
      </c>
      <c r="E122">
        <v>37345137</v>
      </c>
      <c r="F122">
        <v>1</v>
      </c>
      <c r="G122">
        <v>37345137</v>
      </c>
      <c r="H122">
        <v>3</v>
      </c>
      <c r="I122" t="s">
        <v>735</v>
      </c>
      <c r="J122" t="s">
        <v>3</v>
      </c>
      <c r="K122" t="s">
        <v>736</v>
      </c>
      <c r="L122">
        <v>1354</v>
      </c>
      <c r="N122">
        <v>1010</v>
      </c>
      <c r="O122" t="s">
        <v>29</v>
      </c>
      <c r="P122" t="s">
        <v>29</v>
      </c>
      <c r="Q122">
        <v>1</v>
      </c>
      <c r="X122">
        <v>1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 t="s">
        <v>3</v>
      </c>
      <c r="AG122">
        <v>1</v>
      </c>
      <c r="AH122">
        <v>3</v>
      </c>
      <c r="AI122">
        <v>-1</v>
      </c>
      <c r="AJ122" t="s">
        <v>3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ROW(Source!A72)</f>
        <v>72</v>
      </c>
      <c r="B123">
        <v>151752020</v>
      </c>
      <c r="C123">
        <v>151752018</v>
      </c>
      <c r="D123">
        <v>37345142</v>
      </c>
      <c r="E123">
        <v>37345137</v>
      </c>
      <c r="F123">
        <v>1</v>
      </c>
      <c r="G123">
        <v>37345137</v>
      </c>
      <c r="H123">
        <v>1</v>
      </c>
      <c r="I123" t="s">
        <v>497</v>
      </c>
      <c r="J123" t="s">
        <v>3</v>
      </c>
      <c r="K123" t="s">
        <v>498</v>
      </c>
      <c r="L123">
        <v>1191</v>
      </c>
      <c r="N123">
        <v>1013</v>
      </c>
      <c r="O123" t="s">
        <v>499</v>
      </c>
      <c r="P123" t="s">
        <v>499</v>
      </c>
      <c r="Q123">
        <v>1</v>
      </c>
      <c r="X123">
        <v>3.3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1</v>
      </c>
      <c r="AE123">
        <v>1</v>
      </c>
      <c r="AF123" t="s">
        <v>3</v>
      </c>
      <c r="AG123">
        <v>3.3</v>
      </c>
      <c r="AH123">
        <v>2</v>
      </c>
      <c r="AI123">
        <v>151752019</v>
      </c>
      <c r="AJ123">
        <v>101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ROW(Source!A73)</f>
        <v>73</v>
      </c>
      <c r="B124">
        <v>151752020</v>
      </c>
      <c r="C124">
        <v>151752018</v>
      </c>
      <c r="D124">
        <v>37345142</v>
      </c>
      <c r="E124">
        <v>37345137</v>
      </c>
      <c r="F124">
        <v>1</v>
      </c>
      <c r="G124">
        <v>37345137</v>
      </c>
      <c r="H124">
        <v>1</v>
      </c>
      <c r="I124" t="s">
        <v>497</v>
      </c>
      <c r="J124" t="s">
        <v>3</v>
      </c>
      <c r="K124" t="s">
        <v>498</v>
      </c>
      <c r="L124">
        <v>1191</v>
      </c>
      <c r="N124">
        <v>1013</v>
      </c>
      <c r="O124" t="s">
        <v>499</v>
      </c>
      <c r="P124" t="s">
        <v>499</v>
      </c>
      <c r="Q124">
        <v>1</v>
      </c>
      <c r="X124">
        <v>3.3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1</v>
      </c>
      <c r="AE124">
        <v>1</v>
      </c>
      <c r="AF124" t="s">
        <v>3</v>
      </c>
      <c r="AG124">
        <v>3.3</v>
      </c>
      <c r="AH124">
        <v>2</v>
      </c>
      <c r="AI124">
        <v>151752019</v>
      </c>
      <c r="AJ124">
        <v>102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ROW(Source!A78)</f>
        <v>78</v>
      </c>
      <c r="B125">
        <v>151752033</v>
      </c>
      <c r="C125">
        <v>151752023</v>
      </c>
      <c r="D125">
        <v>37345142</v>
      </c>
      <c r="E125">
        <v>37345137</v>
      </c>
      <c r="F125">
        <v>1</v>
      </c>
      <c r="G125">
        <v>37345137</v>
      </c>
      <c r="H125">
        <v>1</v>
      </c>
      <c r="I125" t="s">
        <v>497</v>
      </c>
      <c r="J125" t="s">
        <v>3</v>
      </c>
      <c r="K125" t="s">
        <v>498</v>
      </c>
      <c r="L125">
        <v>1191</v>
      </c>
      <c r="N125">
        <v>1013</v>
      </c>
      <c r="O125" t="s">
        <v>499</v>
      </c>
      <c r="P125" t="s">
        <v>499</v>
      </c>
      <c r="Q125">
        <v>1</v>
      </c>
      <c r="X125">
        <v>4.49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1</v>
      </c>
      <c r="AE125">
        <v>1</v>
      </c>
      <c r="AF125" t="s">
        <v>3</v>
      </c>
      <c r="AG125">
        <v>4.49</v>
      </c>
      <c r="AH125">
        <v>2</v>
      </c>
      <c r="AI125">
        <v>151752024</v>
      </c>
      <c r="AJ125">
        <v>103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ROW(Source!A78)</f>
        <v>78</v>
      </c>
      <c r="B126">
        <v>151752034</v>
      </c>
      <c r="C126">
        <v>151752023</v>
      </c>
      <c r="D126">
        <v>37418445</v>
      </c>
      <c r="E126">
        <v>1</v>
      </c>
      <c r="F126">
        <v>1</v>
      </c>
      <c r="G126">
        <v>37345137</v>
      </c>
      <c r="H126">
        <v>2</v>
      </c>
      <c r="I126" t="s">
        <v>567</v>
      </c>
      <c r="J126" t="s">
        <v>568</v>
      </c>
      <c r="K126" t="s">
        <v>569</v>
      </c>
      <c r="L126">
        <v>1368</v>
      </c>
      <c r="N126">
        <v>1011</v>
      </c>
      <c r="O126" t="s">
        <v>503</v>
      </c>
      <c r="P126" t="s">
        <v>503</v>
      </c>
      <c r="Q126">
        <v>1</v>
      </c>
      <c r="X126">
        <v>0.01</v>
      </c>
      <c r="Y126">
        <v>0</v>
      </c>
      <c r="Z126">
        <v>83.1</v>
      </c>
      <c r="AA126">
        <v>12.62</v>
      </c>
      <c r="AB126">
        <v>0</v>
      </c>
      <c r="AC126">
        <v>0</v>
      </c>
      <c r="AD126">
        <v>1</v>
      </c>
      <c r="AE126">
        <v>0</v>
      </c>
      <c r="AF126" t="s">
        <v>3</v>
      </c>
      <c r="AG126">
        <v>0.01</v>
      </c>
      <c r="AH126">
        <v>2</v>
      </c>
      <c r="AI126">
        <v>151752025</v>
      </c>
      <c r="AJ126">
        <v>104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ROW(Source!A78)</f>
        <v>78</v>
      </c>
      <c r="B127">
        <v>151752035</v>
      </c>
      <c r="C127">
        <v>151752023</v>
      </c>
      <c r="D127">
        <v>37417692</v>
      </c>
      <c r="E127">
        <v>1</v>
      </c>
      <c r="F127">
        <v>1</v>
      </c>
      <c r="G127">
        <v>37345137</v>
      </c>
      <c r="H127">
        <v>2</v>
      </c>
      <c r="I127" t="s">
        <v>570</v>
      </c>
      <c r="J127" t="s">
        <v>571</v>
      </c>
      <c r="K127" t="s">
        <v>572</v>
      </c>
      <c r="L127">
        <v>1368</v>
      </c>
      <c r="N127">
        <v>1011</v>
      </c>
      <c r="O127" t="s">
        <v>503</v>
      </c>
      <c r="P127" t="s">
        <v>503</v>
      </c>
      <c r="Q127">
        <v>1</v>
      </c>
      <c r="X127">
        <v>0.01</v>
      </c>
      <c r="Y127">
        <v>0</v>
      </c>
      <c r="Z127">
        <v>179.17</v>
      </c>
      <c r="AA127">
        <v>16.93</v>
      </c>
      <c r="AB127">
        <v>0</v>
      </c>
      <c r="AC127">
        <v>0</v>
      </c>
      <c r="AD127">
        <v>1</v>
      </c>
      <c r="AE127">
        <v>0</v>
      </c>
      <c r="AF127" t="s">
        <v>3</v>
      </c>
      <c r="AG127">
        <v>0.01</v>
      </c>
      <c r="AH127">
        <v>2</v>
      </c>
      <c r="AI127">
        <v>151752026</v>
      </c>
      <c r="AJ127">
        <v>105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ROW(Source!A78)</f>
        <v>78</v>
      </c>
      <c r="B128">
        <v>151752036</v>
      </c>
      <c r="C128">
        <v>151752023</v>
      </c>
      <c r="D128">
        <v>37394570</v>
      </c>
      <c r="E128">
        <v>1</v>
      </c>
      <c r="F128">
        <v>1</v>
      </c>
      <c r="G128">
        <v>37345137</v>
      </c>
      <c r="H128">
        <v>3</v>
      </c>
      <c r="I128" t="s">
        <v>573</v>
      </c>
      <c r="J128" t="s">
        <v>574</v>
      </c>
      <c r="K128" t="s">
        <v>575</v>
      </c>
      <c r="L128">
        <v>1346</v>
      </c>
      <c r="N128">
        <v>1009</v>
      </c>
      <c r="O128" t="s">
        <v>507</v>
      </c>
      <c r="P128" t="s">
        <v>507</v>
      </c>
      <c r="Q128">
        <v>1</v>
      </c>
      <c r="X128">
        <v>0.43</v>
      </c>
      <c r="Y128">
        <v>1.39</v>
      </c>
      <c r="Z128">
        <v>0</v>
      </c>
      <c r="AA128">
        <v>0</v>
      </c>
      <c r="AB128">
        <v>0</v>
      </c>
      <c r="AC128">
        <v>0</v>
      </c>
      <c r="AD128">
        <v>1</v>
      </c>
      <c r="AE128">
        <v>0</v>
      </c>
      <c r="AF128" t="s">
        <v>3</v>
      </c>
      <c r="AG128">
        <v>0.43</v>
      </c>
      <c r="AH128">
        <v>2</v>
      </c>
      <c r="AI128">
        <v>151752027</v>
      </c>
      <c r="AJ128">
        <v>106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ROW(Source!A78)</f>
        <v>78</v>
      </c>
      <c r="B129">
        <v>151752037</v>
      </c>
      <c r="C129">
        <v>151752023</v>
      </c>
      <c r="D129">
        <v>37395012</v>
      </c>
      <c r="E129">
        <v>1</v>
      </c>
      <c r="F129">
        <v>1</v>
      </c>
      <c r="G129">
        <v>37345137</v>
      </c>
      <c r="H129">
        <v>3</v>
      </c>
      <c r="I129" t="s">
        <v>576</v>
      </c>
      <c r="J129" t="s">
        <v>577</v>
      </c>
      <c r="K129" t="s">
        <v>578</v>
      </c>
      <c r="L129">
        <v>1346</v>
      </c>
      <c r="N129">
        <v>1009</v>
      </c>
      <c r="O129" t="s">
        <v>507</v>
      </c>
      <c r="P129" t="s">
        <v>507</v>
      </c>
      <c r="Q129">
        <v>1</v>
      </c>
      <c r="X129">
        <v>0.16</v>
      </c>
      <c r="Y129">
        <v>159.07</v>
      </c>
      <c r="Z129">
        <v>0</v>
      </c>
      <c r="AA129">
        <v>0</v>
      </c>
      <c r="AB129">
        <v>0</v>
      </c>
      <c r="AC129">
        <v>0</v>
      </c>
      <c r="AD129">
        <v>1</v>
      </c>
      <c r="AE129">
        <v>0</v>
      </c>
      <c r="AF129" t="s">
        <v>3</v>
      </c>
      <c r="AG129">
        <v>0.16</v>
      </c>
      <c r="AH129">
        <v>2</v>
      </c>
      <c r="AI129">
        <v>151752028</v>
      </c>
      <c r="AJ129">
        <v>107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ROW(Source!A78)</f>
        <v>78</v>
      </c>
      <c r="B130">
        <v>151752038</v>
      </c>
      <c r="C130">
        <v>151752023</v>
      </c>
      <c r="D130">
        <v>109858757</v>
      </c>
      <c r="E130">
        <v>1</v>
      </c>
      <c r="F130">
        <v>1</v>
      </c>
      <c r="G130">
        <v>37345137</v>
      </c>
      <c r="H130">
        <v>3</v>
      </c>
      <c r="I130" t="s">
        <v>579</v>
      </c>
      <c r="J130" t="s">
        <v>580</v>
      </c>
      <c r="K130" t="s">
        <v>581</v>
      </c>
      <c r="L130">
        <v>1355</v>
      </c>
      <c r="N130">
        <v>1010</v>
      </c>
      <c r="O130" t="s">
        <v>184</v>
      </c>
      <c r="P130" t="s">
        <v>184</v>
      </c>
      <c r="Q130">
        <v>100</v>
      </c>
      <c r="X130">
        <v>0.05</v>
      </c>
      <c r="Y130">
        <v>68.819999999999993</v>
      </c>
      <c r="Z130">
        <v>0</v>
      </c>
      <c r="AA130">
        <v>0</v>
      </c>
      <c r="AB130">
        <v>0</v>
      </c>
      <c r="AC130">
        <v>0</v>
      </c>
      <c r="AD130">
        <v>1</v>
      </c>
      <c r="AE130">
        <v>0</v>
      </c>
      <c r="AF130" t="s">
        <v>3</v>
      </c>
      <c r="AG130">
        <v>0.05</v>
      </c>
      <c r="AH130">
        <v>2</v>
      </c>
      <c r="AI130">
        <v>151752029</v>
      </c>
      <c r="AJ130">
        <v>108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ROW(Source!A78)</f>
        <v>78</v>
      </c>
      <c r="B131">
        <v>151752039</v>
      </c>
      <c r="C131">
        <v>151752023</v>
      </c>
      <c r="D131">
        <v>113490138</v>
      </c>
      <c r="E131">
        <v>1</v>
      </c>
      <c r="F131">
        <v>1</v>
      </c>
      <c r="G131">
        <v>37345137</v>
      </c>
      <c r="H131">
        <v>3</v>
      </c>
      <c r="I131" t="s">
        <v>582</v>
      </c>
      <c r="J131" t="s">
        <v>583</v>
      </c>
      <c r="K131" t="s">
        <v>584</v>
      </c>
      <c r="L131">
        <v>1356</v>
      </c>
      <c r="N131">
        <v>1010</v>
      </c>
      <c r="O131" t="s">
        <v>176</v>
      </c>
      <c r="P131" t="s">
        <v>176</v>
      </c>
      <c r="Q131">
        <v>1000</v>
      </c>
      <c r="X131">
        <v>1.2200000000000001E-2</v>
      </c>
      <c r="Y131">
        <v>183.4</v>
      </c>
      <c r="Z131">
        <v>0</v>
      </c>
      <c r="AA131">
        <v>0</v>
      </c>
      <c r="AB131">
        <v>0</v>
      </c>
      <c r="AC131">
        <v>0</v>
      </c>
      <c r="AD131">
        <v>1</v>
      </c>
      <c r="AE131">
        <v>0</v>
      </c>
      <c r="AF131" t="s">
        <v>3</v>
      </c>
      <c r="AG131">
        <v>1.2200000000000001E-2</v>
      </c>
      <c r="AH131">
        <v>2</v>
      </c>
      <c r="AI131">
        <v>151752030</v>
      </c>
      <c r="AJ131">
        <v>109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ROW(Source!A78)</f>
        <v>78</v>
      </c>
      <c r="B132">
        <v>151752040</v>
      </c>
      <c r="C132">
        <v>151752023</v>
      </c>
      <c r="D132">
        <v>37406820</v>
      </c>
      <c r="E132">
        <v>1</v>
      </c>
      <c r="F132">
        <v>1</v>
      </c>
      <c r="G132">
        <v>37345137</v>
      </c>
      <c r="H132">
        <v>3</v>
      </c>
      <c r="I132" t="s">
        <v>585</v>
      </c>
      <c r="J132" t="s">
        <v>586</v>
      </c>
      <c r="K132" t="s">
        <v>587</v>
      </c>
      <c r="L132">
        <v>1354</v>
      </c>
      <c r="N132">
        <v>1010</v>
      </c>
      <c r="O132" t="s">
        <v>29</v>
      </c>
      <c r="P132" t="s">
        <v>29</v>
      </c>
      <c r="Q132">
        <v>1</v>
      </c>
      <c r="X132">
        <v>3.1</v>
      </c>
      <c r="Y132">
        <v>6.94</v>
      </c>
      <c r="Z132">
        <v>0</v>
      </c>
      <c r="AA132">
        <v>0</v>
      </c>
      <c r="AB132">
        <v>0</v>
      </c>
      <c r="AC132">
        <v>0</v>
      </c>
      <c r="AD132">
        <v>1</v>
      </c>
      <c r="AE132">
        <v>0</v>
      </c>
      <c r="AF132" t="s">
        <v>3</v>
      </c>
      <c r="AG132">
        <v>3.1</v>
      </c>
      <c r="AH132">
        <v>2</v>
      </c>
      <c r="AI132">
        <v>151752031</v>
      </c>
      <c r="AJ132">
        <v>110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ROW(Source!A78)</f>
        <v>78</v>
      </c>
      <c r="B133">
        <v>151752041</v>
      </c>
      <c r="C133">
        <v>151752023</v>
      </c>
      <c r="D133">
        <v>37406827</v>
      </c>
      <c r="E133">
        <v>1</v>
      </c>
      <c r="F133">
        <v>1</v>
      </c>
      <c r="G133">
        <v>37345137</v>
      </c>
      <c r="H133">
        <v>3</v>
      </c>
      <c r="I133" t="s">
        <v>588</v>
      </c>
      <c r="J133" t="s">
        <v>589</v>
      </c>
      <c r="K133" t="s">
        <v>590</v>
      </c>
      <c r="L133">
        <v>1356</v>
      </c>
      <c r="N133">
        <v>1010</v>
      </c>
      <c r="O133" t="s">
        <v>176</v>
      </c>
      <c r="P133" t="s">
        <v>176</v>
      </c>
      <c r="Q133">
        <v>1000</v>
      </c>
      <c r="X133">
        <v>8.0000000000000002E-3</v>
      </c>
      <c r="Y133">
        <v>614.09</v>
      </c>
      <c r="Z133">
        <v>0</v>
      </c>
      <c r="AA133">
        <v>0</v>
      </c>
      <c r="AB133">
        <v>0</v>
      </c>
      <c r="AC133">
        <v>0</v>
      </c>
      <c r="AD133">
        <v>1</v>
      </c>
      <c r="AE133">
        <v>0</v>
      </c>
      <c r="AF133" t="s">
        <v>3</v>
      </c>
      <c r="AG133">
        <v>8.0000000000000002E-3</v>
      </c>
      <c r="AH133">
        <v>2</v>
      </c>
      <c r="AI133">
        <v>151752032</v>
      </c>
      <c r="AJ133">
        <v>111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ROW(Source!A78)</f>
        <v>78</v>
      </c>
      <c r="B134">
        <v>151752042</v>
      </c>
      <c r="C134">
        <v>151752023</v>
      </c>
      <c r="D134">
        <v>37358940</v>
      </c>
      <c r="E134">
        <v>37345137</v>
      </c>
      <c r="F134">
        <v>1</v>
      </c>
      <c r="G134">
        <v>37345137</v>
      </c>
      <c r="H134">
        <v>3</v>
      </c>
      <c r="I134" t="s">
        <v>737</v>
      </c>
      <c r="J134" t="s">
        <v>3</v>
      </c>
      <c r="K134" t="s">
        <v>738</v>
      </c>
      <c r="L134">
        <v>1303</v>
      </c>
      <c r="N134">
        <v>1003</v>
      </c>
      <c r="O134" t="s">
        <v>675</v>
      </c>
      <c r="P134" t="s">
        <v>675</v>
      </c>
      <c r="Q134">
        <v>1000</v>
      </c>
      <c r="X134">
        <v>0.10299999999999999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 t="s">
        <v>3</v>
      </c>
      <c r="AG134">
        <v>0.10299999999999999</v>
      </c>
      <c r="AH134">
        <v>3</v>
      </c>
      <c r="AI134">
        <v>-1</v>
      </c>
      <c r="AJ134" t="s">
        <v>3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ROW(Source!A79)</f>
        <v>79</v>
      </c>
      <c r="B135">
        <v>151752033</v>
      </c>
      <c r="C135">
        <v>151752023</v>
      </c>
      <c r="D135">
        <v>37345142</v>
      </c>
      <c r="E135">
        <v>37345137</v>
      </c>
      <c r="F135">
        <v>1</v>
      </c>
      <c r="G135">
        <v>37345137</v>
      </c>
      <c r="H135">
        <v>1</v>
      </c>
      <c r="I135" t="s">
        <v>497</v>
      </c>
      <c r="J135" t="s">
        <v>3</v>
      </c>
      <c r="K135" t="s">
        <v>498</v>
      </c>
      <c r="L135">
        <v>1191</v>
      </c>
      <c r="N135">
        <v>1013</v>
      </c>
      <c r="O135" t="s">
        <v>499</v>
      </c>
      <c r="P135" t="s">
        <v>499</v>
      </c>
      <c r="Q135">
        <v>1</v>
      </c>
      <c r="X135">
        <v>4.49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1</v>
      </c>
      <c r="AE135">
        <v>1</v>
      </c>
      <c r="AF135" t="s">
        <v>3</v>
      </c>
      <c r="AG135">
        <v>4.49</v>
      </c>
      <c r="AH135">
        <v>2</v>
      </c>
      <c r="AI135">
        <v>151752024</v>
      </c>
      <c r="AJ135">
        <v>112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ROW(Source!A79)</f>
        <v>79</v>
      </c>
      <c r="B136">
        <v>151752034</v>
      </c>
      <c r="C136">
        <v>151752023</v>
      </c>
      <c r="D136">
        <v>37418445</v>
      </c>
      <c r="E136">
        <v>1</v>
      </c>
      <c r="F136">
        <v>1</v>
      </c>
      <c r="G136">
        <v>37345137</v>
      </c>
      <c r="H136">
        <v>2</v>
      </c>
      <c r="I136" t="s">
        <v>567</v>
      </c>
      <c r="J136" t="s">
        <v>568</v>
      </c>
      <c r="K136" t="s">
        <v>569</v>
      </c>
      <c r="L136">
        <v>1368</v>
      </c>
      <c r="N136">
        <v>1011</v>
      </c>
      <c r="O136" t="s">
        <v>503</v>
      </c>
      <c r="P136" t="s">
        <v>503</v>
      </c>
      <c r="Q136">
        <v>1</v>
      </c>
      <c r="X136">
        <v>0.01</v>
      </c>
      <c r="Y136">
        <v>0</v>
      </c>
      <c r="Z136">
        <v>83.1</v>
      </c>
      <c r="AA136">
        <v>12.62</v>
      </c>
      <c r="AB136">
        <v>0</v>
      </c>
      <c r="AC136">
        <v>0</v>
      </c>
      <c r="AD136">
        <v>1</v>
      </c>
      <c r="AE136">
        <v>0</v>
      </c>
      <c r="AF136" t="s">
        <v>3</v>
      </c>
      <c r="AG136">
        <v>0.01</v>
      </c>
      <c r="AH136">
        <v>2</v>
      </c>
      <c r="AI136">
        <v>151752025</v>
      </c>
      <c r="AJ136">
        <v>113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ROW(Source!A79)</f>
        <v>79</v>
      </c>
      <c r="B137">
        <v>151752035</v>
      </c>
      <c r="C137">
        <v>151752023</v>
      </c>
      <c r="D137">
        <v>37417692</v>
      </c>
      <c r="E137">
        <v>1</v>
      </c>
      <c r="F137">
        <v>1</v>
      </c>
      <c r="G137">
        <v>37345137</v>
      </c>
      <c r="H137">
        <v>2</v>
      </c>
      <c r="I137" t="s">
        <v>570</v>
      </c>
      <c r="J137" t="s">
        <v>571</v>
      </c>
      <c r="K137" t="s">
        <v>572</v>
      </c>
      <c r="L137">
        <v>1368</v>
      </c>
      <c r="N137">
        <v>1011</v>
      </c>
      <c r="O137" t="s">
        <v>503</v>
      </c>
      <c r="P137" t="s">
        <v>503</v>
      </c>
      <c r="Q137">
        <v>1</v>
      </c>
      <c r="X137">
        <v>0.01</v>
      </c>
      <c r="Y137">
        <v>0</v>
      </c>
      <c r="Z137">
        <v>179.17</v>
      </c>
      <c r="AA137">
        <v>16.93</v>
      </c>
      <c r="AB137">
        <v>0</v>
      </c>
      <c r="AC137">
        <v>0</v>
      </c>
      <c r="AD137">
        <v>1</v>
      </c>
      <c r="AE137">
        <v>0</v>
      </c>
      <c r="AF137" t="s">
        <v>3</v>
      </c>
      <c r="AG137">
        <v>0.01</v>
      </c>
      <c r="AH137">
        <v>2</v>
      </c>
      <c r="AI137">
        <v>151752026</v>
      </c>
      <c r="AJ137">
        <v>114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ROW(Source!A79)</f>
        <v>79</v>
      </c>
      <c r="B138">
        <v>151752036</v>
      </c>
      <c r="C138">
        <v>151752023</v>
      </c>
      <c r="D138">
        <v>37394570</v>
      </c>
      <c r="E138">
        <v>1</v>
      </c>
      <c r="F138">
        <v>1</v>
      </c>
      <c r="G138">
        <v>37345137</v>
      </c>
      <c r="H138">
        <v>3</v>
      </c>
      <c r="I138" t="s">
        <v>573</v>
      </c>
      <c r="J138" t="s">
        <v>574</v>
      </c>
      <c r="K138" t="s">
        <v>575</v>
      </c>
      <c r="L138">
        <v>1346</v>
      </c>
      <c r="N138">
        <v>1009</v>
      </c>
      <c r="O138" t="s">
        <v>507</v>
      </c>
      <c r="P138" t="s">
        <v>507</v>
      </c>
      <c r="Q138">
        <v>1</v>
      </c>
      <c r="X138">
        <v>0.43</v>
      </c>
      <c r="Y138">
        <v>1.39</v>
      </c>
      <c r="Z138">
        <v>0</v>
      </c>
      <c r="AA138">
        <v>0</v>
      </c>
      <c r="AB138">
        <v>0</v>
      </c>
      <c r="AC138">
        <v>0</v>
      </c>
      <c r="AD138">
        <v>1</v>
      </c>
      <c r="AE138">
        <v>0</v>
      </c>
      <c r="AF138" t="s">
        <v>3</v>
      </c>
      <c r="AG138">
        <v>0.43</v>
      </c>
      <c r="AH138">
        <v>2</v>
      </c>
      <c r="AI138">
        <v>151752027</v>
      </c>
      <c r="AJ138">
        <v>115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ROW(Source!A79)</f>
        <v>79</v>
      </c>
      <c r="B139">
        <v>151752037</v>
      </c>
      <c r="C139">
        <v>151752023</v>
      </c>
      <c r="D139">
        <v>37395012</v>
      </c>
      <c r="E139">
        <v>1</v>
      </c>
      <c r="F139">
        <v>1</v>
      </c>
      <c r="G139">
        <v>37345137</v>
      </c>
      <c r="H139">
        <v>3</v>
      </c>
      <c r="I139" t="s">
        <v>576</v>
      </c>
      <c r="J139" t="s">
        <v>577</v>
      </c>
      <c r="K139" t="s">
        <v>578</v>
      </c>
      <c r="L139">
        <v>1346</v>
      </c>
      <c r="N139">
        <v>1009</v>
      </c>
      <c r="O139" t="s">
        <v>507</v>
      </c>
      <c r="P139" t="s">
        <v>507</v>
      </c>
      <c r="Q139">
        <v>1</v>
      </c>
      <c r="X139">
        <v>0.16</v>
      </c>
      <c r="Y139">
        <v>159.07</v>
      </c>
      <c r="Z139">
        <v>0</v>
      </c>
      <c r="AA139">
        <v>0</v>
      </c>
      <c r="AB139">
        <v>0</v>
      </c>
      <c r="AC139">
        <v>0</v>
      </c>
      <c r="AD139">
        <v>1</v>
      </c>
      <c r="AE139">
        <v>0</v>
      </c>
      <c r="AF139" t="s">
        <v>3</v>
      </c>
      <c r="AG139">
        <v>0.16</v>
      </c>
      <c r="AH139">
        <v>2</v>
      </c>
      <c r="AI139">
        <v>151752028</v>
      </c>
      <c r="AJ139">
        <v>116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ROW(Source!A79)</f>
        <v>79</v>
      </c>
      <c r="B140">
        <v>151752038</v>
      </c>
      <c r="C140">
        <v>151752023</v>
      </c>
      <c r="D140">
        <v>109858757</v>
      </c>
      <c r="E140">
        <v>1</v>
      </c>
      <c r="F140">
        <v>1</v>
      </c>
      <c r="G140">
        <v>37345137</v>
      </c>
      <c r="H140">
        <v>3</v>
      </c>
      <c r="I140" t="s">
        <v>579</v>
      </c>
      <c r="J140" t="s">
        <v>580</v>
      </c>
      <c r="K140" t="s">
        <v>581</v>
      </c>
      <c r="L140">
        <v>1355</v>
      </c>
      <c r="N140">
        <v>1010</v>
      </c>
      <c r="O140" t="s">
        <v>184</v>
      </c>
      <c r="P140" t="s">
        <v>184</v>
      </c>
      <c r="Q140">
        <v>100</v>
      </c>
      <c r="X140">
        <v>0.05</v>
      </c>
      <c r="Y140">
        <v>68.819999999999993</v>
      </c>
      <c r="Z140">
        <v>0</v>
      </c>
      <c r="AA140">
        <v>0</v>
      </c>
      <c r="AB140">
        <v>0</v>
      </c>
      <c r="AC140">
        <v>0</v>
      </c>
      <c r="AD140">
        <v>1</v>
      </c>
      <c r="AE140">
        <v>0</v>
      </c>
      <c r="AF140" t="s">
        <v>3</v>
      </c>
      <c r="AG140">
        <v>0.05</v>
      </c>
      <c r="AH140">
        <v>2</v>
      </c>
      <c r="AI140">
        <v>151752029</v>
      </c>
      <c r="AJ140">
        <v>117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ROW(Source!A79)</f>
        <v>79</v>
      </c>
      <c r="B141">
        <v>151752039</v>
      </c>
      <c r="C141">
        <v>151752023</v>
      </c>
      <c r="D141">
        <v>113490138</v>
      </c>
      <c r="E141">
        <v>1</v>
      </c>
      <c r="F141">
        <v>1</v>
      </c>
      <c r="G141">
        <v>37345137</v>
      </c>
      <c r="H141">
        <v>3</v>
      </c>
      <c r="I141" t="s">
        <v>582</v>
      </c>
      <c r="J141" t="s">
        <v>583</v>
      </c>
      <c r="K141" t="s">
        <v>584</v>
      </c>
      <c r="L141">
        <v>1356</v>
      </c>
      <c r="N141">
        <v>1010</v>
      </c>
      <c r="O141" t="s">
        <v>176</v>
      </c>
      <c r="P141" t="s">
        <v>176</v>
      </c>
      <c r="Q141">
        <v>1000</v>
      </c>
      <c r="X141">
        <v>1.2200000000000001E-2</v>
      </c>
      <c r="Y141">
        <v>183.4</v>
      </c>
      <c r="Z141">
        <v>0</v>
      </c>
      <c r="AA141">
        <v>0</v>
      </c>
      <c r="AB141">
        <v>0</v>
      </c>
      <c r="AC141">
        <v>0</v>
      </c>
      <c r="AD141">
        <v>1</v>
      </c>
      <c r="AE141">
        <v>0</v>
      </c>
      <c r="AF141" t="s">
        <v>3</v>
      </c>
      <c r="AG141">
        <v>1.2200000000000001E-2</v>
      </c>
      <c r="AH141">
        <v>2</v>
      </c>
      <c r="AI141">
        <v>151752030</v>
      </c>
      <c r="AJ141">
        <v>118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ROW(Source!A79)</f>
        <v>79</v>
      </c>
      <c r="B142">
        <v>151752040</v>
      </c>
      <c r="C142">
        <v>151752023</v>
      </c>
      <c r="D142">
        <v>37406820</v>
      </c>
      <c r="E142">
        <v>1</v>
      </c>
      <c r="F142">
        <v>1</v>
      </c>
      <c r="G142">
        <v>37345137</v>
      </c>
      <c r="H142">
        <v>3</v>
      </c>
      <c r="I142" t="s">
        <v>585</v>
      </c>
      <c r="J142" t="s">
        <v>586</v>
      </c>
      <c r="K142" t="s">
        <v>587</v>
      </c>
      <c r="L142">
        <v>1354</v>
      </c>
      <c r="N142">
        <v>1010</v>
      </c>
      <c r="O142" t="s">
        <v>29</v>
      </c>
      <c r="P142" t="s">
        <v>29</v>
      </c>
      <c r="Q142">
        <v>1</v>
      </c>
      <c r="X142">
        <v>3.1</v>
      </c>
      <c r="Y142">
        <v>6.94</v>
      </c>
      <c r="Z142">
        <v>0</v>
      </c>
      <c r="AA142">
        <v>0</v>
      </c>
      <c r="AB142">
        <v>0</v>
      </c>
      <c r="AC142">
        <v>0</v>
      </c>
      <c r="AD142">
        <v>1</v>
      </c>
      <c r="AE142">
        <v>0</v>
      </c>
      <c r="AF142" t="s">
        <v>3</v>
      </c>
      <c r="AG142">
        <v>3.1</v>
      </c>
      <c r="AH142">
        <v>2</v>
      </c>
      <c r="AI142">
        <v>151752031</v>
      </c>
      <c r="AJ142">
        <v>119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ROW(Source!A79)</f>
        <v>79</v>
      </c>
      <c r="B143">
        <v>151752041</v>
      </c>
      <c r="C143">
        <v>151752023</v>
      </c>
      <c r="D143">
        <v>37406827</v>
      </c>
      <c r="E143">
        <v>1</v>
      </c>
      <c r="F143">
        <v>1</v>
      </c>
      <c r="G143">
        <v>37345137</v>
      </c>
      <c r="H143">
        <v>3</v>
      </c>
      <c r="I143" t="s">
        <v>588</v>
      </c>
      <c r="J143" t="s">
        <v>589</v>
      </c>
      <c r="K143" t="s">
        <v>590</v>
      </c>
      <c r="L143">
        <v>1356</v>
      </c>
      <c r="N143">
        <v>1010</v>
      </c>
      <c r="O143" t="s">
        <v>176</v>
      </c>
      <c r="P143" t="s">
        <v>176</v>
      </c>
      <c r="Q143">
        <v>1000</v>
      </c>
      <c r="X143">
        <v>8.0000000000000002E-3</v>
      </c>
      <c r="Y143">
        <v>614.09</v>
      </c>
      <c r="Z143">
        <v>0</v>
      </c>
      <c r="AA143">
        <v>0</v>
      </c>
      <c r="AB143">
        <v>0</v>
      </c>
      <c r="AC143">
        <v>0</v>
      </c>
      <c r="AD143">
        <v>1</v>
      </c>
      <c r="AE143">
        <v>0</v>
      </c>
      <c r="AF143" t="s">
        <v>3</v>
      </c>
      <c r="AG143">
        <v>8.0000000000000002E-3</v>
      </c>
      <c r="AH143">
        <v>2</v>
      </c>
      <c r="AI143">
        <v>151752032</v>
      </c>
      <c r="AJ143">
        <v>120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ROW(Source!A79)</f>
        <v>79</v>
      </c>
      <c r="B144">
        <v>151752042</v>
      </c>
      <c r="C144">
        <v>151752023</v>
      </c>
      <c r="D144">
        <v>37358940</v>
      </c>
      <c r="E144">
        <v>37345137</v>
      </c>
      <c r="F144">
        <v>1</v>
      </c>
      <c r="G144">
        <v>37345137</v>
      </c>
      <c r="H144">
        <v>3</v>
      </c>
      <c r="I144" t="s">
        <v>737</v>
      </c>
      <c r="J144" t="s">
        <v>3</v>
      </c>
      <c r="K144" t="s">
        <v>738</v>
      </c>
      <c r="L144">
        <v>1303</v>
      </c>
      <c r="N144">
        <v>1003</v>
      </c>
      <c r="O144" t="s">
        <v>675</v>
      </c>
      <c r="P144" t="s">
        <v>675</v>
      </c>
      <c r="Q144">
        <v>1000</v>
      </c>
      <c r="X144">
        <v>0.10299999999999999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 t="s">
        <v>3</v>
      </c>
      <c r="AG144">
        <v>0.10299999999999999</v>
      </c>
      <c r="AH144">
        <v>3</v>
      </c>
      <c r="AI144">
        <v>-1</v>
      </c>
      <c r="AJ144" t="s">
        <v>3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ROW(Source!A80)</f>
        <v>80</v>
      </c>
      <c r="B145">
        <v>151752054</v>
      </c>
      <c r="C145">
        <v>151752043</v>
      </c>
      <c r="D145">
        <v>37345142</v>
      </c>
      <c r="E145">
        <v>37345137</v>
      </c>
      <c r="F145">
        <v>1</v>
      </c>
      <c r="G145">
        <v>37345137</v>
      </c>
      <c r="H145">
        <v>1</v>
      </c>
      <c r="I145" t="s">
        <v>497</v>
      </c>
      <c r="J145" t="s">
        <v>3</v>
      </c>
      <c r="K145" t="s">
        <v>498</v>
      </c>
      <c r="L145">
        <v>1191</v>
      </c>
      <c r="N145">
        <v>1013</v>
      </c>
      <c r="O145" t="s">
        <v>499</v>
      </c>
      <c r="P145" t="s">
        <v>499</v>
      </c>
      <c r="Q145">
        <v>1</v>
      </c>
      <c r="X145">
        <v>20.3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1</v>
      </c>
      <c r="AE145">
        <v>1</v>
      </c>
      <c r="AF145" t="s">
        <v>3</v>
      </c>
      <c r="AG145">
        <v>20.3</v>
      </c>
      <c r="AH145">
        <v>2</v>
      </c>
      <c r="AI145">
        <v>151752044</v>
      </c>
      <c r="AJ145">
        <v>121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ROW(Source!A80)</f>
        <v>80</v>
      </c>
      <c r="B146">
        <v>151752055</v>
      </c>
      <c r="C146">
        <v>151752043</v>
      </c>
      <c r="D146">
        <v>37418162</v>
      </c>
      <c r="E146">
        <v>1</v>
      </c>
      <c r="F146">
        <v>1</v>
      </c>
      <c r="G146">
        <v>37345137</v>
      </c>
      <c r="H146">
        <v>2</v>
      </c>
      <c r="I146" t="s">
        <v>591</v>
      </c>
      <c r="J146" t="s">
        <v>592</v>
      </c>
      <c r="K146" t="s">
        <v>593</v>
      </c>
      <c r="L146">
        <v>1368</v>
      </c>
      <c r="N146">
        <v>1011</v>
      </c>
      <c r="O146" t="s">
        <v>503</v>
      </c>
      <c r="P146" t="s">
        <v>503</v>
      </c>
      <c r="Q146">
        <v>1</v>
      </c>
      <c r="X146">
        <v>2.33</v>
      </c>
      <c r="Y146">
        <v>0</v>
      </c>
      <c r="Z146">
        <v>7.11</v>
      </c>
      <c r="AA146">
        <v>0</v>
      </c>
      <c r="AB146">
        <v>0</v>
      </c>
      <c r="AC146">
        <v>0</v>
      </c>
      <c r="AD146">
        <v>1</v>
      </c>
      <c r="AE146">
        <v>0</v>
      </c>
      <c r="AF146" t="s">
        <v>3</v>
      </c>
      <c r="AG146">
        <v>2.33</v>
      </c>
      <c r="AH146">
        <v>2</v>
      </c>
      <c r="AI146">
        <v>151752045</v>
      </c>
      <c r="AJ146">
        <v>122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ROW(Source!A80)</f>
        <v>80</v>
      </c>
      <c r="B147">
        <v>151752056</v>
      </c>
      <c r="C147">
        <v>151752043</v>
      </c>
      <c r="D147">
        <v>37418445</v>
      </c>
      <c r="E147">
        <v>1</v>
      </c>
      <c r="F147">
        <v>1</v>
      </c>
      <c r="G147">
        <v>37345137</v>
      </c>
      <c r="H147">
        <v>2</v>
      </c>
      <c r="I147" t="s">
        <v>567</v>
      </c>
      <c r="J147" t="s">
        <v>568</v>
      </c>
      <c r="K147" t="s">
        <v>569</v>
      </c>
      <c r="L147">
        <v>1368</v>
      </c>
      <c r="N147">
        <v>1011</v>
      </c>
      <c r="O147" t="s">
        <v>503</v>
      </c>
      <c r="P147" t="s">
        <v>503</v>
      </c>
      <c r="Q147">
        <v>1</v>
      </c>
      <c r="X147">
        <v>1.73</v>
      </c>
      <c r="Y147">
        <v>0</v>
      </c>
      <c r="Z147">
        <v>83.1</v>
      </c>
      <c r="AA147">
        <v>12.62</v>
      </c>
      <c r="AB147">
        <v>0</v>
      </c>
      <c r="AC147">
        <v>0</v>
      </c>
      <c r="AD147">
        <v>1</v>
      </c>
      <c r="AE147">
        <v>0</v>
      </c>
      <c r="AF147" t="s">
        <v>3</v>
      </c>
      <c r="AG147">
        <v>1.73</v>
      </c>
      <c r="AH147">
        <v>2</v>
      </c>
      <c r="AI147">
        <v>151752046</v>
      </c>
      <c r="AJ147">
        <v>123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ROW(Source!A80)</f>
        <v>80</v>
      </c>
      <c r="B148">
        <v>151752057</v>
      </c>
      <c r="C148">
        <v>151752043</v>
      </c>
      <c r="D148">
        <v>37418483</v>
      </c>
      <c r="E148">
        <v>1</v>
      </c>
      <c r="F148">
        <v>1</v>
      </c>
      <c r="G148">
        <v>37345137</v>
      </c>
      <c r="H148">
        <v>2</v>
      </c>
      <c r="I148" t="s">
        <v>594</v>
      </c>
      <c r="J148" t="s">
        <v>595</v>
      </c>
      <c r="K148" t="s">
        <v>596</v>
      </c>
      <c r="L148">
        <v>1368</v>
      </c>
      <c r="N148">
        <v>1011</v>
      </c>
      <c r="O148" t="s">
        <v>503</v>
      </c>
      <c r="P148" t="s">
        <v>503</v>
      </c>
      <c r="Q148">
        <v>1</v>
      </c>
      <c r="X148">
        <v>2.97</v>
      </c>
      <c r="Y148">
        <v>0</v>
      </c>
      <c r="Z148">
        <v>0.77</v>
      </c>
      <c r="AA148">
        <v>0</v>
      </c>
      <c r="AB148">
        <v>0</v>
      </c>
      <c r="AC148">
        <v>0</v>
      </c>
      <c r="AD148">
        <v>1</v>
      </c>
      <c r="AE148">
        <v>0</v>
      </c>
      <c r="AF148" t="s">
        <v>3</v>
      </c>
      <c r="AG148">
        <v>2.97</v>
      </c>
      <c r="AH148">
        <v>2</v>
      </c>
      <c r="AI148">
        <v>151752047</v>
      </c>
      <c r="AJ148">
        <v>124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ROW(Source!A80)</f>
        <v>80</v>
      </c>
      <c r="B149">
        <v>151752058</v>
      </c>
      <c r="C149">
        <v>151752043</v>
      </c>
      <c r="D149">
        <v>37394962</v>
      </c>
      <c r="E149">
        <v>1</v>
      </c>
      <c r="F149">
        <v>1</v>
      </c>
      <c r="G149">
        <v>37345137</v>
      </c>
      <c r="H149">
        <v>3</v>
      </c>
      <c r="I149" t="s">
        <v>597</v>
      </c>
      <c r="J149" t="s">
        <v>598</v>
      </c>
      <c r="K149" t="s">
        <v>599</v>
      </c>
      <c r="L149">
        <v>1348</v>
      </c>
      <c r="N149">
        <v>1009</v>
      </c>
      <c r="O149" t="s">
        <v>511</v>
      </c>
      <c r="P149" t="s">
        <v>511</v>
      </c>
      <c r="Q149">
        <v>1000</v>
      </c>
      <c r="X149">
        <v>1.9E-3</v>
      </c>
      <c r="Y149">
        <v>8596.85</v>
      </c>
      <c r="Z149">
        <v>0</v>
      </c>
      <c r="AA149">
        <v>0</v>
      </c>
      <c r="AB149">
        <v>0</v>
      </c>
      <c r="AC149">
        <v>0</v>
      </c>
      <c r="AD149">
        <v>1</v>
      </c>
      <c r="AE149">
        <v>0</v>
      </c>
      <c r="AF149" t="s">
        <v>3</v>
      </c>
      <c r="AG149">
        <v>1.9E-3</v>
      </c>
      <c r="AH149">
        <v>2</v>
      </c>
      <c r="AI149">
        <v>151752048</v>
      </c>
      <c r="AJ149">
        <v>125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ROW(Source!A80)</f>
        <v>80</v>
      </c>
      <c r="B150">
        <v>151752059</v>
      </c>
      <c r="C150">
        <v>151752043</v>
      </c>
      <c r="D150">
        <v>37395012</v>
      </c>
      <c r="E150">
        <v>1</v>
      </c>
      <c r="F150">
        <v>1</v>
      </c>
      <c r="G150">
        <v>37345137</v>
      </c>
      <c r="H150">
        <v>3</v>
      </c>
      <c r="I150" t="s">
        <v>576</v>
      </c>
      <c r="J150" t="s">
        <v>577</v>
      </c>
      <c r="K150" t="s">
        <v>578</v>
      </c>
      <c r="L150">
        <v>1346</v>
      </c>
      <c r="N150">
        <v>1009</v>
      </c>
      <c r="O150" t="s">
        <v>507</v>
      </c>
      <c r="P150" t="s">
        <v>507</v>
      </c>
      <c r="Q150">
        <v>1</v>
      </c>
      <c r="X150">
        <v>0.16</v>
      </c>
      <c r="Y150">
        <v>159.07</v>
      </c>
      <c r="Z150">
        <v>0</v>
      </c>
      <c r="AA150">
        <v>0</v>
      </c>
      <c r="AB150">
        <v>0</v>
      </c>
      <c r="AC150">
        <v>0</v>
      </c>
      <c r="AD150">
        <v>1</v>
      </c>
      <c r="AE150">
        <v>0</v>
      </c>
      <c r="AF150" t="s">
        <v>3</v>
      </c>
      <c r="AG150">
        <v>0.16</v>
      </c>
      <c r="AH150">
        <v>2</v>
      </c>
      <c r="AI150">
        <v>151752049</v>
      </c>
      <c r="AJ150">
        <v>126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ROW(Source!A80)</f>
        <v>80</v>
      </c>
      <c r="B151">
        <v>151752060</v>
      </c>
      <c r="C151">
        <v>151752043</v>
      </c>
      <c r="D151">
        <v>118154867</v>
      </c>
      <c r="E151">
        <v>1</v>
      </c>
      <c r="F151">
        <v>1</v>
      </c>
      <c r="G151">
        <v>37345137</v>
      </c>
      <c r="H151">
        <v>3</v>
      </c>
      <c r="I151" t="s">
        <v>600</v>
      </c>
      <c r="J151" t="s">
        <v>601</v>
      </c>
      <c r="K151" t="s">
        <v>602</v>
      </c>
      <c r="L151">
        <v>1355</v>
      </c>
      <c r="N151">
        <v>1010</v>
      </c>
      <c r="O151" t="s">
        <v>184</v>
      </c>
      <c r="P151" t="s">
        <v>184</v>
      </c>
      <c r="Q151">
        <v>100</v>
      </c>
      <c r="X151">
        <v>0.3</v>
      </c>
      <c r="Y151">
        <v>323.76</v>
      </c>
      <c r="Z151">
        <v>0</v>
      </c>
      <c r="AA151">
        <v>0</v>
      </c>
      <c r="AB151">
        <v>0</v>
      </c>
      <c r="AC151">
        <v>0</v>
      </c>
      <c r="AD151">
        <v>1</v>
      </c>
      <c r="AE151">
        <v>0</v>
      </c>
      <c r="AF151" t="s">
        <v>3</v>
      </c>
      <c r="AG151">
        <v>0.3</v>
      </c>
      <c r="AH151">
        <v>2</v>
      </c>
      <c r="AI151">
        <v>151752050</v>
      </c>
      <c r="AJ151">
        <v>127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ROW(Source!A80)</f>
        <v>80</v>
      </c>
      <c r="B152">
        <v>151752061</v>
      </c>
      <c r="C152">
        <v>151752043</v>
      </c>
      <c r="D152">
        <v>37406775</v>
      </c>
      <c r="E152">
        <v>1</v>
      </c>
      <c r="F152">
        <v>1</v>
      </c>
      <c r="G152">
        <v>37345137</v>
      </c>
      <c r="H152">
        <v>3</v>
      </c>
      <c r="I152" t="s">
        <v>603</v>
      </c>
      <c r="J152" t="s">
        <v>604</v>
      </c>
      <c r="K152" t="s">
        <v>605</v>
      </c>
      <c r="L152">
        <v>1354</v>
      </c>
      <c r="N152">
        <v>1010</v>
      </c>
      <c r="O152" t="s">
        <v>29</v>
      </c>
      <c r="P152" t="s">
        <v>29</v>
      </c>
      <c r="Q152">
        <v>1</v>
      </c>
      <c r="X152">
        <v>16</v>
      </c>
      <c r="Y152">
        <v>6.94</v>
      </c>
      <c r="Z152">
        <v>0</v>
      </c>
      <c r="AA152">
        <v>0</v>
      </c>
      <c r="AB152">
        <v>0</v>
      </c>
      <c r="AC152">
        <v>0</v>
      </c>
      <c r="AD152">
        <v>1</v>
      </c>
      <c r="AE152">
        <v>0</v>
      </c>
      <c r="AF152" t="s">
        <v>3</v>
      </c>
      <c r="AG152">
        <v>16</v>
      </c>
      <c r="AH152">
        <v>2</v>
      </c>
      <c r="AI152">
        <v>151752051</v>
      </c>
      <c r="AJ152">
        <v>128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ROW(Source!A80)</f>
        <v>80</v>
      </c>
      <c r="B153">
        <v>151752062</v>
      </c>
      <c r="C153">
        <v>151752043</v>
      </c>
      <c r="D153">
        <v>37406866</v>
      </c>
      <c r="E153">
        <v>1</v>
      </c>
      <c r="F153">
        <v>1</v>
      </c>
      <c r="G153">
        <v>37345137</v>
      </c>
      <c r="H153">
        <v>3</v>
      </c>
      <c r="I153" t="s">
        <v>606</v>
      </c>
      <c r="J153" t="s">
        <v>607</v>
      </c>
      <c r="K153" t="s">
        <v>608</v>
      </c>
      <c r="L153">
        <v>1301</v>
      </c>
      <c r="N153">
        <v>1003</v>
      </c>
      <c r="O153" t="s">
        <v>134</v>
      </c>
      <c r="P153" t="s">
        <v>134</v>
      </c>
      <c r="Q153">
        <v>1</v>
      </c>
      <c r="X153">
        <v>5.5</v>
      </c>
      <c r="Y153">
        <v>0.7</v>
      </c>
      <c r="Z153">
        <v>0</v>
      </c>
      <c r="AA153">
        <v>0</v>
      </c>
      <c r="AB153">
        <v>0</v>
      </c>
      <c r="AC153">
        <v>0</v>
      </c>
      <c r="AD153">
        <v>1</v>
      </c>
      <c r="AE153">
        <v>0</v>
      </c>
      <c r="AF153" t="s">
        <v>3</v>
      </c>
      <c r="AG153">
        <v>5.5</v>
      </c>
      <c r="AH153">
        <v>2</v>
      </c>
      <c r="AI153">
        <v>151752052</v>
      </c>
      <c r="AJ153">
        <v>129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ROW(Source!A80)</f>
        <v>80</v>
      </c>
      <c r="B154">
        <v>151752063</v>
      </c>
      <c r="C154">
        <v>151752043</v>
      </c>
      <c r="D154">
        <v>37406868</v>
      </c>
      <c r="E154">
        <v>1</v>
      </c>
      <c r="F154">
        <v>1</v>
      </c>
      <c r="G154">
        <v>37345137</v>
      </c>
      <c r="H154">
        <v>3</v>
      </c>
      <c r="I154" t="s">
        <v>609</v>
      </c>
      <c r="J154" t="s">
        <v>610</v>
      </c>
      <c r="K154" t="s">
        <v>611</v>
      </c>
      <c r="L154">
        <v>1356</v>
      </c>
      <c r="N154">
        <v>1010</v>
      </c>
      <c r="O154" t="s">
        <v>176</v>
      </c>
      <c r="P154" t="s">
        <v>176</v>
      </c>
      <c r="Q154">
        <v>1000</v>
      </c>
      <c r="X154">
        <v>0.02</v>
      </c>
      <c r="Y154">
        <v>6.44</v>
      </c>
      <c r="Z154">
        <v>0</v>
      </c>
      <c r="AA154">
        <v>0</v>
      </c>
      <c r="AB154">
        <v>0</v>
      </c>
      <c r="AC154">
        <v>0</v>
      </c>
      <c r="AD154">
        <v>1</v>
      </c>
      <c r="AE154">
        <v>0</v>
      </c>
      <c r="AF154" t="s">
        <v>3</v>
      </c>
      <c r="AG154">
        <v>0.02</v>
      </c>
      <c r="AH154">
        <v>2</v>
      </c>
      <c r="AI154">
        <v>151752053</v>
      </c>
      <c r="AJ154">
        <v>130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ROW(Source!A80)</f>
        <v>80</v>
      </c>
      <c r="B155">
        <v>151752064</v>
      </c>
      <c r="C155">
        <v>151752043</v>
      </c>
      <c r="D155">
        <v>122112055</v>
      </c>
      <c r="E155">
        <v>37345137</v>
      </c>
      <c r="F155">
        <v>1</v>
      </c>
      <c r="G155">
        <v>37345137</v>
      </c>
      <c r="H155">
        <v>3</v>
      </c>
      <c r="I155" t="s">
        <v>456</v>
      </c>
      <c r="J155" t="s">
        <v>3</v>
      </c>
      <c r="K155" t="s">
        <v>457</v>
      </c>
      <c r="L155">
        <v>1354</v>
      </c>
      <c r="N155">
        <v>1010</v>
      </c>
      <c r="O155" t="s">
        <v>29</v>
      </c>
      <c r="P155" t="s">
        <v>29</v>
      </c>
      <c r="Q155">
        <v>1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 t="s">
        <v>3</v>
      </c>
      <c r="AG155">
        <v>0</v>
      </c>
      <c r="AH155">
        <v>3</v>
      </c>
      <c r="AI155">
        <v>-1</v>
      </c>
      <c r="AJ155" t="s">
        <v>3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ROW(Source!A80)</f>
        <v>80</v>
      </c>
      <c r="B156">
        <v>151752065</v>
      </c>
      <c r="C156">
        <v>151752043</v>
      </c>
      <c r="D156">
        <v>37358940</v>
      </c>
      <c r="E156">
        <v>37345137</v>
      </c>
      <c r="F156">
        <v>1</v>
      </c>
      <c r="G156">
        <v>37345137</v>
      </c>
      <c r="H156">
        <v>3</v>
      </c>
      <c r="I156" t="s">
        <v>737</v>
      </c>
      <c r="J156" t="s">
        <v>3</v>
      </c>
      <c r="K156" t="s">
        <v>739</v>
      </c>
      <c r="L156">
        <v>1303</v>
      </c>
      <c r="N156">
        <v>1003</v>
      </c>
      <c r="O156" t="s">
        <v>675</v>
      </c>
      <c r="P156" t="s">
        <v>675</v>
      </c>
      <c r="Q156">
        <v>1000</v>
      </c>
      <c r="X156">
        <v>0.10199999999999999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 t="s">
        <v>3</v>
      </c>
      <c r="AG156">
        <v>0.10199999999999999</v>
      </c>
      <c r="AH156">
        <v>3</v>
      </c>
      <c r="AI156">
        <v>-1</v>
      </c>
      <c r="AJ156" t="s">
        <v>3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ROW(Source!A81)</f>
        <v>81</v>
      </c>
      <c r="B157">
        <v>151752054</v>
      </c>
      <c r="C157">
        <v>151752043</v>
      </c>
      <c r="D157">
        <v>37345142</v>
      </c>
      <c r="E157">
        <v>37345137</v>
      </c>
      <c r="F157">
        <v>1</v>
      </c>
      <c r="G157">
        <v>37345137</v>
      </c>
      <c r="H157">
        <v>1</v>
      </c>
      <c r="I157" t="s">
        <v>497</v>
      </c>
      <c r="J157" t="s">
        <v>3</v>
      </c>
      <c r="K157" t="s">
        <v>498</v>
      </c>
      <c r="L157">
        <v>1191</v>
      </c>
      <c r="N157">
        <v>1013</v>
      </c>
      <c r="O157" t="s">
        <v>499</v>
      </c>
      <c r="P157" t="s">
        <v>499</v>
      </c>
      <c r="Q157">
        <v>1</v>
      </c>
      <c r="X157">
        <v>20.3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1</v>
      </c>
      <c r="AE157">
        <v>1</v>
      </c>
      <c r="AF157" t="s">
        <v>3</v>
      </c>
      <c r="AG157">
        <v>20.3</v>
      </c>
      <c r="AH157">
        <v>2</v>
      </c>
      <c r="AI157">
        <v>151752044</v>
      </c>
      <c r="AJ157">
        <v>131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ROW(Source!A81)</f>
        <v>81</v>
      </c>
      <c r="B158">
        <v>151752055</v>
      </c>
      <c r="C158">
        <v>151752043</v>
      </c>
      <c r="D158">
        <v>37418162</v>
      </c>
      <c r="E158">
        <v>1</v>
      </c>
      <c r="F158">
        <v>1</v>
      </c>
      <c r="G158">
        <v>37345137</v>
      </c>
      <c r="H158">
        <v>2</v>
      </c>
      <c r="I158" t="s">
        <v>591</v>
      </c>
      <c r="J158" t="s">
        <v>592</v>
      </c>
      <c r="K158" t="s">
        <v>593</v>
      </c>
      <c r="L158">
        <v>1368</v>
      </c>
      <c r="N158">
        <v>1011</v>
      </c>
      <c r="O158" t="s">
        <v>503</v>
      </c>
      <c r="P158" t="s">
        <v>503</v>
      </c>
      <c r="Q158">
        <v>1</v>
      </c>
      <c r="X158">
        <v>2.33</v>
      </c>
      <c r="Y158">
        <v>0</v>
      </c>
      <c r="Z158">
        <v>7.11</v>
      </c>
      <c r="AA158">
        <v>0</v>
      </c>
      <c r="AB158">
        <v>0</v>
      </c>
      <c r="AC158">
        <v>0</v>
      </c>
      <c r="AD158">
        <v>1</v>
      </c>
      <c r="AE158">
        <v>0</v>
      </c>
      <c r="AF158" t="s">
        <v>3</v>
      </c>
      <c r="AG158">
        <v>2.33</v>
      </c>
      <c r="AH158">
        <v>2</v>
      </c>
      <c r="AI158">
        <v>151752045</v>
      </c>
      <c r="AJ158">
        <v>132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ROW(Source!A81)</f>
        <v>81</v>
      </c>
      <c r="B159">
        <v>151752056</v>
      </c>
      <c r="C159">
        <v>151752043</v>
      </c>
      <c r="D159">
        <v>37418445</v>
      </c>
      <c r="E159">
        <v>1</v>
      </c>
      <c r="F159">
        <v>1</v>
      </c>
      <c r="G159">
        <v>37345137</v>
      </c>
      <c r="H159">
        <v>2</v>
      </c>
      <c r="I159" t="s">
        <v>567</v>
      </c>
      <c r="J159" t="s">
        <v>568</v>
      </c>
      <c r="K159" t="s">
        <v>569</v>
      </c>
      <c r="L159">
        <v>1368</v>
      </c>
      <c r="N159">
        <v>1011</v>
      </c>
      <c r="O159" t="s">
        <v>503</v>
      </c>
      <c r="P159" t="s">
        <v>503</v>
      </c>
      <c r="Q159">
        <v>1</v>
      </c>
      <c r="X159">
        <v>1.73</v>
      </c>
      <c r="Y159">
        <v>0</v>
      </c>
      <c r="Z159">
        <v>83.1</v>
      </c>
      <c r="AA159">
        <v>12.62</v>
      </c>
      <c r="AB159">
        <v>0</v>
      </c>
      <c r="AC159">
        <v>0</v>
      </c>
      <c r="AD159">
        <v>1</v>
      </c>
      <c r="AE159">
        <v>0</v>
      </c>
      <c r="AF159" t="s">
        <v>3</v>
      </c>
      <c r="AG159">
        <v>1.73</v>
      </c>
      <c r="AH159">
        <v>2</v>
      </c>
      <c r="AI159">
        <v>151752046</v>
      </c>
      <c r="AJ159">
        <v>133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ROW(Source!A81)</f>
        <v>81</v>
      </c>
      <c r="B160">
        <v>151752057</v>
      </c>
      <c r="C160">
        <v>151752043</v>
      </c>
      <c r="D160">
        <v>37418483</v>
      </c>
      <c r="E160">
        <v>1</v>
      </c>
      <c r="F160">
        <v>1</v>
      </c>
      <c r="G160">
        <v>37345137</v>
      </c>
      <c r="H160">
        <v>2</v>
      </c>
      <c r="I160" t="s">
        <v>594</v>
      </c>
      <c r="J160" t="s">
        <v>595</v>
      </c>
      <c r="K160" t="s">
        <v>596</v>
      </c>
      <c r="L160">
        <v>1368</v>
      </c>
      <c r="N160">
        <v>1011</v>
      </c>
      <c r="O160" t="s">
        <v>503</v>
      </c>
      <c r="P160" t="s">
        <v>503</v>
      </c>
      <c r="Q160">
        <v>1</v>
      </c>
      <c r="X160">
        <v>2.97</v>
      </c>
      <c r="Y160">
        <v>0</v>
      </c>
      <c r="Z160">
        <v>0.77</v>
      </c>
      <c r="AA160">
        <v>0</v>
      </c>
      <c r="AB160">
        <v>0</v>
      </c>
      <c r="AC160">
        <v>0</v>
      </c>
      <c r="AD160">
        <v>1</v>
      </c>
      <c r="AE160">
        <v>0</v>
      </c>
      <c r="AF160" t="s">
        <v>3</v>
      </c>
      <c r="AG160">
        <v>2.97</v>
      </c>
      <c r="AH160">
        <v>2</v>
      </c>
      <c r="AI160">
        <v>151752047</v>
      </c>
      <c r="AJ160">
        <v>134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ROW(Source!A81)</f>
        <v>81</v>
      </c>
      <c r="B161">
        <v>151752058</v>
      </c>
      <c r="C161">
        <v>151752043</v>
      </c>
      <c r="D161">
        <v>37394962</v>
      </c>
      <c r="E161">
        <v>1</v>
      </c>
      <c r="F161">
        <v>1</v>
      </c>
      <c r="G161">
        <v>37345137</v>
      </c>
      <c r="H161">
        <v>3</v>
      </c>
      <c r="I161" t="s">
        <v>597</v>
      </c>
      <c r="J161" t="s">
        <v>598</v>
      </c>
      <c r="K161" t="s">
        <v>599</v>
      </c>
      <c r="L161">
        <v>1348</v>
      </c>
      <c r="N161">
        <v>1009</v>
      </c>
      <c r="O161" t="s">
        <v>511</v>
      </c>
      <c r="P161" t="s">
        <v>511</v>
      </c>
      <c r="Q161">
        <v>1000</v>
      </c>
      <c r="X161">
        <v>1.9E-3</v>
      </c>
      <c r="Y161">
        <v>8596.85</v>
      </c>
      <c r="Z161">
        <v>0</v>
      </c>
      <c r="AA161">
        <v>0</v>
      </c>
      <c r="AB161">
        <v>0</v>
      </c>
      <c r="AC161">
        <v>0</v>
      </c>
      <c r="AD161">
        <v>1</v>
      </c>
      <c r="AE161">
        <v>0</v>
      </c>
      <c r="AF161" t="s">
        <v>3</v>
      </c>
      <c r="AG161">
        <v>1.9E-3</v>
      </c>
      <c r="AH161">
        <v>2</v>
      </c>
      <c r="AI161">
        <v>151752048</v>
      </c>
      <c r="AJ161">
        <v>135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ROW(Source!A81)</f>
        <v>81</v>
      </c>
      <c r="B162">
        <v>151752059</v>
      </c>
      <c r="C162">
        <v>151752043</v>
      </c>
      <c r="D162">
        <v>37395012</v>
      </c>
      <c r="E162">
        <v>1</v>
      </c>
      <c r="F162">
        <v>1</v>
      </c>
      <c r="G162">
        <v>37345137</v>
      </c>
      <c r="H162">
        <v>3</v>
      </c>
      <c r="I162" t="s">
        <v>576</v>
      </c>
      <c r="J162" t="s">
        <v>577</v>
      </c>
      <c r="K162" t="s">
        <v>578</v>
      </c>
      <c r="L162">
        <v>1346</v>
      </c>
      <c r="N162">
        <v>1009</v>
      </c>
      <c r="O162" t="s">
        <v>507</v>
      </c>
      <c r="P162" t="s">
        <v>507</v>
      </c>
      <c r="Q162">
        <v>1</v>
      </c>
      <c r="X162">
        <v>0.16</v>
      </c>
      <c r="Y162">
        <v>159.07</v>
      </c>
      <c r="Z162">
        <v>0</v>
      </c>
      <c r="AA162">
        <v>0</v>
      </c>
      <c r="AB162">
        <v>0</v>
      </c>
      <c r="AC162">
        <v>0</v>
      </c>
      <c r="AD162">
        <v>1</v>
      </c>
      <c r="AE162">
        <v>0</v>
      </c>
      <c r="AF162" t="s">
        <v>3</v>
      </c>
      <c r="AG162">
        <v>0.16</v>
      </c>
      <c r="AH162">
        <v>2</v>
      </c>
      <c r="AI162">
        <v>151752049</v>
      </c>
      <c r="AJ162">
        <v>136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ROW(Source!A81)</f>
        <v>81</v>
      </c>
      <c r="B163">
        <v>151752060</v>
      </c>
      <c r="C163">
        <v>151752043</v>
      </c>
      <c r="D163">
        <v>118154867</v>
      </c>
      <c r="E163">
        <v>1</v>
      </c>
      <c r="F163">
        <v>1</v>
      </c>
      <c r="G163">
        <v>37345137</v>
      </c>
      <c r="H163">
        <v>3</v>
      </c>
      <c r="I163" t="s">
        <v>600</v>
      </c>
      <c r="J163" t="s">
        <v>601</v>
      </c>
      <c r="K163" t="s">
        <v>602</v>
      </c>
      <c r="L163">
        <v>1355</v>
      </c>
      <c r="N163">
        <v>1010</v>
      </c>
      <c r="O163" t="s">
        <v>184</v>
      </c>
      <c r="P163" t="s">
        <v>184</v>
      </c>
      <c r="Q163">
        <v>100</v>
      </c>
      <c r="X163">
        <v>0.3</v>
      </c>
      <c r="Y163">
        <v>323.76</v>
      </c>
      <c r="Z163">
        <v>0</v>
      </c>
      <c r="AA163">
        <v>0</v>
      </c>
      <c r="AB163">
        <v>0</v>
      </c>
      <c r="AC163">
        <v>0</v>
      </c>
      <c r="AD163">
        <v>1</v>
      </c>
      <c r="AE163">
        <v>0</v>
      </c>
      <c r="AF163" t="s">
        <v>3</v>
      </c>
      <c r="AG163">
        <v>0.3</v>
      </c>
      <c r="AH163">
        <v>2</v>
      </c>
      <c r="AI163">
        <v>151752050</v>
      </c>
      <c r="AJ163">
        <v>137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ROW(Source!A81)</f>
        <v>81</v>
      </c>
      <c r="B164">
        <v>151752061</v>
      </c>
      <c r="C164">
        <v>151752043</v>
      </c>
      <c r="D164">
        <v>37406775</v>
      </c>
      <c r="E164">
        <v>1</v>
      </c>
      <c r="F164">
        <v>1</v>
      </c>
      <c r="G164">
        <v>37345137</v>
      </c>
      <c r="H164">
        <v>3</v>
      </c>
      <c r="I164" t="s">
        <v>603</v>
      </c>
      <c r="J164" t="s">
        <v>604</v>
      </c>
      <c r="K164" t="s">
        <v>605</v>
      </c>
      <c r="L164">
        <v>1354</v>
      </c>
      <c r="N164">
        <v>1010</v>
      </c>
      <c r="O164" t="s">
        <v>29</v>
      </c>
      <c r="P164" t="s">
        <v>29</v>
      </c>
      <c r="Q164">
        <v>1</v>
      </c>
      <c r="X164">
        <v>16</v>
      </c>
      <c r="Y164">
        <v>6.94</v>
      </c>
      <c r="Z164">
        <v>0</v>
      </c>
      <c r="AA164">
        <v>0</v>
      </c>
      <c r="AB164">
        <v>0</v>
      </c>
      <c r="AC164">
        <v>0</v>
      </c>
      <c r="AD164">
        <v>1</v>
      </c>
      <c r="AE164">
        <v>0</v>
      </c>
      <c r="AF164" t="s">
        <v>3</v>
      </c>
      <c r="AG164">
        <v>16</v>
      </c>
      <c r="AH164">
        <v>2</v>
      </c>
      <c r="AI164">
        <v>151752051</v>
      </c>
      <c r="AJ164">
        <v>138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ROW(Source!A81)</f>
        <v>81</v>
      </c>
      <c r="B165">
        <v>151752062</v>
      </c>
      <c r="C165">
        <v>151752043</v>
      </c>
      <c r="D165">
        <v>37406866</v>
      </c>
      <c r="E165">
        <v>1</v>
      </c>
      <c r="F165">
        <v>1</v>
      </c>
      <c r="G165">
        <v>37345137</v>
      </c>
      <c r="H165">
        <v>3</v>
      </c>
      <c r="I165" t="s">
        <v>606</v>
      </c>
      <c r="J165" t="s">
        <v>607</v>
      </c>
      <c r="K165" t="s">
        <v>608</v>
      </c>
      <c r="L165">
        <v>1301</v>
      </c>
      <c r="N165">
        <v>1003</v>
      </c>
      <c r="O165" t="s">
        <v>134</v>
      </c>
      <c r="P165" t="s">
        <v>134</v>
      </c>
      <c r="Q165">
        <v>1</v>
      </c>
      <c r="X165">
        <v>5.5</v>
      </c>
      <c r="Y165">
        <v>0.7</v>
      </c>
      <c r="Z165">
        <v>0</v>
      </c>
      <c r="AA165">
        <v>0</v>
      </c>
      <c r="AB165">
        <v>0</v>
      </c>
      <c r="AC165">
        <v>0</v>
      </c>
      <c r="AD165">
        <v>1</v>
      </c>
      <c r="AE165">
        <v>0</v>
      </c>
      <c r="AF165" t="s">
        <v>3</v>
      </c>
      <c r="AG165">
        <v>5.5</v>
      </c>
      <c r="AH165">
        <v>2</v>
      </c>
      <c r="AI165">
        <v>151752052</v>
      </c>
      <c r="AJ165">
        <v>139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ROW(Source!A81)</f>
        <v>81</v>
      </c>
      <c r="B166">
        <v>151752063</v>
      </c>
      <c r="C166">
        <v>151752043</v>
      </c>
      <c r="D166">
        <v>37406868</v>
      </c>
      <c r="E166">
        <v>1</v>
      </c>
      <c r="F166">
        <v>1</v>
      </c>
      <c r="G166">
        <v>37345137</v>
      </c>
      <c r="H166">
        <v>3</v>
      </c>
      <c r="I166" t="s">
        <v>609</v>
      </c>
      <c r="J166" t="s">
        <v>610</v>
      </c>
      <c r="K166" t="s">
        <v>611</v>
      </c>
      <c r="L166">
        <v>1356</v>
      </c>
      <c r="N166">
        <v>1010</v>
      </c>
      <c r="O166" t="s">
        <v>176</v>
      </c>
      <c r="P166" t="s">
        <v>176</v>
      </c>
      <c r="Q166">
        <v>1000</v>
      </c>
      <c r="X166">
        <v>0.02</v>
      </c>
      <c r="Y166">
        <v>6.44</v>
      </c>
      <c r="Z166">
        <v>0</v>
      </c>
      <c r="AA166">
        <v>0</v>
      </c>
      <c r="AB166">
        <v>0</v>
      </c>
      <c r="AC166">
        <v>0</v>
      </c>
      <c r="AD166">
        <v>1</v>
      </c>
      <c r="AE166">
        <v>0</v>
      </c>
      <c r="AF166" t="s">
        <v>3</v>
      </c>
      <c r="AG166">
        <v>0.02</v>
      </c>
      <c r="AH166">
        <v>2</v>
      </c>
      <c r="AI166">
        <v>151752053</v>
      </c>
      <c r="AJ166">
        <v>140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ROW(Source!A81)</f>
        <v>81</v>
      </c>
      <c r="B167">
        <v>151752064</v>
      </c>
      <c r="C167">
        <v>151752043</v>
      </c>
      <c r="D167">
        <v>122112055</v>
      </c>
      <c r="E167">
        <v>37345137</v>
      </c>
      <c r="F167">
        <v>1</v>
      </c>
      <c r="G167">
        <v>37345137</v>
      </c>
      <c r="H167">
        <v>3</v>
      </c>
      <c r="I167" t="s">
        <v>456</v>
      </c>
      <c r="J167" t="s">
        <v>3</v>
      </c>
      <c r="K167" t="s">
        <v>457</v>
      </c>
      <c r="L167">
        <v>1354</v>
      </c>
      <c r="N167">
        <v>1010</v>
      </c>
      <c r="O167" t="s">
        <v>29</v>
      </c>
      <c r="P167" t="s">
        <v>29</v>
      </c>
      <c r="Q167">
        <v>1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 t="s">
        <v>3</v>
      </c>
      <c r="AG167">
        <v>0</v>
      </c>
      <c r="AH167">
        <v>3</v>
      </c>
      <c r="AI167">
        <v>-1</v>
      </c>
      <c r="AJ167" t="s">
        <v>3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ROW(Source!A81)</f>
        <v>81</v>
      </c>
      <c r="B168">
        <v>151752065</v>
      </c>
      <c r="C168">
        <v>151752043</v>
      </c>
      <c r="D168">
        <v>37358940</v>
      </c>
      <c r="E168">
        <v>37345137</v>
      </c>
      <c r="F168">
        <v>1</v>
      </c>
      <c r="G168">
        <v>37345137</v>
      </c>
      <c r="H168">
        <v>3</v>
      </c>
      <c r="I168" t="s">
        <v>737</v>
      </c>
      <c r="J168" t="s">
        <v>3</v>
      </c>
      <c r="K168" t="s">
        <v>739</v>
      </c>
      <c r="L168">
        <v>1303</v>
      </c>
      <c r="N168">
        <v>1003</v>
      </c>
      <c r="O168" t="s">
        <v>675</v>
      </c>
      <c r="P168" t="s">
        <v>675</v>
      </c>
      <c r="Q168">
        <v>1000</v>
      </c>
      <c r="X168">
        <v>0.10199999999999999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 t="s">
        <v>3</v>
      </c>
      <c r="AG168">
        <v>0.10199999999999999</v>
      </c>
      <c r="AH168">
        <v>3</v>
      </c>
      <c r="AI168">
        <v>-1</v>
      </c>
      <c r="AJ168" t="s">
        <v>3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ROW(Source!A84)</f>
        <v>84</v>
      </c>
      <c r="B169">
        <v>151752078</v>
      </c>
      <c r="C169">
        <v>151752067</v>
      </c>
      <c r="D169">
        <v>37345142</v>
      </c>
      <c r="E169">
        <v>37345137</v>
      </c>
      <c r="F169">
        <v>1</v>
      </c>
      <c r="G169">
        <v>37345137</v>
      </c>
      <c r="H169">
        <v>1</v>
      </c>
      <c r="I169" t="s">
        <v>497</v>
      </c>
      <c r="J169" t="s">
        <v>3</v>
      </c>
      <c r="K169" t="s">
        <v>498</v>
      </c>
      <c r="L169">
        <v>1191</v>
      </c>
      <c r="N169">
        <v>1013</v>
      </c>
      <c r="O169" t="s">
        <v>499</v>
      </c>
      <c r="P169" t="s">
        <v>499</v>
      </c>
      <c r="Q169">
        <v>1</v>
      </c>
      <c r="X169">
        <v>33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1</v>
      </c>
      <c r="AE169">
        <v>1</v>
      </c>
      <c r="AF169" t="s">
        <v>3</v>
      </c>
      <c r="AG169">
        <v>33</v>
      </c>
      <c r="AH169">
        <v>2</v>
      </c>
      <c r="AI169">
        <v>151752068</v>
      </c>
      <c r="AJ169">
        <v>141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ROW(Source!A84)</f>
        <v>84</v>
      </c>
      <c r="B170">
        <v>151752079</v>
      </c>
      <c r="C170">
        <v>151752067</v>
      </c>
      <c r="D170">
        <v>37418162</v>
      </c>
      <c r="E170">
        <v>1</v>
      </c>
      <c r="F170">
        <v>1</v>
      </c>
      <c r="G170">
        <v>37345137</v>
      </c>
      <c r="H170">
        <v>2</v>
      </c>
      <c r="I170" t="s">
        <v>591</v>
      </c>
      <c r="J170" t="s">
        <v>592</v>
      </c>
      <c r="K170" t="s">
        <v>593</v>
      </c>
      <c r="L170">
        <v>1368</v>
      </c>
      <c r="N170">
        <v>1011</v>
      </c>
      <c r="O170" t="s">
        <v>503</v>
      </c>
      <c r="P170" t="s">
        <v>503</v>
      </c>
      <c r="Q170">
        <v>1</v>
      </c>
      <c r="X170">
        <v>2.73</v>
      </c>
      <c r="Y170">
        <v>0</v>
      </c>
      <c r="Z170">
        <v>7.11</v>
      </c>
      <c r="AA170">
        <v>0</v>
      </c>
      <c r="AB170">
        <v>0</v>
      </c>
      <c r="AC170">
        <v>0</v>
      </c>
      <c r="AD170">
        <v>1</v>
      </c>
      <c r="AE170">
        <v>0</v>
      </c>
      <c r="AF170" t="s">
        <v>3</v>
      </c>
      <c r="AG170">
        <v>2.73</v>
      </c>
      <c r="AH170">
        <v>2</v>
      </c>
      <c r="AI170">
        <v>151752069</v>
      </c>
      <c r="AJ170">
        <v>142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ROW(Source!A84)</f>
        <v>84</v>
      </c>
      <c r="B171">
        <v>151752080</v>
      </c>
      <c r="C171">
        <v>151752067</v>
      </c>
      <c r="D171">
        <v>37418445</v>
      </c>
      <c r="E171">
        <v>1</v>
      </c>
      <c r="F171">
        <v>1</v>
      </c>
      <c r="G171">
        <v>37345137</v>
      </c>
      <c r="H171">
        <v>2</v>
      </c>
      <c r="I171" t="s">
        <v>567</v>
      </c>
      <c r="J171" t="s">
        <v>568</v>
      </c>
      <c r="K171" t="s">
        <v>569</v>
      </c>
      <c r="L171">
        <v>1368</v>
      </c>
      <c r="N171">
        <v>1011</v>
      </c>
      <c r="O171" t="s">
        <v>503</v>
      </c>
      <c r="P171" t="s">
        <v>503</v>
      </c>
      <c r="Q171">
        <v>1</v>
      </c>
      <c r="X171">
        <v>1.6</v>
      </c>
      <c r="Y171">
        <v>0</v>
      </c>
      <c r="Z171">
        <v>83.1</v>
      </c>
      <c r="AA171">
        <v>12.62</v>
      </c>
      <c r="AB171">
        <v>0</v>
      </c>
      <c r="AC171">
        <v>0</v>
      </c>
      <c r="AD171">
        <v>1</v>
      </c>
      <c r="AE171">
        <v>0</v>
      </c>
      <c r="AF171" t="s">
        <v>3</v>
      </c>
      <c r="AG171">
        <v>1.6</v>
      </c>
      <c r="AH171">
        <v>2</v>
      </c>
      <c r="AI171">
        <v>151752070</v>
      </c>
      <c r="AJ171">
        <v>143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ROW(Source!A84)</f>
        <v>84</v>
      </c>
      <c r="B172">
        <v>151752081</v>
      </c>
      <c r="C172">
        <v>151752067</v>
      </c>
      <c r="D172">
        <v>37418483</v>
      </c>
      <c r="E172">
        <v>1</v>
      </c>
      <c r="F172">
        <v>1</v>
      </c>
      <c r="G172">
        <v>37345137</v>
      </c>
      <c r="H172">
        <v>2</v>
      </c>
      <c r="I172" t="s">
        <v>594</v>
      </c>
      <c r="J172" t="s">
        <v>595</v>
      </c>
      <c r="K172" t="s">
        <v>596</v>
      </c>
      <c r="L172">
        <v>1368</v>
      </c>
      <c r="N172">
        <v>1011</v>
      </c>
      <c r="O172" t="s">
        <v>503</v>
      </c>
      <c r="P172" t="s">
        <v>503</v>
      </c>
      <c r="Q172">
        <v>1</v>
      </c>
      <c r="X172">
        <v>2.13</v>
      </c>
      <c r="Y172">
        <v>0</v>
      </c>
      <c r="Z172">
        <v>0.77</v>
      </c>
      <c r="AA172">
        <v>0</v>
      </c>
      <c r="AB172">
        <v>0</v>
      </c>
      <c r="AC172">
        <v>0</v>
      </c>
      <c r="AD172">
        <v>1</v>
      </c>
      <c r="AE172">
        <v>0</v>
      </c>
      <c r="AF172" t="s">
        <v>3</v>
      </c>
      <c r="AG172">
        <v>2.13</v>
      </c>
      <c r="AH172">
        <v>2</v>
      </c>
      <c r="AI172">
        <v>151752071</v>
      </c>
      <c r="AJ172">
        <v>144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ROW(Source!A84)</f>
        <v>84</v>
      </c>
      <c r="B173">
        <v>151752082</v>
      </c>
      <c r="C173">
        <v>151752067</v>
      </c>
      <c r="D173">
        <v>113490354</v>
      </c>
      <c r="E173">
        <v>1</v>
      </c>
      <c r="F173">
        <v>1</v>
      </c>
      <c r="G173">
        <v>37345137</v>
      </c>
      <c r="H173">
        <v>2</v>
      </c>
      <c r="I173" t="s">
        <v>612</v>
      </c>
      <c r="J173" t="s">
        <v>613</v>
      </c>
      <c r="K173" t="s">
        <v>614</v>
      </c>
      <c r="L173">
        <v>1368</v>
      </c>
      <c r="N173">
        <v>1011</v>
      </c>
      <c r="O173" t="s">
        <v>503</v>
      </c>
      <c r="P173" t="s">
        <v>503</v>
      </c>
      <c r="Q173">
        <v>1</v>
      </c>
      <c r="X173">
        <v>10.1</v>
      </c>
      <c r="Y173">
        <v>0</v>
      </c>
      <c r="Z173">
        <v>24.13</v>
      </c>
      <c r="AA173">
        <v>12.62</v>
      </c>
      <c r="AB173">
        <v>0</v>
      </c>
      <c r="AC173">
        <v>0</v>
      </c>
      <c r="AD173">
        <v>1</v>
      </c>
      <c r="AE173">
        <v>0</v>
      </c>
      <c r="AF173" t="s">
        <v>3</v>
      </c>
      <c r="AG173">
        <v>10.1</v>
      </c>
      <c r="AH173">
        <v>2</v>
      </c>
      <c r="AI173">
        <v>151752072</v>
      </c>
      <c r="AJ173">
        <v>145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ROW(Source!A84)</f>
        <v>84</v>
      </c>
      <c r="B174">
        <v>151752083</v>
      </c>
      <c r="C174">
        <v>151752067</v>
      </c>
      <c r="D174">
        <v>37394962</v>
      </c>
      <c r="E174">
        <v>1</v>
      </c>
      <c r="F174">
        <v>1</v>
      </c>
      <c r="G174">
        <v>37345137</v>
      </c>
      <c r="H174">
        <v>3</v>
      </c>
      <c r="I174" t="s">
        <v>597</v>
      </c>
      <c r="J174" t="s">
        <v>598</v>
      </c>
      <c r="K174" t="s">
        <v>599</v>
      </c>
      <c r="L174">
        <v>1348</v>
      </c>
      <c r="N174">
        <v>1009</v>
      </c>
      <c r="O174" t="s">
        <v>511</v>
      </c>
      <c r="P174" t="s">
        <v>511</v>
      </c>
      <c r="Q174">
        <v>1000</v>
      </c>
      <c r="X174">
        <v>6.8399999999999997E-3</v>
      </c>
      <c r="Y174">
        <v>8596.85</v>
      </c>
      <c r="Z174">
        <v>0</v>
      </c>
      <c r="AA174">
        <v>0</v>
      </c>
      <c r="AB174">
        <v>0</v>
      </c>
      <c r="AC174">
        <v>0</v>
      </c>
      <c r="AD174">
        <v>1</v>
      </c>
      <c r="AE174">
        <v>0</v>
      </c>
      <c r="AF174" t="s">
        <v>3</v>
      </c>
      <c r="AG174">
        <v>6.8399999999999997E-3</v>
      </c>
      <c r="AH174">
        <v>2</v>
      </c>
      <c r="AI174">
        <v>151752073</v>
      </c>
      <c r="AJ174">
        <v>146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ROW(Source!A84)</f>
        <v>84</v>
      </c>
      <c r="B175">
        <v>151752084</v>
      </c>
      <c r="C175">
        <v>151752067</v>
      </c>
      <c r="D175">
        <v>37393666</v>
      </c>
      <c r="E175">
        <v>1</v>
      </c>
      <c r="F175">
        <v>1</v>
      </c>
      <c r="G175">
        <v>37345137</v>
      </c>
      <c r="H175">
        <v>3</v>
      </c>
      <c r="I175" t="s">
        <v>615</v>
      </c>
      <c r="J175" t="s">
        <v>616</v>
      </c>
      <c r="K175" t="s">
        <v>617</v>
      </c>
      <c r="L175">
        <v>1354</v>
      </c>
      <c r="N175">
        <v>1010</v>
      </c>
      <c r="O175" t="s">
        <v>29</v>
      </c>
      <c r="P175" t="s">
        <v>29</v>
      </c>
      <c r="Q175">
        <v>1</v>
      </c>
      <c r="X175">
        <v>124.5</v>
      </c>
      <c r="Y175">
        <v>3.86</v>
      </c>
      <c r="Z175">
        <v>0</v>
      </c>
      <c r="AA175">
        <v>0</v>
      </c>
      <c r="AB175">
        <v>0</v>
      </c>
      <c r="AC175">
        <v>0</v>
      </c>
      <c r="AD175">
        <v>1</v>
      </c>
      <c r="AE175">
        <v>0</v>
      </c>
      <c r="AF175" t="s">
        <v>3</v>
      </c>
      <c r="AG175">
        <v>124.5</v>
      </c>
      <c r="AH175">
        <v>2</v>
      </c>
      <c r="AI175">
        <v>151752074</v>
      </c>
      <c r="AJ175">
        <v>147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ROW(Source!A84)</f>
        <v>84</v>
      </c>
      <c r="B176">
        <v>151752085</v>
      </c>
      <c r="C176">
        <v>151752067</v>
      </c>
      <c r="D176">
        <v>37393667</v>
      </c>
      <c r="E176">
        <v>1</v>
      </c>
      <c r="F176">
        <v>1</v>
      </c>
      <c r="G176">
        <v>37345137</v>
      </c>
      <c r="H176">
        <v>3</v>
      </c>
      <c r="I176" t="s">
        <v>618</v>
      </c>
      <c r="J176" t="s">
        <v>619</v>
      </c>
      <c r="K176" t="s">
        <v>620</v>
      </c>
      <c r="L176">
        <v>1354</v>
      </c>
      <c r="N176">
        <v>1010</v>
      </c>
      <c r="O176" t="s">
        <v>29</v>
      </c>
      <c r="P176" t="s">
        <v>29</v>
      </c>
      <c r="Q176">
        <v>1</v>
      </c>
      <c r="X176">
        <v>4</v>
      </c>
      <c r="Y176">
        <v>0.89</v>
      </c>
      <c r="Z176">
        <v>0</v>
      </c>
      <c r="AA176">
        <v>0</v>
      </c>
      <c r="AB176">
        <v>0</v>
      </c>
      <c r="AC176">
        <v>0</v>
      </c>
      <c r="AD176">
        <v>1</v>
      </c>
      <c r="AE176">
        <v>0</v>
      </c>
      <c r="AF176" t="s">
        <v>3</v>
      </c>
      <c r="AG176">
        <v>4</v>
      </c>
      <c r="AH176">
        <v>2</v>
      </c>
      <c r="AI176">
        <v>151752075</v>
      </c>
      <c r="AJ176">
        <v>148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ROW(Source!A84)</f>
        <v>84</v>
      </c>
      <c r="B177">
        <v>151752086</v>
      </c>
      <c r="C177">
        <v>151752067</v>
      </c>
      <c r="D177">
        <v>37395586</v>
      </c>
      <c r="E177">
        <v>1</v>
      </c>
      <c r="F177">
        <v>1</v>
      </c>
      <c r="G177">
        <v>37345137</v>
      </c>
      <c r="H177">
        <v>3</v>
      </c>
      <c r="I177" t="s">
        <v>621</v>
      </c>
      <c r="J177" t="s">
        <v>622</v>
      </c>
      <c r="K177" t="s">
        <v>623</v>
      </c>
      <c r="L177">
        <v>1348</v>
      </c>
      <c r="N177">
        <v>1009</v>
      </c>
      <c r="O177" t="s">
        <v>511</v>
      </c>
      <c r="P177" t="s">
        <v>511</v>
      </c>
      <c r="Q177">
        <v>1000</v>
      </c>
      <c r="X177">
        <v>8.0000000000000007E-5</v>
      </c>
      <c r="Y177">
        <v>14336.14</v>
      </c>
      <c r="Z177">
        <v>0</v>
      </c>
      <c r="AA177">
        <v>0</v>
      </c>
      <c r="AB177">
        <v>0</v>
      </c>
      <c r="AC177">
        <v>0</v>
      </c>
      <c r="AD177">
        <v>1</v>
      </c>
      <c r="AE177">
        <v>0</v>
      </c>
      <c r="AF177" t="s">
        <v>3</v>
      </c>
      <c r="AG177">
        <v>8.0000000000000007E-5</v>
      </c>
      <c r="AH177">
        <v>2</v>
      </c>
      <c r="AI177">
        <v>151752076</v>
      </c>
      <c r="AJ177">
        <v>149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ROW(Source!A84)</f>
        <v>84</v>
      </c>
      <c r="B178">
        <v>151752087</v>
      </c>
      <c r="C178">
        <v>151752067</v>
      </c>
      <c r="D178">
        <v>37396635</v>
      </c>
      <c r="E178">
        <v>1</v>
      </c>
      <c r="F178">
        <v>1</v>
      </c>
      <c r="G178">
        <v>37345137</v>
      </c>
      <c r="H178">
        <v>3</v>
      </c>
      <c r="I178" t="s">
        <v>624</v>
      </c>
      <c r="J178" t="s">
        <v>625</v>
      </c>
      <c r="K178" t="s">
        <v>626</v>
      </c>
      <c r="L178">
        <v>1348</v>
      </c>
      <c r="N178">
        <v>1009</v>
      </c>
      <c r="O178" t="s">
        <v>511</v>
      </c>
      <c r="P178" t="s">
        <v>511</v>
      </c>
      <c r="Q178">
        <v>1000</v>
      </c>
      <c r="X178">
        <v>0.10199999999999999</v>
      </c>
      <c r="Y178">
        <v>10651.81</v>
      </c>
      <c r="Z178">
        <v>0</v>
      </c>
      <c r="AA178">
        <v>0</v>
      </c>
      <c r="AB178">
        <v>0</v>
      </c>
      <c r="AC178">
        <v>0</v>
      </c>
      <c r="AD178">
        <v>1</v>
      </c>
      <c r="AE178">
        <v>0</v>
      </c>
      <c r="AF178" t="s">
        <v>3</v>
      </c>
      <c r="AG178">
        <v>0.10199999999999999</v>
      </c>
      <c r="AH178">
        <v>2</v>
      </c>
      <c r="AI178">
        <v>151752077</v>
      </c>
      <c r="AJ178">
        <v>150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ROW(Source!A84)</f>
        <v>84</v>
      </c>
      <c r="B179">
        <v>151752088</v>
      </c>
      <c r="C179">
        <v>151752067</v>
      </c>
      <c r="D179">
        <v>122110232</v>
      </c>
      <c r="E179">
        <v>37345137</v>
      </c>
      <c r="F179">
        <v>1</v>
      </c>
      <c r="G179">
        <v>37345137</v>
      </c>
      <c r="H179">
        <v>3</v>
      </c>
      <c r="I179" t="s">
        <v>740</v>
      </c>
      <c r="J179" t="s">
        <v>3</v>
      </c>
      <c r="K179" t="s">
        <v>741</v>
      </c>
      <c r="L179">
        <v>1301</v>
      </c>
      <c r="N179">
        <v>1003</v>
      </c>
      <c r="O179" t="s">
        <v>134</v>
      </c>
      <c r="P179" t="s">
        <v>134</v>
      </c>
      <c r="Q179">
        <v>1</v>
      </c>
      <c r="X179">
        <v>101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 t="s">
        <v>3</v>
      </c>
      <c r="AG179">
        <v>101</v>
      </c>
      <c r="AH179">
        <v>3</v>
      </c>
      <c r="AI179">
        <v>-1</v>
      </c>
      <c r="AJ179" t="s">
        <v>3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ROW(Source!A84)</f>
        <v>84</v>
      </c>
      <c r="B180">
        <v>151752089</v>
      </c>
      <c r="C180">
        <v>151752067</v>
      </c>
      <c r="D180">
        <v>37358932</v>
      </c>
      <c r="E180">
        <v>37345137</v>
      </c>
      <c r="F180">
        <v>1</v>
      </c>
      <c r="G180">
        <v>37345137</v>
      </c>
      <c r="H180">
        <v>3</v>
      </c>
      <c r="I180" t="s">
        <v>742</v>
      </c>
      <c r="J180" t="s">
        <v>3</v>
      </c>
      <c r="K180" t="s">
        <v>743</v>
      </c>
      <c r="L180">
        <v>1354</v>
      </c>
      <c r="N180">
        <v>1010</v>
      </c>
      <c r="O180" t="s">
        <v>29</v>
      </c>
      <c r="P180" t="s">
        <v>29</v>
      </c>
      <c r="Q180">
        <v>1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 t="s">
        <v>3</v>
      </c>
      <c r="AG180">
        <v>0</v>
      </c>
      <c r="AH180">
        <v>3</v>
      </c>
      <c r="AI180">
        <v>-1</v>
      </c>
      <c r="AJ180" t="s">
        <v>3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ROW(Source!A85)</f>
        <v>85</v>
      </c>
      <c r="B181">
        <v>151752078</v>
      </c>
      <c r="C181">
        <v>151752067</v>
      </c>
      <c r="D181">
        <v>37345142</v>
      </c>
      <c r="E181">
        <v>37345137</v>
      </c>
      <c r="F181">
        <v>1</v>
      </c>
      <c r="G181">
        <v>37345137</v>
      </c>
      <c r="H181">
        <v>1</v>
      </c>
      <c r="I181" t="s">
        <v>497</v>
      </c>
      <c r="J181" t="s">
        <v>3</v>
      </c>
      <c r="K181" t="s">
        <v>498</v>
      </c>
      <c r="L181">
        <v>1191</v>
      </c>
      <c r="N181">
        <v>1013</v>
      </c>
      <c r="O181" t="s">
        <v>499</v>
      </c>
      <c r="P181" t="s">
        <v>499</v>
      </c>
      <c r="Q181">
        <v>1</v>
      </c>
      <c r="X181">
        <v>33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1</v>
      </c>
      <c r="AE181">
        <v>1</v>
      </c>
      <c r="AF181" t="s">
        <v>3</v>
      </c>
      <c r="AG181">
        <v>33</v>
      </c>
      <c r="AH181">
        <v>2</v>
      </c>
      <c r="AI181">
        <v>151752068</v>
      </c>
      <c r="AJ181">
        <v>151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ROW(Source!A85)</f>
        <v>85</v>
      </c>
      <c r="B182">
        <v>151752079</v>
      </c>
      <c r="C182">
        <v>151752067</v>
      </c>
      <c r="D182">
        <v>37418162</v>
      </c>
      <c r="E182">
        <v>1</v>
      </c>
      <c r="F182">
        <v>1</v>
      </c>
      <c r="G182">
        <v>37345137</v>
      </c>
      <c r="H182">
        <v>2</v>
      </c>
      <c r="I182" t="s">
        <v>591</v>
      </c>
      <c r="J182" t="s">
        <v>592</v>
      </c>
      <c r="K182" t="s">
        <v>593</v>
      </c>
      <c r="L182">
        <v>1368</v>
      </c>
      <c r="N182">
        <v>1011</v>
      </c>
      <c r="O182" t="s">
        <v>503</v>
      </c>
      <c r="P182" t="s">
        <v>503</v>
      </c>
      <c r="Q182">
        <v>1</v>
      </c>
      <c r="X182">
        <v>2.73</v>
      </c>
      <c r="Y182">
        <v>0</v>
      </c>
      <c r="Z182">
        <v>7.11</v>
      </c>
      <c r="AA182">
        <v>0</v>
      </c>
      <c r="AB182">
        <v>0</v>
      </c>
      <c r="AC182">
        <v>0</v>
      </c>
      <c r="AD182">
        <v>1</v>
      </c>
      <c r="AE182">
        <v>0</v>
      </c>
      <c r="AF182" t="s">
        <v>3</v>
      </c>
      <c r="AG182">
        <v>2.73</v>
      </c>
      <c r="AH182">
        <v>2</v>
      </c>
      <c r="AI182">
        <v>151752069</v>
      </c>
      <c r="AJ182">
        <v>152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ROW(Source!A85)</f>
        <v>85</v>
      </c>
      <c r="B183">
        <v>151752080</v>
      </c>
      <c r="C183">
        <v>151752067</v>
      </c>
      <c r="D183">
        <v>37418445</v>
      </c>
      <c r="E183">
        <v>1</v>
      </c>
      <c r="F183">
        <v>1</v>
      </c>
      <c r="G183">
        <v>37345137</v>
      </c>
      <c r="H183">
        <v>2</v>
      </c>
      <c r="I183" t="s">
        <v>567</v>
      </c>
      <c r="J183" t="s">
        <v>568</v>
      </c>
      <c r="K183" t="s">
        <v>569</v>
      </c>
      <c r="L183">
        <v>1368</v>
      </c>
      <c r="N183">
        <v>1011</v>
      </c>
      <c r="O183" t="s">
        <v>503</v>
      </c>
      <c r="P183" t="s">
        <v>503</v>
      </c>
      <c r="Q183">
        <v>1</v>
      </c>
      <c r="X183">
        <v>1.6</v>
      </c>
      <c r="Y183">
        <v>0</v>
      </c>
      <c r="Z183">
        <v>83.1</v>
      </c>
      <c r="AA183">
        <v>12.62</v>
      </c>
      <c r="AB183">
        <v>0</v>
      </c>
      <c r="AC183">
        <v>0</v>
      </c>
      <c r="AD183">
        <v>1</v>
      </c>
      <c r="AE183">
        <v>0</v>
      </c>
      <c r="AF183" t="s">
        <v>3</v>
      </c>
      <c r="AG183">
        <v>1.6</v>
      </c>
      <c r="AH183">
        <v>2</v>
      </c>
      <c r="AI183">
        <v>151752070</v>
      </c>
      <c r="AJ183">
        <v>153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ROW(Source!A85)</f>
        <v>85</v>
      </c>
      <c r="B184">
        <v>151752081</v>
      </c>
      <c r="C184">
        <v>151752067</v>
      </c>
      <c r="D184">
        <v>37418483</v>
      </c>
      <c r="E184">
        <v>1</v>
      </c>
      <c r="F184">
        <v>1</v>
      </c>
      <c r="G184">
        <v>37345137</v>
      </c>
      <c r="H184">
        <v>2</v>
      </c>
      <c r="I184" t="s">
        <v>594</v>
      </c>
      <c r="J184" t="s">
        <v>595</v>
      </c>
      <c r="K184" t="s">
        <v>596</v>
      </c>
      <c r="L184">
        <v>1368</v>
      </c>
      <c r="N184">
        <v>1011</v>
      </c>
      <c r="O184" t="s">
        <v>503</v>
      </c>
      <c r="P184" t="s">
        <v>503</v>
      </c>
      <c r="Q184">
        <v>1</v>
      </c>
      <c r="X184">
        <v>2.13</v>
      </c>
      <c r="Y184">
        <v>0</v>
      </c>
      <c r="Z184">
        <v>0.77</v>
      </c>
      <c r="AA184">
        <v>0</v>
      </c>
      <c r="AB184">
        <v>0</v>
      </c>
      <c r="AC184">
        <v>0</v>
      </c>
      <c r="AD184">
        <v>1</v>
      </c>
      <c r="AE184">
        <v>0</v>
      </c>
      <c r="AF184" t="s">
        <v>3</v>
      </c>
      <c r="AG184">
        <v>2.13</v>
      </c>
      <c r="AH184">
        <v>2</v>
      </c>
      <c r="AI184">
        <v>151752071</v>
      </c>
      <c r="AJ184">
        <v>154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ROW(Source!A85)</f>
        <v>85</v>
      </c>
      <c r="B185">
        <v>151752082</v>
      </c>
      <c r="C185">
        <v>151752067</v>
      </c>
      <c r="D185">
        <v>113490354</v>
      </c>
      <c r="E185">
        <v>1</v>
      </c>
      <c r="F185">
        <v>1</v>
      </c>
      <c r="G185">
        <v>37345137</v>
      </c>
      <c r="H185">
        <v>2</v>
      </c>
      <c r="I185" t="s">
        <v>612</v>
      </c>
      <c r="J185" t="s">
        <v>613</v>
      </c>
      <c r="K185" t="s">
        <v>614</v>
      </c>
      <c r="L185">
        <v>1368</v>
      </c>
      <c r="N185">
        <v>1011</v>
      </c>
      <c r="O185" t="s">
        <v>503</v>
      </c>
      <c r="P185" t="s">
        <v>503</v>
      </c>
      <c r="Q185">
        <v>1</v>
      </c>
      <c r="X185">
        <v>10.1</v>
      </c>
      <c r="Y185">
        <v>0</v>
      </c>
      <c r="Z185">
        <v>24.13</v>
      </c>
      <c r="AA185">
        <v>12.62</v>
      </c>
      <c r="AB185">
        <v>0</v>
      </c>
      <c r="AC185">
        <v>0</v>
      </c>
      <c r="AD185">
        <v>1</v>
      </c>
      <c r="AE185">
        <v>0</v>
      </c>
      <c r="AF185" t="s">
        <v>3</v>
      </c>
      <c r="AG185">
        <v>10.1</v>
      </c>
      <c r="AH185">
        <v>2</v>
      </c>
      <c r="AI185">
        <v>151752072</v>
      </c>
      <c r="AJ185">
        <v>155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ROW(Source!A85)</f>
        <v>85</v>
      </c>
      <c r="B186">
        <v>151752083</v>
      </c>
      <c r="C186">
        <v>151752067</v>
      </c>
      <c r="D186">
        <v>37394962</v>
      </c>
      <c r="E186">
        <v>1</v>
      </c>
      <c r="F186">
        <v>1</v>
      </c>
      <c r="G186">
        <v>37345137</v>
      </c>
      <c r="H186">
        <v>3</v>
      </c>
      <c r="I186" t="s">
        <v>597</v>
      </c>
      <c r="J186" t="s">
        <v>598</v>
      </c>
      <c r="K186" t="s">
        <v>599</v>
      </c>
      <c r="L186">
        <v>1348</v>
      </c>
      <c r="N186">
        <v>1009</v>
      </c>
      <c r="O186" t="s">
        <v>511</v>
      </c>
      <c r="P186" t="s">
        <v>511</v>
      </c>
      <c r="Q186">
        <v>1000</v>
      </c>
      <c r="X186">
        <v>6.8399999999999997E-3</v>
      </c>
      <c r="Y186">
        <v>8596.85</v>
      </c>
      <c r="Z186">
        <v>0</v>
      </c>
      <c r="AA186">
        <v>0</v>
      </c>
      <c r="AB186">
        <v>0</v>
      </c>
      <c r="AC186">
        <v>0</v>
      </c>
      <c r="AD186">
        <v>1</v>
      </c>
      <c r="AE186">
        <v>0</v>
      </c>
      <c r="AF186" t="s">
        <v>3</v>
      </c>
      <c r="AG186">
        <v>6.8399999999999997E-3</v>
      </c>
      <c r="AH186">
        <v>2</v>
      </c>
      <c r="AI186">
        <v>151752073</v>
      </c>
      <c r="AJ186">
        <v>156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ROW(Source!A85)</f>
        <v>85</v>
      </c>
      <c r="B187">
        <v>151752084</v>
      </c>
      <c r="C187">
        <v>151752067</v>
      </c>
      <c r="D187">
        <v>37393666</v>
      </c>
      <c r="E187">
        <v>1</v>
      </c>
      <c r="F187">
        <v>1</v>
      </c>
      <c r="G187">
        <v>37345137</v>
      </c>
      <c r="H187">
        <v>3</v>
      </c>
      <c r="I187" t="s">
        <v>615</v>
      </c>
      <c r="J187" t="s">
        <v>616</v>
      </c>
      <c r="K187" t="s">
        <v>617</v>
      </c>
      <c r="L187">
        <v>1354</v>
      </c>
      <c r="N187">
        <v>1010</v>
      </c>
      <c r="O187" t="s">
        <v>29</v>
      </c>
      <c r="P187" t="s">
        <v>29</v>
      </c>
      <c r="Q187">
        <v>1</v>
      </c>
      <c r="X187">
        <v>124.5</v>
      </c>
      <c r="Y187">
        <v>3.86</v>
      </c>
      <c r="Z187">
        <v>0</v>
      </c>
      <c r="AA187">
        <v>0</v>
      </c>
      <c r="AB187">
        <v>0</v>
      </c>
      <c r="AC187">
        <v>0</v>
      </c>
      <c r="AD187">
        <v>1</v>
      </c>
      <c r="AE187">
        <v>0</v>
      </c>
      <c r="AF187" t="s">
        <v>3</v>
      </c>
      <c r="AG187">
        <v>124.5</v>
      </c>
      <c r="AH187">
        <v>2</v>
      </c>
      <c r="AI187">
        <v>151752074</v>
      </c>
      <c r="AJ187">
        <v>157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ROW(Source!A85)</f>
        <v>85</v>
      </c>
      <c r="B188">
        <v>151752085</v>
      </c>
      <c r="C188">
        <v>151752067</v>
      </c>
      <c r="D188">
        <v>37393667</v>
      </c>
      <c r="E188">
        <v>1</v>
      </c>
      <c r="F188">
        <v>1</v>
      </c>
      <c r="G188">
        <v>37345137</v>
      </c>
      <c r="H188">
        <v>3</v>
      </c>
      <c r="I188" t="s">
        <v>618</v>
      </c>
      <c r="J188" t="s">
        <v>619</v>
      </c>
      <c r="K188" t="s">
        <v>620</v>
      </c>
      <c r="L188">
        <v>1354</v>
      </c>
      <c r="N188">
        <v>1010</v>
      </c>
      <c r="O188" t="s">
        <v>29</v>
      </c>
      <c r="P188" t="s">
        <v>29</v>
      </c>
      <c r="Q188">
        <v>1</v>
      </c>
      <c r="X188">
        <v>4</v>
      </c>
      <c r="Y188">
        <v>0.89</v>
      </c>
      <c r="Z188">
        <v>0</v>
      </c>
      <c r="AA188">
        <v>0</v>
      </c>
      <c r="AB188">
        <v>0</v>
      </c>
      <c r="AC188">
        <v>0</v>
      </c>
      <c r="AD188">
        <v>1</v>
      </c>
      <c r="AE188">
        <v>0</v>
      </c>
      <c r="AF188" t="s">
        <v>3</v>
      </c>
      <c r="AG188">
        <v>4</v>
      </c>
      <c r="AH188">
        <v>2</v>
      </c>
      <c r="AI188">
        <v>151752075</v>
      </c>
      <c r="AJ188">
        <v>158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ROW(Source!A85)</f>
        <v>85</v>
      </c>
      <c r="B189">
        <v>151752086</v>
      </c>
      <c r="C189">
        <v>151752067</v>
      </c>
      <c r="D189">
        <v>37395586</v>
      </c>
      <c r="E189">
        <v>1</v>
      </c>
      <c r="F189">
        <v>1</v>
      </c>
      <c r="G189">
        <v>37345137</v>
      </c>
      <c r="H189">
        <v>3</v>
      </c>
      <c r="I189" t="s">
        <v>621</v>
      </c>
      <c r="J189" t="s">
        <v>622</v>
      </c>
      <c r="K189" t="s">
        <v>623</v>
      </c>
      <c r="L189">
        <v>1348</v>
      </c>
      <c r="N189">
        <v>1009</v>
      </c>
      <c r="O189" t="s">
        <v>511</v>
      </c>
      <c r="P189" t="s">
        <v>511</v>
      </c>
      <c r="Q189">
        <v>1000</v>
      </c>
      <c r="X189">
        <v>8.0000000000000007E-5</v>
      </c>
      <c r="Y189">
        <v>14336.14</v>
      </c>
      <c r="Z189">
        <v>0</v>
      </c>
      <c r="AA189">
        <v>0</v>
      </c>
      <c r="AB189">
        <v>0</v>
      </c>
      <c r="AC189">
        <v>0</v>
      </c>
      <c r="AD189">
        <v>1</v>
      </c>
      <c r="AE189">
        <v>0</v>
      </c>
      <c r="AF189" t="s">
        <v>3</v>
      </c>
      <c r="AG189">
        <v>8.0000000000000007E-5</v>
      </c>
      <c r="AH189">
        <v>2</v>
      </c>
      <c r="AI189">
        <v>151752076</v>
      </c>
      <c r="AJ189">
        <v>159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ROW(Source!A85)</f>
        <v>85</v>
      </c>
      <c r="B190">
        <v>151752087</v>
      </c>
      <c r="C190">
        <v>151752067</v>
      </c>
      <c r="D190">
        <v>37396635</v>
      </c>
      <c r="E190">
        <v>1</v>
      </c>
      <c r="F190">
        <v>1</v>
      </c>
      <c r="G190">
        <v>37345137</v>
      </c>
      <c r="H190">
        <v>3</v>
      </c>
      <c r="I190" t="s">
        <v>624</v>
      </c>
      <c r="J190" t="s">
        <v>625</v>
      </c>
      <c r="K190" t="s">
        <v>626</v>
      </c>
      <c r="L190">
        <v>1348</v>
      </c>
      <c r="N190">
        <v>1009</v>
      </c>
      <c r="O190" t="s">
        <v>511</v>
      </c>
      <c r="P190" t="s">
        <v>511</v>
      </c>
      <c r="Q190">
        <v>1000</v>
      </c>
      <c r="X190">
        <v>0.10199999999999999</v>
      </c>
      <c r="Y190">
        <v>10651.81</v>
      </c>
      <c r="Z190">
        <v>0</v>
      </c>
      <c r="AA190">
        <v>0</v>
      </c>
      <c r="AB190">
        <v>0</v>
      </c>
      <c r="AC190">
        <v>0</v>
      </c>
      <c r="AD190">
        <v>1</v>
      </c>
      <c r="AE190">
        <v>0</v>
      </c>
      <c r="AF190" t="s">
        <v>3</v>
      </c>
      <c r="AG190">
        <v>0.10199999999999999</v>
      </c>
      <c r="AH190">
        <v>2</v>
      </c>
      <c r="AI190">
        <v>151752077</v>
      </c>
      <c r="AJ190">
        <v>160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ROW(Source!A85)</f>
        <v>85</v>
      </c>
      <c r="B191">
        <v>151752088</v>
      </c>
      <c r="C191">
        <v>151752067</v>
      </c>
      <c r="D191">
        <v>122110232</v>
      </c>
      <c r="E191">
        <v>37345137</v>
      </c>
      <c r="F191">
        <v>1</v>
      </c>
      <c r="G191">
        <v>37345137</v>
      </c>
      <c r="H191">
        <v>3</v>
      </c>
      <c r="I191" t="s">
        <v>740</v>
      </c>
      <c r="J191" t="s">
        <v>3</v>
      </c>
      <c r="K191" t="s">
        <v>741</v>
      </c>
      <c r="L191">
        <v>1301</v>
      </c>
      <c r="N191">
        <v>1003</v>
      </c>
      <c r="O191" t="s">
        <v>134</v>
      </c>
      <c r="P191" t="s">
        <v>134</v>
      </c>
      <c r="Q191">
        <v>1</v>
      </c>
      <c r="X191">
        <v>101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 t="s">
        <v>3</v>
      </c>
      <c r="AG191">
        <v>101</v>
      </c>
      <c r="AH191">
        <v>3</v>
      </c>
      <c r="AI191">
        <v>-1</v>
      </c>
      <c r="AJ191" t="s">
        <v>3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ROW(Source!A85)</f>
        <v>85</v>
      </c>
      <c r="B192">
        <v>151752089</v>
      </c>
      <c r="C192">
        <v>151752067</v>
      </c>
      <c r="D192">
        <v>37358932</v>
      </c>
      <c r="E192">
        <v>37345137</v>
      </c>
      <c r="F192">
        <v>1</v>
      </c>
      <c r="G192">
        <v>37345137</v>
      </c>
      <c r="H192">
        <v>3</v>
      </c>
      <c r="I192" t="s">
        <v>742</v>
      </c>
      <c r="J192" t="s">
        <v>3</v>
      </c>
      <c r="K192" t="s">
        <v>743</v>
      </c>
      <c r="L192">
        <v>1354</v>
      </c>
      <c r="N192">
        <v>1010</v>
      </c>
      <c r="O192" t="s">
        <v>29</v>
      </c>
      <c r="P192" t="s">
        <v>29</v>
      </c>
      <c r="Q192">
        <v>1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 t="s">
        <v>3</v>
      </c>
      <c r="AG192">
        <v>0</v>
      </c>
      <c r="AH192">
        <v>3</v>
      </c>
      <c r="AI192">
        <v>-1</v>
      </c>
      <c r="AJ192" t="s">
        <v>3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ROW(Source!A92)</f>
        <v>92</v>
      </c>
      <c r="B193">
        <v>151752095</v>
      </c>
      <c r="C193">
        <v>151752093</v>
      </c>
      <c r="D193">
        <v>37345142</v>
      </c>
      <c r="E193">
        <v>37345137</v>
      </c>
      <c r="F193">
        <v>1</v>
      </c>
      <c r="G193">
        <v>37345137</v>
      </c>
      <c r="H193">
        <v>1</v>
      </c>
      <c r="I193" t="s">
        <v>497</v>
      </c>
      <c r="J193" t="s">
        <v>3</v>
      </c>
      <c r="K193" t="s">
        <v>498</v>
      </c>
      <c r="L193">
        <v>1191</v>
      </c>
      <c r="N193">
        <v>1013</v>
      </c>
      <c r="O193" t="s">
        <v>499</v>
      </c>
      <c r="P193" t="s">
        <v>499</v>
      </c>
      <c r="Q193">
        <v>1</v>
      </c>
      <c r="X193">
        <v>14.37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1</v>
      </c>
      <c r="AE193">
        <v>1</v>
      </c>
      <c r="AF193" t="s">
        <v>3</v>
      </c>
      <c r="AG193">
        <v>14.37</v>
      </c>
      <c r="AH193">
        <v>2</v>
      </c>
      <c r="AI193">
        <v>151752094</v>
      </c>
      <c r="AJ193">
        <v>161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ROW(Source!A92)</f>
        <v>92</v>
      </c>
      <c r="B194">
        <v>151752096</v>
      </c>
      <c r="C194">
        <v>151752093</v>
      </c>
      <c r="D194">
        <v>37359120</v>
      </c>
      <c r="E194">
        <v>37345137</v>
      </c>
      <c r="F194">
        <v>1</v>
      </c>
      <c r="G194">
        <v>37345137</v>
      </c>
      <c r="H194">
        <v>3</v>
      </c>
      <c r="I194" t="s">
        <v>426</v>
      </c>
      <c r="J194" t="s">
        <v>3</v>
      </c>
      <c r="K194" t="s">
        <v>427</v>
      </c>
      <c r="L194">
        <v>1301</v>
      </c>
      <c r="N194">
        <v>1003</v>
      </c>
      <c r="O194" t="s">
        <v>134</v>
      </c>
      <c r="P194" t="s">
        <v>134</v>
      </c>
      <c r="Q194">
        <v>1</v>
      </c>
      <c r="X194">
        <v>102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 t="s">
        <v>3</v>
      </c>
      <c r="AG194">
        <v>102</v>
      </c>
      <c r="AH194">
        <v>3</v>
      </c>
      <c r="AI194">
        <v>-1</v>
      </c>
      <c r="AJ194" t="s">
        <v>3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ROW(Source!A92)</f>
        <v>92</v>
      </c>
      <c r="B195">
        <v>151752097</v>
      </c>
      <c r="C195">
        <v>151752093</v>
      </c>
      <c r="D195">
        <v>126078723</v>
      </c>
      <c r="E195">
        <v>37345137</v>
      </c>
      <c r="F195">
        <v>1</v>
      </c>
      <c r="G195">
        <v>37345137</v>
      </c>
      <c r="H195">
        <v>3</v>
      </c>
      <c r="I195" t="s">
        <v>429</v>
      </c>
      <c r="J195" t="s">
        <v>3</v>
      </c>
      <c r="K195" t="s">
        <v>430</v>
      </c>
      <c r="L195">
        <v>1354</v>
      </c>
      <c r="N195">
        <v>1010</v>
      </c>
      <c r="O195" t="s">
        <v>29</v>
      </c>
      <c r="P195" t="s">
        <v>29</v>
      </c>
      <c r="Q195">
        <v>1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 t="s">
        <v>3</v>
      </c>
      <c r="AG195">
        <v>0</v>
      </c>
      <c r="AH195">
        <v>3</v>
      </c>
      <c r="AI195">
        <v>-1</v>
      </c>
      <c r="AJ195" t="s">
        <v>3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ROW(Source!A92)</f>
        <v>92</v>
      </c>
      <c r="B196">
        <v>151752098</v>
      </c>
      <c r="C196">
        <v>151752093</v>
      </c>
      <c r="D196">
        <v>37359012</v>
      </c>
      <c r="E196">
        <v>37345137</v>
      </c>
      <c r="F196">
        <v>1</v>
      </c>
      <c r="G196">
        <v>37345137</v>
      </c>
      <c r="H196">
        <v>3</v>
      </c>
      <c r="I196" t="s">
        <v>432</v>
      </c>
      <c r="J196" t="s">
        <v>3</v>
      </c>
      <c r="K196" t="s">
        <v>433</v>
      </c>
      <c r="L196">
        <v>1354</v>
      </c>
      <c r="N196">
        <v>1010</v>
      </c>
      <c r="O196" t="s">
        <v>29</v>
      </c>
      <c r="P196" t="s">
        <v>29</v>
      </c>
      <c r="Q196">
        <v>1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 t="s">
        <v>3</v>
      </c>
      <c r="AG196">
        <v>0</v>
      </c>
      <c r="AH196">
        <v>3</v>
      </c>
      <c r="AI196">
        <v>-1</v>
      </c>
      <c r="AJ196" t="s">
        <v>3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ROW(Source!A93)</f>
        <v>93</v>
      </c>
      <c r="B197">
        <v>151752095</v>
      </c>
      <c r="C197">
        <v>151752093</v>
      </c>
      <c r="D197">
        <v>37345142</v>
      </c>
      <c r="E197">
        <v>37345137</v>
      </c>
      <c r="F197">
        <v>1</v>
      </c>
      <c r="G197">
        <v>37345137</v>
      </c>
      <c r="H197">
        <v>1</v>
      </c>
      <c r="I197" t="s">
        <v>497</v>
      </c>
      <c r="J197" t="s">
        <v>3</v>
      </c>
      <c r="K197" t="s">
        <v>498</v>
      </c>
      <c r="L197">
        <v>1191</v>
      </c>
      <c r="N197">
        <v>1013</v>
      </c>
      <c r="O197" t="s">
        <v>499</v>
      </c>
      <c r="P197" t="s">
        <v>499</v>
      </c>
      <c r="Q197">
        <v>1</v>
      </c>
      <c r="X197">
        <v>14.37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1</v>
      </c>
      <c r="AE197">
        <v>1</v>
      </c>
      <c r="AF197" t="s">
        <v>3</v>
      </c>
      <c r="AG197">
        <v>14.37</v>
      </c>
      <c r="AH197">
        <v>2</v>
      </c>
      <c r="AI197">
        <v>151752094</v>
      </c>
      <c r="AJ197">
        <v>162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ROW(Source!A93)</f>
        <v>93</v>
      </c>
      <c r="B198">
        <v>151752096</v>
      </c>
      <c r="C198">
        <v>151752093</v>
      </c>
      <c r="D198">
        <v>37359120</v>
      </c>
      <c r="E198">
        <v>37345137</v>
      </c>
      <c r="F198">
        <v>1</v>
      </c>
      <c r="G198">
        <v>37345137</v>
      </c>
      <c r="H198">
        <v>3</v>
      </c>
      <c r="I198" t="s">
        <v>426</v>
      </c>
      <c r="J198" t="s">
        <v>3</v>
      </c>
      <c r="K198" t="s">
        <v>427</v>
      </c>
      <c r="L198">
        <v>1301</v>
      </c>
      <c r="N198">
        <v>1003</v>
      </c>
      <c r="O198" t="s">
        <v>134</v>
      </c>
      <c r="P198" t="s">
        <v>134</v>
      </c>
      <c r="Q198">
        <v>1</v>
      </c>
      <c r="X198">
        <v>102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 t="s">
        <v>3</v>
      </c>
      <c r="AG198">
        <v>102</v>
      </c>
      <c r="AH198">
        <v>3</v>
      </c>
      <c r="AI198">
        <v>-1</v>
      </c>
      <c r="AJ198" t="s">
        <v>3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ROW(Source!A93)</f>
        <v>93</v>
      </c>
      <c r="B199">
        <v>151752097</v>
      </c>
      <c r="C199">
        <v>151752093</v>
      </c>
      <c r="D199">
        <v>126078723</v>
      </c>
      <c r="E199">
        <v>37345137</v>
      </c>
      <c r="F199">
        <v>1</v>
      </c>
      <c r="G199">
        <v>37345137</v>
      </c>
      <c r="H199">
        <v>3</v>
      </c>
      <c r="I199" t="s">
        <v>429</v>
      </c>
      <c r="J199" t="s">
        <v>3</v>
      </c>
      <c r="K199" t="s">
        <v>430</v>
      </c>
      <c r="L199">
        <v>1354</v>
      </c>
      <c r="N199">
        <v>1010</v>
      </c>
      <c r="O199" t="s">
        <v>29</v>
      </c>
      <c r="P199" t="s">
        <v>29</v>
      </c>
      <c r="Q199">
        <v>1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 t="s">
        <v>3</v>
      </c>
      <c r="AG199">
        <v>0</v>
      </c>
      <c r="AH199">
        <v>3</v>
      </c>
      <c r="AI199">
        <v>-1</v>
      </c>
      <c r="AJ199" t="s">
        <v>3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ROW(Source!A93)</f>
        <v>93</v>
      </c>
      <c r="B200">
        <v>151752098</v>
      </c>
      <c r="C200">
        <v>151752093</v>
      </c>
      <c r="D200">
        <v>37359012</v>
      </c>
      <c r="E200">
        <v>37345137</v>
      </c>
      <c r="F200">
        <v>1</v>
      </c>
      <c r="G200">
        <v>37345137</v>
      </c>
      <c r="H200">
        <v>3</v>
      </c>
      <c r="I200" t="s">
        <v>432</v>
      </c>
      <c r="J200" t="s">
        <v>3</v>
      </c>
      <c r="K200" t="s">
        <v>433</v>
      </c>
      <c r="L200">
        <v>1354</v>
      </c>
      <c r="N200">
        <v>1010</v>
      </c>
      <c r="O200" t="s">
        <v>29</v>
      </c>
      <c r="P200" t="s">
        <v>29</v>
      </c>
      <c r="Q200">
        <v>1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 t="s">
        <v>3</v>
      </c>
      <c r="AG200">
        <v>0</v>
      </c>
      <c r="AH200">
        <v>3</v>
      </c>
      <c r="AI200">
        <v>-1</v>
      </c>
      <c r="AJ200" t="s">
        <v>3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ROW(Source!A102)</f>
        <v>102</v>
      </c>
      <c r="B201">
        <v>151752113</v>
      </c>
      <c r="C201">
        <v>151752103</v>
      </c>
      <c r="D201">
        <v>37345142</v>
      </c>
      <c r="E201">
        <v>37345137</v>
      </c>
      <c r="F201">
        <v>1</v>
      </c>
      <c r="G201">
        <v>37345137</v>
      </c>
      <c r="H201">
        <v>1</v>
      </c>
      <c r="I201" t="s">
        <v>497</v>
      </c>
      <c r="J201" t="s">
        <v>3</v>
      </c>
      <c r="K201" t="s">
        <v>498</v>
      </c>
      <c r="L201">
        <v>1191</v>
      </c>
      <c r="N201">
        <v>1013</v>
      </c>
      <c r="O201" t="s">
        <v>499</v>
      </c>
      <c r="P201" t="s">
        <v>499</v>
      </c>
      <c r="Q201">
        <v>1</v>
      </c>
      <c r="X201">
        <v>2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1</v>
      </c>
      <c r="AE201">
        <v>1</v>
      </c>
      <c r="AF201" t="s">
        <v>3</v>
      </c>
      <c r="AG201">
        <v>2</v>
      </c>
      <c r="AH201">
        <v>2</v>
      </c>
      <c r="AI201">
        <v>151752104</v>
      </c>
      <c r="AJ201">
        <v>163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ROW(Source!A102)</f>
        <v>102</v>
      </c>
      <c r="B202">
        <v>151752114</v>
      </c>
      <c r="C202">
        <v>151752103</v>
      </c>
      <c r="D202">
        <v>37418018</v>
      </c>
      <c r="E202">
        <v>1</v>
      </c>
      <c r="F202">
        <v>1</v>
      </c>
      <c r="G202">
        <v>37345137</v>
      </c>
      <c r="H202">
        <v>2</v>
      </c>
      <c r="I202" t="s">
        <v>627</v>
      </c>
      <c r="J202" t="s">
        <v>628</v>
      </c>
      <c r="K202" t="s">
        <v>629</v>
      </c>
      <c r="L202">
        <v>1368</v>
      </c>
      <c r="N202">
        <v>1011</v>
      </c>
      <c r="O202" t="s">
        <v>503</v>
      </c>
      <c r="P202" t="s">
        <v>503</v>
      </c>
      <c r="Q202">
        <v>1</v>
      </c>
      <c r="X202">
        <v>0.28999999999999998</v>
      </c>
      <c r="Y202">
        <v>0</v>
      </c>
      <c r="Z202">
        <v>141.16</v>
      </c>
      <c r="AA202">
        <v>14.54</v>
      </c>
      <c r="AB202">
        <v>0</v>
      </c>
      <c r="AC202">
        <v>0</v>
      </c>
      <c r="AD202">
        <v>1</v>
      </c>
      <c r="AE202">
        <v>0</v>
      </c>
      <c r="AF202" t="s">
        <v>3</v>
      </c>
      <c r="AG202">
        <v>0.28999999999999998</v>
      </c>
      <c r="AH202">
        <v>2</v>
      </c>
      <c r="AI202">
        <v>151752105</v>
      </c>
      <c r="AJ202">
        <v>164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ROW(Source!A102)</f>
        <v>102</v>
      </c>
      <c r="B203">
        <v>151752115</v>
      </c>
      <c r="C203">
        <v>151752103</v>
      </c>
      <c r="D203">
        <v>37394895</v>
      </c>
      <c r="E203">
        <v>1</v>
      </c>
      <c r="F203">
        <v>1</v>
      </c>
      <c r="G203">
        <v>37345137</v>
      </c>
      <c r="H203">
        <v>3</v>
      </c>
      <c r="I203" t="s">
        <v>630</v>
      </c>
      <c r="J203" t="s">
        <v>631</v>
      </c>
      <c r="K203" t="s">
        <v>632</v>
      </c>
      <c r="L203">
        <v>1301</v>
      </c>
      <c r="N203">
        <v>1003</v>
      </c>
      <c r="O203" t="s">
        <v>134</v>
      </c>
      <c r="P203" t="s">
        <v>134</v>
      </c>
      <c r="Q203">
        <v>1</v>
      </c>
      <c r="X203">
        <v>10</v>
      </c>
      <c r="Y203">
        <v>0.39</v>
      </c>
      <c r="Z203">
        <v>0</v>
      </c>
      <c r="AA203">
        <v>0</v>
      </c>
      <c r="AB203">
        <v>0</v>
      </c>
      <c r="AC203">
        <v>0</v>
      </c>
      <c r="AD203">
        <v>1</v>
      </c>
      <c r="AE203">
        <v>0</v>
      </c>
      <c r="AF203" t="s">
        <v>3</v>
      </c>
      <c r="AG203">
        <v>10</v>
      </c>
      <c r="AH203">
        <v>2</v>
      </c>
      <c r="AI203">
        <v>151752106</v>
      </c>
      <c r="AJ203">
        <v>165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ROW(Source!A102)</f>
        <v>102</v>
      </c>
      <c r="B204">
        <v>151752116</v>
      </c>
      <c r="C204">
        <v>151752103</v>
      </c>
      <c r="D204">
        <v>37395786</v>
      </c>
      <c r="E204">
        <v>1</v>
      </c>
      <c r="F204">
        <v>1</v>
      </c>
      <c r="G204">
        <v>37345137</v>
      </c>
      <c r="H204">
        <v>3</v>
      </c>
      <c r="I204" t="s">
        <v>633</v>
      </c>
      <c r="J204" t="s">
        <v>634</v>
      </c>
      <c r="K204" t="s">
        <v>635</v>
      </c>
      <c r="L204">
        <v>1346</v>
      </c>
      <c r="N204">
        <v>1009</v>
      </c>
      <c r="O204" t="s">
        <v>507</v>
      </c>
      <c r="P204" t="s">
        <v>507</v>
      </c>
      <c r="Q204">
        <v>1</v>
      </c>
      <c r="X204">
        <v>0.10299999999999999</v>
      </c>
      <c r="Y204">
        <v>6.27</v>
      </c>
      <c r="Z204">
        <v>0</v>
      </c>
      <c r="AA204">
        <v>0</v>
      </c>
      <c r="AB204">
        <v>0</v>
      </c>
      <c r="AC204">
        <v>0</v>
      </c>
      <c r="AD204">
        <v>1</v>
      </c>
      <c r="AE204">
        <v>0</v>
      </c>
      <c r="AF204" t="s">
        <v>3</v>
      </c>
      <c r="AG204">
        <v>0.10299999999999999</v>
      </c>
      <c r="AH204">
        <v>2</v>
      </c>
      <c r="AI204">
        <v>151752107</v>
      </c>
      <c r="AJ204">
        <v>166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ROW(Source!A102)</f>
        <v>102</v>
      </c>
      <c r="B205">
        <v>151752117</v>
      </c>
      <c r="C205">
        <v>151752103</v>
      </c>
      <c r="D205">
        <v>37393756</v>
      </c>
      <c r="E205">
        <v>1</v>
      </c>
      <c r="F205">
        <v>1</v>
      </c>
      <c r="G205">
        <v>37345137</v>
      </c>
      <c r="H205">
        <v>3</v>
      </c>
      <c r="I205" t="s">
        <v>524</v>
      </c>
      <c r="J205" t="s">
        <v>525</v>
      </c>
      <c r="K205" t="s">
        <v>526</v>
      </c>
      <c r="L205">
        <v>1346</v>
      </c>
      <c r="N205">
        <v>1009</v>
      </c>
      <c r="O205" t="s">
        <v>507</v>
      </c>
      <c r="P205" t="s">
        <v>507</v>
      </c>
      <c r="Q205">
        <v>1</v>
      </c>
      <c r="X205">
        <v>0.02</v>
      </c>
      <c r="Y205">
        <v>16.7</v>
      </c>
      <c r="Z205">
        <v>0</v>
      </c>
      <c r="AA205">
        <v>0</v>
      </c>
      <c r="AB205">
        <v>0</v>
      </c>
      <c r="AC205">
        <v>0</v>
      </c>
      <c r="AD205">
        <v>1</v>
      </c>
      <c r="AE205">
        <v>0</v>
      </c>
      <c r="AF205" t="s">
        <v>3</v>
      </c>
      <c r="AG205">
        <v>0.02</v>
      </c>
      <c r="AH205">
        <v>2</v>
      </c>
      <c r="AI205">
        <v>151752108</v>
      </c>
      <c r="AJ205">
        <v>167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ROW(Source!A102)</f>
        <v>102</v>
      </c>
      <c r="B206">
        <v>151752118</v>
      </c>
      <c r="C206">
        <v>151752103</v>
      </c>
      <c r="D206">
        <v>37393898</v>
      </c>
      <c r="E206">
        <v>1</v>
      </c>
      <c r="F206">
        <v>1</v>
      </c>
      <c r="G206">
        <v>37345137</v>
      </c>
      <c r="H206">
        <v>3</v>
      </c>
      <c r="I206" t="s">
        <v>636</v>
      </c>
      <c r="J206" t="s">
        <v>637</v>
      </c>
      <c r="K206" t="s">
        <v>638</v>
      </c>
      <c r="L206">
        <v>1348</v>
      </c>
      <c r="N206">
        <v>1009</v>
      </c>
      <c r="O206" t="s">
        <v>511</v>
      </c>
      <c r="P206" t="s">
        <v>511</v>
      </c>
      <c r="Q206">
        <v>1000</v>
      </c>
      <c r="X206">
        <v>2.0000000000000002E-5</v>
      </c>
      <c r="Y206">
        <v>16189.08</v>
      </c>
      <c r="Z206">
        <v>0</v>
      </c>
      <c r="AA206">
        <v>0</v>
      </c>
      <c r="AB206">
        <v>0</v>
      </c>
      <c r="AC206">
        <v>0</v>
      </c>
      <c r="AD206">
        <v>1</v>
      </c>
      <c r="AE206">
        <v>0</v>
      </c>
      <c r="AF206" t="s">
        <v>3</v>
      </c>
      <c r="AG206">
        <v>2.0000000000000002E-5</v>
      </c>
      <c r="AH206">
        <v>2</v>
      </c>
      <c r="AI206">
        <v>151752109</v>
      </c>
      <c r="AJ206">
        <v>168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ROW(Source!A102)</f>
        <v>102</v>
      </c>
      <c r="B207">
        <v>151752119</v>
      </c>
      <c r="C207">
        <v>151752103</v>
      </c>
      <c r="D207">
        <v>37394268</v>
      </c>
      <c r="E207">
        <v>1</v>
      </c>
      <c r="F207">
        <v>1</v>
      </c>
      <c r="G207">
        <v>37345137</v>
      </c>
      <c r="H207">
        <v>3</v>
      </c>
      <c r="I207" t="s">
        <v>508</v>
      </c>
      <c r="J207" t="s">
        <v>509</v>
      </c>
      <c r="K207" t="s">
        <v>510</v>
      </c>
      <c r="L207">
        <v>1348</v>
      </c>
      <c r="N207">
        <v>1009</v>
      </c>
      <c r="O207" t="s">
        <v>511</v>
      </c>
      <c r="P207" t="s">
        <v>511</v>
      </c>
      <c r="Q207">
        <v>1000</v>
      </c>
      <c r="X207">
        <v>2.0000000000000002E-5</v>
      </c>
      <c r="Y207">
        <v>60966</v>
      </c>
      <c r="Z207">
        <v>0</v>
      </c>
      <c r="AA207">
        <v>0</v>
      </c>
      <c r="AB207">
        <v>0</v>
      </c>
      <c r="AC207">
        <v>0</v>
      </c>
      <c r="AD207">
        <v>1</v>
      </c>
      <c r="AE207">
        <v>0</v>
      </c>
      <c r="AF207" t="s">
        <v>3</v>
      </c>
      <c r="AG207">
        <v>2.0000000000000002E-5</v>
      </c>
      <c r="AH207">
        <v>2</v>
      </c>
      <c r="AI207">
        <v>151752110</v>
      </c>
      <c r="AJ207">
        <v>169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ROW(Source!A102)</f>
        <v>102</v>
      </c>
      <c r="B208">
        <v>151752120</v>
      </c>
      <c r="C208">
        <v>151752103</v>
      </c>
      <c r="D208">
        <v>37397185</v>
      </c>
      <c r="E208">
        <v>1</v>
      </c>
      <c r="F208">
        <v>1</v>
      </c>
      <c r="G208">
        <v>37345137</v>
      </c>
      <c r="H208">
        <v>3</v>
      </c>
      <c r="I208" t="s">
        <v>639</v>
      </c>
      <c r="J208" t="s">
        <v>640</v>
      </c>
      <c r="K208" t="s">
        <v>641</v>
      </c>
      <c r="L208">
        <v>1296</v>
      </c>
      <c r="N208">
        <v>1002</v>
      </c>
      <c r="O208" t="s">
        <v>560</v>
      </c>
      <c r="P208" t="s">
        <v>560</v>
      </c>
      <c r="Q208">
        <v>1</v>
      </c>
      <c r="X208">
        <v>2.1280000000000001</v>
      </c>
      <c r="Y208">
        <v>16.260000000000002</v>
      </c>
      <c r="Z208">
        <v>0</v>
      </c>
      <c r="AA208">
        <v>0</v>
      </c>
      <c r="AB208">
        <v>0</v>
      </c>
      <c r="AC208">
        <v>0</v>
      </c>
      <c r="AD208">
        <v>1</v>
      </c>
      <c r="AE208">
        <v>0</v>
      </c>
      <c r="AF208" t="s">
        <v>3</v>
      </c>
      <c r="AG208">
        <v>2.1280000000000001</v>
      </c>
      <c r="AH208">
        <v>2</v>
      </c>
      <c r="AI208">
        <v>151752111</v>
      </c>
      <c r="AJ208">
        <v>170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ROW(Source!A102)</f>
        <v>102</v>
      </c>
      <c r="B209">
        <v>151752121</v>
      </c>
      <c r="C209">
        <v>151752103</v>
      </c>
      <c r="D209">
        <v>37397091</v>
      </c>
      <c r="E209">
        <v>1</v>
      </c>
      <c r="F209">
        <v>1</v>
      </c>
      <c r="G209">
        <v>37345137</v>
      </c>
      <c r="H209">
        <v>3</v>
      </c>
      <c r="I209" t="s">
        <v>512</v>
      </c>
      <c r="J209" t="s">
        <v>513</v>
      </c>
      <c r="K209" t="s">
        <v>514</v>
      </c>
      <c r="L209">
        <v>1349</v>
      </c>
      <c r="N209">
        <v>1009</v>
      </c>
      <c r="O209" t="s">
        <v>515</v>
      </c>
      <c r="P209" t="s">
        <v>515</v>
      </c>
      <c r="Q209">
        <v>1E-3</v>
      </c>
      <c r="X209">
        <v>4</v>
      </c>
      <c r="Y209">
        <v>7.0000000000000007E-2</v>
      </c>
      <c r="Z209">
        <v>0</v>
      </c>
      <c r="AA209">
        <v>0</v>
      </c>
      <c r="AB209">
        <v>0</v>
      </c>
      <c r="AC209">
        <v>0</v>
      </c>
      <c r="AD209">
        <v>1</v>
      </c>
      <c r="AE209">
        <v>0</v>
      </c>
      <c r="AF209" t="s">
        <v>3</v>
      </c>
      <c r="AG209">
        <v>4</v>
      </c>
      <c r="AH209">
        <v>2</v>
      </c>
      <c r="AI209">
        <v>151752112</v>
      </c>
      <c r="AJ209">
        <v>171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ROW(Source!A102)</f>
        <v>102</v>
      </c>
      <c r="B210">
        <v>151752122</v>
      </c>
      <c r="C210">
        <v>151752103</v>
      </c>
      <c r="D210">
        <v>122131071</v>
      </c>
      <c r="E210">
        <v>37345137</v>
      </c>
      <c r="F210">
        <v>1</v>
      </c>
      <c r="G210">
        <v>37345137</v>
      </c>
      <c r="H210">
        <v>3</v>
      </c>
      <c r="I210" t="s">
        <v>360</v>
      </c>
      <c r="J210" t="s">
        <v>3</v>
      </c>
      <c r="K210" t="s">
        <v>361</v>
      </c>
      <c r="L210">
        <v>1354</v>
      </c>
      <c r="N210">
        <v>1010</v>
      </c>
      <c r="O210" t="s">
        <v>29</v>
      </c>
      <c r="P210" t="s">
        <v>29</v>
      </c>
      <c r="Q210">
        <v>1</v>
      </c>
      <c r="X210">
        <v>1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 t="s">
        <v>3</v>
      </c>
      <c r="AG210">
        <v>1</v>
      </c>
      <c r="AH210">
        <v>3</v>
      </c>
      <c r="AI210">
        <v>-1</v>
      </c>
      <c r="AJ210" t="s">
        <v>3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ROW(Source!A103)</f>
        <v>103</v>
      </c>
      <c r="B211">
        <v>151752113</v>
      </c>
      <c r="C211">
        <v>151752103</v>
      </c>
      <c r="D211">
        <v>37345142</v>
      </c>
      <c r="E211">
        <v>37345137</v>
      </c>
      <c r="F211">
        <v>1</v>
      </c>
      <c r="G211">
        <v>37345137</v>
      </c>
      <c r="H211">
        <v>1</v>
      </c>
      <c r="I211" t="s">
        <v>497</v>
      </c>
      <c r="J211" t="s">
        <v>3</v>
      </c>
      <c r="K211" t="s">
        <v>498</v>
      </c>
      <c r="L211">
        <v>1191</v>
      </c>
      <c r="N211">
        <v>1013</v>
      </c>
      <c r="O211" t="s">
        <v>499</v>
      </c>
      <c r="P211" t="s">
        <v>499</v>
      </c>
      <c r="Q211">
        <v>1</v>
      </c>
      <c r="X211">
        <v>2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1</v>
      </c>
      <c r="AE211">
        <v>1</v>
      </c>
      <c r="AF211" t="s">
        <v>3</v>
      </c>
      <c r="AG211">
        <v>2</v>
      </c>
      <c r="AH211">
        <v>2</v>
      </c>
      <c r="AI211">
        <v>151752104</v>
      </c>
      <c r="AJ211">
        <v>172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ROW(Source!A103)</f>
        <v>103</v>
      </c>
      <c r="B212">
        <v>151752114</v>
      </c>
      <c r="C212">
        <v>151752103</v>
      </c>
      <c r="D212">
        <v>37418018</v>
      </c>
      <c r="E212">
        <v>1</v>
      </c>
      <c r="F212">
        <v>1</v>
      </c>
      <c r="G212">
        <v>37345137</v>
      </c>
      <c r="H212">
        <v>2</v>
      </c>
      <c r="I212" t="s">
        <v>627</v>
      </c>
      <c r="J212" t="s">
        <v>628</v>
      </c>
      <c r="K212" t="s">
        <v>629</v>
      </c>
      <c r="L212">
        <v>1368</v>
      </c>
      <c r="N212">
        <v>1011</v>
      </c>
      <c r="O212" t="s">
        <v>503</v>
      </c>
      <c r="P212" t="s">
        <v>503</v>
      </c>
      <c r="Q212">
        <v>1</v>
      </c>
      <c r="X212">
        <v>0.28999999999999998</v>
      </c>
      <c r="Y212">
        <v>0</v>
      </c>
      <c r="Z212">
        <v>141.16</v>
      </c>
      <c r="AA212">
        <v>14.54</v>
      </c>
      <c r="AB212">
        <v>0</v>
      </c>
      <c r="AC212">
        <v>0</v>
      </c>
      <c r="AD212">
        <v>1</v>
      </c>
      <c r="AE212">
        <v>0</v>
      </c>
      <c r="AF212" t="s">
        <v>3</v>
      </c>
      <c r="AG212">
        <v>0.28999999999999998</v>
      </c>
      <c r="AH212">
        <v>2</v>
      </c>
      <c r="AI212">
        <v>151752105</v>
      </c>
      <c r="AJ212">
        <v>173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ROW(Source!A103)</f>
        <v>103</v>
      </c>
      <c r="B213">
        <v>151752115</v>
      </c>
      <c r="C213">
        <v>151752103</v>
      </c>
      <c r="D213">
        <v>37394895</v>
      </c>
      <c r="E213">
        <v>1</v>
      </c>
      <c r="F213">
        <v>1</v>
      </c>
      <c r="G213">
        <v>37345137</v>
      </c>
      <c r="H213">
        <v>3</v>
      </c>
      <c r="I213" t="s">
        <v>630</v>
      </c>
      <c r="J213" t="s">
        <v>631</v>
      </c>
      <c r="K213" t="s">
        <v>632</v>
      </c>
      <c r="L213">
        <v>1301</v>
      </c>
      <c r="N213">
        <v>1003</v>
      </c>
      <c r="O213" t="s">
        <v>134</v>
      </c>
      <c r="P213" t="s">
        <v>134</v>
      </c>
      <c r="Q213">
        <v>1</v>
      </c>
      <c r="X213">
        <v>10</v>
      </c>
      <c r="Y213">
        <v>0.39</v>
      </c>
      <c r="Z213">
        <v>0</v>
      </c>
      <c r="AA213">
        <v>0</v>
      </c>
      <c r="AB213">
        <v>0</v>
      </c>
      <c r="AC213">
        <v>0</v>
      </c>
      <c r="AD213">
        <v>1</v>
      </c>
      <c r="AE213">
        <v>0</v>
      </c>
      <c r="AF213" t="s">
        <v>3</v>
      </c>
      <c r="AG213">
        <v>10</v>
      </c>
      <c r="AH213">
        <v>2</v>
      </c>
      <c r="AI213">
        <v>151752106</v>
      </c>
      <c r="AJ213">
        <v>174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ROW(Source!A103)</f>
        <v>103</v>
      </c>
      <c r="B214">
        <v>151752116</v>
      </c>
      <c r="C214">
        <v>151752103</v>
      </c>
      <c r="D214">
        <v>37395786</v>
      </c>
      <c r="E214">
        <v>1</v>
      </c>
      <c r="F214">
        <v>1</v>
      </c>
      <c r="G214">
        <v>37345137</v>
      </c>
      <c r="H214">
        <v>3</v>
      </c>
      <c r="I214" t="s">
        <v>633</v>
      </c>
      <c r="J214" t="s">
        <v>634</v>
      </c>
      <c r="K214" t="s">
        <v>635</v>
      </c>
      <c r="L214">
        <v>1346</v>
      </c>
      <c r="N214">
        <v>1009</v>
      </c>
      <c r="O214" t="s">
        <v>507</v>
      </c>
      <c r="P214" t="s">
        <v>507</v>
      </c>
      <c r="Q214">
        <v>1</v>
      </c>
      <c r="X214">
        <v>0.10299999999999999</v>
      </c>
      <c r="Y214">
        <v>6.27</v>
      </c>
      <c r="Z214">
        <v>0</v>
      </c>
      <c r="AA214">
        <v>0</v>
      </c>
      <c r="AB214">
        <v>0</v>
      </c>
      <c r="AC214">
        <v>0</v>
      </c>
      <c r="AD214">
        <v>1</v>
      </c>
      <c r="AE214">
        <v>0</v>
      </c>
      <c r="AF214" t="s">
        <v>3</v>
      </c>
      <c r="AG214">
        <v>0.10299999999999999</v>
      </c>
      <c r="AH214">
        <v>2</v>
      </c>
      <c r="AI214">
        <v>151752107</v>
      </c>
      <c r="AJ214">
        <v>175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ROW(Source!A103)</f>
        <v>103</v>
      </c>
      <c r="B215">
        <v>151752117</v>
      </c>
      <c r="C215">
        <v>151752103</v>
      </c>
      <c r="D215">
        <v>37393756</v>
      </c>
      <c r="E215">
        <v>1</v>
      </c>
      <c r="F215">
        <v>1</v>
      </c>
      <c r="G215">
        <v>37345137</v>
      </c>
      <c r="H215">
        <v>3</v>
      </c>
      <c r="I215" t="s">
        <v>524</v>
      </c>
      <c r="J215" t="s">
        <v>525</v>
      </c>
      <c r="K215" t="s">
        <v>526</v>
      </c>
      <c r="L215">
        <v>1346</v>
      </c>
      <c r="N215">
        <v>1009</v>
      </c>
      <c r="O215" t="s">
        <v>507</v>
      </c>
      <c r="P215" t="s">
        <v>507</v>
      </c>
      <c r="Q215">
        <v>1</v>
      </c>
      <c r="X215">
        <v>0.02</v>
      </c>
      <c r="Y215">
        <v>16.7</v>
      </c>
      <c r="Z215">
        <v>0</v>
      </c>
      <c r="AA215">
        <v>0</v>
      </c>
      <c r="AB215">
        <v>0</v>
      </c>
      <c r="AC215">
        <v>0</v>
      </c>
      <c r="AD215">
        <v>1</v>
      </c>
      <c r="AE215">
        <v>0</v>
      </c>
      <c r="AF215" t="s">
        <v>3</v>
      </c>
      <c r="AG215">
        <v>0.02</v>
      </c>
      <c r="AH215">
        <v>2</v>
      </c>
      <c r="AI215">
        <v>151752108</v>
      </c>
      <c r="AJ215">
        <v>176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ROW(Source!A103)</f>
        <v>103</v>
      </c>
      <c r="B216">
        <v>151752118</v>
      </c>
      <c r="C216">
        <v>151752103</v>
      </c>
      <c r="D216">
        <v>37393898</v>
      </c>
      <c r="E216">
        <v>1</v>
      </c>
      <c r="F216">
        <v>1</v>
      </c>
      <c r="G216">
        <v>37345137</v>
      </c>
      <c r="H216">
        <v>3</v>
      </c>
      <c r="I216" t="s">
        <v>636</v>
      </c>
      <c r="J216" t="s">
        <v>637</v>
      </c>
      <c r="K216" t="s">
        <v>638</v>
      </c>
      <c r="L216">
        <v>1348</v>
      </c>
      <c r="N216">
        <v>1009</v>
      </c>
      <c r="O216" t="s">
        <v>511</v>
      </c>
      <c r="P216" t="s">
        <v>511</v>
      </c>
      <c r="Q216">
        <v>1000</v>
      </c>
      <c r="X216">
        <v>2.0000000000000002E-5</v>
      </c>
      <c r="Y216">
        <v>16189.08</v>
      </c>
      <c r="Z216">
        <v>0</v>
      </c>
      <c r="AA216">
        <v>0</v>
      </c>
      <c r="AB216">
        <v>0</v>
      </c>
      <c r="AC216">
        <v>0</v>
      </c>
      <c r="AD216">
        <v>1</v>
      </c>
      <c r="AE216">
        <v>0</v>
      </c>
      <c r="AF216" t="s">
        <v>3</v>
      </c>
      <c r="AG216">
        <v>2.0000000000000002E-5</v>
      </c>
      <c r="AH216">
        <v>2</v>
      </c>
      <c r="AI216">
        <v>151752109</v>
      </c>
      <c r="AJ216">
        <v>177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ROW(Source!A103)</f>
        <v>103</v>
      </c>
      <c r="B217">
        <v>151752119</v>
      </c>
      <c r="C217">
        <v>151752103</v>
      </c>
      <c r="D217">
        <v>37394268</v>
      </c>
      <c r="E217">
        <v>1</v>
      </c>
      <c r="F217">
        <v>1</v>
      </c>
      <c r="G217">
        <v>37345137</v>
      </c>
      <c r="H217">
        <v>3</v>
      </c>
      <c r="I217" t="s">
        <v>508</v>
      </c>
      <c r="J217" t="s">
        <v>509</v>
      </c>
      <c r="K217" t="s">
        <v>510</v>
      </c>
      <c r="L217">
        <v>1348</v>
      </c>
      <c r="N217">
        <v>1009</v>
      </c>
      <c r="O217" t="s">
        <v>511</v>
      </c>
      <c r="P217" t="s">
        <v>511</v>
      </c>
      <c r="Q217">
        <v>1000</v>
      </c>
      <c r="X217">
        <v>2.0000000000000002E-5</v>
      </c>
      <c r="Y217">
        <v>60966</v>
      </c>
      <c r="Z217">
        <v>0</v>
      </c>
      <c r="AA217">
        <v>0</v>
      </c>
      <c r="AB217">
        <v>0</v>
      </c>
      <c r="AC217">
        <v>0</v>
      </c>
      <c r="AD217">
        <v>1</v>
      </c>
      <c r="AE217">
        <v>0</v>
      </c>
      <c r="AF217" t="s">
        <v>3</v>
      </c>
      <c r="AG217">
        <v>2.0000000000000002E-5</v>
      </c>
      <c r="AH217">
        <v>2</v>
      </c>
      <c r="AI217">
        <v>151752110</v>
      </c>
      <c r="AJ217">
        <v>178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ROW(Source!A103)</f>
        <v>103</v>
      </c>
      <c r="B218">
        <v>151752120</v>
      </c>
      <c r="C218">
        <v>151752103</v>
      </c>
      <c r="D218">
        <v>37397185</v>
      </c>
      <c r="E218">
        <v>1</v>
      </c>
      <c r="F218">
        <v>1</v>
      </c>
      <c r="G218">
        <v>37345137</v>
      </c>
      <c r="H218">
        <v>3</v>
      </c>
      <c r="I218" t="s">
        <v>639</v>
      </c>
      <c r="J218" t="s">
        <v>640</v>
      </c>
      <c r="K218" t="s">
        <v>641</v>
      </c>
      <c r="L218">
        <v>1296</v>
      </c>
      <c r="N218">
        <v>1002</v>
      </c>
      <c r="O218" t="s">
        <v>560</v>
      </c>
      <c r="P218" t="s">
        <v>560</v>
      </c>
      <c r="Q218">
        <v>1</v>
      </c>
      <c r="X218">
        <v>2.1280000000000001</v>
      </c>
      <c r="Y218">
        <v>16.260000000000002</v>
      </c>
      <c r="Z218">
        <v>0</v>
      </c>
      <c r="AA218">
        <v>0</v>
      </c>
      <c r="AB218">
        <v>0</v>
      </c>
      <c r="AC218">
        <v>0</v>
      </c>
      <c r="AD218">
        <v>1</v>
      </c>
      <c r="AE218">
        <v>0</v>
      </c>
      <c r="AF218" t="s">
        <v>3</v>
      </c>
      <c r="AG218">
        <v>2.1280000000000001</v>
      </c>
      <c r="AH218">
        <v>2</v>
      </c>
      <c r="AI218">
        <v>151752111</v>
      </c>
      <c r="AJ218">
        <v>179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ROW(Source!A103)</f>
        <v>103</v>
      </c>
      <c r="B219">
        <v>151752121</v>
      </c>
      <c r="C219">
        <v>151752103</v>
      </c>
      <c r="D219">
        <v>37397091</v>
      </c>
      <c r="E219">
        <v>1</v>
      </c>
      <c r="F219">
        <v>1</v>
      </c>
      <c r="G219">
        <v>37345137</v>
      </c>
      <c r="H219">
        <v>3</v>
      </c>
      <c r="I219" t="s">
        <v>512</v>
      </c>
      <c r="J219" t="s">
        <v>513</v>
      </c>
      <c r="K219" t="s">
        <v>514</v>
      </c>
      <c r="L219">
        <v>1349</v>
      </c>
      <c r="N219">
        <v>1009</v>
      </c>
      <c r="O219" t="s">
        <v>515</v>
      </c>
      <c r="P219" t="s">
        <v>515</v>
      </c>
      <c r="Q219">
        <v>1E-3</v>
      </c>
      <c r="X219">
        <v>4</v>
      </c>
      <c r="Y219">
        <v>7.0000000000000007E-2</v>
      </c>
      <c r="Z219">
        <v>0</v>
      </c>
      <c r="AA219">
        <v>0</v>
      </c>
      <c r="AB219">
        <v>0</v>
      </c>
      <c r="AC219">
        <v>0</v>
      </c>
      <c r="AD219">
        <v>1</v>
      </c>
      <c r="AE219">
        <v>0</v>
      </c>
      <c r="AF219" t="s">
        <v>3</v>
      </c>
      <c r="AG219">
        <v>4</v>
      </c>
      <c r="AH219">
        <v>2</v>
      </c>
      <c r="AI219">
        <v>151752112</v>
      </c>
      <c r="AJ219">
        <v>180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ROW(Source!A103)</f>
        <v>103</v>
      </c>
      <c r="B220">
        <v>151752122</v>
      </c>
      <c r="C220">
        <v>151752103</v>
      </c>
      <c r="D220">
        <v>122131071</v>
      </c>
      <c r="E220">
        <v>37345137</v>
      </c>
      <c r="F220">
        <v>1</v>
      </c>
      <c r="G220">
        <v>37345137</v>
      </c>
      <c r="H220">
        <v>3</v>
      </c>
      <c r="I220" t="s">
        <v>360</v>
      </c>
      <c r="J220" t="s">
        <v>3</v>
      </c>
      <c r="K220" t="s">
        <v>361</v>
      </c>
      <c r="L220">
        <v>1354</v>
      </c>
      <c r="N220">
        <v>1010</v>
      </c>
      <c r="O220" t="s">
        <v>29</v>
      </c>
      <c r="P220" t="s">
        <v>29</v>
      </c>
      <c r="Q220">
        <v>1</v>
      </c>
      <c r="X220">
        <v>1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 t="s">
        <v>3</v>
      </c>
      <c r="AG220">
        <v>1</v>
      </c>
      <c r="AH220">
        <v>3</v>
      </c>
      <c r="AI220">
        <v>-1</v>
      </c>
      <c r="AJ220" t="s">
        <v>3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ROW(Source!A112)</f>
        <v>112</v>
      </c>
      <c r="B221">
        <v>151752141</v>
      </c>
      <c r="C221">
        <v>151752127</v>
      </c>
      <c r="D221">
        <v>37345142</v>
      </c>
      <c r="E221">
        <v>37345137</v>
      </c>
      <c r="F221">
        <v>1</v>
      </c>
      <c r="G221">
        <v>37345137</v>
      </c>
      <c r="H221">
        <v>1</v>
      </c>
      <c r="I221" t="s">
        <v>497</v>
      </c>
      <c r="J221" t="s">
        <v>3</v>
      </c>
      <c r="K221" t="s">
        <v>498</v>
      </c>
      <c r="L221">
        <v>1191</v>
      </c>
      <c r="N221">
        <v>1013</v>
      </c>
      <c r="O221" t="s">
        <v>499</v>
      </c>
      <c r="P221" t="s">
        <v>499</v>
      </c>
      <c r="Q221">
        <v>1</v>
      </c>
      <c r="X221">
        <v>26.8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1</v>
      </c>
      <c r="AE221">
        <v>1</v>
      </c>
      <c r="AF221" t="s">
        <v>3</v>
      </c>
      <c r="AG221">
        <v>26.8</v>
      </c>
      <c r="AH221">
        <v>2</v>
      </c>
      <c r="AI221">
        <v>151752128</v>
      </c>
      <c r="AJ221">
        <v>181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ROW(Source!A112)</f>
        <v>112</v>
      </c>
      <c r="B222">
        <v>151752142</v>
      </c>
      <c r="C222">
        <v>151752127</v>
      </c>
      <c r="D222">
        <v>37418162</v>
      </c>
      <c r="E222">
        <v>1</v>
      </c>
      <c r="F222">
        <v>1</v>
      </c>
      <c r="G222">
        <v>37345137</v>
      </c>
      <c r="H222">
        <v>2</v>
      </c>
      <c r="I222" t="s">
        <v>591</v>
      </c>
      <c r="J222" t="s">
        <v>592</v>
      </c>
      <c r="K222" t="s">
        <v>593</v>
      </c>
      <c r="L222">
        <v>1368</v>
      </c>
      <c r="N222">
        <v>1011</v>
      </c>
      <c r="O222" t="s">
        <v>503</v>
      </c>
      <c r="P222" t="s">
        <v>503</v>
      </c>
      <c r="Q222">
        <v>1</v>
      </c>
      <c r="X222">
        <v>5.53</v>
      </c>
      <c r="Y222">
        <v>0</v>
      </c>
      <c r="Z222">
        <v>7.11</v>
      </c>
      <c r="AA222">
        <v>0</v>
      </c>
      <c r="AB222">
        <v>0</v>
      </c>
      <c r="AC222">
        <v>0</v>
      </c>
      <c r="AD222">
        <v>1</v>
      </c>
      <c r="AE222">
        <v>0</v>
      </c>
      <c r="AF222" t="s">
        <v>3</v>
      </c>
      <c r="AG222">
        <v>5.53</v>
      </c>
      <c r="AH222">
        <v>2</v>
      </c>
      <c r="AI222">
        <v>151752129</v>
      </c>
      <c r="AJ222">
        <v>182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ROW(Source!A112)</f>
        <v>112</v>
      </c>
      <c r="B223">
        <v>151752143</v>
      </c>
      <c r="C223">
        <v>151752127</v>
      </c>
      <c r="D223">
        <v>37418445</v>
      </c>
      <c r="E223">
        <v>1</v>
      </c>
      <c r="F223">
        <v>1</v>
      </c>
      <c r="G223">
        <v>37345137</v>
      </c>
      <c r="H223">
        <v>2</v>
      </c>
      <c r="I223" t="s">
        <v>567</v>
      </c>
      <c r="J223" t="s">
        <v>568</v>
      </c>
      <c r="K223" t="s">
        <v>569</v>
      </c>
      <c r="L223">
        <v>1368</v>
      </c>
      <c r="N223">
        <v>1011</v>
      </c>
      <c r="O223" t="s">
        <v>503</v>
      </c>
      <c r="P223" t="s">
        <v>503</v>
      </c>
      <c r="Q223">
        <v>1</v>
      </c>
      <c r="X223">
        <v>0.43</v>
      </c>
      <c r="Y223">
        <v>0</v>
      </c>
      <c r="Z223">
        <v>83.1</v>
      </c>
      <c r="AA223">
        <v>12.62</v>
      </c>
      <c r="AB223">
        <v>0</v>
      </c>
      <c r="AC223">
        <v>0</v>
      </c>
      <c r="AD223">
        <v>1</v>
      </c>
      <c r="AE223">
        <v>0</v>
      </c>
      <c r="AF223" t="s">
        <v>3</v>
      </c>
      <c r="AG223">
        <v>0.43</v>
      </c>
      <c r="AH223">
        <v>2</v>
      </c>
      <c r="AI223">
        <v>151752130</v>
      </c>
      <c r="AJ223">
        <v>183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ROW(Source!A112)</f>
        <v>112</v>
      </c>
      <c r="B224">
        <v>151752144</v>
      </c>
      <c r="C224">
        <v>151752127</v>
      </c>
      <c r="D224">
        <v>37418483</v>
      </c>
      <c r="E224">
        <v>1</v>
      </c>
      <c r="F224">
        <v>1</v>
      </c>
      <c r="G224">
        <v>37345137</v>
      </c>
      <c r="H224">
        <v>2</v>
      </c>
      <c r="I224" t="s">
        <v>594</v>
      </c>
      <c r="J224" t="s">
        <v>595</v>
      </c>
      <c r="K224" t="s">
        <v>596</v>
      </c>
      <c r="L224">
        <v>1368</v>
      </c>
      <c r="N224">
        <v>1011</v>
      </c>
      <c r="O224" t="s">
        <v>503</v>
      </c>
      <c r="P224" t="s">
        <v>503</v>
      </c>
      <c r="Q224">
        <v>1</v>
      </c>
      <c r="X224">
        <v>5.33</v>
      </c>
      <c r="Y224">
        <v>0</v>
      </c>
      <c r="Z224">
        <v>0.77</v>
      </c>
      <c r="AA224">
        <v>0</v>
      </c>
      <c r="AB224">
        <v>0</v>
      </c>
      <c r="AC224">
        <v>0</v>
      </c>
      <c r="AD224">
        <v>1</v>
      </c>
      <c r="AE224">
        <v>0</v>
      </c>
      <c r="AF224" t="s">
        <v>3</v>
      </c>
      <c r="AG224">
        <v>5.33</v>
      </c>
      <c r="AH224">
        <v>2</v>
      </c>
      <c r="AI224">
        <v>151752131</v>
      </c>
      <c r="AJ224">
        <v>184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ROW(Source!A112)</f>
        <v>112</v>
      </c>
      <c r="B225">
        <v>151752145</v>
      </c>
      <c r="C225">
        <v>151752127</v>
      </c>
      <c r="D225">
        <v>113490354</v>
      </c>
      <c r="E225">
        <v>1</v>
      </c>
      <c r="F225">
        <v>1</v>
      </c>
      <c r="G225">
        <v>37345137</v>
      </c>
      <c r="H225">
        <v>2</v>
      </c>
      <c r="I225" t="s">
        <v>612</v>
      </c>
      <c r="J225" t="s">
        <v>613</v>
      </c>
      <c r="K225" t="s">
        <v>614</v>
      </c>
      <c r="L225">
        <v>1368</v>
      </c>
      <c r="N225">
        <v>1011</v>
      </c>
      <c r="O225" t="s">
        <v>503</v>
      </c>
      <c r="P225" t="s">
        <v>503</v>
      </c>
      <c r="Q225">
        <v>1</v>
      </c>
      <c r="X225">
        <v>17.5</v>
      </c>
      <c r="Y225">
        <v>0</v>
      </c>
      <c r="Z225">
        <v>24.13</v>
      </c>
      <c r="AA225">
        <v>12.62</v>
      </c>
      <c r="AB225">
        <v>0</v>
      </c>
      <c r="AC225">
        <v>0</v>
      </c>
      <c r="AD225">
        <v>1</v>
      </c>
      <c r="AE225">
        <v>0</v>
      </c>
      <c r="AF225" t="s">
        <v>3</v>
      </c>
      <c r="AG225">
        <v>17.5</v>
      </c>
      <c r="AH225">
        <v>2</v>
      </c>
      <c r="AI225">
        <v>151752132</v>
      </c>
      <c r="AJ225">
        <v>185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ROW(Source!A112)</f>
        <v>112</v>
      </c>
      <c r="B226">
        <v>151752146</v>
      </c>
      <c r="C226">
        <v>151752127</v>
      </c>
      <c r="D226">
        <v>37394962</v>
      </c>
      <c r="E226">
        <v>1</v>
      </c>
      <c r="F226">
        <v>1</v>
      </c>
      <c r="G226">
        <v>37345137</v>
      </c>
      <c r="H226">
        <v>3</v>
      </c>
      <c r="I226" t="s">
        <v>597</v>
      </c>
      <c r="J226" t="s">
        <v>598</v>
      </c>
      <c r="K226" t="s">
        <v>599</v>
      </c>
      <c r="L226">
        <v>1348</v>
      </c>
      <c r="N226">
        <v>1009</v>
      </c>
      <c r="O226" t="s">
        <v>511</v>
      </c>
      <c r="P226" t="s">
        <v>511</v>
      </c>
      <c r="Q226">
        <v>1000</v>
      </c>
      <c r="X226">
        <v>1.0499999999999999E-3</v>
      </c>
      <c r="Y226">
        <v>8596.85</v>
      </c>
      <c r="Z226">
        <v>0</v>
      </c>
      <c r="AA226">
        <v>0</v>
      </c>
      <c r="AB226">
        <v>0</v>
      </c>
      <c r="AC226">
        <v>0</v>
      </c>
      <c r="AD226">
        <v>1</v>
      </c>
      <c r="AE226">
        <v>0</v>
      </c>
      <c r="AF226" t="s">
        <v>3</v>
      </c>
      <c r="AG226">
        <v>1.0499999999999999E-3</v>
      </c>
      <c r="AH226">
        <v>2</v>
      </c>
      <c r="AI226">
        <v>151752133</v>
      </c>
      <c r="AJ226">
        <v>186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ROW(Source!A112)</f>
        <v>112</v>
      </c>
      <c r="B227">
        <v>151752147</v>
      </c>
      <c r="C227">
        <v>151752127</v>
      </c>
      <c r="D227">
        <v>37393667</v>
      </c>
      <c r="E227">
        <v>1</v>
      </c>
      <c r="F227">
        <v>1</v>
      </c>
      <c r="G227">
        <v>37345137</v>
      </c>
      <c r="H227">
        <v>3</v>
      </c>
      <c r="I227" t="s">
        <v>618</v>
      </c>
      <c r="J227" t="s">
        <v>619</v>
      </c>
      <c r="K227" t="s">
        <v>620</v>
      </c>
      <c r="L227">
        <v>1354</v>
      </c>
      <c r="N227">
        <v>1010</v>
      </c>
      <c r="O227" t="s">
        <v>29</v>
      </c>
      <c r="P227" t="s">
        <v>29</v>
      </c>
      <c r="Q227">
        <v>1</v>
      </c>
      <c r="X227">
        <v>82</v>
      </c>
      <c r="Y227">
        <v>0.89</v>
      </c>
      <c r="Z227">
        <v>0</v>
      </c>
      <c r="AA227">
        <v>0</v>
      </c>
      <c r="AB227">
        <v>0</v>
      </c>
      <c r="AC227">
        <v>0</v>
      </c>
      <c r="AD227">
        <v>1</v>
      </c>
      <c r="AE227">
        <v>0</v>
      </c>
      <c r="AF227" t="s">
        <v>3</v>
      </c>
      <c r="AG227">
        <v>82</v>
      </c>
      <c r="AH227">
        <v>2</v>
      </c>
      <c r="AI227">
        <v>151752134</v>
      </c>
      <c r="AJ227">
        <v>187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ROW(Source!A112)</f>
        <v>112</v>
      </c>
      <c r="B228">
        <v>151752148</v>
      </c>
      <c r="C228">
        <v>151752127</v>
      </c>
      <c r="D228">
        <v>37396617</v>
      </c>
      <c r="E228">
        <v>1</v>
      </c>
      <c r="F228">
        <v>1</v>
      </c>
      <c r="G228">
        <v>37345137</v>
      </c>
      <c r="H228">
        <v>3</v>
      </c>
      <c r="I228" t="s">
        <v>642</v>
      </c>
      <c r="J228" t="s">
        <v>643</v>
      </c>
      <c r="K228" t="s">
        <v>644</v>
      </c>
      <c r="L228">
        <v>1346</v>
      </c>
      <c r="N228">
        <v>1009</v>
      </c>
      <c r="O228" t="s">
        <v>507</v>
      </c>
      <c r="P228" t="s">
        <v>507</v>
      </c>
      <c r="Q228">
        <v>1</v>
      </c>
      <c r="X228">
        <v>0.03</v>
      </c>
      <c r="Y228">
        <v>520.52</v>
      </c>
      <c r="Z228">
        <v>0</v>
      </c>
      <c r="AA228">
        <v>0</v>
      </c>
      <c r="AB228">
        <v>0</v>
      </c>
      <c r="AC228">
        <v>0</v>
      </c>
      <c r="AD228">
        <v>1</v>
      </c>
      <c r="AE228">
        <v>0</v>
      </c>
      <c r="AF228" t="s">
        <v>3</v>
      </c>
      <c r="AG228">
        <v>0.03</v>
      </c>
      <c r="AH228">
        <v>2</v>
      </c>
      <c r="AI228">
        <v>151752135</v>
      </c>
      <c r="AJ228">
        <v>188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ROW(Source!A112)</f>
        <v>112</v>
      </c>
      <c r="B229">
        <v>151752149</v>
      </c>
      <c r="C229">
        <v>151752127</v>
      </c>
      <c r="D229">
        <v>37393898</v>
      </c>
      <c r="E229">
        <v>1</v>
      </c>
      <c r="F229">
        <v>1</v>
      </c>
      <c r="G229">
        <v>37345137</v>
      </c>
      <c r="H229">
        <v>3</v>
      </c>
      <c r="I229" t="s">
        <v>636</v>
      </c>
      <c r="J229" t="s">
        <v>637</v>
      </c>
      <c r="K229" t="s">
        <v>638</v>
      </c>
      <c r="L229">
        <v>1348</v>
      </c>
      <c r="N229">
        <v>1009</v>
      </c>
      <c r="O229" t="s">
        <v>511</v>
      </c>
      <c r="P229" t="s">
        <v>511</v>
      </c>
      <c r="Q229">
        <v>1000</v>
      </c>
      <c r="X229">
        <v>6.8000000000000005E-4</v>
      </c>
      <c r="Y229">
        <v>16189.08</v>
      </c>
      <c r="Z229">
        <v>0</v>
      </c>
      <c r="AA229">
        <v>0</v>
      </c>
      <c r="AB229">
        <v>0</v>
      </c>
      <c r="AC229">
        <v>0</v>
      </c>
      <c r="AD229">
        <v>1</v>
      </c>
      <c r="AE229">
        <v>0</v>
      </c>
      <c r="AF229" t="s">
        <v>3</v>
      </c>
      <c r="AG229">
        <v>6.8000000000000005E-4</v>
      </c>
      <c r="AH229">
        <v>2</v>
      </c>
      <c r="AI229">
        <v>151752136</v>
      </c>
      <c r="AJ229">
        <v>189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ROW(Source!A112)</f>
        <v>112</v>
      </c>
      <c r="B230">
        <v>151752150</v>
      </c>
      <c r="C230">
        <v>151752127</v>
      </c>
      <c r="D230">
        <v>37394291</v>
      </c>
      <c r="E230">
        <v>1</v>
      </c>
      <c r="F230">
        <v>1</v>
      </c>
      <c r="G230">
        <v>37345137</v>
      </c>
      <c r="H230">
        <v>3</v>
      </c>
      <c r="I230" t="s">
        <v>645</v>
      </c>
      <c r="J230" t="s">
        <v>646</v>
      </c>
      <c r="K230" t="s">
        <v>647</v>
      </c>
      <c r="L230">
        <v>1348</v>
      </c>
      <c r="N230">
        <v>1009</v>
      </c>
      <c r="O230" t="s">
        <v>511</v>
      </c>
      <c r="P230" t="s">
        <v>511</v>
      </c>
      <c r="Q230">
        <v>1000</v>
      </c>
      <c r="X230">
        <v>2.0999999999999999E-3</v>
      </c>
      <c r="Y230">
        <v>7982.5</v>
      </c>
      <c r="Z230">
        <v>0</v>
      </c>
      <c r="AA230">
        <v>0</v>
      </c>
      <c r="AB230">
        <v>0</v>
      </c>
      <c r="AC230">
        <v>0</v>
      </c>
      <c r="AD230">
        <v>1</v>
      </c>
      <c r="AE230">
        <v>0</v>
      </c>
      <c r="AF230" t="s">
        <v>3</v>
      </c>
      <c r="AG230">
        <v>2.0999999999999999E-3</v>
      </c>
      <c r="AH230">
        <v>2</v>
      </c>
      <c r="AI230">
        <v>151752137</v>
      </c>
      <c r="AJ230">
        <v>190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ROW(Source!A112)</f>
        <v>112</v>
      </c>
      <c r="B231">
        <v>151752151</v>
      </c>
      <c r="C231">
        <v>151752127</v>
      </c>
      <c r="D231">
        <v>113490145</v>
      </c>
      <c r="E231">
        <v>1</v>
      </c>
      <c r="F231">
        <v>1</v>
      </c>
      <c r="G231">
        <v>37345137</v>
      </c>
      <c r="H231">
        <v>3</v>
      </c>
      <c r="I231" t="s">
        <v>648</v>
      </c>
      <c r="J231" t="s">
        <v>649</v>
      </c>
      <c r="K231" t="s">
        <v>650</v>
      </c>
      <c r="L231">
        <v>1358</v>
      </c>
      <c r="N231">
        <v>1010</v>
      </c>
      <c r="O231" t="s">
        <v>311</v>
      </c>
      <c r="P231" t="s">
        <v>311</v>
      </c>
      <c r="Q231">
        <v>10</v>
      </c>
      <c r="X231">
        <v>1.02</v>
      </c>
      <c r="Y231">
        <v>5.46</v>
      </c>
      <c r="Z231">
        <v>0</v>
      </c>
      <c r="AA231">
        <v>0</v>
      </c>
      <c r="AB231">
        <v>0</v>
      </c>
      <c r="AC231">
        <v>0</v>
      </c>
      <c r="AD231">
        <v>1</v>
      </c>
      <c r="AE231">
        <v>0</v>
      </c>
      <c r="AF231" t="s">
        <v>3</v>
      </c>
      <c r="AG231">
        <v>1.02</v>
      </c>
      <c r="AH231">
        <v>2</v>
      </c>
      <c r="AI231">
        <v>151752138</v>
      </c>
      <c r="AJ231">
        <v>191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ROW(Source!A112)</f>
        <v>112</v>
      </c>
      <c r="B232">
        <v>151752152</v>
      </c>
      <c r="C232">
        <v>151752127</v>
      </c>
      <c r="D232">
        <v>122156179</v>
      </c>
      <c r="E232">
        <v>1</v>
      </c>
      <c r="F232">
        <v>1</v>
      </c>
      <c r="G232">
        <v>37345137</v>
      </c>
      <c r="H232">
        <v>3</v>
      </c>
      <c r="I232" t="s">
        <v>651</v>
      </c>
      <c r="J232" t="s">
        <v>652</v>
      </c>
      <c r="K232" t="s">
        <v>653</v>
      </c>
      <c r="L232">
        <v>1354</v>
      </c>
      <c r="N232">
        <v>1010</v>
      </c>
      <c r="O232" t="s">
        <v>29</v>
      </c>
      <c r="P232" t="s">
        <v>29</v>
      </c>
      <c r="Q232">
        <v>1</v>
      </c>
      <c r="X232">
        <v>8</v>
      </c>
      <c r="Y232">
        <v>14.99</v>
      </c>
      <c r="Z232">
        <v>0</v>
      </c>
      <c r="AA232">
        <v>0</v>
      </c>
      <c r="AB232">
        <v>0</v>
      </c>
      <c r="AC232">
        <v>0</v>
      </c>
      <c r="AD232">
        <v>1</v>
      </c>
      <c r="AE232">
        <v>0</v>
      </c>
      <c r="AF232" t="s">
        <v>3</v>
      </c>
      <c r="AG232">
        <v>8</v>
      </c>
      <c r="AH232">
        <v>2</v>
      </c>
      <c r="AI232">
        <v>151752139</v>
      </c>
      <c r="AJ232">
        <v>192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ROW(Source!A112)</f>
        <v>112</v>
      </c>
      <c r="B233">
        <v>151752153</v>
      </c>
      <c r="C233">
        <v>151752127</v>
      </c>
      <c r="D233">
        <v>37406939</v>
      </c>
      <c r="E233">
        <v>1</v>
      </c>
      <c r="F233">
        <v>1</v>
      </c>
      <c r="G233">
        <v>37345137</v>
      </c>
      <c r="H233">
        <v>3</v>
      </c>
      <c r="I233" t="s">
        <v>654</v>
      </c>
      <c r="J233" t="s">
        <v>655</v>
      </c>
      <c r="K233" t="s">
        <v>656</v>
      </c>
      <c r="L233">
        <v>1356</v>
      </c>
      <c r="N233">
        <v>1010</v>
      </c>
      <c r="O233" t="s">
        <v>176</v>
      </c>
      <c r="P233" t="s">
        <v>176</v>
      </c>
      <c r="Q233">
        <v>1000</v>
      </c>
      <c r="X233">
        <v>4.1000000000000002E-2</v>
      </c>
      <c r="Y233">
        <v>920</v>
      </c>
      <c r="Z233">
        <v>0</v>
      </c>
      <c r="AA233">
        <v>0</v>
      </c>
      <c r="AB233">
        <v>0</v>
      </c>
      <c r="AC233">
        <v>0</v>
      </c>
      <c r="AD233">
        <v>1</v>
      </c>
      <c r="AE233">
        <v>0</v>
      </c>
      <c r="AF233" t="s">
        <v>3</v>
      </c>
      <c r="AG233">
        <v>4.1000000000000002E-2</v>
      </c>
      <c r="AH233">
        <v>2</v>
      </c>
      <c r="AI233">
        <v>151752140</v>
      </c>
      <c r="AJ233">
        <v>193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ROW(Source!A112)</f>
        <v>112</v>
      </c>
      <c r="B234">
        <v>151752154</v>
      </c>
      <c r="C234">
        <v>151752127</v>
      </c>
      <c r="D234">
        <v>122100905</v>
      </c>
      <c r="E234">
        <v>37345137</v>
      </c>
      <c r="F234">
        <v>1</v>
      </c>
      <c r="G234">
        <v>37345137</v>
      </c>
      <c r="H234">
        <v>3</v>
      </c>
      <c r="I234" t="s">
        <v>444</v>
      </c>
      <c r="J234" t="s">
        <v>3</v>
      </c>
      <c r="K234" t="s">
        <v>445</v>
      </c>
      <c r="L234">
        <v>1301</v>
      </c>
      <c r="N234">
        <v>1003</v>
      </c>
      <c r="O234" t="s">
        <v>134</v>
      </c>
      <c r="P234" t="s">
        <v>134</v>
      </c>
      <c r="Q234">
        <v>1</v>
      </c>
      <c r="X234">
        <v>103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 t="s">
        <v>3</v>
      </c>
      <c r="AG234">
        <v>103</v>
      </c>
      <c r="AH234">
        <v>3</v>
      </c>
      <c r="AI234">
        <v>-1</v>
      </c>
      <c r="AJ234" t="s">
        <v>3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ROW(Source!A112)</f>
        <v>112</v>
      </c>
      <c r="B235">
        <v>151752155</v>
      </c>
      <c r="C235">
        <v>151752127</v>
      </c>
      <c r="D235">
        <v>37358812</v>
      </c>
      <c r="E235">
        <v>37345137</v>
      </c>
      <c r="F235">
        <v>1</v>
      </c>
      <c r="G235">
        <v>37345137</v>
      </c>
      <c r="H235">
        <v>3</v>
      </c>
      <c r="I235" t="s">
        <v>447</v>
      </c>
      <c r="J235" t="s">
        <v>3</v>
      </c>
      <c r="K235" t="s">
        <v>448</v>
      </c>
      <c r="L235">
        <v>1354</v>
      </c>
      <c r="N235">
        <v>1010</v>
      </c>
      <c r="O235" t="s">
        <v>29</v>
      </c>
      <c r="P235" t="s">
        <v>29</v>
      </c>
      <c r="Q235">
        <v>1</v>
      </c>
      <c r="X235">
        <v>17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 t="s">
        <v>3</v>
      </c>
      <c r="AG235">
        <v>17</v>
      </c>
      <c r="AH235">
        <v>3</v>
      </c>
      <c r="AI235">
        <v>-1</v>
      </c>
      <c r="AJ235" t="s">
        <v>3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ROW(Source!A112)</f>
        <v>112</v>
      </c>
      <c r="B236">
        <v>151752156</v>
      </c>
      <c r="C236">
        <v>151752127</v>
      </c>
      <c r="D236">
        <v>122110588</v>
      </c>
      <c r="E236">
        <v>37345137</v>
      </c>
      <c r="F236">
        <v>1</v>
      </c>
      <c r="G236">
        <v>37345137</v>
      </c>
      <c r="H236">
        <v>3</v>
      </c>
      <c r="I236" t="s">
        <v>450</v>
      </c>
      <c r="J236" t="s">
        <v>3</v>
      </c>
      <c r="K236" t="s">
        <v>451</v>
      </c>
      <c r="L236">
        <v>1355</v>
      </c>
      <c r="N236">
        <v>1010</v>
      </c>
      <c r="O236" t="s">
        <v>184</v>
      </c>
      <c r="P236" t="s">
        <v>184</v>
      </c>
      <c r="Q236">
        <v>100</v>
      </c>
      <c r="X236">
        <v>0.65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 t="s">
        <v>3</v>
      </c>
      <c r="AG236">
        <v>0.65</v>
      </c>
      <c r="AH236">
        <v>3</v>
      </c>
      <c r="AI236">
        <v>-1</v>
      </c>
      <c r="AJ236" t="s">
        <v>3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ROW(Source!A112)</f>
        <v>112</v>
      </c>
      <c r="B237">
        <v>151752157</v>
      </c>
      <c r="C237">
        <v>151752127</v>
      </c>
      <c r="D237">
        <v>122111093</v>
      </c>
      <c r="E237">
        <v>37345137</v>
      </c>
      <c r="F237">
        <v>1</v>
      </c>
      <c r="G237">
        <v>37345137</v>
      </c>
      <c r="H237">
        <v>3</v>
      </c>
      <c r="I237" t="s">
        <v>453</v>
      </c>
      <c r="J237" t="s">
        <v>3</v>
      </c>
      <c r="K237" t="s">
        <v>454</v>
      </c>
      <c r="L237">
        <v>1354</v>
      </c>
      <c r="N237">
        <v>1010</v>
      </c>
      <c r="O237" t="s">
        <v>29</v>
      </c>
      <c r="P237" t="s">
        <v>29</v>
      </c>
      <c r="Q237">
        <v>1</v>
      </c>
      <c r="X237">
        <v>8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 t="s">
        <v>3</v>
      </c>
      <c r="AG237">
        <v>8</v>
      </c>
      <c r="AH237">
        <v>3</v>
      </c>
      <c r="AI237">
        <v>-1</v>
      </c>
      <c r="AJ237" t="s">
        <v>3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ROW(Source!A112)</f>
        <v>112</v>
      </c>
      <c r="B238">
        <v>151752158</v>
      </c>
      <c r="C238">
        <v>151752127</v>
      </c>
      <c r="D238">
        <v>122112055</v>
      </c>
      <c r="E238">
        <v>37345137</v>
      </c>
      <c r="F238">
        <v>1</v>
      </c>
      <c r="G238">
        <v>37345137</v>
      </c>
      <c r="H238">
        <v>3</v>
      </c>
      <c r="I238" t="s">
        <v>456</v>
      </c>
      <c r="J238" t="s">
        <v>3</v>
      </c>
      <c r="K238" t="s">
        <v>457</v>
      </c>
      <c r="L238">
        <v>1354</v>
      </c>
      <c r="N238">
        <v>1010</v>
      </c>
      <c r="O238" t="s">
        <v>29</v>
      </c>
      <c r="P238" t="s">
        <v>29</v>
      </c>
      <c r="Q238">
        <v>1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 t="s">
        <v>3</v>
      </c>
      <c r="AG238">
        <v>0</v>
      </c>
      <c r="AH238">
        <v>3</v>
      </c>
      <c r="AI238">
        <v>-1</v>
      </c>
      <c r="AJ238" t="s">
        <v>3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ROW(Source!A113)</f>
        <v>113</v>
      </c>
      <c r="B239">
        <v>151752141</v>
      </c>
      <c r="C239">
        <v>151752127</v>
      </c>
      <c r="D239">
        <v>37345142</v>
      </c>
      <c r="E239">
        <v>37345137</v>
      </c>
      <c r="F239">
        <v>1</v>
      </c>
      <c r="G239">
        <v>37345137</v>
      </c>
      <c r="H239">
        <v>1</v>
      </c>
      <c r="I239" t="s">
        <v>497</v>
      </c>
      <c r="J239" t="s">
        <v>3</v>
      </c>
      <c r="K239" t="s">
        <v>498</v>
      </c>
      <c r="L239">
        <v>1191</v>
      </c>
      <c r="N239">
        <v>1013</v>
      </c>
      <c r="O239" t="s">
        <v>499</v>
      </c>
      <c r="P239" t="s">
        <v>499</v>
      </c>
      <c r="Q239">
        <v>1</v>
      </c>
      <c r="X239">
        <v>26.8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1</v>
      </c>
      <c r="AE239">
        <v>1</v>
      </c>
      <c r="AF239" t="s">
        <v>3</v>
      </c>
      <c r="AG239">
        <v>26.8</v>
      </c>
      <c r="AH239">
        <v>2</v>
      </c>
      <c r="AI239">
        <v>151752128</v>
      </c>
      <c r="AJ239">
        <v>194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ROW(Source!A113)</f>
        <v>113</v>
      </c>
      <c r="B240">
        <v>151752142</v>
      </c>
      <c r="C240">
        <v>151752127</v>
      </c>
      <c r="D240">
        <v>37418162</v>
      </c>
      <c r="E240">
        <v>1</v>
      </c>
      <c r="F240">
        <v>1</v>
      </c>
      <c r="G240">
        <v>37345137</v>
      </c>
      <c r="H240">
        <v>2</v>
      </c>
      <c r="I240" t="s">
        <v>591</v>
      </c>
      <c r="J240" t="s">
        <v>592</v>
      </c>
      <c r="K240" t="s">
        <v>593</v>
      </c>
      <c r="L240">
        <v>1368</v>
      </c>
      <c r="N240">
        <v>1011</v>
      </c>
      <c r="O240" t="s">
        <v>503</v>
      </c>
      <c r="P240" t="s">
        <v>503</v>
      </c>
      <c r="Q240">
        <v>1</v>
      </c>
      <c r="X240">
        <v>5.53</v>
      </c>
      <c r="Y240">
        <v>0</v>
      </c>
      <c r="Z240">
        <v>7.11</v>
      </c>
      <c r="AA240">
        <v>0</v>
      </c>
      <c r="AB240">
        <v>0</v>
      </c>
      <c r="AC240">
        <v>0</v>
      </c>
      <c r="AD240">
        <v>1</v>
      </c>
      <c r="AE240">
        <v>0</v>
      </c>
      <c r="AF240" t="s">
        <v>3</v>
      </c>
      <c r="AG240">
        <v>5.53</v>
      </c>
      <c r="AH240">
        <v>2</v>
      </c>
      <c r="AI240">
        <v>151752129</v>
      </c>
      <c r="AJ240">
        <v>195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">
      <c r="A241">
        <f>ROW(Source!A113)</f>
        <v>113</v>
      </c>
      <c r="B241">
        <v>151752143</v>
      </c>
      <c r="C241">
        <v>151752127</v>
      </c>
      <c r="D241">
        <v>37418445</v>
      </c>
      <c r="E241">
        <v>1</v>
      </c>
      <c r="F241">
        <v>1</v>
      </c>
      <c r="G241">
        <v>37345137</v>
      </c>
      <c r="H241">
        <v>2</v>
      </c>
      <c r="I241" t="s">
        <v>567</v>
      </c>
      <c r="J241" t="s">
        <v>568</v>
      </c>
      <c r="K241" t="s">
        <v>569</v>
      </c>
      <c r="L241">
        <v>1368</v>
      </c>
      <c r="N241">
        <v>1011</v>
      </c>
      <c r="O241" t="s">
        <v>503</v>
      </c>
      <c r="P241" t="s">
        <v>503</v>
      </c>
      <c r="Q241">
        <v>1</v>
      </c>
      <c r="X241">
        <v>0.43</v>
      </c>
      <c r="Y241">
        <v>0</v>
      </c>
      <c r="Z241">
        <v>83.1</v>
      </c>
      <c r="AA241">
        <v>12.62</v>
      </c>
      <c r="AB241">
        <v>0</v>
      </c>
      <c r="AC241">
        <v>0</v>
      </c>
      <c r="AD241">
        <v>1</v>
      </c>
      <c r="AE241">
        <v>0</v>
      </c>
      <c r="AF241" t="s">
        <v>3</v>
      </c>
      <c r="AG241">
        <v>0.43</v>
      </c>
      <c r="AH241">
        <v>2</v>
      </c>
      <c r="AI241">
        <v>151752130</v>
      </c>
      <c r="AJ241">
        <v>196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">
      <c r="A242">
        <f>ROW(Source!A113)</f>
        <v>113</v>
      </c>
      <c r="B242">
        <v>151752144</v>
      </c>
      <c r="C242">
        <v>151752127</v>
      </c>
      <c r="D242">
        <v>37418483</v>
      </c>
      <c r="E242">
        <v>1</v>
      </c>
      <c r="F242">
        <v>1</v>
      </c>
      <c r="G242">
        <v>37345137</v>
      </c>
      <c r="H242">
        <v>2</v>
      </c>
      <c r="I242" t="s">
        <v>594</v>
      </c>
      <c r="J242" t="s">
        <v>595</v>
      </c>
      <c r="K242" t="s">
        <v>596</v>
      </c>
      <c r="L242">
        <v>1368</v>
      </c>
      <c r="N242">
        <v>1011</v>
      </c>
      <c r="O242" t="s">
        <v>503</v>
      </c>
      <c r="P242" t="s">
        <v>503</v>
      </c>
      <c r="Q242">
        <v>1</v>
      </c>
      <c r="X242">
        <v>5.33</v>
      </c>
      <c r="Y242">
        <v>0</v>
      </c>
      <c r="Z242">
        <v>0.77</v>
      </c>
      <c r="AA242">
        <v>0</v>
      </c>
      <c r="AB242">
        <v>0</v>
      </c>
      <c r="AC242">
        <v>0</v>
      </c>
      <c r="AD242">
        <v>1</v>
      </c>
      <c r="AE242">
        <v>0</v>
      </c>
      <c r="AF242" t="s">
        <v>3</v>
      </c>
      <c r="AG242">
        <v>5.33</v>
      </c>
      <c r="AH242">
        <v>2</v>
      </c>
      <c r="AI242">
        <v>151752131</v>
      </c>
      <c r="AJ242">
        <v>197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">
      <c r="A243">
        <f>ROW(Source!A113)</f>
        <v>113</v>
      </c>
      <c r="B243">
        <v>151752145</v>
      </c>
      <c r="C243">
        <v>151752127</v>
      </c>
      <c r="D243">
        <v>113490354</v>
      </c>
      <c r="E243">
        <v>1</v>
      </c>
      <c r="F243">
        <v>1</v>
      </c>
      <c r="G243">
        <v>37345137</v>
      </c>
      <c r="H243">
        <v>2</v>
      </c>
      <c r="I243" t="s">
        <v>612</v>
      </c>
      <c r="J243" t="s">
        <v>613</v>
      </c>
      <c r="K243" t="s">
        <v>614</v>
      </c>
      <c r="L243">
        <v>1368</v>
      </c>
      <c r="N243">
        <v>1011</v>
      </c>
      <c r="O243" t="s">
        <v>503</v>
      </c>
      <c r="P243" t="s">
        <v>503</v>
      </c>
      <c r="Q243">
        <v>1</v>
      </c>
      <c r="X243">
        <v>17.5</v>
      </c>
      <c r="Y243">
        <v>0</v>
      </c>
      <c r="Z243">
        <v>24.13</v>
      </c>
      <c r="AA243">
        <v>12.62</v>
      </c>
      <c r="AB243">
        <v>0</v>
      </c>
      <c r="AC243">
        <v>0</v>
      </c>
      <c r="AD243">
        <v>1</v>
      </c>
      <c r="AE243">
        <v>0</v>
      </c>
      <c r="AF243" t="s">
        <v>3</v>
      </c>
      <c r="AG243">
        <v>17.5</v>
      </c>
      <c r="AH243">
        <v>2</v>
      </c>
      <c r="AI243">
        <v>151752132</v>
      </c>
      <c r="AJ243">
        <v>198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">
      <c r="A244">
        <f>ROW(Source!A113)</f>
        <v>113</v>
      </c>
      <c r="B244">
        <v>151752146</v>
      </c>
      <c r="C244">
        <v>151752127</v>
      </c>
      <c r="D244">
        <v>37394962</v>
      </c>
      <c r="E244">
        <v>1</v>
      </c>
      <c r="F244">
        <v>1</v>
      </c>
      <c r="G244">
        <v>37345137</v>
      </c>
      <c r="H244">
        <v>3</v>
      </c>
      <c r="I244" t="s">
        <v>597</v>
      </c>
      <c r="J244" t="s">
        <v>598</v>
      </c>
      <c r="K244" t="s">
        <v>599</v>
      </c>
      <c r="L244">
        <v>1348</v>
      </c>
      <c r="N244">
        <v>1009</v>
      </c>
      <c r="O244" t="s">
        <v>511</v>
      </c>
      <c r="P244" t="s">
        <v>511</v>
      </c>
      <c r="Q244">
        <v>1000</v>
      </c>
      <c r="X244">
        <v>1.0499999999999999E-3</v>
      </c>
      <c r="Y244">
        <v>8596.85</v>
      </c>
      <c r="Z244">
        <v>0</v>
      </c>
      <c r="AA244">
        <v>0</v>
      </c>
      <c r="AB244">
        <v>0</v>
      </c>
      <c r="AC244">
        <v>0</v>
      </c>
      <c r="AD244">
        <v>1</v>
      </c>
      <c r="AE244">
        <v>0</v>
      </c>
      <c r="AF244" t="s">
        <v>3</v>
      </c>
      <c r="AG244">
        <v>1.0499999999999999E-3</v>
      </c>
      <c r="AH244">
        <v>2</v>
      </c>
      <c r="AI244">
        <v>151752133</v>
      </c>
      <c r="AJ244">
        <v>199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>
        <f>ROW(Source!A113)</f>
        <v>113</v>
      </c>
      <c r="B245">
        <v>151752147</v>
      </c>
      <c r="C245">
        <v>151752127</v>
      </c>
      <c r="D245">
        <v>37393667</v>
      </c>
      <c r="E245">
        <v>1</v>
      </c>
      <c r="F245">
        <v>1</v>
      </c>
      <c r="G245">
        <v>37345137</v>
      </c>
      <c r="H245">
        <v>3</v>
      </c>
      <c r="I245" t="s">
        <v>618</v>
      </c>
      <c r="J245" t="s">
        <v>619</v>
      </c>
      <c r="K245" t="s">
        <v>620</v>
      </c>
      <c r="L245">
        <v>1354</v>
      </c>
      <c r="N245">
        <v>1010</v>
      </c>
      <c r="O245" t="s">
        <v>29</v>
      </c>
      <c r="P245" t="s">
        <v>29</v>
      </c>
      <c r="Q245">
        <v>1</v>
      </c>
      <c r="X245">
        <v>82</v>
      </c>
      <c r="Y245">
        <v>0.89</v>
      </c>
      <c r="Z245">
        <v>0</v>
      </c>
      <c r="AA245">
        <v>0</v>
      </c>
      <c r="AB245">
        <v>0</v>
      </c>
      <c r="AC245">
        <v>0</v>
      </c>
      <c r="AD245">
        <v>1</v>
      </c>
      <c r="AE245">
        <v>0</v>
      </c>
      <c r="AF245" t="s">
        <v>3</v>
      </c>
      <c r="AG245">
        <v>82</v>
      </c>
      <c r="AH245">
        <v>2</v>
      </c>
      <c r="AI245">
        <v>151752134</v>
      </c>
      <c r="AJ245">
        <v>200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">
      <c r="A246">
        <f>ROW(Source!A113)</f>
        <v>113</v>
      </c>
      <c r="B246">
        <v>151752148</v>
      </c>
      <c r="C246">
        <v>151752127</v>
      </c>
      <c r="D246">
        <v>37396617</v>
      </c>
      <c r="E246">
        <v>1</v>
      </c>
      <c r="F246">
        <v>1</v>
      </c>
      <c r="G246">
        <v>37345137</v>
      </c>
      <c r="H246">
        <v>3</v>
      </c>
      <c r="I246" t="s">
        <v>642</v>
      </c>
      <c r="J246" t="s">
        <v>643</v>
      </c>
      <c r="K246" t="s">
        <v>644</v>
      </c>
      <c r="L246">
        <v>1346</v>
      </c>
      <c r="N246">
        <v>1009</v>
      </c>
      <c r="O246" t="s">
        <v>507</v>
      </c>
      <c r="P246" t="s">
        <v>507</v>
      </c>
      <c r="Q246">
        <v>1</v>
      </c>
      <c r="X246">
        <v>0.03</v>
      </c>
      <c r="Y246">
        <v>520.52</v>
      </c>
      <c r="Z246">
        <v>0</v>
      </c>
      <c r="AA246">
        <v>0</v>
      </c>
      <c r="AB246">
        <v>0</v>
      </c>
      <c r="AC246">
        <v>0</v>
      </c>
      <c r="AD246">
        <v>1</v>
      </c>
      <c r="AE246">
        <v>0</v>
      </c>
      <c r="AF246" t="s">
        <v>3</v>
      </c>
      <c r="AG246">
        <v>0.03</v>
      </c>
      <c r="AH246">
        <v>2</v>
      </c>
      <c r="AI246">
        <v>151752135</v>
      </c>
      <c r="AJ246">
        <v>201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">
      <c r="A247">
        <f>ROW(Source!A113)</f>
        <v>113</v>
      </c>
      <c r="B247">
        <v>151752149</v>
      </c>
      <c r="C247">
        <v>151752127</v>
      </c>
      <c r="D247">
        <v>37393898</v>
      </c>
      <c r="E247">
        <v>1</v>
      </c>
      <c r="F247">
        <v>1</v>
      </c>
      <c r="G247">
        <v>37345137</v>
      </c>
      <c r="H247">
        <v>3</v>
      </c>
      <c r="I247" t="s">
        <v>636</v>
      </c>
      <c r="J247" t="s">
        <v>637</v>
      </c>
      <c r="K247" t="s">
        <v>638</v>
      </c>
      <c r="L247">
        <v>1348</v>
      </c>
      <c r="N247">
        <v>1009</v>
      </c>
      <c r="O247" t="s">
        <v>511</v>
      </c>
      <c r="P247" t="s">
        <v>511</v>
      </c>
      <c r="Q247">
        <v>1000</v>
      </c>
      <c r="X247">
        <v>6.8000000000000005E-4</v>
      </c>
      <c r="Y247">
        <v>16189.08</v>
      </c>
      <c r="Z247">
        <v>0</v>
      </c>
      <c r="AA247">
        <v>0</v>
      </c>
      <c r="AB247">
        <v>0</v>
      </c>
      <c r="AC247">
        <v>0</v>
      </c>
      <c r="AD247">
        <v>1</v>
      </c>
      <c r="AE247">
        <v>0</v>
      </c>
      <c r="AF247" t="s">
        <v>3</v>
      </c>
      <c r="AG247">
        <v>6.8000000000000005E-4</v>
      </c>
      <c r="AH247">
        <v>2</v>
      </c>
      <c r="AI247">
        <v>151752136</v>
      </c>
      <c r="AJ247">
        <v>202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">
      <c r="A248">
        <f>ROW(Source!A113)</f>
        <v>113</v>
      </c>
      <c r="B248">
        <v>151752150</v>
      </c>
      <c r="C248">
        <v>151752127</v>
      </c>
      <c r="D248">
        <v>37394291</v>
      </c>
      <c r="E248">
        <v>1</v>
      </c>
      <c r="F248">
        <v>1</v>
      </c>
      <c r="G248">
        <v>37345137</v>
      </c>
      <c r="H248">
        <v>3</v>
      </c>
      <c r="I248" t="s">
        <v>645</v>
      </c>
      <c r="J248" t="s">
        <v>646</v>
      </c>
      <c r="K248" t="s">
        <v>647</v>
      </c>
      <c r="L248">
        <v>1348</v>
      </c>
      <c r="N248">
        <v>1009</v>
      </c>
      <c r="O248" t="s">
        <v>511</v>
      </c>
      <c r="P248" t="s">
        <v>511</v>
      </c>
      <c r="Q248">
        <v>1000</v>
      </c>
      <c r="X248">
        <v>2.0999999999999999E-3</v>
      </c>
      <c r="Y248">
        <v>7982.5</v>
      </c>
      <c r="Z248">
        <v>0</v>
      </c>
      <c r="AA248">
        <v>0</v>
      </c>
      <c r="AB248">
        <v>0</v>
      </c>
      <c r="AC248">
        <v>0</v>
      </c>
      <c r="AD248">
        <v>1</v>
      </c>
      <c r="AE248">
        <v>0</v>
      </c>
      <c r="AF248" t="s">
        <v>3</v>
      </c>
      <c r="AG248">
        <v>2.0999999999999999E-3</v>
      </c>
      <c r="AH248">
        <v>2</v>
      </c>
      <c r="AI248">
        <v>151752137</v>
      </c>
      <c r="AJ248">
        <v>203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">
      <c r="A249">
        <f>ROW(Source!A113)</f>
        <v>113</v>
      </c>
      <c r="B249">
        <v>151752151</v>
      </c>
      <c r="C249">
        <v>151752127</v>
      </c>
      <c r="D249">
        <v>113490145</v>
      </c>
      <c r="E249">
        <v>1</v>
      </c>
      <c r="F249">
        <v>1</v>
      </c>
      <c r="G249">
        <v>37345137</v>
      </c>
      <c r="H249">
        <v>3</v>
      </c>
      <c r="I249" t="s">
        <v>648</v>
      </c>
      <c r="J249" t="s">
        <v>649</v>
      </c>
      <c r="K249" t="s">
        <v>650</v>
      </c>
      <c r="L249">
        <v>1358</v>
      </c>
      <c r="N249">
        <v>1010</v>
      </c>
      <c r="O249" t="s">
        <v>311</v>
      </c>
      <c r="P249" t="s">
        <v>311</v>
      </c>
      <c r="Q249">
        <v>10</v>
      </c>
      <c r="X249">
        <v>1.02</v>
      </c>
      <c r="Y249">
        <v>5.46</v>
      </c>
      <c r="Z249">
        <v>0</v>
      </c>
      <c r="AA249">
        <v>0</v>
      </c>
      <c r="AB249">
        <v>0</v>
      </c>
      <c r="AC249">
        <v>0</v>
      </c>
      <c r="AD249">
        <v>1</v>
      </c>
      <c r="AE249">
        <v>0</v>
      </c>
      <c r="AF249" t="s">
        <v>3</v>
      </c>
      <c r="AG249">
        <v>1.02</v>
      </c>
      <c r="AH249">
        <v>2</v>
      </c>
      <c r="AI249">
        <v>151752138</v>
      </c>
      <c r="AJ249">
        <v>204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">
      <c r="A250">
        <f>ROW(Source!A113)</f>
        <v>113</v>
      </c>
      <c r="B250">
        <v>151752152</v>
      </c>
      <c r="C250">
        <v>151752127</v>
      </c>
      <c r="D250">
        <v>122156179</v>
      </c>
      <c r="E250">
        <v>1</v>
      </c>
      <c r="F250">
        <v>1</v>
      </c>
      <c r="G250">
        <v>37345137</v>
      </c>
      <c r="H250">
        <v>3</v>
      </c>
      <c r="I250" t="s">
        <v>651</v>
      </c>
      <c r="J250" t="s">
        <v>652</v>
      </c>
      <c r="K250" t="s">
        <v>653</v>
      </c>
      <c r="L250">
        <v>1354</v>
      </c>
      <c r="N250">
        <v>1010</v>
      </c>
      <c r="O250" t="s">
        <v>29</v>
      </c>
      <c r="P250" t="s">
        <v>29</v>
      </c>
      <c r="Q250">
        <v>1</v>
      </c>
      <c r="X250">
        <v>8</v>
      </c>
      <c r="Y250">
        <v>14.99</v>
      </c>
      <c r="Z250">
        <v>0</v>
      </c>
      <c r="AA250">
        <v>0</v>
      </c>
      <c r="AB250">
        <v>0</v>
      </c>
      <c r="AC250">
        <v>0</v>
      </c>
      <c r="AD250">
        <v>1</v>
      </c>
      <c r="AE250">
        <v>0</v>
      </c>
      <c r="AF250" t="s">
        <v>3</v>
      </c>
      <c r="AG250">
        <v>8</v>
      </c>
      <c r="AH250">
        <v>2</v>
      </c>
      <c r="AI250">
        <v>151752139</v>
      </c>
      <c r="AJ250">
        <v>205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">
      <c r="A251">
        <f>ROW(Source!A113)</f>
        <v>113</v>
      </c>
      <c r="B251">
        <v>151752153</v>
      </c>
      <c r="C251">
        <v>151752127</v>
      </c>
      <c r="D251">
        <v>37406939</v>
      </c>
      <c r="E251">
        <v>1</v>
      </c>
      <c r="F251">
        <v>1</v>
      </c>
      <c r="G251">
        <v>37345137</v>
      </c>
      <c r="H251">
        <v>3</v>
      </c>
      <c r="I251" t="s">
        <v>654</v>
      </c>
      <c r="J251" t="s">
        <v>655</v>
      </c>
      <c r="K251" t="s">
        <v>656</v>
      </c>
      <c r="L251">
        <v>1356</v>
      </c>
      <c r="N251">
        <v>1010</v>
      </c>
      <c r="O251" t="s">
        <v>176</v>
      </c>
      <c r="P251" t="s">
        <v>176</v>
      </c>
      <c r="Q251">
        <v>1000</v>
      </c>
      <c r="X251">
        <v>4.1000000000000002E-2</v>
      </c>
      <c r="Y251">
        <v>920</v>
      </c>
      <c r="Z251">
        <v>0</v>
      </c>
      <c r="AA251">
        <v>0</v>
      </c>
      <c r="AB251">
        <v>0</v>
      </c>
      <c r="AC251">
        <v>0</v>
      </c>
      <c r="AD251">
        <v>1</v>
      </c>
      <c r="AE251">
        <v>0</v>
      </c>
      <c r="AF251" t="s">
        <v>3</v>
      </c>
      <c r="AG251">
        <v>4.1000000000000002E-2</v>
      </c>
      <c r="AH251">
        <v>2</v>
      </c>
      <c r="AI251">
        <v>151752140</v>
      </c>
      <c r="AJ251">
        <v>206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">
      <c r="A252">
        <f>ROW(Source!A113)</f>
        <v>113</v>
      </c>
      <c r="B252">
        <v>151752154</v>
      </c>
      <c r="C252">
        <v>151752127</v>
      </c>
      <c r="D252">
        <v>122100905</v>
      </c>
      <c r="E252">
        <v>37345137</v>
      </c>
      <c r="F252">
        <v>1</v>
      </c>
      <c r="G252">
        <v>37345137</v>
      </c>
      <c r="H252">
        <v>3</v>
      </c>
      <c r="I252" t="s">
        <v>444</v>
      </c>
      <c r="J252" t="s">
        <v>3</v>
      </c>
      <c r="K252" t="s">
        <v>445</v>
      </c>
      <c r="L252">
        <v>1301</v>
      </c>
      <c r="N252">
        <v>1003</v>
      </c>
      <c r="O252" t="s">
        <v>134</v>
      </c>
      <c r="P252" t="s">
        <v>134</v>
      </c>
      <c r="Q252">
        <v>1</v>
      </c>
      <c r="X252">
        <v>103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 t="s">
        <v>3</v>
      </c>
      <c r="AG252">
        <v>103</v>
      </c>
      <c r="AH252">
        <v>3</v>
      </c>
      <c r="AI252">
        <v>-1</v>
      </c>
      <c r="AJ252" t="s">
        <v>3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">
      <c r="A253">
        <f>ROW(Source!A113)</f>
        <v>113</v>
      </c>
      <c r="B253">
        <v>151752155</v>
      </c>
      <c r="C253">
        <v>151752127</v>
      </c>
      <c r="D253">
        <v>37358812</v>
      </c>
      <c r="E253">
        <v>37345137</v>
      </c>
      <c r="F253">
        <v>1</v>
      </c>
      <c r="G253">
        <v>37345137</v>
      </c>
      <c r="H253">
        <v>3</v>
      </c>
      <c r="I253" t="s">
        <v>447</v>
      </c>
      <c r="J253" t="s">
        <v>3</v>
      </c>
      <c r="K253" t="s">
        <v>448</v>
      </c>
      <c r="L253">
        <v>1354</v>
      </c>
      <c r="N253">
        <v>1010</v>
      </c>
      <c r="O253" t="s">
        <v>29</v>
      </c>
      <c r="P253" t="s">
        <v>29</v>
      </c>
      <c r="Q253">
        <v>1</v>
      </c>
      <c r="X253">
        <v>17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 t="s">
        <v>3</v>
      </c>
      <c r="AG253">
        <v>17</v>
      </c>
      <c r="AH253">
        <v>3</v>
      </c>
      <c r="AI253">
        <v>-1</v>
      </c>
      <c r="AJ253" t="s">
        <v>3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">
      <c r="A254">
        <f>ROW(Source!A113)</f>
        <v>113</v>
      </c>
      <c r="B254">
        <v>151752156</v>
      </c>
      <c r="C254">
        <v>151752127</v>
      </c>
      <c r="D254">
        <v>122110588</v>
      </c>
      <c r="E254">
        <v>37345137</v>
      </c>
      <c r="F254">
        <v>1</v>
      </c>
      <c r="G254">
        <v>37345137</v>
      </c>
      <c r="H254">
        <v>3</v>
      </c>
      <c r="I254" t="s">
        <v>450</v>
      </c>
      <c r="J254" t="s">
        <v>3</v>
      </c>
      <c r="K254" t="s">
        <v>451</v>
      </c>
      <c r="L254">
        <v>1355</v>
      </c>
      <c r="N254">
        <v>1010</v>
      </c>
      <c r="O254" t="s">
        <v>184</v>
      </c>
      <c r="P254" t="s">
        <v>184</v>
      </c>
      <c r="Q254">
        <v>100</v>
      </c>
      <c r="X254">
        <v>0.65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 t="s">
        <v>3</v>
      </c>
      <c r="AG254">
        <v>0.65</v>
      </c>
      <c r="AH254">
        <v>3</v>
      </c>
      <c r="AI254">
        <v>-1</v>
      </c>
      <c r="AJ254" t="s">
        <v>3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">
      <c r="A255">
        <f>ROW(Source!A113)</f>
        <v>113</v>
      </c>
      <c r="B255">
        <v>151752157</v>
      </c>
      <c r="C255">
        <v>151752127</v>
      </c>
      <c r="D255">
        <v>122111093</v>
      </c>
      <c r="E255">
        <v>37345137</v>
      </c>
      <c r="F255">
        <v>1</v>
      </c>
      <c r="G255">
        <v>37345137</v>
      </c>
      <c r="H255">
        <v>3</v>
      </c>
      <c r="I255" t="s">
        <v>453</v>
      </c>
      <c r="J255" t="s">
        <v>3</v>
      </c>
      <c r="K255" t="s">
        <v>454</v>
      </c>
      <c r="L255">
        <v>1354</v>
      </c>
      <c r="N255">
        <v>1010</v>
      </c>
      <c r="O255" t="s">
        <v>29</v>
      </c>
      <c r="P255" t="s">
        <v>29</v>
      </c>
      <c r="Q255">
        <v>1</v>
      </c>
      <c r="X255">
        <v>8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 t="s">
        <v>3</v>
      </c>
      <c r="AG255">
        <v>8</v>
      </c>
      <c r="AH255">
        <v>3</v>
      </c>
      <c r="AI255">
        <v>-1</v>
      </c>
      <c r="AJ255" t="s">
        <v>3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">
      <c r="A256">
        <f>ROW(Source!A113)</f>
        <v>113</v>
      </c>
      <c r="B256">
        <v>151752158</v>
      </c>
      <c r="C256">
        <v>151752127</v>
      </c>
      <c r="D256">
        <v>122112055</v>
      </c>
      <c r="E256">
        <v>37345137</v>
      </c>
      <c r="F256">
        <v>1</v>
      </c>
      <c r="G256">
        <v>37345137</v>
      </c>
      <c r="H256">
        <v>3</v>
      </c>
      <c r="I256" t="s">
        <v>456</v>
      </c>
      <c r="J256" t="s">
        <v>3</v>
      </c>
      <c r="K256" t="s">
        <v>457</v>
      </c>
      <c r="L256">
        <v>1354</v>
      </c>
      <c r="N256">
        <v>1010</v>
      </c>
      <c r="O256" t="s">
        <v>29</v>
      </c>
      <c r="P256" t="s">
        <v>29</v>
      </c>
      <c r="Q256">
        <v>1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 t="s">
        <v>3</v>
      </c>
      <c r="AG256">
        <v>0</v>
      </c>
      <c r="AH256">
        <v>3</v>
      </c>
      <c r="AI256">
        <v>-1</v>
      </c>
      <c r="AJ256" t="s">
        <v>3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">
      <c r="A257">
        <f>ROW(Source!A116)</f>
        <v>116</v>
      </c>
      <c r="B257">
        <v>151752163</v>
      </c>
      <c r="C257">
        <v>151752160</v>
      </c>
      <c r="D257">
        <v>37345142</v>
      </c>
      <c r="E257">
        <v>37345137</v>
      </c>
      <c r="F257">
        <v>1</v>
      </c>
      <c r="G257">
        <v>37345137</v>
      </c>
      <c r="H257">
        <v>1</v>
      </c>
      <c r="I257" t="s">
        <v>497</v>
      </c>
      <c r="J257" t="s">
        <v>3</v>
      </c>
      <c r="K257" t="s">
        <v>498</v>
      </c>
      <c r="L257">
        <v>1191</v>
      </c>
      <c r="N257">
        <v>1013</v>
      </c>
      <c r="O257" t="s">
        <v>499</v>
      </c>
      <c r="P257" t="s">
        <v>499</v>
      </c>
      <c r="Q257">
        <v>1</v>
      </c>
      <c r="X257">
        <v>19.059999999999999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1</v>
      </c>
      <c r="AE257">
        <v>1</v>
      </c>
      <c r="AF257" t="s">
        <v>3</v>
      </c>
      <c r="AG257">
        <v>19.059999999999999</v>
      </c>
      <c r="AH257">
        <v>2</v>
      </c>
      <c r="AI257">
        <v>151752161</v>
      </c>
      <c r="AJ257">
        <v>207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">
      <c r="A258">
        <f>ROW(Source!A116)</f>
        <v>116</v>
      </c>
      <c r="B258">
        <v>151752164</v>
      </c>
      <c r="C258">
        <v>151752160</v>
      </c>
      <c r="D258">
        <v>37418483</v>
      </c>
      <c r="E258">
        <v>1</v>
      </c>
      <c r="F258">
        <v>1</v>
      </c>
      <c r="G258">
        <v>37345137</v>
      </c>
      <c r="H258">
        <v>2</v>
      </c>
      <c r="I258" t="s">
        <v>594</v>
      </c>
      <c r="J258" t="s">
        <v>595</v>
      </c>
      <c r="K258" t="s">
        <v>596</v>
      </c>
      <c r="L258">
        <v>1368</v>
      </c>
      <c r="N258">
        <v>1011</v>
      </c>
      <c r="O258" t="s">
        <v>503</v>
      </c>
      <c r="P258" t="s">
        <v>503</v>
      </c>
      <c r="Q258">
        <v>1</v>
      </c>
      <c r="X258">
        <v>18.5</v>
      </c>
      <c r="Y258">
        <v>0</v>
      </c>
      <c r="Z258">
        <v>0.77</v>
      </c>
      <c r="AA258">
        <v>0</v>
      </c>
      <c r="AB258">
        <v>0</v>
      </c>
      <c r="AC258">
        <v>0</v>
      </c>
      <c r="AD258">
        <v>1</v>
      </c>
      <c r="AE258">
        <v>0</v>
      </c>
      <c r="AF258" t="s">
        <v>3</v>
      </c>
      <c r="AG258">
        <v>18.5</v>
      </c>
      <c r="AH258">
        <v>2</v>
      </c>
      <c r="AI258">
        <v>151752162</v>
      </c>
      <c r="AJ258">
        <v>208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">
      <c r="A259">
        <f>ROW(Source!A117)</f>
        <v>117</v>
      </c>
      <c r="B259">
        <v>151752163</v>
      </c>
      <c r="C259">
        <v>151752160</v>
      </c>
      <c r="D259">
        <v>37345142</v>
      </c>
      <c r="E259">
        <v>37345137</v>
      </c>
      <c r="F259">
        <v>1</v>
      </c>
      <c r="G259">
        <v>37345137</v>
      </c>
      <c r="H259">
        <v>1</v>
      </c>
      <c r="I259" t="s">
        <v>497</v>
      </c>
      <c r="J259" t="s">
        <v>3</v>
      </c>
      <c r="K259" t="s">
        <v>498</v>
      </c>
      <c r="L259">
        <v>1191</v>
      </c>
      <c r="N259">
        <v>1013</v>
      </c>
      <c r="O259" t="s">
        <v>499</v>
      </c>
      <c r="P259" t="s">
        <v>499</v>
      </c>
      <c r="Q259">
        <v>1</v>
      </c>
      <c r="X259">
        <v>19.059999999999999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1</v>
      </c>
      <c r="AE259">
        <v>1</v>
      </c>
      <c r="AF259" t="s">
        <v>3</v>
      </c>
      <c r="AG259">
        <v>19.059999999999999</v>
      </c>
      <c r="AH259">
        <v>2</v>
      </c>
      <c r="AI259">
        <v>151752161</v>
      </c>
      <c r="AJ259">
        <v>209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">
      <c r="A260">
        <f>ROW(Source!A117)</f>
        <v>117</v>
      </c>
      <c r="B260">
        <v>151752164</v>
      </c>
      <c r="C260">
        <v>151752160</v>
      </c>
      <c r="D260">
        <v>37418483</v>
      </c>
      <c r="E260">
        <v>1</v>
      </c>
      <c r="F260">
        <v>1</v>
      </c>
      <c r="G260">
        <v>37345137</v>
      </c>
      <c r="H260">
        <v>2</v>
      </c>
      <c r="I260" t="s">
        <v>594</v>
      </c>
      <c r="J260" t="s">
        <v>595</v>
      </c>
      <c r="K260" t="s">
        <v>596</v>
      </c>
      <c r="L260">
        <v>1368</v>
      </c>
      <c r="N260">
        <v>1011</v>
      </c>
      <c r="O260" t="s">
        <v>503</v>
      </c>
      <c r="P260" t="s">
        <v>503</v>
      </c>
      <c r="Q260">
        <v>1</v>
      </c>
      <c r="X260">
        <v>18.5</v>
      </c>
      <c r="Y260">
        <v>0</v>
      </c>
      <c r="Z260">
        <v>0.77</v>
      </c>
      <c r="AA260">
        <v>0</v>
      </c>
      <c r="AB260">
        <v>0</v>
      </c>
      <c r="AC260">
        <v>0</v>
      </c>
      <c r="AD260">
        <v>1</v>
      </c>
      <c r="AE260">
        <v>0</v>
      </c>
      <c r="AF260" t="s">
        <v>3</v>
      </c>
      <c r="AG260">
        <v>18.5</v>
      </c>
      <c r="AH260">
        <v>2</v>
      </c>
      <c r="AI260">
        <v>151752162</v>
      </c>
      <c r="AJ260">
        <v>210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">
      <c r="A261">
        <f>ROW(Source!A118)</f>
        <v>118</v>
      </c>
      <c r="B261">
        <v>151752167</v>
      </c>
      <c r="C261">
        <v>151752165</v>
      </c>
      <c r="D261">
        <v>37345142</v>
      </c>
      <c r="E261">
        <v>37345137</v>
      </c>
      <c r="F261">
        <v>1</v>
      </c>
      <c r="G261">
        <v>37345137</v>
      </c>
      <c r="H261">
        <v>1</v>
      </c>
      <c r="I261" t="s">
        <v>497</v>
      </c>
      <c r="J261" t="s">
        <v>3</v>
      </c>
      <c r="K261" t="s">
        <v>498</v>
      </c>
      <c r="L261">
        <v>1191</v>
      </c>
      <c r="N261">
        <v>1013</v>
      </c>
      <c r="O261" t="s">
        <v>499</v>
      </c>
      <c r="P261" t="s">
        <v>499</v>
      </c>
      <c r="Q261">
        <v>1</v>
      </c>
      <c r="X261">
        <v>0.55000000000000004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1</v>
      </c>
      <c r="AE261">
        <v>1</v>
      </c>
      <c r="AF261" t="s">
        <v>3</v>
      </c>
      <c r="AG261">
        <v>0.55000000000000004</v>
      </c>
      <c r="AH261">
        <v>2</v>
      </c>
      <c r="AI261">
        <v>151752166</v>
      </c>
      <c r="AJ261">
        <v>211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">
      <c r="A262">
        <f>ROW(Source!A119)</f>
        <v>119</v>
      </c>
      <c r="B262">
        <v>151752167</v>
      </c>
      <c r="C262">
        <v>151752165</v>
      </c>
      <c r="D262">
        <v>37345142</v>
      </c>
      <c r="E262">
        <v>37345137</v>
      </c>
      <c r="F262">
        <v>1</v>
      </c>
      <c r="G262">
        <v>37345137</v>
      </c>
      <c r="H262">
        <v>1</v>
      </c>
      <c r="I262" t="s">
        <v>497</v>
      </c>
      <c r="J262" t="s">
        <v>3</v>
      </c>
      <c r="K262" t="s">
        <v>498</v>
      </c>
      <c r="L262">
        <v>1191</v>
      </c>
      <c r="N262">
        <v>1013</v>
      </c>
      <c r="O262" t="s">
        <v>499</v>
      </c>
      <c r="P262" t="s">
        <v>499</v>
      </c>
      <c r="Q262">
        <v>1</v>
      </c>
      <c r="X262">
        <v>0.55000000000000004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1</v>
      </c>
      <c r="AE262">
        <v>1</v>
      </c>
      <c r="AF262" t="s">
        <v>3</v>
      </c>
      <c r="AG262">
        <v>0.55000000000000004</v>
      </c>
      <c r="AH262">
        <v>2</v>
      </c>
      <c r="AI262">
        <v>151752166</v>
      </c>
      <c r="AJ262">
        <v>212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">
      <c r="A263">
        <f>ROW(Source!A120)</f>
        <v>120</v>
      </c>
      <c r="B263">
        <v>151752174</v>
      </c>
      <c r="C263">
        <v>151752168</v>
      </c>
      <c r="D263">
        <v>37345142</v>
      </c>
      <c r="E263">
        <v>37345137</v>
      </c>
      <c r="F263">
        <v>1</v>
      </c>
      <c r="G263">
        <v>37345137</v>
      </c>
      <c r="H263">
        <v>1</v>
      </c>
      <c r="I263" t="s">
        <v>497</v>
      </c>
      <c r="J263" t="s">
        <v>3</v>
      </c>
      <c r="K263" t="s">
        <v>498</v>
      </c>
      <c r="L263">
        <v>1191</v>
      </c>
      <c r="N263">
        <v>1013</v>
      </c>
      <c r="O263" t="s">
        <v>499</v>
      </c>
      <c r="P263" t="s">
        <v>499</v>
      </c>
      <c r="Q263">
        <v>1</v>
      </c>
      <c r="X263">
        <v>109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1</v>
      </c>
      <c r="AE263">
        <v>1</v>
      </c>
      <c r="AF263" t="s">
        <v>3</v>
      </c>
      <c r="AG263">
        <v>109</v>
      </c>
      <c r="AH263">
        <v>2</v>
      </c>
      <c r="AI263">
        <v>151752169</v>
      </c>
      <c r="AJ263">
        <v>213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">
      <c r="A264">
        <f>ROW(Source!A120)</f>
        <v>120</v>
      </c>
      <c r="B264">
        <v>151752175</v>
      </c>
      <c r="C264">
        <v>151752168</v>
      </c>
      <c r="D264">
        <v>37393565</v>
      </c>
      <c r="E264">
        <v>1</v>
      </c>
      <c r="F264">
        <v>1</v>
      </c>
      <c r="G264">
        <v>37345137</v>
      </c>
      <c r="H264">
        <v>3</v>
      </c>
      <c r="I264" t="s">
        <v>657</v>
      </c>
      <c r="J264" t="s">
        <v>658</v>
      </c>
      <c r="K264" t="s">
        <v>659</v>
      </c>
      <c r="L264">
        <v>1348</v>
      </c>
      <c r="N264">
        <v>1009</v>
      </c>
      <c r="O264" t="s">
        <v>511</v>
      </c>
      <c r="P264" t="s">
        <v>511</v>
      </c>
      <c r="Q264">
        <v>1000</v>
      </c>
      <c r="X264">
        <v>2E-3</v>
      </c>
      <c r="Y264">
        <v>6521.42</v>
      </c>
      <c r="Z264">
        <v>0</v>
      </c>
      <c r="AA264">
        <v>0</v>
      </c>
      <c r="AB264">
        <v>0</v>
      </c>
      <c r="AC264">
        <v>0</v>
      </c>
      <c r="AD264">
        <v>1</v>
      </c>
      <c r="AE264">
        <v>0</v>
      </c>
      <c r="AF264" t="s">
        <v>3</v>
      </c>
      <c r="AG264">
        <v>2E-3</v>
      </c>
      <c r="AH264">
        <v>2</v>
      </c>
      <c r="AI264">
        <v>151752170</v>
      </c>
      <c r="AJ264">
        <v>214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">
      <c r="A265">
        <f>ROW(Source!A120)</f>
        <v>120</v>
      </c>
      <c r="B265">
        <v>151752176</v>
      </c>
      <c r="C265">
        <v>151752168</v>
      </c>
      <c r="D265">
        <v>37393650</v>
      </c>
      <c r="E265">
        <v>1</v>
      </c>
      <c r="F265">
        <v>1</v>
      </c>
      <c r="G265">
        <v>37345137</v>
      </c>
      <c r="H265">
        <v>3</v>
      </c>
      <c r="I265" t="s">
        <v>660</v>
      </c>
      <c r="J265" t="s">
        <v>661</v>
      </c>
      <c r="K265" t="s">
        <v>662</v>
      </c>
      <c r="L265">
        <v>1339</v>
      </c>
      <c r="N265">
        <v>1007</v>
      </c>
      <c r="O265" t="s">
        <v>220</v>
      </c>
      <c r="P265" t="s">
        <v>220</v>
      </c>
      <c r="Q265">
        <v>1</v>
      </c>
      <c r="X265">
        <v>5.3999999999999999E-2</v>
      </c>
      <c r="Y265">
        <v>1828.56</v>
      </c>
      <c r="Z265">
        <v>0</v>
      </c>
      <c r="AA265">
        <v>0</v>
      </c>
      <c r="AB265">
        <v>0</v>
      </c>
      <c r="AC265">
        <v>0</v>
      </c>
      <c r="AD265">
        <v>1</v>
      </c>
      <c r="AE265">
        <v>0</v>
      </c>
      <c r="AF265" t="s">
        <v>3</v>
      </c>
      <c r="AG265">
        <v>5.3999999999999999E-2</v>
      </c>
      <c r="AH265">
        <v>2</v>
      </c>
      <c r="AI265">
        <v>151752171</v>
      </c>
      <c r="AJ265">
        <v>215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">
      <c r="A266">
        <f>ROW(Source!A120)</f>
        <v>120</v>
      </c>
      <c r="B266">
        <v>151752177</v>
      </c>
      <c r="C266">
        <v>151752168</v>
      </c>
      <c r="D266">
        <v>37393520</v>
      </c>
      <c r="E266">
        <v>1</v>
      </c>
      <c r="F266">
        <v>1</v>
      </c>
      <c r="G266">
        <v>37345137</v>
      </c>
      <c r="H266">
        <v>3</v>
      </c>
      <c r="I266" t="s">
        <v>663</v>
      </c>
      <c r="J266" t="s">
        <v>664</v>
      </c>
      <c r="K266" t="s">
        <v>665</v>
      </c>
      <c r="L266">
        <v>1339</v>
      </c>
      <c r="N266">
        <v>1007</v>
      </c>
      <c r="O266" t="s">
        <v>220</v>
      </c>
      <c r="P266" t="s">
        <v>220</v>
      </c>
      <c r="Q266">
        <v>1</v>
      </c>
      <c r="X266">
        <v>6.7000000000000004E-2</v>
      </c>
      <c r="Y266">
        <v>2472.13</v>
      </c>
      <c r="Z266">
        <v>0</v>
      </c>
      <c r="AA266">
        <v>0</v>
      </c>
      <c r="AB266">
        <v>0</v>
      </c>
      <c r="AC266">
        <v>0</v>
      </c>
      <c r="AD266">
        <v>1</v>
      </c>
      <c r="AE266">
        <v>0</v>
      </c>
      <c r="AF266" t="s">
        <v>3</v>
      </c>
      <c r="AG266">
        <v>6.7000000000000004E-2</v>
      </c>
      <c r="AH266">
        <v>2</v>
      </c>
      <c r="AI266">
        <v>151752172</v>
      </c>
      <c r="AJ266">
        <v>216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">
      <c r="A267">
        <f>ROW(Source!A120)</f>
        <v>120</v>
      </c>
      <c r="B267">
        <v>151752178</v>
      </c>
      <c r="C267">
        <v>151752168</v>
      </c>
      <c r="D267">
        <v>90300495</v>
      </c>
      <c r="E267">
        <v>37345137</v>
      </c>
      <c r="F267">
        <v>1</v>
      </c>
      <c r="G267">
        <v>37345137</v>
      </c>
      <c r="H267">
        <v>3</v>
      </c>
      <c r="I267" t="s">
        <v>744</v>
      </c>
      <c r="J267" t="s">
        <v>3</v>
      </c>
      <c r="K267" t="s">
        <v>745</v>
      </c>
      <c r="L267">
        <v>1339</v>
      </c>
      <c r="N267">
        <v>1007</v>
      </c>
      <c r="O267" t="s">
        <v>220</v>
      </c>
      <c r="P267" t="s">
        <v>220</v>
      </c>
      <c r="Q267">
        <v>1</v>
      </c>
      <c r="X267">
        <v>0.312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 t="s">
        <v>3</v>
      </c>
      <c r="AG267">
        <v>0.312</v>
      </c>
      <c r="AH267">
        <v>3</v>
      </c>
      <c r="AI267">
        <v>-1</v>
      </c>
      <c r="AJ267" t="s">
        <v>3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">
      <c r="A268">
        <f>ROW(Source!A121)</f>
        <v>121</v>
      </c>
      <c r="B268">
        <v>151752174</v>
      </c>
      <c r="C268">
        <v>151752168</v>
      </c>
      <c r="D268">
        <v>37345142</v>
      </c>
      <c r="E268">
        <v>37345137</v>
      </c>
      <c r="F268">
        <v>1</v>
      </c>
      <c r="G268">
        <v>37345137</v>
      </c>
      <c r="H268">
        <v>1</v>
      </c>
      <c r="I268" t="s">
        <v>497</v>
      </c>
      <c r="J268" t="s">
        <v>3</v>
      </c>
      <c r="K268" t="s">
        <v>498</v>
      </c>
      <c r="L268">
        <v>1191</v>
      </c>
      <c r="N268">
        <v>1013</v>
      </c>
      <c r="O268" t="s">
        <v>499</v>
      </c>
      <c r="P268" t="s">
        <v>499</v>
      </c>
      <c r="Q268">
        <v>1</v>
      </c>
      <c r="X268">
        <v>109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1</v>
      </c>
      <c r="AE268">
        <v>1</v>
      </c>
      <c r="AF268" t="s">
        <v>3</v>
      </c>
      <c r="AG268">
        <v>109</v>
      </c>
      <c r="AH268">
        <v>2</v>
      </c>
      <c r="AI268">
        <v>151752169</v>
      </c>
      <c r="AJ268">
        <v>218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 x14ac:dyDescent="0.2">
      <c r="A269">
        <f>ROW(Source!A121)</f>
        <v>121</v>
      </c>
      <c r="B269">
        <v>151752175</v>
      </c>
      <c r="C269">
        <v>151752168</v>
      </c>
      <c r="D269">
        <v>37393565</v>
      </c>
      <c r="E269">
        <v>1</v>
      </c>
      <c r="F269">
        <v>1</v>
      </c>
      <c r="G269">
        <v>37345137</v>
      </c>
      <c r="H269">
        <v>3</v>
      </c>
      <c r="I269" t="s">
        <v>657</v>
      </c>
      <c r="J269" t="s">
        <v>658</v>
      </c>
      <c r="K269" t="s">
        <v>659</v>
      </c>
      <c r="L269">
        <v>1348</v>
      </c>
      <c r="N269">
        <v>1009</v>
      </c>
      <c r="O269" t="s">
        <v>511</v>
      </c>
      <c r="P269" t="s">
        <v>511</v>
      </c>
      <c r="Q269">
        <v>1000</v>
      </c>
      <c r="X269">
        <v>2E-3</v>
      </c>
      <c r="Y269">
        <v>6521.42</v>
      </c>
      <c r="Z269">
        <v>0</v>
      </c>
      <c r="AA269">
        <v>0</v>
      </c>
      <c r="AB269">
        <v>0</v>
      </c>
      <c r="AC269">
        <v>0</v>
      </c>
      <c r="AD269">
        <v>1</v>
      </c>
      <c r="AE269">
        <v>0</v>
      </c>
      <c r="AF269" t="s">
        <v>3</v>
      </c>
      <c r="AG269">
        <v>2E-3</v>
      </c>
      <c r="AH269">
        <v>2</v>
      </c>
      <c r="AI269">
        <v>151752170</v>
      </c>
      <c r="AJ269">
        <v>219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 x14ac:dyDescent="0.2">
      <c r="A270">
        <f>ROW(Source!A121)</f>
        <v>121</v>
      </c>
      <c r="B270">
        <v>151752176</v>
      </c>
      <c r="C270">
        <v>151752168</v>
      </c>
      <c r="D270">
        <v>37393650</v>
      </c>
      <c r="E270">
        <v>1</v>
      </c>
      <c r="F270">
        <v>1</v>
      </c>
      <c r="G270">
        <v>37345137</v>
      </c>
      <c r="H270">
        <v>3</v>
      </c>
      <c r="I270" t="s">
        <v>660</v>
      </c>
      <c r="J270" t="s">
        <v>661</v>
      </c>
      <c r="K270" t="s">
        <v>662</v>
      </c>
      <c r="L270">
        <v>1339</v>
      </c>
      <c r="N270">
        <v>1007</v>
      </c>
      <c r="O270" t="s">
        <v>220</v>
      </c>
      <c r="P270" t="s">
        <v>220</v>
      </c>
      <c r="Q270">
        <v>1</v>
      </c>
      <c r="X270">
        <v>5.3999999999999999E-2</v>
      </c>
      <c r="Y270">
        <v>1828.56</v>
      </c>
      <c r="Z270">
        <v>0</v>
      </c>
      <c r="AA270">
        <v>0</v>
      </c>
      <c r="AB270">
        <v>0</v>
      </c>
      <c r="AC270">
        <v>0</v>
      </c>
      <c r="AD270">
        <v>1</v>
      </c>
      <c r="AE270">
        <v>0</v>
      </c>
      <c r="AF270" t="s">
        <v>3</v>
      </c>
      <c r="AG270">
        <v>5.3999999999999999E-2</v>
      </c>
      <c r="AH270">
        <v>2</v>
      </c>
      <c r="AI270">
        <v>151752171</v>
      </c>
      <c r="AJ270">
        <v>220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 x14ac:dyDescent="0.2">
      <c r="A271">
        <f>ROW(Source!A121)</f>
        <v>121</v>
      </c>
      <c r="B271">
        <v>151752177</v>
      </c>
      <c r="C271">
        <v>151752168</v>
      </c>
      <c r="D271">
        <v>37393520</v>
      </c>
      <c r="E271">
        <v>1</v>
      </c>
      <c r="F271">
        <v>1</v>
      </c>
      <c r="G271">
        <v>37345137</v>
      </c>
      <c r="H271">
        <v>3</v>
      </c>
      <c r="I271" t="s">
        <v>663</v>
      </c>
      <c r="J271" t="s">
        <v>664</v>
      </c>
      <c r="K271" t="s">
        <v>665</v>
      </c>
      <c r="L271">
        <v>1339</v>
      </c>
      <c r="N271">
        <v>1007</v>
      </c>
      <c r="O271" t="s">
        <v>220</v>
      </c>
      <c r="P271" t="s">
        <v>220</v>
      </c>
      <c r="Q271">
        <v>1</v>
      </c>
      <c r="X271">
        <v>6.7000000000000004E-2</v>
      </c>
      <c r="Y271">
        <v>2472.13</v>
      </c>
      <c r="Z271">
        <v>0</v>
      </c>
      <c r="AA271">
        <v>0</v>
      </c>
      <c r="AB271">
        <v>0</v>
      </c>
      <c r="AC271">
        <v>0</v>
      </c>
      <c r="AD271">
        <v>1</v>
      </c>
      <c r="AE271">
        <v>0</v>
      </c>
      <c r="AF271" t="s">
        <v>3</v>
      </c>
      <c r="AG271">
        <v>6.7000000000000004E-2</v>
      </c>
      <c r="AH271">
        <v>2</v>
      </c>
      <c r="AI271">
        <v>151752172</v>
      </c>
      <c r="AJ271">
        <v>221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 x14ac:dyDescent="0.2">
      <c r="A272">
        <f>ROW(Source!A121)</f>
        <v>121</v>
      </c>
      <c r="B272">
        <v>151752178</v>
      </c>
      <c r="C272">
        <v>151752168</v>
      </c>
      <c r="D272">
        <v>90300495</v>
      </c>
      <c r="E272">
        <v>37345137</v>
      </c>
      <c r="F272">
        <v>1</v>
      </c>
      <c r="G272">
        <v>37345137</v>
      </c>
      <c r="H272">
        <v>3</v>
      </c>
      <c r="I272" t="s">
        <v>744</v>
      </c>
      <c r="J272" t="s">
        <v>3</v>
      </c>
      <c r="K272" t="s">
        <v>745</v>
      </c>
      <c r="L272">
        <v>1339</v>
      </c>
      <c r="N272">
        <v>1007</v>
      </c>
      <c r="O272" t="s">
        <v>220</v>
      </c>
      <c r="P272" t="s">
        <v>220</v>
      </c>
      <c r="Q272">
        <v>1</v>
      </c>
      <c r="X272">
        <v>0.312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 t="s">
        <v>3</v>
      </c>
      <c r="AG272">
        <v>0.312</v>
      </c>
      <c r="AH272">
        <v>3</v>
      </c>
      <c r="AI272">
        <v>-1</v>
      </c>
      <c r="AJ272" t="s">
        <v>3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 x14ac:dyDescent="0.2">
      <c r="A273">
        <f>ROW(Source!A124)</f>
        <v>124</v>
      </c>
      <c r="B273">
        <v>151752186</v>
      </c>
      <c r="C273">
        <v>151752180</v>
      </c>
      <c r="D273">
        <v>37345142</v>
      </c>
      <c r="E273">
        <v>37345137</v>
      </c>
      <c r="F273">
        <v>1</v>
      </c>
      <c r="G273">
        <v>37345137</v>
      </c>
      <c r="H273">
        <v>1</v>
      </c>
      <c r="I273" t="s">
        <v>497</v>
      </c>
      <c r="J273" t="s">
        <v>3</v>
      </c>
      <c r="K273" t="s">
        <v>498</v>
      </c>
      <c r="L273">
        <v>1191</v>
      </c>
      <c r="N273">
        <v>1013</v>
      </c>
      <c r="O273" t="s">
        <v>499</v>
      </c>
      <c r="P273" t="s">
        <v>499</v>
      </c>
      <c r="Q273">
        <v>1</v>
      </c>
      <c r="X273">
        <v>95.84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1</v>
      </c>
      <c r="AE273">
        <v>1</v>
      </c>
      <c r="AF273" t="s">
        <v>3</v>
      </c>
      <c r="AG273">
        <v>95.84</v>
      </c>
      <c r="AH273">
        <v>2</v>
      </c>
      <c r="AI273">
        <v>151752181</v>
      </c>
      <c r="AJ273">
        <v>223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 x14ac:dyDescent="0.2">
      <c r="A274">
        <f>ROW(Source!A124)</f>
        <v>124</v>
      </c>
      <c r="B274">
        <v>151752187</v>
      </c>
      <c r="C274">
        <v>151752180</v>
      </c>
      <c r="D274">
        <v>37393565</v>
      </c>
      <c r="E274">
        <v>1</v>
      </c>
      <c r="F274">
        <v>1</v>
      </c>
      <c r="G274">
        <v>37345137</v>
      </c>
      <c r="H274">
        <v>3</v>
      </c>
      <c r="I274" t="s">
        <v>657</v>
      </c>
      <c r="J274" t="s">
        <v>658</v>
      </c>
      <c r="K274" t="s">
        <v>659</v>
      </c>
      <c r="L274">
        <v>1348</v>
      </c>
      <c r="N274">
        <v>1009</v>
      </c>
      <c r="O274" t="s">
        <v>511</v>
      </c>
      <c r="P274" t="s">
        <v>511</v>
      </c>
      <c r="Q274">
        <v>1000</v>
      </c>
      <c r="X274">
        <v>6.0000000000000001E-3</v>
      </c>
      <c r="Y274">
        <v>6521.42</v>
      </c>
      <c r="Z274">
        <v>0</v>
      </c>
      <c r="AA274">
        <v>0</v>
      </c>
      <c r="AB274">
        <v>0</v>
      </c>
      <c r="AC274">
        <v>0</v>
      </c>
      <c r="AD274">
        <v>1</v>
      </c>
      <c r="AE274">
        <v>0</v>
      </c>
      <c r="AF274" t="s">
        <v>3</v>
      </c>
      <c r="AG274">
        <v>6.0000000000000001E-3</v>
      </c>
      <c r="AH274">
        <v>2</v>
      </c>
      <c r="AI274">
        <v>151752182</v>
      </c>
      <c r="AJ274">
        <v>224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 x14ac:dyDescent="0.2">
      <c r="A275">
        <f>ROW(Source!A124)</f>
        <v>124</v>
      </c>
      <c r="B275">
        <v>151752188</v>
      </c>
      <c r="C275">
        <v>151752180</v>
      </c>
      <c r="D275">
        <v>37393655</v>
      </c>
      <c r="E275">
        <v>1</v>
      </c>
      <c r="F275">
        <v>1</v>
      </c>
      <c r="G275">
        <v>37345137</v>
      </c>
      <c r="H275">
        <v>3</v>
      </c>
      <c r="I275" t="s">
        <v>666</v>
      </c>
      <c r="J275" t="s">
        <v>667</v>
      </c>
      <c r="K275" t="s">
        <v>668</v>
      </c>
      <c r="L275">
        <v>1339</v>
      </c>
      <c r="N275">
        <v>1007</v>
      </c>
      <c r="O275" t="s">
        <v>220</v>
      </c>
      <c r="P275" t="s">
        <v>220</v>
      </c>
      <c r="Q275">
        <v>1</v>
      </c>
      <c r="X275">
        <v>0.18099999999999999</v>
      </c>
      <c r="Y275">
        <v>1828.56</v>
      </c>
      <c r="Z275">
        <v>0</v>
      </c>
      <c r="AA275">
        <v>0</v>
      </c>
      <c r="AB275">
        <v>0</v>
      </c>
      <c r="AC275">
        <v>0</v>
      </c>
      <c r="AD275">
        <v>1</v>
      </c>
      <c r="AE275">
        <v>0</v>
      </c>
      <c r="AF275" t="s">
        <v>3</v>
      </c>
      <c r="AG275">
        <v>0.18099999999999999</v>
      </c>
      <c r="AH275">
        <v>2</v>
      </c>
      <c r="AI275">
        <v>151752183</v>
      </c>
      <c r="AJ275">
        <v>225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 x14ac:dyDescent="0.2">
      <c r="A276">
        <f>ROW(Source!A124)</f>
        <v>124</v>
      </c>
      <c r="B276">
        <v>151752189</v>
      </c>
      <c r="C276">
        <v>151752180</v>
      </c>
      <c r="D276">
        <v>37393520</v>
      </c>
      <c r="E276">
        <v>1</v>
      </c>
      <c r="F276">
        <v>1</v>
      </c>
      <c r="G276">
        <v>37345137</v>
      </c>
      <c r="H276">
        <v>3</v>
      </c>
      <c r="I276" t="s">
        <v>663</v>
      </c>
      <c r="J276" t="s">
        <v>664</v>
      </c>
      <c r="K276" t="s">
        <v>665</v>
      </c>
      <c r="L276">
        <v>1339</v>
      </c>
      <c r="N276">
        <v>1007</v>
      </c>
      <c r="O276" t="s">
        <v>220</v>
      </c>
      <c r="P276" t="s">
        <v>220</v>
      </c>
      <c r="Q276">
        <v>1</v>
      </c>
      <c r="X276">
        <v>0.20799999999999999</v>
      </c>
      <c r="Y276">
        <v>2472.13</v>
      </c>
      <c r="Z276">
        <v>0</v>
      </c>
      <c r="AA276">
        <v>0</v>
      </c>
      <c r="AB276">
        <v>0</v>
      </c>
      <c r="AC276">
        <v>0</v>
      </c>
      <c r="AD276">
        <v>1</v>
      </c>
      <c r="AE276">
        <v>0</v>
      </c>
      <c r="AF276" t="s">
        <v>3</v>
      </c>
      <c r="AG276">
        <v>0.20799999999999999</v>
      </c>
      <c r="AH276">
        <v>2</v>
      </c>
      <c r="AI276">
        <v>151752184</v>
      </c>
      <c r="AJ276">
        <v>226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 x14ac:dyDescent="0.2">
      <c r="A277">
        <f>ROW(Source!A124)</f>
        <v>124</v>
      </c>
      <c r="B277">
        <v>151752190</v>
      </c>
      <c r="C277">
        <v>151752180</v>
      </c>
      <c r="D277">
        <v>90300495</v>
      </c>
      <c r="E277">
        <v>37345137</v>
      </c>
      <c r="F277">
        <v>1</v>
      </c>
      <c r="G277">
        <v>37345137</v>
      </c>
      <c r="H277">
        <v>3</v>
      </c>
      <c r="I277" t="s">
        <v>744</v>
      </c>
      <c r="J277" t="s">
        <v>3</v>
      </c>
      <c r="K277" t="s">
        <v>745</v>
      </c>
      <c r="L277">
        <v>1339</v>
      </c>
      <c r="N277">
        <v>1007</v>
      </c>
      <c r="O277" t="s">
        <v>220</v>
      </c>
      <c r="P277" t="s">
        <v>220</v>
      </c>
      <c r="Q277">
        <v>1</v>
      </c>
      <c r="X277">
        <v>1.04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 t="s">
        <v>3</v>
      </c>
      <c r="AG277">
        <v>1.04</v>
      </c>
      <c r="AH277">
        <v>3</v>
      </c>
      <c r="AI277">
        <v>-1</v>
      </c>
      <c r="AJ277" t="s">
        <v>3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 x14ac:dyDescent="0.2">
      <c r="A278">
        <f>ROW(Source!A125)</f>
        <v>125</v>
      </c>
      <c r="B278">
        <v>151752186</v>
      </c>
      <c r="C278">
        <v>151752180</v>
      </c>
      <c r="D278">
        <v>37345142</v>
      </c>
      <c r="E278">
        <v>37345137</v>
      </c>
      <c r="F278">
        <v>1</v>
      </c>
      <c r="G278">
        <v>37345137</v>
      </c>
      <c r="H278">
        <v>1</v>
      </c>
      <c r="I278" t="s">
        <v>497</v>
      </c>
      <c r="J278" t="s">
        <v>3</v>
      </c>
      <c r="K278" t="s">
        <v>498</v>
      </c>
      <c r="L278">
        <v>1191</v>
      </c>
      <c r="N278">
        <v>1013</v>
      </c>
      <c r="O278" t="s">
        <v>499</v>
      </c>
      <c r="P278" t="s">
        <v>499</v>
      </c>
      <c r="Q278">
        <v>1</v>
      </c>
      <c r="X278">
        <v>95.84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1</v>
      </c>
      <c r="AE278">
        <v>1</v>
      </c>
      <c r="AF278" t="s">
        <v>3</v>
      </c>
      <c r="AG278">
        <v>95.84</v>
      </c>
      <c r="AH278">
        <v>2</v>
      </c>
      <c r="AI278">
        <v>151752181</v>
      </c>
      <c r="AJ278">
        <v>228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 x14ac:dyDescent="0.2">
      <c r="A279">
        <f>ROW(Source!A125)</f>
        <v>125</v>
      </c>
      <c r="B279">
        <v>151752187</v>
      </c>
      <c r="C279">
        <v>151752180</v>
      </c>
      <c r="D279">
        <v>37393565</v>
      </c>
      <c r="E279">
        <v>1</v>
      </c>
      <c r="F279">
        <v>1</v>
      </c>
      <c r="G279">
        <v>37345137</v>
      </c>
      <c r="H279">
        <v>3</v>
      </c>
      <c r="I279" t="s">
        <v>657</v>
      </c>
      <c r="J279" t="s">
        <v>658</v>
      </c>
      <c r="K279" t="s">
        <v>659</v>
      </c>
      <c r="L279">
        <v>1348</v>
      </c>
      <c r="N279">
        <v>1009</v>
      </c>
      <c r="O279" t="s">
        <v>511</v>
      </c>
      <c r="P279" t="s">
        <v>511</v>
      </c>
      <c r="Q279">
        <v>1000</v>
      </c>
      <c r="X279">
        <v>6.0000000000000001E-3</v>
      </c>
      <c r="Y279">
        <v>6521.42</v>
      </c>
      <c r="Z279">
        <v>0</v>
      </c>
      <c r="AA279">
        <v>0</v>
      </c>
      <c r="AB279">
        <v>0</v>
      </c>
      <c r="AC279">
        <v>0</v>
      </c>
      <c r="AD279">
        <v>1</v>
      </c>
      <c r="AE279">
        <v>0</v>
      </c>
      <c r="AF279" t="s">
        <v>3</v>
      </c>
      <c r="AG279">
        <v>6.0000000000000001E-3</v>
      </c>
      <c r="AH279">
        <v>2</v>
      </c>
      <c r="AI279">
        <v>151752182</v>
      </c>
      <c r="AJ279">
        <v>229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 x14ac:dyDescent="0.2">
      <c r="A280">
        <f>ROW(Source!A125)</f>
        <v>125</v>
      </c>
      <c r="B280">
        <v>151752188</v>
      </c>
      <c r="C280">
        <v>151752180</v>
      </c>
      <c r="D280">
        <v>37393655</v>
      </c>
      <c r="E280">
        <v>1</v>
      </c>
      <c r="F280">
        <v>1</v>
      </c>
      <c r="G280">
        <v>37345137</v>
      </c>
      <c r="H280">
        <v>3</v>
      </c>
      <c r="I280" t="s">
        <v>666</v>
      </c>
      <c r="J280" t="s">
        <v>667</v>
      </c>
      <c r="K280" t="s">
        <v>668</v>
      </c>
      <c r="L280">
        <v>1339</v>
      </c>
      <c r="N280">
        <v>1007</v>
      </c>
      <c r="O280" t="s">
        <v>220</v>
      </c>
      <c r="P280" t="s">
        <v>220</v>
      </c>
      <c r="Q280">
        <v>1</v>
      </c>
      <c r="X280">
        <v>0.18099999999999999</v>
      </c>
      <c r="Y280">
        <v>1828.56</v>
      </c>
      <c r="Z280">
        <v>0</v>
      </c>
      <c r="AA280">
        <v>0</v>
      </c>
      <c r="AB280">
        <v>0</v>
      </c>
      <c r="AC280">
        <v>0</v>
      </c>
      <c r="AD280">
        <v>1</v>
      </c>
      <c r="AE280">
        <v>0</v>
      </c>
      <c r="AF280" t="s">
        <v>3</v>
      </c>
      <c r="AG280">
        <v>0.18099999999999999</v>
      </c>
      <c r="AH280">
        <v>2</v>
      </c>
      <c r="AI280">
        <v>151752183</v>
      </c>
      <c r="AJ280">
        <v>230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 x14ac:dyDescent="0.2">
      <c r="A281">
        <f>ROW(Source!A125)</f>
        <v>125</v>
      </c>
      <c r="B281">
        <v>151752189</v>
      </c>
      <c r="C281">
        <v>151752180</v>
      </c>
      <c r="D281">
        <v>37393520</v>
      </c>
      <c r="E281">
        <v>1</v>
      </c>
      <c r="F281">
        <v>1</v>
      </c>
      <c r="G281">
        <v>37345137</v>
      </c>
      <c r="H281">
        <v>3</v>
      </c>
      <c r="I281" t="s">
        <v>663</v>
      </c>
      <c r="J281" t="s">
        <v>664</v>
      </c>
      <c r="K281" t="s">
        <v>665</v>
      </c>
      <c r="L281">
        <v>1339</v>
      </c>
      <c r="N281">
        <v>1007</v>
      </c>
      <c r="O281" t="s">
        <v>220</v>
      </c>
      <c r="P281" t="s">
        <v>220</v>
      </c>
      <c r="Q281">
        <v>1</v>
      </c>
      <c r="X281">
        <v>0.20799999999999999</v>
      </c>
      <c r="Y281">
        <v>2472.13</v>
      </c>
      <c r="Z281">
        <v>0</v>
      </c>
      <c r="AA281">
        <v>0</v>
      </c>
      <c r="AB281">
        <v>0</v>
      </c>
      <c r="AC281">
        <v>0</v>
      </c>
      <c r="AD281">
        <v>1</v>
      </c>
      <c r="AE281">
        <v>0</v>
      </c>
      <c r="AF281" t="s">
        <v>3</v>
      </c>
      <c r="AG281">
        <v>0.20799999999999999</v>
      </c>
      <c r="AH281">
        <v>2</v>
      </c>
      <c r="AI281">
        <v>151752184</v>
      </c>
      <c r="AJ281">
        <v>231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 x14ac:dyDescent="0.2">
      <c r="A282">
        <f>ROW(Source!A125)</f>
        <v>125</v>
      </c>
      <c r="B282">
        <v>151752190</v>
      </c>
      <c r="C282">
        <v>151752180</v>
      </c>
      <c r="D282">
        <v>90300495</v>
      </c>
      <c r="E282">
        <v>37345137</v>
      </c>
      <c r="F282">
        <v>1</v>
      </c>
      <c r="G282">
        <v>37345137</v>
      </c>
      <c r="H282">
        <v>3</v>
      </c>
      <c r="I282" t="s">
        <v>744</v>
      </c>
      <c r="J282" t="s">
        <v>3</v>
      </c>
      <c r="K282" t="s">
        <v>745</v>
      </c>
      <c r="L282">
        <v>1339</v>
      </c>
      <c r="N282">
        <v>1007</v>
      </c>
      <c r="O282" t="s">
        <v>220</v>
      </c>
      <c r="P282" t="s">
        <v>220</v>
      </c>
      <c r="Q282">
        <v>1</v>
      </c>
      <c r="X282">
        <v>1.04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 t="s">
        <v>3</v>
      </c>
      <c r="AG282">
        <v>1.04</v>
      </c>
      <c r="AH282">
        <v>3</v>
      </c>
      <c r="AI282">
        <v>-1</v>
      </c>
      <c r="AJ282" t="s">
        <v>3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 x14ac:dyDescent="0.2">
      <c r="A283">
        <f>ROW(Source!A128)</f>
        <v>128</v>
      </c>
      <c r="B283">
        <v>151752194</v>
      </c>
      <c r="C283">
        <v>151752192</v>
      </c>
      <c r="D283">
        <v>37345142</v>
      </c>
      <c r="E283">
        <v>37345137</v>
      </c>
      <c r="F283">
        <v>1</v>
      </c>
      <c r="G283">
        <v>37345137</v>
      </c>
      <c r="H283">
        <v>1</v>
      </c>
      <c r="I283" t="s">
        <v>497</v>
      </c>
      <c r="J283" t="s">
        <v>3</v>
      </c>
      <c r="K283" t="s">
        <v>498</v>
      </c>
      <c r="L283">
        <v>1191</v>
      </c>
      <c r="N283">
        <v>1013</v>
      </c>
      <c r="O283" t="s">
        <v>499</v>
      </c>
      <c r="P283" t="s">
        <v>499</v>
      </c>
      <c r="Q283">
        <v>1</v>
      </c>
      <c r="X283">
        <v>56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1</v>
      </c>
      <c r="AE283">
        <v>1</v>
      </c>
      <c r="AF283" t="s">
        <v>232</v>
      </c>
      <c r="AG283">
        <v>44.800000000000004</v>
      </c>
      <c r="AH283">
        <v>2</v>
      </c>
      <c r="AI283">
        <v>151752193</v>
      </c>
      <c r="AJ283">
        <v>233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 x14ac:dyDescent="0.2">
      <c r="A284">
        <f>ROW(Source!A129)</f>
        <v>129</v>
      </c>
      <c r="B284">
        <v>151752194</v>
      </c>
      <c r="C284">
        <v>151752192</v>
      </c>
      <c r="D284">
        <v>37345142</v>
      </c>
      <c r="E284">
        <v>37345137</v>
      </c>
      <c r="F284">
        <v>1</v>
      </c>
      <c r="G284">
        <v>37345137</v>
      </c>
      <c r="H284">
        <v>1</v>
      </c>
      <c r="I284" t="s">
        <v>497</v>
      </c>
      <c r="J284" t="s">
        <v>3</v>
      </c>
      <c r="K284" t="s">
        <v>498</v>
      </c>
      <c r="L284">
        <v>1191</v>
      </c>
      <c r="N284">
        <v>1013</v>
      </c>
      <c r="O284" t="s">
        <v>499</v>
      </c>
      <c r="P284" t="s">
        <v>499</v>
      </c>
      <c r="Q284">
        <v>1</v>
      </c>
      <c r="X284">
        <v>56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1</v>
      </c>
      <c r="AE284">
        <v>1</v>
      </c>
      <c r="AF284" t="s">
        <v>232</v>
      </c>
      <c r="AG284">
        <v>44.800000000000004</v>
      </c>
      <c r="AH284">
        <v>2</v>
      </c>
      <c r="AI284">
        <v>151752193</v>
      </c>
      <c r="AJ284">
        <v>234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 x14ac:dyDescent="0.2">
      <c r="A285">
        <f>ROW(Source!A202)</f>
        <v>202</v>
      </c>
      <c r="B285">
        <v>151752200</v>
      </c>
      <c r="C285">
        <v>151752195</v>
      </c>
      <c r="D285">
        <v>37345142</v>
      </c>
      <c r="E285">
        <v>37345137</v>
      </c>
      <c r="F285">
        <v>1</v>
      </c>
      <c r="G285">
        <v>37345137</v>
      </c>
      <c r="H285">
        <v>1</v>
      </c>
      <c r="I285" t="s">
        <v>497</v>
      </c>
      <c r="J285" t="s">
        <v>3</v>
      </c>
      <c r="K285" t="s">
        <v>498</v>
      </c>
      <c r="L285">
        <v>1191</v>
      </c>
      <c r="N285">
        <v>1013</v>
      </c>
      <c r="O285" t="s">
        <v>499</v>
      </c>
      <c r="P285" t="s">
        <v>499</v>
      </c>
      <c r="Q285">
        <v>1</v>
      </c>
      <c r="X285">
        <v>2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1</v>
      </c>
      <c r="AE285">
        <v>1</v>
      </c>
      <c r="AF285" t="s">
        <v>3</v>
      </c>
      <c r="AG285">
        <v>2</v>
      </c>
      <c r="AH285">
        <v>2</v>
      </c>
      <c r="AI285">
        <v>151752196</v>
      </c>
      <c r="AJ285">
        <v>235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 x14ac:dyDescent="0.2">
      <c r="A286">
        <f>ROW(Source!A202)</f>
        <v>202</v>
      </c>
      <c r="B286">
        <v>151752201</v>
      </c>
      <c r="C286">
        <v>151752195</v>
      </c>
      <c r="D286">
        <v>37394800</v>
      </c>
      <c r="E286">
        <v>1</v>
      </c>
      <c r="F286">
        <v>1</v>
      </c>
      <c r="G286">
        <v>37345137</v>
      </c>
      <c r="H286">
        <v>3</v>
      </c>
      <c r="I286" t="s">
        <v>669</v>
      </c>
      <c r="J286" t="s">
        <v>670</v>
      </c>
      <c r="K286" t="s">
        <v>671</v>
      </c>
      <c r="L286">
        <v>1348</v>
      </c>
      <c r="N286">
        <v>1009</v>
      </c>
      <c r="O286" t="s">
        <v>511</v>
      </c>
      <c r="P286" t="s">
        <v>511</v>
      </c>
      <c r="Q286">
        <v>1000</v>
      </c>
      <c r="X286">
        <v>1.4999999999999999E-4</v>
      </c>
      <c r="Y286">
        <v>17750.86</v>
      </c>
      <c r="Z286">
        <v>0</v>
      </c>
      <c r="AA286">
        <v>0</v>
      </c>
      <c r="AB286">
        <v>0</v>
      </c>
      <c r="AC286">
        <v>0</v>
      </c>
      <c r="AD286">
        <v>1</v>
      </c>
      <c r="AE286">
        <v>0</v>
      </c>
      <c r="AF286" t="s">
        <v>3</v>
      </c>
      <c r="AG286">
        <v>1.4999999999999999E-4</v>
      </c>
      <c r="AH286">
        <v>2</v>
      </c>
      <c r="AI286">
        <v>151752197</v>
      </c>
      <c r="AJ286">
        <v>236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 x14ac:dyDescent="0.2">
      <c r="A287">
        <f>ROW(Source!A202)</f>
        <v>202</v>
      </c>
      <c r="B287">
        <v>151752202</v>
      </c>
      <c r="C287">
        <v>151752195</v>
      </c>
      <c r="D287">
        <v>37407278</v>
      </c>
      <c r="E287">
        <v>1</v>
      </c>
      <c r="F287">
        <v>1</v>
      </c>
      <c r="G287">
        <v>37345137</v>
      </c>
      <c r="H287">
        <v>3</v>
      </c>
      <c r="I287" t="s">
        <v>542</v>
      </c>
      <c r="J287" t="s">
        <v>543</v>
      </c>
      <c r="K287" t="s">
        <v>544</v>
      </c>
      <c r="L287">
        <v>1346</v>
      </c>
      <c r="N287">
        <v>1009</v>
      </c>
      <c r="O287" t="s">
        <v>507</v>
      </c>
      <c r="P287" t="s">
        <v>507</v>
      </c>
      <c r="Q287">
        <v>1</v>
      </c>
      <c r="X287">
        <v>1.4999999999999999E-2</v>
      </c>
      <c r="Y287">
        <v>493.08</v>
      </c>
      <c r="Z287">
        <v>0</v>
      </c>
      <c r="AA287">
        <v>0</v>
      </c>
      <c r="AB287">
        <v>0</v>
      </c>
      <c r="AC287">
        <v>0</v>
      </c>
      <c r="AD287">
        <v>1</v>
      </c>
      <c r="AE287">
        <v>0</v>
      </c>
      <c r="AF287" t="s">
        <v>3</v>
      </c>
      <c r="AG287">
        <v>1.4999999999999999E-2</v>
      </c>
      <c r="AH287">
        <v>2</v>
      </c>
      <c r="AI287">
        <v>151752198</v>
      </c>
      <c r="AJ287">
        <v>237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 x14ac:dyDescent="0.2">
      <c r="A288">
        <f>ROW(Source!A202)</f>
        <v>202</v>
      </c>
      <c r="B288">
        <v>151752203</v>
      </c>
      <c r="C288">
        <v>151752195</v>
      </c>
      <c r="D288">
        <v>118154899</v>
      </c>
      <c r="E288">
        <v>1</v>
      </c>
      <c r="F288">
        <v>1</v>
      </c>
      <c r="G288">
        <v>37345137</v>
      </c>
      <c r="H288">
        <v>3</v>
      </c>
      <c r="I288" t="s">
        <v>672</v>
      </c>
      <c r="J288" t="s">
        <v>673</v>
      </c>
      <c r="K288" t="s">
        <v>674</v>
      </c>
      <c r="L288">
        <v>1303</v>
      </c>
      <c r="N288">
        <v>1003</v>
      </c>
      <c r="O288" t="s">
        <v>675</v>
      </c>
      <c r="P288" t="s">
        <v>675</v>
      </c>
      <c r="Q288">
        <v>1000</v>
      </c>
      <c r="X288">
        <v>5.0000000000000001E-3</v>
      </c>
      <c r="Y288">
        <v>2880.83</v>
      </c>
      <c r="Z288">
        <v>0</v>
      </c>
      <c r="AA288">
        <v>0</v>
      </c>
      <c r="AB288">
        <v>0</v>
      </c>
      <c r="AC288">
        <v>0</v>
      </c>
      <c r="AD288">
        <v>1</v>
      </c>
      <c r="AE288">
        <v>0</v>
      </c>
      <c r="AF288" t="s">
        <v>3</v>
      </c>
      <c r="AG288">
        <v>5.0000000000000001E-3</v>
      </c>
      <c r="AH288">
        <v>2</v>
      </c>
      <c r="AI288">
        <v>151752199</v>
      </c>
      <c r="AJ288">
        <v>238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 x14ac:dyDescent="0.2">
      <c r="A289">
        <f>ROW(Source!A202)</f>
        <v>202</v>
      </c>
      <c r="B289">
        <v>151752204</v>
      </c>
      <c r="C289">
        <v>151752195</v>
      </c>
      <c r="D289">
        <v>122136799</v>
      </c>
      <c r="E289">
        <v>37345137</v>
      </c>
      <c r="F289">
        <v>1</v>
      </c>
      <c r="G289">
        <v>37345137</v>
      </c>
      <c r="H289">
        <v>3</v>
      </c>
      <c r="I289" t="s">
        <v>746</v>
      </c>
      <c r="J289" t="s">
        <v>3</v>
      </c>
      <c r="K289" t="s">
        <v>747</v>
      </c>
      <c r="L289">
        <v>1354</v>
      </c>
      <c r="N289">
        <v>1010</v>
      </c>
      <c r="O289" t="s">
        <v>29</v>
      </c>
      <c r="P289" t="s">
        <v>29</v>
      </c>
      <c r="Q289">
        <v>1</v>
      </c>
      <c r="X289">
        <v>1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 t="s">
        <v>3</v>
      </c>
      <c r="AG289">
        <v>1</v>
      </c>
      <c r="AH289">
        <v>3</v>
      </c>
      <c r="AI289">
        <v>-1</v>
      </c>
      <c r="AJ289" t="s">
        <v>3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 x14ac:dyDescent="0.2">
      <c r="A290">
        <f>ROW(Source!A203)</f>
        <v>203</v>
      </c>
      <c r="B290">
        <v>151752200</v>
      </c>
      <c r="C290">
        <v>151752195</v>
      </c>
      <c r="D290">
        <v>37345142</v>
      </c>
      <c r="E290">
        <v>37345137</v>
      </c>
      <c r="F290">
        <v>1</v>
      </c>
      <c r="G290">
        <v>37345137</v>
      </c>
      <c r="H290">
        <v>1</v>
      </c>
      <c r="I290" t="s">
        <v>497</v>
      </c>
      <c r="J290" t="s">
        <v>3</v>
      </c>
      <c r="K290" t="s">
        <v>498</v>
      </c>
      <c r="L290">
        <v>1191</v>
      </c>
      <c r="N290">
        <v>1013</v>
      </c>
      <c r="O290" t="s">
        <v>499</v>
      </c>
      <c r="P290" t="s">
        <v>499</v>
      </c>
      <c r="Q290">
        <v>1</v>
      </c>
      <c r="X290">
        <v>2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1</v>
      </c>
      <c r="AE290">
        <v>1</v>
      </c>
      <c r="AF290" t="s">
        <v>3</v>
      </c>
      <c r="AG290">
        <v>2</v>
      </c>
      <c r="AH290">
        <v>2</v>
      </c>
      <c r="AI290">
        <v>151752196</v>
      </c>
      <c r="AJ290">
        <v>239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 x14ac:dyDescent="0.2">
      <c r="A291">
        <f>ROW(Source!A203)</f>
        <v>203</v>
      </c>
      <c r="B291">
        <v>151752201</v>
      </c>
      <c r="C291">
        <v>151752195</v>
      </c>
      <c r="D291">
        <v>37394800</v>
      </c>
      <c r="E291">
        <v>1</v>
      </c>
      <c r="F291">
        <v>1</v>
      </c>
      <c r="G291">
        <v>37345137</v>
      </c>
      <c r="H291">
        <v>3</v>
      </c>
      <c r="I291" t="s">
        <v>669</v>
      </c>
      <c r="J291" t="s">
        <v>670</v>
      </c>
      <c r="K291" t="s">
        <v>671</v>
      </c>
      <c r="L291">
        <v>1348</v>
      </c>
      <c r="N291">
        <v>1009</v>
      </c>
      <c r="O291" t="s">
        <v>511</v>
      </c>
      <c r="P291" t="s">
        <v>511</v>
      </c>
      <c r="Q291">
        <v>1000</v>
      </c>
      <c r="X291">
        <v>1.4999999999999999E-4</v>
      </c>
      <c r="Y291">
        <v>17750.86</v>
      </c>
      <c r="Z291">
        <v>0</v>
      </c>
      <c r="AA291">
        <v>0</v>
      </c>
      <c r="AB291">
        <v>0</v>
      </c>
      <c r="AC291">
        <v>0</v>
      </c>
      <c r="AD291">
        <v>1</v>
      </c>
      <c r="AE291">
        <v>0</v>
      </c>
      <c r="AF291" t="s">
        <v>3</v>
      </c>
      <c r="AG291">
        <v>1.4999999999999999E-4</v>
      </c>
      <c r="AH291">
        <v>2</v>
      </c>
      <c r="AI291">
        <v>151752197</v>
      </c>
      <c r="AJ291">
        <v>240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 x14ac:dyDescent="0.2">
      <c r="A292">
        <f>ROW(Source!A203)</f>
        <v>203</v>
      </c>
      <c r="B292">
        <v>151752202</v>
      </c>
      <c r="C292">
        <v>151752195</v>
      </c>
      <c r="D292">
        <v>37407278</v>
      </c>
      <c r="E292">
        <v>1</v>
      </c>
      <c r="F292">
        <v>1</v>
      </c>
      <c r="G292">
        <v>37345137</v>
      </c>
      <c r="H292">
        <v>3</v>
      </c>
      <c r="I292" t="s">
        <v>542</v>
      </c>
      <c r="J292" t="s">
        <v>543</v>
      </c>
      <c r="K292" t="s">
        <v>544</v>
      </c>
      <c r="L292">
        <v>1346</v>
      </c>
      <c r="N292">
        <v>1009</v>
      </c>
      <c r="O292" t="s">
        <v>507</v>
      </c>
      <c r="P292" t="s">
        <v>507</v>
      </c>
      <c r="Q292">
        <v>1</v>
      </c>
      <c r="X292">
        <v>1.4999999999999999E-2</v>
      </c>
      <c r="Y292">
        <v>493.08</v>
      </c>
      <c r="Z292">
        <v>0</v>
      </c>
      <c r="AA292">
        <v>0</v>
      </c>
      <c r="AB292">
        <v>0</v>
      </c>
      <c r="AC292">
        <v>0</v>
      </c>
      <c r="AD292">
        <v>1</v>
      </c>
      <c r="AE292">
        <v>0</v>
      </c>
      <c r="AF292" t="s">
        <v>3</v>
      </c>
      <c r="AG292">
        <v>1.4999999999999999E-2</v>
      </c>
      <c r="AH292">
        <v>2</v>
      </c>
      <c r="AI292">
        <v>151752198</v>
      </c>
      <c r="AJ292">
        <v>241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 x14ac:dyDescent="0.2">
      <c r="A293">
        <f>ROW(Source!A203)</f>
        <v>203</v>
      </c>
      <c r="B293">
        <v>151752203</v>
      </c>
      <c r="C293">
        <v>151752195</v>
      </c>
      <c r="D293">
        <v>118154899</v>
      </c>
      <c r="E293">
        <v>1</v>
      </c>
      <c r="F293">
        <v>1</v>
      </c>
      <c r="G293">
        <v>37345137</v>
      </c>
      <c r="H293">
        <v>3</v>
      </c>
      <c r="I293" t="s">
        <v>672</v>
      </c>
      <c r="J293" t="s">
        <v>673</v>
      </c>
      <c r="K293" t="s">
        <v>674</v>
      </c>
      <c r="L293">
        <v>1303</v>
      </c>
      <c r="N293">
        <v>1003</v>
      </c>
      <c r="O293" t="s">
        <v>675</v>
      </c>
      <c r="P293" t="s">
        <v>675</v>
      </c>
      <c r="Q293">
        <v>1000</v>
      </c>
      <c r="X293">
        <v>5.0000000000000001E-3</v>
      </c>
      <c r="Y293">
        <v>2880.83</v>
      </c>
      <c r="Z293">
        <v>0</v>
      </c>
      <c r="AA293">
        <v>0</v>
      </c>
      <c r="AB293">
        <v>0</v>
      </c>
      <c r="AC293">
        <v>0</v>
      </c>
      <c r="AD293">
        <v>1</v>
      </c>
      <c r="AE293">
        <v>0</v>
      </c>
      <c r="AF293" t="s">
        <v>3</v>
      </c>
      <c r="AG293">
        <v>5.0000000000000001E-3</v>
      </c>
      <c r="AH293">
        <v>2</v>
      </c>
      <c r="AI293">
        <v>151752199</v>
      </c>
      <c r="AJ293">
        <v>242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 x14ac:dyDescent="0.2">
      <c r="A294">
        <f>ROW(Source!A203)</f>
        <v>203</v>
      </c>
      <c r="B294">
        <v>151752204</v>
      </c>
      <c r="C294">
        <v>151752195</v>
      </c>
      <c r="D294">
        <v>122136799</v>
      </c>
      <c r="E294">
        <v>37345137</v>
      </c>
      <c r="F294">
        <v>1</v>
      </c>
      <c r="G294">
        <v>37345137</v>
      </c>
      <c r="H294">
        <v>3</v>
      </c>
      <c r="I294" t="s">
        <v>746</v>
      </c>
      <c r="J294" t="s">
        <v>3</v>
      </c>
      <c r="K294" t="s">
        <v>747</v>
      </c>
      <c r="L294">
        <v>1354</v>
      </c>
      <c r="N294">
        <v>1010</v>
      </c>
      <c r="O294" t="s">
        <v>29</v>
      </c>
      <c r="P294" t="s">
        <v>29</v>
      </c>
      <c r="Q294">
        <v>1</v>
      </c>
      <c r="X294">
        <v>1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 t="s">
        <v>3</v>
      </c>
      <c r="AG294">
        <v>1</v>
      </c>
      <c r="AH294">
        <v>3</v>
      </c>
      <c r="AI294">
        <v>-1</v>
      </c>
      <c r="AJ294" t="s">
        <v>3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 x14ac:dyDescent="0.2">
      <c r="A295">
        <f>ROW(Source!A206)</f>
        <v>206</v>
      </c>
      <c r="B295">
        <v>151752208</v>
      </c>
      <c r="C295">
        <v>151752206</v>
      </c>
      <c r="D295">
        <v>37345142</v>
      </c>
      <c r="E295">
        <v>37345137</v>
      </c>
      <c r="F295">
        <v>1</v>
      </c>
      <c r="G295">
        <v>37345137</v>
      </c>
      <c r="H295">
        <v>1</v>
      </c>
      <c r="I295" t="s">
        <v>497</v>
      </c>
      <c r="J295" t="s">
        <v>3</v>
      </c>
      <c r="K295" t="s">
        <v>498</v>
      </c>
      <c r="L295">
        <v>1191</v>
      </c>
      <c r="N295">
        <v>1013</v>
      </c>
      <c r="O295" t="s">
        <v>499</v>
      </c>
      <c r="P295" t="s">
        <v>499</v>
      </c>
      <c r="Q295">
        <v>1</v>
      </c>
      <c r="X295">
        <v>18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1</v>
      </c>
      <c r="AE295">
        <v>1</v>
      </c>
      <c r="AF295" t="s">
        <v>3</v>
      </c>
      <c r="AG295">
        <v>18</v>
      </c>
      <c r="AH295">
        <v>2</v>
      </c>
      <c r="AI295">
        <v>151752207</v>
      </c>
      <c r="AJ295">
        <v>243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 x14ac:dyDescent="0.2">
      <c r="A296">
        <f>ROW(Source!A207)</f>
        <v>207</v>
      </c>
      <c r="B296">
        <v>151752208</v>
      </c>
      <c r="C296">
        <v>151752206</v>
      </c>
      <c r="D296">
        <v>37345142</v>
      </c>
      <c r="E296">
        <v>37345137</v>
      </c>
      <c r="F296">
        <v>1</v>
      </c>
      <c r="G296">
        <v>37345137</v>
      </c>
      <c r="H296">
        <v>1</v>
      </c>
      <c r="I296" t="s">
        <v>497</v>
      </c>
      <c r="J296" t="s">
        <v>3</v>
      </c>
      <c r="K296" t="s">
        <v>498</v>
      </c>
      <c r="L296">
        <v>1191</v>
      </c>
      <c r="N296">
        <v>1013</v>
      </c>
      <c r="O296" t="s">
        <v>499</v>
      </c>
      <c r="P296" t="s">
        <v>499</v>
      </c>
      <c r="Q296">
        <v>1</v>
      </c>
      <c r="X296">
        <v>18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1</v>
      </c>
      <c r="AE296">
        <v>1</v>
      </c>
      <c r="AF296" t="s">
        <v>3</v>
      </c>
      <c r="AG296">
        <v>18</v>
      </c>
      <c r="AH296">
        <v>2</v>
      </c>
      <c r="AI296">
        <v>151752207</v>
      </c>
      <c r="AJ296">
        <v>244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 x14ac:dyDescent="0.2">
      <c r="A297">
        <f>ROW(Source!A208)</f>
        <v>208</v>
      </c>
      <c r="B297">
        <v>151752214</v>
      </c>
      <c r="C297">
        <v>151752209</v>
      </c>
      <c r="D297">
        <v>37345142</v>
      </c>
      <c r="E297">
        <v>37345137</v>
      </c>
      <c r="F297">
        <v>1</v>
      </c>
      <c r="G297">
        <v>37345137</v>
      </c>
      <c r="H297">
        <v>1</v>
      </c>
      <c r="I297" t="s">
        <v>497</v>
      </c>
      <c r="J297" t="s">
        <v>3</v>
      </c>
      <c r="K297" t="s">
        <v>498</v>
      </c>
      <c r="L297">
        <v>1191</v>
      </c>
      <c r="N297">
        <v>1013</v>
      </c>
      <c r="O297" t="s">
        <v>499</v>
      </c>
      <c r="P297" t="s">
        <v>499</v>
      </c>
      <c r="Q297">
        <v>1</v>
      </c>
      <c r="X297">
        <v>29.96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1</v>
      </c>
      <c r="AE297">
        <v>1</v>
      </c>
      <c r="AF297" t="s">
        <v>3</v>
      </c>
      <c r="AG297">
        <v>29.96</v>
      </c>
      <c r="AH297">
        <v>2</v>
      </c>
      <c r="AI297">
        <v>151752210</v>
      </c>
      <c r="AJ297">
        <v>245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 x14ac:dyDescent="0.2">
      <c r="A298">
        <f>ROW(Source!A208)</f>
        <v>208</v>
      </c>
      <c r="B298">
        <v>151752215</v>
      </c>
      <c r="C298">
        <v>151752209</v>
      </c>
      <c r="D298">
        <v>37418445</v>
      </c>
      <c r="E298">
        <v>1</v>
      </c>
      <c r="F298">
        <v>1</v>
      </c>
      <c r="G298">
        <v>37345137</v>
      </c>
      <c r="H298">
        <v>2</v>
      </c>
      <c r="I298" t="s">
        <v>567</v>
      </c>
      <c r="J298" t="s">
        <v>568</v>
      </c>
      <c r="K298" t="s">
        <v>569</v>
      </c>
      <c r="L298">
        <v>1368</v>
      </c>
      <c r="N298">
        <v>1011</v>
      </c>
      <c r="O298" t="s">
        <v>503</v>
      </c>
      <c r="P298" t="s">
        <v>503</v>
      </c>
      <c r="Q298">
        <v>1</v>
      </c>
      <c r="X298">
        <v>0.01</v>
      </c>
      <c r="Y298">
        <v>0</v>
      </c>
      <c r="Z298">
        <v>83.1</v>
      </c>
      <c r="AA298">
        <v>12.62</v>
      </c>
      <c r="AB298">
        <v>0</v>
      </c>
      <c r="AC298">
        <v>0</v>
      </c>
      <c r="AD298">
        <v>1</v>
      </c>
      <c r="AE298">
        <v>0</v>
      </c>
      <c r="AF298" t="s">
        <v>3</v>
      </c>
      <c r="AG298">
        <v>0.01</v>
      </c>
      <c r="AH298">
        <v>2</v>
      </c>
      <c r="AI298">
        <v>151752211</v>
      </c>
      <c r="AJ298">
        <v>246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 x14ac:dyDescent="0.2">
      <c r="A299">
        <f>ROW(Source!A208)</f>
        <v>208</v>
      </c>
      <c r="B299">
        <v>151752216</v>
      </c>
      <c r="C299">
        <v>151752209</v>
      </c>
      <c r="D299">
        <v>37418525</v>
      </c>
      <c r="E299">
        <v>1</v>
      </c>
      <c r="F299">
        <v>1</v>
      </c>
      <c r="G299">
        <v>37345137</v>
      </c>
      <c r="H299">
        <v>2</v>
      </c>
      <c r="I299" t="s">
        <v>676</v>
      </c>
      <c r="J299" t="s">
        <v>677</v>
      </c>
      <c r="K299" t="s">
        <v>678</v>
      </c>
      <c r="L299">
        <v>1368</v>
      </c>
      <c r="N299">
        <v>1011</v>
      </c>
      <c r="O299" t="s">
        <v>503</v>
      </c>
      <c r="P299" t="s">
        <v>503</v>
      </c>
      <c r="Q299">
        <v>1</v>
      </c>
      <c r="X299">
        <v>0.57999999999999996</v>
      </c>
      <c r="Y299">
        <v>0</v>
      </c>
      <c r="Z299">
        <v>0.47</v>
      </c>
      <c r="AA299">
        <v>0</v>
      </c>
      <c r="AB299">
        <v>0</v>
      </c>
      <c r="AC299">
        <v>0</v>
      </c>
      <c r="AD299">
        <v>1</v>
      </c>
      <c r="AE299">
        <v>0</v>
      </c>
      <c r="AF299" t="s">
        <v>3</v>
      </c>
      <c r="AG299">
        <v>0.57999999999999996</v>
      </c>
      <c r="AH299">
        <v>2</v>
      </c>
      <c r="AI299">
        <v>151752212</v>
      </c>
      <c r="AJ299">
        <v>247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 x14ac:dyDescent="0.2">
      <c r="A300">
        <f>ROW(Source!A208)</f>
        <v>208</v>
      </c>
      <c r="B300">
        <v>151752217</v>
      </c>
      <c r="C300">
        <v>151752209</v>
      </c>
      <c r="D300">
        <v>37395586</v>
      </c>
      <c r="E300">
        <v>1</v>
      </c>
      <c r="F300">
        <v>1</v>
      </c>
      <c r="G300">
        <v>37345137</v>
      </c>
      <c r="H300">
        <v>3</v>
      </c>
      <c r="I300" t="s">
        <v>621</v>
      </c>
      <c r="J300" t="s">
        <v>622</v>
      </c>
      <c r="K300" t="s">
        <v>623</v>
      </c>
      <c r="L300">
        <v>1348</v>
      </c>
      <c r="N300">
        <v>1009</v>
      </c>
      <c r="O300" t="s">
        <v>511</v>
      </c>
      <c r="P300" t="s">
        <v>511</v>
      </c>
      <c r="Q300">
        <v>1000</v>
      </c>
      <c r="X300">
        <v>9.0000000000000006E-5</v>
      </c>
      <c r="Y300">
        <v>14336.14</v>
      </c>
      <c r="Z300">
        <v>0</v>
      </c>
      <c r="AA300">
        <v>0</v>
      </c>
      <c r="AB300">
        <v>0</v>
      </c>
      <c r="AC300">
        <v>0</v>
      </c>
      <c r="AD300">
        <v>1</v>
      </c>
      <c r="AE300">
        <v>0</v>
      </c>
      <c r="AF300" t="s">
        <v>3</v>
      </c>
      <c r="AG300">
        <v>9.0000000000000006E-5</v>
      </c>
      <c r="AH300">
        <v>2</v>
      </c>
      <c r="AI300">
        <v>151752213</v>
      </c>
      <c r="AJ300">
        <v>248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 x14ac:dyDescent="0.2">
      <c r="A301">
        <f>ROW(Source!A208)</f>
        <v>208</v>
      </c>
      <c r="B301">
        <v>151752218</v>
      </c>
      <c r="C301">
        <v>151752209</v>
      </c>
      <c r="D301">
        <v>122123106</v>
      </c>
      <c r="E301">
        <v>37345137</v>
      </c>
      <c r="F301">
        <v>1</v>
      </c>
      <c r="G301">
        <v>37345137</v>
      </c>
      <c r="H301">
        <v>3</v>
      </c>
      <c r="I301" t="s">
        <v>748</v>
      </c>
      <c r="J301" t="s">
        <v>3</v>
      </c>
      <c r="K301" t="s">
        <v>749</v>
      </c>
      <c r="L301">
        <v>1358</v>
      </c>
      <c r="N301">
        <v>1010</v>
      </c>
      <c r="O301" t="s">
        <v>311</v>
      </c>
      <c r="P301" t="s">
        <v>311</v>
      </c>
      <c r="Q301">
        <v>10</v>
      </c>
      <c r="X301">
        <v>1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 t="s">
        <v>3</v>
      </c>
      <c r="AG301">
        <v>1</v>
      </c>
      <c r="AH301">
        <v>3</v>
      </c>
      <c r="AI301">
        <v>-1</v>
      </c>
      <c r="AJ301" t="s">
        <v>3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 x14ac:dyDescent="0.2">
      <c r="A302">
        <f>ROW(Source!A209)</f>
        <v>209</v>
      </c>
      <c r="B302">
        <v>151752214</v>
      </c>
      <c r="C302">
        <v>151752209</v>
      </c>
      <c r="D302">
        <v>37345142</v>
      </c>
      <c r="E302">
        <v>37345137</v>
      </c>
      <c r="F302">
        <v>1</v>
      </c>
      <c r="G302">
        <v>37345137</v>
      </c>
      <c r="H302">
        <v>1</v>
      </c>
      <c r="I302" t="s">
        <v>497</v>
      </c>
      <c r="J302" t="s">
        <v>3</v>
      </c>
      <c r="K302" t="s">
        <v>498</v>
      </c>
      <c r="L302">
        <v>1191</v>
      </c>
      <c r="N302">
        <v>1013</v>
      </c>
      <c r="O302" t="s">
        <v>499</v>
      </c>
      <c r="P302" t="s">
        <v>499</v>
      </c>
      <c r="Q302">
        <v>1</v>
      </c>
      <c r="X302">
        <v>29.96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1</v>
      </c>
      <c r="AE302">
        <v>1</v>
      </c>
      <c r="AF302" t="s">
        <v>3</v>
      </c>
      <c r="AG302">
        <v>29.96</v>
      </c>
      <c r="AH302">
        <v>2</v>
      </c>
      <c r="AI302">
        <v>151752210</v>
      </c>
      <c r="AJ302">
        <v>249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 x14ac:dyDescent="0.2">
      <c r="A303">
        <f>ROW(Source!A209)</f>
        <v>209</v>
      </c>
      <c r="B303">
        <v>151752215</v>
      </c>
      <c r="C303">
        <v>151752209</v>
      </c>
      <c r="D303">
        <v>37418445</v>
      </c>
      <c r="E303">
        <v>1</v>
      </c>
      <c r="F303">
        <v>1</v>
      </c>
      <c r="G303">
        <v>37345137</v>
      </c>
      <c r="H303">
        <v>2</v>
      </c>
      <c r="I303" t="s">
        <v>567</v>
      </c>
      <c r="J303" t="s">
        <v>568</v>
      </c>
      <c r="K303" t="s">
        <v>569</v>
      </c>
      <c r="L303">
        <v>1368</v>
      </c>
      <c r="N303">
        <v>1011</v>
      </c>
      <c r="O303" t="s">
        <v>503</v>
      </c>
      <c r="P303" t="s">
        <v>503</v>
      </c>
      <c r="Q303">
        <v>1</v>
      </c>
      <c r="X303">
        <v>0.01</v>
      </c>
      <c r="Y303">
        <v>0</v>
      </c>
      <c r="Z303">
        <v>83.1</v>
      </c>
      <c r="AA303">
        <v>12.62</v>
      </c>
      <c r="AB303">
        <v>0</v>
      </c>
      <c r="AC303">
        <v>0</v>
      </c>
      <c r="AD303">
        <v>1</v>
      </c>
      <c r="AE303">
        <v>0</v>
      </c>
      <c r="AF303" t="s">
        <v>3</v>
      </c>
      <c r="AG303">
        <v>0.01</v>
      </c>
      <c r="AH303">
        <v>2</v>
      </c>
      <c r="AI303">
        <v>151752211</v>
      </c>
      <c r="AJ303">
        <v>250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 x14ac:dyDescent="0.2">
      <c r="A304">
        <f>ROW(Source!A209)</f>
        <v>209</v>
      </c>
      <c r="B304">
        <v>151752216</v>
      </c>
      <c r="C304">
        <v>151752209</v>
      </c>
      <c r="D304">
        <v>37418525</v>
      </c>
      <c r="E304">
        <v>1</v>
      </c>
      <c r="F304">
        <v>1</v>
      </c>
      <c r="G304">
        <v>37345137</v>
      </c>
      <c r="H304">
        <v>2</v>
      </c>
      <c r="I304" t="s">
        <v>676</v>
      </c>
      <c r="J304" t="s">
        <v>677</v>
      </c>
      <c r="K304" t="s">
        <v>678</v>
      </c>
      <c r="L304">
        <v>1368</v>
      </c>
      <c r="N304">
        <v>1011</v>
      </c>
      <c r="O304" t="s">
        <v>503</v>
      </c>
      <c r="P304" t="s">
        <v>503</v>
      </c>
      <c r="Q304">
        <v>1</v>
      </c>
      <c r="X304">
        <v>0.57999999999999996</v>
      </c>
      <c r="Y304">
        <v>0</v>
      </c>
      <c r="Z304">
        <v>0.47</v>
      </c>
      <c r="AA304">
        <v>0</v>
      </c>
      <c r="AB304">
        <v>0</v>
      </c>
      <c r="AC304">
        <v>0</v>
      </c>
      <c r="AD304">
        <v>1</v>
      </c>
      <c r="AE304">
        <v>0</v>
      </c>
      <c r="AF304" t="s">
        <v>3</v>
      </c>
      <c r="AG304">
        <v>0.57999999999999996</v>
      </c>
      <c r="AH304">
        <v>2</v>
      </c>
      <c r="AI304">
        <v>151752212</v>
      </c>
      <c r="AJ304">
        <v>251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 x14ac:dyDescent="0.2">
      <c r="A305">
        <f>ROW(Source!A209)</f>
        <v>209</v>
      </c>
      <c r="B305">
        <v>151752217</v>
      </c>
      <c r="C305">
        <v>151752209</v>
      </c>
      <c r="D305">
        <v>37395586</v>
      </c>
      <c r="E305">
        <v>1</v>
      </c>
      <c r="F305">
        <v>1</v>
      </c>
      <c r="G305">
        <v>37345137</v>
      </c>
      <c r="H305">
        <v>3</v>
      </c>
      <c r="I305" t="s">
        <v>621</v>
      </c>
      <c r="J305" t="s">
        <v>622</v>
      </c>
      <c r="K305" t="s">
        <v>623</v>
      </c>
      <c r="L305">
        <v>1348</v>
      </c>
      <c r="N305">
        <v>1009</v>
      </c>
      <c r="O305" t="s">
        <v>511</v>
      </c>
      <c r="P305" t="s">
        <v>511</v>
      </c>
      <c r="Q305">
        <v>1000</v>
      </c>
      <c r="X305">
        <v>9.0000000000000006E-5</v>
      </c>
      <c r="Y305">
        <v>14336.14</v>
      </c>
      <c r="Z305">
        <v>0</v>
      </c>
      <c r="AA305">
        <v>0</v>
      </c>
      <c r="AB305">
        <v>0</v>
      </c>
      <c r="AC305">
        <v>0</v>
      </c>
      <c r="AD305">
        <v>1</v>
      </c>
      <c r="AE305">
        <v>0</v>
      </c>
      <c r="AF305" t="s">
        <v>3</v>
      </c>
      <c r="AG305">
        <v>9.0000000000000006E-5</v>
      </c>
      <c r="AH305">
        <v>2</v>
      </c>
      <c r="AI305">
        <v>151752213</v>
      </c>
      <c r="AJ305">
        <v>252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 x14ac:dyDescent="0.2">
      <c r="A306">
        <f>ROW(Source!A209)</f>
        <v>209</v>
      </c>
      <c r="B306">
        <v>151752218</v>
      </c>
      <c r="C306">
        <v>151752209</v>
      </c>
      <c r="D306">
        <v>122123106</v>
      </c>
      <c r="E306">
        <v>37345137</v>
      </c>
      <c r="F306">
        <v>1</v>
      </c>
      <c r="G306">
        <v>37345137</v>
      </c>
      <c r="H306">
        <v>3</v>
      </c>
      <c r="I306" t="s">
        <v>748</v>
      </c>
      <c r="J306" t="s">
        <v>3</v>
      </c>
      <c r="K306" t="s">
        <v>749</v>
      </c>
      <c r="L306">
        <v>1358</v>
      </c>
      <c r="N306">
        <v>1010</v>
      </c>
      <c r="O306" t="s">
        <v>311</v>
      </c>
      <c r="P306" t="s">
        <v>311</v>
      </c>
      <c r="Q306">
        <v>10</v>
      </c>
      <c r="X306">
        <v>1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 t="s">
        <v>3</v>
      </c>
      <c r="AG306">
        <v>1</v>
      </c>
      <c r="AH306">
        <v>3</v>
      </c>
      <c r="AI306">
        <v>-1</v>
      </c>
      <c r="AJ306" t="s">
        <v>3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 x14ac:dyDescent="0.2">
      <c r="A307">
        <f>ROW(Source!A212)</f>
        <v>212</v>
      </c>
      <c r="B307">
        <v>151752222</v>
      </c>
      <c r="C307">
        <v>151752220</v>
      </c>
      <c r="D307">
        <v>37345142</v>
      </c>
      <c r="E307">
        <v>37345137</v>
      </c>
      <c r="F307">
        <v>1</v>
      </c>
      <c r="G307">
        <v>37345137</v>
      </c>
      <c r="H307">
        <v>1</v>
      </c>
      <c r="I307" t="s">
        <v>497</v>
      </c>
      <c r="J307" t="s">
        <v>3</v>
      </c>
      <c r="K307" t="s">
        <v>498</v>
      </c>
      <c r="L307">
        <v>1191</v>
      </c>
      <c r="N307">
        <v>1013</v>
      </c>
      <c r="O307" t="s">
        <v>499</v>
      </c>
      <c r="P307" t="s">
        <v>499</v>
      </c>
      <c r="Q307">
        <v>1</v>
      </c>
      <c r="X307">
        <v>145.6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1</v>
      </c>
      <c r="AE307">
        <v>1</v>
      </c>
      <c r="AF307" t="s">
        <v>3</v>
      </c>
      <c r="AG307">
        <v>145.6</v>
      </c>
      <c r="AH307">
        <v>2</v>
      </c>
      <c r="AI307">
        <v>151752221</v>
      </c>
      <c r="AJ307">
        <v>253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 x14ac:dyDescent="0.2">
      <c r="A308">
        <f>ROW(Source!A213)</f>
        <v>213</v>
      </c>
      <c r="B308">
        <v>151752222</v>
      </c>
      <c r="C308">
        <v>151752220</v>
      </c>
      <c r="D308">
        <v>37345142</v>
      </c>
      <c r="E308">
        <v>37345137</v>
      </c>
      <c r="F308">
        <v>1</v>
      </c>
      <c r="G308">
        <v>37345137</v>
      </c>
      <c r="H308">
        <v>1</v>
      </c>
      <c r="I308" t="s">
        <v>497</v>
      </c>
      <c r="J308" t="s">
        <v>3</v>
      </c>
      <c r="K308" t="s">
        <v>498</v>
      </c>
      <c r="L308">
        <v>1191</v>
      </c>
      <c r="N308">
        <v>1013</v>
      </c>
      <c r="O308" t="s">
        <v>499</v>
      </c>
      <c r="P308" t="s">
        <v>499</v>
      </c>
      <c r="Q308">
        <v>1</v>
      </c>
      <c r="X308">
        <v>145.6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1</v>
      </c>
      <c r="AE308">
        <v>1</v>
      </c>
      <c r="AF308" t="s">
        <v>3</v>
      </c>
      <c r="AG308">
        <v>145.6</v>
      </c>
      <c r="AH308">
        <v>2</v>
      </c>
      <c r="AI308">
        <v>151752221</v>
      </c>
      <c r="AJ308">
        <v>254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 x14ac:dyDescent="0.2">
      <c r="A309">
        <f>ROW(Source!A214)</f>
        <v>214</v>
      </c>
      <c r="B309">
        <v>151752226</v>
      </c>
      <c r="C309">
        <v>151752223</v>
      </c>
      <c r="D309">
        <v>37345142</v>
      </c>
      <c r="E309">
        <v>37345137</v>
      </c>
      <c r="F309">
        <v>1</v>
      </c>
      <c r="G309">
        <v>37345137</v>
      </c>
      <c r="H309">
        <v>1</v>
      </c>
      <c r="I309" t="s">
        <v>497</v>
      </c>
      <c r="J309" t="s">
        <v>3</v>
      </c>
      <c r="K309" t="s">
        <v>498</v>
      </c>
      <c r="L309">
        <v>1191</v>
      </c>
      <c r="N309">
        <v>1013</v>
      </c>
      <c r="O309" t="s">
        <v>499</v>
      </c>
      <c r="P309" t="s">
        <v>499</v>
      </c>
      <c r="Q309">
        <v>1</v>
      </c>
      <c r="X309">
        <v>1.03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1</v>
      </c>
      <c r="AE309">
        <v>1</v>
      </c>
      <c r="AF309" t="s">
        <v>3</v>
      </c>
      <c r="AG309">
        <v>1.03</v>
      </c>
      <c r="AH309">
        <v>2</v>
      </c>
      <c r="AI309">
        <v>151752224</v>
      </c>
      <c r="AJ309">
        <v>255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 x14ac:dyDescent="0.2">
      <c r="A310">
        <f>ROW(Source!A214)</f>
        <v>214</v>
      </c>
      <c r="B310">
        <v>151752227</v>
      </c>
      <c r="C310">
        <v>151752223</v>
      </c>
      <c r="D310">
        <v>37418445</v>
      </c>
      <c r="E310">
        <v>1</v>
      </c>
      <c r="F310">
        <v>1</v>
      </c>
      <c r="G310">
        <v>37345137</v>
      </c>
      <c r="H310">
        <v>2</v>
      </c>
      <c r="I310" t="s">
        <v>567</v>
      </c>
      <c r="J310" t="s">
        <v>568</v>
      </c>
      <c r="K310" t="s">
        <v>569</v>
      </c>
      <c r="L310">
        <v>1368</v>
      </c>
      <c r="N310">
        <v>1011</v>
      </c>
      <c r="O310" t="s">
        <v>503</v>
      </c>
      <c r="P310" t="s">
        <v>503</v>
      </c>
      <c r="Q310">
        <v>1</v>
      </c>
      <c r="X310">
        <v>6.0000000000000001E-3</v>
      </c>
      <c r="Y310">
        <v>0</v>
      </c>
      <c r="Z310">
        <v>83.1</v>
      </c>
      <c r="AA310">
        <v>12.62</v>
      </c>
      <c r="AB310">
        <v>0</v>
      </c>
      <c r="AC310">
        <v>0</v>
      </c>
      <c r="AD310">
        <v>1</v>
      </c>
      <c r="AE310">
        <v>0</v>
      </c>
      <c r="AF310" t="s">
        <v>3</v>
      </c>
      <c r="AG310">
        <v>6.0000000000000001E-3</v>
      </c>
      <c r="AH310">
        <v>2</v>
      </c>
      <c r="AI310">
        <v>151752225</v>
      </c>
      <c r="AJ310">
        <v>256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 x14ac:dyDescent="0.2">
      <c r="A311">
        <f>ROW(Source!A214)</f>
        <v>214</v>
      </c>
      <c r="B311">
        <v>151752228</v>
      </c>
      <c r="C311">
        <v>151752223</v>
      </c>
      <c r="D311">
        <v>122122730</v>
      </c>
      <c r="E311">
        <v>37345137</v>
      </c>
      <c r="F311">
        <v>1</v>
      </c>
      <c r="G311">
        <v>37345137</v>
      </c>
      <c r="H311">
        <v>3</v>
      </c>
      <c r="I311" t="s">
        <v>735</v>
      </c>
      <c r="J311" t="s">
        <v>3</v>
      </c>
      <c r="K311" t="s">
        <v>736</v>
      </c>
      <c r="L311">
        <v>1354</v>
      </c>
      <c r="N311">
        <v>1010</v>
      </c>
      <c r="O311" t="s">
        <v>29</v>
      </c>
      <c r="P311" t="s">
        <v>29</v>
      </c>
      <c r="Q311">
        <v>1</v>
      </c>
      <c r="X311">
        <v>1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 t="s">
        <v>3</v>
      </c>
      <c r="AG311">
        <v>1</v>
      </c>
      <c r="AH311">
        <v>3</v>
      </c>
      <c r="AI311">
        <v>-1</v>
      </c>
      <c r="AJ311" t="s">
        <v>3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 x14ac:dyDescent="0.2">
      <c r="A312">
        <f>ROW(Source!A215)</f>
        <v>215</v>
      </c>
      <c r="B312">
        <v>151752226</v>
      </c>
      <c r="C312">
        <v>151752223</v>
      </c>
      <c r="D312">
        <v>37345142</v>
      </c>
      <c r="E312">
        <v>37345137</v>
      </c>
      <c r="F312">
        <v>1</v>
      </c>
      <c r="G312">
        <v>37345137</v>
      </c>
      <c r="H312">
        <v>1</v>
      </c>
      <c r="I312" t="s">
        <v>497</v>
      </c>
      <c r="J312" t="s">
        <v>3</v>
      </c>
      <c r="K312" t="s">
        <v>498</v>
      </c>
      <c r="L312">
        <v>1191</v>
      </c>
      <c r="N312">
        <v>1013</v>
      </c>
      <c r="O312" t="s">
        <v>499</v>
      </c>
      <c r="P312" t="s">
        <v>499</v>
      </c>
      <c r="Q312">
        <v>1</v>
      </c>
      <c r="X312">
        <v>1.03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1</v>
      </c>
      <c r="AE312">
        <v>1</v>
      </c>
      <c r="AF312" t="s">
        <v>3</v>
      </c>
      <c r="AG312">
        <v>1.03</v>
      </c>
      <c r="AH312">
        <v>2</v>
      </c>
      <c r="AI312">
        <v>151752224</v>
      </c>
      <c r="AJ312">
        <v>257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 x14ac:dyDescent="0.2">
      <c r="A313">
        <f>ROW(Source!A215)</f>
        <v>215</v>
      </c>
      <c r="B313">
        <v>151752227</v>
      </c>
      <c r="C313">
        <v>151752223</v>
      </c>
      <c r="D313">
        <v>37418445</v>
      </c>
      <c r="E313">
        <v>1</v>
      </c>
      <c r="F313">
        <v>1</v>
      </c>
      <c r="G313">
        <v>37345137</v>
      </c>
      <c r="H313">
        <v>2</v>
      </c>
      <c r="I313" t="s">
        <v>567</v>
      </c>
      <c r="J313" t="s">
        <v>568</v>
      </c>
      <c r="K313" t="s">
        <v>569</v>
      </c>
      <c r="L313">
        <v>1368</v>
      </c>
      <c r="N313">
        <v>1011</v>
      </c>
      <c r="O313" t="s">
        <v>503</v>
      </c>
      <c r="P313" t="s">
        <v>503</v>
      </c>
      <c r="Q313">
        <v>1</v>
      </c>
      <c r="X313">
        <v>6.0000000000000001E-3</v>
      </c>
      <c r="Y313">
        <v>0</v>
      </c>
      <c r="Z313">
        <v>83.1</v>
      </c>
      <c r="AA313">
        <v>12.62</v>
      </c>
      <c r="AB313">
        <v>0</v>
      </c>
      <c r="AC313">
        <v>0</v>
      </c>
      <c r="AD313">
        <v>1</v>
      </c>
      <c r="AE313">
        <v>0</v>
      </c>
      <c r="AF313" t="s">
        <v>3</v>
      </c>
      <c r="AG313">
        <v>6.0000000000000001E-3</v>
      </c>
      <c r="AH313">
        <v>2</v>
      </c>
      <c r="AI313">
        <v>151752225</v>
      </c>
      <c r="AJ313">
        <v>258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 x14ac:dyDescent="0.2">
      <c r="A314">
        <f>ROW(Source!A215)</f>
        <v>215</v>
      </c>
      <c r="B314">
        <v>151752228</v>
      </c>
      <c r="C314">
        <v>151752223</v>
      </c>
      <c r="D314">
        <v>122122730</v>
      </c>
      <c r="E314">
        <v>37345137</v>
      </c>
      <c r="F314">
        <v>1</v>
      </c>
      <c r="G314">
        <v>37345137</v>
      </c>
      <c r="H314">
        <v>3</v>
      </c>
      <c r="I314" t="s">
        <v>735</v>
      </c>
      <c r="J314" t="s">
        <v>3</v>
      </c>
      <c r="K314" t="s">
        <v>736</v>
      </c>
      <c r="L314">
        <v>1354</v>
      </c>
      <c r="N314">
        <v>1010</v>
      </c>
      <c r="O314" t="s">
        <v>29</v>
      </c>
      <c r="P314" t="s">
        <v>29</v>
      </c>
      <c r="Q314">
        <v>1</v>
      </c>
      <c r="X314">
        <v>1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 t="s">
        <v>3</v>
      </c>
      <c r="AG314">
        <v>1</v>
      </c>
      <c r="AH314">
        <v>3</v>
      </c>
      <c r="AI314">
        <v>-1</v>
      </c>
      <c r="AJ314" t="s">
        <v>3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 x14ac:dyDescent="0.2">
      <c r="A315">
        <f>ROW(Source!A226)</f>
        <v>226</v>
      </c>
      <c r="B315">
        <v>151752238</v>
      </c>
      <c r="C315">
        <v>151752234</v>
      </c>
      <c r="D315">
        <v>37345142</v>
      </c>
      <c r="E315">
        <v>37345137</v>
      </c>
      <c r="F315">
        <v>1</v>
      </c>
      <c r="G315">
        <v>37345137</v>
      </c>
      <c r="H315">
        <v>1</v>
      </c>
      <c r="I315" t="s">
        <v>497</v>
      </c>
      <c r="J315" t="s">
        <v>3</v>
      </c>
      <c r="K315" t="s">
        <v>498</v>
      </c>
      <c r="L315">
        <v>1191</v>
      </c>
      <c r="N315">
        <v>1013</v>
      </c>
      <c r="O315" t="s">
        <v>499</v>
      </c>
      <c r="P315" t="s">
        <v>499</v>
      </c>
      <c r="Q315">
        <v>1</v>
      </c>
      <c r="X315">
        <v>2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1</v>
      </c>
      <c r="AE315">
        <v>1</v>
      </c>
      <c r="AF315" t="s">
        <v>3</v>
      </c>
      <c r="AG315">
        <v>2</v>
      </c>
      <c r="AH315">
        <v>2</v>
      </c>
      <c r="AI315">
        <v>151752235</v>
      </c>
      <c r="AJ315">
        <v>259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 x14ac:dyDescent="0.2">
      <c r="A316">
        <f>ROW(Source!A226)</f>
        <v>226</v>
      </c>
      <c r="B316">
        <v>151752239</v>
      </c>
      <c r="C316">
        <v>151752234</v>
      </c>
      <c r="D316">
        <v>37394269</v>
      </c>
      <c r="E316">
        <v>1</v>
      </c>
      <c r="F316">
        <v>1</v>
      </c>
      <c r="G316">
        <v>37345137</v>
      </c>
      <c r="H316">
        <v>3</v>
      </c>
      <c r="I316" t="s">
        <v>533</v>
      </c>
      <c r="J316" t="s">
        <v>534</v>
      </c>
      <c r="K316" t="s">
        <v>535</v>
      </c>
      <c r="L316">
        <v>1348</v>
      </c>
      <c r="N316">
        <v>1009</v>
      </c>
      <c r="O316" t="s">
        <v>511</v>
      </c>
      <c r="P316" t="s">
        <v>511</v>
      </c>
      <c r="Q316">
        <v>1000</v>
      </c>
      <c r="X316">
        <v>5.0000000000000004E-6</v>
      </c>
      <c r="Y316">
        <v>64128.62</v>
      </c>
      <c r="Z316">
        <v>0</v>
      </c>
      <c r="AA316">
        <v>0</v>
      </c>
      <c r="AB316">
        <v>0</v>
      </c>
      <c r="AC316">
        <v>0</v>
      </c>
      <c r="AD316">
        <v>1</v>
      </c>
      <c r="AE316">
        <v>0</v>
      </c>
      <c r="AF316" t="s">
        <v>3</v>
      </c>
      <c r="AG316">
        <v>5.0000000000000004E-6</v>
      </c>
      <c r="AH316">
        <v>2</v>
      </c>
      <c r="AI316">
        <v>151752236</v>
      </c>
      <c r="AJ316">
        <v>260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 x14ac:dyDescent="0.2">
      <c r="A317">
        <f>ROW(Source!A226)</f>
        <v>226</v>
      </c>
      <c r="B317">
        <v>151752240</v>
      </c>
      <c r="C317">
        <v>151752234</v>
      </c>
      <c r="D317">
        <v>37407278</v>
      </c>
      <c r="E317">
        <v>1</v>
      </c>
      <c r="F317">
        <v>1</v>
      </c>
      <c r="G317">
        <v>37345137</v>
      </c>
      <c r="H317">
        <v>3</v>
      </c>
      <c r="I317" t="s">
        <v>542</v>
      </c>
      <c r="J317" t="s">
        <v>543</v>
      </c>
      <c r="K317" t="s">
        <v>544</v>
      </c>
      <c r="L317">
        <v>1346</v>
      </c>
      <c r="N317">
        <v>1009</v>
      </c>
      <c r="O317" t="s">
        <v>507</v>
      </c>
      <c r="P317" t="s">
        <v>507</v>
      </c>
      <c r="Q317">
        <v>1</v>
      </c>
      <c r="X317">
        <v>1.4999999999999999E-2</v>
      </c>
      <c r="Y317">
        <v>493.08</v>
      </c>
      <c r="Z317">
        <v>0</v>
      </c>
      <c r="AA317">
        <v>0</v>
      </c>
      <c r="AB317">
        <v>0</v>
      </c>
      <c r="AC317">
        <v>0</v>
      </c>
      <c r="AD317">
        <v>1</v>
      </c>
      <c r="AE317">
        <v>0</v>
      </c>
      <c r="AF317" t="s">
        <v>3</v>
      </c>
      <c r="AG317">
        <v>1.4999999999999999E-2</v>
      </c>
      <c r="AH317">
        <v>2</v>
      </c>
      <c r="AI317">
        <v>151752237</v>
      </c>
      <c r="AJ317">
        <v>261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 x14ac:dyDescent="0.2">
      <c r="A318">
        <f>ROW(Source!A226)</f>
        <v>226</v>
      </c>
      <c r="B318">
        <v>151752241</v>
      </c>
      <c r="C318">
        <v>151752234</v>
      </c>
      <c r="D318">
        <v>37358959</v>
      </c>
      <c r="E318">
        <v>37345137</v>
      </c>
      <c r="F318">
        <v>1</v>
      </c>
      <c r="G318">
        <v>37345137</v>
      </c>
      <c r="H318">
        <v>3</v>
      </c>
      <c r="I318" t="s">
        <v>750</v>
      </c>
      <c r="J318" t="s">
        <v>3</v>
      </c>
      <c r="K318" t="s">
        <v>751</v>
      </c>
      <c r="L318">
        <v>1354</v>
      </c>
      <c r="N318">
        <v>1010</v>
      </c>
      <c r="O318" t="s">
        <v>29</v>
      </c>
      <c r="P318" t="s">
        <v>29</v>
      </c>
      <c r="Q318">
        <v>1</v>
      </c>
      <c r="X318">
        <v>1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 t="s">
        <v>3</v>
      </c>
      <c r="AG318">
        <v>1</v>
      </c>
      <c r="AH318">
        <v>3</v>
      </c>
      <c r="AI318">
        <v>-1</v>
      </c>
      <c r="AJ318" t="s">
        <v>3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 x14ac:dyDescent="0.2">
      <c r="A319">
        <f>ROW(Source!A227)</f>
        <v>227</v>
      </c>
      <c r="B319">
        <v>151752238</v>
      </c>
      <c r="C319">
        <v>151752234</v>
      </c>
      <c r="D319">
        <v>37345142</v>
      </c>
      <c r="E319">
        <v>37345137</v>
      </c>
      <c r="F319">
        <v>1</v>
      </c>
      <c r="G319">
        <v>37345137</v>
      </c>
      <c r="H319">
        <v>1</v>
      </c>
      <c r="I319" t="s">
        <v>497</v>
      </c>
      <c r="J319" t="s">
        <v>3</v>
      </c>
      <c r="K319" t="s">
        <v>498</v>
      </c>
      <c r="L319">
        <v>1191</v>
      </c>
      <c r="N319">
        <v>1013</v>
      </c>
      <c r="O319" t="s">
        <v>499</v>
      </c>
      <c r="P319" t="s">
        <v>499</v>
      </c>
      <c r="Q319">
        <v>1</v>
      </c>
      <c r="X319">
        <v>2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1</v>
      </c>
      <c r="AE319">
        <v>1</v>
      </c>
      <c r="AF319" t="s">
        <v>3</v>
      </c>
      <c r="AG319">
        <v>2</v>
      </c>
      <c r="AH319">
        <v>2</v>
      </c>
      <c r="AI319">
        <v>151752235</v>
      </c>
      <c r="AJ319">
        <v>262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 x14ac:dyDescent="0.2">
      <c r="A320">
        <f>ROW(Source!A227)</f>
        <v>227</v>
      </c>
      <c r="B320">
        <v>151752239</v>
      </c>
      <c r="C320">
        <v>151752234</v>
      </c>
      <c r="D320">
        <v>37394269</v>
      </c>
      <c r="E320">
        <v>1</v>
      </c>
      <c r="F320">
        <v>1</v>
      </c>
      <c r="G320">
        <v>37345137</v>
      </c>
      <c r="H320">
        <v>3</v>
      </c>
      <c r="I320" t="s">
        <v>533</v>
      </c>
      <c r="J320" t="s">
        <v>534</v>
      </c>
      <c r="K320" t="s">
        <v>535</v>
      </c>
      <c r="L320">
        <v>1348</v>
      </c>
      <c r="N320">
        <v>1009</v>
      </c>
      <c r="O320" t="s">
        <v>511</v>
      </c>
      <c r="P320" t="s">
        <v>511</v>
      </c>
      <c r="Q320">
        <v>1000</v>
      </c>
      <c r="X320">
        <v>5.0000000000000004E-6</v>
      </c>
      <c r="Y320">
        <v>64128.62</v>
      </c>
      <c r="Z320">
        <v>0</v>
      </c>
      <c r="AA320">
        <v>0</v>
      </c>
      <c r="AB320">
        <v>0</v>
      </c>
      <c r="AC320">
        <v>0</v>
      </c>
      <c r="AD320">
        <v>1</v>
      </c>
      <c r="AE320">
        <v>0</v>
      </c>
      <c r="AF320" t="s">
        <v>3</v>
      </c>
      <c r="AG320">
        <v>5.0000000000000004E-6</v>
      </c>
      <c r="AH320">
        <v>2</v>
      </c>
      <c r="AI320">
        <v>151752236</v>
      </c>
      <c r="AJ320">
        <v>263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 x14ac:dyDescent="0.2">
      <c r="A321">
        <f>ROW(Source!A227)</f>
        <v>227</v>
      </c>
      <c r="B321">
        <v>151752240</v>
      </c>
      <c r="C321">
        <v>151752234</v>
      </c>
      <c r="D321">
        <v>37407278</v>
      </c>
      <c r="E321">
        <v>1</v>
      </c>
      <c r="F321">
        <v>1</v>
      </c>
      <c r="G321">
        <v>37345137</v>
      </c>
      <c r="H321">
        <v>3</v>
      </c>
      <c r="I321" t="s">
        <v>542</v>
      </c>
      <c r="J321" t="s">
        <v>543</v>
      </c>
      <c r="K321" t="s">
        <v>544</v>
      </c>
      <c r="L321">
        <v>1346</v>
      </c>
      <c r="N321">
        <v>1009</v>
      </c>
      <c r="O321" t="s">
        <v>507</v>
      </c>
      <c r="P321" t="s">
        <v>507</v>
      </c>
      <c r="Q321">
        <v>1</v>
      </c>
      <c r="X321">
        <v>1.4999999999999999E-2</v>
      </c>
      <c r="Y321">
        <v>493.08</v>
      </c>
      <c r="Z321">
        <v>0</v>
      </c>
      <c r="AA321">
        <v>0</v>
      </c>
      <c r="AB321">
        <v>0</v>
      </c>
      <c r="AC321">
        <v>0</v>
      </c>
      <c r="AD321">
        <v>1</v>
      </c>
      <c r="AE321">
        <v>0</v>
      </c>
      <c r="AF321" t="s">
        <v>3</v>
      </c>
      <c r="AG321">
        <v>1.4999999999999999E-2</v>
      </c>
      <c r="AH321">
        <v>2</v>
      </c>
      <c r="AI321">
        <v>151752237</v>
      </c>
      <c r="AJ321">
        <v>264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 x14ac:dyDescent="0.2">
      <c r="A322">
        <f>ROW(Source!A227)</f>
        <v>227</v>
      </c>
      <c r="B322">
        <v>151752241</v>
      </c>
      <c r="C322">
        <v>151752234</v>
      </c>
      <c r="D322">
        <v>37358959</v>
      </c>
      <c r="E322">
        <v>37345137</v>
      </c>
      <c r="F322">
        <v>1</v>
      </c>
      <c r="G322">
        <v>37345137</v>
      </c>
      <c r="H322">
        <v>3</v>
      </c>
      <c r="I322" t="s">
        <v>750</v>
      </c>
      <c r="J322" t="s">
        <v>3</v>
      </c>
      <c r="K322" t="s">
        <v>751</v>
      </c>
      <c r="L322">
        <v>1354</v>
      </c>
      <c r="N322">
        <v>1010</v>
      </c>
      <c r="O322" t="s">
        <v>29</v>
      </c>
      <c r="P322" t="s">
        <v>29</v>
      </c>
      <c r="Q322">
        <v>1</v>
      </c>
      <c r="X322">
        <v>1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 t="s">
        <v>3</v>
      </c>
      <c r="AG322">
        <v>1</v>
      </c>
      <c r="AH322">
        <v>3</v>
      </c>
      <c r="AI322">
        <v>-1</v>
      </c>
      <c r="AJ322" t="s">
        <v>3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 x14ac:dyDescent="0.2">
      <c r="A323">
        <f>ROW(Source!A230)</f>
        <v>230</v>
      </c>
      <c r="B323">
        <v>151752245</v>
      </c>
      <c r="C323">
        <v>151752243</v>
      </c>
      <c r="D323">
        <v>37345142</v>
      </c>
      <c r="E323">
        <v>37345137</v>
      </c>
      <c r="F323">
        <v>1</v>
      </c>
      <c r="G323">
        <v>37345137</v>
      </c>
      <c r="H323">
        <v>1</v>
      </c>
      <c r="I323" t="s">
        <v>497</v>
      </c>
      <c r="J323" t="s">
        <v>3</v>
      </c>
      <c r="K323" t="s">
        <v>498</v>
      </c>
      <c r="L323">
        <v>1191</v>
      </c>
      <c r="N323">
        <v>1013</v>
      </c>
      <c r="O323" t="s">
        <v>499</v>
      </c>
      <c r="P323" t="s">
        <v>499</v>
      </c>
      <c r="Q323">
        <v>1</v>
      </c>
      <c r="X323">
        <v>7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1</v>
      </c>
      <c r="AE323">
        <v>1</v>
      </c>
      <c r="AF323" t="s">
        <v>3</v>
      </c>
      <c r="AG323">
        <v>7</v>
      </c>
      <c r="AH323">
        <v>2</v>
      </c>
      <c r="AI323">
        <v>151752244</v>
      </c>
      <c r="AJ323">
        <v>265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 x14ac:dyDescent="0.2">
      <c r="A324">
        <f>ROW(Source!A231)</f>
        <v>231</v>
      </c>
      <c r="B324">
        <v>151752245</v>
      </c>
      <c r="C324">
        <v>151752243</v>
      </c>
      <c r="D324">
        <v>37345142</v>
      </c>
      <c r="E324">
        <v>37345137</v>
      </c>
      <c r="F324">
        <v>1</v>
      </c>
      <c r="G324">
        <v>37345137</v>
      </c>
      <c r="H324">
        <v>1</v>
      </c>
      <c r="I324" t="s">
        <v>497</v>
      </c>
      <c r="J324" t="s">
        <v>3</v>
      </c>
      <c r="K324" t="s">
        <v>498</v>
      </c>
      <c r="L324">
        <v>1191</v>
      </c>
      <c r="N324">
        <v>1013</v>
      </c>
      <c r="O324" t="s">
        <v>499</v>
      </c>
      <c r="P324" t="s">
        <v>499</v>
      </c>
      <c r="Q324">
        <v>1</v>
      </c>
      <c r="X324">
        <v>7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1</v>
      </c>
      <c r="AE324">
        <v>1</v>
      </c>
      <c r="AF324" t="s">
        <v>3</v>
      </c>
      <c r="AG324">
        <v>7</v>
      </c>
      <c r="AH324">
        <v>2</v>
      </c>
      <c r="AI324">
        <v>151752244</v>
      </c>
      <c r="AJ324">
        <v>266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 x14ac:dyDescent="0.2">
      <c r="A325">
        <f>ROW(Source!A232)</f>
        <v>232</v>
      </c>
      <c r="B325">
        <v>151752248</v>
      </c>
      <c r="C325">
        <v>151752246</v>
      </c>
      <c r="D325">
        <v>37345142</v>
      </c>
      <c r="E325">
        <v>37345137</v>
      </c>
      <c r="F325">
        <v>1</v>
      </c>
      <c r="G325">
        <v>37345137</v>
      </c>
      <c r="H325">
        <v>1</v>
      </c>
      <c r="I325" t="s">
        <v>497</v>
      </c>
      <c r="J325" t="s">
        <v>3</v>
      </c>
      <c r="K325" t="s">
        <v>498</v>
      </c>
      <c r="L325">
        <v>1191</v>
      </c>
      <c r="N325">
        <v>1013</v>
      </c>
      <c r="O325" t="s">
        <v>499</v>
      </c>
      <c r="P325" t="s">
        <v>499</v>
      </c>
      <c r="Q325">
        <v>1</v>
      </c>
      <c r="X325">
        <v>2.4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1</v>
      </c>
      <c r="AE325">
        <v>1</v>
      </c>
      <c r="AF325" t="s">
        <v>3</v>
      </c>
      <c r="AG325">
        <v>2.4</v>
      </c>
      <c r="AH325">
        <v>2</v>
      </c>
      <c r="AI325">
        <v>151752247</v>
      </c>
      <c r="AJ325">
        <v>267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 x14ac:dyDescent="0.2">
      <c r="A326">
        <f>ROW(Source!A233)</f>
        <v>233</v>
      </c>
      <c r="B326">
        <v>151752248</v>
      </c>
      <c r="C326">
        <v>151752246</v>
      </c>
      <c r="D326">
        <v>37345142</v>
      </c>
      <c r="E326">
        <v>37345137</v>
      </c>
      <c r="F326">
        <v>1</v>
      </c>
      <c r="G326">
        <v>37345137</v>
      </c>
      <c r="H326">
        <v>1</v>
      </c>
      <c r="I326" t="s">
        <v>497</v>
      </c>
      <c r="J326" t="s">
        <v>3</v>
      </c>
      <c r="K326" t="s">
        <v>498</v>
      </c>
      <c r="L326">
        <v>1191</v>
      </c>
      <c r="N326">
        <v>1013</v>
      </c>
      <c r="O326" t="s">
        <v>499</v>
      </c>
      <c r="P326" t="s">
        <v>499</v>
      </c>
      <c r="Q326">
        <v>1</v>
      </c>
      <c r="X326">
        <v>2.4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1</v>
      </c>
      <c r="AE326">
        <v>1</v>
      </c>
      <c r="AF326" t="s">
        <v>3</v>
      </c>
      <c r="AG326">
        <v>2.4</v>
      </c>
      <c r="AH326">
        <v>2</v>
      </c>
      <c r="AI326">
        <v>151752247</v>
      </c>
      <c r="AJ326">
        <v>268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 x14ac:dyDescent="0.2">
      <c r="A327">
        <f>ROW(Source!A236)</f>
        <v>236</v>
      </c>
      <c r="B327">
        <v>151752252</v>
      </c>
      <c r="C327">
        <v>151752250</v>
      </c>
      <c r="D327">
        <v>37345142</v>
      </c>
      <c r="E327">
        <v>37345137</v>
      </c>
      <c r="F327">
        <v>1</v>
      </c>
      <c r="G327">
        <v>37345137</v>
      </c>
      <c r="H327">
        <v>1</v>
      </c>
      <c r="I327" t="s">
        <v>497</v>
      </c>
      <c r="J327" t="s">
        <v>3</v>
      </c>
      <c r="K327" t="s">
        <v>498</v>
      </c>
      <c r="L327">
        <v>1191</v>
      </c>
      <c r="N327">
        <v>1013</v>
      </c>
      <c r="O327" t="s">
        <v>499</v>
      </c>
      <c r="P327" t="s">
        <v>499</v>
      </c>
      <c r="Q327">
        <v>1</v>
      </c>
      <c r="X327">
        <v>11.7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1</v>
      </c>
      <c r="AE327">
        <v>1</v>
      </c>
      <c r="AF327" t="s">
        <v>3</v>
      </c>
      <c r="AG327">
        <v>11.7</v>
      </c>
      <c r="AH327">
        <v>2</v>
      </c>
      <c r="AI327">
        <v>151752251</v>
      </c>
      <c r="AJ327">
        <v>269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 x14ac:dyDescent="0.2">
      <c r="A328">
        <f>ROW(Source!A237)</f>
        <v>237</v>
      </c>
      <c r="B328">
        <v>151752252</v>
      </c>
      <c r="C328">
        <v>151752250</v>
      </c>
      <c r="D328">
        <v>37345142</v>
      </c>
      <c r="E328">
        <v>37345137</v>
      </c>
      <c r="F328">
        <v>1</v>
      </c>
      <c r="G328">
        <v>37345137</v>
      </c>
      <c r="H328">
        <v>1</v>
      </c>
      <c r="I328" t="s">
        <v>497</v>
      </c>
      <c r="J328" t="s">
        <v>3</v>
      </c>
      <c r="K328" t="s">
        <v>498</v>
      </c>
      <c r="L328">
        <v>1191</v>
      </c>
      <c r="N328">
        <v>1013</v>
      </c>
      <c r="O328" t="s">
        <v>499</v>
      </c>
      <c r="P328" t="s">
        <v>499</v>
      </c>
      <c r="Q328">
        <v>1</v>
      </c>
      <c r="X328">
        <v>11.7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1</v>
      </c>
      <c r="AE328">
        <v>1</v>
      </c>
      <c r="AF328" t="s">
        <v>3</v>
      </c>
      <c r="AG328">
        <v>11.7</v>
      </c>
      <c r="AH328">
        <v>2</v>
      </c>
      <c r="AI328">
        <v>151752251</v>
      </c>
      <c r="AJ328">
        <v>270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 x14ac:dyDescent="0.2">
      <c r="A329">
        <f>ROW(Source!A244)</f>
        <v>244</v>
      </c>
      <c r="B329">
        <v>151752270</v>
      </c>
      <c r="C329">
        <v>151752256</v>
      </c>
      <c r="D329">
        <v>37345142</v>
      </c>
      <c r="E329">
        <v>37345137</v>
      </c>
      <c r="F329">
        <v>1</v>
      </c>
      <c r="G329">
        <v>37345137</v>
      </c>
      <c r="H329">
        <v>1</v>
      </c>
      <c r="I329" t="s">
        <v>497</v>
      </c>
      <c r="J329" t="s">
        <v>3</v>
      </c>
      <c r="K329" t="s">
        <v>498</v>
      </c>
      <c r="L329">
        <v>1191</v>
      </c>
      <c r="N329">
        <v>1013</v>
      </c>
      <c r="O329" t="s">
        <v>499</v>
      </c>
      <c r="P329" t="s">
        <v>499</v>
      </c>
      <c r="Q329">
        <v>1</v>
      </c>
      <c r="X329">
        <v>9.3000000000000007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1</v>
      </c>
      <c r="AE329">
        <v>1</v>
      </c>
      <c r="AF329" t="s">
        <v>3</v>
      </c>
      <c r="AG329">
        <v>9.3000000000000007</v>
      </c>
      <c r="AH329">
        <v>2</v>
      </c>
      <c r="AI329">
        <v>151752257</v>
      </c>
      <c r="AJ329">
        <v>271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 x14ac:dyDescent="0.2">
      <c r="A330">
        <f>ROW(Source!A244)</f>
        <v>244</v>
      </c>
      <c r="B330">
        <v>151752271</v>
      </c>
      <c r="C330">
        <v>151752256</v>
      </c>
      <c r="D330">
        <v>37417785</v>
      </c>
      <c r="E330">
        <v>1</v>
      </c>
      <c r="F330">
        <v>1</v>
      </c>
      <c r="G330">
        <v>37345137</v>
      </c>
      <c r="H330">
        <v>2</v>
      </c>
      <c r="I330" t="s">
        <v>500</v>
      </c>
      <c r="J330" t="s">
        <v>501</v>
      </c>
      <c r="K330" t="s">
        <v>502</v>
      </c>
      <c r="L330">
        <v>1368</v>
      </c>
      <c r="N330">
        <v>1011</v>
      </c>
      <c r="O330" t="s">
        <v>503</v>
      </c>
      <c r="P330" t="s">
        <v>503</v>
      </c>
      <c r="Q330">
        <v>1</v>
      </c>
      <c r="X330">
        <v>0.4</v>
      </c>
      <c r="Y330">
        <v>0</v>
      </c>
      <c r="Z330">
        <v>114.83</v>
      </c>
      <c r="AA330">
        <v>12.62</v>
      </c>
      <c r="AB330">
        <v>0</v>
      </c>
      <c r="AC330">
        <v>0</v>
      </c>
      <c r="AD330">
        <v>1</v>
      </c>
      <c r="AE330">
        <v>0</v>
      </c>
      <c r="AF330" t="s">
        <v>3</v>
      </c>
      <c r="AG330">
        <v>0.4</v>
      </c>
      <c r="AH330">
        <v>2</v>
      </c>
      <c r="AI330">
        <v>151752258</v>
      </c>
      <c r="AJ330">
        <v>272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 x14ac:dyDescent="0.2">
      <c r="A331">
        <f>ROW(Source!A244)</f>
        <v>244</v>
      </c>
      <c r="B331">
        <v>151752272</v>
      </c>
      <c r="C331">
        <v>151752256</v>
      </c>
      <c r="D331">
        <v>37393578</v>
      </c>
      <c r="E331">
        <v>1</v>
      </c>
      <c r="F331">
        <v>1</v>
      </c>
      <c r="G331">
        <v>37345137</v>
      </c>
      <c r="H331">
        <v>3</v>
      </c>
      <c r="I331" t="s">
        <v>518</v>
      </c>
      <c r="J331" t="s">
        <v>519</v>
      </c>
      <c r="K331" t="s">
        <v>520</v>
      </c>
      <c r="L331">
        <v>1348</v>
      </c>
      <c r="N331">
        <v>1009</v>
      </c>
      <c r="O331" t="s">
        <v>511</v>
      </c>
      <c r="P331" t="s">
        <v>511</v>
      </c>
      <c r="Q331">
        <v>1000</v>
      </c>
      <c r="X331">
        <v>2.9999999999999997E-4</v>
      </c>
      <c r="Y331">
        <v>1227.3800000000001</v>
      </c>
      <c r="Z331">
        <v>0</v>
      </c>
      <c r="AA331">
        <v>0</v>
      </c>
      <c r="AB331">
        <v>0</v>
      </c>
      <c r="AC331">
        <v>0</v>
      </c>
      <c r="AD331">
        <v>1</v>
      </c>
      <c r="AE331">
        <v>0</v>
      </c>
      <c r="AF331" t="s">
        <v>3</v>
      </c>
      <c r="AG331">
        <v>2.9999999999999997E-4</v>
      </c>
      <c r="AH331">
        <v>2</v>
      </c>
      <c r="AI331">
        <v>151752259</v>
      </c>
      <c r="AJ331">
        <v>273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 x14ac:dyDescent="0.2">
      <c r="A332">
        <f>ROW(Source!A244)</f>
        <v>244</v>
      </c>
      <c r="B332">
        <v>151752273</v>
      </c>
      <c r="C332">
        <v>151752256</v>
      </c>
      <c r="D332">
        <v>37395969</v>
      </c>
      <c r="E332">
        <v>1</v>
      </c>
      <c r="F332">
        <v>1</v>
      </c>
      <c r="G332">
        <v>37345137</v>
      </c>
      <c r="H332">
        <v>3</v>
      </c>
      <c r="I332" t="s">
        <v>521</v>
      </c>
      <c r="J332" t="s">
        <v>522</v>
      </c>
      <c r="K332" t="s">
        <v>523</v>
      </c>
      <c r="L332">
        <v>1346</v>
      </c>
      <c r="N332">
        <v>1009</v>
      </c>
      <c r="O332" t="s">
        <v>507</v>
      </c>
      <c r="P332" t="s">
        <v>507</v>
      </c>
      <c r="Q332">
        <v>1</v>
      </c>
      <c r="X332">
        <v>0.03</v>
      </c>
      <c r="Y332">
        <v>15.11</v>
      </c>
      <c r="Z332">
        <v>0</v>
      </c>
      <c r="AA332">
        <v>0</v>
      </c>
      <c r="AB332">
        <v>0</v>
      </c>
      <c r="AC332">
        <v>0</v>
      </c>
      <c r="AD332">
        <v>1</v>
      </c>
      <c r="AE332">
        <v>0</v>
      </c>
      <c r="AF332" t="s">
        <v>3</v>
      </c>
      <c r="AG332">
        <v>0.03</v>
      </c>
      <c r="AH332">
        <v>2</v>
      </c>
      <c r="AI332">
        <v>151752260</v>
      </c>
      <c r="AJ332">
        <v>274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 x14ac:dyDescent="0.2">
      <c r="A333">
        <f>ROW(Source!A244)</f>
        <v>244</v>
      </c>
      <c r="B333">
        <v>151752274</v>
      </c>
      <c r="C333">
        <v>151752256</v>
      </c>
      <c r="D333">
        <v>37393756</v>
      </c>
      <c r="E333">
        <v>1</v>
      </c>
      <c r="F333">
        <v>1</v>
      </c>
      <c r="G333">
        <v>37345137</v>
      </c>
      <c r="H333">
        <v>3</v>
      </c>
      <c r="I333" t="s">
        <v>524</v>
      </c>
      <c r="J333" t="s">
        <v>525</v>
      </c>
      <c r="K333" t="s">
        <v>526</v>
      </c>
      <c r="L333">
        <v>1346</v>
      </c>
      <c r="N333">
        <v>1009</v>
      </c>
      <c r="O333" t="s">
        <v>507</v>
      </c>
      <c r="P333" t="s">
        <v>507</v>
      </c>
      <c r="Q333">
        <v>1</v>
      </c>
      <c r="X333">
        <v>0.01</v>
      </c>
      <c r="Y333">
        <v>16.7</v>
      </c>
      <c r="Z333">
        <v>0</v>
      </c>
      <c r="AA333">
        <v>0</v>
      </c>
      <c r="AB333">
        <v>0</v>
      </c>
      <c r="AC333">
        <v>0</v>
      </c>
      <c r="AD333">
        <v>1</v>
      </c>
      <c r="AE333">
        <v>0</v>
      </c>
      <c r="AF333" t="s">
        <v>3</v>
      </c>
      <c r="AG333">
        <v>0.01</v>
      </c>
      <c r="AH333">
        <v>2</v>
      </c>
      <c r="AI333">
        <v>151752261</v>
      </c>
      <c r="AJ333">
        <v>275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 x14ac:dyDescent="0.2">
      <c r="A334">
        <f>ROW(Source!A244)</f>
        <v>244</v>
      </c>
      <c r="B334">
        <v>151752275</v>
      </c>
      <c r="C334">
        <v>151752256</v>
      </c>
      <c r="D334">
        <v>37393857</v>
      </c>
      <c r="E334">
        <v>1</v>
      </c>
      <c r="F334">
        <v>1</v>
      </c>
      <c r="G334">
        <v>37345137</v>
      </c>
      <c r="H334">
        <v>3</v>
      </c>
      <c r="I334" t="s">
        <v>527</v>
      </c>
      <c r="J334" t="s">
        <v>528</v>
      </c>
      <c r="K334" t="s">
        <v>529</v>
      </c>
      <c r="L334">
        <v>1348</v>
      </c>
      <c r="N334">
        <v>1009</v>
      </c>
      <c r="O334" t="s">
        <v>511</v>
      </c>
      <c r="P334" t="s">
        <v>511</v>
      </c>
      <c r="Q334">
        <v>1000</v>
      </c>
      <c r="X334">
        <v>2.0000000000000002E-5</v>
      </c>
      <c r="Y334">
        <v>17729.79</v>
      </c>
      <c r="Z334">
        <v>0</v>
      </c>
      <c r="AA334">
        <v>0</v>
      </c>
      <c r="AB334">
        <v>0</v>
      </c>
      <c r="AC334">
        <v>0</v>
      </c>
      <c r="AD334">
        <v>1</v>
      </c>
      <c r="AE334">
        <v>0</v>
      </c>
      <c r="AF334" t="s">
        <v>3</v>
      </c>
      <c r="AG334">
        <v>2.0000000000000002E-5</v>
      </c>
      <c r="AH334">
        <v>2</v>
      </c>
      <c r="AI334">
        <v>151752262</v>
      </c>
      <c r="AJ334">
        <v>276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 x14ac:dyDescent="0.2">
      <c r="A335">
        <f>ROW(Source!A244)</f>
        <v>244</v>
      </c>
      <c r="B335">
        <v>151752276</v>
      </c>
      <c r="C335">
        <v>151752256</v>
      </c>
      <c r="D335">
        <v>118154745</v>
      </c>
      <c r="E335">
        <v>1</v>
      </c>
      <c r="F335">
        <v>1</v>
      </c>
      <c r="G335">
        <v>37345137</v>
      </c>
      <c r="H335">
        <v>3</v>
      </c>
      <c r="I335" t="s">
        <v>530</v>
      </c>
      <c r="J335" t="s">
        <v>531</v>
      </c>
      <c r="K335" t="s">
        <v>532</v>
      </c>
      <c r="L335">
        <v>1355</v>
      </c>
      <c r="N335">
        <v>1010</v>
      </c>
      <c r="O335" t="s">
        <v>184</v>
      </c>
      <c r="P335" t="s">
        <v>184</v>
      </c>
      <c r="Q335">
        <v>100</v>
      </c>
      <c r="X335">
        <v>0.1</v>
      </c>
      <c r="Y335">
        <v>120.2</v>
      </c>
      <c r="Z335">
        <v>0</v>
      </c>
      <c r="AA335">
        <v>0</v>
      </c>
      <c r="AB335">
        <v>0</v>
      </c>
      <c r="AC335">
        <v>0</v>
      </c>
      <c r="AD335">
        <v>1</v>
      </c>
      <c r="AE335">
        <v>0</v>
      </c>
      <c r="AF335" t="s">
        <v>3</v>
      </c>
      <c r="AG335">
        <v>0.1</v>
      </c>
      <c r="AH335">
        <v>2</v>
      </c>
      <c r="AI335">
        <v>151752263</v>
      </c>
      <c r="AJ335">
        <v>277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 x14ac:dyDescent="0.2">
      <c r="A336">
        <f>ROW(Source!A244)</f>
        <v>244</v>
      </c>
      <c r="B336">
        <v>151752277</v>
      </c>
      <c r="C336">
        <v>151752256</v>
      </c>
      <c r="D336">
        <v>37394269</v>
      </c>
      <c r="E336">
        <v>1</v>
      </c>
      <c r="F336">
        <v>1</v>
      </c>
      <c r="G336">
        <v>37345137</v>
      </c>
      <c r="H336">
        <v>3</v>
      </c>
      <c r="I336" t="s">
        <v>533</v>
      </c>
      <c r="J336" t="s">
        <v>534</v>
      </c>
      <c r="K336" t="s">
        <v>535</v>
      </c>
      <c r="L336">
        <v>1348</v>
      </c>
      <c r="N336">
        <v>1009</v>
      </c>
      <c r="O336" t="s">
        <v>511</v>
      </c>
      <c r="P336" t="s">
        <v>511</v>
      </c>
      <c r="Q336">
        <v>1000</v>
      </c>
      <c r="X336">
        <v>6.0000000000000002E-5</v>
      </c>
      <c r="Y336">
        <v>64128.62</v>
      </c>
      <c r="Z336">
        <v>0</v>
      </c>
      <c r="AA336">
        <v>0</v>
      </c>
      <c r="AB336">
        <v>0</v>
      </c>
      <c r="AC336">
        <v>0</v>
      </c>
      <c r="AD336">
        <v>1</v>
      </c>
      <c r="AE336">
        <v>0</v>
      </c>
      <c r="AF336" t="s">
        <v>3</v>
      </c>
      <c r="AG336">
        <v>6.0000000000000002E-5</v>
      </c>
      <c r="AH336">
        <v>2</v>
      </c>
      <c r="AI336">
        <v>151752264</v>
      </c>
      <c r="AJ336">
        <v>278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 x14ac:dyDescent="0.2">
      <c r="A337">
        <f>ROW(Source!A244)</f>
        <v>244</v>
      </c>
      <c r="B337">
        <v>151752278</v>
      </c>
      <c r="C337">
        <v>151752256</v>
      </c>
      <c r="D337">
        <v>37394277</v>
      </c>
      <c r="E337">
        <v>1</v>
      </c>
      <c r="F337">
        <v>1</v>
      </c>
      <c r="G337">
        <v>37345137</v>
      </c>
      <c r="H337">
        <v>3</v>
      </c>
      <c r="I337" t="s">
        <v>536</v>
      </c>
      <c r="J337" t="s">
        <v>537</v>
      </c>
      <c r="K337" t="s">
        <v>538</v>
      </c>
      <c r="L337">
        <v>1348</v>
      </c>
      <c r="N337">
        <v>1009</v>
      </c>
      <c r="O337" t="s">
        <v>511</v>
      </c>
      <c r="P337" t="s">
        <v>511</v>
      </c>
      <c r="Q337">
        <v>1000</v>
      </c>
      <c r="X337">
        <v>1E-4</v>
      </c>
      <c r="Y337">
        <v>81246.399999999994</v>
      </c>
      <c r="Z337">
        <v>0</v>
      </c>
      <c r="AA337">
        <v>0</v>
      </c>
      <c r="AB337">
        <v>0</v>
      </c>
      <c r="AC337">
        <v>0</v>
      </c>
      <c r="AD337">
        <v>1</v>
      </c>
      <c r="AE337">
        <v>0</v>
      </c>
      <c r="AF337" t="s">
        <v>3</v>
      </c>
      <c r="AG337">
        <v>1E-4</v>
      </c>
      <c r="AH337">
        <v>2</v>
      </c>
      <c r="AI337">
        <v>151752265</v>
      </c>
      <c r="AJ337">
        <v>279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 x14ac:dyDescent="0.2">
      <c r="A338">
        <f>ROW(Source!A244)</f>
        <v>244</v>
      </c>
      <c r="B338">
        <v>151752279</v>
      </c>
      <c r="C338">
        <v>151752256</v>
      </c>
      <c r="D338">
        <v>37407208</v>
      </c>
      <c r="E338">
        <v>1</v>
      </c>
      <c r="F338">
        <v>1</v>
      </c>
      <c r="G338">
        <v>37345137</v>
      </c>
      <c r="H338">
        <v>3</v>
      </c>
      <c r="I338" t="s">
        <v>539</v>
      </c>
      <c r="J338" t="s">
        <v>540</v>
      </c>
      <c r="K338" t="s">
        <v>541</v>
      </c>
      <c r="L338">
        <v>1301</v>
      </c>
      <c r="N338">
        <v>1003</v>
      </c>
      <c r="O338" t="s">
        <v>134</v>
      </c>
      <c r="P338" t="s">
        <v>134</v>
      </c>
      <c r="Q338">
        <v>1</v>
      </c>
      <c r="X338">
        <v>5.91</v>
      </c>
      <c r="Y338">
        <v>0.69</v>
      </c>
      <c r="Z338">
        <v>0</v>
      </c>
      <c r="AA338">
        <v>0</v>
      </c>
      <c r="AB338">
        <v>0</v>
      </c>
      <c r="AC338">
        <v>0</v>
      </c>
      <c r="AD338">
        <v>1</v>
      </c>
      <c r="AE338">
        <v>0</v>
      </c>
      <c r="AF338" t="s">
        <v>3</v>
      </c>
      <c r="AG338">
        <v>5.91</v>
      </c>
      <c r="AH338">
        <v>2</v>
      </c>
      <c r="AI338">
        <v>151752266</v>
      </c>
      <c r="AJ338">
        <v>280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 x14ac:dyDescent="0.2">
      <c r="A339">
        <f>ROW(Source!A244)</f>
        <v>244</v>
      </c>
      <c r="B339">
        <v>151752280</v>
      </c>
      <c r="C339">
        <v>151752256</v>
      </c>
      <c r="D339">
        <v>37407278</v>
      </c>
      <c r="E339">
        <v>1</v>
      </c>
      <c r="F339">
        <v>1</v>
      </c>
      <c r="G339">
        <v>37345137</v>
      </c>
      <c r="H339">
        <v>3</v>
      </c>
      <c r="I339" t="s">
        <v>542</v>
      </c>
      <c r="J339" t="s">
        <v>543</v>
      </c>
      <c r="K339" t="s">
        <v>544</v>
      </c>
      <c r="L339">
        <v>1346</v>
      </c>
      <c r="N339">
        <v>1009</v>
      </c>
      <c r="O339" t="s">
        <v>507</v>
      </c>
      <c r="P339" t="s">
        <v>507</v>
      </c>
      <c r="Q339">
        <v>1</v>
      </c>
      <c r="X339">
        <v>0.02</v>
      </c>
      <c r="Y339">
        <v>493.08</v>
      </c>
      <c r="Z339">
        <v>0</v>
      </c>
      <c r="AA339">
        <v>0</v>
      </c>
      <c r="AB339">
        <v>0</v>
      </c>
      <c r="AC339">
        <v>0</v>
      </c>
      <c r="AD339">
        <v>1</v>
      </c>
      <c r="AE339">
        <v>0</v>
      </c>
      <c r="AF339" t="s">
        <v>3</v>
      </c>
      <c r="AG339">
        <v>0.02</v>
      </c>
      <c r="AH339">
        <v>2</v>
      </c>
      <c r="AI339">
        <v>151752267</v>
      </c>
      <c r="AJ339">
        <v>281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 x14ac:dyDescent="0.2">
      <c r="A340">
        <f>ROW(Source!A244)</f>
        <v>244</v>
      </c>
      <c r="B340">
        <v>151752281</v>
      </c>
      <c r="C340">
        <v>151752256</v>
      </c>
      <c r="D340">
        <v>37406760</v>
      </c>
      <c r="E340">
        <v>1</v>
      </c>
      <c r="F340">
        <v>1</v>
      </c>
      <c r="G340">
        <v>37345137</v>
      </c>
      <c r="H340">
        <v>3</v>
      </c>
      <c r="I340" t="s">
        <v>545</v>
      </c>
      <c r="J340" t="s">
        <v>546</v>
      </c>
      <c r="K340" t="s">
        <v>547</v>
      </c>
      <c r="L340">
        <v>1355</v>
      </c>
      <c r="N340">
        <v>1010</v>
      </c>
      <c r="O340" t="s">
        <v>184</v>
      </c>
      <c r="P340" t="s">
        <v>184</v>
      </c>
      <c r="Q340">
        <v>100</v>
      </c>
      <c r="X340">
        <v>0.04</v>
      </c>
      <c r="Y340">
        <v>413.16</v>
      </c>
      <c r="Z340">
        <v>0</v>
      </c>
      <c r="AA340">
        <v>0</v>
      </c>
      <c r="AB340">
        <v>0</v>
      </c>
      <c r="AC340">
        <v>0</v>
      </c>
      <c r="AD340">
        <v>1</v>
      </c>
      <c r="AE340">
        <v>0</v>
      </c>
      <c r="AF340" t="s">
        <v>3</v>
      </c>
      <c r="AG340">
        <v>0.04</v>
      </c>
      <c r="AH340">
        <v>2</v>
      </c>
      <c r="AI340">
        <v>151752268</v>
      </c>
      <c r="AJ340">
        <v>282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 x14ac:dyDescent="0.2">
      <c r="A341">
        <f>ROW(Source!A244)</f>
        <v>244</v>
      </c>
      <c r="B341">
        <v>151752282</v>
      </c>
      <c r="C341">
        <v>151752256</v>
      </c>
      <c r="D341">
        <v>37358179</v>
      </c>
      <c r="E341">
        <v>37345137</v>
      </c>
      <c r="F341">
        <v>1</v>
      </c>
      <c r="G341">
        <v>37345137</v>
      </c>
      <c r="H341">
        <v>3</v>
      </c>
      <c r="I341" t="s">
        <v>727</v>
      </c>
      <c r="J341" t="s">
        <v>3</v>
      </c>
      <c r="K341" t="s">
        <v>728</v>
      </c>
      <c r="L341">
        <v>1346</v>
      </c>
      <c r="N341">
        <v>1009</v>
      </c>
      <c r="O341" t="s">
        <v>507</v>
      </c>
      <c r="P341" t="s">
        <v>507</v>
      </c>
      <c r="Q341">
        <v>1</v>
      </c>
      <c r="X341">
        <v>0.3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 t="s">
        <v>3</v>
      </c>
      <c r="AG341">
        <v>0.3</v>
      </c>
      <c r="AH341">
        <v>3</v>
      </c>
      <c r="AI341">
        <v>-1</v>
      </c>
      <c r="AJ341" t="s">
        <v>3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 x14ac:dyDescent="0.2">
      <c r="A342">
        <f>ROW(Source!A244)</f>
        <v>244</v>
      </c>
      <c r="B342">
        <v>151752283</v>
      </c>
      <c r="C342">
        <v>151752256</v>
      </c>
      <c r="D342">
        <v>122111025</v>
      </c>
      <c r="E342">
        <v>37345137</v>
      </c>
      <c r="F342">
        <v>1</v>
      </c>
      <c r="G342">
        <v>37345137</v>
      </c>
      <c r="H342">
        <v>3</v>
      </c>
      <c r="I342" t="s">
        <v>729</v>
      </c>
      <c r="J342" t="s">
        <v>3</v>
      </c>
      <c r="K342" t="s">
        <v>730</v>
      </c>
      <c r="L342">
        <v>1354</v>
      </c>
      <c r="N342">
        <v>1010</v>
      </c>
      <c r="O342" t="s">
        <v>29</v>
      </c>
      <c r="P342" t="s">
        <v>29</v>
      </c>
      <c r="Q342">
        <v>1</v>
      </c>
      <c r="X342">
        <v>10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 t="s">
        <v>3</v>
      </c>
      <c r="AG342">
        <v>10</v>
      </c>
      <c r="AH342">
        <v>3</v>
      </c>
      <c r="AI342">
        <v>-1</v>
      </c>
      <c r="AJ342" t="s">
        <v>3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 x14ac:dyDescent="0.2">
      <c r="A343">
        <f>ROW(Source!A244)</f>
        <v>244</v>
      </c>
      <c r="B343">
        <v>151752284</v>
      </c>
      <c r="C343">
        <v>151752256</v>
      </c>
      <c r="D343">
        <v>122131019</v>
      </c>
      <c r="E343">
        <v>37345137</v>
      </c>
      <c r="F343">
        <v>1</v>
      </c>
      <c r="G343">
        <v>37345137</v>
      </c>
      <c r="H343">
        <v>3</v>
      </c>
      <c r="I343" t="s">
        <v>731</v>
      </c>
      <c r="J343" t="s">
        <v>3</v>
      </c>
      <c r="K343" t="s">
        <v>732</v>
      </c>
      <c r="L343">
        <v>1354</v>
      </c>
      <c r="N343">
        <v>1010</v>
      </c>
      <c r="O343" t="s">
        <v>29</v>
      </c>
      <c r="P343" t="s">
        <v>29</v>
      </c>
      <c r="Q343">
        <v>1</v>
      </c>
      <c r="X343">
        <v>1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 t="s">
        <v>3</v>
      </c>
      <c r="AG343">
        <v>1</v>
      </c>
      <c r="AH343">
        <v>3</v>
      </c>
      <c r="AI343">
        <v>-1</v>
      </c>
      <c r="AJ343" t="s">
        <v>3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 x14ac:dyDescent="0.2">
      <c r="A344">
        <f>ROW(Source!A244)</f>
        <v>244</v>
      </c>
      <c r="B344">
        <v>151752285</v>
      </c>
      <c r="C344">
        <v>151752256</v>
      </c>
      <c r="D344">
        <v>37367069</v>
      </c>
      <c r="E344">
        <v>37345137</v>
      </c>
      <c r="F344">
        <v>1</v>
      </c>
      <c r="G344">
        <v>37345137</v>
      </c>
      <c r="H344">
        <v>3</v>
      </c>
      <c r="I344" t="s">
        <v>516</v>
      </c>
      <c r="J344" t="s">
        <v>3</v>
      </c>
      <c r="K344" t="s">
        <v>517</v>
      </c>
      <c r="L344">
        <v>1348</v>
      </c>
      <c r="N344">
        <v>1009</v>
      </c>
      <c r="O344" t="s">
        <v>511</v>
      </c>
      <c r="P344" t="s">
        <v>511</v>
      </c>
      <c r="Q344">
        <v>1000</v>
      </c>
      <c r="X344">
        <v>1E-3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1</v>
      </c>
      <c r="AE344">
        <v>0</v>
      </c>
      <c r="AF344" t="s">
        <v>3</v>
      </c>
      <c r="AG344">
        <v>1E-3</v>
      </c>
      <c r="AH344">
        <v>2</v>
      </c>
      <c r="AI344">
        <v>151752269</v>
      </c>
      <c r="AJ344">
        <v>283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 x14ac:dyDescent="0.2">
      <c r="A345">
        <f>ROW(Source!A245)</f>
        <v>245</v>
      </c>
      <c r="B345">
        <v>151752270</v>
      </c>
      <c r="C345">
        <v>151752256</v>
      </c>
      <c r="D345">
        <v>37345142</v>
      </c>
      <c r="E345">
        <v>37345137</v>
      </c>
      <c r="F345">
        <v>1</v>
      </c>
      <c r="G345">
        <v>37345137</v>
      </c>
      <c r="H345">
        <v>1</v>
      </c>
      <c r="I345" t="s">
        <v>497</v>
      </c>
      <c r="J345" t="s">
        <v>3</v>
      </c>
      <c r="K345" t="s">
        <v>498</v>
      </c>
      <c r="L345">
        <v>1191</v>
      </c>
      <c r="N345">
        <v>1013</v>
      </c>
      <c r="O345" t="s">
        <v>499</v>
      </c>
      <c r="P345" t="s">
        <v>499</v>
      </c>
      <c r="Q345">
        <v>1</v>
      </c>
      <c r="X345">
        <v>9.3000000000000007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1</v>
      </c>
      <c r="AE345">
        <v>1</v>
      </c>
      <c r="AF345" t="s">
        <v>3</v>
      </c>
      <c r="AG345">
        <v>9.3000000000000007</v>
      </c>
      <c r="AH345">
        <v>2</v>
      </c>
      <c r="AI345">
        <v>151752257</v>
      </c>
      <c r="AJ345">
        <v>284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 x14ac:dyDescent="0.2">
      <c r="A346">
        <f>ROW(Source!A245)</f>
        <v>245</v>
      </c>
      <c r="B346">
        <v>151752271</v>
      </c>
      <c r="C346">
        <v>151752256</v>
      </c>
      <c r="D346">
        <v>37417785</v>
      </c>
      <c r="E346">
        <v>1</v>
      </c>
      <c r="F346">
        <v>1</v>
      </c>
      <c r="G346">
        <v>37345137</v>
      </c>
      <c r="H346">
        <v>2</v>
      </c>
      <c r="I346" t="s">
        <v>500</v>
      </c>
      <c r="J346" t="s">
        <v>501</v>
      </c>
      <c r="K346" t="s">
        <v>502</v>
      </c>
      <c r="L346">
        <v>1368</v>
      </c>
      <c r="N346">
        <v>1011</v>
      </c>
      <c r="O346" t="s">
        <v>503</v>
      </c>
      <c r="P346" t="s">
        <v>503</v>
      </c>
      <c r="Q346">
        <v>1</v>
      </c>
      <c r="X346">
        <v>0.4</v>
      </c>
      <c r="Y346">
        <v>0</v>
      </c>
      <c r="Z346">
        <v>114.83</v>
      </c>
      <c r="AA346">
        <v>12.62</v>
      </c>
      <c r="AB346">
        <v>0</v>
      </c>
      <c r="AC346">
        <v>0</v>
      </c>
      <c r="AD346">
        <v>1</v>
      </c>
      <c r="AE346">
        <v>0</v>
      </c>
      <c r="AF346" t="s">
        <v>3</v>
      </c>
      <c r="AG346">
        <v>0.4</v>
      </c>
      <c r="AH346">
        <v>2</v>
      </c>
      <c r="AI346">
        <v>151752258</v>
      </c>
      <c r="AJ346">
        <v>285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 x14ac:dyDescent="0.2">
      <c r="A347">
        <f>ROW(Source!A245)</f>
        <v>245</v>
      </c>
      <c r="B347">
        <v>151752272</v>
      </c>
      <c r="C347">
        <v>151752256</v>
      </c>
      <c r="D347">
        <v>37393578</v>
      </c>
      <c r="E347">
        <v>1</v>
      </c>
      <c r="F347">
        <v>1</v>
      </c>
      <c r="G347">
        <v>37345137</v>
      </c>
      <c r="H347">
        <v>3</v>
      </c>
      <c r="I347" t="s">
        <v>518</v>
      </c>
      <c r="J347" t="s">
        <v>519</v>
      </c>
      <c r="K347" t="s">
        <v>520</v>
      </c>
      <c r="L347">
        <v>1348</v>
      </c>
      <c r="N347">
        <v>1009</v>
      </c>
      <c r="O347" t="s">
        <v>511</v>
      </c>
      <c r="P347" t="s">
        <v>511</v>
      </c>
      <c r="Q347">
        <v>1000</v>
      </c>
      <c r="X347">
        <v>2.9999999999999997E-4</v>
      </c>
      <c r="Y347">
        <v>1227.3800000000001</v>
      </c>
      <c r="Z347">
        <v>0</v>
      </c>
      <c r="AA347">
        <v>0</v>
      </c>
      <c r="AB347">
        <v>0</v>
      </c>
      <c r="AC347">
        <v>0</v>
      </c>
      <c r="AD347">
        <v>1</v>
      </c>
      <c r="AE347">
        <v>0</v>
      </c>
      <c r="AF347" t="s">
        <v>3</v>
      </c>
      <c r="AG347">
        <v>2.9999999999999997E-4</v>
      </c>
      <c r="AH347">
        <v>2</v>
      </c>
      <c r="AI347">
        <v>151752259</v>
      </c>
      <c r="AJ347">
        <v>286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 x14ac:dyDescent="0.2">
      <c r="A348">
        <f>ROW(Source!A245)</f>
        <v>245</v>
      </c>
      <c r="B348">
        <v>151752273</v>
      </c>
      <c r="C348">
        <v>151752256</v>
      </c>
      <c r="D348">
        <v>37395969</v>
      </c>
      <c r="E348">
        <v>1</v>
      </c>
      <c r="F348">
        <v>1</v>
      </c>
      <c r="G348">
        <v>37345137</v>
      </c>
      <c r="H348">
        <v>3</v>
      </c>
      <c r="I348" t="s">
        <v>521</v>
      </c>
      <c r="J348" t="s">
        <v>522</v>
      </c>
      <c r="K348" t="s">
        <v>523</v>
      </c>
      <c r="L348">
        <v>1346</v>
      </c>
      <c r="N348">
        <v>1009</v>
      </c>
      <c r="O348" t="s">
        <v>507</v>
      </c>
      <c r="P348" t="s">
        <v>507</v>
      </c>
      <c r="Q348">
        <v>1</v>
      </c>
      <c r="X348">
        <v>0.03</v>
      </c>
      <c r="Y348">
        <v>15.11</v>
      </c>
      <c r="Z348">
        <v>0</v>
      </c>
      <c r="AA348">
        <v>0</v>
      </c>
      <c r="AB348">
        <v>0</v>
      </c>
      <c r="AC348">
        <v>0</v>
      </c>
      <c r="AD348">
        <v>1</v>
      </c>
      <c r="AE348">
        <v>0</v>
      </c>
      <c r="AF348" t="s">
        <v>3</v>
      </c>
      <c r="AG348">
        <v>0.03</v>
      </c>
      <c r="AH348">
        <v>2</v>
      </c>
      <c r="AI348">
        <v>151752260</v>
      </c>
      <c r="AJ348">
        <v>287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 x14ac:dyDescent="0.2">
      <c r="A349">
        <f>ROW(Source!A245)</f>
        <v>245</v>
      </c>
      <c r="B349">
        <v>151752274</v>
      </c>
      <c r="C349">
        <v>151752256</v>
      </c>
      <c r="D349">
        <v>37393756</v>
      </c>
      <c r="E349">
        <v>1</v>
      </c>
      <c r="F349">
        <v>1</v>
      </c>
      <c r="G349">
        <v>37345137</v>
      </c>
      <c r="H349">
        <v>3</v>
      </c>
      <c r="I349" t="s">
        <v>524</v>
      </c>
      <c r="J349" t="s">
        <v>525</v>
      </c>
      <c r="K349" t="s">
        <v>526</v>
      </c>
      <c r="L349">
        <v>1346</v>
      </c>
      <c r="N349">
        <v>1009</v>
      </c>
      <c r="O349" t="s">
        <v>507</v>
      </c>
      <c r="P349" t="s">
        <v>507</v>
      </c>
      <c r="Q349">
        <v>1</v>
      </c>
      <c r="X349">
        <v>0.01</v>
      </c>
      <c r="Y349">
        <v>16.7</v>
      </c>
      <c r="Z349">
        <v>0</v>
      </c>
      <c r="AA349">
        <v>0</v>
      </c>
      <c r="AB349">
        <v>0</v>
      </c>
      <c r="AC349">
        <v>0</v>
      </c>
      <c r="AD349">
        <v>1</v>
      </c>
      <c r="AE349">
        <v>0</v>
      </c>
      <c r="AF349" t="s">
        <v>3</v>
      </c>
      <c r="AG349">
        <v>0.01</v>
      </c>
      <c r="AH349">
        <v>2</v>
      </c>
      <c r="AI349">
        <v>151752261</v>
      </c>
      <c r="AJ349">
        <v>288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 x14ac:dyDescent="0.2">
      <c r="A350">
        <f>ROW(Source!A245)</f>
        <v>245</v>
      </c>
      <c r="B350">
        <v>151752275</v>
      </c>
      <c r="C350">
        <v>151752256</v>
      </c>
      <c r="D350">
        <v>37393857</v>
      </c>
      <c r="E350">
        <v>1</v>
      </c>
      <c r="F350">
        <v>1</v>
      </c>
      <c r="G350">
        <v>37345137</v>
      </c>
      <c r="H350">
        <v>3</v>
      </c>
      <c r="I350" t="s">
        <v>527</v>
      </c>
      <c r="J350" t="s">
        <v>528</v>
      </c>
      <c r="K350" t="s">
        <v>529</v>
      </c>
      <c r="L350">
        <v>1348</v>
      </c>
      <c r="N350">
        <v>1009</v>
      </c>
      <c r="O350" t="s">
        <v>511</v>
      </c>
      <c r="P350" t="s">
        <v>511</v>
      </c>
      <c r="Q350">
        <v>1000</v>
      </c>
      <c r="X350">
        <v>2.0000000000000002E-5</v>
      </c>
      <c r="Y350">
        <v>17729.79</v>
      </c>
      <c r="Z350">
        <v>0</v>
      </c>
      <c r="AA350">
        <v>0</v>
      </c>
      <c r="AB350">
        <v>0</v>
      </c>
      <c r="AC350">
        <v>0</v>
      </c>
      <c r="AD350">
        <v>1</v>
      </c>
      <c r="AE350">
        <v>0</v>
      </c>
      <c r="AF350" t="s">
        <v>3</v>
      </c>
      <c r="AG350">
        <v>2.0000000000000002E-5</v>
      </c>
      <c r="AH350">
        <v>2</v>
      </c>
      <c r="AI350">
        <v>151752262</v>
      </c>
      <c r="AJ350">
        <v>289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 x14ac:dyDescent="0.2">
      <c r="A351">
        <f>ROW(Source!A245)</f>
        <v>245</v>
      </c>
      <c r="B351">
        <v>151752276</v>
      </c>
      <c r="C351">
        <v>151752256</v>
      </c>
      <c r="D351">
        <v>118154745</v>
      </c>
      <c r="E351">
        <v>1</v>
      </c>
      <c r="F351">
        <v>1</v>
      </c>
      <c r="G351">
        <v>37345137</v>
      </c>
      <c r="H351">
        <v>3</v>
      </c>
      <c r="I351" t="s">
        <v>530</v>
      </c>
      <c r="J351" t="s">
        <v>531</v>
      </c>
      <c r="K351" t="s">
        <v>532</v>
      </c>
      <c r="L351">
        <v>1355</v>
      </c>
      <c r="N351">
        <v>1010</v>
      </c>
      <c r="O351" t="s">
        <v>184</v>
      </c>
      <c r="P351" t="s">
        <v>184</v>
      </c>
      <c r="Q351">
        <v>100</v>
      </c>
      <c r="X351">
        <v>0.1</v>
      </c>
      <c r="Y351">
        <v>120.2</v>
      </c>
      <c r="Z351">
        <v>0</v>
      </c>
      <c r="AA351">
        <v>0</v>
      </c>
      <c r="AB351">
        <v>0</v>
      </c>
      <c r="AC351">
        <v>0</v>
      </c>
      <c r="AD351">
        <v>1</v>
      </c>
      <c r="AE351">
        <v>0</v>
      </c>
      <c r="AF351" t="s">
        <v>3</v>
      </c>
      <c r="AG351">
        <v>0.1</v>
      </c>
      <c r="AH351">
        <v>2</v>
      </c>
      <c r="AI351">
        <v>151752263</v>
      </c>
      <c r="AJ351">
        <v>290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 x14ac:dyDescent="0.2">
      <c r="A352">
        <f>ROW(Source!A245)</f>
        <v>245</v>
      </c>
      <c r="B352">
        <v>151752277</v>
      </c>
      <c r="C352">
        <v>151752256</v>
      </c>
      <c r="D352">
        <v>37394269</v>
      </c>
      <c r="E352">
        <v>1</v>
      </c>
      <c r="F352">
        <v>1</v>
      </c>
      <c r="G352">
        <v>37345137</v>
      </c>
      <c r="H352">
        <v>3</v>
      </c>
      <c r="I352" t="s">
        <v>533</v>
      </c>
      <c r="J352" t="s">
        <v>534</v>
      </c>
      <c r="K352" t="s">
        <v>535</v>
      </c>
      <c r="L352">
        <v>1348</v>
      </c>
      <c r="N352">
        <v>1009</v>
      </c>
      <c r="O352" t="s">
        <v>511</v>
      </c>
      <c r="P352" t="s">
        <v>511</v>
      </c>
      <c r="Q352">
        <v>1000</v>
      </c>
      <c r="X352">
        <v>6.0000000000000002E-5</v>
      </c>
      <c r="Y352">
        <v>64128.62</v>
      </c>
      <c r="Z352">
        <v>0</v>
      </c>
      <c r="AA352">
        <v>0</v>
      </c>
      <c r="AB352">
        <v>0</v>
      </c>
      <c r="AC352">
        <v>0</v>
      </c>
      <c r="AD352">
        <v>1</v>
      </c>
      <c r="AE352">
        <v>0</v>
      </c>
      <c r="AF352" t="s">
        <v>3</v>
      </c>
      <c r="AG352">
        <v>6.0000000000000002E-5</v>
      </c>
      <c r="AH352">
        <v>2</v>
      </c>
      <c r="AI352">
        <v>151752264</v>
      </c>
      <c r="AJ352">
        <v>291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 x14ac:dyDescent="0.2">
      <c r="A353">
        <f>ROW(Source!A245)</f>
        <v>245</v>
      </c>
      <c r="B353">
        <v>151752278</v>
      </c>
      <c r="C353">
        <v>151752256</v>
      </c>
      <c r="D353">
        <v>37394277</v>
      </c>
      <c r="E353">
        <v>1</v>
      </c>
      <c r="F353">
        <v>1</v>
      </c>
      <c r="G353">
        <v>37345137</v>
      </c>
      <c r="H353">
        <v>3</v>
      </c>
      <c r="I353" t="s">
        <v>536</v>
      </c>
      <c r="J353" t="s">
        <v>537</v>
      </c>
      <c r="K353" t="s">
        <v>538</v>
      </c>
      <c r="L353">
        <v>1348</v>
      </c>
      <c r="N353">
        <v>1009</v>
      </c>
      <c r="O353" t="s">
        <v>511</v>
      </c>
      <c r="P353" t="s">
        <v>511</v>
      </c>
      <c r="Q353">
        <v>1000</v>
      </c>
      <c r="X353">
        <v>1E-4</v>
      </c>
      <c r="Y353">
        <v>81246.399999999994</v>
      </c>
      <c r="Z353">
        <v>0</v>
      </c>
      <c r="AA353">
        <v>0</v>
      </c>
      <c r="AB353">
        <v>0</v>
      </c>
      <c r="AC353">
        <v>0</v>
      </c>
      <c r="AD353">
        <v>1</v>
      </c>
      <c r="AE353">
        <v>0</v>
      </c>
      <c r="AF353" t="s">
        <v>3</v>
      </c>
      <c r="AG353">
        <v>1E-4</v>
      </c>
      <c r="AH353">
        <v>2</v>
      </c>
      <c r="AI353">
        <v>151752265</v>
      </c>
      <c r="AJ353">
        <v>292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 x14ac:dyDescent="0.2">
      <c r="A354">
        <f>ROW(Source!A245)</f>
        <v>245</v>
      </c>
      <c r="B354">
        <v>151752279</v>
      </c>
      <c r="C354">
        <v>151752256</v>
      </c>
      <c r="D354">
        <v>37407208</v>
      </c>
      <c r="E354">
        <v>1</v>
      </c>
      <c r="F354">
        <v>1</v>
      </c>
      <c r="G354">
        <v>37345137</v>
      </c>
      <c r="H354">
        <v>3</v>
      </c>
      <c r="I354" t="s">
        <v>539</v>
      </c>
      <c r="J354" t="s">
        <v>540</v>
      </c>
      <c r="K354" t="s">
        <v>541</v>
      </c>
      <c r="L354">
        <v>1301</v>
      </c>
      <c r="N354">
        <v>1003</v>
      </c>
      <c r="O354" t="s">
        <v>134</v>
      </c>
      <c r="P354" t="s">
        <v>134</v>
      </c>
      <c r="Q354">
        <v>1</v>
      </c>
      <c r="X354">
        <v>5.91</v>
      </c>
      <c r="Y354">
        <v>0.69</v>
      </c>
      <c r="Z354">
        <v>0</v>
      </c>
      <c r="AA354">
        <v>0</v>
      </c>
      <c r="AB354">
        <v>0</v>
      </c>
      <c r="AC354">
        <v>0</v>
      </c>
      <c r="AD354">
        <v>1</v>
      </c>
      <c r="AE354">
        <v>0</v>
      </c>
      <c r="AF354" t="s">
        <v>3</v>
      </c>
      <c r="AG354">
        <v>5.91</v>
      </c>
      <c r="AH354">
        <v>2</v>
      </c>
      <c r="AI354">
        <v>151752266</v>
      </c>
      <c r="AJ354">
        <v>293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 x14ac:dyDescent="0.2">
      <c r="A355">
        <f>ROW(Source!A245)</f>
        <v>245</v>
      </c>
      <c r="B355">
        <v>151752280</v>
      </c>
      <c r="C355">
        <v>151752256</v>
      </c>
      <c r="D355">
        <v>37407278</v>
      </c>
      <c r="E355">
        <v>1</v>
      </c>
      <c r="F355">
        <v>1</v>
      </c>
      <c r="G355">
        <v>37345137</v>
      </c>
      <c r="H355">
        <v>3</v>
      </c>
      <c r="I355" t="s">
        <v>542</v>
      </c>
      <c r="J355" t="s">
        <v>543</v>
      </c>
      <c r="K355" t="s">
        <v>544</v>
      </c>
      <c r="L355">
        <v>1346</v>
      </c>
      <c r="N355">
        <v>1009</v>
      </c>
      <c r="O355" t="s">
        <v>507</v>
      </c>
      <c r="P355" t="s">
        <v>507</v>
      </c>
      <c r="Q355">
        <v>1</v>
      </c>
      <c r="X355">
        <v>0.02</v>
      </c>
      <c r="Y355">
        <v>493.08</v>
      </c>
      <c r="Z355">
        <v>0</v>
      </c>
      <c r="AA355">
        <v>0</v>
      </c>
      <c r="AB355">
        <v>0</v>
      </c>
      <c r="AC355">
        <v>0</v>
      </c>
      <c r="AD355">
        <v>1</v>
      </c>
      <c r="AE355">
        <v>0</v>
      </c>
      <c r="AF355" t="s">
        <v>3</v>
      </c>
      <c r="AG355">
        <v>0.02</v>
      </c>
      <c r="AH355">
        <v>2</v>
      </c>
      <c r="AI355">
        <v>151752267</v>
      </c>
      <c r="AJ355">
        <v>294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 x14ac:dyDescent="0.2">
      <c r="A356">
        <f>ROW(Source!A245)</f>
        <v>245</v>
      </c>
      <c r="B356">
        <v>151752281</v>
      </c>
      <c r="C356">
        <v>151752256</v>
      </c>
      <c r="D356">
        <v>37406760</v>
      </c>
      <c r="E356">
        <v>1</v>
      </c>
      <c r="F356">
        <v>1</v>
      </c>
      <c r="G356">
        <v>37345137</v>
      </c>
      <c r="H356">
        <v>3</v>
      </c>
      <c r="I356" t="s">
        <v>545</v>
      </c>
      <c r="J356" t="s">
        <v>546</v>
      </c>
      <c r="K356" t="s">
        <v>547</v>
      </c>
      <c r="L356">
        <v>1355</v>
      </c>
      <c r="N356">
        <v>1010</v>
      </c>
      <c r="O356" t="s">
        <v>184</v>
      </c>
      <c r="P356" t="s">
        <v>184</v>
      </c>
      <c r="Q356">
        <v>100</v>
      </c>
      <c r="X356">
        <v>0.04</v>
      </c>
      <c r="Y356">
        <v>413.16</v>
      </c>
      <c r="Z356">
        <v>0</v>
      </c>
      <c r="AA356">
        <v>0</v>
      </c>
      <c r="AB356">
        <v>0</v>
      </c>
      <c r="AC356">
        <v>0</v>
      </c>
      <c r="AD356">
        <v>1</v>
      </c>
      <c r="AE356">
        <v>0</v>
      </c>
      <c r="AF356" t="s">
        <v>3</v>
      </c>
      <c r="AG356">
        <v>0.04</v>
      </c>
      <c r="AH356">
        <v>2</v>
      </c>
      <c r="AI356">
        <v>151752268</v>
      </c>
      <c r="AJ356">
        <v>295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 x14ac:dyDescent="0.2">
      <c r="A357">
        <f>ROW(Source!A245)</f>
        <v>245</v>
      </c>
      <c r="B357">
        <v>151752282</v>
      </c>
      <c r="C357">
        <v>151752256</v>
      </c>
      <c r="D357">
        <v>37358179</v>
      </c>
      <c r="E357">
        <v>37345137</v>
      </c>
      <c r="F357">
        <v>1</v>
      </c>
      <c r="G357">
        <v>37345137</v>
      </c>
      <c r="H357">
        <v>3</v>
      </c>
      <c r="I357" t="s">
        <v>727</v>
      </c>
      <c r="J357" t="s">
        <v>3</v>
      </c>
      <c r="K357" t="s">
        <v>728</v>
      </c>
      <c r="L357">
        <v>1346</v>
      </c>
      <c r="N357">
        <v>1009</v>
      </c>
      <c r="O357" t="s">
        <v>507</v>
      </c>
      <c r="P357" t="s">
        <v>507</v>
      </c>
      <c r="Q357">
        <v>1</v>
      </c>
      <c r="X357">
        <v>0.3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 t="s">
        <v>3</v>
      </c>
      <c r="AG357">
        <v>0.3</v>
      </c>
      <c r="AH357">
        <v>3</v>
      </c>
      <c r="AI357">
        <v>-1</v>
      </c>
      <c r="AJ357" t="s">
        <v>3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 x14ac:dyDescent="0.2">
      <c r="A358">
        <f>ROW(Source!A245)</f>
        <v>245</v>
      </c>
      <c r="B358">
        <v>151752283</v>
      </c>
      <c r="C358">
        <v>151752256</v>
      </c>
      <c r="D358">
        <v>122111025</v>
      </c>
      <c r="E358">
        <v>37345137</v>
      </c>
      <c r="F358">
        <v>1</v>
      </c>
      <c r="G358">
        <v>37345137</v>
      </c>
      <c r="H358">
        <v>3</v>
      </c>
      <c r="I358" t="s">
        <v>729</v>
      </c>
      <c r="J358" t="s">
        <v>3</v>
      </c>
      <c r="K358" t="s">
        <v>730</v>
      </c>
      <c r="L358">
        <v>1354</v>
      </c>
      <c r="N358">
        <v>1010</v>
      </c>
      <c r="O358" t="s">
        <v>29</v>
      </c>
      <c r="P358" t="s">
        <v>29</v>
      </c>
      <c r="Q358">
        <v>1</v>
      </c>
      <c r="X358">
        <v>10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 t="s">
        <v>3</v>
      </c>
      <c r="AG358">
        <v>10</v>
      </c>
      <c r="AH358">
        <v>3</v>
      </c>
      <c r="AI358">
        <v>-1</v>
      </c>
      <c r="AJ358" t="s">
        <v>3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 x14ac:dyDescent="0.2">
      <c r="A359">
        <f>ROW(Source!A245)</f>
        <v>245</v>
      </c>
      <c r="B359">
        <v>151752284</v>
      </c>
      <c r="C359">
        <v>151752256</v>
      </c>
      <c r="D359">
        <v>122131019</v>
      </c>
      <c r="E359">
        <v>37345137</v>
      </c>
      <c r="F359">
        <v>1</v>
      </c>
      <c r="G359">
        <v>37345137</v>
      </c>
      <c r="H359">
        <v>3</v>
      </c>
      <c r="I359" t="s">
        <v>731</v>
      </c>
      <c r="J359" t="s">
        <v>3</v>
      </c>
      <c r="K359" t="s">
        <v>732</v>
      </c>
      <c r="L359">
        <v>1354</v>
      </c>
      <c r="N359">
        <v>1010</v>
      </c>
      <c r="O359" t="s">
        <v>29</v>
      </c>
      <c r="P359" t="s">
        <v>29</v>
      </c>
      <c r="Q359">
        <v>1</v>
      </c>
      <c r="X359">
        <v>1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 t="s">
        <v>3</v>
      </c>
      <c r="AG359">
        <v>1</v>
      </c>
      <c r="AH359">
        <v>3</v>
      </c>
      <c r="AI359">
        <v>-1</v>
      </c>
      <c r="AJ359" t="s">
        <v>3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 x14ac:dyDescent="0.2">
      <c r="A360">
        <f>ROW(Source!A245)</f>
        <v>245</v>
      </c>
      <c r="B360">
        <v>151752285</v>
      </c>
      <c r="C360">
        <v>151752256</v>
      </c>
      <c r="D360">
        <v>37367069</v>
      </c>
      <c r="E360">
        <v>37345137</v>
      </c>
      <c r="F360">
        <v>1</v>
      </c>
      <c r="G360">
        <v>37345137</v>
      </c>
      <c r="H360">
        <v>3</v>
      </c>
      <c r="I360" t="s">
        <v>516</v>
      </c>
      <c r="J360" t="s">
        <v>3</v>
      </c>
      <c r="K360" t="s">
        <v>517</v>
      </c>
      <c r="L360">
        <v>1348</v>
      </c>
      <c r="N360">
        <v>1009</v>
      </c>
      <c r="O360" t="s">
        <v>511</v>
      </c>
      <c r="P360" t="s">
        <v>511</v>
      </c>
      <c r="Q360">
        <v>1000</v>
      </c>
      <c r="X360">
        <v>1E-3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1</v>
      </c>
      <c r="AE360">
        <v>0</v>
      </c>
      <c r="AF360" t="s">
        <v>3</v>
      </c>
      <c r="AG360">
        <v>1E-3</v>
      </c>
      <c r="AH360">
        <v>2</v>
      </c>
      <c r="AI360">
        <v>151752269</v>
      </c>
      <c r="AJ360">
        <v>296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 x14ac:dyDescent="0.2">
      <c r="A361">
        <f>ROW(Source!A248)</f>
        <v>248</v>
      </c>
      <c r="B361">
        <v>151752294</v>
      </c>
      <c r="C361">
        <v>151752287</v>
      </c>
      <c r="D361">
        <v>37345142</v>
      </c>
      <c r="E361">
        <v>37345137</v>
      </c>
      <c r="F361">
        <v>1</v>
      </c>
      <c r="G361">
        <v>37345137</v>
      </c>
      <c r="H361">
        <v>1</v>
      </c>
      <c r="I361" t="s">
        <v>497</v>
      </c>
      <c r="J361" t="s">
        <v>3</v>
      </c>
      <c r="K361" t="s">
        <v>498</v>
      </c>
      <c r="L361">
        <v>1191</v>
      </c>
      <c r="N361">
        <v>1013</v>
      </c>
      <c r="O361" t="s">
        <v>499</v>
      </c>
      <c r="P361" t="s">
        <v>499</v>
      </c>
      <c r="Q361">
        <v>1</v>
      </c>
      <c r="X361">
        <v>2.06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1</v>
      </c>
      <c r="AE361">
        <v>1</v>
      </c>
      <c r="AF361" t="s">
        <v>3</v>
      </c>
      <c r="AG361">
        <v>2.06</v>
      </c>
      <c r="AH361">
        <v>2</v>
      </c>
      <c r="AI361">
        <v>151752288</v>
      </c>
      <c r="AJ361">
        <v>297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 x14ac:dyDescent="0.2">
      <c r="A362">
        <f>ROW(Source!A248)</f>
        <v>248</v>
      </c>
      <c r="B362">
        <v>151752295</v>
      </c>
      <c r="C362">
        <v>151752287</v>
      </c>
      <c r="D362">
        <v>37394370</v>
      </c>
      <c r="E362">
        <v>1</v>
      </c>
      <c r="F362">
        <v>1</v>
      </c>
      <c r="G362">
        <v>37345137</v>
      </c>
      <c r="H362">
        <v>3</v>
      </c>
      <c r="I362" t="s">
        <v>554</v>
      </c>
      <c r="J362" t="s">
        <v>555</v>
      </c>
      <c r="K362" t="s">
        <v>556</v>
      </c>
      <c r="L362">
        <v>1346</v>
      </c>
      <c r="N362">
        <v>1009</v>
      </c>
      <c r="O362" t="s">
        <v>507</v>
      </c>
      <c r="P362" t="s">
        <v>507</v>
      </c>
      <c r="Q362">
        <v>1</v>
      </c>
      <c r="X362">
        <v>0.11</v>
      </c>
      <c r="Y362">
        <v>4.2</v>
      </c>
      <c r="Z362">
        <v>0</v>
      </c>
      <c r="AA362">
        <v>0</v>
      </c>
      <c r="AB362">
        <v>0</v>
      </c>
      <c r="AC362">
        <v>0</v>
      </c>
      <c r="AD362">
        <v>1</v>
      </c>
      <c r="AE362">
        <v>0</v>
      </c>
      <c r="AF362" t="s">
        <v>3</v>
      </c>
      <c r="AG362">
        <v>0.11</v>
      </c>
      <c r="AH362">
        <v>2</v>
      </c>
      <c r="AI362">
        <v>151752289</v>
      </c>
      <c r="AJ362">
        <v>298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 x14ac:dyDescent="0.2">
      <c r="A363">
        <f>ROW(Source!A248)</f>
        <v>248</v>
      </c>
      <c r="B363">
        <v>151752296</v>
      </c>
      <c r="C363">
        <v>151752287</v>
      </c>
      <c r="D363">
        <v>37393553</v>
      </c>
      <c r="E363">
        <v>1</v>
      </c>
      <c r="F363">
        <v>1</v>
      </c>
      <c r="G363">
        <v>37345137</v>
      </c>
      <c r="H363">
        <v>3</v>
      </c>
      <c r="I363" t="s">
        <v>557</v>
      </c>
      <c r="J363" t="s">
        <v>558</v>
      </c>
      <c r="K363" t="s">
        <v>559</v>
      </c>
      <c r="L363">
        <v>1296</v>
      </c>
      <c r="N363">
        <v>1002</v>
      </c>
      <c r="O363" t="s">
        <v>560</v>
      </c>
      <c r="P363" t="s">
        <v>560</v>
      </c>
      <c r="Q363">
        <v>1</v>
      </c>
      <c r="X363">
        <v>2.8</v>
      </c>
      <c r="Y363">
        <v>3.42</v>
      </c>
      <c r="Z363">
        <v>0</v>
      </c>
      <c r="AA363">
        <v>0</v>
      </c>
      <c r="AB363">
        <v>0</v>
      </c>
      <c r="AC363">
        <v>0</v>
      </c>
      <c r="AD363">
        <v>1</v>
      </c>
      <c r="AE363">
        <v>0</v>
      </c>
      <c r="AF363" t="s">
        <v>3</v>
      </c>
      <c r="AG363">
        <v>2.8</v>
      </c>
      <c r="AH363">
        <v>2</v>
      </c>
      <c r="AI363">
        <v>151752290</v>
      </c>
      <c r="AJ363">
        <v>299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 x14ac:dyDescent="0.2">
      <c r="A364">
        <f>ROW(Source!A248)</f>
        <v>248</v>
      </c>
      <c r="B364">
        <v>151752297</v>
      </c>
      <c r="C364">
        <v>151752287</v>
      </c>
      <c r="D364">
        <v>113489509</v>
      </c>
      <c r="E364">
        <v>1</v>
      </c>
      <c r="F364">
        <v>1</v>
      </c>
      <c r="G364">
        <v>37345137</v>
      </c>
      <c r="H364">
        <v>3</v>
      </c>
      <c r="I364" t="s">
        <v>561</v>
      </c>
      <c r="J364" t="s">
        <v>562</v>
      </c>
      <c r="K364" t="s">
        <v>563</v>
      </c>
      <c r="L364">
        <v>1348</v>
      </c>
      <c r="N364">
        <v>1009</v>
      </c>
      <c r="O364" t="s">
        <v>511</v>
      </c>
      <c r="P364" t="s">
        <v>511</v>
      </c>
      <c r="Q364">
        <v>1000</v>
      </c>
      <c r="X364">
        <v>1E-3</v>
      </c>
      <c r="Y364">
        <v>12515.06</v>
      </c>
      <c r="Z364">
        <v>0</v>
      </c>
      <c r="AA364">
        <v>0</v>
      </c>
      <c r="AB364">
        <v>0</v>
      </c>
      <c r="AC364">
        <v>0</v>
      </c>
      <c r="AD364">
        <v>1</v>
      </c>
      <c r="AE364">
        <v>0</v>
      </c>
      <c r="AF364" t="s">
        <v>3</v>
      </c>
      <c r="AG364">
        <v>1E-3</v>
      </c>
      <c r="AH364">
        <v>2</v>
      </c>
      <c r="AI364">
        <v>151752291</v>
      </c>
      <c r="AJ364">
        <v>300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 x14ac:dyDescent="0.2">
      <c r="A365">
        <f>ROW(Source!A248)</f>
        <v>248</v>
      </c>
      <c r="B365">
        <v>151752298</v>
      </c>
      <c r="C365">
        <v>151752287</v>
      </c>
      <c r="D365">
        <v>118154764</v>
      </c>
      <c r="E365">
        <v>1</v>
      </c>
      <c r="F365">
        <v>1</v>
      </c>
      <c r="G365">
        <v>37345137</v>
      </c>
      <c r="H365">
        <v>3</v>
      </c>
      <c r="I365" t="s">
        <v>564</v>
      </c>
      <c r="J365" t="s">
        <v>565</v>
      </c>
      <c r="K365" t="s">
        <v>566</v>
      </c>
      <c r="L365">
        <v>1348</v>
      </c>
      <c r="N365">
        <v>1009</v>
      </c>
      <c r="O365" t="s">
        <v>511</v>
      </c>
      <c r="P365" t="s">
        <v>511</v>
      </c>
      <c r="Q365">
        <v>1000</v>
      </c>
      <c r="X365">
        <v>3.0000000000000001E-5</v>
      </c>
      <c r="Y365">
        <v>17299.12</v>
      </c>
      <c r="Z365">
        <v>0</v>
      </c>
      <c r="AA365">
        <v>0</v>
      </c>
      <c r="AB365">
        <v>0</v>
      </c>
      <c r="AC365">
        <v>0</v>
      </c>
      <c r="AD365">
        <v>1</v>
      </c>
      <c r="AE365">
        <v>0</v>
      </c>
      <c r="AF365" t="s">
        <v>3</v>
      </c>
      <c r="AG365">
        <v>3.0000000000000001E-5</v>
      </c>
      <c r="AH365">
        <v>2</v>
      </c>
      <c r="AI365">
        <v>151752292</v>
      </c>
      <c r="AJ365">
        <v>301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 x14ac:dyDescent="0.2">
      <c r="A366">
        <f>ROW(Source!A248)</f>
        <v>248</v>
      </c>
      <c r="B366">
        <v>151752299</v>
      </c>
      <c r="C366">
        <v>151752287</v>
      </c>
      <c r="D366">
        <v>122112299</v>
      </c>
      <c r="E366">
        <v>37345137</v>
      </c>
      <c r="F366">
        <v>1</v>
      </c>
      <c r="G366">
        <v>37345137</v>
      </c>
      <c r="H366">
        <v>3</v>
      </c>
      <c r="I366" t="s">
        <v>344</v>
      </c>
      <c r="J366" t="s">
        <v>3</v>
      </c>
      <c r="K366" t="s">
        <v>345</v>
      </c>
      <c r="L366">
        <v>1354</v>
      </c>
      <c r="N366">
        <v>1010</v>
      </c>
      <c r="O366" t="s">
        <v>29</v>
      </c>
      <c r="P366" t="s">
        <v>29</v>
      </c>
      <c r="Q366">
        <v>1</v>
      </c>
      <c r="X366">
        <v>1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 t="s">
        <v>3</v>
      </c>
      <c r="AG366">
        <v>1</v>
      </c>
      <c r="AH366">
        <v>2</v>
      </c>
      <c r="AI366">
        <v>151752293</v>
      </c>
      <c r="AJ366">
        <v>302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 x14ac:dyDescent="0.2">
      <c r="A367">
        <f>ROW(Source!A249)</f>
        <v>249</v>
      </c>
      <c r="B367">
        <v>151752294</v>
      </c>
      <c r="C367">
        <v>151752287</v>
      </c>
      <c r="D367">
        <v>37345142</v>
      </c>
      <c r="E367">
        <v>37345137</v>
      </c>
      <c r="F367">
        <v>1</v>
      </c>
      <c r="G367">
        <v>37345137</v>
      </c>
      <c r="H367">
        <v>1</v>
      </c>
      <c r="I367" t="s">
        <v>497</v>
      </c>
      <c r="J367" t="s">
        <v>3</v>
      </c>
      <c r="K367" t="s">
        <v>498</v>
      </c>
      <c r="L367">
        <v>1191</v>
      </c>
      <c r="N367">
        <v>1013</v>
      </c>
      <c r="O367" t="s">
        <v>499</v>
      </c>
      <c r="P367" t="s">
        <v>499</v>
      </c>
      <c r="Q367">
        <v>1</v>
      </c>
      <c r="X367">
        <v>2.06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1</v>
      </c>
      <c r="AE367">
        <v>1</v>
      </c>
      <c r="AF367" t="s">
        <v>3</v>
      </c>
      <c r="AG367">
        <v>2.06</v>
      </c>
      <c r="AH367">
        <v>2</v>
      </c>
      <c r="AI367">
        <v>151752288</v>
      </c>
      <c r="AJ367">
        <v>303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 x14ac:dyDescent="0.2">
      <c r="A368">
        <f>ROW(Source!A249)</f>
        <v>249</v>
      </c>
      <c r="B368">
        <v>151752295</v>
      </c>
      <c r="C368">
        <v>151752287</v>
      </c>
      <c r="D368">
        <v>37394370</v>
      </c>
      <c r="E368">
        <v>1</v>
      </c>
      <c r="F368">
        <v>1</v>
      </c>
      <c r="G368">
        <v>37345137</v>
      </c>
      <c r="H368">
        <v>3</v>
      </c>
      <c r="I368" t="s">
        <v>554</v>
      </c>
      <c r="J368" t="s">
        <v>555</v>
      </c>
      <c r="K368" t="s">
        <v>556</v>
      </c>
      <c r="L368">
        <v>1346</v>
      </c>
      <c r="N368">
        <v>1009</v>
      </c>
      <c r="O368" t="s">
        <v>507</v>
      </c>
      <c r="P368" t="s">
        <v>507</v>
      </c>
      <c r="Q368">
        <v>1</v>
      </c>
      <c r="X368">
        <v>0.11</v>
      </c>
      <c r="Y368">
        <v>4.2</v>
      </c>
      <c r="Z368">
        <v>0</v>
      </c>
      <c r="AA368">
        <v>0</v>
      </c>
      <c r="AB368">
        <v>0</v>
      </c>
      <c r="AC368">
        <v>0</v>
      </c>
      <c r="AD368">
        <v>1</v>
      </c>
      <c r="AE368">
        <v>0</v>
      </c>
      <c r="AF368" t="s">
        <v>3</v>
      </c>
      <c r="AG368">
        <v>0.11</v>
      </c>
      <c r="AH368">
        <v>2</v>
      </c>
      <c r="AI368">
        <v>151752289</v>
      </c>
      <c r="AJ368">
        <v>304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 x14ac:dyDescent="0.2">
      <c r="A369">
        <f>ROW(Source!A249)</f>
        <v>249</v>
      </c>
      <c r="B369">
        <v>151752296</v>
      </c>
      <c r="C369">
        <v>151752287</v>
      </c>
      <c r="D369">
        <v>37393553</v>
      </c>
      <c r="E369">
        <v>1</v>
      </c>
      <c r="F369">
        <v>1</v>
      </c>
      <c r="G369">
        <v>37345137</v>
      </c>
      <c r="H369">
        <v>3</v>
      </c>
      <c r="I369" t="s">
        <v>557</v>
      </c>
      <c r="J369" t="s">
        <v>558</v>
      </c>
      <c r="K369" t="s">
        <v>559</v>
      </c>
      <c r="L369">
        <v>1296</v>
      </c>
      <c r="N369">
        <v>1002</v>
      </c>
      <c r="O369" t="s">
        <v>560</v>
      </c>
      <c r="P369" t="s">
        <v>560</v>
      </c>
      <c r="Q369">
        <v>1</v>
      </c>
      <c r="X369">
        <v>2.8</v>
      </c>
      <c r="Y369">
        <v>3.42</v>
      </c>
      <c r="Z369">
        <v>0</v>
      </c>
      <c r="AA369">
        <v>0</v>
      </c>
      <c r="AB369">
        <v>0</v>
      </c>
      <c r="AC369">
        <v>0</v>
      </c>
      <c r="AD369">
        <v>1</v>
      </c>
      <c r="AE369">
        <v>0</v>
      </c>
      <c r="AF369" t="s">
        <v>3</v>
      </c>
      <c r="AG369">
        <v>2.8</v>
      </c>
      <c r="AH369">
        <v>2</v>
      </c>
      <c r="AI369">
        <v>151752290</v>
      </c>
      <c r="AJ369">
        <v>305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 x14ac:dyDescent="0.2">
      <c r="A370">
        <f>ROW(Source!A249)</f>
        <v>249</v>
      </c>
      <c r="B370">
        <v>151752297</v>
      </c>
      <c r="C370">
        <v>151752287</v>
      </c>
      <c r="D370">
        <v>113489509</v>
      </c>
      <c r="E370">
        <v>1</v>
      </c>
      <c r="F370">
        <v>1</v>
      </c>
      <c r="G370">
        <v>37345137</v>
      </c>
      <c r="H370">
        <v>3</v>
      </c>
      <c r="I370" t="s">
        <v>561</v>
      </c>
      <c r="J370" t="s">
        <v>562</v>
      </c>
      <c r="K370" t="s">
        <v>563</v>
      </c>
      <c r="L370">
        <v>1348</v>
      </c>
      <c r="N370">
        <v>1009</v>
      </c>
      <c r="O370" t="s">
        <v>511</v>
      </c>
      <c r="P370" t="s">
        <v>511</v>
      </c>
      <c r="Q370">
        <v>1000</v>
      </c>
      <c r="X370">
        <v>1E-3</v>
      </c>
      <c r="Y370">
        <v>12515.06</v>
      </c>
      <c r="Z370">
        <v>0</v>
      </c>
      <c r="AA370">
        <v>0</v>
      </c>
      <c r="AB370">
        <v>0</v>
      </c>
      <c r="AC370">
        <v>0</v>
      </c>
      <c r="AD370">
        <v>1</v>
      </c>
      <c r="AE370">
        <v>0</v>
      </c>
      <c r="AF370" t="s">
        <v>3</v>
      </c>
      <c r="AG370">
        <v>1E-3</v>
      </c>
      <c r="AH370">
        <v>2</v>
      </c>
      <c r="AI370">
        <v>151752291</v>
      </c>
      <c r="AJ370">
        <v>306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 x14ac:dyDescent="0.2">
      <c r="A371">
        <f>ROW(Source!A249)</f>
        <v>249</v>
      </c>
      <c r="B371">
        <v>151752298</v>
      </c>
      <c r="C371">
        <v>151752287</v>
      </c>
      <c r="D371">
        <v>118154764</v>
      </c>
      <c r="E371">
        <v>1</v>
      </c>
      <c r="F371">
        <v>1</v>
      </c>
      <c r="G371">
        <v>37345137</v>
      </c>
      <c r="H371">
        <v>3</v>
      </c>
      <c r="I371" t="s">
        <v>564</v>
      </c>
      <c r="J371" t="s">
        <v>565</v>
      </c>
      <c r="K371" t="s">
        <v>566</v>
      </c>
      <c r="L371">
        <v>1348</v>
      </c>
      <c r="N371">
        <v>1009</v>
      </c>
      <c r="O371" t="s">
        <v>511</v>
      </c>
      <c r="P371" t="s">
        <v>511</v>
      </c>
      <c r="Q371">
        <v>1000</v>
      </c>
      <c r="X371">
        <v>3.0000000000000001E-5</v>
      </c>
      <c r="Y371">
        <v>17299.12</v>
      </c>
      <c r="Z371">
        <v>0</v>
      </c>
      <c r="AA371">
        <v>0</v>
      </c>
      <c r="AB371">
        <v>0</v>
      </c>
      <c r="AC371">
        <v>0</v>
      </c>
      <c r="AD371">
        <v>1</v>
      </c>
      <c r="AE371">
        <v>0</v>
      </c>
      <c r="AF371" t="s">
        <v>3</v>
      </c>
      <c r="AG371">
        <v>3.0000000000000001E-5</v>
      </c>
      <c r="AH371">
        <v>2</v>
      </c>
      <c r="AI371">
        <v>151752292</v>
      </c>
      <c r="AJ371">
        <v>307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 x14ac:dyDescent="0.2">
      <c r="A372">
        <f>ROW(Source!A249)</f>
        <v>249</v>
      </c>
      <c r="B372">
        <v>151752299</v>
      </c>
      <c r="C372">
        <v>151752287</v>
      </c>
      <c r="D372">
        <v>122112299</v>
      </c>
      <c r="E372">
        <v>37345137</v>
      </c>
      <c r="F372">
        <v>1</v>
      </c>
      <c r="G372">
        <v>37345137</v>
      </c>
      <c r="H372">
        <v>3</v>
      </c>
      <c r="I372" t="s">
        <v>344</v>
      </c>
      <c r="J372" t="s">
        <v>3</v>
      </c>
      <c r="K372" t="s">
        <v>345</v>
      </c>
      <c r="L372">
        <v>1354</v>
      </c>
      <c r="N372">
        <v>1010</v>
      </c>
      <c r="O372" t="s">
        <v>29</v>
      </c>
      <c r="P372" t="s">
        <v>29</v>
      </c>
      <c r="Q372">
        <v>1</v>
      </c>
      <c r="X372">
        <v>1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 t="s">
        <v>3</v>
      </c>
      <c r="AG372">
        <v>1</v>
      </c>
      <c r="AH372">
        <v>2</v>
      </c>
      <c r="AI372">
        <v>151752293</v>
      </c>
      <c r="AJ372">
        <v>308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 x14ac:dyDescent="0.2">
      <c r="A373">
        <f>ROW(Source!A254)</f>
        <v>254</v>
      </c>
      <c r="B373">
        <v>151752312</v>
      </c>
      <c r="C373">
        <v>151752302</v>
      </c>
      <c r="D373">
        <v>37345142</v>
      </c>
      <c r="E373">
        <v>37345137</v>
      </c>
      <c r="F373">
        <v>1</v>
      </c>
      <c r="G373">
        <v>37345137</v>
      </c>
      <c r="H373">
        <v>1</v>
      </c>
      <c r="I373" t="s">
        <v>497</v>
      </c>
      <c r="J373" t="s">
        <v>3</v>
      </c>
      <c r="K373" t="s">
        <v>498</v>
      </c>
      <c r="L373">
        <v>1191</v>
      </c>
      <c r="N373">
        <v>1013</v>
      </c>
      <c r="O373" t="s">
        <v>499</v>
      </c>
      <c r="P373" t="s">
        <v>499</v>
      </c>
      <c r="Q373">
        <v>1</v>
      </c>
      <c r="X373">
        <v>5.39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1</v>
      </c>
      <c r="AE373">
        <v>1</v>
      </c>
      <c r="AF373" t="s">
        <v>3</v>
      </c>
      <c r="AG373">
        <v>5.39</v>
      </c>
      <c r="AH373">
        <v>2</v>
      </c>
      <c r="AI373">
        <v>151752303</v>
      </c>
      <c r="AJ373">
        <v>309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 x14ac:dyDescent="0.2">
      <c r="A374">
        <f>ROW(Source!A254)</f>
        <v>254</v>
      </c>
      <c r="B374">
        <v>151752313</v>
      </c>
      <c r="C374">
        <v>151752302</v>
      </c>
      <c r="D374">
        <v>37418445</v>
      </c>
      <c r="E374">
        <v>1</v>
      </c>
      <c r="F374">
        <v>1</v>
      </c>
      <c r="G374">
        <v>37345137</v>
      </c>
      <c r="H374">
        <v>2</v>
      </c>
      <c r="I374" t="s">
        <v>567</v>
      </c>
      <c r="J374" t="s">
        <v>568</v>
      </c>
      <c r="K374" t="s">
        <v>569</v>
      </c>
      <c r="L374">
        <v>1368</v>
      </c>
      <c r="N374">
        <v>1011</v>
      </c>
      <c r="O374" t="s">
        <v>503</v>
      </c>
      <c r="P374" t="s">
        <v>503</v>
      </c>
      <c r="Q374">
        <v>1</v>
      </c>
      <c r="X374">
        <v>0.02</v>
      </c>
      <c r="Y374">
        <v>0</v>
      </c>
      <c r="Z374">
        <v>83.1</v>
      </c>
      <c r="AA374">
        <v>12.62</v>
      </c>
      <c r="AB374">
        <v>0</v>
      </c>
      <c r="AC374">
        <v>0</v>
      </c>
      <c r="AD374">
        <v>1</v>
      </c>
      <c r="AE374">
        <v>0</v>
      </c>
      <c r="AF374" t="s">
        <v>3</v>
      </c>
      <c r="AG374">
        <v>0.02</v>
      </c>
      <c r="AH374">
        <v>2</v>
      </c>
      <c r="AI374">
        <v>151752304</v>
      </c>
      <c r="AJ374">
        <v>310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 x14ac:dyDescent="0.2">
      <c r="A375">
        <f>ROW(Source!A254)</f>
        <v>254</v>
      </c>
      <c r="B375">
        <v>151752314</v>
      </c>
      <c r="C375">
        <v>151752302</v>
      </c>
      <c r="D375">
        <v>37417692</v>
      </c>
      <c r="E375">
        <v>1</v>
      </c>
      <c r="F375">
        <v>1</v>
      </c>
      <c r="G375">
        <v>37345137</v>
      </c>
      <c r="H375">
        <v>2</v>
      </c>
      <c r="I375" t="s">
        <v>570</v>
      </c>
      <c r="J375" t="s">
        <v>571</v>
      </c>
      <c r="K375" t="s">
        <v>572</v>
      </c>
      <c r="L375">
        <v>1368</v>
      </c>
      <c r="N375">
        <v>1011</v>
      </c>
      <c r="O375" t="s">
        <v>503</v>
      </c>
      <c r="P375" t="s">
        <v>503</v>
      </c>
      <c r="Q375">
        <v>1</v>
      </c>
      <c r="X375">
        <v>0.02</v>
      </c>
      <c r="Y375">
        <v>0</v>
      </c>
      <c r="Z375">
        <v>179.17</v>
      </c>
      <c r="AA375">
        <v>16.93</v>
      </c>
      <c r="AB375">
        <v>0</v>
      </c>
      <c r="AC375">
        <v>0</v>
      </c>
      <c r="AD375">
        <v>1</v>
      </c>
      <c r="AE375">
        <v>0</v>
      </c>
      <c r="AF375" t="s">
        <v>3</v>
      </c>
      <c r="AG375">
        <v>0.02</v>
      </c>
      <c r="AH375">
        <v>2</v>
      </c>
      <c r="AI375">
        <v>151752305</v>
      </c>
      <c r="AJ375">
        <v>311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 x14ac:dyDescent="0.2">
      <c r="A376">
        <f>ROW(Source!A254)</f>
        <v>254</v>
      </c>
      <c r="B376">
        <v>151752315</v>
      </c>
      <c r="C376">
        <v>151752302</v>
      </c>
      <c r="D376">
        <v>37394570</v>
      </c>
      <c r="E376">
        <v>1</v>
      </c>
      <c r="F376">
        <v>1</v>
      </c>
      <c r="G376">
        <v>37345137</v>
      </c>
      <c r="H376">
        <v>3</v>
      </c>
      <c r="I376" t="s">
        <v>573</v>
      </c>
      <c r="J376" t="s">
        <v>574</v>
      </c>
      <c r="K376" t="s">
        <v>575</v>
      </c>
      <c r="L376">
        <v>1346</v>
      </c>
      <c r="N376">
        <v>1009</v>
      </c>
      <c r="O376" t="s">
        <v>507</v>
      </c>
      <c r="P376" t="s">
        <v>507</v>
      </c>
      <c r="Q376">
        <v>1</v>
      </c>
      <c r="X376">
        <v>0.6</v>
      </c>
      <c r="Y376">
        <v>1.39</v>
      </c>
      <c r="Z376">
        <v>0</v>
      </c>
      <c r="AA376">
        <v>0</v>
      </c>
      <c r="AB376">
        <v>0</v>
      </c>
      <c r="AC376">
        <v>0</v>
      </c>
      <c r="AD376">
        <v>1</v>
      </c>
      <c r="AE376">
        <v>0</v>
      </c>
      <c r="AF376" t="s">
        <v>3</v>
      </c>
      <c r="AG376">
        <v>0.6</v>
      </c>
      <c r="AH376">
        <v>2</v>
      </c>
      <c r="AI376">
        <v>151752306</v>
      </c>
      <c r="AJ376">
        <v>312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 x14ac:dyDescent="0.2">
      <c r="A377">
        <f>ROW(Source!A254)</f>
        <v>254</v>
      </c>
      <c r="B377">
        <v>151752316</v>
      </c>
      <c r="C377">
        <v>151752302</v>
      </c>
      <c r="D377">
        <v>37395012</v>
      </c>
      <c r="E377">
        <v>1</v>
      </c>
      <c r="F377">
        <v>1</v>
      </c>
      <c r="G377">
        <v>37345137</v>
      </c>
      <c r="H377">
        <v>3</v>
      </c>
      <c r="I377" t="s">
        <v>576</v>
      </c>
      <c r="J377" t="s">
        <v>577</v>
      </c>
      <c r="K377" t="s">
        <v>578</v>
      </c>
      <c r="L377">
        <v>1346</v>
      </c>
      <c r="N377">
        <v>1009</v>
      </c>
      <c r="O377" t="s">
        <v>507</v>
      </c>
      <c r="P377" t="s">
        <v>507</v>
      </c>
      <c r="Q377">
        <v>1</v>
      </c>
      <c r="X377">
        <v>0.16</v>
      </c>
      <c r="Y377">
        <v>159.07</v>
      </c>
      <c r="Z377">
        <v>0</v>
      </c>
      <c r="AA377">
        <v>0</v>
      </c>
      <c r="AB377">
        <v>0</v>
      </c>
      <c r="AC377">
        <v>0</v>
      </c>
      <c r="AD377">
        <v>1</v>
      </c>
      <c r="AE377">
        <v>0</v>
      </c>
      <c r="AF377" t="s">
        <v>3</v>
      </c>
      <c r="AG377">
        <v>0.16</v>
      </c>
      <c r="AH377">
        <v>2</v>
      </c>
      <c r="AI377">
        <v>151752307</v>
      </c>
      <c r="AJ377">
        <v>313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 x14ac:dyDescent="0.2">
      <c r="A378">
        <f>ROW(Source!A254)</f>
        <v>254</v>
      </c>
      <c r="B378">
        <v>151752317</v>
      </c>
      <c r="C378">
        <v>151752302</v>
      </c>
      <c r="D378">
        <v>109858758</v>
      </c>
      <c r="E378">
        <v>1</v>
      </c>
      <c r="F378">
        <v>1</v>
      </c>
      <c r="G378">
        <v>37345137</v>
      </c>
      <c r="H378">
        <v>3</v>
      </c>
      <c r="I378" t="s">
        <v>679</v>
      </c>
      <c r="J378" t="s">
        <v>680</v>
      </c>
      <c r="K378" t="s">
        <v>681</v>
      </c>
      <c r="L378">
        <v>1355</v>
      </c>
      <c r="N378">
        <v>1010</v>
      </c>
      <c r="O378" t="s">
        <v>184</v>
      </c>
      <c r="P378" t="s">
        <v>184</v>
      </c>
      <c r="Q378">
        <v>100</v>
      </c>
      <c r="X378">
        <v>0.05</v>
      </c>
      <c r="Y378">
        <v>130.15</v>
      </c>
      <c r="Z378">
        <v>0</v>
      </c>
      <c r="AA378">
        <v>0</v>
      </c>
      <c r="AB378">
        <v>0</v>
      </c>
      <c r="AC378">
        <v>0</v>
      </c>
      <c r="AD378">
        <v>1</v>
      </c>
      <c r="AE378">
        <v>0</v>
      </c>
      <c r="AF378" t="s">
        <v>3</v>
      </c>
      <c r="AG378">
        <v>0.05</v>
      </c>
      <c r="AH378">
        <v>2</v>
      </c>
      <c r="AI378">
        <v>151752308</v>
      </c>
      <c r="AJ378">
        <v>314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 x14ac:dyDescent="0.2">
      <c r="A379">
        <f>ROW(Source!A254)</f>
        <v>254</v>
      </c>
      <c r="B379">
        <v>151752318</v>
      </c>
      <c r="C379">
        <v>151752302</v>
      </c>
      <c r="D379">
        <v>113490139</v>
      </c>
      <c r="E379">
        <v>1</v>
      </c>
      <c r="F379">
        <v>1</v>
      </c>
      <c r="G379">
        <v>37345137</v>
      </c>
      <c r="H379">
        <v>3</v>
      </c>
      <c r="I379" t="s">
        <v>682</v>
      </c>
      <c r="J379" t="s">
        <v>683</v>
      </c>
      <c r="K379" t="s">
        <v>684</v>
      </c>
      <c r="L379">
        <v>1356</v>
      </c>
      <c r="N379">
        <v>1010</v>
      </c>
      <c r="O379" t="s">
        <v>176</v>
      </c>
      <c r="P379" t="s">
        <v>176</v>
      </c>
      <c r="Q379">
        <v>1000</v>
      </c>
      <c r="X379">
        <v>1.2200000000000001E-2</v>
      </c>
      <c r="Y379">
        <v>226.87</v>
      </c>
      <c r="Z379">
        <v>0</v>
      </c>
      <c r="AA379">
        <v>0</v>
      </c>
      <c r="AB379">
        <v>0</v>
      </c>
      <c r="AC379">
        <v>0</v>
      </c>
      <c r="AD379">
        <v>1</v>
      </c>
      <c r="AE379">
        <v>0</v>
      </c>
      <c r="AF379" t="s">
        <v>3</v>
      </c>
      <c r="AG379">
        <v>1.2200000000000001E-2</v>
      </c>
      <c r="AH379">
        <v>2</v>
      </c>
      <c r="AI379">
        <v>151752309</v>
      </c>
      <c r="AJ379">
        <v>315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 x14ac:dyDescent="0.2">
      <c r="A380">
        <f>ROW(Source!A254)</f>
        <v>254</v>
      </c>
      <c r="B380">
        <v>151752319</v>
      </c>
      <c r="C380">
        <v>151752302</v>
      </c>
      <c r="D380">
        <v>37406820</v>
      </c>
      <c r="E380">
        <v>1</v>
      </c>
      <c r="F380">
        <v>1</v>
      </c>
      <c r="G380">
        <v>37345137</v>
      </c>
      <c r="H380">
        <v>3</v>
      </c>
      <c r="I380" t="s">
        <v>585</v>
      </c>
      <c r="J380" t="s">
        <v>586</v>
      </c>
      <c r="K380" t="s">
        <v>587</v>
      </c>
      <c r="L380">
        <v>1354</v>
      </c>
      <c r="N380">
        <v>1010</v>
      </c>
      <c r="O380" t="s">
        <v>29</v>
      </c>
      <c r="P380" t="s">
        <v>29</v>
      </c>
      <c r="Q380">
        <v>1</v>
      </c>
      <c r="X380">
        <v>3.1</v>
      </c>
      <c r="Y380">
        <v>6.94</v>
      </c>
      <c r="Z380">
        <v>0</v>
      </c>
      <c r="AA380">
        <v>0</v>
      </c>
      <c r="AB380">
        <v>0</v>
      </c>
      <c r="AC380">
        <v>0</v>
      </c>
      <c r="AD380">
        <v>1</v>
      </c>
      <c r="AE380">
        <v>0</v>
      </c>
      <c r="AF380" t="s">
        <v>3</v>
      </c>
      <c r="AG380">
        <v>3.1</v>
      </c>
      <c r="AH380">
        <v>2</v>
      </c>
      <c r="AI380">
        <v>151752310</v>
      </c>
      <c r="AJ380">
        <v>316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 x14ac:dyDescent="0.2">
      <c r="A381">
        <f>ROW(Source!A254)</f>
        <v>254</v>
      </c>
      <c r="B381">
        <v>151752320</v>
      </c>
      <c r="C381">
        <v>151752302</v>
      </c>
      <c r="D381">
        <v>37406828</v>
      </c>
      <c r="E381">
        <v>1</v>
      </c>
      <c r="F381">
        <v>1</v>
      </c>
      <c r="G381">
        <v>37345137</v>
      </c>
      <c r="H381">
        <v>3</v>
      </c>
      <c r="I381" t="s">
        <v>685</v>
      </c>
      <c r="J381" t="s">
        <v>686</v>
      </c>
      <c r="K381" t="s">
        <v>687</v>
      </c>
      <c r="L381">
        <v>1356</v>
      </c>
      <c r="N381">
        <v>1010</v>
      </c>
      <c r="O381" t="s">
        <v>176</v>
      </c>
      <c r="P381" t="s">
        <v>176</v>
      </c>
      <c r="Q381">
        <v>1000</v>
      </c>
      <c r="X381">
        <v>8.0000000000000002E-3</v>
      </c>
      <c r="Y381">
        <v>614.1</v>
      </c>
      <c r="Z381">
        <v>0</v>
      </c>
      <c r="AA381">
        <v>0</v>
      </c>
      <c r="AB381">
        <v>0</v>
      </c>
      <c r="AC381">
        <v>0</v>
      </c>
      <c r="AD381">
        <v>1</v>
      </c>
      <c r="AE381">
        <v>0</v>
      </c>
      <c r="AF381" t="s">
        <v>3</v>
      </c>
      <c r="AG381">
        <v>8.0000000000000002E-3</v>
      </c>
      <c r="AH381">
        <v>2</v>
      </c>
      <c r="AI381">
        <v>151752311</v>
      </c>
      <c r="AJ381">
        <v>317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 x14ac:dyDescent="0.2">
      <c r="A382">
        <f>ROW(Source!A254)</f>
        <v>254</v>
      </c>
      <c r="B382">
        <v>151752321</v>
      </c>
      <c r="C382">
        <v>151752302</v>
      </c>
      <c r="D382">
        <v>37358940</v>
      </c>
      <c r="E382">
        <v>37345137</v>
      </c>
      <c r="F382">
        <v>1</v>
      </c>
      <c r="G382">
        <v>37345137</v>
      </c>
      <c r="H382">
        <v>3</v>
      </c>
      <c r="I382" t="s">
        <v>737</v>
      </c>
      <c r="J382" t="s">
        <v>3</v>
      </c>
      <c r="K382" t="s">
        <v>738</v>
      </c>
      <c r="L382">
        <v>1303</v>
      </c>
      <c r="N382">
        <v>1003</v>
      </c>
      <c r="O382" t="s">
        <v>675</v>
      </c>
      <c r="P382" t="s">
        <v>675</v>
      </c>
      <c r="Q382">
        <v>1000</v>
      </c>
      <c r="X382">
        <v>0.10299999999999999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 t="s">
        <v>3</v>
      </c>
      <c r="AG382">
        <v>0.10299999999999999</v>
      </c>
      <c r="AH382">
        <v>3</v>
      </c>
      <c r="AI382">
        <v>-1</v>
      </c>
      <c r="AJ382" t="s">
        <v>3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 x14ac:dyDescent="0.2">
      <c r="A383">
        <f>ROW(Source!A255)</f>
        <v>255</v>
      </c>
      <c r="B383">
        <v>151752312</v>
      </c>
      <c r="C383">
        <v>151752302</v>
      </c>
      <c r="D383">
        <v>37345142</v>
      </c>
      <c r="E383">
        <v>37345137</v>
      </c>
      <c r="F383">
        <v>1</v>
      </c>
      <c r="G383">
        <v>37345137</v>
      </c>
      <c r="H383">
        <v>1</v>
      </c>
      <c r="I383" t="s">
        <v>497</v>
      </c>
      <c r="J383" t="s">
        <v>3</v>
      </c>
      <c r="K383" t="s">
        <v>498</v>
      </c>
      <c r="L383">
        <v>1191</v>
      </c>
      <c r="N383">
        <v>1013</v>
      </c>
      <c r="O383" t="s">
        <v>499</v>
      </c>
      <c r="P383" t="s">
        <v>499</v>
      </c>
      <c r="Q383">
        <v>1</v>
      </c>
      <c r="X383">
        <v>5.39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1</v>
      </c>
      <c r="AE383">
        <v>1</v>
      </c>
      <c r="AF383" t="s">
        <v>3</v>
      </c>
      <c r="AG383">
        <v>5.39</v>
      </c>
      <c r="AH383">
        <v>2</v>
      </c>
      <c r="AI383">
        <v>151752303</v>
      </c>
      <c r="AJ383">
        <v>318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 x14ac:dyDescent="0.2">
      <c r="A384">
        <f>ROW(Source!A255)</f>
        <v>255</v>
      </c>
      <c r="B384">
        <v>151752313</v>
      </c>
      <c r="C384">
        <v>151752302</v>
      </c>
      <c r="D384">
        <v>37418445</v>
      </c>
      <c r="E384">
        <v>1</v>
      </c>
      <c r="F384">
        <v>1</v>
      </c>
      <c r="G384">
        <v>37345137</v>
      </c>
      <c r="H384">
        <v>2</v>
      </c>
      <c r="I384" t="s">
        <v>567</v>
      </c>
      <c r="J384" t="s">
        <v>568</v>
      </c>
      <c r="K384" t="s">
        <v>569</v>
      </c>
      <c r="L384">
        <v>1368</v>
      </c>
      <c r="N384">
        <v>1011</v>
      </c>
      <c r="O384" t="s">
        <v>503</v>
      </c>
      <c r="P384" t="s">
        <v>503</v>
      </c>
      <c r="Q384">
        <v>1</v>
      </c>
      <c r="X384">
        <v>0.02</v>
      </c>
      <c r="Y384">
        <v>0</v>
      </c>
      <c r="Z384">
        <v>83.1</v>
      </c>
      <c r="AA384">
        <v>12.62</v>
      </c>
      <c r="AB384">
        <v>0</v>
      </c>
      <c r="AC384">
        <v>0</v>
      </c>
      <c r="AD384">
        <v>1</v>
      </c>
      <c r="AE384">
        <v>0</v>
      </c>
      <c r="AF384" t="s">
        <v>3</v>
      </c>
      <c r="AG384">
        <v>0.02</v>
      </c>
      <c r="AH384">
        <v>2</v>
      </c>
      <c r="AI384">
        <v>151752304</v>
      </c>
      <c r="AJ384">
        <v>319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 x14ac:dyDescent="0.2">
      <c r="A385">
        <f>ROW(Source!A255)</f>
        <v>255</v>
      </c>
      <c r="B385">
        <v>151752314</v>
      </c>
      <c r="C385">
        <v>151752302</v>
      </c>
      <c r="D385">
        <v>37417692</v>
      </c>
      <c r="E385">
        <v>1</v>
      </c>
      <c r="F385">
        <v>1</v>
      </c>
      <c r="G385">
        <v>37345137</v>
      </c>
      <c r="H385">
        <v>2</v>
      </c>
      <c r="I385" t="s">
        <v>570</v>
      </c>
      <c r="J385" t="s">
        <v>571</v>
      </c>
      <c r="K385" t="s">
        <v>572</v>
      </c>
      <c r="L385">
        <v>1368</v>
      </c>
      <c r="N385">
        <v>1011</v>
      </c>
      <c r="O385" t="s">
        <v>503</v>
      </c>
      <c r="P385" t="s">
        <v>503</v>
      </c>
      <c r="Q385">
        <v>1</v>
      </c>
      <c r="X385">
        <v>0.02</v>
      </c>
      <c r="Y385">
        <v>0</v>
      </c>
      <c r="Z385">
        <v>179.17</v>
      </c>
      <c r="AA385">
        <v>16.93</v>
      </c>
      <c r="AB385">
        <v>0</v>
      </c>
      <c r="AC385">
        <v>0</v>
      </c>
      <c r="AD385">
        <v>1</v>
      </c>
      <c r="AE385">
        <v>0</v>
      </c>
      <c r="AF385" t="s">
        <v>3</v>
      </c>
      <c r="AG385">
        <v>0.02</v>
      </c>
      <c r="AH385">
        <v>2</v>
      </c>
      <c r="AI385">
        <v>151752305</v>
      </c>
      <c r="AJ385">
        <v>320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 x14ac:dyDescent="0.2">
      <c r="A386">
        <f>ROW(Source!A255)</f>
        <v>255</v>
      </c>
      <c r="B386">
        <v>151752315</v>
      </c>
      <c r="C386">
        <v>151752302</v>
      </c>
      <c r="D386">
        <v>37394570</v>
      </c>
      <c r="E386">
        <v>1</v>
      </c>
      <c r="F386">
        <v>1</v>
      </c>
      <c r="G386">
        <v>37345137</v>
      </c>
      <c r="H386">
        <v>3</v>
      </c>
      <c r="I386" t="s">
        <v>573</v>
      </c>
      <c r="J386" t="s">
        <v>574</v>
      </c>
      <c r="K386" t="s">
        <v>575</v>
      </c>
      <c r="L386">
        <v>1346</v>
      </c>
      <c r="N386">
        <v>1009</v>
      </c>
      <c r="O386" t="s">
        <v>507</v>
      </c>
      <c r="P386" t="s">
        <v>507</v>
      </c>
      <c r="Q386">
        <v>1</v>
      </c>
      <c r="X386">
        <v>0.6</v>
      </c>
      <c r="Y386">
        <v>1.39</v>
      </c>
      <c r="Z386">
        <v>0</v>
      </c>
      <c r="AA386">
        <v>0</v>
      </c>
      <c r="AB386">
        <v>0</v>
      </c>
      <c r="AC386">
        <v>0</v>
      </c>
      <c r="AD386">
        <v>1</v>
      </c>
      <c r="AE386">
        <v>0</v>
      </c>
      <c r="AF386" t="s">
        <v>3</v>
      </c>
      <c r="AG386">
        <v>0.6</v>
      </c>
      <c r="AH386">
        <v>2</v>
      </c>
      <c r="AI386">
        <v>151752306</v>
      </c>
      <c r="AJ386">
        <v>321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 x14ac:dyDescent="0.2">
      <c r="A387">
        <f>ROW(Source!A255)</f>
        <v>255</v>
      </c>
      <c r="B387">
        <v>151752316</v>
      </c>
      <c r="C387">
        <v>151752302</v>
      </c>
      <c r="D387">
        <v>37395012</v>
      </c>
      <c r="E387">
        <v>1</v>
      </c>
      <c r="F387">
        <v>1</v>
      </c>
      <c r="G387">
        <v>37345137</v>
      </c>
      <c r="H387">
        <v>3</v>
      </c>
      <c r="I387" t="s">
        <v>576</v>
      </c>
      <c r="J387" t="s">
        <v>577</v>
      </c>
      <c r="K387" t="s">
        <v>578</v>
      </c>
      <c r="L387">
        <v>1346</v>
      </c>
      <c r="N387">
        <v>1009</v>
      </c>
      <c r="O387" t="s">
        <v>507</v>
      </c>
      <c r="P387" t="s">
        <v>507</v>
      </c>
      <c r="Q387">
        <v>1</v>
      </c>
      <c r="X387">
        <v>0.16</v>
      </c>
      <c r="Y387">
        <v>159.07</v>
      </c>
      <c r="Z387">
        <v>0</v>
      </c>
      <c r="AA387">
        <v>0</v>
      </c>
      <c r="AB387">
        <v>0</v>
      </c>
      <c r="AC387">
        <v>0</v>
      </c>
      <c r="AD387">
        <v>1</v>
      </c>
      <c r="AE387">
        <v>0</v>
      </c>
      <c r="AF387" t="s">
        <v>3</v>
      </c>
      <c r="AG387">
        <v>0.16</v>
      </c>
      <c r="AH387">
        <v>2</v>
      </c>
      <c r="AI387">
        <v>151752307</v>
      </c>
      <c r="AJ387">
        <v>322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 x14ac:dyDescent="0.2">
      <c r="A388">
        <f>ROW(Source!A255)</f>
        <v>255</v>
      </c>
      <c r="B388">
        <v>151752317</v>
      </c>
      <c r="C388">
        <v>151752302</v>
      </c>
      <c r="D388">
        <v>109858758</v>
      </c>
      <c r="E388">
        <v>1</v>
      </c>
      <c r="F388">
        <v>1</v>
      </c>
      <c r="G388">
        <v>37345137</v>
      </c>
      <c r="H388">
        <v>3</v>
      </c>
      <c r="I388" t="s">
        <v>679</v>
      </c>
      <c r="J388" t="s">
        <v>680</v>
      </c>
      <c r="K388" t="s">
        <v>681</v>
      </c>
      <c r="L388">
        <v>1355</v>
      </c>
      <c r="N388">
        <v>1010</v>
      </c>
      <c r="O388" t="s">
        <v>184</v>
      </c>
      <c r="P388" t="s">
        <v>184</v>
      </c>
      <c r="Q388">
        <v>100</v>
      </c>
      <c r="X388">
        <v>0.05</v>
      </c>
      <c r="Y388">
        <v>130.15</v>
      </c>
      <c r="Z388">
        <v>0</v>
      </c>
      <c r="AA388">
        <v>0</v>
      </c>
      <c r="AB388">
        <v>0</v>
      </c>
      <c r="AC388">
        <v>0</v>
      </c>
      <c r="AD388">
        <v>1</v>
      </c>
      <c r="AE388">
        <v>0</v>
      </c>
      <c r="AF388" t="s">
        <v>3</v>
      </c>
      <c r="AG388">
        <v>0.05</v>
      </c>
      <c r="AH388">
        <v>2</v>
      </c>
      <c r="AI388">
        <v>151752308</v>
      </c>
      <c r="AJ388">
        <v>323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 x14ac:dyDescent="0.2">
      <c r="A389">
        <f>ROW(Source!A255)</f>
        <v>255</v>
      </c>
      <c r="B389">
        <v>151752318</v>
      </c>
      <c r="C389">
        <v>151752302</v>
      </c>
      <c r="D389">
        <v>113490139</v>
      </c>
      <c r="E389">
        <v>1</v>
      </c>
      <c r="F389">
        <v>1</v>
      </c>
      <c r="G389">
        <v>37345137</v>
      </c>
      <c r="H389">
        <v>3</v>
      </c>
      <c r="I389" t="s">
        <v>682</v>
      </c>
      <c r="J389" t="s">
        <v>683</v>
      </c>
      <c r="K389" t="s">
        <v>684</v>
      </c>
      <c r="L389">
        <v>1356</v>
      </c>
      <c r="N389">
        <v>1010</v>
      </c>
      <c r="O389" t="s">
        <v>176</v>
      </c>
      <c r="P389" t="s">
        <v>176</v>
      </c>
      <c r="Q389">
        <v>1000</v>
      </c>
      <c r="X389">
        <v>1.2200000000000001E-2</v>
      </c>
      <c r="Y389">
        <v>226.87</v>
      </c>
      <c r="Z389">
        <v>0</v>
      </c>
      <c r="AA389">
        <v>0</v>
      </c>
      <c r="AB389">
        <v>0</v>
      </c>
      <c r="AC389">
        <v>0</v>
      </c>
      <c r="AD389">
        <v>1</v>
      </c>
      <c r="AE389">
        <v>0</v>
      </c>
      <c r="AF389" t="s">
        <v>3</v>
      </c>
      <c r="AG389">
        <v>1.2200000000000001E-2</v>
      </c>
      <c r="AH389">
        <v>2</v>
      </c>
      <c r="AI389">
        <v>151752309</v>
      </c>
      <c r="AJ389">
        <v>324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 x14ac:dyDescent="0.2">
      <c r="A390">
        <f>ROW(Source!A255)</f>
        <v>255</v>
      </c>
      <c r="B390">
        <v>151752319</v>
      </c>
      <c r="C390">
        <v>151752302</v>
      </c>
      <c r="D390">
        <v>37406820</v>
      </c>
      <c r="E390">
        <v>1</v>
      </c>
      <c r="F390">
        <v>1</v>
      </c>
      <c r="G390">
        <v>37345137</v>
      </c>
      <c r="H390">
        <v>3</v>
      </c>
      <c r="I390" t="s">
        <v>585</v>
      </c>
      <c r="J390" t="s">
        <v>586</v>
      </c>
      <c r="K390" t="s">
        <v>587</v>
      </c>
      <c r="L390">
        <v>1354</v>
      </c>
      <c r="N390">
        <v>1010</v>
      </c>
      <c r="O390" t="s">
        <v>29</v>
      </c>
      <c r="P390" t="s">
        <v>29</v>
      </c>
      <c r="Q390">
        <v>1</v>
      </c>
      <c r="X390">
        <v>3.1</v>
      </c>
      <c r="Y390">
        <v>6.94</v>
      </c>
      <c r="Z390">
        <v>0</v>
      </c>
      <c r="AA390">
        <v>0</v>
      </c>
      <c r="AB390">
        <v>0</v>
      </c>
      <c r="AC390">
        <v>0</v>
      </c>
      <c r="AD390">
        <v>1</v>
      </c>
      <c r="AE390">
        <v>0</v>
      </c>
      <c r="AF390" t="s">
        <v>3</v>
      </c>
      <c r="AG390">
        <v>3.1</v>
      </c>
      <c r="AH390">
        <v>2</v>
      </c>
      <c r="AI390">
        <v>151752310</v>
      </c>
      <c r="AJ390">
        <v>325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 x14ac:dyDescent="0.2">
      <c r="A391">
        <f>ROW(Source!A255)</f>
        <v>255</v>
      </c>
      <c r="B391">
        <v>151752320</v>
      </c>
      <c r="C391">
        <v>151752302</v>
      </c>
      <c r="D391">
        <v>37406828</v>
      </c>
      <c r="E391">
        <v>1</v>
      </c>
      <c r="F391">
        <v>1</v>
      </c>
      <c r="G391">
        <v>37345137</v>
      </c>
      <c r="H391">
        <v>3</v>
      </c>
      <c r="I391" t="s">
        <v>685</v>
      </c>
      <c r="J391" t="s">
        <v>686</v>
      </c>
      <c r="K391" t="s">
        <v>687</v>
      </c>
      <c r="L391">
        <v>1356</v>
      </c>
      <c r="N391">
        <v>1010</v>
      </c>
      <c r="O391" t="s">
        <v>176</v>
      </c>
      <c r="P391" t="s">
        <v>176</v>
      </c>
      <c r="Q391">
        <v>1000</v>
      </c>
      <c r="X391">
        <v>8.0000000000000002E-3</v>
      </c>
      <c r="Y391">
        <v>614.1</v>
      </c>
      <c r="Z391">
        <v>0</v>
      </c>
      <c r="AA391">
        <v>0</v>
      </c>
      <c r="AB391">
        <v>0</v>
      </c>
      <c r="AC391">
        <v>0</v>
      </c>
      <c r="AD391">
        <v>1</v>
      </c>
      <c r="AE391">
        <v>0</v>
      </c>
      <c r="AF391" t="s">
        <v>3</v>
      </c>
      <c r="AG391">
        <v>8.0000000000000002E-3</v>
      </c>
      <c r="AH391">
        <v>2</v>
      </c>
      <c r="AI391">
        <v>151752311</v>
      </c>
      <c r="AJ391">
        <v>326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 x14ac:dyDescent="0.2">
      <c r="A392">
        <f>ROW(Source!A255)</f>
        <v>255</v>
      </c>
      <c r="B392">
        <v>151752321</v>
      </c>
      <c r="C392">
        <v>151752302</v>
      </c>
      <c r="D392">
        <v>37358940</v>
      </c>
      <c r="E392">
        <v>37345137</v>
      </c>
      <c r="F392">
        <v>1</v>
      </c>
      <c r="G392">
        <v>37345137</v>
      </c>
      <c r="H392">
        <v>3</v>
      </c>
      <c r="I392" t="s">
        <v>737</v>
      </c>
      <c r="J392" t="s">
        <v>3</v>
      </c>
      <c r="K392" t="s">
        <v>738</v>
      </c>
      <c r="L392">
        <v>1303</v>
      </c>
      <c r="N392">
        <v>1003</v>
      </c>
      <c r="O392" t="s">
        <v>675</v>
      </c>
      <c r="P392" t="s">
        <v>675</v>
      </c>
      <c r="Q392">
        <v>1000</v>
      </c>
      <c r="X392">
        <v>0.10299999999999999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 t="s">
        <v>3</v>
      </c>
      <c r="AG392">
        <v>0.10299999999999999</v>
      </c>
      <c r="AH392">
        <v>3</v>
      </c>
      <c r="AI392">
        <v>-1</v>
      </c>
      <c r="AJ392" t="s">
        <v>3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 x14ac:dyDescent="0.2">
      <c r="A393">
        <f>ROW(Source!A258)</f>
        <v>258</v>
      </c>
      <c r="B393">
        <v>151752333</v>
      </c>
      <c r="C393">
        <v>151752323</v>
      </c>
      <c r="D393">
        <v>37345142</v>
      </c>
      <c r="E393">
        <v>37345137</v>
      </c>
      <c r="F393">
        <v>1</v>
      </c>
      <c r="G393">
        <v>37345137</v>
      </c>
      <c r="H393">
        <v>1</v>
      </c>
      <c r="I393" t="s">
        <v>497</v>
      </c>
      <c r="J393" t="s">
        <v>3</v>
      </c>
      <c r="K393" t="s">
        <v>498</v>
      </c>
      <c r="L393">
        <v>1191</v>
      </c>
      <c r="N393">
        <v>1013</v>
      </c>
      <c r="O393" t="s">
        <v>499</v>
      </c>
      <c r="P393" t="s">
        <v>499</v>
      </c>
      <c r="Q393">
        <v>1</v>
      </c>
      <c r="X393">
        <v>4.49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1</v>
      </c>
      <c r="AE393">
        <v>1</v>
      </c>
      <c r="AF393" t="s">
        <v>3</v>
      </c>
      <c r="AG393">
        <v>4.49</v>
      </c>
      <c r="AH393">
        <v>2</v>
      </c>
      <c r="AI393">
        <v>151752324</v>
      </c>
      <c r="AJ393">
        <v>327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 x14ac:dyDescent="0.2">
      <c r="A394">
        <f>ROW(Source!A258)</f>
        <v>258</v>
      </c>
      <c r="B394">
        <v>151752334</v>
      </c>
      <c r="C394">
        <v>151752323</v>
      </c>
      <c r="D394">
        <v>37418445</v>
      </c>
      <c r="E394">
        <v>1</v>
      </c>
      <c r="F394">
        <v>1</v>
      </c>
      <c r="G394">
        <v>37345137</v>
      </c>
      <c r="H394">
        <v>2</v>
      </c>
      <c r="I394" t="s">
        <v>567</v>
      </c>
      <c r="J394" t="s">
        <v>568</v>
      </c>
      <c r="K394" t="s">
        <v>569</v>
      </c>
      <c r="L394">
        <v>1368</v>
      </c>
      <c r="N394">
        <v>1011</v>
      </c>
      <c r="O394" t="s">
        <v>503</v>
      </c>
      <c r="P394" t="s">
        <v>503</v>
      </c>
      <c r="Q394">
        <v>1</v>
      </c>
      <c r="X394">
        <v>0.01</v>
      </c>
      <c r="Y394">
        <v>0</v>
      </c>
      <c r="Z394">
        <v>83.1</v>
      </c>
      <c r="AA394">
        <v>12.62</v>
      </c>
      <c r="AB394">
        <v>0</v>
      </c>
      <c r="AC394">
        <v>0</v>
      </c>
      <c r="AD394">
        <v>1</v>
      </c>
      <c r="AE394">
        <v>0</v>
      </c>
      <c r="AF394" t="s">
        <v>3</v>
      </c>
      <c r="AG394">
        <v>0.01</v>
      </c>
      <c r="AH394">
        <v>2</v>
      </c>
      <c r="AI394">
        <v>151752325</v>
      </c>
      <c r="AJ394">
        <v>328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 x14ac:dyDescent="0.2">
      <c r="A395">
        <f>ROW(Source!A258)</f>
        <v>258</v>
      </c>
      <c r="B395">
        <v>151752335</v>
      </c>
      <c r="C395">
        <v>151752323</v>
      </c>
      <c r="D395">
        <v>37417692</v>
      </c>
      <c r="E395">
        <v>1</v>
      </c>
      <c r="F395">
        <v>1</v>
      </c>
      <c r="G395">
        <v>37345137</v>
      </c>
      <c r="H395">
        <v>2</v>
      </c>
      <c r="I395" t="s">
        <v>570</v>
      </c>
      <c r="J395" t="s">
        <v>571</v>
      </c>
      <c r="K395" t="s">
        <v>572</v>
      </c>
      <c r="L395">
        <v>1368</v>
      </c>
      <c r="N395">
        <v>1011</v>
      </c>
      <c r="O395" t="s">
        <v>503</v>
      </c>
      <c r="P395" t="s">
        <v>503</v>
      </c>
      <c r="Q395">
        <v>1</v>
      </c>
      <c r="X395">
        <v>0.01</v>
      </c>
      <c r="Y395">
        <v>0</v>
      </c>
      <c r="Z395">
        <v>179.17</v>
      </c>
      <c r="AA395">
        <v>16.93</v>
      </c>
      <c r="AB395">
        <v>0</v>
      </c>
      <c r="AC395">
        <v>0</v>
      </c>
      <c r="AD395">
        <v>1</v>
      </c>
      <c r="AE395">
        <v>0</v>
      </c>
      <c r="AF395" t="s">
        <v>3</v>
      </c>
      <c r="AG395">
        <v>0.01</v>
      </c>
      <c r="AH395">
        <v>2</v>
      </c>
      <c r="AI395">
        <v>151752326</v>
      </c>
      <c r="AJ395">
        <v>329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 x14ac:dyDescent="0.2">
      <c r="A396">
        <f>ROW(Source!A258)</f>
        <v>258</v>
      </c>
      <c r="B396">
        <v>151752336</v>
      </c>
      <c r="C396">
        <v>151752323</v>
      </c>
      <c r="D396">
        <v>37394570</v>
      </c>
      <c r="E396">
        <v>1</v>
      </c>
      <c r="F396">
        <v>1</v>
      </c>
      <c r="G396">
        <v>37345137</v>
      </c>
      <c r="H396">
        <v>3</v>
      </c>
      <c r="I396" t="s">
        <v>573</v>
      </c>
      <c r="J396" t="s">
        <v>574</v>
      </c>
      <c r="K396" t="s">
        <v>575</v>
      </c>
      <c r="L396">
        <v>1346</v>
      </c>
      <c r="N396">
        <v>1009</v>
      </c>
      <c r="O396" t="s">
        <v>507</v>
      </c>
      <c r="P396" t="s">
        <v>507</v>
      </c>
      <c r="Q396">
        <v>1</v>
      </c>
      <c r="X396">
        <v>0.43</v>
      </c>
      <c r="Y396">
        <v>1.39</v>
      </c>
      <c r="Z396">
        <v>0</v>
      </c>
      <c r="AA396">
        <v>0</v>
      </c>
      <c r="AB396">
        <v>0</v>
      </c>
      <c r="AC396">
        <v>0</v>
      </c>
      <c r="AD396">
        <v>1</v>
      </c>
      <c r="AE396">
        <v>0</v>
      </c>
      <c r="AF396" t="s">
        <v>3</v>
      </c>
      <c r="AG396">
        <v>0.43</v>
      </c>
      <c r="AH396">
        <v>2</v>
      </c>
      <c r="AI396">
        <v>151752327</v>
      </c>
      <c r="AJ396">
        <v>330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 x14ac:dyDescent="0.2">
      <c r="A397">
        <f>ROW(Source!A258)</f>
        <v>258</v>
      </c>
      <c r="B397">
        <v>151752337</v>
      </c>
      <c r="C397">
        <v>151752323</v>
      </c>
      <c r="D397">
        <v>37395012</v>
      </c>
      <c r="E397">
        <v>1</v>
      </c>
      <c r="F397">
        <v>1</v>
      </c>
      <c r="G397">
        <v>37345137</v>
      </c>
      <c r="H397">
        <v>3</v>
      </c>
      <c r="I397" t="s">
        <v>576</v>
      </c>
      <c r="J397" t="s">
        <v>577</v>
      </c>
      <c r="K397" t="s">
        <v>578</v>
      </c>
      <c r="L397">
        <v>1346</v>
      </c>
      <c r="N397">
        <v>1009</v>
      </c>
      <c r="O397" t="s">
        <v>507</v>
      </c>
      <c r="P397" t="s">
        <v>507</v>
      </c>
      <c r="Q397">
        <v>1</v>
      </c>
      <c r="X397">
        <v>0.16</v>
      </c>
      <c r="Y397">
        <v>159.07</v>
      </c>
      <c r="Z397">
        <v>0</v>
      </c>
      <c r="AA397">
        <v>0</v>
      </c>
      <c r="AB397">
        <v>0</v>
      </c>
      <c r="AC397">
        <v>0</v>
      </c>
      <c r="AD397">
        <v>1</v>
      </c>
      <c r="AE397">
        <v>0</v>
      </c>
      <c r="AF397" t="s">
        <v>3</v>
      </c>
      <c r="AG397">
        <v>0.16</v>
      </c>
      <c r="AH397">
        <v>2</v>
      </c>
      <c r="AI397">
        <v>151752328</v>
      </c>
      <c r="AJ397">
        <v>331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 x14ac:dyDescent="0.2">
      <c r="A398">
        <f>ROW(Source!A258)</f>
        <v>258</v>
      </c>
      <c r="B398">
        <v>151752338</v>
      </c>
      <c r="C398">
        <v>151752323</v>
      </c>
      <c r="D398">
        <v>109858757</v>
      </c>
      <c r="E398">
        <v>1</v>
      </c>
      <c r="F398">
        <v>1</v>
      </c>
      <c r="G398">
        <v>37345137</v>
      </c>
      <c r="H398">
        <v>3</v>
      </c>
      <c r="I398" t="s">
        <v>579</v>
      </c>
      <c r="J398" t="s">
        <v>580</v>
      </c>
      <c r="K398" t="s">
        <v>581</v>
      </c>
      <c r="L398">
        <v>1355</v>
      </c>
      <c r="N398">
        <v>1010</v>
      </c>
      <c r="O398" t="s">
        <v>184</v>
      </c>
      <c r="P398" t="s">
        <v>184</v>
      </c>
      <c r="Q398">
        <v>100</v>
      </c>
      <c r="X398">
        <v>0.05</v>
      </c>
      <c r="Y398">
        <v>68.819999999999993</v>
      </c>
      <c r="Z398">
        <v>0</v>
      </c>
      <c r="AA398">
        <v>0</v>
      </c>
      <c r="AB398">
        <v>0</v>
      </c>
      <c r="AC398">
        <v>0</v>
      </c>
      <c r="AD398">
        <v>1</v>
      </c>
      <c r="AE398">
        <v>0</v>
      </c>
      <c r="AF398" t="s">
        <v>3</v>
      </c>
      <c r="AG398">
        <v>0.05</v>
      </c>
      <c r="AH398">
        <v>2</v>
      </c>
      <c r="AI398">
        <v>151752329</v>
      </c>
      <c r="AJ398">
        <v>332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 x14ac:dyDescent="0.2">
      <c r="A399">
        <f>ROW(Source!A258)</f>
        <v>258</v>
      </c>
      <c r="B399">
        <v>151752339</v>
      </c>
      <c r="C399">
        <v>151752323</v>
      </c>
      <c r="D399">
        <v>113490138</v>
      </c>
      <c r="E399">
        <v>1</v>
      </c>
      <c r="F399">
        <v>1</v>
      </c>
      <c r="G399">
        <v>37345137</v>
      </c>
      <c r="H399">
        <v>3</v>
      </c>
      <c r="I399" t="s">
        <v>582</v>
      </c>
      <c r="J399" t="s">
        <v>583</v>
      </c>
      <c r="K399" t="s">
        <v>584</v>
      </c>
      <c r="L399">
        <v>1356</v>
      </c>
      <c r="N399">
        <v>1010</v>
      </c>
      <c r="O399" t="s">
        <v>176</v>
      </c>
      <c r="P399" t="s">
        <v>176</v>
      </c>
      <c r="Q399">
        <v>1000</v>
      </c>
      <c r="X399">
        <v>1.2200000000000001E-2</v>
      </c>
      <c r="Y399">
        <v>183.4</v>
      </c>
      <c r="Z399">
        <v>0</v>
      </c>
      <c r="AA399">
        <v>0</v>
      </c>
      <c r="AB399">
        <v>0</v>
      </c>
      <c r="AC399">
        <v>0</v>
      </c>
      <c r="AD399">
        <v>1</v>
      </c>
      <c r="AE399">
        <v>0</v>
      </c>
      <c r="AF399" t="s">
        <v>3</v>
      </c>
      <c r="AG399">
        <v>1.2200000000000001E-2</v>
      </c>
      <c r="AH399">
        <v>2</v>
      </c>
      <c r="AI399">
        <v>151752330</v>
      </c>
      <c r="AJ399">
        <v>333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 x14ac:dyDescent="0.2">
      <c r="A400">
        <f>ROW(Source!A258)</f>
        <v>258</v>
      </c>
      <c r="B400">
        <v>151752340</v>
      </c>
      <c r="C400">
        <v>151752323</v>
      </c>
      <c r="D400">
        <v>37406820</v>
      </c>
      <c r="E400">
        <v>1</v>
      </c>
      <c r="F400">
        <v>1</v>
      </c>
      <c r="G400">
        <v>37345137</v>
      </c>
      <c r="H400">
        <v>3</v>
      </c>
      <c r="I400" t="s">
        <v>585</v>
      </c>
      <c r="J400" t="s">
        <v>586</v>
      </c>
      <c r="K400" t="s">
        <v>587</v>
      </c>
      <c r="L400">
        <v>1354</v>
      </c>
      <c r="N400">
        <v>1010</v>
      </c>
      <c r="O400" t="s">
        <v>29</v>
      </c>
      <c r="P400" t="s">
        <v>29</v>
      </c>
      <c r="Q400">
        <v>1</v>
      </c>
      <c r="X400">
        <v>3.1</v>
      </c>
      <c r="Y400">
        <v>6.94</v>
      </c>
      <c r="Z400">
        <v>0</v>
      </c>
      <c r="AA400">
        <v>0</v>
      </c>
      <c r="AB400">
        <v>0</v>
      </c>
      <c r="AC400">
        <v>0</v>
      </c>
      <c r="AD400">
        <v>1</v>
      </c>
      <c r="AE400">
        <v>0</v>
      </c>
      <c r="AF400" t="s">
        <v>3</v>
      </c>
      <c r="AG400">
        <v>3.1</v>
      </c>
      <c r="AH400">
        <v>2</v>
      </c>
      <c r="AI400">
        <v>151752331</v>
      </c>
      <c r="AJ400">
        <v>334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 x14ac:dyDescent="0.2">
      <c r="A401">
        <f>ROW(Source!A258)</f>
        <v>258</v>
      </c>
      <c r="B401">
        <v>151752341</v>
      </c>
      <c r="C401">
        <v>151752323</v>
      </c>
      <c r="D401">
        <v>37406827</v>
      </c>
      <c r="E401">
        <v>1</v>
      </c>
      <c r="F401">
        <v>1</v>
      </c>
      <c r="G401">
        <v>37345137</v>
      </c>
      <c r="H401">
        <v>3</v>
      </c>
      <c r="I401" t="s">
        <v>588</v>
      </c>
      <c r="J401" t="s">
        <v>589</v>
      </c>
      <c r="K401" t="s">
        <v>590</v>
      </c>
      <c r="L401">
        <v>1356</v>
      </c>
      <c r="N401">
        <v>1010</v>
      </c>
      <c r="O401" t="s">
        <v>176</v>
      </c>
      <c r="P401" t="s">
        <v>176</v>
      </c>
      <c r="Q401">
        <v>1000</v>
      </c>
      <c r="X401">
        <v>8.0000000000000002E-3</v>
      </c>
      <c r="Y401">
        <v>614.09</v>
      </c>
      <c r="Z401">
        <v>0</v>
      </c>
      <c r="AA401">
        <v>0</v>
      </c>
      <c r="AB401">
        <v>0</v>
      </c>
      <c r="AC401">
        <v>0</v>
      </c>
      <c r="AD401">
        <v>1</v>
      </c>
      <c r="AE401">
        <v>0</v>
      </c>
      <c r="AF401" t="s">
        <v>3</v>
      </c>
      <c r="AG401">
        <v>8.0000000000000002E-3</v>
      </c>
      <c r="AH401">
        <v>2</v>
      </c>
      <c r="AI401">
        <v>151752332</v>
      </c>
      <c r="AJ401">
        <v>335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 x14ac:dyDescent="0.2">
      <c r="A402">
        <f>ROW(Source!A258)</f>
        <v>258</v>
      </c>
      <c r="B402">
        <v>151752342</v>
      </c>
      <c r="C402">
        <v>151752323</v>
      </c>
      <c r="D402">
        <v>37358940</v>
      </c>
      <c r="E402">
        <v>37345137</v>
      </c>
      <c r="F402">
        <v>1</v>
      </c>
      <c r="G402">
        <v>37345137</v>
      </c>
      <c r="H402">
        <v>3</v>
      </c>
      <c r="I402" t="s">
        <v>737</v>
      </c>
      <c r="J402" t="s">
        <v>3</v>
      </c>
      <c r="K402" t="s">
        <v>738</v>
      </c>
      <c r="L402">
        <v>1303</v>
      </c>
      <c r="N402">
        <v>1003</v>
      </c>
      <c r="O402" t="s">
        <v>675</v>
      </c>
      <c r="P402" t="s">
        <v>675</v>
      </c>
      <c r="Q402">
        <v>1000</v>
      </c>
      <c r="X402">
        <v>0.10299999999999999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 t="s">
        <v>3</v>
      </c>
      <c r="AG402">
        <v>0.10299999999999999</v>
      </c>
      <c r="AH402">
        <v>3</v>
      </c>
      <c r="AI402">
        <v>-1</v>
      </c>
      <c r="AJ402" t="s">
        <v>3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  <row r="403" spans="1:44" x14ac:dyDescent="0.2">
      <c r="A403">
        <f>ROW(Source!A259)</f>
        <v>259</v>
      </c>
      <c r="B403">
        <v>151752333</v>
      </c>
      <c r="C403">
        <v>151752323</v>
      </c>
      <c r="D403">
        <v>37345142</v>
      </c>
      <c r="E403">
        <v>37345137</v>
      </c>
      <c r="F403">
        <v>1</v>
      </c>
      <c r="G403">
        <v>37345137</v>
      </c>
      <c r="H403">
        <v>1</v>
      </c>
      <c r="I403" t="s">
        <v>497</v>
      </c>
      <c r="J403" t="s">
        <v>3</v>
      </c>
      <c r="K403" t="s">
        <v>498</v>
      </c>
      <c r="L403">
        <v>1191</v>
      </c>
      <c r="N403">
        <v>1013</v>
      </c>
      <c r="O403" t="s">
        <v>499</v>
      </c>
      <c r="P403" t="s">
        <v>499</v>
      </c>
      <c r="Q403">
        <v>1</v>
      </c>
      <c r="X403">
        <v>4.49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1</v>
      </c>
      <c r="AE403">
        <v>1</v>
      </c>
      <c r="AF403" t="s">
        <v>3</v>
      </c>
      <c r="AG403">
        <v>4.49</v>
      </c>
      <c r="AH403">
        <v>2</v>
      </c>
      <c r="AI403">
        <v>151752324</v>
      </c>
      <c r="AJ403">
        <v>336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</row>
    <row r="404" spans="1:44" x14ac:dyDescent="0.2">
      <c r="A404">
        <f>ROW(Source!A259)</f>
        <v>259</v>
      </c>
      <c r="B404">
        <v>151752334</v>
      </c>
      <c r="C404">
        <v>151752323</v>
      </c>
      <c r="D404">
        <v>37418445</v>
      </c>
      <c r="E404">
        <v>1</v>
      </c>
      <c r="F404">
        <v>1</v>
      </c>
      <c r="G404">
        <v>37345137</v>
      </c>
      <c r="H404">
        <v>2</v>
      </c>
      <c r="I404" t="s">
        <v>567</v>
      </c>
      <c r="J404" t="s">
        <v>568</v>
      </c>
      <c r="K404" t="s">
        <v>569</v>
      </c>
      <c r="L404">
        <v>1368</v>
      </c>
      <c r="N404">
        <v>1011</v>
      </c>
      <c r="O404" t="s">
        <v>503</v>
      </c>
      <c r="P404" t="s">
        <v>503</v>
      </c>
      <c r="Q404">
        <v>1</v>
      </c>
      <c r="X404">
        <v>0.01</v>
      </c>
      <c r="Y404">
        <v>0</v>
      </c>
      <c r="Z404">
        <v>83.1</v>
      </c>
      <c r="AA404">
        <v>12.62</v>
      </c>
      <c r="AB404">
        <v>0</v>
      </c>
      <c r="AC404">
        <v>0</v>
      </c>
      <c r="AD404">
        <v>1</v>
      </c>
      <c r="AE404">
        <v>0</v>
      </c>
      <c r="AF404" t="s">
        <v>3</v>
      </c>
      <c r="AG404">
        <v>0.01</v>
      </c>
      <c r="AH404">
        <v>2</v>
      </c>
      <c r="AI404">
        <v>151752325</v>
      </c>
      <c r="AJ404">
        <v>337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</row>
    <row r="405" spans="1:44" x14ac:dyDescent="0.2">
      <c r="A405">
        <f>ROW(Source!A259)</f>
        <v>259</v>
      </c>
      <c r="B405">
        <v>151752335</v>
      </c>
      <c r="C405">
        <v>151752323</v>
      </c>
      <c r="D405">
        <v>37417692</v>
      </c>
      <c r="E405">
        <v>1</v>
      </c>
      <c r="F405">
        <v>1</v>
      </c>
      <c r="G405">
        <v>37345137</v>
      </c>
      <c r="H405">
        <v>2</v>
      </c>
      <c r="I405" t="s">
        <v>570</v>
      </c>
      <c r="J405" t="s">
        <v>571</v>
      </c>
      <c r="K405" t="s">
        <v>572</v>
      </c>
      <c r="L405">
        <v>1368</v>
      </c>
      <c r="N405">
        <v>1011</v>
      </c>
      <c r="O405" t="s">
        <v>503</v>
      </c>
      <c r="P405" t="s">
        <v>503</v>
      </c>
      <c r="Q405">
        <v>1</v>
      </c>
      <c r="X405">
        <v>0.01</v>
      </c>
      <c r="Y405">
        <v>0</v>
      </c>
      <c r="Z405">
        <v>179.17</v>
      </c>
      <c r="AA405">
        <v>16.93</v>
      </c>
      <c r="AB405">
        <v>0</v>
      </c>
      <c r="AC405">
        <v>0</v>
      </c>
      <c r="AD405">
        <v>1</v>
      </c>
      <c r="AE405">
        <v>0</v>
      </c>
      <c r="AF405" t="s">
        <v>3</v>
      </c>
      <c r="AG405">
        <v>0.01</v>
      </c>
      <c r="AH405">
        <v>2</v>
      </c>
      <c r="AI405">
        <v>151752326</v>
      </c>
      <c r="AJ405">
        <v>338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</row>
    <row r="406" spans="1:44" x14ac:dyDescent="0.2">
      <c r="A406">
        <f>ROW(Source!A259)</f>
        <v>259</v>
      </c>
      <c r="B406">
        <v>151752336</v>
      </c>
      <c r="C406">
        <v>151752323</v>
      </c>
      <c r="D406">
        <v>37394570</v>
      </c>
      <c r="E406">
        <v>1</v>
      </c>
      <c r="F406">
        <v>1</v>
      </c>
      <c r="G406">
        <v>37345137</v>
      </c>
      <c r="H406">
        <v>3</v>
      </c>
      <c r="I406" t="s">
        <v>573</v>
      </c>
      <c r="J406" t="s">
        <v>574</v>
      </c>
      <c r="K406" t="s">
        <v>575</v>
      </c>
      <c r="L406">
        <v>1346</v>
      </c>
      <c r="N406">
        <v>1009</v>
      </c>
      <c r="O406" t="s">
        <v>507</v>
      </c>
      <c r="P406" t="s">
        <v>507</v>
      </c>
      <c r="Q406">
        <v>1</v>
      </c>
      <c r="X406">
        <v>0.43</v>
      </c>
      <c r="Y406">
        <v>1.39</v>
      </c>
      <c r="Z406">
        <v>0</v>
      </c>
      <c r="AA406">
        <v>0</v>
      </c>
      <c r="AB406">
        <v>0</v>
      </c>
      <c r="AC406">
        <v>0</v>
      </c>
      <c r="AD406">
        <v>1</v>
      </c>
      <c r="AE406">
        <v>0</v>
      </c>
      <c r="AF406" t="s">
        <v>3</v>
      </c>
      <c r="AG406">
        <v>0.43</v>
      </c>
      <c r="AH406">
        <v>2</v>
      </c>
      <c r="AI406">
        <v>151752327</v>
      </c>
      <c r="AJ406">
        <v>339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</row>
    <row r="407" spans="1:44" x14ac:dyDescent="0.2">
      <c r="A407">
        <f>ROW(Source!A259)</f>
        <v>259</v>
      </c>
      <c r="B407">
        <v>151752337</v>
      </c>
      <c r="C407">
        <v>151752323</v>
      </c>
      <c r="D407">
        <v>37395012</v>
      </c>
      <c r="E407">
        <v>1</v>
      </c>
      <c r="F407">
        <v>1</v>
      </c>
      <c r="G407">
        <v>37345137</v>
      </c>
      <c r="H407">
        <v>3</v>
      </c>
      <c r="I407" t="s">
        <v>576</v>
      </c>
      <c r="J407" t="s">
        <v>577</v>
      </c>
      <c r="K407" t="s">
        <v>578</v>
      </c>
      <c r="L407">
        <v>1346</v>
      </c>
      <c r="N407">
        <v>1009</v>
      </c>
      <c r="O407" t="s">
        <v>507</v>
      </c>
      <c r="P407" t="s">
        <v>507</v>
      </c>
      <c r="Q407">
        <v>1</v>
      </c>
      <c r="X407">
        <v>0.16</v>
      </c>
      <c r="Y407">
        <v>159.07</v>
      </c>
      <c r="Z407">
        <v>0</v>
      </c>
      <c r="AA407">
        <v>0</v>
      </c>
      <c r="AB407">
        <v>0</v>
      </c>
      <c r="AC407">
        <v>0</v>
      </c>
      <c r="AD407">
        <v>1</v>
      </c>
      <c r="AE407">
        <v>0</v>
      </c>
      <c r="AF407" t="s">
        <v>3</v>
      </c>
      <c r="AG407">
        <v>0.16</v>
      </c>
      <c r="AH407">
        <v>2</v>
      </c>
      <c r="AI407">
        <v>151752328</v>
      </c>
      <c r="AJ407">
        <v>340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</row>
    <row r="408" spans="1:44" x14ac:dyDescent="0.2">
      <c r="A408">
        <f>ROW(Source!A259)</f>
        <v>259</v>
      </c>
      <c r="B408">
        <v>151752338</v>
      </c>
      <c r="C408">
        <v>151752323</v>
      </c>
      <c r="D408">
        <v>109858757</v>
      </c>
      <c r="E408">
        <v>1</v>
      </c>
      <c r="F408">
        <v>1</v>
      </c>
      <c r="G408">
        <v>37345137</v>
      </c>
      <c r="H408">
        <v>3</v>
      </c>
      <c r="I408" t="s">
        <v>579</v>
      </c>
      <c r="J408" t="s">
        <v>580</v>
      </c>
      <c r="K408" t="s">
        <v>581</v>
      </c>
      <c r="L408">
        <v>1355</v>
      </c>
      <c r="N408">
        <v>1010</v>
      </c>
      <c r="O408" t="s">
        <v>184</v>
      </c>
      <c r="P408" t="s">
        <v>184</v>
      </c>
      <c r="Q408">
        <v>100</v>
      </c>
      <c r="X408">
        <v>0.05</v>
      </c>
      <c r="Y408">
        <v>68.819999999999993</v>
      </c>
      <c r="Z408">
        <v>0</v>
      </c>
      <c r="AA408">
        <v>0</v>
      </c>
      <c r="AB408">
        <v>0</v>
      </c>
      <c r="AC408">
        <v>0</v>
      </c>
      <c r="AD408">
        <v>1</v>
      </c>
      <c r="AE408">
        <v>0</v>
      </c>
      <c r="AF408" t="s">
        <v>3</v>
      </c>
      <c r="AG408">
        <v>0.05</v>
      </c>
      <c r="AH408">
        <v>2</v>
      </c>
      <c r="AI408">
        <v>151752329</v>
      </c>
      <c r="AJ408">
        <v>341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</row>
    <row r="409" spans="1:44" x14ac:dyDescent="0.2">
      <c r="A409">
        <f>ROW(Source!A259)</f>
        <v>259</v>
      </c>
      <c r="B409">
        <v>151752339</v>
      </c>
      <c r="C409">
        <v>151752323</v>
      </c>
      <c r="D409">
        <v>113490138</v>
      </c>
      <c r="E409">
        <v>1</v>
      </c>
      <c r="F409">
        <v>1</v>
      </c>
      <c r="G409">
        <v>37345137</v>
      </c>
      <c r="H409">
        <v>3</v>
      </c>
      <c r="I409" t="s">
        <v>582</v>
      </c>
      <c r="J409" t="s">
        <v>583</v>
      </c>
      <c r="K409" t="s">
        <v>584</v>
      </c>
      <c r="L409">
        <v>1356</v>
      </c>
      <c r="N409">
        <v>1010</v>
      </c>
      <c r="O409" t="s">
        <v>176</v>
      </c>
      <c r="P409" t="s">
        <v>176</v>
      </c>
      <c r="Q409">
        <v>1000</v>
      </c>
      <c r="X409">
        <v>1.2200000000000001E-2</v>
      </c>
      <c r="Y409">
        <v>183.4</v>
      </c>
      <c r="Z409">
        <v>0</v>
      </c>
      <c r="AA409">
        <v>0</v>
      </c>
      <c r="AB409">
        <v>0</v>
      </c>
      <c r="AC409">
        <v>0</v>
      </c>
      <c r="AD409">
        <v>1</v>
      </c>
      <c r="AE409">
        <v>0</v>
      </c>
      <c r="AF409" t="s">
        <v>3</v>
      </c>
      <c r="AG409">
        <v>1.2200000000000001E-2</v>
      </c>
      <c r="AH409">
        <v>2</v>
      </c>
      <c r="AI409">
        <v>151752330</v>
      </c>
      <c r="AJ409">
        <v>342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</row>
    <row r="410" spans="1:44" x14ac:dyDescent="0.2">
      <c r="A410">
        <f>ROW(Source!A259)</f>
        <v>259</v>
      </c>
      <c r="B410">
        <v>151752340</v>
      </c>
      <c r="C410">
        <v>151752323</v>
      </c>
      <c r="D410">
        <v>37406820</v>
      </c>
      <c r="E410">
        <v>1</v>
      </c>
      <c r="F410">
        <v>1</v>
      </c>
      <c r="G410">
        <v>37345137</v>
      </c>
      <c r="H410">
        <v>3</v>
      </c>
      <c r="I410" t="s">
        <v>585</v>
      </c>
      <c r="J410" t="s">
        <v>586</v>
      </c>
      <c r="K410" t="s">
        <v>587</v>
      </c>
      <c r="L410">
        <v>1354</v>
      </c>
      <c r="N410">
        <v>1010</v>
      </c>
      <c r="O410" t="s">
        <v>29</v>
      </c>
      <c r="P410" t="s">
        <v>29</v>
      </c>
      <c r="Q410">
        <v>1</v>
      </c>
      <c r="X410">
        <v>3.1</v>
      </c>
      <c r="Y410">
        <v>6.94</v>
      </c>
      <c r="Z410">
        <v>0</v>
      </c>
      <c r="AA410">
        <v>0</v>
      </c>
      <c r="AB410">
        <v>0</v>
      </c>
      <c r="AC410">
        <v>0</v>
      </c>
      <c r="AD410">
        <v>1</v>
      </c>
      <c r="AE410">
        <v>0</v>
      </c>
      <c r="AF410" t="s">
        <v>3</v>
      </c>
      <c r="AG410">
        <v>3.1</v>
      </c>
      <c r="AH410">
        <v>2</v>
      </c>
      <c r="AI410">
        <v>151752331</v>
      </c>
      <c r="AJ410">
        <v>343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</row>
    <row r="411" spans="1:44" x14ac:dyDescent="0.2">
      <c r="A411">
        <f>ROW(Source!A259)</f>
        <v>259</v>
      </c>
      <c r="B411">
        <v>151752341</v>
      </c>
      <c r="C411">
        <v>151752323</v>
      </c>
      <c r="D411">
        <v>37406827</v>
      </c>
      <c r="E411">
        <v>1</v>
      </c>
      <c r="F411">
        <v>1</v>
      </c>
      <c r="G411">
        <v>37345137</v>
      </c>
      <c r="H411">
        <v>3</v>
      </c>
      <c r="I411" t="s">
        <v>588</v>
      </c>
      <c r="J411" t="s">
        <v>589</v>
      </c>
      <c r="K411" t="s">
        <v>590</v>
      </c>
      <c r="L411">
        <v>1356</v>
      </c>
      <c r="N411">
        <v>1010</v>
      </c>
      <c r="O411" t="s">
        <v>176</v>
      </c>
      <c r="P411" t="s">
        <v>176</v>
      </c>
      <c r="Q411">
        <v>1000</v>
      </c>
      <c r="X411">
        <v>8.0000000000000002E-3</v>
      </c>
      <c r="Y411">
        <v>614.09</v>
      </c>
      <c r="Z411">
        <v>0</v>
      </c>
      <c r="AA411">
        <v>0</v>
      </c>
      <c r="AB411">
        <v>0</v>
      </c>
      <c r="AC411">
        <v>0</v>
      </c>
      <c r="AD411">
        <v>1</v>
      </c>
      <c r="AE411">
        <v>0</v>
      </c>
      <c r="AF411" t="s">
        <v>3</v>
      </c>
      <c r="AG411">
        <v>8.0000000000000002E-3</v>
      </c>
      <c r="AH411">
        <v>2</v>
      </c>
      <c r="AI411">
        <v>151752332</v>
      </c>
      <c r="AJ411">
        <v>344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</row>
    <row r="412" spans="1:44" x14ac:dyDescent="0.2">
      <c r="A412">
        <f>ROW(Source!A259)</f>
        <v>259</v>
      </c>
      <c r="B412">
        <v>151752342</v>
      </c>
      <c r="C412">
        <v>151752323</v>
      </c>
      <c r="D412">
        <v>37358940</v>
      </c>
      <c r="E412">
        <v>37345137</v>
      </c>
      <c r="F412">
        <v>1</v>
      </c>
      <c r="G412">
        <v>37345137</v>
      </c>
      <c r="H412">
        <v>3</v>
      </c>
      <c r="I412" t="s">
        <v>737</v>
      </c>
      <c r="J412" t="s">
        <v>3</v>
      </c>
      <c r="K412" t="s">
        <v>738</v>
      </c>
      <c r="L412">
        <v>1303</v>
      </c>
      <c r="N412">
        <v>1003</v>
      </c>
      <c r="O412" t="s">
        <v>675</v>
      </c>
      <c r="P412" t="s">
        <v>675</v>
      </c>
      <c r="Q412">
        <v>1000</v>
      </c>
      <c r="X412">
        <v>0.10299999999999999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 t="s">
        <v>3</v>
      </c>
      <c r="AG412">
        <v>0.10299999999999999</v>
      </c>
      <c r="AH412">
        <v>3</v>
      </c>
      <c r="AI412">
        <v>-1</v>
      </c>
      <c r="AJ412" t="s">
        <v>3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</row>
    <row r="413" spans="1:44" x14ac:dyDescent="0.2">
      <c r="A413">
        <f>ROW(Source!A262)</f>
        <v>262</v>
      </c>
      <c r="B413">
        <v>151752355</v>
      </c>
      <c r="C413">
        <v>151752344</v>
      </c>
      <c r="D413">
        <v>37345142</v>
      </c>
      <c r="E413">
        <v>37345137</v>
      </c>
      <c r="F413">
        <v>1</v>
      </c>
      <c r="G413">
        <v>37345137</v>
      </c>
      <c r="H413">
        <v>1</v>
      </c>
      <c r="I413" t="s">
        <v>497</v>
      </c>
      <c r="J413" t="s">
        <v>3</v>
      </c>
      <c r="K413" t="s">
        <v>498</v>
      </c>
      <c r="L413">
        <v>1191</v>
      </c>
      <c r="N413">
        <v>1013</v>
      </c>
      <c r="O413" t="s">
        <v>499</v>
      </c>
      <c r="P413" t="s">
        <v>499</v>
      </c>
      <c r="Q413">
        <v>1</v>
      </c>
      <c r="X413">
        <v>33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1</v>
      </c>
      <c r="AE413">
        <v>1</v>
      </c>
      <c r="AF413" t="s">
        <v>3</v>
      </c>
      <c r="AG413">
        <v>33</v>
      </c>
      <c r="AH413">
        <v>2</v>
      </c>
      <c r="AI413">
        <v>151752345</v>
      </c>
      <c r="AJ413">
        <v>345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</row>
    <row r="414" spans="1:44" x14ac:dyDescent="0.2">
      <c r="A414">
        <f>ROW(Source!A262)</f>
        <v>262</v>
      </c>
      <c r="B414">
        <v>151752356</v>
      </c>
      <c r="C414">
        <v>151752344</v>
      </c>
      <c r="D414">
        <v>37418162</v>
      </c>
      <c r="E414">
        <v>1</v>
      </c>
      <c r="F414">
        <v>1</v>
      </c>
      <c r="G414">
        <v>37345137</v>
      </c>
      <c r="H414">
        <v>2</v>
      </c>
      <c r="I414" t="s">
        <v>591</v>
      </c>
      <c r="J414" t="s">
        <v>592</v>
      </c>
      <c r="K414" t="s">
        <v>593</v>
      </c>
      <c r="L414">
        <v>1368</v>
      </c>
      <c r="N414">
        <v>1011</v>
      </c>
      <c r="O414" t="s">
        <v>503</v>
      </c>
      <c r="P414" t="s">
        <v>503</v>
      </c>
      <c r="Q414">
        <v>1</v>
      </c>
      <c r="X414">
        <v>2.73</v>
      </c>
      <c r="Y414">
        <v>0</v>
      </c>
      <c r="Z414">
        <v>7.11</v>
      </c>
      <c r="AA414">
        <v>0</v>
      </c>
      <c r="AB414">
        <v>0</v>
      </c>
      <c r="AC414">
        <v>0</v>
      </c>
      <c r="AD414">
        <v>1</v>
      </c>
      <c r="AE414">
        <v>0</v>
      </c>
      <c r="AF414" t="s">
        <v>3</v>
      </c>
      <c r="AG414">
        <v>2.73</v>
      </c>
      <c r="AH414">
        <v>2</v>
      </c>
      <c r="AI414">
        <v>151752346</v>
      </c>
      <c r="AJ414">
        <v>346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</row>
    <row r="415" spans="1:44" x14ac:dyDescent="0.2">
      <c r="A415">
        <f>ROW(Source!A262)</f>
        <v>262</v>
      </c>
      <c r="B415">
        <v>151752357</v>
      </c>
      <c r="C415">
        <v>151752344</v>
      </c>
      <c r="D415">
        <v>37418445</v>
      </c>
      <c r="E415">
        <v>1</v>
      </c>
      <c r="F415">
        <v>1</v>
      </c>
      <c r="G415">
        <v>37345137</v>
      </c>
      <c r="H415">
        <v>2</v>
      </c>
      <c r="I415" t="s">
        <v>567</v>
      </c>
      <c r="J415" t="s">
        <v>568</v>
      </c>
      <c r="K415" t="s">
        <v>569</v>
      </c>
      <c r="L415">
        <v>1368</v>
      </c>
      <c r="N415">
        <v>1011</v>
      </c>
      <c r="O415" t="s">
        <v>503</v>
      </c>
      <c r="P415" t="s">
        <v>503</v>
      </c>
      <c r="Q415">
        <v>1</v>
      </c>
      <c r="X415">
        <v>1.6</v>
      </c>
      <c r="Y415">
        <v>0</v>
      </c>
      <c r="Z415">
        <v>83.1</v>
      </c>
      <c r="AA415">
        <v>12.62</v>
      </c>
      <c r="AB415">
        <v>0</v>
      </c>
      <c r="AC415">
        <v>0</v>
      </c>
      <c r="AD415">
        <v>1</v>
      </c>
      <c r="AE415">
        <v>0</v>
      </c>
      <c r="AF415" t="s">
        <v>3</v>
      </c>
      <c r="AG415">
        <v>1.6</v>
      </c>
      <c r="AH415">
        <v>2</v>
      </c>
      <c r="AI415">
        <v>151752347</v>
      </c>
      <c r="AJ415">
        <v>347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</row>
    <row r="416" spans="1:44" x14ac:dyDescent="0.2">
      <c r="A416">
        <f>ROW(Source!A262)</f>
        <v>262</v>
      </c>
      <c r="B416">
        <v>151752358</v>
      </c>
      <c r="C416">
        <v>151752344</v>
      </c>
      <c r="D416">
        <v>37418483</v>
      </c>
      <c r="E416">
        <v>1</v>
      </c>
      <c r="F416">
        <v>1</v>
      </c>
      <c r="G416">
        <v>37345137</v>
      </c>
      <c r="H416">
        <v>2</v>
      </c>
      <c r="I416" t="s">
        <v>594</v>
      </c>
      <c r="J416" t="s">
        <v>595</v>
      </c>
      <c r="K416" t="s">
        <v>596</v>
      </c>
      <c r="L416">
        <v>1368</v>
      </c>
      <c r="N416">
        <v>1011</v>
      </c>
      <c r="O416" t="s">
        <v>503</v>
      </c>
      <c r="P416" t="s">
        <v>503</v>
      </c>
      <c r="Q416">
        <v>1</v>
      </c>
      <c r="X416">
        <v>2.13</v>
      </c>
      <c r="Y416">
        <v>0</v>
      </c>
      <c r="Z416">
        <v>0.77</v>
      </c>
      <c r="AA416">
        <v>0</v>
      </c>
      <c r="AB416">
        <v>0</v>
      </c>
      <c r="AC416">
        <v>0</v>
      </c>
      <c r="AD416">
        <v>1</v>
      </c>
      <c r="AE416">
        <v>0</v>
      </c>
      <c r="AF416" t="s">
        <v>3</v>
      </c>
      <c r="AG416">
        <v>2.13</v>
      </c>
      <c r="AH416">
        <v>2</v>
      </c>
      <c r="AI416">
        <v>151752348</v>
      </c>
      <c r="AJ416">
        <v>348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</row>
    <row r="417" spans="1:44" x14ac:dyDescent="0.2">
      <c r="A417">
        <f>ROW(Source!A262)</f>
        <v>262</v>
      </c>
      <c r="B417">
        <v>151752359</v>
      </c>
      <c r="C417">
        <v>151752344</v>
      </c>
      <c r="D417">
        <v>113490354</v>
      </c>
      <c r="E417">
        <v>1</v>
      </c>
      <c r="F417">
        <v>1</v>
      </c>
      <c r="G417">
        <v>37345137</v>
      </c>
      <c r="H417">
        <v>2</v>
      </c>
      <c r="I417" t="s">
        <v>612</v>
      </c>
      <c r="J417" t="s">
        <v>613</v>
      </c>
      <c r="K417" t="s">
        <v>614</v>
      </c>
      <c r="L417">
        <v>1368</v>
      </c>
      <c r="N417">
        <v>1011</v>
      </c>
      <c r="O417" t="s">
        <v>503</v>
      </c>
      <c r="P417" t="s">
        <v>503</v>
      </c>
      <c r="Q417">
        <v>1</v>
      </c>
      <c r="X417">
        <v>10.1</v>
      </c>
      <c r="Y417">
        <v>0</v>
      </c>
      <c r="Z417">
        <v>24.13</v>
      </c>
      <c r="AA417">
        <v>12.62</v>
      </c>
      <c r="AB417">
        <v>0</v>
      </c>
      <c r="AC417">
        <v>0</v>
      </c>
      <c r="AD417">
        <v>1</v>
      </c>
      <c r="AE417">
        <v>0</v>
      </c>
      <c r="AF417" t="s">
        <v>3</v>
      </c>
      <c r="AG417">
        <v>10.1</v>
      </c>
      <c r="AH417">
        <v>2</v>
      </c>
      <c r="AI417">
        <v>151752349</v>
      </c>
      <c r="AJ417">
        <v>349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</row>
    <row r="418" spans="1:44" x14ac:dyDescent="0.2">
      <c r="A418">
        <f>ROW(Source!A262)</f>
        <v>262</v>
      </c>
      <c r="B418">
        <v>151752360</v>
      </c>
      <c r="C418">
        <v>151752344</v>
      </c>
      <c r="D418">
        <v>37394962</v>
      </c>
      <c r="E418">
        <v>1</v>
      </c>
      <c r="F418">
        <v>1</v>
      </c>
      <c r="G418">
        <v>37345137</v>
      </c>
      <c r="H418">
        <v>3</v>
      </c>
      <c r="I418" t="s">
        <v>597</v>
      </c>
      <c r="J418" t="s">
        <v>598</v>
      </c>
      <c r="K418" t="s">
        <v>599</v>
      </c>
      <c r="L418">
        <v>1348</v>
      </c>
      <c r="N418">
        <v>1009</v>
      </c>
      <c r="O418" t="s">
        <v>511</v>
      </c>
      <c r="P418" t="s">
        <v>511</v>
      </c>
      <c r="Q418">
        <v>1000</v>
      </c>
      <c r="X418">
        <v>6.8399999999999997E-3</v>
      </c>
      <c r="Y418">
        <v>8596.85</v>
      </c>
      <c r="Z418">
        <v>0</v>
      </c>
      <c r="AA418">
        <v>0</v>
      </c>
      <c r="AB418">
        <v>0</v>
      </c>
      <c r="AC418">
        <v>0</v>
      </c>
      <c r="AD418">
        <v>1</v>
      </c>
      <c r="AE418">
        <v>0</v>
      </c>
      <c r="AF418" t="s">
        <v>3</v>
      </c>
      <c r="AG418">
        <v>6.8399999999999997E-3</v>
      </c>
      <c r="AH418">
        <v>2</v>
      </c>
      <c r="AI418">
        <v>151752350</v>
      </c>
      <c r="AJ418">
        <v>350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</row>
    <row r="419" spans="1:44" x14ac:dyDescent="0.2">
      <c r="A419">
        <f>ROW(Source!A262)</f>
        <v>262</v>
      </c>
      <c r="B419">
        <v>151752361</v>
      </c>
      <c r="C419">
        <v>151752344</v>
      </c>
      <c r="D419">
        <v>37393666</v>
      </c>
      <c r="E419">
        <v>1</v>
      </c>
      <c r="F419">
        <v>1</v>
      </c>
      <c r="G419">
        <v>37345137</v>
      </c>
      <c r="H419">
        <v>3</v>
      </c>
      <c r="I419" t="s">
        <v>615</v>
      </c>
      <c r="J419" t="s">
        <v>616</v>
      </c>
      <c r="K419" t="s">
        <v>617</v>
      </c>
      <c r="L419">
        <v>1354</v>
      </c>
      <c r="N419">
        <v>1010</v>
      </c>
      <c r="O419" t="s">
        <v>29</v>
      </c>
      <c r="P419" t="s">
        <v>29</v>
      </c>
      <c r="Q419">
        <v>1</v>
      </c>
      <c r="X419">
        <v>124.5</v>
      </c>
      <c r="Y419">
        <v>3.86</v>
      </c>
      <c r="Z419">
        <v>0</v>
      </c>
      <c r="AA419">
        <v>0</v>
      </c>
      <c r="AB419">
        <v>0</v>
      </c>
      <c r="AC419">
        <v>0</v>
      </c>
      <c r="AD419">
        <v>1</v>
      </c>
      <c r="AE419">
        <v>0</v>
      </c>
      <c r="AF419" t="s">
        <v>3</v>
      </c>
      <c r="AG419">
        <v>124.5</v>
      </c>
      <c r="AH419">
        <v>2</v>
      </c>
      <c r="AI419">
        <v>151752351</v>
      </c>
      <c r="AJ419">
        <v>351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</row>
    <row r="420" spans="1:44" x14ac:dyDescent="0.2">
      <c r="A420">
        <f>ROW(Source!A262)</f>
        <v>262</v>
      </c>
      <c r="B420">
        <v>151752362</v>
      </c>
      <c r="C420">
        <v>151752344</v>
      </c>
      <c r="D420">
        <v>37393667</v>
      </c>
      <c r="E420">
        <v>1</v>
      </c>
      <c r="F420">
        <v>1</v>
      </c>
      <c r="G420">
        <v>37345137</v>
      </c>
      <c r="H420">
        <v>3</v>
      </c>
      <c r="I420" t="s">
        <v>618</v>
      </c>
      <c r="J420" t="s">
        <v>619</v>
      </c>
      <c r="K420" t="s">
        <v>620</v>
      </c>
      <c r="L420">
        <v>1354</v>
      </c>
      <c r="N420">
        <v>1010</v>
      </c>
      <c r="O420" t="s">
        <v>29</v>
      </c>
      <c r="P420" t="s">
        <v>29</v>
      </c>
      <c r="Q420">
        <v>1</v>
      </c>
      <c r="X420">
        <v>4</v>
      </c>
      <c r="Y420">
        <v>0.89</v>
      </c>
      <c r="Z420">
        <v>0</v>
      </c>
      <c r="AA420">
        <v>0</v>
      </c>
      <c r="AB420">
        <v>0</v>
      </c>
      <c r="AC420">
        <v>0</v>
      </c>
      <c r="AD420">
        <v>1</v>
      </c>
      <c r="AE420">
        <v>0</v>
      </c>
      <c r="AF420" t="s">
        <v>3</v>
      </c>
      <c r="AG420">
        <v>4</v>
      </c>
      <c r="AH420">
        <v>2</v>
      </c>
      <c r="AI420">
        <v>151752352</v>
      </c>
      <c r="AJ420">
        <v>352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</row>
    <row r="421" spans="1:44" x14ac:dyDescent="0.2">
      <c r="A421">
        <f>ROW(Source!A262)</f>
        <v>262</v>
      </c>
      <c r="B421">
        <v>151752363</v>
      </c>
      <c r="C421">
        <v>151752344</v>
      </c>
      <c r="D421">
        <v>37395586</v>
      </c>
      <c r="E421">
        <v>1</v>
      </c>
      <c r="F421">
        <v>1</v>
      </c>
      <c r="G421">
        <v>37345137</v>
      </c>
      <c r="H421">
        <v>3</v>
      </c>
      <c r="I421" t="s">
        <v>621</v>
      </c>
      <c r="J421" t="s">
        <v>622</v>
      </c>
      <c r="K421" t="s">
        <v>623</v>
      </c>
      <c r="L421">
        <v>1348</v>
      </c>
      <c r="N421">
        <v>1009</v>
      </c>
      <c r="O421" t="s">
        <v>511</v>
      </c>
      <c r="P421" t="s">
        <v>511</v>
      </c>
      <c r="Q421">
        <v>1000</v>
      </c>
      <c r="X421">
        <v>8.0000000000000007E-5</v>
      </c>
      <c r="Y421">
        <v>14336.14</v>
      </c>
      <c r="Z421">
        <v>0</v>
      </c>
      <c r="AA421">
        <v>0</v>
      </c>
      <c r="AB421">
        <v>0</v>
      </c>
      <c r="AC421">
        <v>0</v>
      </c>
      <c r="AD421">
        <v>1</v>
      </c>
      <c r="AE421">
        <v>0</v>
      </c>
      <c r="AF421" t="s">
        <v>3</v>
      </c>
      <c r="AG421">
        <v>8.0000000000000007E-5</v>
      </c>
      <c r="AH421">
        <v>2</v>
      </c>
      <c r="AI421">
        <v>151752353</v>
      </c>
      <c r="AJ421">
        <v>353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</row>
    <row r="422" spans="1:44" x14ac:dyDescent="0.2">
      <c r="A422">
        <f>ROW(Source!A262)</f>
        <v>262</v>
      </c>
      <c r="B422">
        <v>151752364</v>
      </c>
      <c r="C422">
        <v>151752344</v>
      </c>
      <c r="D422">
        <v>37396635</v>
      </c>
      <c r="E422">
        <v>1</v>
      </c>
      <c r="F422">
        <v>1</v>
      </c>
      <c r="G422">
        <v>37345137</v>
      </c>
      <c r="H422">
        <v>3</v>
      </c>
      <c r="I422" t="s">
        <v>624</v>
      </c>
      <c r="J422" t="s">
        <v>625</v>
      </c>
      <c r="K422" t="s">
        <v>626</v>
      </c>
      <c r="L422">
        <v>1348</v>
      </c>
      <c r="N422">
        <v>1009</v>
      </c>
      <c r="O422" t="s">
        <v>511</v>
      </c>
      <c r="P422" t="s">
        <v>511</v>
      </c>
      <c r="Q422">
        <v>1000</v>
      </c>
      <c r="X422">
        <v>0.10199999999999999</v>
      </c>
      <c r="Y422">
        <v>10651.81</v>
      </c>
      <c r="Z422">
        <v>0</v>
      </c>
      <c r="AA422">
        <v>0</v>
      </c>
      <c r="AB422">
        <v>0</v>
      </c>
      <c r="AC422">
        <v>0</v>
      </c>
      <c r="AD422">
        <v>1</v>
      </c>
      <c r="AE422">
        <v>0</v>
      </c>
      <c r="AF422" t="s">
        <v>3</v>
      </c>
      <c r="AG422">
        <v>0.10199999999999999</v>
      </c>
      <c r="AH422">
        <v>2</v>
      </c>
      <c r="AI422">
        <v>151752354</v>
      </c>
      <c r="AJ422">
        <v>354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</row>
    <row r="423" spans="1:44" x14ac:dyDescent="0.2">
      <c r="A423">
        <f>ROW(Source!A262)</f>
        <v>262</v>
      </c>
      <c r="B423">
        <v>151752365</v>
      </c>
      <c r="C423">
        <v>151752344</v>
      </c>
      <c r="D423">
        <v>122110232</v>
      </c>
      <c r="E423">
        <v>37345137</v>
      </c>
      <c r="F423">
        <v>1</v>
      </c>
      <c r="G423">
        <v>37345137</v>
      </c>
      <c r="H423">
        <v>3</v>
      </c>
      <c r="I423" t="s">
        <v>740</v>
      </c>
      <c r="J423" t="s">
        <v>3</v>
      </c>
      <c r="K423" t="s">
        <v>741</v>
      </c>
      <c r="L423">
        <v>1301</v>
      </c>
      <c r="N423">
        <v>1003</v>
      </c>
      <c r="O423" t="s">
        <v>134</v>
      </c>
      <c r="P423" t="s">
        <v>134</v>
      </c>
      <c r="Q423">
        <v>1</v>
      </c>
      <c r="X423">
        <v>101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 t="s">
        <v>3</v>
      </c>
      <c r="AG423">
        <v>101</v>
      </c>
      <c r="AH423">
        <v>3</v>
      </c>
      <c r="AI423">
        <v>-1</v>
      </c>
      <c r="AJ423" t="s">
        <v>3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</row>
    <row r="424" spans="1:44" x14ac:dyDescent="0.2">
      <c r="A424">
        <f>ROW(Source!A262)</f>
        <v>262</v>
      </c>
      <c r="B424">
        <v>151752366</v>
      </c>
      <c r="C424">
        <v>151752344</v>
      </c>
      <c r="D424">
        <v>37358932</v>
      </c>
      <c r="E424">
        <v>37345137</v>
      </c>
      <c r="F424">
        <v>1</v>
      </c>
      <c r="G424">
        <v>37345137</v>
      </c>
      <c r="H424">
        <v>3</v>
      </c>
      <c r="I424" t="s">
        <v>742</v>
      </c>
      <c r="J424" t="s">
        <v>3</v>
      </c>
      <c r="K424" t="s">
        <v>743</v>
      </c>
      <c r="L424">
        <v>1354</v>
      </c>
      <c r="N424">
        <v>1010</v>
      </c>
      <c r="O424" t="s">
        <v>29</v>
      </c>
      <c r="P424" t="s">
        <v>29</v>
      </c>
      <c r="Q424">
        <v>1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 t="s">
        <v>3</v>
      </c>
      <c r="AG424">
        <v>0</v>
      </c>
      <c r="AH424">
        <v>3</v>
      </c>
      <c r="AI424">
        <v>-1</v>
      </c>
      <c r="AJ424" t="s">
        <v>3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</row>
    <row r="425" spans="1:44" x14ac:dyDescent="0.2">
      <c r="A425">
        <f>ROW(Source!A263)</f>
        <v>263</v>
      </c>
      <c r="B425">
        <v>151752355</v>
      </c>
      <c r="C425">
        <v>151752344</v>
      </c>
      <c r="D425">
        <v>37345142</v>
      </c>
      <c r="E425">
        <v>37345137</v>
      </c>
      <c r="F425">
        <v>1</v>
      </c>
      <c r="G425">
        <v>37345137</v>
      </c>
      <c r="H425">
        <v>1</v>
      </c>
      <c r="I425" t="s">
        <v>497</v>
      </c>
      <c r="J425" t="s">
        <v>3</v>
      </c>
      <c r="K425" t="s">
        <v>498</v>
      </c>
      <c r="L425">
        <v>1191</v>
      </c>
      <c r="N425">
        <v>1013</v>
      </c>
      <c r="O425" t="s">
        <v>499</v>
      </c>
      <c r="P425" t="s">
        <v>499</v>
      </c>
      <c r="Q425">
        <v>1</v>
      </c>
      <c r="X425">
        <v>33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1</v>
      </c>
      <c r="AE425">
        <v>1</v>
      </c>
      <c r="AF425" t="s">
        <v>3</v>
      </c>
      <c r="AG425">
        <v>33</v>
      </c>
      <c r="AH425">
        <v>2</v>
      </c>
      <c r="AI425">
        <v>151752345</v>
      </c>
      <c r="AJ425">
        <v>355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</row>
    <row r="426" spans="1:44" x14ac:dyDescent="0.2">
      <c r="A426">
        <f>ROW(Source!A263)</f>
        <v>263</v>
      </c>
      <c r="B426">
        <v>151752356</v>
      </c>
      <c r="C426">
        <v>151752344</v>
      </c>
      <c r="D426">
        <v>37418162</v>
      </c>
      <c r="E426">
        <v>1</v>
      </c>
      <c r="F426">
        <v>1</v>
      </c>
      <c r="G426">
        <v>37345137</v>
      </c>
      <c r="H426">
        <v>2</v>
      </c>
      <c r="I426" t="s">
        <v>591</v>
      </c>
      <c r="J426" t="s">
        <v>592</v>
      </c>
      <c r="K426" t="s">
        <v>593</v>
      </c>
      <c r="L426">
        <v>1368</v>
      </c>
      <c r="N426">
        <v>1011</v>
      </c>
      <c r="O426" t="s">
        <v>503</v>
      </c>
      <c r="P426" t="s">
        <v>503</v>
      </c>
      <c r="Q426">
        <v>1</v>
      </c>
      <c r="X426">
        <v>2.73</v>
      </c>
      <c r="Y426">
        <v>0</v>
      </c>
      <c r="Z426">
        <v>7.11</v>
      </c>
      <c r="AA426">
        <v>0</v>
      </c>
      <c r="AB426">
        <v>0</v>
      </c>
      <c r="AC426">
        <v>0</v>
      </c>
      <c r="AD426">
        <v>1</v>
      </c>
      <c r="AE426">
        <v>0</v>
      </c>
      <c r="AF426" t="s">
        <v>3</v>
      </c>
      <c r="AG426">
        <v>2.73</v>
      </c>
      <c r="AH426">
        <v>2</v>
      </c>
      <c r="AI426">
        <v>151752346</v>
      </c>
      <c r="AJ426">
        <v>356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</row>
    <row r="427" spans="1:44" x14ac:dyDescent="0.2">
      <c r="A427">
        <f>ROW(Source!A263)</f>
        <v>263</v>
      </c>
      <c r="B427">
        <v>151752357</v>
      </c>
      <c r="C427">
        <v>151752344</v>
      </c>
      <c r="D427">
        <v>37418445</v>
      </c>
      <c r="E427">
        <v>1</v>
      </c>
      <c r="F427">
        <v>1</v>
      </c>
      <c r="G427">
        <v>37345137</v>
      </c>
      <c r="H427">
        <v>2</v>
      </c>
      <c r="I427" t="s">
        <v>567</v>
      </c>
      <c r="J427" t="s">
        <v>568</v>
      </c>
      <c r="K427" t="s">
        <v>569</v>
      </c>
      <c r="L427">
        <v>1368</v>
      </c>
      <c r="N427">
        <v>1011</v>
      </c>
      <c r="O427" t="s">
        <v>503</v>
      </c>
      <c r="P427" t="s">
        <v>503</v>
      </c>
      <c r="Q427">
        <v>1</v>
      </c>
      <c r="X427">
        <v>1.6</v>
      </c>
      <c r="Y427">
        <v>0</v>
      </c>
      <c r="Z427">
        <v>83.1</v>
      </c>
      <c r="AA427">
        <v>12.62</v>
      </c>
      <c r="AB427">
        <v>0</v>
      </c>
      <c r="AC427">
        <v>0</v>
      </c>
      <c r="AD427">
        <v>1</v>
      </c>
      <c r="AE427">
        <v>0</v>
      </c>
      <c r="AF427" t="s">
        <v>3</v>
      </c>
      <c r="AG427">
        <v>1.6</v>
      </c>
      <c r="AH427">
        <v>2</v>
      </c>
      <c r="AI427">
        <v>151752347</v>
      </c>
      <c r="AJ427">
        <v>357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</row>
    <row r="428" spans="1:44" x14ac:dyDescent="0.2">
      <c r="A428">
        <f>ROW(Source!A263)</f>
        <v>263</v>
      </c>
      <c r="B428">
        <v>151752358</v>
      </c>
      <c r="C428">
        <v>151752344</v>
      </c>
      <c r="D428">
        <v>37418483</v>
      </c>
      <c r="E428">
        <v>1</v>
      </c>
      <c r="F428">
        <v>1</v>
      </c>
      <c r="G428">
        <v>37345137</v>
      </c>
      <c r="H428">
        <v>2</v>
      </c>
      <c r="I428" t="s">
        <v>594</v>
      </c>
      <c r="J428" t="s">
        <v>595</v>
      </c>
      <c r="K428" t="s">
        <v>596</v>
      </c>
      <c r="L428">
        <v>1368</v>
      </c>
      <c r="N428">
        <v>1011</v>
      </c>
      <c r="O428" t="s">
        <v>503</v>
      </c>
      <c r="P428" t="s">
        <v>503</v>
      </c>
      <c r="Q428">
        <v>1</v>
      </c>
      <c r="X428">
        <v>2.13</v>
      </c>
      <c r="Y428">
        <v>0</v>
      </c>
      <c r="Z428">
        <v>0.77</v>
      </c>
      <c r="AA428">
        <v>0</v>
      </c>
      <c r="AB428">
        <v>0</v>
      </c>
      <c r="AC428">
        <v>0</v>
      </c>
      <c r="AD428">
        <v>1</v>
      </c>
      <c r="AE428">
        <v>0</v>
      </c>
      <c r="AF428" t="s">
        <v>3</v>
      </c>
      <c r="AG428">
        <v>2.13</v>
      </c>
      <c r="AH428">
        <v>2</v>
      </c>
      <c r="AI428">
        <v>151752348</v>
      </c>
      <c r="AJ428">
        <v>358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</row>
    <row r="429" spans="1:44" x14ac:dyDescent="0.2">
      <c r="A429">
        <f>ROW(Source!A263)</f>
        <v>263</v>
      </c>
      <c r="B429">
        <v>151752359</v>
      </c>
      <c r="C429">
        <v>151752344</v>
      </c>
      <c r="D429">
        <v>113490354</v>
      </c>
      <c r="E429">
        <v>1</v>
      </c>
      <c r="F429">
        <v>1</v>
      </c>
      <c r="G429">
        <v>37345137</v>
      </c>
      <c r="H429">
        <v>2</v>
      </c>
      <c r="I429" t="s">
        <v>612</v>
      </c>
      <c r="J429" t="s">
        <v>613</v>
      </c>
      <c r="K429" t="s">
        <v>614</v>
      </c>
      <c r="L429">
        <v>1368</v>
      </c>
      <c r="N429">
        <v>1011</v>
      </c>
      <c r="O429" t="s">
        <v>503</v>
      </c>
      <c r="P429" t="s">
        <v>503</v>
      </c>
      <c r="Q429">
        <v>1</v>
      </c>
      <c r="X429">
        <v>10.1</v>
      </c>
      <c r="Y429">
        <v>0</v>
      </c>
      <c r="Z429">
        <v>24.13</v>
      </c>
      <c r="AA429">
        <v>12.62</v>
      </c>
      <c r="AB429">
        <v>0</v>
      </c>
      <c r="AC429">
        <v>0</v>
      </c>
      <c r="AD429">
        <v>1</v>
      </c>
      <c r="AE429">
        <v>0</v>
      </c>
      <c r="AF429" t="s">
        <v>3</v>
      </c>
      <c r="AG429">
        <v>10.1</v>
      </c>
      <c r="AH429">
        <v>2</v>
      </c>
      <c r="AI429">
        <v>151752349</v>
      </c>
      <c r="AJ429">
        <v>359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</row>
    <row r="430" spans="1:44" x14ac:dyDescent="0.2">
      <c r="A430">
        <f>ROW(Source!A263)</f>
        <v>263</v>
      </c>
      <c r="B430">
        <v>151752360</v>
      </c>
      <c r="C430">
        <v>151752344</v>
      </c>
      <c r="D430">
        <v>37394962</v>
      </c>
      <c r="E430">
        <v>1</v>
      </c>
      <c r="F430">
        <v>1</v>
      </c>
      <c r="G430">
        <v>37345137</v>
      </c>
      <c r="H430">
        <v>3</v>
      </c>
      <c r="I430" t="s">
        <v>597</v>
      </c>
      <c r="J430" t="s">
        <v>598</v>
      </c>
      <c r="K430" t="s">
        <v>599</v>
      </c>
      <c r="L430">
        <v>1348</v>
      </c>
      <c r="N430">
        <v>1009</v>
      </c>
      <c r="O430" t="s">
        <v>511</v>
      </c>
      <c r="P430" t="s">
        <v>511</v>
      </c>
      <c r="Q430">
        <v>1000</v>
      </c>
      <c r="X430">
        <v>6.8399999999999997E-3</v>
      </c>
      <c r="Y430">
        <v>8596.85</v>
      </c>
      <c r="Z430">
        <v>0</v>
      </c>
      <c r="AA430">
        <v>0</v>
      </c>
      <c r="AB430">
        <v>0</v>
      </c>
      <c r="AC430">
        <v>0</v>
      </c>
      <c r="AD430">
        <v>1</v>
      </c>
      <c r="AE430">
        <v>0</v>
      </c>
      <c r="AF430" t="s">
        <v>3</v>
      </c>
      <c r="AG430">
        <v>6.8399999999999997E-3</v>
      </c>
      <c r="AH430">
        <v>2</v>
      </c>
      <c r="AI430">
        <v>151752350</v>
      </c>
      <c r="AJ430">
        <v>360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</row>
    <row r="431" spans="1:44" x14ac:dyDescent="0.2">
      <c r="A431">
        <f>ROW(Source!A263)</f>
        <v>263</v>
      </c>
      <c r="B431">
        <v>151752361</v>
      </c>
      <c r="C431">
        <v>151752344</v>
      </c>
      <c r="D431">
        <v>37393666</v>
      </c>
      <c r="E431">
        <v>1</v>
      </c>
      <c r="F431">
        <v>1</v>
      </c>
      <c r="G431">
        <v>37345137</v>
      </c>
      <c r="H431">
        <v>3</v>
      </c>
      <c r="I431" t="s">
        <v>615</v>
      </c>
      <c r="J431" t="s">
        <v>616</v>
      </c>
      <c r="K431" t="s">
        <v>617</v>
      </c>
      <c r="L431">
        <v>1354</v>
      </c>
      <c r="N431">
        <v>1010</v>
      </c>
      <c r="O431" t="s">
        <v>29</v>
      </c>
      <c r="P431" t="s">
        <v>29</v>
      </c>
      <c r="Q431">
        <v>1</v>
      </c>
      <c r="X431">
        <v>124.5</v>
      </c>
      <c r="Y431">
        <v>3.86</v>
      </c>
      <c r="Z431">
        <v>0</v>
      </c>
      <c r="AA431">
        <v>0</v>
      </c>
      <c r="AB431">
        <v>0</v>
      </c>
      <c r="AC431">
        <v>0</v>
      </c>
      <c r="AD431">
        <v>1</v>
      </c>
      <c r="AE431">
        <v>0</v>
      </c>
      <c r="AF431" t="s">
        <v>3</v>
      </c>
      <c r="AG431">
        <v>124.5</v>
      </c>
      <c r="AH431">
        <v>2</v>
      </c>
      <c r="AI431">
        <v>151752351</v>
      </c>
      <c r="AJ431">
        <v>361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</row>
    <row r="432" spans="1:44" x14ac:dyDescent="0.2">
      <c r="A432">
        <f>ROW(Source!A263)</f>
        <v>263</v>
      </c>
      <c r="B432">
        <v>151752362</v>
      </c>
      <c r="C432">
        <v>151752344</v>
      </c>
      <c r="D432">
        <v>37393667</v>
      </c>
      <c r="E432">
        <v>1</v>
      </c>
      <c r="F432">
        <v>1</v>
      </c>
      <c r="G432">
        <v>37345137</v>
      </c>
      <c r="H432">
        <v>3</v>
      </c>
      <c r="I432" t="s">
        <v>618</v>
      </c>
      <c r="J432" t="s">
        <v>619</v>
      </c>
      <c r="K432" t="s">
        <v>620</v>
      </c>
      <c r="L432">
        <v>1354</v>
      </c>
      <c r="N432">
        <v>1010</v>
      </c>
      <c r="O432" t="s">
        <v>29</v>
      </c>
      <c r="P432" t="s">
        <v>29</v>
      </c>
      <c r="Q432">
        <v>1</v>
      </c>
      <c r="X432">
        <v>4</v>
      </c>
      <c r="Y432">
        <v>0.89</v>
      </c>
      <c r="Z432">
        <v>0</v>
      </c>
      <c r="AA432">
        <v>0</v>
      </c>
      <c r="AB432">
        <v>0</v>
      </c>
      <c r="AC432">
        <v>0</v>
      </c>
      <c r="AD432">
        <v>1</v>
      </c>
      <c r="AE432">
        <v>0</v>
      </c>
      <c r="AF432" t="s">
        <v>3</v>
      </c>
      <c r="AG432">
        <v>4</v>
      </c>
      <c r="AH432">
        <v>2</v>
      </c>
      <c r="AI432">
        <v>151752352</v>
      </c>
      <c r="AJ432">
        <v>362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</row>
    <row r="433" spans="1:44" x14ac:dyDescent="0.2">
      <c r="A433">
        <f>ROW(Source!A263)</f>
        <v>263</v>
      </c>
      <c r="B433">
        <v>151752363</v>
      </c>
      <c r="C433">
        <v>151752344</v>
      </c>
      <c r="D433">
        <v>37395586</v>
      </c>
      <c r="E433">
        <v>1</v>
      </c>
      <c r="F433">
        <v>1</v>
      </c>
      <c r="G433">
        <v>37345137</v>
      </c>
      <c r="H433">
        <v>3</v>
      </c>
      <c r="I433" t="s">
        <v>621</v>
      </c>
      <c r="J433" t="s">
        <v>622</v>
      </c>
      <c r="K433" t="s">
        <v>623</v>
      </c>
      <c r="L433">
        <v>1348</v>
      </c>
      <c r="N433">
        <v>1009</v>
      </c>
      <c r="O433" t="s">
        <v>511</v>
      </c>
      <c r="P433" t="s">
        <v>511</v>
      </c>
      <c r="Q433">
        <v>1000</v>
      </c>
      <c r="X433">
        <v>8.0000000000000007E-5</v>
      </c>
      <c r="Y433">
        <v>14336.14</v>
      </c>
      <c r="Z433">
        <v>0</v>
      </c>
      <c r="AA433">
        <v>0</v>
      </c>
      <c r="AB433">
        <v>0</v>
      </c>
      <c r="AC433">
        <v>0</v>
      </c>
      <c r="AD433">
        <v>1</v>
      </c>
      <c r="AE433">
        <v>0</v>
      </c>
      <c r="AF433" t="s">
        <v>3</v>
      </c>
      <c r="AG433">
        <v>8.0000000000000007E-5</v>
      </c>
      <c r="AH433">
        <v>2</v>
      </c>
      <c r="AI433">
        <v>151752353</v>
      </c>
      <c r="AJ433">
        <v>363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</row>
    <row r="434" spans="1:44" x14ac:dyDescent="0.2">
      <c r="A434">
        <f>ROW(Source!A263)</f>
        <v>263</v>
      </c>
      <c r="B434">
        <v>151752364</v>
      </c>
      <c r="C434">
        <v>151752344</v>
      </c>
      <c r="D434">
        <v>37396635</v>
      </c>
      <c r="E434">
        <v>1</v>
      </c>
      <c r="F434">
        <v>1</v>
      </c>
      <c r="G434">
        <v>37345137</v>
      </c>
      <c r="H434">
        <v>3</v>
      </c>
      <c r="I434" t="s">
        <v>624</v>
      </c>
      <c r="J434" t="s">
        <v>625</v>
      </c>
      <c r="K434" t="s">
        <v>626</v>
      </c>
      <c r="L434">
        <v>1348</v>
      </c>
      <c r="N434">
        <v>1009</v>
      </c>
      <c r="O434" t="s">
        <v>511</v>
      </c>
      <c r="P434" t="s">
        <v>511</v>
      </c>
      <c r="Q434">
        <v>1000</v>
      </c>
      <c r="X434">
        <v>0.10199999999999999</v>
      </c>
      <c r="Y434">
        <v>10651.81</v>
      </c>
      <c r="Z434">
        <v>0</v>
      </c>
      <c r="AA434">
        <v>0</v>
      </c>
      <c r="AB434">
        <v>0</v>
      </c>
      <c r="AC434">
        <v>0</v>
      </c>
      <c r="AD434">
        <v>1</v>
      </c>
      <c r="AE434">
        <v>0</v>
      </c>
      <c r="AF434" t="s">
        <v>3</v>
      </c>
      <c r="AG434">
        <v>0.10199999999999999</v>
      </c>
      <c r="AH434">
        <v>2</v>
      </c>
      <c r="AI434">
        <v>151752354</v>
      </c>
      <c r="AJ434">
        <v>364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</row>
    <row r="435" spans="1:44" x14ac:dyDescent="0.2">
      <c r="A435">
        <f>ROW(Source!A263)</f>
        <v>263</v>
      </c>
      <c r="B435">
        <v>151752365</v>
      </c>
      <c r="C435">
        <v>151752344</v>
      </c>
      <c r="D435">
        <v>122110232</v>
      </c>
      <c r="E435">
        <v>37345137</v>
      </c>
      <c r="F435">
        <v>1</v>
      </c>
      <c r="G435">
        <v>37345137</v>
      </c>
      <c r="H435">
        <v>3</v>
      </c>
      <c r="I435" t="s">
        <v>740</v>
      </c>
      <c r="J435" t="s">
        <v>3</v>
      </c>
      <c r="K435" t="s">
        <v>741</v>
      </c>
      <c r="L435">
        <v>1301</v>
      </c>
      <c r="N435">
        <v>1003</v>
      </c>
      <c r="O435" t="s">
        <v>134</v>
      </c>
      <c r="P435" t="s">
        <v>134</v>
      </c>
      <c r="Q435">
        <v>1</v>
      </c>
      <c r="X435">
        <v>101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 t="s">
        <v>3</v>
      </c>
      <c r="AG435">
        <v>101</v>
      </c>
      <c r="AH435">
        <v>3</v>
      </c>
      <c r="AI435">
        <v>-1</v>
      </c>
      <c r="AJ435" t="s">
        <v>3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</row>
    <row r="436" spans="1:44" x14ac:dyDescent="0.2">
      <c r="A436">
        <f>ROW(Source!A263)</f>
        <v>263</v>
      </c>
      <c r="B436">
        <v>151752366</v>
      </c>
      <c r="C436">
        <v>151752344</v>
      </c>
      <c r="D436">
        <v>37358932</v>
      </c>
      <c r="E436">
        <v>37345137</v>
      </c>
      <c r="F436">
        <v>1</v>
      </c>
      <c r="G436">
        <v>37345137</v>
      </c>
      <c r="H436">
        <v>3</v>
      </c>
      <c r="I436" t="s">
        <v>742</v>
      </c>
      <c r="J436" t="s">
        <v>3</v>
      </c>
      <c r="K436" t="s">
        <v>743</v>
      </c>
      <c r="L436">
        <v>1354</v>
      </c>
      <c r="N436">
        <v>1010</v>
      </c>
      <c r="O436" t="s">
        <v>29</v>
      </c>
      <c r="P436" t="s">
        <v>29</v>
      </c>
      <c r="Q436">
        <v>1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 t="s">
        <v>3</v>
      </c>
      <c r="AG436">
        <v>0</v>
      </c>
      <c r="AH436">
        <v>3</v>
      </c>
      <c r="AI436">
        <v>-1</v>
      </c>
      <c r="AJ436" t="s">
        <v>3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</row>
    <row r="437" spans="1:44" x14ac:dyDescent="0.2">
      <c r="A437">
        <f>ROW(Source!A268)</f>
        <v>268</v>
      </c>
      <c r="B437">
        <v>151752371</v>
      </c>
      <c r="C437">
        <v>151752369</v>
      </c>
      <c r="D437">
        <v>37345142</v>
      </c>
      <c r="E437">
        <v>37345137</v>
      </c>
      <c r="F437">
        <v>1</v>
      </c>
      <c r="G437">
        <v>37345137</v>
      </c>
      <c r="H437">
        <v>1</v>
      </c>
      <c r="I437" t="s">
        <v>497</v>
      </c>
      <c r="J437" t="s">
        <v>3</v>
      </c>
      <c r="K437" t="s">
        <v>498</v>
      </c>
      <c r="L437">
        <v>1191</v>
      </c>
      <c r="N437">
        <v>1013</v>
      </c>
      <c r="O437" t="s">
        <v>499</v>
      </c>
      <c r="P437" t="s">
        <v>499</v>
      </c>
      <c r="Q437">
        <v>1</v>
      </c>
      <c r="X437">
        <v>14.37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1</v>
      </c>
      <c r="AE437">
        <v>1</v>
      </c>
      <c r="AF437" t="s">
        <v>3</v>
      </c>
      <c r="AG437">
        <v>14.37</v>
      </c>
      <c r="AH437">
        <v>2</v>
      </c>
      <c r="AI437">
        <v>151752370</v>
      </c>
      <c r="AJ437">
        <v>365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</row>
    <row r="438" spans="1:44" x14ac:dyDescent="0.2">
      <c r="A438">
        <f>ROW(Source!A268)</f>
        <v>268</v>
      </c>
      <c r="B438">
        <v>151752372</v>
      </c>
      <c r="C438">
        <v>151752369</v>
      </c>
      <c r="D438">
        <v>37359120</v>
      </c>
      <c r="E438">
        <v>37345137</v>
      </c>
      <c r="F438">
        <v>1</v>
      </c>
      <c r="G438">
        <v>37345137</v>
      </c>
      <c r="H438">
        <v>3</v>
      </c>
      <c r="I438" t="s">
        <v>426</v>
      </c>
      <c r="J438" t="s">
        <v>3</v>
      </c>
      <c r="K438" t="s">
        <v>427</v>
      </c>
      <c r="L438">
        <v>1301</v>
      </c>
      <c r="N438">
        <v>1003</v>
      </c>
      <c r="O438" t="s">
        <v>134</v>
      </c>
      <c r="P438" t="s">
        <v>134</v>
      </c>
      <c r="Q438">
        <v>1</v>
      </c>
      <c r="X438">
        <v>102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 t="s">
        <v>3</v>
      </c>
      <c r="AG438">
        <v>102</v>
      </c>
      <c r="AH438">
        <v>3</v>
      </c>
      <c r="AI438">
        <v>-1</v>
      </c>
      <c r="AJ438" t="s">
        <v>3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</row>
    <row r="439" spans="1:44" x14ac:dyDescent="0.2">
      <c r="A439">
        <f>ROW(Source!A268)</f>
        <v>268</v>
      </c>
      <c r="B439">
        <v>151752373</v>
      </c>
      <c r="C439">
        <v>151752369</v>
      </c>
      <c r="D439">
        <v>126078723</v>
      </c>
      <c r="E439">
        <v>37345137</v>
      </c>
      <c r="F439">
        <v>1</v>
      </c>
      <c r="G439">
        <v>37345137</v>
      </c>
      <c r="H439">
        <v>3</v>
      </c>
      <c r="I439" t="s">
        <v>429</v>
      </c>
      <c r="J439" t="s">
        <v>3</v>
      </c>
      <c r="K439" t="s">
        <v>430</v>
      </c>
      <c r="L439">
        <v>1354</v>
      </c>
      <c r="N439">
        <v>1010</v>
      </c>
      <c r="O439" t="s">
        <v>29</v>
      </c>
      <c r="P439" t="s">
        <v>29</v>
      </c>
      <c r="Q439">
        <v>1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 t="s">
        <v>3</v>
      </c>
      <c r="AG439">
        <v>0</v>
      </c>
      <c r="AH439">
        <v>3</v>
      </c>
      <c r="AI439">
        <v>-1</v>
      </c>
      <c r="AJ439" t="s">
        <v>3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</row>
    <row r="440" spans="1:44" x14ac:dyDescent="0.2">
      <c r="A440">
        <f>ROW(Source!A268)</f>
        <v>268</v>
      </c>
      <c r="B440">
        <v>151752374</v>
      </c>
      <c r="C440">
        <v>151752369</v>
      </c>
      <c r="D440">
        <v>37359012</v>
      </c>
      <c r="E440">
        <v>37345137</v>
      </c>
      <c r="F440">
        <v>1</v>
      </c>
      <c r="G440">
        <v>37345137</v>
      </c>
      <c r="H440">
        <v>3</v>
      </c>
      <c r="I440" t="s">
        <v>432</v>
      </c>
      <c r="J440" t="s">
        <v>3</v>
      </c>
      <c r="K440" t="s">
        <v>433</v>
      </c>
      <c r="L440">
        <v>1354</v>
      </c>
      <c r="N440">
        <v>1010</v>
      </c>
      <c r="O440" t="s">
        <v>29</v>
      </c>
      <c r="P440" t="s">
        <v>29</v>
      </c>
      <c r="Q440">
        <v>1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 t="s">
        <v>3</v>
      </c>
      <c r="AG440">
        <v>0</v>
      </c>
      <c r="AH440">
        <v>3</v>
      </c>
      <c r="AI440">
        <v>-1</v>
      </c>
      <c r="AJ440" t="s">
        <v>3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</row>
    <row r="441" spans="1:44" x14ac:dyDescent="0.2">
      <c r="A441">
        <f>ROW(Source!A269)</f>
        <v>269</v>
      </c>
      <c r="B441">
        <v>151752371</v>
      </c>
      <c r="C441">
        <v>151752369</v>
      </c>
      <c r="D441">
        <v>37345142</v>
      </c>
      <c r="E441">
        <v>37345137</v>
      </c>
      <c r="F441">
        <v>1</v>
      </c>
      <c r="G441">
        <v>37345137</v>
      </c>
      <c r="H441">
        <v>1</v>
      </c>
      <c r="I441" t="s">
        <v>497</v>
      </c>
      <c r="J441" t="s">
        <v>3</v>
      </c>
      <c r="K441" t="s">
        <v>498</v>
      </c>
      <c r="L441">
        <v>1191</v>
      </c>
      <c r="N441">
        <v>1013</v>
      </c>
      <c r="O441" t="s">
        <v>499</v>
      </c>
      <c r="P441" t="s">
        <v>499</v>
      </c>
      <c r="Q441">
        <v>1</v>
      </c>
      <c r="X441">
        <v>14.37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1</v>
      </c>
      <c r="AE441">
        <v>1</v>
      </c>
      <c r="AF441" t="s">
        <v>3</v>
      </c>
      <c r="AG441">
        <v>14.37</v>
      </c>
      <c r="AH441">
        <v>2</v>
      </c>
      <c r="AI441">
        <v>151752370</v>
      </c>
      <c r="AJ441">
        <v>366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</row>
    <row r="442" spans="1:44" x14ac:dyDescent="0.2">
      <c r="A442">
        <f>ROW(Source!A269)</f>
        <v>269</v>
      </c>
      <c r="B442">
        <v>151752372</v>
      </c>
      <c r="C442">
        <v>151752369</v>
      </c>
      <c r="D442">
        <v>37359120</v>
      </c>
      <c r="E442">
        <v>37345137</v>
      </c>
      <c r="F442">
        <v>1</v>
      </c>
      <c r="G442">
        <v>37345137</v>
      </c>
      <c r="H442">
        <v>3</v>
      </c>
      <c r="I442" t="s">
        <v>426</v>
      </c>
      <c r="J442" t="s">
        <v>3</v>
      </c>
      <c r="K442" t="s">
        <v>427</v>
      </c>
      <c r="L442">
        <v>1301</v>
      </c>
      <c r="N442">
        <v>1003</v>
      </c>
      <c r="O442" t="s">
        <v>134</v>
      </c>
      <c r="P442" t="s">
        <v>134</v>
      </c>
      <c r="Q442">
        <v>1</v>
      </c>
      <c r="X442">
        <v>102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 t="s">
        <v>3</v>
      </c>
      <c r="AG442">
        <v>102</v>
      </c>
      <c r="AH442">
        <v>3</v>
      </c>
      <c r="AI442">
        <v>-1</v>
      </c>
      <c r="AJ442" t="s">
        <v>3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</row>
    <row r="443" spans="1:44" x14ac:dyDescent="0.2">
      <c r="A443">
        <f>ROW(Source!A269)</f>
        <v>269</v>
      </c>
      <c r="B443">
        <v>151752373</v>
      </c>
      <c r="C443">
        <v>151752369</v>
      </c>
      <c r="D443">
        <v>126078723</v>
      </c>
      <c r="E443">
        <v>37345137</v>
      </c>
      <c r="F443">
        <v>1</v>
      </c>
      <c r="G443">
        <v>37345137</v>
      </c>
      <c r="H443">
        <v>3</v>
      </c>
      <c r="I443" t="s">
        <v>429</v>
      </c>
      <c r="J443" t="s">
        <v>3</v>
      </c>
      <c r="K443" t="s">
        <v>430</v>
      </c>
      <c r="L443">
        <v>1354</v>
      </c>
      <c r="N443">
        <v>1010</v>
      </c>
      <c r="O443" t="s">
        <v>29</v>
      </c>
      <c r="P443" t="s">
        <v>29</v>
      </c>
      <c r="Q443">
        <v>1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 t="s">
        <v>3</v>
      </c>
      <c r="AG443">
        <v>0</v>
      </c>
      <c r="AH443">
        <v>3</v>
      </c>
      <c r="AI443">
        <v>-1</v>
      </c>
      <c r="AJ443" t="s">
        <v>3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</row>
    <row r="444" spans="1:44" x14ac:dyDescent="0.2">
      <c r="A444">
        <f>ROW(Source!A269)</f>
        <v>269</v>
      </c>
      <c r="B444">
        <v>151752374</v>
      </c>
      <c r="C444">
        <v>151752369</v>
      </c>
      <c r="D444">
        <v>37359012</v>
      </c>
      <c r="E444">
        <v>37345137</v>
      </c>
      <c r="F444">
        <v>1</v>
      </c>
      <c r="G444">
        <v>37345137</v>
      </c>
      <c r="H444">
        <v>3</v>
      </c>
      <c r="I444" t="s">
        <v>432</v>
      </c>
      <c r="J444" t="s">
        <v>3</v>
      </c>
      <c r="K444" t="s">
        <v>433</v>
      </c>
      <c r="L444">
        <v>1354</v>
      </c>
      <c r="N444">
        <v>1010</v>
      </c>
      <c r="O444" t="s">
        <v>29</v>
      </c>
      <c r="P444" t="s">
        <v>29</v>
      </c>
      <c r="Q444">
        <v>1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 t="s">
        <v>3</v>
      </c>
      <c r="AG444">
        <v>0</v>
      </c>
      <c r="AH444">
        <v>3</v>
      </c>
      <c r="AI444">
        <v>-1</v>
      </c>
      <c r="AJ444" t="s">
        <v>3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</row>
    <row r="445" spans="1:44" x14ac:dyDescent="0.2">
      <c r="A445">
        <f>ROW(Source!A284)</f>
        <v>284</v>
      </c>
      <c r="B445">
        <v>151752393</v>
      </c>
      <c r="C445">
        <v>151752382</v>
      </c>
      <c r="D445">
        <v>37345142</v>
      </c>
      <c r="E445">
        <v>37345137</v>
      </c>
      <c r="F445">
        <v>1</v>
      </c>
      <c r="G445">
        <v>37345137</v>
      </c>
      <c r="H445">
        <v>1</v>
      </c>
      <c r="I445" t="s">
        <v>497</v>
      </c>
      <c r="J445" t="s">
        <v>3</v>
      </c>
      <c r="K445" t="s">
        <v>498</v>
      </c>
      <c r="L445">
        <v>1191</v>
      </c>
      <c r="N445">
        <v>1013</v>
      </c>
      <c r="O445" t="s">
        <v>499</v>
      </c>
      <c r="P445" t="s">
        <v>499</v>
      </c>
      <c r="Q445">
        <v>1</v>
      </c>
      <c r="X445">
        <v>2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1</v>
      </c>
      <c r="AE445">
        <v>1</v>
      </c>
      <c r="AF445" t="s">
        <v>3</v>
      </c>
      <c r="AG445">
        <v>2</v>
      </c>
      <c r="AH445">
        <v>2</v>
      </c>
      <c r="AI445">
        <v>151752383</v>
      </c>
      <c r="AJ445">
        <v>367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</row>
    <row r="446" spans="1:44" x14ac:dyDescent="0.2">
      <c r="A446">
        <f>ROW(Source!A284)</f>
        <v>284</v>
      </c>
      <c r="B446">
        <v>151752394</v>
      </c>
      <c r="C446">
        <v>151752382</v>
      </c>
      <c r="D446">
        <v>37418018</v>
      </c>
      <c r="E446">
        <v>1</v>
      </c>
      <c r="F446">
        <v>1</v>
      </c>
      <c r="G446">
        <v>37345137</v>
      </c>
      <c r="H446">
        <v>2</v>
      </c>
      <c r="I446" t="s">
        <v>627</v>
      </c>
      <c r="J446" t="s">
        <v>628</v>
      </c>
      <c r="K446" t="s">
        <v>629</v>
      </c>
      <c r="L446">
        <v>1368</v>
      </c>
      <c r="N446">
        <v>1011</v>
      </c>
      <c r="O446" t="s">
        <v>503</v>
      </c>
      <c r="P446" t="s">
        <v>503</v>
      </c>
      <c r="Q446">
        <v>1</v>
      </c>
      <c r="X446">
        <v>0.28999999999999998</v>
      </c>
      <c r="Y446">
        <v>0</v>
      </c>
      <c r="Z446">
        <v>141.16</v>
      </c>
      <c r="AA446">
        <v>14.54</v>
      </c>
      <c r="AB446">
        <v>0</v>
      </c>
      <c r="AC446">
        <v>0</v>
      </c>
      <c r="AD446">
        <v>1</v>
      </c>
      <c r="AE446">
        <v>0</v>
      </c>
      <c r="AF446" t="s">
        <v>3</v>
      </c>
      <c r="AG446">
        <v>0.28999999999999998</v>
      </c>
      <c r="AH446">
        <v>2</v>
      </c>
      <c r="AI446">
        <v>151752384</v>
      </c>
      <c r="AJ446">
        <v>368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</row>
    <row r="447" spans="1:44" x14ac:dyDescent="0.2">
      <c r="A447">
        <f>ROW(Source!A284)</f>
        <v>284</v>
      </c>
      <c r="B447">
        <v>151752395</v>
      </c>
      <c r="C447">
        <v>151752382</v>
      </c>
      <c r="D447">
        <v>37394895</v>
      </c>
      <c r="E447">
        <v>1</v>
      </c>
      <c r="F447">
        <v>1</v>
      </c>
      <c r="G447">
        <v>37345137</v>
      </c>
      <c r="H447">
        <v>3</v>
      </c>
      <c r="I447" t="s">
        <v>630</v>
      </c>
      <c r="J447" t="s">
        <v>631</v>
      </c>
      <c r="K447" t="s">
        <v>632</v>
      </c>
      <c r="L447">
        <v>1301</v>
      </c>
      <c r="N447">
        <v>1003</v>
      </c>
      <c r="O447" t="s">
        <v>134</v>
      </c>
      <c r="P447" t="s">
        <v>134</v>
      </c>
      <c r="Q447">
        <v>1</v>
      </c>
      <c r="X447">
        <v>10</v>
      </c>
      <c r="Y447">
        <v>0.39</v>
      </c>
      <c r="Z447">
        <v>0</v>
      </c>
      <c r="AA447">
        <v>0</v>
      </c>
      <c r="AB447">
        <v>0</v>
      </c>
      <c r="AC447">
        <v>0</v>
      </c>
      <c r="AD447">
        <v>1</v>
      </c>
      <c r="AE447">
        <v>0</v>
      </c>
      <c r="AF447" t="s">
        <v>3</v>
      </c>
      <c r="AG447">
        <v>10</v>
      </c>
      <c r="AH447">
        <v>2</v>
      </c>
      <c r="AI447">
        <v>151752385</v>
      </c>
      <c r="AJ447">
        <v>369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</row>
    <row r="448" spans="1:44" x14ac:dyDescent="0.2">
      <c r="A448">
        <f>ROW(Source!A284)</f>
        <v>284</v>
      </c>
      <c r="B448">
        <v>151752396</v>
      </c>
      <c r="C448">
        <v>151752382</v>
      </c>
      <c r="D448">
        <v>37395786</v>
      </c>
      <c r="E448">
        <v>1</v>
      </c>
      <c r="F448">
        <v>1</v>
      </c>
      <c r="G448">
        <v>37345137</v>
      </c>
      <c r="H448">
        <v>3</v>
      </c>
      <c r="I448" t="s">
        <v>633</v>
      </c>
      <c r="J448" t="s">
        <v>634</v>
      </c>
      <c r="K448" t="s">
        <v>635</v>
      </c>
      <c r="L448">
        <v>1346</v>
      </c>
      <c r="N448">
        <v>1009</v>
      </c>
      <c r="O448" t="s">
        <v>507</v>
      </c>
      <c r="P448" t="s">
        <v>507</v>
      </c>
      <c r="Q448">
        <v>1</v>
      </c>
      <c r="X448">
        <v>0.10299999999999999</v>
      </c>
      <c r="Y448">
        <v>6.27</v>
      </c>
      <c r="Z448">
        <v>0</v>
      </c>
      <c r="AA448">
        <v>0</v>
      </c>
      <c r="AB448">
        <v>0</v>
      </c>
      <c r="AC448">
        <v>0</v>
      </c>
      <c r="AD448">
        <v>1</v>
      </c>
      <c r="AE448">
        <v>0</v>
      </c>
      <c r="AF448" t="s">
        <v>3</v>
      </c>
      <c r="AG448">
        <v>0.10299999999999999</v>
      </c>
      <c r="AH448">
        <v>2</v>
      </c>
      <c r="AI448">
        <v>151752386</v>
      </c>
      <c r="AJ448">
        <v>370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</row>
    <row r="449" spans="1:44" x14ac:dyDescent="0.2">
      <c r="A449">
        <f>ROW(Source!A284)</f>
        <v>284</v>
      </c>
      <c r="B449">
        <v>151752397</v>
      </c>
      <c r="C449">
        <v>151752382</v>
      </c>
      <c r="D449">
        <v>37393756</v>
      </c>
      <c r="E449">
        <v>1</v>
      </c>
      <c r="F449">
        <v>1</v>
      </c>
      <c r="G449">
        <v>37345137</v>
      </c>
      <c r="H449">
        <v>3</v>
      </c>
      <c r="I449" t="s">
        <v>524</v>
      </c>
      <c r="J449" t="s">
        <v>525</v>
      </c>
      <c r="K449" t="s">
        <v>526</v>
      </c>
      <c r="L449">
        <v>1346</v>
      </c>
      <c r="N449">
        <v>1009</v>
      </c>
      <c r="O449" t="s">
        <v>507</v>
      </c>
      <c r="P449" t="s">
        <v>507</v>
      </c>
      <c r="Q449">
        <v>1</v>
      </c>
      <c r="X449">
        <v>0.02</v>
      </c>
      <c r="Y449">
        <v>16.7</v>
      </c>
      <c r="Z449">
        <v>0</v>
      </c>
      <c r="AA449">
        <v>0</v>
      </c>
      <c r="AB449">
        <v>0</v>
      </c>
      <c r="AC449">
        <v>0</v>
      </c>
      <c r="AD449">
        <v>1</v>
      </c>
      <c r="AE449">
        <v>0</v>
      </c>
      <c r="AF449" t="s">
        <v>3</v>
      </c>
      <c r="AG449">
        <v>0.02</v>
      </c>
      <c r="AH449">
        <v>2</v>
      </c>
      <c r="AI449">
        <v>151752387</v>
      </c>
      <c r="AJ449">
        <v>371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</row>
    <row r="450" spans="1:44" x14ac:dyDescent="0.2">
      <c r="A450">
        <f>ROW(Source!A284)</f>
        <v>284</v>
      </c>
      <c r="B450">
        <v>151752398</v>
      </c>
      <c r="C450">
        <v>151752382</v>
      </c>
      <c r="D450">
        <v>37393898</v>
      </c>
      <c r="E450">
        <v>1</v>
      </c>
      <c r="F450">
        <v>1</v>
      </c>
      <c r="G450">
        <v>37345137</v>
      </c>
      <c r="H450">
        <v>3</v>
      </c>
      <c r="I450" t="s">
        <v>636</v>
      </c>
      <c r="J450" t="s">
        <v>637</v>
      </c>
      <c r="K450" t="s">
        <v>638</v>
      </c>
      <c r="L450">
        <v>1348</v>
      </c>
      <c r="N450">
        <v>1009</v>
      </c>
      <c r="O450" t="s">
        <v>511</v>
      </c>
      <c r="P450" t="s">
        <v>511</v>
      </c>
      <c r="Q450">
        <v>1000</v>
      </c>
      <c r="X450">
        <v>2.0000000000000002E-5</v>
      </c>
      <c r="Y450">
        <v>16189.08</v>
      </c>
      <c r="Z450">
        <v>0</v>
      </c>
      <c r="AA450">
        <v>0</v>
      </c>
      <c r="AB450">
        <v>0</v>
      </c>
      <c r="AC450">
        <v>0</v>
      </c>
      <c r="AD450">
        <v>1</v>
      </c>
      <c r="AE450">
        <v>0</v>
      </c>
      <c r="AF450" t="s">
        <v>3</v>
      </c>
      <c r="AG450">
        <v>2.0000000000000002E-5</v>
      </c>
      <c r="AH450">
        <v>2</v>
      </c>
      <c r="AI450">
        <v>151752388</v>
      </c>
      <c r="AJ450">
        <v>372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</row>
    <row r="451" spans="1:44" x14ac:dyDescent="0.2">
      <c r="A451">
        <f>ROW(Source!A284)</f>
        <v>284</v>
      </c>
      <c r="B451">
        <v>151752399</v>
      </c>
      <c r="C451">
        <v>151752382</v>
      </c>
      <c r="D451">
        <v>37394268</v>
      </c>
      <c r="E451">
        <v>1</v>
      </c>
      <c r="F451">
        <v>1</v>
      </c>
      <c r="G451">
        <v>37345137</v>
      </c>
      <c r="H451">
        <v>3</v>
      </c>
      <c r="I451" t="s">
        <v>508</v>
      </c>
      <c r="J451" t="s">
        <v>509</v>
      </c>
      <c r="K451" t="s">
        <v>510</v>
      </c>
      <c r="L451">
        <v>1348</v>
      </c>
      <c r="N451">
        <v>1009</v>
      </c>
      <c r="O451" t="s">
        <v>511</v>
      </c>
      <c r="P451" t="s">
        <v>511</v>
      </c>
      <c r="Q451">
        <v>1000</v>
      </c>
      <c r="X451">
        <v>2.0000000000000002E-5</v>
      </c>
      <c r="Y451">
        <v>60966</v>
      </c>
      <c r="Z451">
        <v>0</v>
      </c>
      <c r="AA451">
        <v>0</v>
      </c>
      <c r="AB451">
        <v>0</v>
      </c>
      <c r="AC451">
        <v>0</v>
      </c>
      <c r="AD451">
        <v>1</v>
      </c>
      <c r="AE451">
        <v>0</v>
      </c>
      <c r="AF451" t="s">
        <v>3</v>
      </c>
      <c r="AG451">
        <v>2.0000000000000002E-5</v>
      </c>
      <c r="AH451">
        <v>2</v>
      </c>
      <c r="AI451">
        <v>151752389</v>
      </c>
      <c r="AJ451">
        <v>373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</row>
    <row r="452" spans="1:44" x14ac:dyDescent="0.2">
      <c r="A452">
        <f>ROW(Source!A284)</f>
        <v>284</v>
      </c>
      <c r="B452">
        <v>151752400</v>
      </c>
      <c r="C452">
        <v>151752382</v>
      </c>
      <c r="D452">
        <v>37397185</v>
      </c>
      <c r="E452">
        <v>1</v>
      </c>
      <c r="F452">
        <v>1</v>
      </c>
      <c r="G452">
        <v>37345137</v>
      </c>
      <c r="H452">
        <v>3</v>
      </c>
      <c r="I452" t="s">
        <v>639</v>
      </c>
      <c r="J452" t="s">
        <v>640</v>
      </c>
      <c r="K452" t="s">
        <v>641</v>
      </c>
      <c r="L452">
        <v>1296</v>
      </c>
      <c r="N452">
        <v>1002</v>
      </c>
      <c r="O452" t="s">
        <v>560</v>
      </c>
      <c r="P452" t="s">
        <v>560</v>
      </c>
      <c r="Q452">
        <v>1</v>
      </c>
      <c r="X452">
        <v>2.1280000000000001</v>
      </c>
      <c r="Y452">
        <v>16.260000000000002</v>
      </c>
      <c r="Z452">
        <v>0</v>
      </c>
      <c r="AA452">
        <v>0</v>
      </c>
      <c r="AB452">
        <v>0</v>
      </c>
      <c r="AC452">
        <v>0</v>
      </c>
      <c r="AD452">
        <v>1</v>
      </c>
      <c r="AE452">
        <v>0</v>
      </c>
      <c r="AF452" t="s">
        <v>3</v>
      </c>
      <c r="AG452">
        <v>2.1280000000000001</v>
      </c>
      <c r="AH452">
        <v>2</v>
      </c>
      <c r="AI452">
        <v>151752390</v>
      </c>
      <c r="AJ452">
        <v>374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</row>
    <row r="453" spans="1:44" x14ac:dyDescent="0.2">
      <c r="A453">
        <f>ROW(Source!A284)</f>
        <v>284</v>
      </c>
      <c r="B453">
        <v>151752401</v>
      </c>
      <c r="C453">
        <v>151752382</v>
      </c>
      <c r="D453">
        <v>37397091</v>
      </c>
      <c r="E453">
        <v>1</v>
      </c>
      <c r="F453">
        <v>1</v>
      </c>
      <c r="G453">
        <v>37345137</v>
      </c>
      <c r="H453">
        <v>3</v>
      </c>
      <c r="I453" t="s">
        <v>512</v>
      </c>
      <c r="J453" t="s">
        <v>513</v>
      </c>
      <c r="K453" t="s">
        <v>514</v>
      </c>
      <c r="L453">
        <v>1349</v>
      </c>
      <c r="N453">
        <v>1009</v>
      </c>
      <c r="O453" t="s">
        <v>515</v>
      </c>
      <c r="P453" t="s">
        <v>515</v>
      </c>
      <c r="Q453">
        <v>1E-3</v>
      </c>
      <c r="X453">
        <v>4</v>
      </c>
      <c r="Y453">
        <v>7.0000000000000007E-2</v>
      </c>
      <c r="Z453">
        <v>0</v>
      </c>
      <c r="AA453">
        <v>0</v>
      </c>
      <c r="AB453">
        <v>0</v>
      </c>
      <c r="AC453">
        <v>0</v>
      </c>
      <c r="AD453">
        <v>1</v>
      </c>
      <c r="AE453">
        <v>0</v>
      </c>
      <c r="AF453" t="s">
        <v>3</v>
      </c>
      <c r="AG453">
        <v>4</v>
      </c>
      <c r="AH453">
        <v>2</v>
      </c>
      <c r="AI453">
        <v>151752391</v>
      </c>
      <c r="AJ453">
        <v>375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</row>
    <row r="454" spans="1:44" x14ac:dyDescent="0.2">
      <c r="A454">
        <f>ROW(Source!A284)</f>
        <v>284</v>
      </c>
      <c r="B454">
        <v>151752402</v>
      </c>
      <c r="C454">
        <v>151752382</v>
      </c>
      <c r="D454">
        <v>122131071</v>
      </c>
      <c r="E454">
        <v>37345137</v>
      </c>
      <c r="F454">
        <v>1</v>
      </c>
      <c r="G454">
        <v>37345137</v>
      </c>
      <c r="H454">
        <v>3</v>
      </c>
      <c r="I454" t="s">
        <v>360</v>
      </c>
      <c r="J454" t="s">
        <v>3</v>
      </c>
      <c r="K454" t="s">
        <v>361</v>
      </c>
      <c r="L454">
        <v>1354</v>
      </c>
      <c r="N454">
        <v>1010</v>
      </c>
      <c r="O454" t="s">
        <v>29</v>
      </c>
      <c r="P454" t="s">
        <v>29</v>
      </c>
      <c r="Q454">
        <v>1</v>
      </c>
      <c r="X454">
        <v>1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 t="s">
        <v>3</v>
      </c>
      <c r="AG454">
        <v>1</v>
      </c>
      <c r="AH454">
        <v>2</v>
      </c>
      <c r="AI454">
        <v>151752392</v>
      </c>
      <c r="AJ454">
        <v>376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</row>
    <row r="455" spans="1:44" x14ac:dyDescent="0.2">
      <c r="A455">
        <f>ROW(Source!A285)</f>
        <v>285</v>
      </c>
      <c r="B455">
        <v>151752393</v>
      </c>
      <c r="C455">
        <v>151752382</v>
      </c>
      <c r="D455">
        <v>37345142</v>
      </c>
      <c r="E455">
        <v>37345137</v>
      </c>
      <c r="F455">
        <v>1</v>
      </c>
      <c r="G455">
        <v>37345137</v>
      </c>
      <c r="H455">
        <v>1</v>
      </c>
      <c r="I455" t="s">
        <v>497</v>
      </c>
      <c r="J455" t="s">
        <v>3</v>
      </c>
      <c r="K455" t="s">
        <v>498</v>
      </c>
      <c r="L455">
        <v>1191</v>
      </c>
      <c r="N455">
        <v>1013</v>
      </c>
      <c r="O455" t="s">
        <v>499</v>
      </c>
      <c r="P455" t="s">
        <v>499</v>
      </c>
      <c r="Q455">
        <v>1</v>
      </c>
      <c r="X455">
        <v>2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1</v>
      </c>
      <c r="AE455">
        <v>1</v>
      </c>
      <c r="AF455" t="s">
        <v>3</v>
      </c>
      <c r="AG455">
        <v>2</v>
      </c>
      <c r="AH455">
        <v>2</v>
      </c>
      <c r="AI455">
        <v>151752383</v>
      </c>
      <c r="AJ455">
        <v>377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</row>
    <row r="456" spans="1:44" x14ac:dyDescent="0.2">
      <c r="A456">
        <f>ROW(Source!A285)</f>
        <v>285</v>
      </c>
      <c r="B456">
        <v>151752394</v>
      </c>
      <c r="C456">
        <v>151752382</v>
      </c>
      <c r="D456">
        <v>37418018</v>
      </c>
      <c r="E456">
        <v>1</v>
      </c>
      <c r="F456">
        <v>1</v>
      </c>
      <c r="G456">
        <v>37345137</v>
      </c>
      <c r="H456">
        <v>2</v>
      </c>
      <c r="I456" t="s">
        <v>627</v>
      </c>
      <c r="J456" t="s">
        <v>628</v>
      </c>
      <c r="K456" t="s">
        <v>629</v>
      </c>
      <c r="L456">
        <v>1368</v>
      </c>
      <c r="N456">
        <v>1011</v>
      </c>
      <c r="O456" t="s">
        <v>503</v>
      </c>
      <c r="P456" t="s">
        <v>503</v>
      </c>
      <c r="Q456">
        <v>1</v>
      </c>
      <c r="X456">
        <v>0.28999999999999998</v>
      </c>
      <c r="Y456">
        <v>0</v>
      </c>
      <c r="Z456">
        <v>141.16</v>
      </c>
      <c r="AA456">
        <v>14.54</v>
      </c>
      <c r="AB456">
        <v>0</v>
      </c>
      <c r="AC456">
        <v>0</v>
      </c>
      <c r="AD456">
        <v>1</v>
      </c>
      <c r="AE456">
        <v>0</v>
      </c>
      <c r="AF456" t="s">
        <v>3</v>
      </c>
      <c r="AG456">
        <v>0.28999999999999998</v>
      </c>
      <c r="AH456">
        <v>2</v>
      </c>
      <c r="AI456">
        <v>151752384</v>
      </c>
      <c r="AJ456">
        <v>378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</row>
    <row r="457" spans="1:44" x14ac:dyDescent="0.2">
      <c r="A457">
        <f>ROW(Source!A285)</f>
        <v>285</v>
      </c>
      <c r="B457">
        <v>151752395</v>
      </c>
      <c r="C457">
        <v>151752382</v>
      </c>
      <c r="D457">
        <v>37394895</v>
      </c>
      <c r="E457">
        <v>1</v>
      </c>
      <c r="F457">
        <v>1</v>
      </c>
      <c r="G457">
        <v>37345137</v>
      </c>
      <c r="H457">
        <v>3</v>
      </c>
      <c r="I457" t="s">
        <v>630</v>
      </c>
      <c r="J457" t="s">
        <v>631</v>
      </c>
      <c r="K457" t="s">
        <v>632</v>
      </c>
      <c r="L457">
        <v>1301</v>
      </c>
      <c r="N457">
        <v>1003</v>
      </c>
      <c r="O457" t="s">
        <v>134</v>
      </c>
      <c r="P457" t="s">
        <v>134</v>
      </c>
      <c r="Q457">
        <v>1</v>
      </c>
      <c r="X457">
        <v>10</v>
      </c>
      <c r="Y457">
        <v>0.39</v>
      </c>
      <c r="Z457">
        <v>0</v>
      </c>
      <c r="AA457">
        <v>0</v>
      </c>
      <c r="AB457">
        <v>0</v>
      </c>
      <c r="AC457">
        <v>0</v>
      </c>
      <c r="AD457">
        <v>1</v>
      </c>
      <c r="AE457">
        <v>0</v>
      </c>
      <c r="AF457" t="s">
        <v>3</v>
      </c>
      <c r="AG457">
        <v>10</v>
      </c>
      <c r="AH457">
        <v>2</v>
      </c>
      <c r="AI457">
        <v>151752385</v>
      </c>
      <c r="AJ457">
        <v>379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</row>
    <row r="458" spans="1:44" x14ac:dyDescent="0.2">
      <c r="A458">
        <f>ROW(Source!A285)</f>
        <v>285</v>
      </c>
      <c r="B458">
        <v>151752396</v>
      </c>
      <c r="C458">
        <v>151752382</v>
      </c>
      <c r="D458">
        <v>37395786</v>
      </c>
      <c r="E458">
        <v>1</v>
      </c>
      <c r="F458">
        <v>1</v>
      </c>
      <c r="G458">
        <v>37345137</v>
      </c>
      <c r="H458">
        <v>3</v>
      </c>
      <c r="I458" t="s">
        <v>633</v>
      </c>
      <c r="J458" t="s">
        <v>634</v>
      </c>
      <c r="K458" t="s">
        <v>635</v>
      </c>
      <c r="L458">
        <v>1346</v>
      </c>
      <c r="N458">
        <v>1009</v>
      </c>
      <c r="O458" t="s">
        <v>507</v>
      </c>
      <c r="P458" t="s">
        <v>507</v>
      </c>
      <c r="Q458">
        <v>1</v>
      </c>
      <c r="X458">
        <v>0.10299999999999999</v>
      </c>
      <c r="Y458">
        <v>6.27</v>
      </c>
      <c r="Z458">
        <v>0</v>
      </c>
      <c r="AA458">
        <v>0</v>
      </c>
      <c r="AB458">
        <v>0</v>
      </c>
      <c r="AC458">
        <v>0</v>
      </c>
      <c r="AD458">
        <v>1</v>
      </c>
      <c r="AE458">
        <v>0</v>
      </c>
      <c r="AF458" t="s">
        <v>3</v>
      </c>
      <c r="AG458">
        <v>0.10299999999999999</v>
      </c>
      <c r="AH458">
        <v>2</v>
      </c>
      <c r="AI458">
        <v>151752386</v>
      </c>
      <c r="AJ458">
        <v>380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</row>
    <row r="459" spans="1:44" x14ac:dyDescent="0.2">
      <c r="A459">
        <f>ROW(Source!A285)</f>
        <v>285</v>
      </c>
      <c r="B459">
        <v>151752397</v>
      </c>
      <c r="C459">
        <v>151752382</v>
      </c>
      <c r="D459">
        <v>37393756</v>
      </c>
      <c r="E459">
        <v>1</v>
      </c>
      <c r="F459">
        <v>1</v>
      </c>
      <c r="G459">
        <v>37345137</v>
      </c>
      <c r="H459">
        <v>3</v>
      </c>
      <c r="I459" t="s">
        <v>524</v>
      </c>
      <c r="J459" t="s">
        <v>525</v>
      </c>
      <c r="K459" t="s">
        <v>526</v>
      </c>
      <c r="L459">
        <v>1346</v>
      </c>
      <c r="N459">
        <v>1009</v>
      </c>
      <c r="O459" t="s">
        <v>507</v>
      </c>
      <c r="P459" t="s">
        <v>507</v>
      </c>
      <c r="Q459">
        <v>1</v>
      </c>
      <c r="X459">
        <v>0.02</v>
      </c>
      <c r="Y459">
        <v>16.7</v>
      </c>
      <c r="Z459">
        <v>0</v>
      </c>
      <c r="AA459">
        <v>0</v>
      </c>
      <c r="AB459">
        <v>0</v>
      </c>
      <c r="AC459">
        <v>0</v>
      </c>
      <c r="AD459">
        <v>1</v>
      </c>
      <c r="AE459">
        <v>0</v>
      </c>
      <c r="AF459" t="s">
        <v>3</v>
      </c>
      <c r="AG459">
        <v>0.02</v>
      </c>
      <c r="AH459">
        <v>2</v>
      </c>
      <c r="AI459">
        <v>151752387</v>
      </c>
      <c r="AJ459">
        <v>381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</row>
    <row r="460" spans="1:44" x14ac:dyDescent="0.2">
      <c r="A460">
        <f>ROW(Source!A285)</f>
        <v>285</v>
      </c>
      <c r="B460">
        <v>151752398</v>
      </c>
      <c r="C460">
        <v>151752382</v>
      </c>
      <c r="D460">
        <v>37393898</v>
      </c>
      <c r="E460">
        <v>1</v>
      </c>
      <c r="F460">
        <v>1</v>
      </c>
      <c r="G460">
        <v>37345137</v>
      </c>
      <c r="H460">
        <v>3</v>
      </c>
      <c r="I460" t="s">
        <v>636</v>
      </c>
      <c r="J460" t="s">
        <v>637</v>
      </c>
      <c r="K460" t="s">
        <v>638</v>
      </c>
      <c r="L460">
        <v>1348</v>
      </c>
      <c r="N460">
        <v>1009</v>
      </c>
      <c r="O460" t="s">
        <v>511</v>
      </c>
      <c r="P460" t="s">
        <v>511</v>
      </c>
      <c r="Q460">
        <v>1000</v>
      </c>
      <c r="X460">
        <v>2.0000000000000002E-5</v>
      </c>
      <c r="Y460">
        <v>16189.08</v>
      </c>
      <c r="Z460">
        <v>0</v>
      </c>
      <c r="AA460">
        <v>0</v>
      </c>
      <c r="AB460">
        <v>0</v>
      </c>
      <c r="AC460">
        <v>0</v>
      </c>
      <c r="AD460">
        <v>1</v>
      </c>
      <c r="AE460">
        <v>0</v>
      </c>
      <c r="AF460" t="s">
        <v>3</v>
      </c>
      <c r="AG460">
        <v>2.0000000000000002E-5</v>
      </c>
      <c r="AH460">
        <v>2</v>
      </c>
      <c r="AI460">
        <v>151752388</v>
      </c>
      <c r="AJ460">
        <v>382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</row>
    <row r="461" spans="1:44" x14ac:dyDescent="0.2">
      <c r="A461">
        <f>ROW(Source!A285)</f>
        <v>285</v>
      </c>
      <c r="B461">
        <v>151752399</v>
      </c>
      <c r="C461">
        <v>151752382</v>
      </c>
      <c r="D461">
        <v>37394268</v>
      </c>
      <c r="E461">
        <v>1</v>
      </c>
      <c r="F461">
        <v>1</v>
      </c>
      <c r="G461">
        <v>37345137</v>
      </c>
      <c r="H461">
        <v>3</v>
      </c>
      <c r="I461" t="s">
        <v>508</v>
      </c>
      <c r="J461" t="s">
        <v>509</v>
      </c>
      <c r="K461" t="s">
        <v>510</v>
      </c>
      <c r="L461">
        <v>1348</v>
      </c>
      <c r="N461">
        <v>1009</v>
      </c>
      <c r="O461" t="s">
        <v>511</v>
      </c>
      <c r="P461" t="s">
        <v>511</v>
      </c>
      <c r="Q461">
        <v>1000</v>
      </c>
      <c r="X461">
        <v>2.0000000000000002E-5</v>
      </c>
      <c r="Y461">
        <v>60966</v>
      </c>
      <c r="Z461">
        <v>0</v>
      </c>
      <c r="AA461">
        <v>0</v>
      </c>
      <c r="AB461">
        <v>0</v>
      </c>
      <c r="AC461">
        <v>0</v>
      </c>
      <c r="AD461">
        <v>1</v>
      </c>
      <c r="AE461">
        <v>0</v>
      </c>
      <c r="AF461" t="s">
        <v>3</v>
      </c>
      <c r="AG461">
        <v>2.0000000000000002E-5</v>
      </c>
      <c r="AH461">
        <v>2</v>
      </c>
      <c r="AI461">
        <v>151752389</v>
      </c>
      <c r="AJ461">
        <v>383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</row>
    <row r="462" spans="1:44" x14ac:dyDescent="0.2">
      <c r="A462">
        <f>ROW(Source!A285)</f>
        <v>285</v>
      </c>
      <c r="B462">
        <v>151752400</v>
      </c>
      <c r="C462">
        <v>151752382</v>
      </c>
      <c r="D462">
        <v>37397185</v>
      </c>
      <c r="E462">
        <v>1</v>
      </c>
      <c r="F462">
        <v>1</v>
      </c>
      <c r="G462">
        <v>37345137</v>
      </c>
      <c r="H462">
        <v>3</v>
      </c>
      <c r="I462" t="s">
        <v>639</v>
      </c>
      <c r="J462" t="s">
        <v>640</v>
      </c>
      <c r="K462" t="s">
        <v>641</v>
      </c>
      <c r="L462">
        <v>1296</v>
      </c>
      <c r="N462">
        <v>1002</v>
      </c>
      <c r="O462" t="s">
        <v>560</v>
      </c>
      <c r="P462" t="s">
        <v>560</v>
      </c>
      <c r="Q462">
        <v>1</v>
      </c>
      <c r="X462">
        <v>2.1280000000000001</v>
      </c>
      <c r="Y462">
        <v>16.260000000000002</v>
      </c>
      <c r="Z462">
        <v>0</v>
      </c>
      <c r="AA462">
        <v>0</v>
      </c>
      <c r="AB462">
        <v>0</v>
      </c>
      <c r="AC462">
        <v>0</v>
      </c>
      <c r="AD462">
        <v>1</v>
      </c>
      <c r="AE462">
        <v>0</v>
      </c>
      <c r="AF462" t="s">
        <v>3</v>
      </c>
      <c r="AG462">
        <v>2.1280000000000001</v>
      </c>
      <c r="AH462">
        <v>2</v>
      </c>
      <c r="AI462">
        <v>151752390</v>
      </c>
      <c r="AJ462">
        <v>384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</row>
    <row r="463" spans="1:44" x14ac:dyDescent="0.2">
      <c r="A463">
        <f>ROW(Source!A285)</f>
        <v>285</v>
      </c>
      <c r="B463">
        <v>151752401</v>
      </c>
      <c r="C463">
        <v>151752382</v>
      </c>
      <c r="D463">
        <v>37397091</v>
      </c>
      <c r="E463">
        <v>1</v>
      </c>
      <c r="F463">
        <v>1</v>
      </c>
      <c r="G463">
        <v>37345137</v>
      </c>
      <c r="H463">
        <v>3</v>
      </c>
      <c r="I463" t="s">
        <v>512</v>
      </c>
      <c r="J463" t="s">
        <v>513</v>
      </c>
      <c r="K463" t="s">
        <v>514</v>
      </c>
      <c r="L463">
        <v>1349</v>
      </c>
      <c r="N463">
        <v>1009</v>
      </c>
      <c r="O463" t="s">
        <v>515</v>
      </c>
      <c r="P463" t="s">
        <v>515</v>
      </c>
      <c r="Q463">
        <v>1E-3</v>
      </c>
      <c r="X463">
        <v>4</v>
      </c>
      <c r="Y463">
        <v>7.0000000000000007E-2</v>
      </c>
      <c r="Z463">
        <v>0</v>
      </c>
      <c r="AA463">
        <v>0</v>
      </c>
      <c r="AB463">
        <v>0</v>
      </c>
      <c r="AC463">
        <v>0</v>
      </c>
      <c r="AD463">
        <v>1</v>
      </c>
      <c r="AE463">
        <v>0</v>
      </c>
      <c r="AF463" t="s">
        <v>3</v>
      </c>
      <c r="AG463">
        <v>4</v>
      </c>
      <c r="AH463">
        <v>2</v>
      </c>
      <c r="AI463">
        <v>151752391</v>
      </c>
      <c r="AJ463">
        <v>385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</row>
    <row r="464" spans="1:44" x14ac:dyDescent="0.2">
      <c r="A464">
        <f>ROW(Source!A285)</f>
        <v>285</v>
      </c>
      <c r="B464">
        <v>151752402</v>
      </c>
      <c r="C464">
        <v>151752382</v>
      </c>
      <c r="D464">
        <v>122131071</v>
      </c>
      <c r="E464">
        <v>37345137</v>
      </c>
      <c r="F464">
        <v>1</v>
      </c>
      <c r="G464">
        <v>37345137</v>
      </c>
      <c r="H464">
        <v>3</v>
      </c>
      <c r="I464" t="s">
        <v>360</v>
      </c>
      <c r="J464" t="s">
        <v>3</v>
      </c>
      <c r="K464" t="s">
        <v>361</v>
      </c>
      <c r="L464">
        <v>1354</v>
      </c>
      <c r="N464">
        <v>1010</v>
      </c>
      <c r="O464" t="s">
        <v>29</v>
      </c>
      <c r="P464" t="s">
        <v>29</v>
      </c>
      <c r="Q464">
        <v>1</v>
      </c>
      <c r="X464">
        <v>1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 t="s">
        <v>3</v>
      </c>
      <c r="AG464">
        <v>1</v>
      </c>
      <c r="AH464">
        <v>2</v>
      </c>
      <c r="AI464">
        <v>151752392</v>
      </c>
      <c r="AJ464">
        <v>386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</row>
    <row r="465" spans="1:44" x14ac:dyDescent="0.2">
      <c r="A465">
        <f>ROW(Source!A290)</f>
        <v>290</v>
      </c>
      <c r="B465">
        <v>151752419</v>
      </c>
      <c r="C465">
        <v>151752405</v>
      </c>
      <c r="D465">
        <v>37345142</v>
      </c>
      <c r="E465">
        <v>37345137</v>
      </c>
      <c r="F465">
        <v>1</v>
      </c>
      <c r="G465">
        <v>37345137</v>
      </c>
      <c r="H465">
        <v>1</v>
      </c>
      <c r="I465" t="s">
        <v>497</v>
      </c>
      <c r="J465" t="s">
        <v>3</v>
      </c>
      <c r="K465" t="s">
        <v>498</v>
      </c>
      <c r="L465">
        <v>1191</v>
      </c>
      <c r="N465">
        <v>1013</v>
      </c>
      <c r="O465" t="s">
        <v>499</v>
      </c>
      <c r="P465" t="s">
        <v>499</v>
      </c>
      <c r="Q465">
        <v>1</v>
      </c>
      <c r="X465">
        <v>26.8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1</v>
      </c>
      <c r="AE465">
        <v>1</v>
      </c>
      <c r="AF465" t="s">
        <v>3</v>
      </c>
      <c r="AG465">
        <v>26.8</v>
      </c>
      <c r="AH465">
        <v>2</v>
      </c>
      <c r="AI465">
        <v>151752406</v>
      </c>
      <c r="AJ465">
        <v>387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</row>
    <row r="466" spans="1:44" x14ac:dyDescent="0.2">
      <c r="A466">
        <f>ROW(Source!A290)</f>
        <v>290</v>
      </c>
      <c r="B466">
        <v>151752420</v>
      </c>
      <c r="C466">
        <v>151752405</v>
      </c>
      <c r="D466">
        <v>37418162</v>
      </c>
      <c r="E466">
        <v>1</v>
      </c>
      <c r="F466">
        <v>1</v>
      </c>
      <c r="G466">
        <v>37345137</v>
      </c>
      <c r="H466">
        <v>2</v>
      </c>
      <c r="I466" t="s">
        <v>591</v>
      </c>
      <c r="J466" t="s">
        <v>592</v>
      </c>
      <c r="K466" t="s">
        <v>593</v>
      </c>
      <c r="L466">
        <v>1368</v>
      </c>
      <c r="N466">
        <v>1011</v>
      </c>
      <c r="O466" t="s">
        <v>503</v>
      </c>
      <c r="P466" t="s">
        <v>503</v>
      </c>
      <c r="Q466">
        <v>1</v>
      </c>
      <c r="X466">
        <v>5.53</v>
      </c>
      <c r="Y466">
        <v>0</v>
      </c>
      <c r="Z466">
        <v>7.11</v>
      </c>
      <c r="AA466">
        <v>0</v>
      </c>
      <c r="AB466">
        <v>0</v>
      </c>
      <c r="AC466">
        <v>0</v>
      </c>
      <c r="AD466">
        <v>1</v>
      </c>
      <c r="AE466">
        <v>0</v>
      </c>
      <c r="AF466" t="s">
        <v>3</v>
      </c>
      <c r="AG466">
        <v>5.53</v>
      </c>
      <c r="AH466">
        <v>2</v>
      </c>
      <c r="AI466">
        <v>151752407</v>
      </c>
      <c r="AJ466">
        <v>388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</row>
    <row r="467" spans="1:44" x14ac:dyDescent="0.2">
      <c r="A467">
        <f>ROW(Source!A290)</f>
        <v>290</v>
      </c>
      <c r="B467">
        <v>151752421</v>
      </c>
      <c r="C467">
        <v>151752405</v>
      </c>
      <c r="D467">
        <v>37418445</v>
      </c>
      <c r="E467">
        <v>1</v>
      </c>
      <c r="F467">
        <v>1</v>
      </c>
      <c r="G467">
        <v>37345137</v>
      </c>
      <c r="H467">
        <v>2</v>
      </c>
      <c r="I467" t="s">
        <v>567</v>
      </c>
      <c r="J467" t="s">
        <v>568</v>
      </c>
      <c r="K467" t="s">
        <v>569</v>
      </c>
      <c r="L467">
        <v>1368</v>
      </c>
      <c r="N467">
        <v>1011</v>
      </c>
      <c r="O467" t="s">
        <v>503</v>
      </c>
      <c r="P467" t="s">
        <v>503</v>
      </c>
      <c r="Q467">
        <v>1</v>
      </c>
      <c r="X467">
        <v>0.43</v>
      </c>
      <c r="Y467">
        <v>0</v>
      </c>
      <c r="Z467">
        <v>83.1</v>
      </c>
      <c r="AA467">
        <v>12.62</v>
      </c>
      <c r="AB467">
        <v>0</v>
      </c>
      <c r="AC467">
        <v>0</v>
      </c>
      <c r="AD467">
        <v>1</v>
      </c>
      <c r="AE467">
        <v>0</v>
      </c>
      <c r="AF467" t="s">
        <v>3</v>
      </c>
      <c r="AG467">
        <v>0.43</v>
      </c>
      <c r="AH467">
        <v>2</v>
      </c>
      <c r="AI467">
        <v>151752408</v>
      </c>
      <c r="AJ467">
        <v>389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</row>
    <row r="468" spans="1:44" x14ac:dyDescent="0.2">
      <c r="A468">
        <f>ROW(Source!A290)</f>
        <v>290</v>
      </c>
      <c r="B468">
        <v>151752422</v>
      </c>
      <c r="C468">
        <v>151752405</v>
      </c>
      <c r="D468">
        <v>37418483</v>
      </c>
      <c r="E468">
        <v>1</v>
      </c>
      <c r="F468">
        <v>1</v>
      </c>
      <c r="G468">
        <v>37345137</v>
      </c>
      <c r="H468">
        <v>2</v>
      </c>
      <c r="I468" t="s">
        <v>594</v>
      </c>
      <c r="J468" t="s">
        <v>595</v>
      </c>
      <c r="K468" t="s">
        <v>596</v>
      </c>
      <c r="L468">
        <v>1368</v>
      </c>
      <c r="N468">
        <v>1011</v>
      </c>
      <c r="O468" t="s">
        <v>503</v>
      </c>
      <c r="P468" t="s">
        <v>503</v>
      </c>
      <c r="Q468">
        <v>1</v>
      </c>
      <c r="X468">
        <v>5.33</v>
      </c>
      <c r="Y468">
        <v>0</v>
      </c>
      <c r="Z468">
        <v>0.77</v>
      </c>
      <c r="AA468">
        <v>0</v>
      </c>
      <c r="AB468">
        <v>0</v>
      </c>
      <c r="AC468">
        <v>0</v>
      </c>
      <c r="AD468">
        <v>1</v>
      </c>
      <c r="AE468">
        <v>0</v>
      </c>
      <c r="AF468" t="s">
        <v>3</v>
      </c>
      <c r="AG468">
        <v>5.33</v>
      </c>
      <c r="AH468">
        <v>2</v>
      </c>
      <c r="AI468">
        <v>151752409</v>
      </c>
      <c r="AJ468">
        <v>390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</row>
    <row r="469" spans="1:44" x14ac:dyDescent="0.2">
      <c r="A469">
        <f>ROW(Source!A290)</f>
        <v>290</v>
      </c>
      <c r="B469">
        <v>151752423</v>
      </c>
      <c r="C469">
        <v>151752405</v>
      </c>
      <c r="D469">
        <v>113490354</v>
      </c>
      <c r="E469">
        <v>1</v>
      </c>
      <c r="F469">
        <v>1</v>
      </c>
      <c r="G469">
        <v>37345137</v>
      </c>
      <c r="H469">
        <v>2</v>
      </c>
      <c r="I469" t="s">
        <v>612</v>
      </c>
      <c r="J469" t="s">
        <v>613</v>
      </c>
      <c r="K469" t="s">
        <v>614</v>
      </c>
      <c r="L469">
        <v>1368</v>
      </c>
      <c r="N469">
        <v>1011</v>
      </c>
      <c r="O469" t="s">
        <v>503</v>
      </c>
      <c r="P469" t="s">
        <v>503</v>
      </c>
      <c r="Q469">
        <v>1</v>
      </c>
      <c r="X469">
        <v>17.5</v>
      </c>
      <c r="Y469">
        <v>0</v>
      </c>
      <c r="Z469">
        <v>24.13</v>
      </c>
      <c r="AA469">
        <v>12.62</v>
      </c>
      <c r="AB469">
        <v>0</v>
      </c>
      <c r="AC469">
        <v>0</v>
      </c>
      <c r="AD469">
        <v>1</v>
      </c>
      <c r="AE469">
        <v>0</v>
      </c>
      <c r="AF469" t="s">
        <v>3</v>
      </c>
      <c r="AG469">
        <v>17.5</v>
      </c>
      <c r="AH469">
        <v>2</v>
      </c>
      <c r="AI469">
        <v>151752410</v>
      </c>
      <c r="AJ469">
        <v>391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</row>
    <row r="470" spans="1:44" x14ac:dyDescent="0.2">
      <c r="A470">
        <f>ROW(Source!A290)</f>
        <v>290</v>
      </c>
      <c r="B470">
        <v>151752424</v>
      </c>
      <c r="C470">
        <v>151752405</v>
      </c>
      <c r="D470">
        <v>37394962</v>
      </c>
      <c r="E470">
        <v>1</v>
      </c>
      <c r="F470">
        <v>1</v>
      </c>
      <c r="G470">
        <v>37345137</v>
      </c>
      <c r="H470">
        <v>3</v>
      </c>
      <c r="I470" t="s">
        <v>597</v>
      </c>
      <c r="J470" t="s">
        <v>598</v>
      </c>
      <c r="K470" t="s">
        <v>599</v>
      </c>
      <c r="L470">
        <v>1348</v>
      </c>
      <c r="N470">
        <v>1009</v>
      </c>
      <c r="O470" t="s">
        <v>511</v>
      </c>
      <c r="P470" t="s">
        <v>511</v>
      </c>
      <c r="Q470">
        <v>1000</v>
      </c>
      <c r="X470">
        <v>1.0499999999999999E-3</v>
      </c>
      <c r="Y470">
        <v>8596.85</v>
      </c>
      <c r="Z470">
        <v>0</v>
      </c>
      <c r="AA470">
        <v>0</v>
      </c>
      <c r="AB470">
        <v>0</v>
      </c>
      <c r="AC470">
        <v>0</v>
      </c>
      <c r="AD470">
        <v>1</v>
      </c>
      <c r="AE470">
        <v>0</v>
      </c>
      <c r="AF470" t="s">
        <v>3</v>
      </c>
      <c r="AG470">
        <v>1.0499999999999999E-3</v>
      </c>
      <c r="AH470">
        <v>2</v>
      </c>
      <c r="AI470">
        <v>151752411</v>
      </c>
      <c r="AJ470">
        <v>392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</row>
    <row r="471" spans="1:44" x14ac:dyDescent="0.2">
      <c r="A471">
        <f>ROW(Source!A290)</f>
        <v>290</v>
      </c>
      <c r="B471">
        <v>151752425</v>
      </c>
      <c r="C471">
        <v>151752405</v>
      </c>
      <c r="D471">
        <v>37393667</v>
      </c>
      <c r="E471">
        <v>1</v>
      </c>
      <c r="F471">
        <v>1</v>
      </c>
      <c r="G471">
        <v>37345137</v>
      </c>
      <c r="H471">
        <v>3</v>
      </c>
      <c r="I471" t="s">
        <v>618</v>
      </c>
      <c r="J471" t="s">
        <v>619</v>
      </c>
      <c r="K471" t="s">
        <v>620</v>
      </c>
      <c r="L471">
        <v>1354</v>
      </c>
      <c r="N471">
        <v>1010</v>
      </c>
      <c r="O471" t="s">
        <v>29</v>
      </c>
      <c r="P471" t="s">
        <v>29</v>
      </c>
      <c r="Q471">
        <v>1</v>
      </c>
      <c r="X471">
        <v>82</v>
      </c>
      <c r="Y471">
        <v>0.89</v>
      </c>
      <c r="Z471">
        <v>0</v>
      </c>
      <c r="AA471">
        <v>0</v>
      </c>
      <c r="AB471">
        <v>0</v>
      </c>
      <c r="AC471">
        <v>0</v>
      </c>
      <c r="AD471">
        <v>1</v>
      </c>
      <c r="AE471">
        <v>0</v>
      </c>
      <c r="AF471" t="s">
        <v>3</v>
      </c>
      <c r="AG471">
        <v>82</v>
      </c>
      <c r="AH471">
        <v>2</v>
      </c>
      <c r="AI471">
        <v>151752412</v>
      </c>
      <c r="AJ471">
        <v>393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</row>
    <row r="472" spans="1:44" x14ac:dyDescent="0.2">
      <c r="A472">
        <f>ROW(Source!A290)</f>
        <v>290</v>
      </c>
      <c r="B472">
        <v>151752426</v>
      </c>
      <c r="C472">
        <v>151752405</v>
      </c>
      <c r="D472">
        <v>37396617</v>
      </c>
      <c r="E472">
        <v>1</v>
      </c>
      <c r="F472">
        <v>1</v>
      </c>
      <c r="G472">
        <v>37345137</v>
      </c>
      <c r="H472">
        <v>3</v>
      </c>
      <c r="I472" t="s">
        <v>642</v>
      </c>
      <c r="J472" t="s">
        <v>643</v>
      </c>
      <c r="K472" t="s">
        <v>644</v>
      </c>
      <c r="L472">
        <v>1346</v>
      </c>
      <c r="N472">
        <v>1009</v>
      </c>
      <c r="O472" t="s">
        <v>507</v>
      </c>
      <c r="P472" t="s">
        <v>507</v>
      </c>
      <c r="Q472">
        <v>1</v>
      </c>
      <c r="X472">
        <v>0.03</v>
      </c>
      <c r="Y472">
        <v>520.52</v>
      </c>
      <c r="Z472">
        <v>0</v>
      </c>
      <c r="AA472">
        <v>0</v>
      </c>
      <c r="AB472">
        <v>0</v>
      </c>
      <c r="AC472">
        <v>0</v>
      </c>
      <c r="AD472">
        <v>1</v>
      </c>
      <c r="AE472">
        <v>0</v>
      </c>
      <c r="AF472" t="s">
        <v>3</v>
      </c>
      <c r="AG472">
        <v>0.03</v>
      </c>
      <c r="AH472">
        <v>2</v>
      </c>
      <c r="AI472">
        <v>151752413</v>
      </c>
      <c r="AJ472">
        <v>394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</row>
    <row r="473" spans="1:44" x14ac:dyDescent="0.2">
      <c r="A473">
        <f>ROW(Source!A290)</f>
        <v>290</v>
      </c>
      <c r="B473">
        <v>151752427</v>
      </c>
      <c r="C473">
        <v>151752405</v>
      </c>
      <c r="D473">
        <v>37393898</v>
      </c>
      <c r="E473">
        <v>1</v>
      </c>
      <c r="F473">
        <v>1</v>
      </c>
      <c r="G473">
        <v>37345137</v>
      </c>
      <c r="H473">
        <v>3</v>
      </c>
      <c r="I473" t="s">
        <v>636</v>
      </c>
      <c r="J473" t="s">
        <v>637</v>
      </c>
      <c r="K473" t="s">
        <v>638</v>
      </c>
      <c r="L473">
        <v>1348</v>
      </c>
      <c r="N473">
        <v>1009</v>
      </c>
      <c r="O473" t="s">
        <v>511</v>
      </c>
      <c r="P473" t="s">
        <v>511</v>
      </c>
      <c r="Q473">
        <v>1000</v>
      </c>
      <c r="X473">
        <v>6.8000000000000005E-4</v>
      </c>
      <c r="Y473">
        <v>16189.08</v>
      </c>
      <c r="Z473">
        <v>0</v>
      </c>
      <c r="AA473">
        <v>0</v>
      </c>
      <c r="AB473">
        <v>0</v>
      </c>
      <c r="AC473">
        <v>0</v>
      </c>
      <c r="AD473">
        <v>1</v>
      </c>
      <c r="AE473">
        <v>0</v>
      </c>
      <c r="AF473" t="s">
        <v>3</v>
      </c>
      <c r="AG473">
        <v>6.8000000000000005E-4</v>
      </c>
      <c r="AH473">
        <v>2</v>
      </c>
      <c r="AI473">
        <v>151752414</v>
      </c>
      <c r="AJ473">
        <v>395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</row>
    <row r="474" spans="1:44" x14ac:dyDescent="0.2">
      <c r="A474">
        <f>ROW(Source!A290)</f>
        <v>290</v>
      </c>
      <c r="B474">
        <v>151752428</v>
      </c>
      <c r="C474">
        <v>151752405</v>
      </c>
      <c r="D474">
        <v>37394291</v>
      </c>
      <c r="E474">
        <v>1</v>
      </c>
      <c r="F474">
        <v>1</v>
      </c>
      <c r="G474">
        <v>37345137</v>
      </c>
      <c r="H474">
        <v>3</v>
      </c>
      <c r="I474" t="s">
        <v>645</v>
      </c>
      <c r="J474" t="s">
        <v>646</v>
      </c>
      <c r="K474" t="s">
        <v>647</v>
      </c>
      <c r="L474">
        <v>1348</v>
      </c>
      <c r="N474">
        <v>1009</v>
      </c>
      <c r="O474" t="s">
        <v>511</v>
      </c>
      <c r="P474" t="s">
        <v>511</v>
      </c>
      <c r="Q474">
        <v>1000</v>
      </c>
      <c r="X474">
        <v>2.0999999999999999E-3</v>
      </c>
      <c r="Y474">
        <v>7982.5</v>
      </c>
      <c r="Z474">
        <v>0</v>
      </c>
      <c r="AA474">
        <v>0</v>
      </c>
      <c r="AB474">
        <v>0</v>
      </c>
      <c r="AC474">
        <v>0</v>
      </c>
      <c r="AD474">
        <v>1</v>
      </c>
      <c r="AE474">
        <v>0</v>
      </c>
      <c r="AF474" t="s">
        <v>3</v>
      </c>
      <c r="AG474">
        <v>2.0999999999999999E-3</v>
      </c>
      <c r="AH474">
        <v>2</v>
      </c>
      <c r="AI474">
        <v>151752415</v>
      </c>
      <c r="AJ474">
        <v>396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</row>
    <row r="475" spans="1:44" x14ac:dyDescent="0.2">
      <c r="A475">
        <f>ROW(Source!A290)</f>
        <v>290</v>
      </c>
      <c r="B475">
        <v>151752429</v>
      </c>
      <c r="C475">
        <v>151752405</v>
      </c>
      <c r="D475">
        <v>113490145</v>
      </c>
      <c r="E475">
        <v>1</v>
      </c>
      <c r="F475">
        <v>1</v>
      </c>
      <c r="G475">
        <v>37345137</v>
      </c>
      <c r="H475">
        <v>3</v>
      </c>
      <c r="I475" t="s">
        <v>648</v>
      </c>
      <c r="J475" t="s">
        <v>649</v>
      </c>
      <c r="K475" t="s">
        <v>650</v>
      </c>
      <c r="L475">
        <v>1358</v>
      </c>
      <c r="N475">
        <v>1010</v>
      </c>
      <c r="O475" t="s">
        <v>311</v>
      </c>
      <c r="P475" t="s">
        <v>311</v>
      </c>
      <c r="Q475">
        <v>10</v>
      </c>
      <c r="X475">
        <v>1.02</v>
      </c>
      <c r="Y475">
        <v>5.46</v>
      </c>
      <c r="Z475">
        <v>0</v>
      </c>
      <c r="AA475">
        <v>0</v>
      </c>
      <c r="AB475">
        <v>0</v>
      </c>
      <c r="AC475">
        <v>0</v>
      </c>
      <c r="AD475">
        <v>1</v>
      </c>
      <c r="AE475">
        <v>0</v>
      </c>
      <c r="AF475" t="s">
        <v>3</v>
      </c>
      <c r="AG475">
        <v>1.02</v>
      </c>
      <c r="AH475">
        <v>2</v>
      </c>
      <c r="AI475">
        <v>151752416</v>
      </c>
      <c r="AJ475">
        <v>397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</row>
    <row r="476" spans="1:44" x14ac:dyDescent="0.2">
      <c r="A476">
        <f>ROW(Source!A290)</f>
        <v>290</v>
      </c>
      <c r="B476">
        <v>151752430</v>
      </c>
      <c r="C476">
        <v>151752405</v>
      </c>
      <c r="D476">
        <v>122156179</v>
      </c>
      <c r="E476">
        <v>1</v>
      </c>
      <c r="F476">
        <v>1</v>
      </c>
      <c r="G476">
        <v>37345137</v>
      </c>
      <c r="H476">
        <v>3</v>
      </c>
      <c r="I476" t="s">
        <v>651</v>
      </c>
      <c r="J476" t="s">
        <v>652</v>
      </c>
      <c r="K476" t="s">
        <v>653</v>
      </c>
      <c r="L476">
        <v>1354</v>
      </c>
      <c r="N476">
        <v>1010</v>
      </c>
      <c r="O476" t="s">
        <v>29</v>
      </c>
      <c r="P476" t="s">
        <v>29</v>
      </c>
      <c r="Q476">
        <v>1</v>
      </c>
      <c r="X476">
        <v>8</v>
      </c>
      <c r="Y476">
        <v>14.99</v>
      </c>
      <c r="Z476">
        <v>0</v>
      </c>
      <c r="AA476">
        <v>0</v>
      </c>
      <c r="AB476">
        <v>0</v>
      </c>
      <c r="AC476">
        <v>0</v>
      </c>
      <c r="AD476">
        <v>1</v>
      </c>
      <c r="AE476">
        <v>0</v>
      </c>
      <c r="AF476" t="s">
        <v>3</v>
      </c>
      <c r="AG476">
        <v>8</v>
      </c>
      <c r="AH476">
        <v>2</v>
      </c>
      <c r="AI476">
        <v>151752417</v>
      </c>
      <c r="AJ476">
        <v>398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</row>
    <row r="477" spans="1:44" x14ac:dyDescent="0.2">
      <c r="A477">
        <f>ROW(Source!A290)</f>
        <v>290</v>
      </c>
      <c r="B477">
        <v>151752431</v>
      </c>
      <c r="C477">
        <v>151752405</v>
      </c>
      <c r="D477">
        <v>37406939</v>
      </c>
      <c r="E477">
        <v>1</v>
      </c>
      <c r="F477">
        <v>1</v>
      </c>
      <c r="G477">
        <v>37345137</v>
      </c>
      <c r="H477">
        <v>3</v>
      </c>
      <c r="I477" t="s">
        <v>654</v>
      </c>
      <c r="J477" t="s">
        <v>655</v>
      </c>
      <c r="K477" t="s">
        <v>656</v>
      </c>
      <c r="L477">
        <v>1356</v>
      </c>
      <c r="N477">
        <v>1010</v>
      </c>
      <c r="O477" t="s">
        <v>176</v>
      </c>
      <c r="P477" t="s">
        <v>176</v>
      </c>
      <c r="Q477">
        <v>1000</v>
      </c>
      <c r="X477">
        <v>4.1000000000000002E-2</v>
      </c>
      <c r="Y477">
        <v>920</v>
      </c>
      <c r="Z477">
        <v>0</v>
      </c>
      <c r="AA477">
        <v>0</v>
      </c>
      <c r="AB477">
        <v>0</v>
      </c>
      <c r="AC477">
        <v>0</v>
      </c>
      <c r="AD477">
        <v>1</v>
      </c>
      <c r="AE477">
        <v>0</v>
      </c>
      <c r="AF477" t="s">
        <v>3</v>
      </c>
      <c r="AG477">
        <v>4.1000000000000002E-2</v>
      </c>
      <c r="AH477">
        <v>2</v>
      </c>
      <c r="AI477">
        <v>151752418</v>
      </c>
      <c r="AJ477">
        <v>399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</row>
    <row r="478" spans="1:44" x14ac:dyDescent="0.2">
      <c r="A478">
        <f>ROW(Source!A290)</f>
        <v>290</v>
      </c>
      <c r="B478">
        <v>151752432</v>
      </c>
      <c r="C478">
        <v>151752405</v>
      </c>
      <c r="D478">
        <v>122100905</v>
      </c>
      <c r="E478">
        <v>37345137</v>
      </c>
      <c r="F478">
        <v>1</v>
      </c>
      <c r="G478">
        <v>37345137</v>
      </c>
      <c r="H478">
        <v>3</v>
      </c>
      <c r="I478" t="s">
        <v>444</v>
      </c>
      <c r="J478" t="s">
        <v>3</v>
      </c>
      <c r="K478" t="s">
        <v>445</v>
      </c>
      <c r="L478">
        <v>1301</v>
      </c>
      <c r="N478">
        <v>1003</v>
      </c>
      <c r="O478" t="s">
        <v>134</v>
      </c>
      <c r="P478" t="s">
        <v>134</v>
      </c>
      <c r="Q478">
        <v>1</v>
      </c>
      <c r="X478">
        <v>103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 t="s">
        <v>3</v>
      </c>
      <c r="AG478">
        <v>103</v>
      </c>
      <c r="AH478">
        <v>3</v>
      </c>
      <c r="AI478">
        <v>-1</v>
      </c>
      <c r="AJ478" t="s">
        <v>3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</row>
    <row r="479" spans="1:44" x14ac:dyDescent="0.2">
      <c r="A479">
        <f>ROW(Source!A290)</f>
        <v>290</v>
      </c>
      <c r="B479">
        <v>151752433</v>
      </c>
      <c r="C479">
        <v>151752405</v>
      </c>
      <c r="D479">
        <v>37358812</v>
      </c>
      <c r="E479">
        <v>37345137</v>
      </c>
      <c r="F479">
        <v>1</v>
      </c>
      <c r="G479">
        <v>37345137</v>
      </c>
      <c r="H479">
        <v>3</v>
      </c>
      <c r="I479" t="s">
        <v>447</v>
      </c>
      <c r="J479" t="s">
        <v>3</v>
      </c>
      <c r="K479" t="s">
        <v>448</v>
      </c>
      <c r="L479">
        <v>1354</v>
      </c>
      <c r="N479">
        <v>1010</v>
      </c>
      <c r="O479" t="s">
        <v>29</v>
      </c>
      <c r="P479" t="s">
        <v>29</v>
      </c>
      <c r="Q479">
        <v>1</v>
      </c>
      <c r="X479">
        <v>17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 t="s">
        <v>3</v>
      </c>
      <c r="AG479">
        <v>17</v>
      </c>
      <c r="AH479">
        <v>3</v>
      </c>
      <c r="AI479">
        <v>-1</v>
      </c>
      <c r="AJ479" t="s">
        <v>3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</row>
    <row r="480" spans="1:44" x14ac:dyDescent="0.2">
      <c r="A480">
        <f>ROW(Source!A290)</f>
        <v>290</v>
      </c>
      <c r="B480">
        <v>151752434</v>
      </c>
      <c r="C480">
        <v>151752405</v>
      </c>
      <c r="D480">
        <v>122110588</v>
      </c>
      <c r="E480">
        <v>37345137</v>
      </c>
      <c r="F480">
        <v>1</v>
      </c>
      <c r="G480">
        <v>37345137</v>
      </c>
      <c r="H480">
        <v>3</v>
      </c>
      <c r="I480" t="s">
        <v>450</v>
      </c>
      <c r="J480" t="s">
        <v>3</v>
      </c>
      <c r="K480" t="s">
        <v>451</v>
      </c>
      <c r="L480">
        <v>1355</v>
      </c>
      <c r="N480">
        <v>1010</v>
      </c>
      <c r="O480" t="s">
        <v>184</v>
      </c>
      <c r="P480" t="s">
        <v>184</v>
      </c>
      <c r="Q480">
        <v>100</v>
      </c>
      <c r="X480">
        <v>0.65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 t="s">
        <v>3</v>
      </c>
      <c r="AG480">
        <v>0.65</v>
      </c>
      <c r="AH480">
        <v>3</v>
      </c>
      <c r="AI480">
        <v>-1</v>
      </c>
      <c r="AJ480" t="s">
        <v>3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</row>
    <row r="481" spans="1:44" x14ac:dyDescent="0.2">
      <c r="A481">
        <f>ROW(Source!A290)</f>
        <v>290</v>
      </c>
      <c r="B481">
        <v>151752435</v>
      </c>
      <c r="C481">
        <v>151752405</v>
      </c>
      <c r="D481">
        <v>122111093</v>
      </c>
      <c r="E481">
        <v>37345137</v>
      </c>
      <c r="F481">
        <v>1</v>
      </c>
      <c r="G481">
        <v>37345137</v>
      </c>
      <c r="H481">
        <v>3</v>
      </c>
      <c r="I481" t="s">
        <v>453</v>
      </c>
      <c r="J481" t="s">
        <v>3</v>
      </c>
      <c r="K481" t="s">
        <v>454</v>
      </c>
      <c r="L481">
        <v>1354</v>
      </c>
      <c r="N481">
        <v>1010</v>
      </c>
      <c r="O481" t="s">
        <v>29</v>
      </c>
      <c r="P481" t="s">
        <v>29</v>
      </c>
      <c r="Q481">
        <v>1</v>
      </c>
      <c r="X481">
        <v>8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 t="s">
        <v>3</v>
      </c>
      <c r="AG481">
        <v>8</v>
      </c>
      <c r="AH481">
        <v>3</v>
      </c>
      <c r="AI481">
        <v>-1</v>
      </c>
      <c r="AJ481" t="s">
        <v>3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</row>
    <row r="482" spans="1:44" x14ac:dyDescent="0.2">
      <c r="A482">
        <f>ROW(Source!A290)</f>
        <v>290</v>
      </c>
      <c r="B482">
        <v>151752436</v>
      </c>
      <c r="C482">
        <v>151752405</v>
      </c>
      <c r="D482">
        <v>122112055</v>
      </c>
      <c r="E482">
        <v>37345137</v>
      </c>
      <c r="F482">
        <v>1</v>
      </c>
      <c r="G482">
        <v>37345137</v>
      </c>
      <c r="H482">
        <v>3</v>
      </c>
      <c r="I482" t="s">
        <v>456</v>
      </c>
      <c r="J482" t="s">
        <v>3</v>
      </c>
      <c r="K482" t="s">
        <v>457</v>
      </c>
      <c r="L482">
        <v>1354</v>
      </c>
      <c r="N482">
        <v>1010</v>
      </c>
      <c r="O482" t="s">
        <v>29</v>
      </c>
      <c r="P482" t="s">
        <v>29</v>
      </c>
      <c r="Q482">
        <v>1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 t="s">
        <v>3</v>
      </c>
      <c r="AG482">
        <v>0</v>
      </c>
      <c r="AH482">
        <v>3</v>
      </c>
      <c r="AI482">
        <v>-1</v>
      </c>
      <c r="AJ482" t="s">
        <v>3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</row>
    <row r="483" spans="1:44" x14ac:dyDescent="0.2">
      <c r="A483">
        <f>ROW(Source!A291)</f>
        <v>291</v>
      </c>
      <c r="B483">
        <v>151752419</v>
      </c>
      <c r="C483">
        <v>151752405</v>
      </c>
      <c r="D483">
        <v>37345142</v>
      </c>
      <c r="E483">
        <v>37345137</v>
      </c>
      <c r="F483">
        <v>1</v>
      </c>
      <c r="G483">
        <v>37345137</v>
      </c>
      <c r="H483">
        <v>1</v>
      </c>
      <c r="I483" t="s">
        <v>497</v>
      </c>
      <c r="J483" t="s">
        <v>3</v>
      </c>
      <c r="K483" t="s">
        <v>498</v>
      </c>
      <c r="L483">
        <v>1191</v>
      </c>
      <c r="N483">
        <v>1013</v>
      </c>
      <c r="O483" t="s">
        <v>499</v>
      </c>
      <c r="P483" t="s">
        <v>499</v>
      </c>
      <c r="Q483">
        <v>1</v>
      </c>
      <c r="X483">
        <v>26.8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1</v>
      </c>
      <c r="AE483">
        <v>1</v>
      </c>
      <c r="AF483" t="s">
        <v>3</v>
      </c>
      <c r="AG483">
        <v>26.8</v>
      </c>
      <c r="AH483">
        <v>2</v>
      </c>
      <c r="AI483">
        <v>151752406</v>
      </c>
      <c r="AJ483">
        <v>400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</row>
    <row r="484" spans="1:44" x14ac:dyDescent="0.2">
      <c r="A484">
        <f>ROW(Source!A291)</f>
        <v>291</v>
      </c>
      <c r="B484">
        <v>151752420</v>
      </c>
      <c r="C484">
        <v>151752405</v>
      </c>
      <c r="D484">
        <v>37418162</v>
      </c>
      <c r="E484">
        <v>1</v>
      </c>
      <c r="F484">
        <v>1</v>
      </c>
      <c r="G484">
        <v>37345137</v>
      </c>
      <c r="H484">
        <v>2</v>
      </c>
      <c r="I484" t="s">
        <v>591</v>
      </c>
      <c r="J484" t="s">
        <v>592</v>
      </c>
      <c r="K484" t="s">
        <v>593</v>
      </c>
      <c r="L484">
        <v>1368</v>
      </c>
      <c r="N484">
        <v>1011</v>
      </c>
      <c r="O484" t="s">
        <v>503</v>
      </c>
      <c r="P484" t="s">
        <v>503</v>
      </c>
      <c r="Q484">
        <v>1</v>
      </c>
      <c r="X484">
        <v>5.53</v>
      </c>
      <c r="Y484">
        <v>0</v>
      </c>
      <c r="Z484">
        <v>7.11</v>
      </c>
      <c r="AA484">
        <v>0</v>
      </c>
      <c r="AB484">
        <v>0</v>
      </c>
      <c r="AC484">
        <v>0</v>
      </c>
      <c r="AD484">
        <v>1</v>
      </c>
      <c r="AE484">
        <v>0</v>
      </c>
      <c r="AF484" t="s">
        <v>3</v>
      </c>
      <c r="AG484">
        <v>5.53</v>
      </c>
      <c r="AH484">
        <v>2</v>
      </c>
      <c r="AI484">
        <v>151752407</v>
      </c>
      <c r="AJ484">
        <v>401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</row>
    <row r="485" spans="1:44" x14ac:dyDescent="0.2">
      <c r="A485">
        <f>ROW(Source!A291)</f>
        <v>291</v>
      </c>
      <c r="B485">
        <v>151752421</v>
      </c>
      <c r="C485">
        <v>151752405</v>
      </c>
      <c r="D485">
        <v>37418445</v>
      </c>
      <c r="E485">
        <v>1</v>
      </c>
      <c r="F485">
        <v>1</v>
      </c>
      <c r="G485">
        <v>37345137</v>
      </c>
      <c r="H485">
        <v>2</v>
      </c>
      <c r="I485" t="s">
        <v>567</v>
      </c>
      <c r="J485" t="s">
        <v>568</v>
      </c>
      <c r="K485" t="s">
        <v>569</v>
      </c>
      <c r="L485">
        <v>1368</v>
      </c>
      <c r="N485">
        <v>1011</v>
      </c>
      <c r="O485" t="s">
        <v>503</v>
      </c>
      <c r="P485" t="s">
        <v>503</v>
      </c>
      <c r="Q485">
        <v>1</v>
      </c>
      <c r="X485">
        <v>0.43</v>
      </c>
      <c r="Y485">
        <v>0</v>
      </c>
      <c r="Z485">
        <v>83.1</v>
      </c>
      <c r="AA485">
        <v>12.62</v>
      </c>
      <c r="AB485">
        <v>0</v>
      </c>
      <c r="AC485">
        <v>0</v>
      </c>
      <c r="AD485">
        <v>1</v>
      </c>
      <c r="AE485">
        <v>0</v>
      </c>
      <c r="AF485" t="s">
        <v>3</v>
      </c>
      <c r="AG485">
        <v>0.43</v>
      </c>
      <c r="AH485">
        <v>2</v>
      </c>
      <c r="AI485">
        <v>151752408</v>
      </c>
      <c r="AJ485">
        <v>402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</row>
    <row r="486" spans="1:44" x14ac:dyDescent="0.2">
      <c r="A486">
        <f>ROW(Source!A291)</f>
        <v>291</v>
      </c>
      <c r="B486">
        <v>151752422</v>
      </c>
      <c r="C486">
        <v>151752405</v>
      </c>
      <c r="D486">
        <v>37418483</v>
      </c>
      <c r="E486">
        <v>1</v>
      </c>
      <c r="F486">
        <v>1</v>
      </c>
      <c r="G486">
        <v>37345137</v>
      </c>
      <c r="H486">
        <v>2</v>
      </c>
      <c r="I486" t="s">
        <v>594</v>
      </c>
      <c r="J486" t="s">
        <v>595</v>
      </c>
      <c r="K486" t="s">
        <v>596</v>
      </c>
      <c r="L486">
        <v>1368</v>
      </c>
      <c r="N486">
        <v>1011</v>
      </c>
      <c r="O486" t="s">
        <v>503</v>
      </c>
      <c r="P486" t="s">
        <v>503</v>
      </c>
      <c r="Q486">
        <v>1</v>
      </c>
      <c r="X486">
        <v>5.33</v>
      </c>
      <c r="Y486">
        <v>0</v>
      </c>
      <c r="Z486">
        <v>0.77</v>
      </c>
      <c r="AA486">
        <v>0</v>
      </c>
      <c r="AB486">
        <v>0</v>
      </c>
      <c r="AC486">
        <v>0</v>
      </c>
      <c r="AD486">
        <v>1</v>
      </c>
      <c r="AE486">
        <v>0</v>
      </c>
      <c r="AF486" t="s">
        <v>3</v>
      </c>
      <c r="AG486">
        <v>5.33</v>
      </c>
      <c r="AH486">
        <v>2</v>
      </c>
      <c r="AI486">
        <v>151752409</v>
      </c>
      <c r="AJ486">
        <v>403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</row>
    <row r="487" spans="1:44" x14ac:dyDescent="0.2">
      <c r="A487">
        <f>ROW(Source!A291)</f>
        <v>291</v>
      </c>
      <c r="B487">
        <v>151752423</v>
      </c>
      <c r="C487">
        <v>151752405</v>
      </c>
      <c r="D487">
        <v>113490354</v>
      </c>
      <c r="E487">
        <v>1</v>
      </c>
      <c r="F487">
        <v>1</v>
      </c>
      <c r="G487">
        <v>37345137</v>
      </c>
      <c r="H487">
        <v>2</v>
      </c>
      <c r="I487" t="s">
        <v>612</v>
      </c>
      <c r="J487" t="s">
        <v>613</v>
      </c>
      <c r="K487" t="s">
        <v>614</v>
      </c>
      <c r="L487">
        <v>1368</v>
      </c>
      <c r="N487">
        <v>1011</v>
      </c>
      <c r="O487" t="s">
        <v>503</v>
      </c>
      <c r="P487" t="s">
        <v>503</v>
      </c>
      <c r="Q487">
        <v>1</v>
      </c>
      <c r="X487">
        <v>17.5</v>
      </c>
      <c r="Y487">
        <v>0</v>
      </c>
      <c r="Z487">
        <v>24.13</v>
      </c>
      <c r="AA487">
        <v>12.62</v>
      </c>
      <c r="AB487">
        <v>0</v>
      </c>
      <c r="AC487">
        <v>0</v>
      </c>
      <c r="AD487">
        <v>1</v>
      </c>
      <c r="AE487">
        <v>0</v>
      </c>
      <c r="AF487" t="s">
        <v>3</v>
      </c>
      <c r="AG487">
        <v>17.5</v>
      </c>
      <c r="AH487">
        <v>2</v>
      </c>
      <c r="AI487">
        <v>151752410</v>
      </c>
      <c r="AJ487">
        <v>404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</row>
    <row r="488" spans="1:44" x14ac:dyDescent="0.2">
      <c r="A488">
        <f>ROW(Source!A291)</f>
        <v>291</v>
      </c>
      <c r="B488">
        <v>151752424</v>
      </c>
      <c r="C488">
        <v>151752405</v>
      </c>
      <c r="D488">
        <v>37394962</v>
      </c>
      <c r="E488">
        <v>1</v>
      </c>
      <c r="F488">
        <v>1</v>
      </c>
      <c r="G488">
        <v>37345137</v>
      </c>
      <c r="H488">
        <v>3</v>
      </c>
      <c r="I488" t="s">
        <v>597</v>
      </c>
      <c r="J488" t="s">
        <v>598</v>
      </c>
      <c r="K488" t="s">
        <v>599</v>
      </c>
      <c r="L488">
        <v>1348</v>
      </c>
      <c r="N488">
        <v>1009</v>
      </c>
      <c r="O488" t="s">
        <v>511</v>
      </c>
      <c r="P488" t="s">
        <v>511</v>
      </c>
      <c r="Q488">
        <v>1000</v>
      </c>
      <c r="X488">
        <v>1.0499999999999999E-3</v>
      </c>
      <c r="Y488">
        <v>8596.85</v>
      </c>
      <c r="Z488">
        <v>0</v>
      </c>
      <c r="AA488">
        <v>0</v>
      </c>
      <c r="AB488">
        <v>0</v>
      </c>
      <c r="AC488">
        <v>0</v>
      </c>
      <c r="AD488">
        <v>1</v>
      </c>
      <c r="AE488">
        <v>0</v>
      </c>
      <c r="AF488" t="s">
        <v>3</v>
      </c>
      <c r="AG488">
        <v>1.0499999999999999E-3</v>
      </c>
      <c r="AH488">
        <v>2</v>
      </c>
      <c r="AI488">
        <v>151752411</v>
      </c>
      <c r="AJ488">
        <v>405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</row>
    <row r="489" spans="1:44" x14ac:dyDescent="0.2">
      <c r="A489">
        <f>ROW(Source!A291)</f>
        <v>291</v>
      </c>
      <c r="B489">
        <v>151752425</v>
      </c>
      <c r="C489">
        <v>151752405</v>
      </c>
      <c r="D489">
        <v>37393667</v>
      </c>
      <c r="E489">
        <v>1</v>
      </c>
      <c r="F489">
        <v>1</v>
      </c>
      <c r="G489">
        <v>37345137</v>
      </c>
      <c r="H489">
        <v>3</v>
      </c>
      <c r="I489" t="s">
        <v>618</v>
      </c>
      <c r="J489" t="s">
        <v>619</v>
      </c>
      <c r="K489" t="s">
        <v>620</v>
      </c>
      <c r="L489">
        <v>1354</v>
      </c>
      <c r="N489">
        <v>1010</v>
      </c>
      <c r="O489" t="s">
        <v>29</v>
      </c>
      <c r="P489" t="s">
        <v>29</v>
      </c>
      <c r="Q489">
        <v>1</v>
      </c>
      <c r="X489">
        <v>82</v>
      </c>
      <c r="Y489">
        <v>0.89</v>
      </c>
      <c r="Z489">
        <v>0</v>
      </c>
      <c r="AA489">
        <v>0</v>
      </c>
      <c r="AB489">
        <v>0</v>
      </c>
      <c r="AC489">
        <v>0</v>
      </c>
      <c r="AD489">
        <v>1</v>
      </c>
      <c r="AE489">
        <v>0</v>
      </c>
      <c r="AF489" t="s">
        <v>3</v>
      </c>
      <c r="AG489">
        <v>82</v>
      </c>
      <c r="AH489">
        <v>2</v>
      </c>
      <c r="AI489">
        <v>151752412</v>
      </c>
      <c r="AJ489">
        <v>406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</row>
    <row r="490" spans="1:44" x14ac:dyDescent="0.2">
      <c r="A490">
        <f>ROW(Source!A291)</f>
        <v>291</v>
      </c>
      <c r="B490">
        <v>151752426</v>
      </c>
      <c r="C490">
        <v>151752405</v>
      </c>
      <c r="D490">
        <v>37396617</v>
      </c>
      <c r="E490">
        <v>1</v>
      </c>
      <c r="F490">
        <v>1</v>
      </c>
      <c r="G490">
        <v>37345137</v>
      </c>
      <c r="H490">
        <v>3</v>
      </c>
      <c r="I490" t="s">
        <v>642</v>
      </c>
      <c r="J490" t="s">
        <v>643</v>
      </c>
      <c r="K490" t="s">
        <v>644</v>
      </c>
      <c r="L490">
        <v>1346</v>
      </c>
      <c r="N490">
        <v>1009</v>
      </c>
      <c r="O490" t="s">
        <v>507</v>
      </c>
      <c r="P490" t="s">
        <v>507</v>
      </c>
      <c r="Q490">
        <v>1</v>
      </c>
      <c r="X490">
        <v>0.03</v>
      </c>
      <c r="Y490">
        <v>520.52</v>
      </c>
      <c r="Z490">
        <v>0</v>
      </c>
      <c r="AA490">
        <v>0</v>
      </c>
      <c r="AB490">
        <v>0</v>
      </c>
      <c r="AC490">
        <v>0</v>
      </c>
      <c r="AD490">
        <v>1</v>
      </c>
      <c r="AE490">
        <v>0</v>
      </c>
      <c r="AF490" t="s">
        <v>3</v>
      </c>
      <c r="AG490">
        <v>0.03</v>
      </c>
      <c r="AH490">
        <v>2</v>
      </c>
      <c r="AI490">
        <v>151752413</v>
      </c>
      <c r="AJ490">
        <v>407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</row>
    <row r="491" spans="1:44" x14ac:dyDescent="0.2">
      <c r="A491">
        <f>ROW(Source!A291)</f>
        <v>291</v>
      </c>
      <c r="B491">
        <v>151752427</v>
      </c>
      <c r="C491">
        <v>151752405</v>
      </c>
      <c r="D491">
        <v>37393898</v>
      </c>
      <c r="E491">
        <v>1</v>
      </c>
      <c r="F491">
        <v>1</v>
      </c>
      <c r="G491">
        <v>37345137</v>
      </c>
      <c r="H491">
        <v>3</v>
      </c>
      <c r="I491" t="s">
        <v>636</v>
      </c>
      <c r="J491" t="s">
        <v>637</v>
      </c>
      <c r="K491" t="s">
        <v>638</v>
      </c>
      <c r="L491">
        <v>1348</v>
      </c>
      <c r="N491">
        <v>1009</v>
      </c>
      <c r="O491" t="s">
        <v>511</v>
      </c>
      <c r="P491" t="s">
        <v>511</v>
      </c>
      <c r="Q491">
        <v>1000</v>
      </c>
      <c r="X491">
        <v>6.8000000000000005E-4</v>
      </c>
      <c r="Y491">
        <v>16189.08</v>
      </c>
      <c r="Z491">
        <v>0</v>
      </c>
      <c r="AA491">
        <v>0</v>
      </c>
      <c r="AB491">
        <v>0</v>
      </c>
      <c r="AC491">
        <v>0</v>
      </c>
      <c r="AD491">
        <v>1</v>
      </c>
      <c r="AE491">
        <v>0</v>
      </c>
      <c r="AF491" t="s">
        <v>3</v>
      </c>
      <c r="AG491">
        <v>6.8000000000000005E-4</v>
      </c>
      <c r="AH491">
        <v>2</v>
      </c>
      <c r="AI491">
        <v>151752414</v>
      </c>
      <c r="AJ491">
        <v>408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</row>
    <row r="492" spans="1:44" x14ac:dyDescent="0.2">
      <c r="A492">
        <f>ROW(Source!A291)</f>
        <v>291</v>
      </c>
      <c r="B492">
        <v>151752428</v>
      </c>
      <c r="C492">
        <v>151752405</v>
      </c>
      <c r="D492">
        <v>37394291</v>
      </c>
      <c r="E492">
        <v>1</v>
      </c>
      <c r="F492">
        <v>1</v>
      </c>
      <c r="G492">
        <v>37345137</v>
      </c>
      <c r="H492">
        <v>3</v>
      </c>
      <c r="I492" t="s">
        <v>645</v>
      </c>
      <c r="J492" t="s">
        <v>646</v>
      </c>
      <c r="K492" t="s">
        <v>647</v>
      </c>
      <c r="L492">
        <v>1348</v>
      </c>
      <c r="N492">
        <v>1009</v>
      </c>
      <c r="O492" t="s">
        <v>511</v>
      </c>
      <c r="P492" t="s">
        <v>511</v>
      </c>
      <c r="Q492">
        <v>1000</v>
      </c>
      <c r="X492">
        <v>2.0999999999999999E-3</v>
      </c>
      <c r="Y492">
        <v>7982.5</v>
      </c>
      <c r="Z492">
        <v>0</v>
      </c>
      <c r="AA492">
        <v>0</v>
      </c>
      <c r="AB492">
        <v>0</v>
      </c>
      <c r="AC492">
        <v>0</v>
      </c>
      <c r="AD492">
        <v>1</v>
      </c>
      <c r="AE492">
        <v>0</v>
      </c>
      <c r="AF492" t="s">
        <v>3</v>
      </c>
      <c r="AG492">
        <v>2.0999999999999999E-3</v>
      </c>
      <c r="AH492">
        <v>2</v>
      </c>
      <c r="AI492">
        <v>151752415</v>
      </c>
      <c r="AJ492">
        <v>409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</row>
    <row r="493" spans="1:44" x14ac:dyDescent="0.2">
      <c r="A493">
        <f>ROW(Source!A291)</f>
        <v>291</v>
      </c>
      <c r="B493">
        <v>151752429</v>
      </c>
      <c r="C493">
        <v>151752405</v>
      </c>
      <c r="D493">
        <v>113490145</v>
      </c>
      <c r="E493">
        <v>1</v>
      </c>
      <c r="F493">
        <v>1</v>
      </c>
      <c r="G493">
        <v>37345137</v>
      </c>
      <c r="H493">
        <v>3</v>
      </c>
      <c r="I493" t="s">
        <v>648</v>
      </c>
      <c r="J493" t="s">
        <v>649</v>
      </c>
      <c r="K493" t="s">
        <v>650</v>
      </c>
      <c r="L493">
        <v>1358</v>
      </c>
      <c r="N493">
        <v>1010</v>
      </c>
      <c r="O493" t="s">
        <v>311</v>
      </c>
      <c r="P493" t="s">
        <v>311</v>
      </c>
      <c r="Q493">
        <v>10</v>
      </c>
      <c r="X493">
        <v>1.02</v>
      </c>
      <c r="Y493">
        <v>5.46</v>
      </c>
      <c r="Z493">
        <v>0</v>
      </c>
      <c r="AA493">
        <v>0</v>
      </c>
      <c r="AB493">
        <v>0</v>
      </c>
      <c r="AC493">
        <v>0</v>
      </c>
      <c r="AD493">
        <v>1</v>
      </c>
      <c r="AE493">
        <v>0</v>
      </c>
      <c r="AF493" t="s">
        <v>3</v>
      </c>
      <c r="AG493">
        <v>1.02</v>
      </c>
      <c r="AH493">
        <v>2</v>
      </c>
      <c r="AI493">
        <v>151752416</v>
      </c>
      <c r="AJ493">
        <v>410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</row>
    <row r="494" spans="1:44" x14ac:dyDescent="0.2">
      <c r="A494">
        <f>ROW(Source!A291)</f>
        <v>291</v>
      </c>
      <c r="B494">
        <v>151752430</v>
      </c>
      <c r="C494">
        <v>151752405</v>
      </c>
      <c r="D494">
        <v>122156179</v>
      </c>
      <c r="E494">
        <v>1</v>
      </c>
      <c r="F494">
        <v>1</v>
      </c>
      <c r="G494">
        <v>37345137</v>
      </c>
      <c r="H494">
        <v>3</v>
      </c>
      <c r="I494" t="s">
        <v>651</v>
      </c>
      <c r="J494" t="s">
        <v>652</v>
      </c>
      <c r="K494" t="s">
        <v>653</v>
      </c>
      <c r="L494">
        <v>1354</v>
      </c>
      <c r="N494">
        <v>1010</v>
      </c>
      <c r="O494" t="s">
        <v>29</v>
      </c>
      <c r="P494" t="s">
        <v>29</v>
      </c>
      <c r="Q494">
        <v>1</v>
      </c>
      <c r="X494">
        <v>8</v>
      </c>
      <c r="Y494">
        <v>14.99</v>
      </c>
      <c r="Z494">
        <v>0</v>
      </c>
      <c r="AA494">
        <v>0</v>
      </c>
      <c r="AB494">
        <v>0</v>
      </c>
      <c r="AC494">
        <v>0</v>
      </c>
      <c r="AD494">
        <v>1</v>
      </c>
      <c r="AE494">
        <v>0</v>
      </c>
      <c r="AF494" t="s">
        <v>3</v>
      </c>
      <c r="AG494">
        <v>8</v>
      </c>
      <c r="AH494">
        <v>2</v>
      </c>
      <c r="AI494">
        <v>151752417</v>
      </c>
      <c r="AJ494">
        <v>411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</row>
    <row r="495" spans="1:44" x14ac:dyDescent="0.2">
      <c r="A495">
        <f>ROW(Source!A291)</f>
        <v>291</v>
      </c>
      <c r="B495">
        <v>151752431</v>
      </c>
      <c r="C495">
        <v>151752405</v>
      </c>
      <c r="D495">
        <v>37406939</v>
      </c>
      <c r="E495">
        <v>1</v>
      </c>
      <c r="F495">
        <v>1</v>
      </c>
      <c r="G495">
        <v>37345137</v>
      </c>
      <c r="H495">
        <v>3</v>
      </c>
      <c r="I495" t="s">
        <v>654</v>
      </c>
      <c r="J495" t="s">
        <v>655</v>
      </c>
      <c r="K495" t="s">
        <v>656</v>
      </c>
      <c r="L495">
        <v>1356</v>
      </c>
      <c r="N495">
        <v>1010</v>
      </c>
      <c r="O495" t="s">
        <v>176</v>
      </c>
      <c r="P495" t="s">
        <v>176</v>
      </c>
      <c r="Q495">
        <v>1000</v>
      </c>
      <c r="X495">
        <v>4.1000000000000002E-2</v>
      </c>
      <c r="Y495">
        <v>920</v>
      </c>
      <c r="Z495">
        <v>0</v>
      </c>
      <c r="AA495">
        <v>0</v>
      </c>
      <c r="AB495">
        <v>0</v>
      </c>
      <c r="AC495">
        <v>0</v>
      </c>
      <c r="AD495">
        <v>1</v>
      </c>
      <c r="AE495">
        <v>0</v>
      </c>
      <c r="AF495" t="s">
        <v>3</v>
      </c>
      <c r="AG495">
        <v>4.1000000000000002E-2</v>
      </c>
      <c r="AH495">
        <v>2</v>
      </c>
      <c r="AI495">
        <v>151752418</v>
      </c>
      <c r="AJ495">
        <v>412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</row>
    <row r="496" spans="1:44" x14ac:dyDescent="0.2">
      <c r="A496">
        <f>ROW(Source!A291)</f>
        <v>291</v>
      </c>
      <c r="B496">
        <v>151752432</v>
      </c>
      <c r="C496">
        <v>151752405</v>
      </c>
      <c r="D496">
        <v>122100905</v>
      </c>
      <c r="E496">
        <v>37345137</v>
      </c>
      <c r="F496">
        <v>1</v>
      </c>
      <c r="G496">
        <v>37345137</v>
      </c>
      <c r="H496">
        <v>3</v>
      </c>
      <c r="I496" t="s">
        <v>444</v>
      </c>
      <c r="J496" t="s">
        <v>3</v>
      </c>
      <c r="K496" t="s">
        <v>445</v>
      </c>
      <c r="L496">
        <v>1301</v>
      </c>
      <c r="N496">
        <v>1003</v>
      </c>
      <c r="O496" t="s">
        <v>134</v>
      </c>
      <c r="P496" t="s">
        <v>134</v>
      </c>
      <c r="Q496">
        <v>1</v>
      </c>
      <c r="X496">
        <v>103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 t="s">
        <v>3</v>
      </c>
      <c r="AG496">
        <v>103</v>
      </c>
      <c r="AH496">
        <v>3</v>
      </c>
      <c r="AI496">
        <v>-1</v>
      </c>
      <c r="AJ496" t="s">
        <v>3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</row>
    <row r="497" spans="1:44" x14ac:dyDescent="0.2">
      <c r="A497">
        <f>ROW(Source!A291)</f>
        <v>291</v>
      </c>
      <c r="B497">
        <v>151752433</v>
      </c>
      <c r="C497">
        <v>151752405</v>
      </c>
      <c r="D497">
        <v>37358812</v>
      </c>
      <c r="E497">
        <v>37345137</v>
      </c>
      <c r="F497">
        <v>1</v>
      </c>
      <c r="G497">
        <v>37345137</v>
      </c>
      <c r="H497">
        <v>3</v>
      </c>
      <c r="I497" t="s">
        <v>447</v>
      </c>
      <c r="J497" t="s">
        <v>3</v>
      </c>
      <c r="K497" t="s">
        <v>448</v>
      </c>
      <c r="L497">
        <v>1354</v>
      </c>
      <c r="N497">
        <v>1010</v>
      </c>
      <c r="O497" t="s">
        <v>29</v>
      </c>
      <c r="P497" t="s">
        <v>29</v>
      </c>
      <c r="Q497">
        <v>1</v>
      </c>
      <c r="X497">
        <v>17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 t="s">
        <v>3</v>
      </c>
      <c r="AG497">
        <v>17</v>
      </c>
      <c r="AH497">
        <v>3</v>
      </c>
      <c r="AI497">
        <v>-1</v>
      </c>
      <c r="AJ497" t="s">
        <v>3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</row>
    <row r="498" spans="1:44" x14ac:dyDescent="0.2">
      <c r="A498">
        <f>ROW(Source!A291)</f>
        <v>291</v>
      </c>
      <c r="B498">
        <v>151752434</v>
      </c>
      <c r="C498">
        <v>151752405</v>
      </c>
      <c r="D498">
        <v>122110588</v>
      </c>
      <c r="E498">
        <v>37345137</v>
      </c>
      <c r="F498">
        <v>1</v>
      </c>
      <c r="G498">
        <v>37345137</v>
      </c>
      <c r="H498">
        <v>3</v>
      </c>
      <c r="I498" t="s">
        <v>450</v>
      </c>
      <c r="J498" t="s">
        <v>3</v>
      </c>
      <c r="K498" t="s">
        <v>451</v>
      </c>
      <c r="L498">
        <v>1355</v>
      </c>
      <c r="N498">
        <v>1010</v>
      </c>
      <c r="O498" t="s">
        <v>184</v>
      </c>
      <c r="P498" t="s">
        <v>184</v>
      </c>
      <c r="Q498">
        <v>100</v>
      </c>
      <c r="X498">
        <v>0.65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 t="s">
        <v>3</v>
      </c>
      <c r="AG498">
        <v>0.65</v>
      </c>
      <c r="AH498">
        <v>3</v>
      </c>
      <c r="AI498">
        <v>-1</v>
      </c>
      <c r="AJ498" t="s">
        <v>3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</row>
    <row r="499" spans="1:44" x14ac:dyDescent="0.2">
      <c r="A499">
        <f>ROW(Source!A291)</f>
        <v>291</v>
      </c>
      <c r="B499">
        <v>151752435</v>
      </c>
      <c r="C499">
        <v>151752405</v>
      </c>
      <c r="D499">
        <v>122111093</v>
      </c>
      <c r="E499">
        <v>37345137</v>
      </c>
      <c r="F499">
        <v>1</v>
      </c>
      <c r="G499">
        <v>37345137</v>
      </c>
      <c r="H499">
        <v>3</v>
      </c>
      <c r="I499" t="s">
        <v>453</v>
      </c>
      <c r="J499" t="s">
        <v>3</v>
      </c>
      <c r="K499" t="s">
        <v>454</v>
      </c>
      <c r="L499">
        <v>1354</v>
      </c>
      <c r="N499">
        <v>1010</v>
      </c>
      <c r="O499" t="s">
        <v>29</v>
      </c>
      <c r="P499" t="s">
        <v>29</v>
      </c>
      <c r="Q499">
        <v>1</v>
      </c>
      <c r="X499">
        <v>8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 t="s">
        <v>3</v>
      </c>
      <c r="AG499">
        <v>8</v>
      </c>
      <c r="AH499">
        <v>3</v>
      </c>
      <c r="AI499">
        <v>-1</v>
      </c>
      <c r="AJ499" t="s">
        <v>3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</row>
    <row r="500" spans="1:44" x14ac:dyDescent="0.2">
      <c r="A500">
        <f>ROW(Source!A291)</f>
        <v>291</v>
      </c>
      <c r="B500">
        <v>151752436</v>
      </c>
      <c r="C500">
        <v>151752405</v>
      </c>
      <c r="D500">
        <v>122112055</v>
      </c>
      <c r="E500">
        <v>37345137</v>
      </c>
      <c r="F500">
        <v>1</v>
      </c>
      <c r="G500">
        <v>37345137</v>
      </c>
      <c r="H500">
        <v>3</v>
      </c>
      <c r="I500" t="s">
        <v>456</v>
      </c>
      <c r="J500" t="s">
        <v>3</v>
      </c>
      <c r="K500" t="s">
        <v>457</v>
      </c>
      <c r="L500">
        <v>1354</v>
      </c>
      <c r="N500">
        <v>1010</v>
      </c>
      <c r="O500" t="s">
        <v>29</v>
      </c>
      <c r="P500" t="s">
        <v>29</v>
      </c>
      <c r="Q500">
        <v>1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 t="s">
        <v>3</v>
      </c>
      <c r="AG500">
        <v>0</v>
      </c>
      <c r="AH500">
        <v>3</v>
      </c>
      <c r="AI500">
        <v>-1</v>
      </c>
      <c r="AJ500" t="s">
        <v>3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</row>
    <row r="501" spans="1:44" x14ac:dyDescent="0.2">
      <c r="A501">
        <f>ROW(Source!A294)</f>
        <v>294</v>
      </c>
      <c r="B501">
        <v>151752440</v>
      </c>
      <c r="C501">
        <v>151752438</v>
      </c>
      <c r="D501">
        <v>37345142</v>
      </c>
      <c r="E501">
        <v>37345137</v>
      </c>
      <c r="F501">
        <v>1</v>
      </c>
      <c r="G501">
        <v>37345137</v>
      </c>
      <c r="H501">
        <v>1</v>
      </c>
      <c r="I501" t="s">
        <v>497</v>
      </c>
      <c r="J501" t="s">
        <v>3</v>
      </c>
      <c r="K501" t="s">
        <v>498</v>
      </c>
      <c r="L501">
        <v>1191</v>
      </c>
      <c r="N501">
        <v>1013</v>
      </c>
      <c r="O501" t="s">
        <v>499</v>
      </c>
      <c r="P501" t="s">
        <v>499</v>
      </c>
      <c r="Q501">
        <v>1</v>
      </c>
      <c r="X501">
        <v>0.55000000000000004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1</v>
      </c>
      <c r="AE501">
        <v>1</v>
      </c>
      <c r="AF501" t="s">
        <v>3</v>
      </c>
      <c r="AG501">
        <v>0.55000000000000004</v>
      </c>
      <c r="AH501">
        <v>2</v>
      </c>
      <c r="AI501">
        <v>151752439</v>
      </c>
      <c r="AJ501">
        <v>413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</row>
    <row r="502" spans="1:44" x14ac:dyDescent="0.2">
      <c r="A502">
        <f>ROW(Source!A295)</f>
        <v>295</v>
      </c>
      <c r="B502">
        <v>151752440</v>
      </c>
      <c r="C502">
        <v>151752438</v>
      </c>
      <c r="D502">
        <v>37345142</v>
      </c>
      <c r="E502">
        <v>37345137</v>
      </c>
      <c r="F502">
        <v>1</v>
      </c>
      <c r="G502">
        <v>37345137</v>
      </c>
      <c r="H502">
        <v>1</v>
      </c>
      <c r="I502" t="s">
        <v>497</v>
      </c>
      <c r="J502" t="s">
        <v>3</v>
      </c>
      <c r="K502" t="s">
        <v>498</v>
      </c>
      <c r="L502">
        <v>1191</v>
      </c>
      <c r="N502">
        <v>1013</v>
      </c>
      <c r="O502" t="s">
        <v>499</v>
      </c>
      <c r="P502" t="s">
        <v>499</v>
      </c>
      <c r="Q502">
        <v>1</v>
      </c>
      <c r="X502">
        <v>0.55000000000000004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1</v>
      </c>
      <c r="AE502">
        <v>1</v>
      </c>
      <c r="AF502" t="s">
        <v>3</v>
      </c>
      <c r="AG502">
        <v>0.55000000000000004</v>
      </c>
      <c r="AH502">
        <v>2</v>
      </c>
      <c r="AI502">
        <v>151752439</v>
      </c>
      <c r="AJ502">
        <v>414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</row>
    <row r="503" spans="1:44" x14ac:dyDescent="0.2">
      <c r="A503">
        <f>ROW(Source!A298)</f>
        <v>298</v>
      </c>
      <c r="B503">
        <v>151752445</v>
      </c>
      <c r="C503">
        <v>151752442</v>
      </c>
      <c r="D503">
        <v>37345142</v>
      </c>
      <c r="E503">
        <v>37345137</v>
      </c>
      <c r="F503">
        <v>1</v>
      </c>
      <c r="G503">
        <v>37345137</v>
      </c>
      <c r="H503">
        <v>1</v>
      </c>
      <c r="I503" t="s">
        <v>497</v>
      </c>
      <c r="J503" t="s">
        <v>3</v>
      </c>
      <c r="K503" t="s">
        <v>498</v>
      </c>
      <c r="L503">
        <v>1191</v>
      </c>
      <c r="N503">
        <v>1013</v>
      </c>
      <c r="O503" t="s">
        <v>499</v>
      </c>
      <c r="P503" t="s">
        <v>499</v>
      </c>
      <c r="Q503">
        <v>1</v>
      </c>
      <c r="X503">
        <v>19.059999999999999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1</v>
      </c>
      <c r="AE503">
        <v>1</v>
      </c>
      <c r="AF503" t="s">
        <v>3</v>
      </c>
      <c r="AG503">
        <v>19.059999999999999</v>
      </c>
      <c r="AH503">
        <v>2</v>
      </c>
      <c r="AI503">
        <v>151752443</v>
      </c>
      <c r="AJ503">
        <v>415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</row>
    <row r="504" spans="1:44" x14ac:dyDescent="0.2">
      <c r="A504">
        <f>ROW(Source!A298)</f>
        <v>298</v>
      </c>
      <c r="B504">
        <v>151752446</v>
      </c>
      <c r="C504">
        <v>151752442</v>
      </c>
      <c r="D504">
        <v>37418483</v>
      </c>
      <c r="E504">
        <v>1</v>
      </c>
      <c r="F504">
        <v>1</v>
      </c>
      <c r="G504">
        <v>37345137</v>
      </c>
      <c r="H504">
        <v>2</v>
      </c>
      <c r="I504" t="s">
        <v>594</v>
      </c>
      <c r="J504" t="s">
        <v>595</v>
      </c>
      <c r="K504" t="s">
        <v>596</v>
      </c>
      <c r="L504">
        <v>1368</v>
      </c>
      <c r="N504">
        <v>1011</v>
      </c>
      <c r="O504" t="s">
        <v>503</v>
      </c>
      <c r="P504" t="s">
        <v>503</v>
      </c>
      <c r="Q504">
        <v>1</v>
      </c>
      <c r="X504">
        <v>18.5</v>
      </c>
      <c r="Y504">
        <v>0</v>
      </c>
      <c r="Z504">
        <v>0.77</v>
      </c>
      <c r="AA504">
        <v>0</v>
      </c>
      <c r="AB504">
        <v>0</v>
      </c>
      <c r="AC504">
        <v>0</v>
      </c>
      <c r="AD504">
        <v>1</v>
      </c>
      <c r="AE504">
        <v>0</v>
      </c>
      <c r="AF504" t="s">
        <v>3</v>
      </c>
      <c r="AG504">
        <v>18.5</v>
      </c>
      <c r="AH504">
        <v>2</v>
      </c>
      <c r="AI504">
        <v>151752444</v>
      </c>
      <c r="AJ504">
        <v>416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</row>
    <row r="505" spans="1:44" x14ac:dyDescent="0.2">
      <c r="A505">
        <f>ROW(Source!A299)</f>
        <v>299</v>
      </c>
      <c r="B505">
        <v>151752445</v>
      </c>
      <c r="C505">
        <v>151752442</v>
      </c>
      <c r="D505">
        <v>37345142</v>
      </c>
      <c r="E505">
        <v>37345137</v>
      </c>
      <c r="F505">
        <v>1</v>
      </c>
      <c r="G505">
        <v>37345137</v>
      </c>
      <c r="H505">
        <v>1</v>
      </c>
      <c r="I505" t="s">
        <v>497</v>
      </c>
      <c r="J505" t="s">
        <v>3</v>
      </c>
      <c r="K505" t="s">
        <v>498</v>
      </c>
      <c r="L505">
        <v>1191</v>
      </c>
      <c r="N505">
        <v>1013</v>
      </c>
      <c r="O505" t="s">
        <v>499</v>
      </c>
      <c r="P505" t="s">
        <v>499</v>
      </c>
      <c r="Q505">
        <v>1</v>
      </c>
      <c r="X505">
        <v>19.059999999999999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1</v>
      </c>
      <c r="AE505">
        <v>1</v>
      </c>
      <c r="AF505" t="s">
        <v>3</v>
      </c>
      <c r="AG505">
        <v>19.059999999999999</v>
      </c>
      <c r="AH505">
        <v>2</v>
      </c>
      <c r="AI505">
        <v>151752443</v>
      </c>
      <c r="AJ505">
        <v>417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</row>
    <row r="506" spans="1:44" x14ac:dyDescent="0.2">
      <c r="A506">
        <f>ROW(Source!A299)</f>
        <v>299</v>
      </c>
      <c r="B506">
        <v>151752446</v>
      </c>
      <c r="C506">
        <v>151752442</v>
      </c>
      <c r="D506">
        <v>37418483</v>
      </c>
      <c r="E506">
        <v>1</v>
      </c>
      <c r="F506">
        <v>1</v>
      </c>
      <c r="G506">
        <v>37345137</v>
      </c>
      <c r="H506">
        <v>2</v>
      </c>
      <c r="I506" t="s">
        <v>594</v>
      </c>
      <c r="J506" t="s">
        <v>595</v>
      </c>
      <c r="K506" t="s">
        <v>596</v>
      </c>
      <c r="L506">
        <v>1368</v>
      </c>
      <c r="N506">
        <v>1011</v>
      </c>
      <c r="O506" t="s">
        <v>503</v>
      </c>
      <c r="P506" t="s">
        <v>503</v>
      </c>
      <c r="Q506">
        <v>1</v>
      </c>
      <c r="X506">
        <v>18.5</v>
      </c>
      <c r="Y506">
        <v>0</v>
      </c>
      <c r="Z506">
        <v>0.77</v>
      </c>
      <c r="AA506">
        <v>0</v>
      </c>
      <c r="AB506">
        <v>0</v>
      </c>
      <c r="AC506">
        <v>0</v>
      </c>
      <c r="AD506">
        <v>1</v>
      </c>
      <c r="AE506">
        <v>0</v>
      </c>
      <c r="AF506" t="s">
        <v>3</v>
      </c>
      <c r="AG506">
        <v>18.5</v>
      </c>
      <c r="AH506">
        <v>2</v>
      </c>
      <c r="AI506">
        <v>151752444</v>
      </c>
      <c r="AJ506">
        <v>418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</row>
    <row r="507" spans="1:44" x14ac:dyDescent="0.2">
      <c r="A507">
        <f>ROW(Source!A300)</f>
        <v>300</v>
      </c>
      <c r="B507">
        <v>151752453</v>
      </c>
      <c r="C507">
        <v>151752447</v>
      </c>
      <c r="D507">
        <v>37345142</v>
      </c>
      <c r="E507">
        <v>37345137</v>
      </c>
      <c r="F507">
        <v>1</v>
      </c>
      <c r="G507">
        <v>37345137</v>
      </c>
      <c r="H507">
        <v>1</v>
      </c>
      <c r="I507" t="s">
        <v>497</v>
      </c>
      <c r="J507" t="s">
        <v>3</v>
      </c>
      <c r="K507" t="s">
        <v>498</v>
      </c>
      <c r="L507">
        <v>1191</v>
      </c>
      <c r="N507">
        <v>1013</v>
      </c>
      <c r="O507" t="s">
        <v>499</v>
      </c>
      <c r="P507" t="s">
        <v>499</v>
      </c>
      <c r="Q507">
        <v>1</v>
      </c>
      <c r="X507">
        <v>109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1</v>
      </c>
      <c r="AE507">
        <v>1</v>
      </c>
      <c r="AF507" t="s">
        <v>3</v>
      </c>
      <c r="AG507">
        <v>109</v>
      </c>
      <c r="AH507">
        <v>2</v>
      </c>
      <c r="AI507">
        <v>151752448</v>
      </c>
      <c r="AJ507">
        <v>419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</row>
    <row r="508" spans="1:44" x14ac:dyDescent="0.2">
      <c r="A508">
        <f>ROW(Source!A300)</f>
        <v>300</v>
      </c>
      <c r="B508">
        <v>151752454</v>
      </c>
      <c r="C508">
        <v>151752447</v>
      </c>
      <c r="D508">
        <v>37393565</v>
      </c>
      <c r="E508">
        <v>1</v>
      </c>
      <c r="F508">
        <v>1</v>
      </c>
      <c r="G508">
        <v>37345137</v>
      </c>
      <c r="H508">
        <v>3</v>
      </c>
      <c r="I508" t="s">
        <v>657</v>
      </c>
      <c r="J508" t="s">
        <v>658</v>
      </c>
      <c r="K508" t="s">
        <v>659</v>
      </c>
      <c r="L508">
        <v>1348</v>
      </c>
      <c r="N508">
        <v>1009</v>
      </c>
      <c r="O508" t="s">
        <v>511</v>
      </c>
      <c r="P508" t="s">
        <v>511</v>
      </c>
      <c r="Q508">
        <v>1000</v>
      </c>
      <c r="X508">
        <v>2E-3</v>
      </c>
      <c r="Y508">
        <v>6521.42</v>
      </c>
      <c r="Z508">
        <v>0</v>
      </c>
      <c r="AA508">
        <v>0</v>
      </c>
      <c r="AB508">
        <v>0</v>
      </c>
      <c r="AC508">
        <v>0</v>
      </c>
      <c r="AD508">
        <v>1</v>
      </c>
      <c r="AE508">
        <v>0</v>
      </c>
      <c r="AF508" t="s">
        <v>3</v>
      </c>
      <c r="AG508">
        <v>2E-3</v>
      </c>
      <c r="AH508">
        <v>2</v>
      </c>
      <c r="AI508">
        <v>151752449</v>
      </c>
      <c r="AJ508">
        <v>420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</row>
    <row r="509" spans="1:44" x14ac:dyDescent="0.2">
      <c r="A509">
        <f>ROW(Source!A300)</f>
        <v>300</v>
      </c>
      <c r="B509">
        <v>151752455</v>
      </c>
      <c r="C509">
        <v>151752447</v>
      </c>
      <c r="D509">
        <v>37393650</v>
      </c>
      <c r="E509">
        <v>1</v>
      </c>
      <c r="F509">
        <v>1</v>
      </c>
      <c r="G509">
        <v>37345137</v>
      </c>
      <c r="H509">
        <v>3</v>
      </c>
      <c r="I509" t="s">
        <v>660</v>
      </c>
      <c r="J509" t="s">
        <v>661</v>
      </c>
      <c r="K509" t="s">
        <v>662</v>
      </c>
      <c r="L509">
        <v>1339</v>
      </c>
      <c r="N509">
        <v>1007</v>
      </c>
      <c r="O509" t="s">
        <v>220</v>
      </c>
      <c r="P509" t="s">
        <v>220</v>
      </c>
      <c r="Q509">
        <v>1</v>
      </c>
      <c r="X509">
        <v>5.3999999999999999E-2</v>
      </c>
      <c r="Y509">
        <v>1828.56</v>
      </c>
      <c r="Z509">
        <v>0</v>
      </c>
      <c r="AA509">
        <v>0</v>
      </c>
      <c r="AB509">
        <v>0</v>
      </c>
      <c r="AC509">
        <v>0</v>
      </c>
      <c r="AD509">
        <v>1</v>
      </c>
      <c r="AE509">
        <v>0</v>
      </c>
      <c r="AF509" t="s">
        <v>3</v>
      </c>
      <c r="AG509">
        <v>5.3999999999999999E-2</v>
      </c>
      <c r="AH509">
        <v>2</v>
      </c>
      <c r="AI509">
        <v>151752450</v>
      </c>
      <c r="AJ509">
        <v>421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</row>
    <row r="510" spans="1:44" x14ac:dyDescent="0.2">
      <c r="A510">
        <f>ROW(Source!A300)</f>
        <v>300</v>
      </c>
      <c r="B510">
        <v>151752456</v>
      </c>
      <c r="C510">
        <v>151752447</v>
      </c>
      <c r="D510">
        <v>37393520</v>
      </c>
      <c r="E510">
        <v>1</v>
      </c>
      <c r="F510">
        <v>1</v>
      </c>
      <c r="G510">
        <v>37345137</v>
      </c>
      <c r="H510">
        <v>3</v>
      </c>
      <c r="I510" t="s">
        <v>663</v>
      </c>
      <c r="J510" t="s">
        <v>664</v>
      </c>
      <c r="K510" t="s">
        <v>665</v>
      </c>
      <c r="L510">
        <v>1339</v>
      </c>
      <c r="N510">
        <v>1007</v>
      </c>
      <c r="O510" t="s">
        <v>220</v>
      </c>
      <c r="P510" t="s">
        <v>220</v>
      </c>
      <c r="Q510">
        <v>1</v>
      </c>
      <c r="X510">
        <v>6.7000000000000004E-2</v>
      </c>
      <c r="Y510">
        <v>2472.13</v>
      </c>
      <c r="Z510">
        <v>0</v>
      </c>
      <c r="AA510">
        <v>0</v>
      </c>
      <c r="AB510">
        <v>0</v>
      </c>
      <c r="AC510">
        <v>0</v>
      </c>
      <c r="AD510">
        <v>1</v>
      </c>
      <c r="AE510">
        <v>0</v>
      </c>
      <c r="AF510" t="s">
        <v>3</v>
      </c>
      <c r="AG510">
        <v>6.7000000000000004E-2</v>
      </c>
      <c r="AH510">
        <v>2</v>
      </c>
      <c r="AI510">
        <v>151752451</v>
      </c>
      <c r="AJ510">
        <v>422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</row>
    <row r="511" spans="1:44" x14ac:dyDescent="0.2">
      <c r="A511">
        <f>ROW(Source!A300)</f>
        <v>300</v>
      </c>
      <c r="B511">
        <v>151752457</v>
      </c>
      <c r="C511">
        <v>151752447</v>
      </c>
      <c r="D511">
        <v>90300495</v>
      </c>
      <c r="E511">
        <v>37345137</v>
      </c>
      <c r="F511">
        <v>1</v>
      </c>
      <c r="G511">
        <v>37345137</v>
      </c>
      <c r="H511">
        <v>3</v>
      </c>
      <c r="I511" t="s">
        <v>744</v>
      </c>
      <c r="J511" t="s">
        <v>3</v>
      </c>
      <c r="K511" t="s">
        <v>745</v>
      </c>
      <c r="L511">
        <v>1339</v>
      </c>
      <c r="N511">
        <v>1007</v>
      </c>
      <c r="O511" t="s">
        <v>220</v>
      </c>
      <c r="P511" t="s">
        <v>220</v>
      </c>
      <c r="Q511">
        <v>1</v>
      </c>
      <c r="X511">
        <v>0.312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 t="s">
        <v>3</v>
      </c>
      <c r="AG511">
        <v>0.312</v>
      </c>
      <c r="AH511">
        <v>3</v>
      </c>
      <c r="AI511">
        <v>-1</v>
      </c>
      <c r="AJ511" t="s">
        <v>3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</row>
    <row r="512" spans="1:44" x14ac:dyDescent="0.2">
      <c r="A512">
        <f>ROW(Source!A301)</f>
        <v>301</v>
      </c>
      <c r="B512">
        <v>151752453</v>
      </c>
      <c r="C512">
        <v>151752447</v>
      </c>
      <c r="D512">
        <v>37345142</v>
      </c>
      <c r="E512">
        <v>37345137</v>
      </c>
      <c r="F512">
        <v>1</v>
      </c>
      <c r="G512">
        <v>37345137</v>
      </c>
      <c r="H512">
        <v>1</v>
      </c>
      <c r="I512" t="s">
        <v>497</v>
      </c>
      <c r="J512" t="s">
        <v>3</v>
      </c>
      <c r="K512" t="s">
        <v>498</v>
      </c>
      <c r="L512">
        <v>1191</v>
      </c>
      <c r="N512">
        <v>1013</v>
      </c>
      <c r="O512" t="s">
        <v>499</v>
      </c>
      <c r="P512" t="s">
        <v>499</v>
      </c>
      <c r="Q512">
        <v>1</v>
      </c>
      <c r="X512">
        <v>109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1</v>
      </c>
      <c r="AE512">
        <v>1</v>
      </c>
      <c r="AF512" t="s">
        <v>3</v>
      </c>
      <c r="AG512">
        <v>109</v>
      </c>
      <c r="AH512">
        <v>2</v>
      </c>
      <c r="AI512">
        <v>151752448</v>
      </c>
      <c r="AJ512">
        <v>424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</row>
    <row r="513" spans="1:44" x14ac:dyDescent="0.2">
      <c r="A513">
        <f>ROW(Source!A301)</f>
        <v>301</v>
      </c>
      <c r="B513">
        <v>151752454</v>
      </c>
      <c r="C513">
        <v>151752447</v>
      </c>
      <c r="D513">
        <v>37393565</v>
      </c>
      <c r="E513">
        <v>1</v>
      </c>
      <c r="F513">
        <v>1</v>
      </c>
      <c r="G513">
        <v>37345137</v>
      </c>
      <c r="H513">
        <v>3</v>
      </c>
      <c r="I513" t="s">
        <v>657</v>
      </c>
      <c r="J513" t="s">
        <v>658</v>
      </c>
      <c r="K513" t="s">
        <v>659</v>
      </c>
      <c r="L513">
        <v>1348</v>
      </c>
      <c r="N513">
        <v>1009</v>
      </c>
      <c r="O513" t="s">
        <v>511</v>
      </c>
      <c r="P513" t="s">
        <v>511</v>
      </c>
      <c r="Q513">
        <v>1000</v>
      </c>
      <c r="X513">
        <v>2E-3</v>
      </c>
      <c r="Y513">
        <v>6521.42</v>
      </c>
      <c r="Z513">
        <v>0</v>
      </c>
      <c r="AA513">
        <v>0</v>
      </c>
      <c r="AB513">
        <v>0</v>
      </c>
      <c r="AC513">
        <v>0</v>
      </c>
      <c r="AD513">
        <v>1</v>
      </c>
      <c r="AE513">
        <v>0</v>
      </c>
      <c r="AF513" t="s">
        <v>3</v>
      </c>
      <c r="AG513">
        <v>2E-3</v>
      </c>
      <c r="AH513">
        <v>2</v>
      </c>
      <c r="AI513">
        <v>151752449</v>
      </c>
      <c r="AJ513">
        <v>425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</row>
    <row r="514" spans="1:44" x14ac:dyDescent="0.2">
      <c r="A514">
        <f>ROW(Source!A301)</f>
        <v>301</v>
      </c>
      <c r="B514">
        <v>151752455</v>
      </c>
      <c r="C514">
        <v>151752447</v>
      </c>
      <c r="D514">
        <v>37393650</v>
      </c>
      <c r="E514">
        <v>1</v>
      </c>
      <c r="F514">
        <v>1</v>
      </c>
      <c r="G514">
        <v>37345137</v>
      </c>
      <c r="H514">
        <v>3</v>
      </c>
      <c r="I514" t="s">
        <v>660</v>
      </c>
      <c r="J514" t="s">
        <v>661</v>
      </c>
      <c r="K514" t="s">
        <v>662</v>
      </c>
      <c r="L514">
        <v>1339</v>
      </c>
      <c r="N514">
        <v>1007</v>
      </c>
      <c r="O514" t="s">
        <v>220</v>
      </c>
      <c r="P514" t="s">
        <v>220</v>
      </c>
      <c r="Q514">
        <v>1</v>
      </c>
      <c r="X514">
        <v>5.3999999999999999E-2</v>
      </c>
      <c r="Y514">
        <v>1828.56</v>
      </c>
      <c r="Z514">
        <v>0</v>
      </c>
      <c r="AA514">
        <v>0</v>
      </c>
      <c r="AB514">
        <v>0</v>
      </c>
      <c r="AC514">
        <v>0</v>
      </c>
      <c r="AD514">
        <v>1</v>
      </c>
      <c r="AE514">
        <v>0</v>
      </c>
      <c r="AF514" t="s">
        <v>3</v>
      </c>
      <c r="AG514">
        <v>5.3999999999999999E-2</v>
      </c>
      <c r="AH514">
        <v>2</v>
      </c>
      <c r="AI514">
        <v>151752450</v>
      </c>
      <c r="AJ514">
        <v>426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</row>
    <row r="515" spans="1:44" x14ac:dyDescent="0.2">
      <c r="A515">
        <f>ROW(Source!A301)</f>
        <v>301</v>
      </c>
      <c r="B515">
        <v>151752456</v>
      </c>
      <c r="C515">
        <v>151752447</v>
      </c>
      <c r="D515">
        <v>37393520</v>
      </c>
      <c r="E515">
        <v>1</v>
      </c>
      <c r="F515">
        <v>1</v>
      </c>
      <c r="G515">
        <v>37345137</v>
      </c>
      <c r="H515">
        <v>3</v>
      </c>
      <c r="I515" t="s">
        <v>663</v>
      </c>
      <c r="J515" t="s">
        <v>664</v>
      </c>
      <c r="K515" t="s">
        <v>665</v>
      </c>
      <c r="L515">
        <v>1339</v>
      </c>
      <c r="N515">
        <v>1007</v>
      </c>
      <c r="O515" t="s">
        <v>220</v>
      </c>
      <c r="P515" t="s">
        <v>220</v>
      </c>
      <c r="Q515">
        <v>1</v>
      </c>
      <c r="X515">
        <v>6.7000000000000004E-2</v>
      </c>
      <c r="Y515">
        <v>2472.13</v>
      </c>
      <c r="Z515">
        <v>0</v>
      </c>
      <c r="AA515">
        <v>0</v>
      </c>
      <c r="AB515">
        <v>0</v>
      </c>
      <c r="AC515">
        <v>0</v>
      </c>
      <c r="AD515">
        <v>1</v>
      </c>
      <c r="AE515">
        <v>0</v>
      </c>
      <c r="AF515" t="s">
        <v>3</v>
      </c>
      <c r="AG515">
        <v>6.7000000000000004E-2</v>
      </c>
      <c r="AH515">
        <v>2</v>
      </c>
      <c r="AI515">
        <v>151752451</v>
      </c>
      <c r="AJ515">
        <v>427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</row>
    <row r="516" spans="1:44" x14ac:dyDescent="0.2">
      <c r="A516">
        <f>ROW(Source!A301)</f>
        <v>301</v>
      </c>
      <c r="B516">
        <v>151752457</v>
      </c>
      <c r="C516">
        <v>151752447</v>
      </c>
      <c r="D516">
        <v>90300495</v>
      </c>
      <c r="E516">
        <v>37345137</v>
      </c>
      <c r="F516">
        <v>1</v>
      </c>
      <c r="G516">
        <v>37345137</v>
      </c>
      <c r="H516">
        <v>3</v>
      </c>
      <c r="I516" t="s">
        <v>744</v>
      </c>
      <c r="J516" t="s">
        <v>3</v>
      </c>
      <c r="K516" t="s">
        <v>745</v>
      </c>
      <c r="L516">
        <v>1339</v>
      </c>
      <c r="N516">
        <v>1007</v>
      </c>
      <c r="O516" t="s">
        <v>220</v>
      </c>
      <c r="P516" t="s">
        <v>220</v>
      </c>
      <c r="Q516">
        <v>1</v>
      </c>
      <c r="X516">
        <v>0.312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 t="s">
        <v>3</v>
      </c>
      <c r="AG516">
        <v>0.312</v>
      </c>
      <c r="AH516">
        <v>3</v>
      </c>
      <c r="AI516">
        <v>-1</v>
      </c>
      <c r="AJ516" t="s">
        <v>3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</row>
    <row r="517" spans="1:44" x14ac:dyDescent="0.2">
      <c r="A517">
        <f>ROW(Source!A304)</f>
        <v>304</v>
      </c>
      <c r="B517">
        <v>151752461</v>
      </c>
      <c r="C517">
        <v>151752459</v>
      </c>
      <c r="D517">
        <v>37345142</v>
      </c>
      <c r="E517">
        <v>37345137</v>
      </c>
      <c r="F517">
        <v>1</v>
      </c>
      <c r="G517">
        <v>37345137</v>
      </c>
      <c r="H517">
        <v>1</v>
      </c>
      <c r="I517" t="s">
        <v>497</v>
      </c>
      <c r="J517" t="s">
        <v>3</v>
      </c>
      <c r="K517" t="s">
        <v>498</v>
      </c>
      <c r="L517">
        <v>1191</v>
      </c>
      <c r="N517">
        <v>1013</v>
      </c>
      <c r="O517" t="s">
        <v>499</v>
      </c>
      <c r="P517" t="s">
        <v>499</v>
      </c>
      <c r="Q517">
        <v>1</v>
      </c>
      <c r="X517">
        <v>56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1</v>
      </c>
      <c r="AE517">
        <v>1</v>
      </c>
      <c r="AF517" t="s">
        <v>232</v>
      </c>
      <c r="AG517">
        <v>44.800000000000004</v>
      </c>
      <c r="AH517">
        <v>2</v>
      </c>
      <c r="AI517">
        <v>151752460</v>
      </c>
      <c r="AJ517">
        <v>429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</row>
    <row r="518" spans="1:44" x14ac:dyDescent="0.2">
      <c r="A518">
        <f>ROW(Source!A305)</f>
        <v>305</v>
      </c>
      <c r="B518">
        <v>151752461</v>
      </c>
      <c r="C518">
        <v>151752459</v>
      </c>
      <c r="D518">
        <v>37345142</v>
      </c>
      <c r="E518">
        <v>37345137</v>
      </c>
      <c r="F518">
        <v>1</v>
      </c>
      <c r="G518">
        <v>37345137</v>
      </c>
      <c r="H518">
        <v>1</v>
      </c>
      <c r="I518" t="s">
        <v>497</v>
      </c>
      <c r="J518" t="s">
        <v>3</v>
      </c>
      <c r="K518" t="s">
        <v>498</v>
      </c>
      <c r="L518">
        <v>1191</v>
      </c>
      <c r="N518">
        <v>1013</v>
      </c>
      <c r="O518" t="s">
        <v>499</v>
      </c>
      <c r="P518" t="s">
        <v>499</v>
      </c>
      <c r="Q518">
        <v>1</v>
      </c>
      <c r="X518">
        <v>56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1</v>
      </c>
      <c r="AE518">
        <v>1</v>
      </c>
      <c r="AF518" t="s">
        <v>232</v>
      </c>
      <c r="AG518">
        <v>44.800000000000004</v>
      </c>
      <c r="AH518">
        <v>2</v>
      </c>
      <c r="AI518">
        <v>151752460</v>
      </c>
      <c r="AJ518">
        <v>430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</row>
    <row r="519" spans="1:44" x14ac:dyDescent="0.2">
      <c r="A519">
        <f>ROW(Source!A378)</f>
        <v>378</v>
      </c>
      <c r="B519">
        <v>151752467</v>
      </c>
      <c r="C519">
        <v>151752462</v>
      </c>
      <c r="D519">
        <v>37345142</v>
      </c>
      <c r="E519">
        <v>37345137</v>
      </c>
      <c r="F519">
        <v>1</v>
      </c>
      <c r="G519">
        <v>37345137</v>
      </c>
      <c r="H519">
        <v>1</v>
      </c>
      <c r="I519" t="s">
        <v>497</v>
      </c>
      <c r="J519" t="s">
        <v>3</v>
      </c>
      <c r="K519" t="s">
        <v>498</v>
      </c>
      <c r="L519">
        <v>1191</v>
      </c>
      <c r="N519">
        <v>1013</v>
      </c>
      <c r="O519" t="s">
        <v>499</v>
      </c>
      <c r="P519" t="s">
        <v>499</v>
      </c>
      <c r="Q519">
        <v>1</v>
      </c>
      <c r="X519">
        <v>29.96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1</v>
      </c>
      <c r="AE519">
        <v>1</v>
      </c>
      <c r="AF519" t="s">
        <v>3</v>
      </c>
      <c r="AG519">
        <v>29.96</v>
      </c>
      <c r="AH519">
        <v>2</v>
      </c>
      <c r="AI519">
        <v>151752463</v>
      </c>
      <c r="AJ519">
        <v>431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</row>
    <row r="520" spans="1:44" x14ac:dyDescent="0.2">
      <c r="A520">
        <f>ROW(Source!A378)</f>
        <v>378</v>
      </c>
      <c r="B520">
        <v>151752468</v>
      </c>
      <c r="C520">
        <v>151752462</v>
      </c>
      <c r="D520">
        <v>37418445</v>
      </c>
      <c r="E520">
        <v>1</v>
      </c>
      <c r="F520">
        <v>1</v>
      </c>
      <c r="G520">
        <v>37345137</v>
      </c>
      <c r="H520">
        <v>2</v>
      </c>
      <c r="I520" t="s">
        <v>567</v>
      </c>
      <c r="J520" t="s">
        <v>568</v>
      </c>
      <c r="K520" t="s">
        <v>569</v>
      </c>
      <c r="L520">
        <v>1368</v>
      </c>
      <c r="N520">
        <v>1011</v>
      </c>
      <c r="O520" t="s">
        <v>503</v>
      </c>
      <c r="P520" t="s">
        <v>503</v>
      </c>
      <c r="Q520">
        <v>1</v>
      </c>
      <c r="X520">
        <v>0.01</v>
      </c>
      <c r="Y520">
        <v>0</v>
      </c>
      <c r="Z520">
        <v>83.1</v>
      </c>
      <c r="AA520">
        <v>12.62</v>
      </c>
      <c r="AB520">
        <v>0</v>
      </c>
      <c r="AC520">
        <v>0</v>
      </c>
      <c r="AD520">
        <v>1</v>
      </c>
      <c r="AE520">
        <v>0</v>
      </c>
      <c r="AF520" t="s">
        <v>3</v>
      </c>
      <c r="AG520">
        <v>0.01</v>
      </c>
      <c r="AH520">
        <v>2</v>
      </c>
      <c r="AI520">
        <v>151752464</v>
      </c>
      <c r="AJ520">
        <v>432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</row>
    <row r="521" spans="1:44" x14ac:dyDescent="0.2">
      <c r="A521">
        <f>ROW(Source!A378)</f>
        <v>378</v>
      </c>
      <c r="B521">
        <v>151752469</v>
      </c>
      <c r="C521">
        <v>151752462</v>
      </c>
      <c r="D521">
        <v>37418525</v>
      </c>
      <c r="E521">
        <v>1</v>
      </c>
      <c r="F521">
        <v>1</v>
      </c>
      <c r="G521">
        <v>37345137</v>
      </c>
      <c r="H521">
        <v>2</v>
      </c>
      <c r="I521" t="s">
        <v>676</v>
      </c>
      <c r="J521" t="s">
        <v>677</v>
      </c>
      <c r="K521" t="s">
        <v>678</v>
      </c>
      <c r="L521">
        <v>1368</v>
      </c>
      <c r="N521">
        <v>1011</v>
      </c>
      <c r="O521" t="s">
        <v>503</v>
      </c>
      <c r="P521" t="s">
        <v>503</v>
      </c>
      <c r="Q521">
        <v>1</v>
      </c>
      <c r="X521">
        <v>0.57999999999999996</v>
      </c>
      <c r="Y521">
        <v>0</v>
      </c>
      <c r="Z521">
        <v>0.47</v>
      </c>
      <c r="AA521">
        <v>0</v>
      </c>
      <c r="AB521">
        <v>0</v>
      </c>
      <c r="AC521">
        <v>0</v>
      </c>
      <c r="AD521">
        <v>1</v>
      </c>
      <c r="AE521">
        <v>0</v>
      </c>
      <c r="AF521" t="s">
        <v>3</v>
      </c>
      <c r="AG521">
        <v>0.57999999999999996</v>
      </c>
      <c r="AH521">
        <v>2</v>
      </c>
      <c r="AI521">
        <v>151752465</v>
      </c>
      <c r="AJ521">
        <v>433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</row>
    <row r="522" spans="1:44" x14ac:dyDescent="0.2">
      <c r="A522">
        <f>ROW(Source!A378)</f>
        <v>378</v>
      </c>
      <c r="B522">
        <v>151752470</v>
      </c>
      <c r="C522">
        <v>151752462</v>
      </c>
      <c r="D522">
        <v>37395586</v>
      </c>
      <c r="E522">
        <v>1</v>
      </c>
      <c r="F522">
        <v>1</v>
      </c>
      <c r="G522">
        <v>37345137</v>
      </c>
      <c r="H522">
        <v>3</v>
      </c>
      <c r="I522" t="s">
        <v>621</v>
      </c>
      <c r="J522" t="s">
        <v>622</v>
      </c>
      <c r="K522" t="s">
        <v>623</v>
      </c>
      <c r="L522">
        <v>1348</v>
      </c>
      <c r="N522">
        <v>1009</v>
      </c>
      <c r="O522" t="s">
        <v>511</v>
      </c>
      <c r="P522" t="s">
        <v>511</v>
      </c>
      <c r="Q522">
        <v>1000</v>
      </c>
      <c r="X522">
        <v>9.0000000000000006E-5</v>
      </c>
      <c r="Y522">
        <v>14336.14</v>
      </c>
      <c r="Z522">
        <v>0</v>
      </c>
      <c r="AA522">
        <v>0</v>
      </c>
      <c r="AB522">
        <v>0</v>
      </c>
      <c r="AC522">
        <v>0</v>
      </c>
      <c r="AD522">
        <v>1</v>
      </c>
      <c r="AE522">
        <v>0</v>
      </c>
      <c r="AF522" t="s">
        <v>3</v>
      </c>
      <c r="AG522">
        <v>9.0000000000000006E-5</v>
      </c>
      <c r="AH522">
        <v>2</v>
      </c>
      <c r="AI522">
        <v>151752466</v>
      </c>
      <c r="AJ522">
        <v>434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</row>
    <row r="523" spans="1:44" x14ac:dyDescent="0.2">
      <c r="A523">
        <f>ROW(Source!A378)</f>
        <v>378</v>
      </c>
      <c r="B523">
        <v>151752471</v>
      </c>
      <c r="C523">
        <v>151752462</v>
      </c>
      <c r="D523">
        <v>122123106</v>
      </c>
      <c r="E523">
        <v>37345137</v>
      </c>
      <c r="F523">
        <v>1</v>
      </c>
      <c r="G523">
        <v>37345137</v>
      </c>
      <c r="H523">
        <v>3</v>
      </c>
      <c r="I523" t="s">
        <v>748</v>
      </c>
      <c r="J523" t="s">
        <v>3</v>
      </c>
      <c r="K523" t="s">
        <v>749</v>
      </c>
      <c r="L523">
        <v>1358</v>
      </c>
      <c r="N523">
        <v>1010</v>
      </c>
      <c r="O523" t="s">
        <v>311</v>
      </c>
      <c r="P523" t="s">
        <v>311</v>
      </c>
      <c r="Q523">
        <v>10</v>
      </c>
      <c r="X523">
        <v>1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 t="s">
        <v>3</v>
      </c>
      <c r="AG523">
        <v>1</v>
      </c>
      <c r="AH523">
        <v>3</v>
      </c>
      <c r="AI523">
        <v>-1</v>
      </c>
      <c r="AJ523" t="s">
        <v>3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</row>
    <row r="524" spans="1:44" x14ac:dyDescent="0.2">
      <c r="A524">
        <f>ROW(Source!A379)</f>
        <v>379</v>
      </c>
      <c r="B524">
        <v>151752467</v>
      </c>
      <c r="C524">
        <v>151752462</v>
      </c>
      <c r="D524">
        <v>37345142</v>
      </c>
      <c r="E524">
        <v>37345137</v>
      </c>
      <c r="F524">
        <v>1</v>
      </c>
      <c r="G524">
        <v>37345137</v>
      </c>
      <c r="H524">
        <v>1</v>
      </c>
      <c r="I524" t="s">
        <v>497</v>
      </c>
      <c r="J524" t="s">
        <v>3</v>
      </c>
      <c r="K524" t="s">
        <v>498</v>
      </c>
      <c r="L524">
        <v>1191</v>
      </c>
      <c r="N524">
        <v>1013</v>
      </c>
      <c r="O524" t="s">
        <v>499</v>
      </c>
      <c r="P524" t="s">
        <v>499</v>
      </c>
      <c r="Q524">
        <v>1</v>
      </c>
      <c r="X524">
        <v>29.96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1</v>
      </c>
      <c r="AE524">
        <v>1</v>
      </c>
      <c r="AF524" t="s">
        <v>3</v>
      </c>
      <c r="AG524">
        <v>29.96</v>
      </c>
      <c r="AH524">
        <v>2</v>
      </c>
      <c r="AI524">
        <v>151752463</v>
      </c>
      <c r="AJ524">
        <v>435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</row>
    <row r="525" spans="1:44" x14ac:dyDescent="0.2">
      <c r="A525">
        <f>ROW(Source!A379)</f>
        <v>379</v>
      </c>
      <c r="B525">
        <v>151752468</v>
      </c>
      <c r="C525">
        <v>151752462</v>
      </c>
      <c r="D525">
        <v>37418445</v>
      </c>
      <c r="E525">
        <v>1</v>
      </c>
      <c r="F525">
        <v>1</v>
      </c>
      <c r="G525">
        <v>37345137</v>
      </c>
      <c r="H525">
        <v>2</v>
      </c>
      <c r="I525" t="s">
        <v>567</v>
      </c>
      <c r="J525" t="s">
        <v>568</v>
      </c>
      <c r="K525" t="s">
        <v>569</v>
      </c>
      <c r="L525">
        <v>1368</v>
      </c>
      <c r="N525">
        <v>1011</v>
      </c>
      <c r="O525" t="s">
        <v>503</v>
      </c>
      <c r="P525" t="s">
        <v>503</v>
      </c>
      <c r="Q525">
        <v>1</v>
      </c>
      <c r="X525">
        <v>0.01</v>
      </c>
      <c r="Y525">
        <v>0</v>
      </c>
      <c r="Z525">
        <v>83.1</v>
      </c>
      <c r="AA525">
        <v>12.62</v>
      </c>
      <c r="AB525">
        <v>0</v>
      </c>
      <c r="AC525">
        <v>0</v>
      </c>
      <c r="AD525">
        <v>1</v>
      </c>
      <c r="AE525">
        <v>0</v>
      </c>
      <c r="AF525" t="s">
        <v>3</v>
      </c>
      <c r="AG525">
        <v>0.01</v>
      </c>
      <c r="AH525">
        <v>2</v>
      </c>
      <c r="AI525">
        <v>151752464</v>
      </c>
      <c r="AJ525">
        <v>436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</row>
    <row r="526" spans="1:44" x14ac:dyDescent="0.2">
      <c r="A526">
        <f>ROW(Source!A379)</f>
        <v>379</v>
      </c>
      <c r="B526">
        <v>151752469</v>
      </c>
      <c r="C526">
        <v>151752462</v>
      </c>
      <c r="D526">
        <v>37418525</v>
      </c>
      <c r="E526">
        <v>1</v>
      </c>
      <c r="F526">
        <v>1</v>
      </c>
      <c r="G526">
        <v>37345137</v>
      </c>
      <c r="H526">
        <v>2</v>
      </c>
      <c r="I526" t="s">
        <v>676</v>
      </c>
      <c r="J526" t="s">
        <v>677</v>
      </c>
      <c r="K526" t="s">
        <v>678</v>
      </c>
      <c r="L526">
        <v>1368</v>
      </c>
      <c r="N526">
        <v>1011</v>
      </c>
      <c r="O526" t="s">
        <v>503</v>
      </c>
      <c r="P526" t="s">
        <v>503</v>
      </c>
      <c r="Q526">
        <v>1</v>
      </c>
      <c r="X526">
        <v>0.57999999999999996</v>
      </c>
      <c r="Y526">
        <v>0</v>
      </c>
      <c r="Z526">
        <v>0.47</v>
      </c>
      <c r="AA526">
        <v>0</v>
      </c>
      <c r="AB526">
        <v>0</v>
      </c>
      <c r="AC526">
        <v>0</v>
      </c>
      <c r="AD526">
        <v>1</v>
      </c>
      <c r="AE526">
        <v>0</v>
      </c>
      <c r="AF526" t="s">
        <v>3</v>
      </c>
      <c r="AG526">
        <v>0.57999999999999996</v>
      </c>
      <c r="AH526">
        <v>2</v>
      </c>
      <c r="AI526">
        <v>151752465</v>
      </c>
      <c r="AJ526">
        <v>437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</row>
    <row r="527" spans="1:44" x14ac:dyDescent="0.2">
      <c r="A527">
        <f>ROW(Source!A379)</f>
        <v>379</v>
      </c>
      <c r="B527">
        <v>151752470</v>
      </c>
      <c r="C527">
        <v>151752462</v>
      </c>
      <c r="D527">
        <v>37395586</v>
      </c>
      <c r="E527">
        <v>1</v>
      </c>
      <c r="F527">
        <v>1</v>
      </c>
      <c r="G527">
        <v>37345137</v>
      </c>
      <c r="H527">
        <v>3</v>
      </c>
      <c r="I527" t="s">
        <v>621</v>
      </c>
      <c r="J527" t="s">
        <v>622</v>
      </c>
      <c r="K527" t="s">
        <v>623</v>
      </c>
      <c r="L527">
        <v>1348</v>
      </c>
      <c r="N527">
        <v>1009</v>
      </c>
      <c r="O527" t="s">
        <v>511</v>
      </c>
      <c r="P527" t="s">
        <v>511</v>
      </c>
      <c r="Q527">
        <v>1000</v>
      </c>
      <c r="X527">
        <v>9.0000000000000006E-5</v>
      </c>
      <c r="Y527">
        <v>14336.14</v>
      </c>
      <c r="Z527">
        <v>0</v>
      </c>
      <c r="AA527">
        <v>0</v>
      </c>
      <c r="AB527">
        <v>0</v>
      </c>
      <c r="AC527">
        <v>0</v>
      </c>
      <c r="AD527">
        <v>1</v>
      </c>
      <c r="AE527">
        <v>0</v>
      </c>
      <c r="AF527" t="s">
        <v>3</v>
      </c>
      <c r="AG527">
        <v>9.0000000000000006E-5</v>
      </c>
      <c r="AH527">
        <v>2</v>
      </c>
      <c r="AI527">
        <v>151752466</v>
      </c>
      <c r="AJ527">
        <v>438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</row>
    <row r="528" spans="1:44" x14ac:dyDescent="0.2">
      <c r="A528">
        <f>ROW(Source!A379)</f>
        <v>379</v>
      </c>
      <c r="B528">
        <v>151752471</v>
      </c>
      <c r="C528">
        <v>151752462</v>
      </c>
      <c r="D528">
        <v>122123106</v>
      </c>
      <c r="E528">
        <v>37345137</v>
      </c>
      <c r="F528">
        <v>1</v>
      </c>
      <c r="G528">
        <v>37345137</v>
      </c>
      <c r="H528">
        <v>3</v>
      </c>
      <c r="I528" t="s">
        <v>748</v>
      </c>
      <c r="J528" t="s">
        <v>3</v>
      </c>
      <c r="K528" t="s">
        <v>749</v>
      </c>
      <c r="L528">
        <v>1358</v>
      </c>
      <c r="N528">
        <v>1010</v>
      </c>
      <c r="O528" t="s">
        <v>311</v>
      </c>
      <c r="P528" t="s">
        <v>311</v>
      </c>
      <c r="Q528">
        <v>10</v>
      </c>
      <c r="X528">
        <v>1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 t="s">
        <v>3</v>
      </c>
      <c r="AG528">
        <v>1</v>
      </c>
      <c r="AH528">
        <v>3</v>
      </c>
      <c r="AI528">
        <v>-1</v>
      </c>
      <c r="AJ528" t="s">
        <v>3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</row>
    <row r="529" spans="1:44" x14ac:dyDescent="0.2">
      <c r="A529">
        <f>ROW(Source!A382)</f>
        <v>382</v>
      </c>
      <c r="B529">
        <v>151752483</v>
      </c>
      <c r="C529">
        <v>151752473</v>
      </c>
      <c r="D529">
        <v>37345142</v>
      </c>
      <c r="E529">
        <v>37345137</v>
      </c>
      <c r="F529">
        <v>1</v>
      </c>
      <c r="G529">
        <v>37345137</v>
      </c>
      <c r="H529">
        <v>1</v>
      </c>
      <c r="I529" t="s">
        <v>497</v>
      </c>
      <c r="J529" t="s">
        <v>3</v>
      </c>
      <c r="K529" t="s">
        <v>498</v>
      </c>
      <c r="L529">
        <v>1191</v>
      </c>
      <c r="N529">
        <v>1013</v>
      </c>
      <c r="O529" t="s">
        <v>499</v>
      </c>
      <c r="P529" t="s">
        <v>499</v>
      </c>
      <c r="Q529">
        <v>1</v>
      </c>
      <c r="X529">
        <v>68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1</v>
      </c>
      <c r="AE529">
        <v>1</v>
      </c>
      <c r="AF529" t="s">
        <v>3</v>
      </c>
      <c r="AG529">
        <v>68</v>
      </c>
      <c r="AH529">
        <v>2</v>
      </c>
      <c r="AI529">
        <v>151752474</v>
      </c>
      <c r="AJ529">
        <v>439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</row>
    <row r="530" spans="1:44" x14ac:dyDescent="0.2">
      <c r="A530">
        <f>ROW(Source!A382)</f>
        <v>382</v>
      </c>
      <c r="B530">
        <v>151752484</v>
      </c>
      <c r="C530">
        <v>151752473</v>
      </c>
      <c r="D530">
        <v>37417785</v>
      </c>
      <c r="E530">
        <v>1</v>
      </c>
      <c r="F530">
        <v>1</v>
      </c>
      <c r="G530">
        <v>37345137</v>
      </c>
      <c r="H530">
        <v>2</v>
      </c>
      <c r="I530" t="s">
        <v>500</v>
      </c>
      <c r="J530" t="s">
        <v>501</v>
      </c>
      <c r="K530" t="s">
        <v>502</v>
      </c>
      <c r="L530">
        <v>1368</v>
      </c>
      <c r="N530">
        <v>1011</v>
      </c>
      <c r="O530" t="s">
        <v>503</v>
      </c>
      <c r="P530" t="s">
        <v>503</v>
      </c>
      <c r="Q530">
        <v>1</v>
      </c>
      <c r="X530">
        <v>3.4</v>
      </c>
      <c r="Y530">
        <v>0</v>
      </c>
      <c r="Z530">
        <v>114.83</v>
      </c>
      <c r="AA530">
        <v>12.62</v>
      </c>
      <c r="AB530">
        <v>0</v>
      </c>
      <c r="AC530">
        <v>0</v>
      </c>
      <c r="AD530">
        <v>1</v>
      </c>
      <c r="AE530">
        <v>0</v>
      </c>
      <c r="AF530" t="s">
        <v>3</v>
      </c>
      <c r="AG530">
        <v>3.4</v>
      </c>
      <c r="AH530">
        <v>2</v>
      </c>
      <c r="AI530">
        <v>151752475</v>
      </c>
      <c r="AJ530">
        <v>440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</row>
    <row r="531" spans="1:44" x14ac:dyDescent="0.2">
      <c r="A531">
        <f>ROW(Source!A382)</f>
        <v>382</v>
      </c>
      <c r="B531">
        <v>151752485</v>
      </c>
      <c r="C531">
        <v>151752473</v>
      </c>
      <c r="D531">
        <v>37396676</v>
      </c>
      <c r="E531">
        <v>1</v>
      </c>
      <c r="F531">
        <v>1</v>
      </c>
      <c r="G531">
        <v>37345137</v>
      </c>
      <c r="H531">
        <v>3</v>
      </c>
      <c r="I531" t="s">
        <v>504</v>
      </c>
      <c r="J531" t="s">
        <v>505</v>
      </c>
      <c r="K531" t="s">
        <v>506</v>
      </c>
      <c r="L531">
        <v>1346</v>
      </c>
      <c r="N531">
        <v>1009</v>
      </c>
      <c r="O531" t="s">
        <v>507</v>
      </c>
      <c r="P531" t="s">
        <v>507</v>
      </c>
      <c r="Q531">
        <v>1</v>
      </c>
      <c r="X531">
        <v>0.02</v>
      </c>
      <c r="Y531">
        <v>49.18</v>
      </c>
      <c r="Z531">
        <v>0</v>
      </c>
      <c r="AA531">
        <v>0</v>
      </c>
      <c r="AB531">
        <v>0</v>
      </c>
      <c r="AC531">
        <v>0</v>
      </c>
      <c r="AD531">
        <v>1</v>
      </c>
      <c r="AE531">
        <v>0</v>
      </c>
      <c r="AF531" t="s">
        <v>3</v>
      </c>
      <c r="AG531">
        <v>0.02</v>
      </c>
      <c r="AH531">
        <v>2</v>
      </c>
      <c r="AI531">
        <v>151752476</v>
      </c>
      <c r="AJ531">
        <v>441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</row>
    <row r="532" spans="1:44" x14ac:dyDescent="0.2">
      <c r="A532">
        <f>ROW(Source!A382)</f>
        <v>382</v>
      </c>
      <c r="B532">
        <v>151752486</v>
      </c>
      <c r="C532">
        <v>151752473</v>
      </c>
      <c r="D532">
        <v>37394268</v>
      </c>
      <c r="E532">
        <v>1</v>
      </c>
      <c r="F532">
        <v>1</v>
      </c>
      <c r="G532">
        <v>37345137</v>
      </c>
      <c r="H532">
        <v>3</v>
      </c>
      <c r="I532" t="s">
        <v>508</v>
      </c>
      <c r="J532" t="s">
        <v>509</v>
      </c>
      <c r="K532" t="s">
        <v>510</v>
      </c>
      <c r="L532">
        <v>1348</v>
      </c>
      <c r="N532">
        <v>1009</v>
      </c>
      <c r="O532" t="s">
        <v>511</v>
      </c>
      <c r="P532" t="s">
        <v>511</v>
      </c>
      <c r="Q532">
        <v>1000</v>
      </c>
      <c r="X532">
        <v>1.6000000000000001E-4</v>
      </c>
      <c r="Y532">
        <v>60966</v>
      </c>
      <c r="Z532">
        <v>0</v>
      </c>
      <c r="AA532">
        <v>0</v>
      </c>
      <c r="AB532">
        <v>0</v>
      </c>
      <c r="AC532">
        <v>0</v>
      </c>
      <c r="AD532">
        <v>1</v>
      </c>
      <c r="AE532">
        <v>0</v>
      </c>
      <c r="AF532" t="s">
        <v>3</v>
      </c>
      <c r="AG532">
        <v>1.6000000000000001E-4</v>
      </c>
      <c r="AH532">
        <v>2</v>
      </c>
      <c r="AI532">
        <v>151752477</v>
      </c>
      <c r="AJ532">
        <v>442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</row>
    <row r="533" spans="1:44" x14ac:dyDescent="0.2">
      <c r="A533">
        <f>ROW(Source!A382)</f>
        <v>382</v>
      </c>
      <c r="B533">
        <v>151752487</v>
      </c>
      <c r="C533">
        <v>151752473</v>
      </c>
      <c r="D533">
        <v>37397091</v>
      </c>
      <c r="E533">
        <v>1</v>
      </c>
      <c r="F533">
        <v>1</v>
      </c>
      <c r="G533">
        <v>37345137</v>
      </c>
      <c r="H533">
        <v>3</v>
      </c>
      <c r="I533" t="s">
        <v>512</v>
      </c>
      <c r="J533" t="s">
        <v>513</v>
      </c>
      <c r="K533" t="s">
        <v>514</v>
      </c>
      <c r="L533">
        <v>1349</v>
      </c>
      <c r="N533">
        <v>1009</v>
      </c>
      <c r="O533" t="s">
        <v>515</v>
      </c>
      <c r="P533" t="s">
        <v>515</v>
      </c>
      <c r="Q533">
        <v>1E-3</v>
      </c>
      <c r="X533">
        <v>1</v>
      </c>
      <c r="Y533">
        <v>7.0000000000000007E-2</v>
      </c>
      <c r="Z533">
        <v>0</v>
      </c>
      <c r="AA533">
        <v>0</v>
      </c>
      <c r="AB533">
        <v>0</v>
      </c>
      <c r="AC533">
        <v>0</v>
      </c>
      <c r="AD533">
        <v>1</v>
      </c>
      <c r="AE533">
        <v>0</v>
      </c>
      <c r="AF533" t="s">
        <v>3</v>
      </c>
      <c r="AG533">
        <v>1</v>
      </c>
      <c r="AH533">
        <v>2</v>
      </c>
      <c r="AI533">
        <v>151752478</v>
      </c>
      <c r="AJ533">
        <v>443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</row>
    <row r="534" spans="1:44" x14ac:dyDescent="0.2">
      <c r="A534">
        <f>ROW(Source!A382)</f>
        <v>382</v>
      </c>
      <c r="B534">
        <v>151752488</v>
      </c>
      <c r="C534">
        <v>151752473</v>
      </c>
      <c r="D534">
        <v>37407247</v>
      </c>
      <c r="E534">
        <v>1</v>
      </c>
      <c r="F534">
        <v>1</v>
      </c>
      <c r="G534">
        <v>37345137</v>
      </c>
      <c r="H534">
        <v>3</v>
      </c>
      <c r="I534" t="s">
        <v>174</v>
      </c>
      <c r="J534" t="s">
        <v>177</v>
      </c>
      <c r="K534" t="s">
        <v>175</v>
      </c>
      <c r="L534">
        <v>1356</v>
      </c>
      <c r="N534">
        <v>1010</v>
      </c>
      <c r="O534" t="s">
        <v>176</v>
      </c>
      <c r="P534" t="s">
        <v>176</v>
      </c>
      <c r="Q534">
        <v>1000</v>
      </c>
      <c r="X534">
        <v>1.6E-2</v>
      </c>
      <c r="Y534">
        <v>226.68</v>
      </c>
      <c r="Z534">
        <v>0</v>
      </c>
      <c r="AA534">
        <v>0</v>
      </c>
      <c r="AB534">
        <v>0</v>
      </c>
      <c r="AC534">
        <v>0</v>
      </c>
      <c r="AD534">
        <v>1</v>
      </c>
      <c r="AE534">
        <v>0</v>
      </c>
      <c r="AF534" t="s">
        <v>3</v>
      </c>
      <c r="AG534">
        <v>1.6E-2</v>
      </c>
      <c r="AH534">
        <v>2</v>
      </c>
      <c r="AI534">
        <v>151752479</v>
      </c>
      <c r="AJ534">
        <v>444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</row>
    <row r="535" spans="1:44" x14ac:dyDescent="0.2">
      <c r="A535">
        <f>ROW(Source!A382)</f>
        <v>382</v>
      </c>
      <c r="B535">
        <v>151752489</v>
      </c>
      <c r="C535">
        <v>151752473</v>
      </c>
      <c r="D535">
        <v>122111028</v>
      </c>
      <c r="E535">
        <v>37345137</v>
      </c>
      <c r="F535">
        <v>1</v>
      </c>
      <c r="G535">
        <v>37345137</v>
      </c>
      <c r="H535">
        <v>3</v>
      </c>
      <c r="I535" t="s">
        <v>368</v>
      </c>
      <c r="J535" t="s">
        <v>3</v>
      </c>
      <c r="K535" t="s">
        <v>369</v>
      </c>
      <c r="L535">
        <v>1354</v>
      </c>
      <c r="N535">
        <v>1010</v>
      </c>
      <c r="O535" t="s">
        <v>29</v>
      </c>
      <c r="P535" t="s">
        <v>29</v>
      </c>
      <c r="Q535">
        <v>1</v>
      </c>
      <c r="X535">
        <v>16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 t="s">
        <v>3</v>
      </c>
      <c r="AG535">
        <v>16</v>
      </c>
      <c r="AH535">
        <v>2</v>
      </c>
      <c r="AI535">
        <v>151752480</v>
      </c>
      <c r="AJ535">
        <v>445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</row>
    <row r="536" spans="1:44" x14ac:dyDescent="0.2">
      <c r="A536">
        <f>ROW(Source!A382)</f>
        <v>382</v>
      </c>
      <c r="B536">
        <v>151752490</v>
      </c>
      <c r="C536">
        <v>151752473</v>
      </c>
      <c r="D536">
        <v>122136646</v>
      </c>
      <c r="E536">
        <v>37345137</v>
      </c>
      <c r="F536">
        <v>1</v>
      </c>
      <c r="G536">
        <v>37345137</v>
      </c>
      <c r="H536">
        <v>3</v>
      </c>
      <c r="I536" t="s">
        <v>370</v>
      </c>
      <c r="J536" t="s">
        <v>3</v>
      </c>
      <c r="K536" t="s">
        <v>371</v>
      </c>
      <c r="L536">
        <v>1354</v>
      </c>
      <c r="N536">
        <v>1010</v>
      </c>
      <c r="O536" t="s">
        <v>29</v>
      </c>
      <c r="P536" t="s">
        <v>29</v>
      </c>
      <c r="Q536">
        <v>1</v>
      </c>
      <c r="X536">
        <v>1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 t="s">
        <v>3</v>
      </c>
      <c r="AG536">
        <v>1</v>
      </c>
      <c r="AH536">
        <v>2</v>
      </c>
      <c r="AI536">
        <v>151752481</v>
      </c>
      <c r="AJ536">
        <v>446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</row>
    <row r="537" spans="1:44" x14ac:dyDescent="0.2">
      <c r="A537">
        <f>ROW(Source!A382)</f>
        <v>382</v>
      </c>
      <c r="B537">
        <v>151752491</v>
      </c>
      <c r="C537">
        <v>151752473</v>
      </c>
      <c r="D537">
        <v>37367069</v>
      </c>
      <c r="E537">
        <v>37345137</v>
      </c>
      <c r="F537">
        <v>1</v>
      </c>
      <c r="G537">
        <v>37345137</v>
      </c>
      <c r="H537">
        <v>3</v>
      </c>
      <c r="I537" t="s">
        <v>516</v>
      </c>
      <c r="J537" t="s">
        <v>3</v>
      </c>
      <c r="K537" t="s">
        <v>517</v>
      </c>
      <c r="L537">
        <v>1348</v>
      </c>
      <c r="N537">
        <v>1009</v>
      </c>
      <c r="O537" t="s">
        <v>511</v>
      </c>
      <c r="P537" t="s">
        <v>511</v>
      </c>
      <c r="Q537">
        <v>1000</v>
      </c>
      <c r="X537">
        <v>0.5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1</v>
      </c>
      <c r="AE537">
        <v>0</v>
      </c>
      <c r="AF537" t="s">
        <v>3</v>
      </c>
      <c r="AG537">
        <v>0.5</v>
      </c>
      <c r="AH537">
        <v>2</v>
      </c>
      <c r="AI537">
        <v>151752482</v>
      </c>
      <c r="AJ537">
        <v>447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</row>
    <row r="538" spans="1:44" x14ac:dyDescent="0.2">
      <c r="A538">
        <f>ROW(Source!A383)</f>
        <v>383</v>
      </c>
      <c r="B538">
        <v>151752483</v>
      </c>
      <c r="C538">
        <v>151752473</v>
      </c>
      <c r="D538">
        <v>37345142</v>
      </c>
      <c r="E538">
        <v>37345137</v>
      </c>
      <c r="F538">
        <v>1</v>
      </c>
      <c r="G538">
        <v>37345137</v>
      </c>
      <c r="H538">
        <v>1</v>
      </c>
      <c r="I538" t="s">
        <v>497</v>
      </c>
      <c r="J538" t="s">
        <v>3</v>
      </c>
      <c r="K538" t="s">
        <v>498</v>
      </c>
      <c r="L538">
        <v>1191</v>
      </c>
      <c r="N538">
        <v>1013</v>
      </c>
      <c r="O538" t="s">
        <v>499</v>
      </c>
      <c r="P538" t="s">
        <v>499</v>
      </c>
      <c r="Q538">
        <v>1</v>
      </c>
      <c r="X538">
        <v>68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1</v>
      </c>
      <c r="AE538">
        <v>1</v>
      </c>
      <c r="AF538" t="s">
        <v>3</v>
      </c>
      <c r="AG538">
        <v>68</v>
      </c>
      <c r="AH538">
        <v>2</v>
      </c>
      <c r="AI538">
        <v>151752474</v>
      </c>
      <c r="AJ538">
        <v>448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</row>
    <row r="539" spans="1:44" x14ac:dyDescent="0.2">
      <c r="A539">
        <f>ROW(Source!A383)</f>
        <v>383</v>
      </c>
      <c r="B539">
        <v>151752484</v>
      </c>
      <c r="C539">
        <v>151752473</v>
      </c>
      <c r="D539">
        <v>37417785</v>
      </c>
      <c r="E539">
        <v>1</v>
      </c>
      <c r="F539">
        <v>1</v>
      </c>
      <c r="G539">
        <v>37345137</v>
      </c>
      <c r="H539">
        <v>2</v>
      </c>
      <c r="I539" t="s">
        <v>500</v>
      </c>
      <c r="J539" t="s">
        <v>501</v>
      </c>
      <c r="K539" t="s">
        <v>502</v>
      </c>
      <c r="L539">
        <v>1368</v>
      </c>
      <c r="N539">
        <v>1011</v>
      </c>
      <c r="O539" t="s">
        <v>503</v>
      </c>
      <c r="P539" t="s">
        <v>503</v>
      </c>
      <c r="Q539">
        <v>1</v>
      </c>
      <c r="X539">
        <v>3.4</v>
      </c>
      <c r="Y539">
        <v>0</v>
      </c>
      <c r="Z539">
        <v>114.83</v>
      </c>
      <c r="AA539">
        <v>12.62</v>
      </c>
      <c r="AB539">
        <v>0</v>
      </c>
      <c r="AC539">
        <v>0</v>
      </c>
      <c r="AD539">
        <v>1</v>
      </c>
      <c r="AE539">
        <v>0</v>
      </c>
      <c r="AF539" t="s">
        <v>3</v>
      </c>
      <c r="AG539">
        <v>3.4</v>
      </c>
      <c r="AH539">
        <v>2</v>
      </c>
      <c r="AI539">
        <v>151752475</v>
      </c>
      <c r="AJ539">
        <v>449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</row>
    <row r="540" spans="1:44" x14ac:dyDescent="0.2">
      <c r="A540">
        <f>ROW(Source!A383)</f>
        <v>383</v>
      </c>
      <c r="B540">
        <v>151752485</v>
      </c>
      <c r="C540">
        <v>151752473</v>
      </c>
      <c r="D540">
        <v>37396676</v>
      </c>
      <c r="E540">
        <v>1</v>
      </c>
      <c r="F540">
        <v>1</v>
      </c>
      <c r="G540">
        <v>37345137</v>
      </c>
      <c r="H540">
        <v>3</v>
      </c>
      <c r="I540" t="s">
        <v>504</v>
      </c>
      <c r="J540" t="s">
        <v>505</v>
      </c>
      <c r="K540" t="s">
        <v>506</v>
      </c>
      <c r="L540">
        <v>1346</v>
      </c>
      <c r="N540">
        <v>1009</v>
      </c>
      <c r="O540" t="s">
        <v>507</v>
      </c>
      <c r="P540" t="s">
        <v>507</v>
      </c>
      <c r="Q540">
        <v>1</v>
      </c>
      <c r="X540">
        <v>0.02</v>
      </c>
      <c r="Y540">
        <v>49.18</v>
      </c>
      <c r="Z540">
        <v>0</v>
      </c>
      <c r="AA540">
        <v>0</v>
      </c>
      <c r="AB540">
        <v>0</v>
      </c>
      <c r="AC540">
        <v>0</v>
      </c>
      <c r="AD540">
        <v>1</v>
      </c>
      <c r="AE540">
        <v>0</v>
      </c>
      <c r="AF540" t="s">
        <v>3</v>
      </c>
      <c r="AG540">
        <v>0.02</v>
      </c>
      <c r="AH540">
        <v>2</v>
      </c>
      <c r="AI540">
        <v>151752476</v>
      </c>
      <c r="AJ540">
        <v>450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</row>
    <row r="541" spans="1:44" x14ac:dyDescent="0.2">
      <c r="A541">
        <f>ROW(Source!A383)</f>
        <v>383</v>
      </c>
      <c r="B541">
        <v>151752486</v>
      </c>
      <c r="C541">
        <v>151752473</v>
      </c>
      <c r="D541">
        <v>37394268</v>
      </c>
      <c r="E541">
        <v>1</v>
      </c>
      <c r="F541">
        <v>1</v>
      </c>
      <c r="G541">
        <v>37345137</v>
      </c>
      <c r="H541">
        <v>3</v>
      </c>
      <c r="I541" t="s">
        <v>508</v>
      </c>
      <c r="J541" t="s">
        <v>509</v>
      </c>
      <c r="K541" t="s">
        <v>510</v>
      </c>
      <c r="L541">
        <v>1348</v>
      </c>
      <c r="N541">
        <v>1009</v>
      </c>
      <c r="O541" t="s">
        <v>511</v>
      </c>
      <c r="P541" t="s">
        <v>511</v>
      </c>
      <c r="Q541">
        <v>1000</v>
      </c>
      <c r="X541">
        <v>1.6000000000000001E-4</v>
      </c>
      <c r="Y541">
        <v>60966</v>
      </c>
      <c r="Z541">
        <v>0</v>
      </c>
      <c r="AA541">
        <v>0</v>
      </c>
      <c r="AB541">
        <v>0</v>
      </c>
      <c r="AC541">
        <v>0</v>
      </c>
      <c r="AD541">
        <v>1</v>
      </c>
      <c r="AE541">
        <v>0</v>
      </c>
      <c r="AF541" t="s">
        <v>3</v>
      </c>
      <c r="AG541">
        <v>1.6000000000000001E-4</v>
      </c>
      <c r="AH541">
        <v>2</v>
      </c>
      <c r="AI541">
        <v>151752477</v>
      </c>
      <c r="AJ541">
        <v>451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</row>
    <row r="542" spans="1:44" x14ac:dyDescent="0.2">
      <c r="A542">
        <f>ROW(Source!A383)</f>
        <v>383</v>
      </c>
      <c r="B542">
        <v>151752487</v>
      </c>
      <c r="C542">
        <v>151752473</v>
      </c>
      <c r="D542">
        <v>37397091</v>
      </c>
      <c r="E542">
        <v>1</v>
      </c>
      <c r="F542">
        <v>1</v>
      </c>
      <c r="G542">
        <v>37345137</v>
      </c>
      <c r="H542">
        <v>3</v>
      </c>
      <c r="I542" t="s">
        <v>512</v>
      </c>
      <c r="J542" t="s">
        <v>513</v>
      </c>
      <c r="K542" t="s">
        <v>514</v>
      </c>
      <c r="L542">
        <v>1349</v>
      </c>
      <c r="N542">
        <v>1009</v>
      </c>
      <c r="O542" t="s">
        <v>515</v>
      </c>
      <c r="P542" t="s">
        <v>515</v>
      </c>
      <c r="Q542">
        <v>1E-3</v>
      </c>
      <c r="X542">
        <v>1</v>
      </c>
      <c r="Y542">
        <v>7.0000000000000007E-2</v>
      </c>
      <c r="Z542">
        <v>0</v>
      </c>
      <c r="AA542">
        <v>0</v>
      </c>
      <c r="AB542">
        <v>0</v>
      </c>
      <c r="AC542">
        <v>0</v>
      </c>
      <c r="AD542">
        <v>1</v>
      </c>
      <c r="AE542">
        <v>0</v>
      </c>
      <c r="AF542" t="s">
        <v>3</v>
      </c>
      <c r="AG542">
        <v>1</v>
      </c>
      <c r="AH542">
        <v>2</v>
      </c>
      <c r="AI542">
        <v>151752478</v>
      </c>
      <c r="AJ542">
        <v>452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</row>
    <row r="543" spans="1:44" x14ac:dyDescent="0.2">
      <c r="A543">
        <f>ROW(Source!A383)</f>
        <v>383</v>
      </c>
      <c r="B543">
        <v>151752488</v>
      </c>
      <c r="C543">
        <v>151752473</v>
      </c>
      <c r="D543">
        <v>37407247</v>
      </c>
      <c r="E543">
        <v>1</v>
      </c>
      <c r="F543">
        <v>1</v>
      </c>
      <c r="G543">
        <v>37345137</v>
      </c>
      <c r="H543">
        <v>3</v>
      </c>
      <c r="I543" t="s">
        <v>174</v>
      </c>
      <c r="J543" t="s">
        <v>177</v>
      </c>
      <c r="K543" t="s">
        <v>175</v>
      </c>
      <c r="L543">
        <v>1356</v>
      </c>
      <c r="N543">
        <v>1010</v>
      </c>
      <c r="O543" t="s">
        <v>176</v>
      </c>
      <c r="P543" t="s">
        <v>176</v>
      </c>
      <c r="Q543">
        <v>1000</v>
      </c>
      <c r="X543">
        <v>1.6E-2</v>
      </c>
      <c r="Y543">
        <v>226.68</v>
      </c>
      <c r="Z543">
        <v>0</v>
      </c>
      <c r="AA543">
        <v>0</v>
      </c>
      <c r="AB543">
        <v>0</v>
      </c>
      <c r="AC543">
        <v>0</v>
      </c>
      <c r="AD543">
        <v>1</v>
      </c>
      <c r="AE543">
        <v>0</v>
      </c>
      <c r="AF543" t="s">
        <v>3</v>
      </c>
      <c r="AG543">
        <v>1.6E-2</v>
      </c>
      <c r="AH543">
        <v>2</v>
      </c>
      <c r="AI543">
        <v>151752479</v>
      </c>
      <c r="AJ543">
        <v>453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</row>
    <row r="544" spans="1:44" x14ac:dyDescent="0.2">
      <c r="A544">
        <f>ROW(Source!A383)</f>
        <v>383</v>
      </c>
      <c r="B544">
        <v>151752489</v>
      </c>
      <c r="C544">
        <v>151752473</v>
      </c>
      <c r="D544">
        <v>122111028</v>
      </c>
      <c r="E544">
        <v>37345137</v>
      </c>
      <c r="F544">
        <v>1</v>
      </c>
      <c r="G544">
        <v>37345137</v>
      </c>
      <c r="H544">
        <v>3</v>
      </c>
      <c r="I544" t="s">
        <v>368</v>
      </c>
      <c r="J544" t="s">
        <v>3</v>
      </c>
      <c r="K544" t="s">
        <v>369</v>
      </c>
      <c r="L544">
        <v>1354</v>
      </c>
      <c r="N544">
        <v>1010</v>
      </c>
      <c r="O544" t="s">
        <v>29</v>
      </c>
      <c r="P544" t="s">
        <v>29</v>
      </c>
      <c r="Q544">
        <v>1</v>
      </c>
      <c r="X544">
        <v>16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 t="s">
        <v>3</v>
      </c>
      <c r="AG544">
        <v>16</v>
      </c>
      <c r="AH544">
        <v>2</v>
      </c>
      <c r="AI544">
        <v>151752480</v>
      </c>
      <c r="AJ544">
        <v>454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</row>
    <row r="545" spans="1:44" x14ac:dyDescent="0.2">
      <c r="A545">
        <f>ROW(Source!A383)</f>
        <v>383</v>
      </c>
      <c r="B545">
        <v>151752490</v>
      </c>
      <c r="C545">
        <v>151752473</v>
      </c>
      <c r="D545">
        <v>122136646</v>
      </c>
      <c r="E545">
        <v>37345137</v>
      </c>
      <c r="F545">
        <v>1</v>
      </c>
      <c r="G545">
        <v>37345137</v>
      </c>
      <c r="H545">
        <v>3</v>
      </c>
      <c r="I545" t="s">
        <v>370</v>
      </c>
      <c r="J545" t="s">
        <v>3</v>
      </c>
      <c r="K545" t="s">
        <v>371</v>
      </c>
      <c r="L545">
        <v>1354</v>
      </c>
      <c r="N545">
        <v>1010</v>
      </c>
      <c r="O545" t="s">
        <v>29</v>
      </c>
      <c r="P545" t="s">
        <v>29</v>
      </c>
      <c r="Q545">
        <v>1</v>
      </c>
      <c r="X545">
        <v>1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 t="s">
        <v>3</v>
      </c>
      <c r="AG545">
        <v>1</v>
      </c>
      <c r="AH545">
        <v>2</v>
      </c>
      <c r="AI545">
        <v>151752481</v>
      </c>
      <c r="AJ545">
        <v>455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</row>
    <row r="546" spans="1:44" x14ac:dyDescent="0.2">
      <c r="A546">
        <f>ROW(Source!A383)</f>
        <v>383</v>
      </c>
      <c r="B546">
        <v>151752491</v>
      </c>
      <c r="C546">
        <v>151752473</v>
      </c>
      <c r="D546">
        <v>37367069</v>
      </c>
      <c r="E546">
        <v>37345137</v>
      </c>
      <c r="F546">
        <v>1</v>
      </c>
      <c r="G546">
        <v>37345137</v>
      </c>
      <c r="H546">
        <v>3</v>
      </c>
      <c r="I546" t="s">
        <v>516</v>
      </c>
      <c r="J546" t="s">
        <v>3</v>
      </c>
      <c r="K546" t="s">
        <v>517</v>
      </c>
      <c r="L546">
        <v>1348</v>
      </c>
      <c r="N546">
        <v>1009</v>
      </c>
      <c r="O546" t="s">
        <v>511</v>
      </c>
      <c r="P546" t="s">
        <v>511</v>
      </c>
      <c r="Q546">
        <v>1000</v>
      </c>
      <c r="X546">
        <v>0.5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1</v>
      </c>
      <c r="AE546">
        <v>0</v>
      </c>
      <c r="AF546" t="s">
        <v>3</v>
      </c>
      <c r="AG546">
        <v>0.5</v>
      </c>
      <c r="AH546">
        <v>2</v>
      </c>
      <c r="AI546">
        <v>151752482</v>
      </c>
      <c r="AJ546">
        <v>456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</row>
    <row r="547" spans="1:44" x14ac:dyDescent="0.2">
      <c r="A547">
        <f>ROW(Source!A388)</f>
        <v>388</v>
      </c>
      <c r="B547">
        <v>151752502</v>
      </c>
      <c r="C547">
        <v>151752494</v>
      </c>
      <c r="D547">
        <v>37345142</v>
      </c>
      <c r="E547">
        <v>37345137</v>
      </c>
      <c r="F547">
        <v>1</v>
      </c>
      <c r="G547">
        <v>37345137</v>
      </c>
      <c r="H547">
        <v>1</v>
      </c>
      <c r="I547" t="s">
        <v>497</v>
      </c>
      <c r="J547" t="s">
        <v>3</v>
      </c>
      <c r="K547" t="s">
        <v>498</v>
      </c>
      <c r="L547">
        <v>1191</v>
      </c>
      <c r="N547">
        <v>1013</v>
      </c>
      <c r="O547" t="s">
        <v>499</v>
      </c>
      <c r="P547" t="s">
        <v>499</v>
      </c>
      <c r="Q547">
        <v>1</v>
      </c>
      <c r="X547">
        <v>2.06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1</v>
      </c>
      <c r="AE547">
        <v>1</v>
      </c>
      <c r="AF547" t="s">
        <v>3</v>
      </c>
      <c r="AG547">
        <v>2.06</v>
      </c>
      <c r="AH547">
        <v>2</v>
      </c>
      <c r="AI547">
        <v>151752495</v>
      </c>
      <c r="AJ547">
        <v>457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</row>
    <row r="548" spans="1:44" x14ac:dyDescent="0.2">
      <c r="A548">
        <f>ROW(Source!A388)</f>
        <v>388</v>
      </c>
      <c r="B548">
        <v>151752503</v>
      </c>
      <c r="C548">
        <v>151752494</v>
      </c>
      <c r="D548">
        <v>37418060</v>
      </c>
      <c r="E548">
        <v>1</v>
      </c>
      <c r="F548">
        <v>1</v>
      </c>
      <c r="G548">
        <v>37345137</v>
      </c>
      <c r="H548">
        <v>2</v>
      </c>
      <c r="I548" t="s">
        <v>688</v>
      </c>
      <c r="J548" t="s">
        <v>689</v>
      </c>
      <c r="K548" t="s">
        <v>690</v>
      </c>
      <c r="L548">
        <v>1368</v>
      </c>
      <c r="N548">
        <v>1011</v>
      </c>
      <c r="O548" t="s">
        <v>503</v>
      </c>
      <c r="P548" t="s">
        <v>503</v>
      </c>
      <c r="Q548">
        <v>1</v>
      </c>
      <c r="X548">
        <v>0.19</v>
      </c>
      <c r="Y548">
        <v>0</v>
      </c>
      <c r="Z548">
        <v>41.45</v>
      </c>
      <c r="AA548">
        <v>12.62</v>
      </c>
      <c r="AB548">
        <v>0</v>
      </c>
      <c r="AC548">
        <v>0</v>
      </c>
      <c r="AD548">
        <v>1</v>
      </c>
      <c r="AE548">
        <v>0</v>
      </c>
      <c r="AF548" t="s">
        <v>3</v>
      </c>
      <c r="AG548">
        <v>0.19</v>
      </c>
      <c r="AH548">
        <v>2</v>
      </c>
      <c r="AI548">
        <v>151752496</v>
      </c>
      <c r="AJ548">
        <v>458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</row>
    <row r="549" spans="1:44" x14ac:dyDescent="0.2">
      <c r="A549">
        <f>ROW(Source!A388)</f>
        <v>388</v>
      </c>
      <c r="B549">
        <v>151752504</v>
      </c>
      <c r="C549">
        <v>151752494</v>
      </c>
      <c r="D549">
        <v>37418162</v>
      </c>
      <c r="E549">
        <v>1</v>
      </c>
      <c r="F549">
        <v>1</v>
      </c>
      <c r="G549">
        <v>37345137</v>
      </c>
      <c r="H549">
        <v>2</v>
      </c>
      <c r="I549" t="s">
        <v>591</v>
      </c>
      <c r="J549" t="s">
        <v>592</v>
      </c>
      <c r="K549" t="s">
        <v>593</v>
      </c>
      <c r="L549">
        <v>1368</v>
      </c>
      <c r="N549">
        <v>1011</v>
      </c>
      <c r="O549" t="s">
        <v>503</v>
      </c>
      <c r="P549" t="s">
        <v>503</v>
      </c>
      <c r="Q549">
        <v>1</v>
      </c>
      <c r="X549">
        <v>0.61</v>
      </c>
      <c r="Y549">
        <v>0</v>
      </c>
      <c r="Z549">
        <v>7.11</v>
      </c>
      <c r="AA549">
        <v>0</v>
      </c>
      <c r="AB549">
        <v>0</v>
      </c>
      <c r="AC549">
        <v>0</v>
      </c>
      <c r="AD549">
        <v>1</v>
      </c>
      <c r="AE549">
        <v>0</v>
      </c>
      <c r="AF549" t="s">
        <v>3</v>
      </c>
      <c r="AG549">
        <v>0.61</v>
      </c>
      <c r="AH549">
        <v>2</v>
      </c>
      <c r="AI549">
        <v>151752497</v>
      </c>
      <c r="AJ549">
        <v>459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</row>
    <row r="550" spans="1:44" x14ac:dyDescent="0.2">
      <c r="A550">
        <f>ROW(Source!A388)</f>
        <v>388</v>
      </c>
      <c r="B550">
        <v>151752505</v>
      </c>
      <c r="C550">
        <v>151752494</v>
      </c>
      <c r="D550">
        <v>37418445</v>
      </c>
      <c r="E550">
        <v>1</v>
      </c>
      <c r="F550">
        <v>1</v>
      </c>
      <c r="G550">
        <v>37345137</v>
      </c>
      <c r="H550">
        <v>2</v>
      </c>
      <c r="I550" t="s">
        <v>567</v>
      </c>
      <c r="J550" t="s">
        <v>568</v>
      </c>
      <c r="K550" t="s">
        <v>569</v>
      </c>
      <c r="L550">
        <v>1368</v>
      </c>
      <c r="N550">
        <v>1011</v>
      </c>
      <c r="O550" t="s">
        <v>503</v>
      </c>
      <c r="P550" t="s">
        <v>503</v>
      </c>
      <c r="Q550">
        <v>1</v>
      </c>
      <c r="X550">
        <v>0.06</v>
      </c>
      <c r="Y550">
        <v>0</v>
      </c>
      <c r="Z550">
        <v>83.1</v>
      </c>
      <c r="AA550">
        <v>12.62</v>
      </c>
      <c r="AB550">
        <v>0</v>
      </c>
      <c r="AC550">
        <v>0</v>
      </c>
      <c r="AD550">
        <v>1</v>
      </c>
      <c r="AE550">
        <v>0</v>
      </c>
      <c r="AF550" t="s">
        <v>3</v>
      </c>
      <c r="AG550">
        <v>0.06</v>
      </c>
      <c r="AH550">
        <v>2</v>
      </c>
      <c r="AI550">
        <v>151752498</v>
      </c>
      <c r="AJ550">
        <v>460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</row>
    <row r="551" spans="1:44" x14ac:dyDescent="0.2">
      <c r="A551">
        <f>ROW(Source!A388)</f>
        <v>388</v>
      </c>
      <c r="B551">
        <v>151752506</v>
      </c>
      <c r="C551">
        <v>151752494</v>
      </c>
      <c r="D551">
        <v>37418480</v>
      </c>
      <c r="E551">
        <v>1</v>
      </c>
      <c r="F551">
        <v>1</v>
      </c>
      <c r="G551">
        <v>37345137</v>
      </c>
      <c r="H551">
        <v>2</v>
      </c>
      <c r="I551" t="s">
        <v>691</v>
      </c>
      <c r="J551" t="s">
        <v>692</v>
      </c>
      <c r="K551" t="s">
        <v>693</v>
      </c>
      <c r="L551">
        <v>1368</v>
      </c>
      <c r="N551">
        <v>1011</v>
      </c>
      <c r="O551" t="s">
        <v>503</v>
      </c>
      <c r="P551" t="s">
        <v>503</v>
      </c>
      <c r="Q551">
        <v>1</v>
      </c>
      <c r="X551">
        <v>0.19</v>
      </c>
      <c r="Y551">
        <v>0</v>
      </c>
      <c r="Z551">
        <v>1.1499999999999999</v>
      </c>
      <c r="AA551">
        <v>0</v>
      </c>
      <c r="AB551">
        <v>0</v>
      </c>
      <c r="AC551">
        <v>0</v>
      </c>
      <c r="AD551">
        <v>1</v>
      </c>
      <c r="AE551">
        <v>0</v>
      </c>
      <c r="AF551" t="s">
        <v>3</v>
      </c>
      <c r="AG551">
        <v>0.19</v>
      </c>
      <c r="AH551">
        <v>2</v>
      </c>
      <c r="AI551">
        <v>151752499</v>
      </c>
      <c r="AJ551">
        <v>461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</row>
    <row r="552" spans="1:44" x14ac:dyDescent="0.2">
      <c r="A552">
        <f>ROW(Source!A388)</f>
        <v>388</v>
      </c>
      <c r="B552">
        <v>151752507</v>
      </c>
      <c r="C552">
        <v>151752494</v>
      </c>
      <c r="D552">
        <v>37394875</v>
      </c>
      <c r="E552">
        <v>1</v>
      </c>
      <c r="F552">
        <v>1</v>
      </c>
      <c r="G552">
        <v>37345137</v>
      </c>
      <c r="H552">
        <v>3</v>
      </c>
      <c r="I552" t="s">
        <v>694</v>
      </c>
      <c r="J552" t="s">
        <v>695</v>
      </c>
      <c r="K552" t="s">
        <v>696</v>
      </c>
      <c r="L552">
        <v>1346</v>
      </c>
      <c r="N552">
        <v>1009</v>
      </c>
      <c r="O552" t="s">
        <v>507</v>
      </c>
      <c r="P552" t="s">
        <v>507</v>
      </c>
      <c r="Q552">
        <v>1</v>
      </c>
      <c r="X552">
        <v>0.02</v>
      </c>
      <c r="Y552">
        <v>29.9</v>
      </c>
      <c r="Z552">
        <v>0</v>
      </c>
      <c r="AA552">
        <v>0</v>
      </c>
      <c r="AB552">
        <v>0</v>
      </c>
      <c r="AC552">
        <v>0</v>
      </c>
      <c r="AD552">
        <v>1</v>
      </c>
      <c r="AE552">
        <v>0</v>
      </c>
      <c r="AF552" t="s">
        <v>3</v>
      </c>
      <c r="AG552">
        <v>0.02</v>
      </c>
      <c r="AH552">
        <v>2</v>
      </c>
      <c r="AI552">
        <v>151752500</v>
      </c>
      <c r="AJ552">
        <v>462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</row>
    <row r="553" spans="1:44" x14ac:dyDescent="0.2">
      <c r="A553">
        <f>ROW(Source!A388)</f>
        <v>388</v>
      </c>
      <c r="B553">
        <v>151752508</v>
      </c>
      <c r="C553">
        <v>151752494</v>
      </c>
      <c r="D553">
        <v>37394962</v>
      </c>
      <c r="E553">
        <v>1</v>
      </c>
      <c r="F553">
        <v>1</v>
      </c>
      <c r="G553">
        <v>37345137</v>
      </c>
      <c r="H553">
        <v>3</v>
      </c>
      <c r="I553" t="s">
        <v>597</v>
      </c>
      <c r="J553" t="s">
        <v>598</v>
      </c>
      <c r="K553" t="s">
        <v>599</v>
      </c>
      <c r="L553">
        <v>1348</v>
      </c>
      <c r="N553">
        <v>1009</v>
      </c>
      <c r="O553" t="s">
        <v>511</v>
      </c>
      <c r="P553" t="s">
        <v>511</v>
      </c>
      <c r="Q553">
        <v>1000</v>
      </c>
      <c r="X553">
        <v>1E-4</v>
      </c>
      <c r="Y553">
        <v>8596.85</v>
      </c>
      <c r="Z553">
        <v>0</v>
      </c>
      <c r="AA553">
        <v>0</v>
      </c>
      <c r="AB553">
        <v>0</v>
      </c>
      <c r="AC553">
        <v>0</v>
      </c>
      <c r="AD553">
        <v>1</v>
      </c>
      <c r="AE553">
        <v>0</v>
      </c>
      <c r="AF553" t="s">
        <v>3</v>
      </c>
      <c r="AG553">
        <v>1E-4</v>
      </c>
      <c r="AH553">
        <v>2</v>
      </c>
      <c r="AI553">
        <v>151752501</v>
      </c>
      <c r="AJ553">
        <v>463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</row>
    <row r="554" spans="1:44" x14ac:dyDescent="0.2">
      <c r="A554">
        <f>ROW(Source!A388)</f>
        <v>388</v>
      </c>
      <c r="B554">
        <v>151752509</v>
      </c>
      <c r="C554">
        <v>151752494</v>
      </c>
      <c r="D554">
        <v>37358179</v>
      </c>
      <c r="E554">
        <v>37345137</v>
      </c>
      <c r="F554">
        <v>1</v>
      </c>
      <c r="G554">
        <v>37345137</v>
      </c>
      <c r="H554">
        <v>3</v>
      </c>
      <c r="I554" t="s">
        <v>727</v>
      </c>
      <c r="J554" t="s">
        <v>3</v>
      </c>
      <c r="K554" t="s">
        <v>728</v>
      </c>
      <c r="L554">
        <v>1346</v>
      </c>
      <c r="N554">
        <v>1009</v>
      </c>
      <c r="O554" t="s">
        <v>507</v>
      </c>
      <c r="P554" t="s">
        <v>507</v>
      </c>
      <c r="Q554">
        <v>1</v>
      </c>
      <c r="X554">
        <v>0.1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 t="s">
        <v>3</v>
      </c>
      <c r="AG554">
        <v>0.1</v>
      </c>
      <c r="AH554">
        <v>3</v>
      </c>
      <c r="AI554">
        <v>-1</v>
      </c>
      <c r="AJ554" t="s">
        <v>3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</row>
    <row r="555" spans="1:44" x14ac:dyDescent="0.2">
      <c r="A555">
        <f>ROW(Source!A388)</f>
        <v>388</v>
      </c>
      <c r="B555">
        <v>151752510</v>
      </c>
      <c r="C555">
        <v>151752494</v>
      </c>
      <c r="D555">
        <v>122109457</v>
      </c>
      <c r="E555">
        <v>37345137</v>
      </c>
      <c r="F555">
        <v>1</v>
      </c>
      <c r="G555">
        <v>37345137</v>
      </c>
      <c r="H555">
        <v>3</v>
      </c>
      <c r="I555" t="s">
        <v>752</v>
      </c>
      <c r="J555" t="s">
        <v>3</v>
      </c>
      <c r="K555" t="s">
        <v>753</v>
      </c>
      <c r="L555">
        <v>1354</v>
      </c>
      <c r="N555">
        <v>1010</v>
      </c>
      <c r="O555" t="s">
        <v>29</v>
      </c>
      <c r="P555" t="s">
        <v>29</v>
      </c>
      <c r="Q555">
        <v>1</v>
      </c>
      <c r="X555">
        <v>1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 t="s">
        <v>3</v>
      </c>
      <c r="AG555">
        <v>1</v>
      </c>
      <c r="AH555">
        <v>3</v>
      </c>
      <c r="AI555">
        <v>-1</v>
      </c>
      <c r="AJ555" t="s">
        <v>3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</row>
    <row r="556" spans="1:44" x14ac:dyDescent="0.2">
      <c r="A556">
        <f>ROW(Source!A389)</f>
        <v>389</v>
      </c>
      <c r="B556">
        <v>151752502</v>
      </c>
      <c r="C556">
        <v>151752494</v>
      </c>
      <c r="D556">
        <v>37345142</v>
      </c>
      <c r="E556">
        <v>37345137</v>
      </c>
      <c r="F556">
        <v>1</v>
      </c>
      <c r="G556">
        <v>37345137</v>
      </c>
      <c r="H556">
        <v>1</v>
      </c>
      <c r="I556" t="s">
        <v>497</v>
      </c>
      <c r="J556" t="s">
        <v>3</v>
      </c>
      <c r="K556" t="s">
        <v>498</v>
      </c>
      <c r="L556">
        <v>1191</v>
      </c>
      <c r="N556">
        <v>1013</v>
      </c>
      <c r="O556" t="s">
        <v>499</v>
      </c>
      <c r="P556" t="s">
        <v>499</v>
      </c>
      <c r="Q556">
        <v>1</v>
      </c>
      <c r="X556">
        <v>2.06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1</v>
      </c>
      <c r="AE556">
        <v>1</v>
      </c>
      <c r="AF556" t="s">
        <v>3</v>
      </c>
      <c r="AG556">
        <v>2.06</v>
      </c>
      <c r="AH556">
        <v>2</v>
      </c>
      <c r="AI556">
        <v>151752495</v>
      </c>
      <c r="AJ556">
        <v>464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</row>
    <row r="557" spans="1:44" x14ac:dyDescent="0.2">
      <c r="A557">
        <f>ROW(Source!A389)</f>
        <v>389</v>
      </c>
      <c r="B557">
        <v>151752503</v>
      </c>
      <c r="C557">
        <v>151752494</v>
      </c>
      <c r="D557">
        <v>37418060</v>
      </c>
      <c r="E557">
        <v>1</v>
      </c>
      <c r="F557">
        <v>1</v>
      </c>
      <c r="G557">
        <v>37345137</v>
      </c>
      <c r="H557">
        <v>2</v>
      </c>
      <c r="I557" t="s">
        <v>688</v>
      </c>
      <c r="J557" t="s">
        <v>689</v>
      </c>
      <c r="K557" t="s">
        <v>690</v>
      </c>
      <c r="L557">
        <v>1368</v>
      </c>
      <c r="N557">
        <v>1011</v>
      </c>
      <c r="O557" t="s">
        <v>503</v>
      </c>
      <c r="P557" t="s">
        <v>503</v>
      </c>
      <c r="Q557">
        <v>1</v>
      </c>
      <c r="X557">
        <v>0.19</v>
      </c>
      <c r="Y557">
        <v>0</v>
      </c>
      <c r="Z557">
        <v>41.45</v>
      </c>
      <c r="AA557">
        <v>12.62</v>
      </c>
      <c r="AB557">
        <v>0</v>
      </c>
      <c r="AC557">
        <v>0</v>
      </c>
      <c r="AD557">
        <v>1</v>
      </c>
      <c r="AE557">
        <v>0</v>
      </c>
      <c r="AF557" t="s">
        <v>3</v>
      </c>
      <c r="AG557">
        <v>0.19</v>
      </c>
      <c r="AH557">
        <v>2</v>
      </c>
      <c r="AI557">
        <v>151752496</v>
      </c>
      <c r="AJ557">
        <v>465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</row>
    <row r="558" spans="1:44" x14ac:dyDescent="0.2">
      <c r="A558">
        <f>ROW(Source!A389)</f>
        <v>389</v>
      </c>
      <c r="B558">
        <v>151752504</v>
      </c>
      <c r="C558">
        <v>151752494</v>
      </c>
      <c r="D558">
        <v>37418162</v>
      </c>
      <c r="E558">
        <v>1</v>
      </c>
      <c r="F558">
        <v>1</v>
      </c>
      <c r="G558">
        <v>37345137</v>
      </c>
      <c r="H558">
        <v>2</v>
      </c>
      <c r="I558" t="s">
        <v>591</v>
      </c>
      <c r="J558" t="s">
        <v>592</v>
      </c>
      <c r="K558" t="s">
        <v>593</v>
      </c>
      <c r="L558">
        <v>1368</v>
      </c>
      <c r="N558">
        <v>1011</v>
      </c>
      <c r="O558" t="s">
        <v>503</v>
      </c>
      <c r="P558" t="s">
        <v>503</v>
      </c>
      <c r="Q558">
        <v>1</v>
      </c>
      <c r="X558">
        <v>0.61</v>
      </c>
      <c r="Y558">
        <v>0</v>
      </c>
      <c r="Z558">
        <v>7.11</v>
      </c>
      <c r="AA558">
        <v>0</v>
      </c>
      <c r="AB558">
        <v>0</v>
      </c>
      <c r="AC558">
        <v>0</v>
      </c>
      <c r="AD558">
        <v>1</v>
      </c>
      <c r="AE558">
        <v>0</v>
      </c>
      <c r="AF558" t="s">
        <v>3</v>
      </c>
      <c r="AG558">
        <v>0.61</v>
      </c>
      <c r="AH558">
        <v>2</v>
      </c>
      <c r="AI558">
        <v>151752497</v>
      </c>
      <c r="AJ558">
        <v>466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</row>
    <row r="559" spans="1:44" x14ac:dyDescent="0.2">
      <c r="A559">
        <f>ROW(Source!A389)</f>
        <v>389</v>
      </c>
      <c r="B559">
        <v>151752505</v>
      </c>
      <c r="C559">
        <v>151752494</v>
      </c>
      <c r="D559">
        <v>37418445</v>
      </c>
      <c r="E559">
        <v>1</v>
      </c>
      <c r="F559">
        <v>1</v>
      </c>
      <c r="G559">
        <v>37345137</v>
      </c>
      <c r="H559">
        <v>2</v>
      </c>
      <c r="I559" t="s">
        <v>567</v>
      </c>
      <c r="J559" t="s">
        <v>568</v>
      </c>
      <c r="K559" t="s">
        <v>569</v>
      </c>
      <c r="L559">
        <v>1368</v>
      </c>
      <c r="N559">
        <v>1011</v>
      </c>
      <c r="O559" t="s">
        <v>503</v>
      </c>
      <c r="P559" t="s">
        <v>503</v>
      </c>
      <c r="Q559">
        <v>1</v>
      </c>
      <c r="X559">
        <v>0.06</v>
      </c>
      <c r="Y559">
        <v>0</v>
      </c>
      <c r="Z559">
        <v>83.1</v>
      </c>
      <c r="AA559">
        <v>12.62</v>
      </c>
      <c r="AB559">
        <v>0</v>
      </c>
      <c r="AC559">
        <v>0</v>
      </c>
      <c r="AD559">
        <v>1</v>
      </c>
      <c r="AE559">
        <v>0</v>
      </c>
      <c r="AF559" t="s">
        <v>3</v>
      </c>
      <c r="AG559">
        <v>0.06</v>
      </c>
      <c r="AH559">
        <v>2</v>
      </c>
      <c r="AI559">
        <v>151752498</v>
      </c>
      <c r="AJ559">
        <v>467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</row>
    <row r="560" spans="1:44" x14ac:dyDescent="0.2">
      <c r="A560">
        <f>ROW(Source!A389)</f>
        <v>389</v>
      </c>
      <c r="B560">
        <v>151752506</v>
      </c>
      <c r="C560">
        <v>151752494</v>
      </c>
      <c r="D560">
        <v>37418480</v>
      </c>
      <c r="E560">
        <v>1</v>
      </c>
      <c r="F560">
        <v>1</v>
      </c>
      <c r="G560">
        <v>37345137</v>
      </c>
      <c r="H560">
        <v>2</v>
      </c>
      <c r="I560" t="s">
        <v>691</v>
      </c>
      <c r="J560" t="s">
        <v>692</v>
      </c>
      <c r="K560" t="s">
        <v>693</v>
      </c>
      <c r="L560">
        <v>1368</v>
      </c>
      <c r="N560">
        <v>1011</v>
      </c>
      <c r="O560" t="s">
        <v>503</v>
      </c>
      <c r="P560" t="s">
        <v>503</v>
      </c>
      <c r="Q560">
        <v>1</v>
      </c>
      <c r="X560">
        <v>0.19</v>
      </c>
      <c r="Y560">
        <v>0</v>
      </c>
      <c r="Z560">
        <v>1.1499999999999999</v>
      </c>
      <c r="AA560">
        <v>0</v>
      </c>
      <c r="AB560">
        <v>0</v>
      </c>
      <c r="AC560">
        <v>0</v>
      </c>
      <c r="AD560">
        <v>1</v>
      </c>
      <c r="AE560">
        <v>0</v>
      </c>
      <c r="AF560" t="s">
        <v>3</v>
      </c>
      <c r="AG560">
        <v>0.19</v>
      </c>
      <c r="AH560">
        <v>2</v>
      </c>
      <c r="AI560">
        <v>151752499</v>
      </c>
      <c r="AJ560">
        <v>468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</row>
    <row r="561" spans="1:44" x14ac:dyDescent="0.2">
      <c r="A561">
        <f>ROW(Source!A389)</f>
        <v>389</v>
      </c>
      <c r="B561">
        <v>151752507</v>
      </c>
      <c r="C561">
        <v>151752494</v>
      </c>
      <c r="D561">
        <v>37394875</v>
      </c>
      <c r="E561">
        <v>1</v>
      </c>
      <c r="F561">
        <v>1</v>
      </c>
      <c r="G561">
        <v>37345137</v>
      </c>
      <c r="H561">
        <v>3</v>
      </c>
      <c r="I561" t="s">
        <v>694</v>
      </c>
      <c r="J561" t="s">
        <v>695</v>
      </c>
      <c r="K561" t="s">
        <v>696</v>
      </c>
      <c r="L561">
        <v>1346</v>
      </c>
      <c r="N561">
        <v>1009</v>
      </c>
      <c r="O561" t="s">
        <v>507</v>
      </c>
      <c r="P561" t="s">
        <v>507</v>
      </c>
      <c r="Q561">
        <v>1</v>
      </c>
      <c r="X561">
        <v>0.02</v>
      </c>
      <c r="Y561">
        <v>29.9</v>
      </c>
      <c r="Z561">
        <v>0</v>
      </c>
      <c r="AA561">
        <v>0</v>
      </c>
      <c r="AB561">
        <v>0</v>
      </c>
      <c r="AC561">
        <v>0</v>
      </c>
      <c r="AD561">
        <v>1</v>
      </c>
      <c r="AE561">
        <v>0</v>
      </c>
      <c r="AF561" t="s">
        <v>3</v>
      </c>
      <c r="AG561">
        <v>0.02</v>
      </c>
      <c r="AH561">
        <v>2</v>
      </c>
      <c r="AI561">
        <v>151752500</v>
      </c>
      <c r="AJ561">
        <v>469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</row>
    <row r="562" spans="1:44" x14ac:dyDescent="0.2">
      <c r="A562">
        <f>ROW(Source!A389)</f>
        <v>389</v>
      </c>
      <c r="B562">
        <v>151752508</v>
      </c>
      <c r="C562">
        <v>151752494</v>
      </c>
      <c r="D562">
        <v>37394962</v>
      </c>
      <c r="E562">
        <v>1</v>
      </c>
      <c r="F562">
        <v>1</v>
      </c>
      <c r="G562">
        <v>37345137</v>
      </c>
      <c r="H562">
        <v>3</v>
      </c>
      <c r="I562" t="s">
        <v>597</v>
      </c>
      <c r="J562" t="s">
        <v>598</v>
      </c>
      <c r="K562" t="s">
        <v>599</v>
      </c>
      <c r="L562">
        <v>1348</v>
      </c>
      <c r="N562">
        <v>1009</v>
      </c>
      <c r="O562" t="s">
        <v>511</v>
      </c>
      <c r="P562" t="s">
        <v>511</v>
      </c>
      <c r="Q562">
        <v>1000</v>
      </c>
      <c r="X562">
        <v>1E-4</v>
      </c>
      <c r="Y562">
        <v>8596.85</v>
      </c>
      <c r="Z562">
        <v>0</v>
      </c>
      <c r="AA562">
        <v>0</v>
      </c>
      <c r="AB562">
        <v>0</v>
      </c>
      <c r="AC562">
        <v>0</v>
      </c>
      <c r="AD562">
        <v>1</v>
      </c>
      <c r="AE562">
        <v>0</v>
      </c>
      <c r="AF562" t="s">
        <v>3</v>
      </c>
      <c r="AG562">
        <v>1E-4</v>
      </c>
      <c r="AH562">
        <v>2</v>
      </c>
      <c r="AI562">
        <v>151752501</v>
      </c>
      <c r="AJ562">
        <v>470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</row>
    <row r="563" spans="1:44" x14ac:dyDescent="0.2">
      <c r="A563">
        <f>ROW(Source!A389)</f>
        <v>389</v>
      </c>
      <c r="B563">
        <v>151752509</v>
      </c>
      <c r="C563">
        <v>151752494</v>
      </c>
      <c r="D563">
        <v>37358179</v>
      </c>
      <c r="E563">
        <v>37345137</v>
      </c>
      <c r="F563">
        <v>1</v>
      </c>
      <c r="G563">
        <v>37345137</v>
      </c>
      <c r="H563">
        <v>3</v>
      </c>
      <c r="I563" t="s">
        <v>727</v>
      </c>
      <c r="J563" t="s">
        <v>3</v>
      </c>
      <c r="K563" t="s">
        <v>728</v>
      </c>
      <c r="L563">
        <v>1346</v>
      </c>
      <c r="N563">
        <v>1009</v>
      </c>
      <c r="O563" t="s">
        <v>507</v>
      </c>
      <c r="P563" t="s">
        <v>507</v>
      </c>
      <c r="Q563">
        <v>1</v>
      </c>
      <c r="X563">
        <v>0.1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 t="s">
        <v>3</v>
      </c>
      <c r="AG563">
        <v>0.1</v>
      </c>
      <c r="AH563">
        <v>3</v>
      </c>
      <c r="AI563">
        <v>-1</v>
      </c>
      <c r="AJ563" t="s">
        <v>3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</row>
    <row r="564" spans="1:44" x14ac:dyDescent="0.2">
      <c r="A564">
        <f>ROW(Source!A389)</f>
        <v>389</v>
      </c>
      <c r="B564">
        <v>151752510</v>
      </c>
      <c r="C564">
        <v>151752494</v>
      </c>
      <c r="D564">
        <v>122109457</v>
      </c>
      <c r="E564">
        <v>37345137</v>
      </c>
      <c r="F564">
        <v>1</v>
      </c>
      <c r="G564">
        <v>37345137</v>
      </c>
      <c r="H564">
        <v>3</v>
      </c>
      <c r="I564" t="s">
        <v>752</v>
      </c>
      <c r="J564" t="s">
        <v>3</v>
      </c>
      <c r="K564" t="s">
        <v>753</v>
      </c>
      <c r="L564">
        <v>1354</v>
      </c>
      <c r="N564">
        <v>1010</v>
      </c>
      <c r="O564" t="s">
        <v>29</v>
      </c>
      <c r="P564" t="s">
        <v>29</v>
      </c>
      <c r="Q564">
        <v>1</v>
      </c>
      <c r="X564">
        <v>1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 t="s">
        <v>3</v>
      </c>
      <c r="AG564">
        <v>1</v>
      </c>
      <c r="AH564">
        <v>3</v>
      </c>
      <c r="AI564">
        <v>-1</v>
      </c>
      <c r="AJ564" t="s">
        <v>3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</row>
    <row r="565" spans="1:44" x14ac:dyDescent="0.2">
      <c r="A565">
        <f>ROW(Source!A392)</f>
        <v>392</v>
      </c>
      <c r="B565">
        <v>151752514</v>
      </c>
      <c r="C565">
        <v>151752512</v>
      </c>
      <c r="D565">
        <v>37345142</v>
      </c>
      <c r="E565">
        <v>37345137</v>
      </c>
      <c r="F565">
        <v>1</v>
      </c>
      <c r="G565">
        <v>37345137</v>
      </c>
      <c r="H565">
        <v>1</v>
      </c>
      <c r="I565" t="s">
        <v>497</v>
      </c>
      <c r="J565" t="s">
        <v>3</v>
      </c>
      <c r="K565" t="s">
        <v>498</v>
      </c>
      <c r="L565">
        <v>1191</v>
      </c>
      <c r="N565">
        <v>1013</v>
      </c>
      <c r="O565" t="s">
        <v>499</v>
      </c>
      <c r="P565" t="s">
        <v>499</v>
      </c>
      <c r="Q565">
        <v>1</v>
      </c>
      <c r="X565">
        <v>145.6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1</v>
      </c>
      <c r="AE565">
        <v>1</v>
      </c>
      <c r="AF565" t="s">
        <v>3</v>
      </c>
      <c r="AG565">
        <v>145.6</v>
      </c>
      <c r="AH565">
        <v>2</v>
      </c>
      <c r="AI565">
        <v>151752513</v>
      </c>
      <c r="AJ565">
        <v>471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</row>
    <row r="566" spans="1:44" x14ac:dyDescent="0.2">
      <c r="A566">
        <f>ROW(Source!A393)</f>
        <v>393</v>
      </c>
      <c r="B566">
        <v>151752514</v>
      </c>
      <c r="C566">
        <v>151752512</v>
      </c>
      <c r="D566">
        <v>37345142</v>
      </c>
      <c r="E566">
        <v>37345137</v>
      </c>
      <c r="F566">
        <v>1</v>
      </c>
      <c r="G566">
        <v>37345137</v>
      </c>
      <c r="H566">
        <v>1</v>
      </c>
      <c r="I566" t="s">
        <v>497</v>
      </c>
      <c r="J566" t="s">
        <v>3</v>
      </c>
      <c r="K566" t="s">
        <v>498</v>
      </c>
      <c r="L566">
        <v>1191</v>
      </c>
      <c r="N566">
        <v>1013</v>
      </c>
      <c r="O566" t="s">
        <v>499</v>
      </c>
      <c r="P566" t="s">
        <v>499</v>
      </c>
      <c r="Q566">
        <v>1</v>
      </c>
      <c r="X566">
        <v>145.6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1</v>
      </c>
      <c r="AE566">
        <v>1</v>
      </c>
      <c r="AF566" t="s">
        <v>3</v>
      </c>
      <c r="AG566">
        <v>145.6</v>
      </c>
      <c r="AH566">
        <v>2</v>
      </c>
      <c r="AI566">
        <v>151752513</v>
      </c>
      <c r="AJ566">
        <v>472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</row>
    <row r="567" spans="1:44" x14ac:dyDescent="0.2">
      <c r="A567">
        <f>ROW(Source!A394)</f>
        <v>394</v>
      </c>
      <c r="B567">
        <v>151752517</v>
      </c>
      <c r="C567">
        <v>151752515</v>
      </c>
      <c r="D567">
        <v>37345142</v>
      </c>
      <c r="E567">
        <v>37345137</v>
      </c>
      <c r="F567">
        <v>1</v>
      </c>
      <c r="G567">
        <v>37345137</v>
      </c>
      <c r="H567">
        <v>1</v>
      </c>
      <c r="I567" t="s">
        <v>497</v>
      </c>
      <c r="J567" t="s">
        <v>3</v>
      </c>
      <c r="K567" t="s">
        <v>498</v>
      </c>
      <c r="L567">
        <v>1191</v>
      </c>
      <c r="N567">
        <v>1013</v>
      </c>
      <c r="O567" t="s">
        <v>499</v>
      </c>
      <c r="P567" t="s">
        <v>499</v>
      </c>
      <c r="Q567">
        <v>1</v>
      </c>
      <c r="X567">
        <v>11.7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1</v>
      </c>
      <c r="AE567">
        <v>1</v>
      </c>
      <c r="AF567" t="s">
        <v>3</v>
      </c>
      <c r="AG567">
        <v>11.7</v>
      </c>
      <c r="AH567">
        <v>2</v>
      </c>
      <c r="AI567">
        <v>151752516</v>
      </c>
      <c r="AJ567">
        <v>473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</row>
    <row r="568" spans="1:44" x14ac:dyDescent="0.2">
      <c r="A568">
        <f>ROW(Source!A395)</f>
        <v>395</v>
      </c>
      <c r="B568">
        <v>151752517</v>
      </c>
      <c r="C568">
        <v>151752515</v>
      </c>
      <c r="D568">
        <v>37345142</v>
      </c>
      <c r="E568">
        <v>37345137</v>
      </c>
      <c r="F568">
        <v>1</v>
      </c>
      <c r="G568">
        <v>37345137</v>
      </c>
      <c r="H568">
        <v>1</v>
      </c>
      <c r="I568" t="s">
        <v>497</v>
      </c>
      <c r="J568" t="s">
        <v>3</v>
      </c>
      <c r="K568" t="s">
        <v>498</v>
      </c>
      <c r="L568">
        <v>1191</v>
      </c>
      <c r="N568">
        <v>1013</v>
      </c>
      <c r="O568" t="s">
        <v>499</v>
      </c>
      <c r="P568" t="s">
        <v>499</v>
      </c>
      <c r="Q568">
        <v>1</v>
      </c>
      <c r="X568">
        <v>11.7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1</v>
      </c>
      <c r="AE568">
        <v>1</v>
      </c>
      <c r="AF568" t="s">
        <v>3</v>
      </c>
      <c r="AG568">
        <v>11.7</v>
      </c>
      <c r="AH568">
        <v>2</v>
      </c>
      <c r="AI568">
        <v>151752516</v>
      </c>
      <c r="AJ568">
        <v>474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</row>
    <row r="569" spans="1:44" x14ac:dyDescent="0.2">
      <c r="A569">
        <f>ROW(Source!A398)</f>
        <v>398</v>
      </c>
      <c r="B569">
        <v>151752533</v>
      </c>
      <c r="C569">
        <v>151752519</v>
      </c>
      <c r="D569">
        <v>37345142</v>
      </c>
      <c r="E569">
        <v>37345137</v>
      </c>
      <c r="F569">
        <v>1</v>
      </c>
      <c r="G569">
        <v>37345137</v>
      </c>
      <c r="H569">
        <v>1</v>
      </c>
      <c r="I569" t="s">
        <v>497</v>
      </c>
      <c r="J569" t="s">
        <v>3</v>
      </c>
      <c r="K569" t="s">
        <v>498</v>
      </c>
      <c r="L569">
        <v>1191</v>
      </c>
      <c r="N569">
        <v>1013</v>
      </c>
      <c r="O569" t="s">
        <v>499</v>
      </c>
      <c r="P569" t="s">
        <v>499</v>
      </c>
      <c r="Q569">
        <v>1</v>
      </c>
      <c r="X569">
        <v>9.3000000000000007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1</v>
      </c>
      <c r="AE569">
        <v>1</v>
      </c>
      <c r="AF569" t="s">
        <v>3</v>
      </c>
      <c r="AG569">
        <v>9.3000000000000007</v>
      </c>
      <c r="AH569">
        <v>2</v>
      </c>
      <c r="AI569">
        <v>151752520</v>
      </c>
      <c r="AJ569">
        <v>475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</row>
    <row r="570" spans="1:44" x14ac:dyDescent="0.2">
      <c r="A570">
        <f>ROW(Source!A398)</f>
        <v>398</v>
      </c>
      <c r="B570">
        <v>151752534</v>
      </c>
      <c r="C570">
        <v>151752519</v>
      </c>
      <c r="D570">
        <v>37417785</v>
      </c>
      <c r="E570">
        <v>1</v>
      </c>
      <c r="F570">
        <v>1</v>
      </c>
      <c r="G570">
        <v>37345137</v>
      </c>
      <c r="H570">
        <v>2</v>
      </c>
      <c r="I570" t="s">
        <v>500</v>
      </c>
      <c r="J570" t="s">
        <v>501</v>
      </c>
      <c r="K570" t="s">
        <v>502</v>
      </c>
      <c r="L570">
        <v>1368</v>
      </c>
      <c r="N570">
        <v>1011</v>
      </c>
      <c r="O570" t="s">
        <v>503</v>
      </c>
      <c r="P570" t="s">
        <v>503</v>
      </c>
      <c r="Q570">
        <v>1</v>
      </c>
      <c r="X570">
        <v>0.4</v>
      </c>
      <c r="Y570">
        <v>0</v>
      </c>
      <c r="Z570">
        <v>114.83</v>
      </c>
      <c r="AA570">
        <v>12.62</v>
      </c>
      <c r="AB570">
        <v>0</v>
      </c>
      <c r="AC570">
        <v>0</v>
      </c>
      <c r="AD570">
        <v>1</v>
      </c>
      <c r="AE570">
        <v>0</v>
      </c>
      <c r="AF570" t="s">
        <v>3</v>
      </c>
      <c r="AG570">
        <v>0.4</v>
      </c>
      <c r="AH570">
        <v>2</v>
      </c>
      <c r="AI570">
        <v>151752521</v>
      </c>
      <c r="AJ570">
        <v>476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</row>
    <row r="571" spans="1:44" x14ac:dyDescent="0.2">
      <c r="A571">
        <f>ROW(Source!A398)</f>
        <v>398</v>
      </c>
      <c r="B571">
        <v>151752535</v>
      </c>
      <c r="C571">
        <v>151752519</v>
      </c>
      <c r="D571">
        <v>37393578</v>
      </c>
      <c r="E571">
        <v>1</v>
      </c>
      <c r="F571">
        <v>1</v>
      </c>
      <c r="G571">
        <v>37345137</v>
      </c>
      <c r="H571">
        <v>3</v>
      </c>
      <c r="I571" t="s">
        <v>518</v>
      </c>
      <c r="J571" t="s">
        <v>519</v>
      </c>
      <c r="K571" t="s">
        <v>520</v>
      </c>
      <c r="L571">
        <v>1348</v>
      </c>
      <c r="N571">
        <v>1009</v>
      </c>
      <c r="O571" t="s">
        <v>511</v>
      </c>
      <c r="P571" t="s">
        <v>511</v>
      </c>
      <c r="Q571">
        <v>1000</v>
      </c>
      <c r="X571">
        <v>2.9999999999999997E-4</v>
      </c>
      <c r="Y571">
        <v>1227.3800000000001</v>
      </c>
      <c r="Z571">
        <v>0</v>
      </c>
      <c r="AA571">
        <v>0</v>
      </c>
      <c r="AB571">
        <v>0</v>
      </c>
      <c r="AC571">
        <v>0</v>
      </c>
      <c r="AD571">
        <v>1</v>
      </c>
      <c r="AE571">
        <v>0</v>
      </c>
      <c r="AF571" t="s">
        <v>3</v>
      </c>
      <c r="AG571">
        <v>2.9999999999999997E-4</v>
      </c>
      <c r="AH571">
        <v>2</v>
      </c>
      <c r="AI571">
        <v>151752522</v>
      </c>
      <c r="AJ571">
        <v>477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</row>
    <row r="572" spans="1:44" x14ac:dyDescent="0.2">
      <c r="A572">
        <f>ROW(Source!A398)</f>
        <v>398</v>
      </c>
      <c r="B572">
        <v>151752536</v>
      </c>
      <c r="C572">
        <v>151752519</v>
      </c>
      <c r="D572">
        <v>37395969</v>
      </c>
      <c r="E572">
        <v>1</v>
      </c>
      <c r="F572">
        <v>1</v>
      </c>
      <c r="G572">
        <v>37345137</v>
      </c>
      <c r="H572">
        <v>3</v>
      </c>
      <c r="I572" t="s">
        <v>521</v>
      </c>
      <c r="J572" t="s">
        <v>522</v>
      </c>
      <c r="K572" t="s">
        <v>523</v>
      </c>
      <c r="L572">
        <v>1346</v>
      </c>
      <c r="N572">
        <v>1009</v>
      </c>
      <c r="O572" t="s">
        <v>507</v>
      </c>
      <c r="P572" t="s">
        <v>507</v>
      </c>
      <c r="Q572">
        <v>1</v>
      </c>
      <c r="X572">
        <v>0.03</v>
      </c>
      <c r="Y572">
        <v>15.11</v>
      </c>
      <c r="Z572">
        <v>0</v>
      </c>
      <c r="AA572">
        <v>0</v>
      </c>
      <c r="AB572">
        <v>0</v>
      </c>
      <c r="AC572">
        <v>0</v>
      </c>
      <c r="AD572">
        <v>1</v>
      </c>
      <c r="AE572">
        <v>0</v>
      </c>
      <c r="AF572" t="s">
        <v>3</v>
      </c>
      <c r="AG572">
        <v>0.03</v>
      </c>
      <c r="AH572">
        <v>2</v>
      </c>
      <c r="AI572">
        <v>151752523</v>
      </c>
      <c r="AJ572">
        <v>478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</row>
    <row r="573" spans="1:44" x14ac:dyDescent="0.2">
      <c r="A573">
        <f>ROW(Source!A398)</f>
        <v>398</v>
      </c>
      <c r="B573">
        <v>151752537</v>
      </c>
      <c r="C573">
        <v>151752519</v>
      </c>
      <c r="D573">
        <v>37393756</v>
      </c>
      <c r="E573">
        <v>1</v>
      </c>
      <c r="F573">
        <v>1</v>
      </c>
      <c r="G573">
        <v>37345137</v>
      </c>
      <c r="H573">
        <v>3</v>
      </c>
      <c r="I573" t="s">
        <v>524</v>
      </c>
      <c r="J573" t="s">
        <v>525</v>
      </c>
      <c r="K573" t="s">
        <v>526</v>
      </c>
      <c r="L573">
        <v>1346</v>
      </c>
      <c r="N573">
        <v>1009</v>
      </c>
      <c r="O573" t="s">
        <v>507</v>
      </c>
      <c r="P573" t="s">
        <v>507</v>
      </c>
      <c r="Q573">
        <v>1</v>
      </c>
      <c r="X573">
        <v>0.01</v>
      </c>
      <c r="Y573">
        <v>16.7</v>
      </c>
      <c r="Z573">
        <v>0</v>
      </c>
      <c r="AA573">
        <v>0</v>
      </c>
      <c r="AB573">
        <v>0</v>
      </c>
      <c r="AC573">
        <v>0</v>
      </c>
      <c r="AD573">
        <v>1</v>
      </c>
      <c r="AE573">
        <v>0</v>
      </c>
      <c r="AF573" t="s">
        <v>3</v>
      </c>
      <c r="AG573">
        <v>0.01</v>
      </c>
      <c r="AH573">
        <v>2</v>
      </c>
      <c r="AI573">
        <v>151752524</v>
      </c>
      <c r="AJ573">
        <v>479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</row>
    <row r="574" spans="1:44" x14ac:dyDescent="0.2">
      <c r="A574">
        <f>ROW(Source!A398)</f>
        <v>398</v>
      </c>
      <c r="B574">
        <v>151752538</v>
      </c>
      <c r="C574">
        <v>151752519</v>
      </c>
      <c r="D574">
        <v>37393857</v>
      </c>
      <c r="E574">
        <v>1</v>
      </c>
      <c r="F574">
        <v>1</v>
      </c>
      <c r="G574">
        <v>37345137</v>
      </c>
      <c r="H574">
        <v>3</v>
      </c>
      <c r="I574" t="s">
        <v>527</v>
      </c>
      <c r="J574" t="s">
        <v>528</v>
      </c>
      <c r="K574" t="s">
        <v>529</v>
      </c>
      <c r="L574">
        <v>1348</v>
      </c>
      <c r="N574">
        <v>1009</v>
      </c>
      <c r="O574" t="s">
        <v>511</v>
      </c>
      <c r="P574" t="s">
        <v>511</v>
      </c>
      <c r="Q574">
        <v>1000</v>
      </c>
      <c r="X574">
        <v>2.0000000000000002E-5</v>
      </c>
      <c r="Y574">
        <v>17729.79</v>
      </c>
      <c r="Z574">
        <v>0</v>
      </c>
      <c r="AA574">
        <v>0</v>
      </c>
      <c r="AB574">
        <v>0</v>
      </c>
      <c r="AC574">
        <v>0</v>
      </c>
      <c r="AD574">
        <v>1</v>
      </c>
      <c r="AE574">
        <v>0</v>
      </c>
      <c r="AF574" t="s">
        <v>3</v>
      </c>
      <c r="AG574">
        <v>2.0000000000000002E-5</v>
      </c>
      <c r="AH574">
        <v>2</v>
      </c>
      <c r="AI574">
        <v>151752525</v>
      </c>
      <c r="AJ574">
        <v>480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</row>
    <row r="575" spans="1:44" x14ac:dyDescent="0.2">
      <c r="A575">
        <f>ROW(Source!A398)</f>
        <v>398</v>
      </c>
      <c r="B575">
        <v>151752539</v>
      </c>
      <c r="C575">
        <v>151752519</v>
      </c>
      <c r="D575">
        <v>118154745</v>
      </c>
      <c r="E575">
        <v>1</v>
      </c>
      <c r="F575">
        <v>1</v>
      </c>
      <c r="G575">
        <v>37345137</v>
      </c>
      <c r="H575">
        <v>3</v>
      </c>
      <c r="I575" t="s">
        <v>530</v>
      </c>
      <c r="J575" t="s">
        <v>531</v>
      </c>
      <c r="K575" t="s">
        <v>532</v>
      </c>
      <c r="L575">
        <v>1355</v>
      </c>
      <c r="N575">
        <v>1010</v>
      </c>
      <c r="O575" t="s">
        <v>184</v>
      </c>
      <c r="P575" t="s">
        <v>184</v>
      </c>
      <c r="Q575">
        <v>100</v>
      </c>
      <c r="X575">
        <v>0.1</v>
      </c>
      <c r="Y575">
        <v>120.2</v>
      </c>
      <c r="Z575">
        <v>0</v>
      </c>
      <c r="AA575">
        <v>0</v>
      </c>
      <c r="AB575">
        <v>0</v>
      </c>
      <c r="AC575">
        <v>0</v>
      </c>
      <c r="AD575">
        <v>1</v>
      </c>
      <c r="AE575">
        <v>0</v>
      </c>
      <c r="AF575" t="s">
        <v>3</v>
      </c>
      <c r="AG575">
        <v>0.1</v>
      </c>
      <c r="AH575">
        <v>2</v>
      </c>
      <c r="AI575">
        <v>151752526</v>
      </c>
      <c r="AJ575">
        <v>481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</row>
    <row r="576" spans="1:44" x14ac:dyDescent="0.2">
      <c r="A576">
        <f>ROW(Source!A398)</f>
        <v>398</v>
      </c>
      <c r="B576">
        <v>151752540</v>
      </c>
      <c r="C576">
        <v>151752519</v>
      </c>
      <c r="D576">
        <v>37394269</v>
      </c>
      <c r="E576">
        <v>1</v>
      </c>
      <c r="F576">
        <v>1</v>
      </c>
      <c r="G576">
        <v>37345137</v>
      </c>
      <c r="H576">
        <v>3</v>
      </c>
      <c r="I576" t="s">
        <v>533</v>
      </c>
      <c r="J576" t="s">
        <v>534</v>
      </c>
      <c r="K576" t="s">
        <v>535</v>
      </c>
      <c r="L576">
        <v>1348</v>
      </c>
      <c r="N576">
        <v>1009</v>
      </c>
      <c r="O576" t="s">
        <v>511</v>
      </c>
      <c r="P576" t="s">
        <v>511</v>
      </c>
      <c r="Q576">
        <v>1000</v>
      </c>
      <c r="X576">
        <v>6.0000000000000002E-5</v>
      </c>
      <c r="Y576">
        <v>64128.62</v>
      </c>
      <c r="Z576">
        <v>0</v>
      </c>
      <c r="AA576">
        <v>0</v>
      </c>
      <c r="AB576">
        <v>0</v>
      </c>
      <c r="AC576">
        <v>0</v>
      </c>
      <c r="AD576">
        <v>1</v>
      </c>
      <c r="AE576">
        <v>0</v>
      </c>
      <c r="AF576" t="s">
        <v>3</v>
      </c>
      <c r="AG576">
        <v>6.0000000000000002E-5</v>
      </c>
      <c r="AH576">
        <v>2</v>
      </c>
      <c r="AI576">
        <v>151752527</v>
      </c>
      <c r="AJ576">
        <v>482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</row>
    <row r="577" spans="1:44" x14ac:dyDescent="0.2">
      <c r="A577">
        <f>ROW(Source!A398)</f>
        <v>398</v>
      </c>
      <c r="B577">
        <v>151752541</v>
      </c>
      <c r="C577">
        <v>151752519</v>
      </c>
      <c r="D577">
        <v>37394277</v>
      </c>
      <c r="E577">
        <v>1</v>
      </c>
      <c r="F577">
        <v>1</v>
      </c>
      <c r="G577">
        <v>37345137</v>
      </c>
      <c r="H577">
        <v>3</v>
      </c>
      <c r="I577" t="s">
        <v>536</v>
      </c>
      <c r="J577" t="s">
        <v>537</v>
      </c>
      <c r="K577" t="s">
        <v>538</v>
      </c>
      <c r="L577">
        <v>1348</v>
      </c>
      <c r="N577">
        <v>1009</v>
      </c>
      <c r="O577" t="s">
        <v>511</v>
      </c>
      <c r="P577" t="s">
        <v>511</v>
      </c>
      <c r="Q577">
        <v>1000</v>
      </c>
      <c r="X577">
        <v>1E-4</v>
      </c>
      <c r="Y577">
        <v>81246.399999999994</v>
      </c>
      <c r="Z577">
        <v>0</v>
      </c>
      <c r="AA577">
        <v>0</v>
      </c>
      <c r="AB577">
        <v>0</v>
      </c>
      <c r="AC577">
        <v>0</v>
      </c>
      <c r="AD577">
        <v>1</v>
      </c>
      <c r="AE577">
        <v>0</v>
      </c>
      <c r="AF577" t="s">
        <v>3</v>
      </c>
      <c r="AG577">
        <v>1E-4</v>
      </c>
      <c r="AH577">
        <v>2</v>
      </c>
      <c r="AI577">
        <v>151752528</v>
      </c>
      <c r="AJ577">
        <v>483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</row>
    <row r="578" spans="1:44" x14ac:dyDescent="0.2">
      <c r="A578">
        <f>ROW(Source!A398)</f>
        <v>398</v>
      </c>
      <c r="B578">
        <v>151752542</v>
      </c>
      <c r="C578">
        <v>151752519</v>
      </c>
      <c r="D578">
        <v>37407208</v>
      </c>
      <c r="E578">
        <v>1</v>
      </c>
      <c r="F578">
        <v>1</v>
      </c>
      <c r="G578">
        <v>37345137</v>
      </c>
      <c r="H578">
        <v>3</v>
      </c>
      <c r="I578" t="s">
        <v>539</v>
      </c>
      <c r="J578" t="s">
        <v>540</v>
      </c>
      <c r="K578" t="s">
        <v>541</v>
      </c>
      <c r="L578">
        <v>1301</v>
      </c>
      <c r="N578">
        <v>1003</v>
      </c>
      <c r="O578" t="s">
        <v>134</v>
      </c>
      <c r="P578" t="s">
        <v>134</v>
      </c>
      <c r="Q578">
        <v>1</v>
      </c>
      <c r="X578">
        <v>5.91</v>
      </c>
      <c r="Y578">
        <v>0.69</v>
      </c>
      <c r="Z578">
        <v>0</v>
      </c>
      <c r="AA578">
        <v>0</v>
      </c>
      <c r="AB578">
        <v>0</v>
      </c>
      <c r="AC578">
        <v>0</v>
      </c>
      <c r="AD578">
        <v>1</v>
      </c>
      <c r="AE578">
        <v>0</v>
      </c>
      <c r="AF578" t="s">
        <v>3</v>
      </c>
      <c r="AG578">
        <v>5.91</v>
      </c>
      <c r="AH578">
        <v>2</v>
      </c>
      <c r="AI578">
        <v>151752529</v>
      </c>
      <c r="AJ578">
        <v>484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</row>
    <row r="579" spans="1:44" x14ac:dyDescent="0.2">
      <c r="A579">
        <f>ROW(Source!A398)</f>
        <v>398</v>
      </c>
      <c r="B579">
        <v>151752543</v>
      </c>
      <c r="C579">
        <v>151752519</v>
      </c>
      <c r="D579">
        <v>37407278</v>
      </c>
      <c r="E579">
        <v>1</v>
      </c>
      <c r="F579">
        <v>1</v>
      </c>
      <c r="G579">
        <v>37345137</v>
      </c>
      <c r="H579">
        <v>3</v>
      </c>
      <c r="I579" t="s">
        <v>542</v>
      </c>
      <c r="J579" t="s">
        <v>543</v>
      </c>
      <c r="K579" t="s">
        <v>544</v>
      </c>
      <c r="L579">
        <v>1346</v>
      </c>
      <c r="N579">
        <v>1009</v>
      </c>
      <c r="O579" t="s">
        <v>507</v>
      </c>
      <c r="P579" t="s">
        <v>507</v>
      </c>
      <c r="Q579">
        <v>1</v>
      </c>
      <c r="X579">
        <v>0.02</v>
      </c>
      <c r="Y579">
        <v>493.08</v>
      </c>
      <c r="Z579">
        <v>0</v>
      </c>
      <c r="AA579">
        <v>0</v>
      </c>
      <c r="AB579">
        <v>0</v>
      </c>
      <c r="AC579">
        <v>0</v>
      </c>
      <c r="AD579">
        <v>1</v>
      </c>
      <c r="AE579">
        <v>0</v>
      </c>
      <c r="AF579" t="s">
        <v>3</v>
      </c>
      <c r="AG579">
        <v>0.02</v>
      </c>
      <c r="AH579">
        <v>2</v>
      </c>
      <c r="AI579">
        <v>151752530</v>
      </c>
      <c r="AJ579">
        <v>485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</row>
    <row r="580" spans="1:44" x14ac:dyDescent="0.2">
      <c r="A580">
        <f>ROW(Source!A398)</f>
        <v>398</v>
      </c>
      <c r="B580">
        <v>151752544</v>
      </c>
      <c r="C580">
        <v>151752519</v>
      </c>
      <c r="D580">
        <v>37406760</v>
      </c>
      <c r="E580">
        <v>1</v>
      </c>
      <c r="F580">
        <v>1</v>
      </c>
      <c r="G580">
        <v>37345137</v>
      </c>
      <c r="H580">
        <v>3</v>
      </c>
      <c r="I580" t="s">
        <v>545</v>
      </c>
      <c r="J580" t="s">
        <v>546</v>
      </c>
      <c r="K580" t="s">
        <v>547</v>
      </c>
      <c r="L580">
        <v>1355</v>
      </c>
      <c r="N580">
        <v>1010</v>
      </c>
      <c r="O580" t="s">
        <v>184</v>
      </c>
      <c r="P580" t="s">
        <v>184</v>
      </c>
      <c r="Q580">
        <v>100</v>
      </c>
      <c r="X580">
        <v>0.04</v>
      </c>
      <c r="Y580">
        <v>413.16</v>
      </c>
      <c r="Z580">
        <v>0</v>
      </c>
      <c r="AA580">
        <v>0</v>
      </c>
      <c r="AB580">
        <v>0</v>
      </c>
      <c r="AC580">
        <v>0</v>
      </c>
      <c r="AD580">
        <v>1</v>
      </c>
      <c r="AE580">
        <v>0</v>
      </c>
      <c r="AF580" t="s">
        <v>3</v>
      </c>
      <c r="AG580">
        <v>0.04</v>
      </c>
      <c r="AH580">
        <v>2</v>
      </c>
      <c r="AI580">
        <v>151752531</v>
      </c>
      <c r="AJ580">
        <v>486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</row>
    <row r="581" spans="1:44" x14ac:dyDescent="0.2">
      <c r="A581">
        <f>ROW(Source!A398)</f>
        <v>398</v>
      </c>
      <c r="B581">
        <v>151752545</v>
      </c>
      <c r="C581">
        <v>151752519</v>
      </c>
      <c r="D581">
        <v>37358179</v>
      </c>
      <c r="E581">
        <v>37345137</v>
      </c>
      <c r="F581">
        <v>1</v>
      </c>
      <c r="G581">
        <v>37345137</v>
      </c>
      <c r="H581">
        <v>3</v>
      </c>
      <c r="I581" t="s">
        <v>727</v>
      </c>
      <c r="J581" t="s">
        <v>3</v>
      </c>
      <c r="K581" t="s">
        <v>728</v>
      </c>
      <c r="L581">
        <v>1346</v>
      </c>
      <c r="N581">
        <v>1009</v>
      </c>
      <c r="O581" t="s">
        <v>507</v>
      </c>
      <c r="P581" t="s">
        <v>507</v>
      </c>
      <c r="Q581">
        <v>1</v>
      </c>
      <c r="X581">
        <v>0.3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 t="s">
        <v>3</v>
      </c>
      <c r="AG581">
        <v>0.3</v>
      </c>
      <c r="AH581">
        <v>3</v>
      </c>
      <c r="AI581">
        <v>-1</v>
      </c>
      <c r="AJ581" t="s">
        <v>3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</row>
    <row r="582" spans="1:44" x14ac:dyDescent="0.2">
      <c r="A582">
        <f>ROW(Source!A398)</f>
        <v>398</v>
      </c>
      <c r="B582">
        <v>151752546</v>
      </c>
      <c r="C582">
        <v>151752519</v>
      </c>
      <c r="D582">
        <v>122111025</v>
      </c>
      <c r="E582">
        <v>37345137</v>
      </c>
      <c r="F582">
        <v>1</v>
      </c>
      <c r="G582">
        <v>37345137</v>
      </c>
      <c r="H582">
        <v>3</v>
      </c>
      <c r="I582" t="s">
        <v>729</v>
      </c>
      <c r="J582" t="s">
        <v>3</v>
      </c>
      <c r="K582" t="s">
        <v>730</v>
      </c>
      <c r="L582">
        <v>1354</v>
      </c>
      <c r="N582">
        <v>1010</v>
      </c>
      <c r="O582" t="s">
        <v>29</v>
      </c>
      <c r="P582" t="s">
        <v>29</v>
      </c>
      <c r="Q582">
        <v>1</v>
      </c>
      <c r="X582">
        <v>10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 t="s">
        <v>3</v>
      </c>
      <c r="AG582">
        <v>10</v>
      </c>
      <c r="AH582">
        <v>3</v>
      </c>
      <c r="AI582">
        <v>-1</v>
      </c>
      <c r="AJ582" t="s">
        <v>3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</row>
    <row r="583" spans="1:44" x14ac:dyDescent="0.2">
      <c r="A583">
        <f>ROW(Source!A398)</f>
        <v>398</v>
      </c>
      <c r="B583">
        <v>151752547</v>
      </c>
      <c r="C583">
        <v>151752519</v>
      </c>
      <c r="D583">
        <v>122131019</v>
      </c>
      <c r="E583">
        <v>37345137</v>
      </c>
      <c r="F583">
        <v>1</v>
      </c>
      <c r="G583">
        <v>37345137</v>
      </c>
      <c r="H583">
        <v>3</v>
      </c>
      <c r="I583" t="s">
        <v>731</v>
      </c>
      <c r="J583" t="s">
        <v>3</v>
      </c>
      <c r="K583" t="s">
        <v>732</v>
      </c>
      <c r="L583">
        <v>1354</v>
      </c>
      <c r="N583">
        <v>1010</v>
      </c>
      <c r="O583" t="s">
        <v>29</v>
      </c>
      <c r="P583" t="s">
        <v>29</v>
      </c>
      <c r="Q583">
        <v>1</v>
      </c>
      <c r="X583">
        <v>1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 t="s">
        <v>3</v>
      </c>
      <c r="AG583">
        <v>1</v>
      </c>
      <c r="AH583">
        <v>3</v>
      </c>
      <c r="AI583">
        <v>-1</v>
      </c>
      <c r="AJ583" t="s">
        <v>3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</row>
    <row r="584" spans="1:44" x14ac:dyDescent="0.2">
      <c r="A584">
        <f>ROW(Source!A398)</f>
        <v>398</v>
      </c>
      <c r="B584">
        <v>151752548</v>
      </c>
      <c r="C584">
        <v>151752519</v>
      </c>
      <c r="D584">
        <v>37367069</v>
      </c>
      <c r="E584">
        <v>37345137</v>
      </c>
      <c r="F584">
        <v>1</v>
      </c>
      <c r="G584">
        <v>37345137</v>
      </c>
      <c r="H584">
        <v>3</v>
      </c>
      <c r="I584" t="s">
        <v>516</v>
      </c>
      <c r="J584" t="s">
        <v>3</v>
      </c>
      <c r="K584" t="s">
        <v>517</v>
      </c>
      <c r="L584">
        <v>1348</v>
      </c>
      <c r="N584">
        <v>1009</v>
      </c>
      <c r="O584" t="s">
        <v>511</v>
      </c>
      <c r="P584" t="s">
        <v>511</v>
      </c>
      <c r="Q584">
        <v>1000</v>
      </c>
      <c r="X584">
        <v>1E-3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1</v>
      </c>
      <c r="AE584">
        <v>0</v>
      </c>
      <c r="AF584" t="s">
        <v>3</v>
      </c>
      <c r="AG584">
        <v>1E-3</v>
      </c>
      <c r="AH584">
        <v>2</v>
      </c>
      <c r="AI584">
        <v>151752532</v>
      </c>
      <c r="AJ584">
        <v>487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</row>
    <row r="585" spans="1:44" x14ac:dyDescent="0.2">
      <c r="A585">
        <f>ROW(Source!A399)</f>
        <v>399</v>
      </c>
      <c r="B585">
        <v>151752533</v>
      </c>
      <c r="C585">
        <v>151752519</v>
      </c>
      <c r="D585">
        <v>37345142</v>
      </c>
      <c r="E585">
        <v>37345137</v>
      </c>
      <c r="F585">
        <v>1</v>
      </c>
      <c r="G585">
        <v>37345137</v>
      </c>
      <c r="H585">
        <v>1</v>
      </c>
      <c r="I585" t="s">
        <v>497</v>
      </c>
      <c r="J585" t="s">
        <v>3</v>
      </c>
      <c r="K585" t="s">
        <v>498</v>
      </c>
      <c r="L585">
        <v>1191</v>
      </c>
      <c r="N585">
        <v>1013</v>
      </c>
      <c r="O585" t="s">
        <v>499</v>
      </c>
      <c r="P585" t="s">
        <v>499</v>
      </c>
      <c r="Q585">
        <v>1</v>
      </c>
      <c r="X585">
        <v>9.3000000000000007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1</v>
      </c>
      <c r="AE585">
        <v>1</v>
      </c>
      <c r="AF585" t="s">
        <v>3</v>
      </c>
      <c r="AG585">
        <v>9.3000000000000007</v>
      </c>
      <c r="AH585">
        <v>2</v>
      </c>
      <c r="AI585">
        <v>151752520</v>
      </c>
      <c r="AJ585">
        <v>488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</row>
    <row r="586" spans="1:44" x14ac:dyDescent="0.2">
      <c r="A586">
        <f>ROW(Source!A399)</f>
        <v>399</v>
      </c>
      <c r="B586">
        <v>151752534</v>
      </c>
      <c r="C586">
        <v>151752519</v>
      </c>
      <c r="D586">
        <v>37417785</v>
      </c>
      <c r="E586">
        <v>1</v>
      </c>
      <c r="F586">
        <v>1</v>
      </c>
      <c r="G586">
        <v>37345137</v>
      </c>
      <c r="H586">
        <v>2</v>
      </c>
      <c r="I586" t="s">
        <v>500</v>
      </c>
      <c r="J586" t="s">
        <v>501</v>
      </c>
      <c r="K586" t="s">
        <v>502</v>
      </c>
      <c r="L586">
        <v>1368</v>
      </c>
      <c r="N586">
        <v>1011</v>
      </c>
      <c r="O586" t="s">
        <v>503</v>
      </c>
      <c r="P586" t="s">
        <v>503</v>
      </c>
      <c r="Q586">
        <v>1</v>
      </c>
      <c r="X586">
        <v>0.4</v>
      </c>
      <c r="Y586">
        <v>0</v>
      </c>
      <c r="Z586">
        <v>114.83</v>
      </c>
      <c r="AA586">
        <v>12.62</v>
      </c>
      <c r="AB586">
        <v>0</v>
      </c>
      <c r="AC586">
        <v>0</v>
      </c>
      <c r="AD586">
        <v>1</v>
      </c>
      <c r="AE586">
        <v>0</v>
      </c>
      <c r="AF586" t="s">
        <v>3</v>
      </c>
      <c r="AG586">
        <v>0.4</v>
      </c>
      <c r="AH586">
        <v>2</v>
      </c>
      <c r="AI586">
        <v>151752521</v>
      </c>
      <c r="AJ586">
        <v>489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</row>
    <row r="587" spans="1:44" x14ac:dyDescent="0.2">
      <c r="A587">
        <f>ROW(Source!A399)</f>
        <v>399</v>
      </c>
      <c r="B587">
        <v>151752535</v>
      </c>
      <c r="C587">
        <v>151752519</v>
      </c>
      <c r="D587">
        <v>37393578</v>
      </c>
      <c r="E587">
        <v>1</v>
      </c>
      <c r="F587">
        <v>1</v>
      </c>
      <c r="G587">
        <v>37345137</v>
      </c>
      <c r="H587">
        <v>3</v>
      </c>
      <c r="I587" t="s">
        <v>518</v>
      </c>
      <c r="J587" t="s">
        <v>519</v>
      </c>
      <c r="K587" t="s">
        <v>520</v>
      </c>
      <c r="L587">
        <v>1348</v>
      </c>
      <c r="N587">
        <v>1009</v>
      </c>
      <c r="O587" t="s">
        <v>511</v>
      </c>
      <c r="P587" t="s">
        <v>511</v>
      </c>
      <c r="Q587">
        <v>1000</v>
      </c>
      <c r="X587">
        <v>2.9999999999999997E-4</v>
      </c>
      <c r="Y587">
        <v>1227.3800000000001</v>
      </c>
      <c r="Z587">
        <v>0</v>
      </c>
      <c r="AA587">
        <v>0</v>
      </c>
      <c r="AB587">
        <v>0</v>
      </c>
      <c r="AC587">
        <v>0</v>
      </c>
      <c r="AD587">
        <v>1</v>
      </c>
      <c r="AE587">
        <v>0</v>
      </c>
      <c r="AF587" t="s">
        <v>3</v>
      </c>
      <c r="AG587">
        <v>2.9999999999999997E-4</v>
      </c>
      <c r="AH587">
        <v>2</v>
      </c>
      <c r="AI587">
        <v>151752522</v>
      </c>
      <c r="AJ587">
        <v>490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</row>
    <row r="588" spans="1:44" x14ac:dyDescent="0.2">
      <c r="A588">
        <f>ROW(Source!A399)</f>
        <v>399</v>
      </c>
      <c r="B588">
        <v>151752536</v>
      </c>
      <c r="C588">
        <v>151752519</v>
      </c>
      <c r="D588">
        <v>37395969</v>
      </c>
      <c r="E588">
        <v>1</v>
      </c>
      <c r="F588">
        <v>1</v>
      </c>
      <c r="G588">
        <v>37345137</v>
      </c>
      <c r="H588">
        <v>3</v>
      </c>
      <c r="I588" t="s">
        <v>521</v>
      </c>
      <c r="J588" t="s">
        <v>522</v>
      </c>
      <c r="K588" t="s">
        <v>523</v>
      </c>
      <c r="L588">
        <v>1346</v>
      </c>
      <c r="N588">
        <v>1009</v>
      </c>
      <c r="O588" t="s">
        <v>507</v>
      </c>
      <c r="P588" t="s">
        <v>507</v>
      </c>
      <c r="Q588">
        <v>1</v>
      </c>
      <c r="X588">
        <v>0.03</v>
      </c>
      <c r="Y588">
        <v>15.11</v>
      </c>
      <c r="Z588">
        <v>0</v>
      </c>
      <c r="AA588">
        <v>0</v>
      </c>
      <c r="AB588">
        <v>0</v>
      </c>
      <c r="AC588">
        <v>0</v>
      </c>
      <c r="AD588">
        <v>1</v>
      </c>
      <c r="AE588">
        <v>0</v>
      </c>
      <c r="AF588" t="s">
        <v>3</v>
      </c>
      <c r="AG588">
        <v>0.03</v>
      </c>
      <c r="AH588">
        <v>2</v>
      </c>
      <c r="AI588">
        <v>151752523</v>
      </c>
      <c r="AJ588">
        <v>491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</row>
    <row r="589" spans="1:44" x14ac:dyDescent="0.2">
      <c r="A589">
        <f>ROW(Source!A399)</f>
        <v>399</v>
      </c>
      <c r="B589">
        <v>151752537</v>
      </c>
      <c r="C589">
        <v>151752519</v>
      </c>
      <c r="D589">
        <v>37393756</v>
      </c>
      <c r="E589">
        <v>1</v>
      </c>
      <c r="F589">
        <v>1</v>
      </c>
      <c r="G589">
        <v>37345137</v>
      </c>
      <c r="H589">
        <v>3</v>
      </c>
      <c r="I589" t="s">
        <v>524</v>
      </c>
      <c r="J589" t="s">
        <v>525</v>
      </c>
      <c r="K589" t="s">
        <v>526</v>
      </c>
      <c r="L589">
        <v>1346</v>
      </c>
      <c r="N589">
        <v>1009</v>
      </c>
      <c r="O589" t="s">
        <v>507</v>
      </c>
      <c r="P589" t="s">
        <v>507</v>
      </c>
      <c r="Q589">
        <v>1</v>
      </c>
      <c r="X589">
        <v>0.01</v>
      </c>
      <c r="Y589">
        <v>16.7</v>
      </c>
      <c r="Z589">
        <v>0</v>
      </c>
      <c r="AA589">
        <v>0</v>
      </c>
      <c r="AB589">
        <v>0</v>
      </c>
      <c r="AC589">
        <v>0</v>
      </c>
      <c r="AD589">
        <v>1</v>
      </c>
      <c r="AE589">
        <v>0</v>
      </c>
      <c r="AF589" t="s">
        <v>3</v>
      </c>
      <c r="AG589">
        <v>0.01</v>
      </c>
      <c r="AH589">
        <v>2</v>
      </c>
      <c r="AI589">
        <v>151752524</v>
      </c>
      <c r="AJ589">
        <v>492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</row>
    <row r="590" spans="1:44" x14ac:dyDescent="0.2">
      <c r="A590">
        <f>ROW(Source!A399)</f>
        <v>399</v>
      </c>
      <c r="B590">
        <v>151752538</v>
      </c>
      <c r="C590">
        <v>151752519</v>
      </c>
      <c r="D590">
        <v>37393857</v>
      </c>
      <c r="E590">
        <v>1</v>
      </c>
      <c r="F590">
        <v>1</v>
      </c>
      <c r="G590">
        <v>37345137</v>
      </c>
      <c r="H590">
        <v>3</v>
      </c>
      <c r="I590" t="s">
        <v>527</v>
      </c>
      <c r="J590" t="s">
        <v>528</v>
      </c>
      <c r="K590" t="s">
        <v>529</v>
      </c>
      <c r="L590">
        <v>1348</v>
      </c>
      <c r="N590">
        <v>1009</v>
      </c>
      <c r="O590" t="s">
        <v>511</v>
      </c>
      <c r="P590" t="s">
        <v>511</v>
      </c>
      <c r="Q590">
        <v>1000</v>
      </c>
      <c r="X590">
        <v>2.0000000000000002E-5</v>
      </c>
      <c r="Y590">
        <v>17729.79</v>
      </c>
      <c r="Z590">
        <v>0</v>
      </c>
      <c r="AA590">
        <v>0</v>
      </c>
      <c r="AB590">
        <v>0</v>
      </c>
      <c r="AC590">
        <v>0</v>
      </c>
      <c r="AD590">
        <v>1</v>
      </c>
      <c r="AE590">
        <v>0</v>
      </c>
      <c r="AF590" t="s">
        <v>3</v>
      </c>
      <c r="AG590">
        <v>2.0000000000000002E-5</v>
      </c>
      <c r="AH590">
        <v>2</v>
      </c>
      <c r="AI590">
        <v>151752525</v>
      </c>
      <c r="AJ590">
        <v>493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</row>
    <row r="591" spans="1:44" x14ac:dyDescent="0.2">
      <c r="A591">
        <f>ROW(Source!A399)</f>
        <v>399</v>
      </c>
      <c r="B591">
        <v>151752539</v>
      </c>
      <c r="C591">
        <v>151752519</v>
      </c>
      <c r="D591">
        <v>118154745</v>
      </c>
      <c r="E591">
        <v>1</v>
      </c>
      <c r="F591">
        <v>1</v>
      </c>
      <c r="G591">
        <v>37345137</v>
      </c>
      <c r="H591">
        <v>3</v>
      </c>
      <c r="I591" t="s">
        <v>530</v>
      </c>
      <c r="J591" t="s">
        <v>531</v>
      </c>
      <c r="K591" t="s">
        <v>532</v>
      </c>
      <c r="L591">
        <v>1355</v>
      </c>
      <c r="N591">
        <v>1010</v>
      </c>
      <c r="O591" t="s">
        <v>184</v>
      </c>
      <c r="P591" t="s">
        <v>184</v>
      </c>
      <c r="Q591">
        <v>100</v>
      </c>
      <c r="X591">
        <v>0.1</v>
      </c>
      <c r="Y591">
        <v>120.2</v>
      </c>
      <c r="Z591">
        <v>0</v>
      </c>
      <c r="AA591">
        <v>0</v>
      </c>
      <c r="AB591">
        <v>0</v>
      </c>
      <c r="AC591">
        <v>0</v>
      </c>
      <c r="AD591">
        <v>1</v>
      </c>
      <c r="AE591">
        <v>0</v>
      </c>
      <c r="AF591" t="s">
        <v>3</v>
      </c>
      <c r="AG591">
        <v>0.1</v>
      </c>
      <c r="AH591">
        <v>2</v>
      </c>
      <c r="AI591">
        <v>151752526</v>
      </c>
      <c r="AJ591">
        <v>494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</row>
    <row r="592" spans="1:44" x14ac:dyDescent="0.2">
      <c r="A592">
        <f>ROW(Source!A399)</f>
        <v>399</v>
      </c>
      <c r="B592">
        <v>151752540</v>
      </c>
      <c r="C592">
        <v>151752519</v>
      </c>
      <c r="D592">
        <v>37394269</v>
      </c>
      <c r="E592">
        <v>1</v>
      </c>
      <c r="F592">
        <v>1</v>
      </c>
      <c r="G592">
        <v>37345137</v>
      </c>
      <c r="H592">
        <v>3</v>
      </c>
      <c r="I592" t="s">
        <v>533</v>
      </c>
      <c r="J592" t="s">
        <v>534</v>
      </c>
      <c r="K592" t="s">
        <v>535</v>
      </c>
      <c r="L592">
        <v>1348</v>
      </c>
      <c r="N592">
        <v>1009</v>
      </c>
      <c r="O592" t="s">
        <v>511</v>
      </c>
      <c r="P592" t="s">
        <v>511</v>
      </c>
      <c r="Q592">
        <v>1000</v>
      </c>
      <c r="X592">
        <v>6.0000000000000002E-5</v>
      </c>
      <c r="Y592">
        <v>64128.62</v>
      </c>
      <c r="Z592">
        <v>0</v>
      </c>
      <c r="AA592">
        <v>0</v>
      </c>
      <c r="AB592">
        <v>0</v>
      </c>
      <c r="AC592">
        <v>0</v>
      </c>
      <c r="AD592">
        <v>1</v>
      </c>
      <c r="AE592">
        <v>0</v>
      </c>
      <c r="AF592" t="s">
        <v>3</v>
      </c>
      <c r="AG592">
        <v>6.0000000000000002E-5</v>
      </c>
      <c r="AH592">
        <v>2</v>
      </c>
      <c r="AI592">
        <v>151752527</v>
      </c>
      <c r="AJ592">
        <v>495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</row>
    <row r="593" spans="1:44" x14ac:dyDescent="0.2">
      <c r="A593">
        <f>ROW(Source!A399)</f>
        <v>399</v>
      </c>
      <c r="B593">
        <v>151752541</v>
      </c>
      <c r="C593">
        <v>151752519</v>
      </c>
      <c r="D593">
        <v>37394277</v>
      </c>
      <c r="E593">
        <v>1</v>
      </c>
      <c r="F593">
        <v>1</v>
      </c>
      <c r="G593">
        <v>37345137</v>
      </c>
      <c r="H593">
        <v>3</v>
      </c>
      <c r="I593" t="s">
        <v>536</v>
      </c>
      <c r="J593" t="s">
        <v>537</v>
      </c>
      <c r="K593" t="s">
        <v>538</v>
      </c>
      <c r="L593">
        <v>1348</v>
      </c>
      <c r="N593">
        <v>1009</v>
      </c>
      <c r="O593" t="s">
        <v>511</v>
      </c>
      <c r="P593" t="s">
        <v>511</v>
      </c>
      <c r="Q593">
        <v>1000</v>
      </c>
      <c r="X593">
        <v>1E-4</v>
      </c>
      <c r="Y593">
        <v>81246.399999999994</v>
      </c>
      <c r="Z593">
        <v>0</v>
      </c>
      <c r="AA593">
        <v>0</v>
      </c>
      <c r="AB593">
        <v>0</v>
      </c>
      <c r="AC593">
        <v>0</v>
      </c>
      <c r="AD593">
        <v>1</v>
      </c>
      <c r="AE593">
        <v>0</v>
      </c>
      <c r="AF593" t="s">
        <v>3</v>
      </c>
      <c r="AG593">
        <v>1E-4</v>
      </c>
      <c r="AH593">
        <v>2</v>
      </c>
      <c r="AI593">
        <v>151752528</v>
      </c>
      <c r="AJ593">
        <v>496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</row>
    <row r="594" spans="1:44" x14ac:dyDescent="0.2">
      <c r="A594">
        <f>ROW(Source!A399)</f>
        <v>399</v>
      </c>
      <c r="B594">
        <v>151752542</v>
      </c>
      <c r="C594">
        <v>151752519</v>
      </c>
      <c r="D594">
        <v>37407208</v>
      </c>
      <c r="E594">
        <v>1</v>
      </c>
      <c r="F594">
        <v>1</v>
      </c>
      <c r="G594">
        <v>37345137</v>
      </c>
      <c r="H594">
        <v>3</v>
      </c>
      <c r="I594" t="s">
        <v>539</v>
      </c>
      <c r="J594" t="s">
        <v>540</v>
      </c>
      <c r="K594" t="s">
        <v>541</v>
      </c>
      <c r="L594">
        <v>1301</v>
      </c>
      <c r="N594">
        <v>1003</v>
      </c>
      <c r="O594" t="s">
        <v>134</v>
      </c>
      <c r="P594" t="s">
        <v>134</v>
      </c>
      <c r="Q594">
        <v>1</v>
      </c>
      <c r="X594">
        <v>5.91</v>
      </c>
      <c r="Y594">
        <v>0.69</v>
      </c>
      <c r="Z594">
        <v>0</v>
      </c>
      <c r="AA594">
        <v>0</v>
      </c>
      <c r="AB594">
        <v>0</v>
      </c>
      <c r="AC594">
        <v>0</v>
      </c>
      <c r="AD594">
        <v>1</v>
      </c>
      <c r="AE594">
        <v>0</v>
      </c>
      <c r="AF594" t="s">
        <v>3</v>
      </c>
      <c r="AG594">
        <v>5.91</v>
      </c>
      <c r="AH594">
        <v>2</v>
      </c>
      <c r="AI594">
        <v>151752529</v>
      </c>
      <c r="AJ594">
        <v>497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</row>
    <row r="595" spans="1:44" x14ac:dyDescent="0.2">
      <c r="A595">
        <f>ROW(Source!A399)</f>
        <v>399</v>
      </c>
      <c r="B595">
        <v>151752543</v>
      </c>
      <c r="C595">
        <v>151752519</v>
      </c>
      <c r="D595">
        <v>37407278</v>
      </c>
      <c r="E595">
        <v>1</v>
      </c>
      <c r="F595">
        <v>1</v>
      </c>
      <c r="G595">
        <v>37345137</v>
      </c>
      <c r="H595">
        <v>3</v>
      </c>
      <c r="I595" t="s">
        <v>542</v>
      </c>
      <c r="J595" t="s">
        <v>543</v>
      </c>
      <c r="K595" t="s">
        <v>544</v>
      </c>
      <c r="L595">
        <v>1346</v>
      </c>
      <c r="N595">
        <v>1009</v>
      </c>
      <c r="O595" t="s">
        <v>507</v>
      </c>
      <c r="P595" t="s">
        <v>507</v>
      </c>
      <c r="Q595">
        <v>1</v>
      </c>
      <c r="X595">
        <v>0.02</v>
      </c>
      <c r="Y595">
        <v>493.08</v>
      </c>
      <c r="Z595">
        <v>0</v>
      </c>
      <c r="AA595">
        <v>0</v>
      </c>
      <c r="AB595">
        <v>0</v>
      </c>
      <c r="AC595">
        <v>0</v>
      </c>
      <c r="AD595">
        <v>1</v>
      </c>
      <c r="AE595">
        <v>0</v>
      </c>
      <c r="AF595" t="s">
        <v>3</v>
      </c>
      <c r="AG595">
        <v>0.02</v>
      </c>
      <c r="AH595">
        <v>2</v>
      </c>
      <c r="AI595">
        <v>151752530</v>
      </c>
      <c r="AJ595">
        <v>498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</row>
    <row r="596" spans="1:44" x14ac:dyDescent="0.2">
      <c r="A596">
        <f>ROW(Source!A399)</f>
        <v>399</v>
      </c>
      <c r="B596">
        <v>151752544</v>
      </c>
      <c r="C596">
        <v>151752519</v>
      </c>
      <c r="D596">
        <v>37406760</v>
      </c>
      <c r="E596">
        <v>1</v>
      </c>
      <c r="F596">
        <v>1</v>
      </c>
      <c r="G596">
        <v>37345137</v>
      </c>
      <c r="H596">
        <v>3</v>
      </c>
      <c r="I596" t="s">
        <v>545</v>
      </c>
      <c r="J596" t="s">
        <v>546</v>
      </c>
      <c r="K596" t="s">
        <v>547</v>
      </c>
      <c r="L596">
        <v>1355</v>
      </c>
      <c r="N596">
        <v>1010</v>
      </c>
      <c r="O596" t="s">
        <v>184</v>
      </c>
      <c r="P596" t="s">
        <v>184</v>
      </c>
      <c r="Q596">
        <v>100</v>
      </c>
      <c r="X596">
        <v>0.04</v>
      </c>
      <c r="Y596">
        <v>413.16</v>
      </c>
      <c r="Z596">
        <v>0</v>
      </c>
      <c r="AA596">
        <v>0</v>
      </c>
      <c r="AB596">
        <v>0</v>
      </c>
      <c r="AC596">
        <v>0</v>
      </c>
      <c r="AD596">
        <v>1</v>
      </c>
      <c r="AE596">
        <v>0</v>
      </c>
      <c r="AF596" t="s">
        <v>3</v>
      </c>
      <c r="AG596">
        <v>0.04</v>
      </c>
      <c r="AH596">
        <v>2</v>
      </c>
      <c r="AI596">
        <v>151752531</v>
      </c>
      <c r="AJ596">
        <v>499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</row>
    <row r="597" spans="1:44" x14ac:dyDescent="0.2">
      <c r="A597">
        <f>ROW(Source!A399)</f>
        <v>399</v>
      </c>
      <c r="B597">
        <v>151752545</v>
      </c>
      <c r="C597">
        <v>151752519</v>
      </c>
      <c r="D597">
        <v>37358179</v>
      </c>
      <c r="E597">
        <v>37345137</v>
      </c>
      <c r="F597">
        <v>1</v>
      </c>
      <c r="G597">
        <v>37345137</v>
      </c>
      <c r="H597">
        <v>3</v>
      </c>
      <c r="I597" t="s">
        <v>727</v>
      </c>
      <c r="J597" t="s">
        <v>3</v>
      </c>
      <c r="K597" t="s">
        <v>728</v>
      </c>
      <c r="L597">
        <v>1346</v>
      </c>
      <c r="N597">
        <v>1009</v>
      </c>
      <c r="O597" t="s">
        <v>507</v>
      </c>
      <c r="P597" t="s">
        <v>507</v>
      </c>
      <c r="Q597">
        <v>1</v>
      </c>
      <c r="X597">
        <v>0.3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 t="s">
        <v>3</v>
      </c>
      <c r="AG597">
        <v>0.3</v>
      </c>
      <c r="AH597">
        <v>3</v>
      </c>
      <c r="AI597">
        <v>-1</v>
      </c>
      <c r="AJ597" t="s">
        <v>3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</row>
    <row r="598" spans="1:44" x14ac:dyDescent="0.2">
      <c r="A598">
        <f>ROW(Source!A399)</f>
        <v>399</v>
      </c>
      <c r="B598">
        <v>151752546</v>
      </c>
      <c r="C598">
        <v>151752519</v>
      </c>
      <c r="D598">
        <v>122111025</v>
      </c>
      <c r="E598">
        <v>37345137</v>
      </c>
      <c r="F598">
        <v>1</v>
      </c>
      <c r="G598">
        <v>37345137</v>
      </c>
      <c r="H598">
        <v>3</v>
      </c>
      <c r="I598" t="s">
        <v>729</v>
      </c>
      <c r="J598" t="s">
        <v>3</v>
      </c>
      <c r="K598" t="s">
        <v>730</v>
      </c>
      <c r="L598">
        <v>1354</v>
      </c>
      <c r="N598">
        <v>1010</v>
      </c>
      <c r="O598" t="s">
        <v>29</v>
      </c>
      <c r="P598" t="s">
        <v>29</v>
      </c>
      <c r="Q598">
        <v>1</v>
      </c>
      <c r="X598">
        <v>10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 t="s">
        <v>3</v>
      </c>
      <c r="AG598">
        <v>10</v>
      </c>
      <c r="AH598">
        <v>3</v>
      </c>
      <c r="AI598">
        <v>-1</v>
      </c>
      <c r="AJ598" t="s">
        <v>3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</row>
    <row r="599" spans="1:44" x14ac:dyDescent="0.2">
      <c r="A599">
        <f>ROW(Source!A399)</f>
        <v>399</v>
      </c>
      <c r="B599">
        <v>151752547</v>
      </c>
      <c r="C599">
        <v>151752519</v>
      </c>
      <c r="D599">
        <v>122131019</v>
      </c>
      <c r="E599">
        <v>37345137</v>
      </c>
      <c r="F599">
        <v>1</v>
      </c>
      <c r="G599">
        <v>37345137</v>
      </c>
      <c r="H599">
        <v>3</v>
      </c>
      <c r="I599" t="s">
        <v>731</v>
      </c>
      <c r="J599" t="s">
        <v>3</v>
      </c>
      <c r="K599" t="s">
        <v>732</v>
      </c>
      <c r="L599">
        <v>1354</v>
      </c>
      <c r="N599">
        <v>1010</v>
      </c>
      <c r="O599" t="s">
        <v>29</v>
      </c>
      <c r="P599" t="s">
        <v>29</v>
      </c>
      <c r="Q599">
        <v>1</v>
      </c>
      <c r="X599">
        <v>1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 t="s">
        <v>3</v>
      </c>
      <c r="AG599">
        <v>1</v>
      </c>
      <c r="AH599">
        <v>3</v>
      </c>
      <c r="AI599">
        <v>-1</v>
      </c>
      <c r="AJ599" t="s">
        <v>3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</row>
    <row r="600" spans="1:44" x14ac:dyDescent="0.2">
      <c r="A600">
        <f>ROW(Source!A399)</f>
        <v>399</v>
      </c>
      <c r="B600">
        <v>151752548</v>
      </c>
      <c r="C600">
        <v>151752519</v>
      </c>
      <c r="D600">
        <v>37367069</v>
      </c>
      <c r="E600">
        <v>37345137</v>
      </c>
      <c r="F600">
        <v>1</v>
      </c>
      <c r="G600">
        <v>37345137</v>
      </c>
      <c r="H600">
        <v>3</v>
      </c>
      <c r="I600" t="s">
        <v>516</v>
      </c>
      <c r="J600" t="s">
        <v>3</v>
      </c>
      <c r="K600" t="s">
        <v>517</v>
      </c>
      <c r="L600">
        <v>1348</v>
      </c>
      <c r="N600">
        <v>1009</v>
      </c>
      <c r="O600" t="s">
        <v>511</v>
      </c>
      <c r="P600" t="s">
        <v>511</v>
      </c>
      <c r="Q600">
        <v>1000</v>
      </c>
      <c r="X600">
        <v>1E-3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1</v>
      </c>
      <c r="AE600">
        <v>0</v>
      </c>
      <c r="AF600" t="s">
        <v>3</v>
      </c>
      <c r="AG600">
        <v>1E-3</v>
      </c>
      <c r="AH600">
        <v>2</v>
      </c>
      <c r="AI600">
        <v>151752532</v>
      </c>
      <c r="AJ600">
        <v>500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</row>
    <row r="601" spans="1:44" x14ac:dyDescent="0.2">
      <c r="A601">
        <f>ROW(Source!A406)</f>
        <v>406</v>
      </c>
      <c r="B601">
        <v>151752559</v>
      </c>
      <c r="C601">
        <v>151752552</v>
      </c>
      <c r="D601">
        <v>37345142</v>
      </c>
      <c r="E601">
        <v>37345137</v>
      </c>
      <c r="F601">
        <v>1</v>
      </c>
      <c r="G601">
        <v>37345137</v>
      </c>
      <c r="H601">
        <v>1</v>
      </c>
      <c r="I601" t="s">
        <v>497</v>
      </c>
      <c r="J601" t="s">
        <v>3</v>
      </c>
      <c r="K601" t="s">
        <v>498</v>
      </c>
      <c r="L601">
        <v>1191</v>
      </c>
      <c r="N601">
        <v>1013</v>
      </c>
      <c r="O601" t="s">
        <v>499</v>
      </c>
      <c r="P601" t="s">
        <v>499</v>
      </c>
      <c r="Q601">
        <v>1</v>
      </c>
      <c r="X601">
        <v>2.06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1</v>
      </c>
      <c r="AE601">
        <v>1</v>
      </c>
      <c r="AF601" t="s">
        <v>3</v>
      </c>
      <c r="AG601">
        <v>2.06</v>
      </c>
      <c r="AH601">
        <v>2</v>
      </c>
      <c r="AI601">
        <v>151752553</v>
      </c>
      <c r="AJ601">
        <v>501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</row>
    <row r="602" spans="1:44" x14ac:dyDescent="0.2">
      <c r="A602">
        <f>ROW(Source!A406)</f>
        <v>406</v>
      </c>
      <c r="B602">
        <v>151752560</v>
      </c>
      <c r="C602">
        <v>151752552</v>
      </c>
      <c r="D602">
        <v>37394370</v>
      </c>
      <c r="E602">
        <v>1</v>
      </c>
      <c r="F602">
        <v>1</v>
      </c>
      <c r="G602">
        <v>37345137</v>
      </c>
      <c r="H602">
        <v>3</v>
      </c>
      <c r="I602" t="s">
        <v>554</v>
      </c>
      <c r="J602" t="s">
        <v>555</v>
      </c>
      <c r="K602" t="s">
        <v>556</v>
      </c>
      <c r="L602">
        <v>1346</v>
      </c>
      <c r="N602">
        <v>1009</v>
      </c>
      <c r="O602" t="s">
        <v>507</v>
      </c>
      <c r="P602" t="s">
        <v>507</v>
      </c>
      <c r="Q602">
        <v>1</v>
      </c>
      <c r="X602">
        <v>0.11</v>
      </c>
      <c r="Y602">
        <v>4.2</v>
      </c>
      <c r="Z602">
        <v>0</v>
      </c>
      <c r="AA602">
        <v>0</v>
      </c>
      <c r="AB602">
        <v>0</v>
      </c>
      <c r="AC602">
        <v>0</v>
      </c>
      <c r="AD602">
        <v>1</v>
      </c>
      <c r="AE602">
        <v>0</v>
      </c>
      <c r="AF602" t="s">
        <v>3</v>
      </c>
      <c r="AG602">
        <v>0.11</v>
      </c>
      <c r="AH602">
        <v>2</v>
      </c>
      <c r="AI602">
        <v>151752554</v>
      </c>
      <c r="AJ602">
        <v>502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</row>
    <row r="603" spans="1:44" x14ac:dyDescent="0.2">
      <c r="A603">
        <f>ROW(Source!A406)</f>
        <v>406</v>
      </c>
      <c r="B603">
        <v>151752561</v>
      </c>
      <c r="C603">
        <v>151752552</v>
      </c>
      <c r="D603">
        <v>37393553</v>
      </c>
      <c r="E603">
        <v>1</v>
      </c>
      <c r="F603">
        <v>1</v>
      </c>
      <c r="G603">
        <v>37345137</v>
      </c>
      <c r="H603">
        <v>3</v>
      </c>
      <c r="I603" t="s">
        <v>557</v>
      </c>
      <c r="J603" t="s">
        <v>558</v>
      </c>
      <c r="K603" t="s">
        <v>559</v>
      </c>
      <c r="L603">
        <v>1296</v>
      </c>
      <c r="N603">
        <v>1002</v>
      </c>
      <c r="O603" t="s">
        <v>560</v>
      </c>
      <c r="P603" t="s">
        <v>560</v>
      </c>
      <c r="Q603">
        <v>1</v>
      </c>
      <c r="X603">
        <v>2.8</v>
      </c>
      <c r="Y603">
        <v>3.42</v>
      </c>
      <c r="Z603">
        <v>0</v>
      </c>
      <c r="AA603">
        <v>0</v>
      </c>
      <c r="AB603">
        <v>0</v>
      </c>
      <c r="AC603">
        <v>0</v>
      </c>
      <c r="AD603">
        <v>1</v>
      </c>
      <c r="AE603">
        <v>0</v>
      </c>
      <c r="AF603" t="s">
        <v>3</v>
      </c>
      <c r="AG603">
        <v>2.8</v>
      </c>
      <c r="AH603">
        <v>2</v>
      </c>
      <c r="AI603">
        <v>151752555</v>
      </c>
      <c r="AJ603">
        <v>503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</row>
    <row r="604" spans="1:44" x14ac:dyDescent="0.2">
      <c r="A604">
        <f>ROW(Source!A406)</f>
        <v>406</v>
      </c>
      <c r="B604">
        <v>151752562</v>
      </c>
      <c r="C604">
        <v>151752552</v>
      </c>
      <c r="D604">
        <v>113489509</v>
      </c>
      <c r="E604">
        <v>1</v>
      </c>
      <c r="F604">
        <v>1</v>
      </c>
      <c r="G604">
        <v>37345137</v>
      </c>
      <c r="H604">
        <v>3</v>
      </c>
      <c r="I604" t="s">
        <v>561</v>
      </c>
      <c r="J604" t="s">
        <v>562</v>
      </c>
      <c r="K604" t="s">
        <v>563</v>
      </c>
      <c r="L604">
        <v>1348</v>
      </c>
      <c r="N604">
        <v>1009</v>
      </c>
      <c r="O604" t="s">
        <v>511</v>
      </c>
      <c r="P604" t="s">
        <v>511</v>
      </c>
      <c r="Q604">
        <v>1000</v>
      </c>
      <c r="X604">
        <v>1E-3</v>
      </c>
      <c r="Y604">
        <v>12515.06</v>
      </c>
      <c r="Z604">
        <v>0</v>
      </c>
      <c r="AA604">
        <v>0</v>
      </c>
      <c r="AB604">
        <v>0</v>
      </c>
      <c r="AC604">
        <v>0</v>
      </c>
      <c r="AD604">
        <v>1</v>
      </c>
      <c r="AE604">
        <v>0</v>
      </c>
      <c r="AF604" t="s">
        <v>3</v>
      </c>
      <c r="AG604">
        <v>1E-3</v>
      </c>
      <c r="AH604">
        <v>2</v>
      </c>
      <c r="AI604">
        <v>151752556</v>
      </c>
      <c r="AJ604">
        <v>504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</row>
    <row r="605" spans="1:44" x14ac:dyDescent="0.2">
      <c r="A605">
        <f>ROW(Source!A406)</f>
        <v>406</v>
      </c>
      <c r="B605">
        <v>151752563</v>
      </c>
      <c r="C605">
        <v>151752552</v>
      </c>
      <c r="D605">
        <v>118154764</v>
      </c>
      <c r="E605">
        <v>1</v>
      </c>
      <c r="F605">
        <v>1</v>
      </c>
      <c r="G605">
        <v>37345137</v>
      </c>
      <c r="H605">
        <v>3</v>
      </c>
      <c r="I605" t="s">
        <v>564</v>
      </c>
      <c r="J605" t="s">
        <v>565</v>
      </c>
      <c r="K605" t="s">
        <v>566</v>
      </c>
      <c r="L605">
        <v>1348</v>
      </c>
      <c r="N605">
        <v>1009</v>
      </c>
      <c r="O605" t="s">
        <v>511</v>
      </c>
      <c r="P605" t="s">
        <v>511</v>
      </c>
      <c r="Q605">
        <v>1000</v>
      </c>
      <c r="X605">
        <v>3.0000000000000001E-5</v>
      </c>
      <c r="Y605">
        <v>17299.12</v>
      </c>
      <c r="Z605">
        <v>0</v>
      </c>
      <c r="AA605">
        <v>0</v>
      </c>
      <c r="AB605">
        <v>0</v>
      </c>
      <c r="AC605">
        <v>0</v>
      </c>
      <c r="AD605">
        <v>1</v>
      </c>
      <c r="AE605">
        <v>0</v>
      </c>
      <c r="AF605" t="s">
        <v>3</v>
      </c>
      <c r="AG605">
        <v>3.0000000000000001E-5</v>
      </c>
      <c r="AH605">
        <v>2</v>
      </c>
      <c r="AI605">
        <v>151752557</v>
      </c>
      <c r="AJ605">
        <v>505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</row>
    <row r="606" spans="1:44" x14ac:dyDescent="0.2">
      <c r="A606">
        <f>ROW(Source!A406)</f>
        <v>406</v>
      </c>
      <c r="B606">
        <v>151752564</v>
      </c>
      <c r="C606">
        <v>151752552</v>
      </c>
      <c r="D606">
        <v>122112299</v>
      </c>
      <c r="E606">
        <v>37345137</v>
      </c>
      <c r="F606">
        <v>1</v>
      </c>
      <c r="G606">
        <v>37345137</v>
      </c>
      <c r="H606">
        <v>3</v>
      </c>
      <c r="I606" t="s">
        <v>344</v>
      </c>
      <c r="J606" t="s">
        <v>3</v>
      </c>
      <c r="K606" t="s">
        <v>345</v>
      </c>
      <c r="L606">
        <v>1354</v>
      </c>
      <c r="N606">
        <v>1010</v>
      </c>
      <c r="O606" t="s">
        <v>29</v>
      </c>
      <c r="P606" t="s">
        <v>29</v>
      </c>
      <c r="Q606">
        <v>1</v>
      </c>
      <c r="X606">
        <v>1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 t="s">
        <v>3</v>
      </c>
      <c r="AG606">
        <v>1</v>
      </c>
      <c r="AH606">
        <v>2</v>
      </c>
      <c r="AI606">
        <v>151752558</v>
      </c>
      <c r="AJ606">
        <v>506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</row>
    <row r="607" spans="1:44" x14ac:dyDescent="0.2">
      <c r="A607">
        <f>ROW(Source!A407)</f>
        <v>407</v>
      </c>
      <c r="B607">
        <v>151752559</v>
      </c>
      <c r="C607">
        <v>151752552</v>
      </c>
      <c r="D607">
        <v>37345142</v>
      </c>
      <c r="E607">
        <v>37345137</v>
      </c>
      <c r="F607">
        <v>1</v>
      </c>
      <c r="G607">
        <v>37345137</v>
      </c>
      <c r="H607">
        <v>1</v>
      </c>
      <c r="I607" t="s">
        <v>497</v>
      </c>
      <c r="J607" t="s">
        <v>3</v>
      </c>
      <c r="K607" t="s">
        <v>498</v>
      </c>
      <c r="L607">
        <v>1191</v>
      </c>
      <c r="N607">
        <v>1013</v>
      </c>
      <c r="O607" t="s">
        <v>499</v>
      </c>
      <c r="P607" t="s">
        <v>499</v>
      </c>
      <c r="Q607">
        <v>1</v>
      </c>
      <c r="X607">
        <v>2.06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1</v>
      </c>
      <c r="AE607">
        <v>1</v>
      </c>
      <c r="AF607" t="s">
        <v>3</v>
      </c>
      <c r="AG607">
        <v>2.06</v>
      </c>
      <c r="AH607">
        <v>2</v>
      </c>
      <c r="AI607">
        <v>151752553</v>
      </c>
      <c r="AJ607">
        <v>507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</row>
    <row r="608" spans="1:44" x14ac:dyDescent="0.2">
      <c r="A608">
        <f>ROW(Source!A407)</f>
        <v>407</v>
      </c>
      <c r="B608">
        <v>151752560</v>
      </c>
      <c r="C608">
        <v>151752552</v>
      </c>
      <c r="D608">
        <v>37394370</v>
      </c>
      <c r="E608">
        <v>1</v>
      </c>
      <c r="F608">
        <v>1</v>
      </c>
      <c r="G608">
        <v>37345137</v>
      </c>
      <c r="H608">
        <v>3</v>
      </c>
      <c r="I608" t="s">
        <v>554</v>
      </c>
      <c r="J608" t="s">
        <v>555</v>
      </c>
      <c r="K608" t="s">
        <v>556</v>
      </c>
      <c r="L608">
        <v>1346</v>
      </c>
      <c r="N608">
        <v>1009</v>
      </c>
      <c r="O608" t="s">
        <v>507</v>
      </c>
      <c r="P608" t="s">
        <v>507</v>
      </c>
      <c r="Q608">
        <v>1</v>
      </c>
      <c r="X608">
        <v>0.11</v>
      </c>
      <c r="Y608">
        <v>4.2</v>
      </c>
      <c r="Z608">
        <v>0</v>
      </c>
      <c r="AA608">
        <v>0</v>
      </c>
      <c r="AB608">
        <v>0</v>
      </c>
      <c r="AC608">
        <v>0</v>
      </c>
      <c r="AD608">
        <v>1</v>
      </c>
      <c r="AE608">
        <v>0</v>
      </c>
      <c r="AF608" t="s">
        <v>3</v>
      </c>
      <c r="AG608">
        <v>0.11</v>
      </c>
      <c r="AH608">
        <v>2</v>
      </c>
      <c r="AI608">
        <v>151752554</v>
      </c>
      <c r="AJ608">
        <v>508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</row>
    <row r="609" spans="1:44" x14ac:dyDescent="0.2">
      <c r="A609">
        <f>ROW(Source!A407)</f>
        <v>407</v>
      </c>
      <c r="B609">
        <v>151752561</v>
      </c>
      <c r="C609">
        <v>151752552</v>
      </c>
      <c r="D609">
        <v>37393553</v>
      </c>
      <c r="E609">
        <v>1</v>
      </c>
      <c r="F609">
        <v>1</v>
      </c>
      <c r="G609">
        <v>37345137</v>
      </c>
      <c r="H609">
        <v>3</v>
      </c>
      <c r="I609" t="s">
        <v>557</v>
      </c>
      <c r="J609" t="s">
        <v>558</v>
      </c>
      <c r="K609" t="s">
        <v>559</v>
      </c>
      <c r="L609">
        <v>1296</v>
      </c>
      <c r="N609">
        <v>1002</v>
      </c>
      <c r="O609" t="s">
        <v>560</v>
      </c>
      <c r="P609" t="s">
        <v>560</v>
      </c>
      <c r="Q609">
        <v>1</v>
      </c>
      <c r="X609">
        <v>2.8</v>
      </c>
      <c r="Y609">
        <v>3.42</v>
      </c>
      <c r="Z609">
        <v>0</v>
      </c>
      <c r="AA609">
        <v>0</v>
      </c>
      <c r="AB609">
        <v>0</v>
      </c>
      <c r="AC609">
        <v>0</v>
      </c>
      <c r="AD609">
        <v>1</v>
      </c>
      <c r="AE609">
        <v>0</v>
      </c>
      <c r="AF609" t="s">
        <v>3</v>
      </c>
      <c r="AG609">
        <v>2.8</v>
      </c>
      <c r="AH609">
        <v>2</v>
      </c>
      <c r="AI609">
        <v>151752555</v>
      </c>
      <c r="AJ609">
        <v>509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</row>
    <row r="610" spans="1:44" x14ac:dyDescent="0.2">
      <c r="A610">
        <f>ROW(Source!A407)</f>
        <v>407</v>
      </c>
      <c r="B610">
        <v>151752562</v>
      </c>
      <c r="C610">
        <v>151752552</v>
      </c>
      <c r="D610">
        <v>113489509</v>
      </c>
      <c r="E610">
        <v>1</v>
      </c>
      <c r="F610">
        <v>1</v>
      </c>
      <c r="G610">
        <v>37345137</v>
      </c>
      <c r="H610">
        <v>3</v>
      </c>
      <c r="I610" t="s">
        <v>561</v>
      </c>
      <c r="J610" t="s">
        <v>562</v>
      </c>
      <c r="K610" t="s">
        <v>563</v>
      </c>
      <c r="L610">
        <v>1348</v>
      </c>
      <c r="N610">
        <v>1009</v>
      </c>
      <c r="O610" t="s">
        <v>511</v>
      </c>
      <c r="P610" t="s">
        <v>511</v>
      </c>
      <c r="Q610">
        <v>1000</v>
      </c>
      <c r="X610">
        <v>1E-3</v>
      </c>
      <c r="Y610">
        <v>12515.06</v>
      </c>
      <c r="Z610">
        <v>0</v>
      </c>
      <c r="AA610">
        <v>0</v>
      </c>
      <c r="AB610">
        <v>0</v>
      </c>
      <c r="AC610">
        <v>0</v>
      </c>
      <c r="AD610">
        <v>1</v>
      </c>
      <c r="AE610">
        <v>0</v>
      </c>
      <c r="AF610" t="s">
        <v>3</v>
      </c>
      <c r="AG610">
        <v>1E-3</v>
      </c>
      <c r="AH610">
        <v>2</v>
      </c>
      <c r="AI610">
        <v>151752556</v>
      </c>
      <c r="AJ610">
        <v>510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</row>
    <row r="611" spans="1:44" x14ac:dyDescent="0.2">
      <c r="A611">
        <f>ROW(Source!A407)</f>
        <v>407</v>
      </c>
      <c r="B611">
        <v>151752563</v>
      </c>
      <c r="C611">
        <v>151752552</v>
      </c>
      <c r="D611">
        <v>118154764</v>
      </c>
      <c r="E611">
        <v>1</v>
      </c>
      <c r="F611">
        <v>1</v>
      </c>
      <c r="G611">
        <v>37345137</v>
      </c>
      <c r="H611">
        <v>3</v>
      </c>
      <c r="I611" t="s">
        <v>564</v>
      </c>
      <c r="J611" t="s">
        <v>565</v>
      </c>
      <c r="K611" t="s">
        <v>566</v>
      </c>
      <c r="L611">
        <v>1348</v>
      </c>
      <c r="N611">
        <v>1009</v>
      </c>
      <c r="O611" t="s">
        <v>511</v>
      </c>
      <c r="P611" t="s">
        <v>511</v>
      </c>
      <c r="Q611">
        <v>1000</v>
      </c>
      <c r="X611">
        <v>3.0000000000000001E-5</v>
      </c>
      <c r="Y611">
        <v>17299.12</v>
      </c>
      <c r="Z611">
        <v>0</v>
      </c>
      <c r="AA611">
        <v>0</v>
      </c>
      <c r="AB611">
        <v>0</v>
      </c>
      <c r="AC611">
        <v>0</v>
      </c>
      <c r="AD611">
        <v>1</v>
      </c>
      <c r="AE611">
        <v>0</v>
      </c>
      <c r="AF611" t="s">
        <v>3</v>
      </c>
      <c r="AG611">
        <v>3.0000000000000001E-5</v>
      </c>
      <c r="AH611">
        <v>2</v>
      </c>
      <c r="AI611">
        <v>151752557</v>
      </c>
      <c r="AJ611">
        <v>511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</row>
    <row r="612" spans="1:44" x14ac:dyDescent="0.2">
      <c r="A612">
        <f>ROW(Source!A407)</f>
        <v>407</v>
      </c>
      <c r="B612">
        <v>151752564</v>
      </c>
      <c r="C612">
        <v>151752552</v>
      </c>
      <c r="D612">
        <v>122112299</v>
      </c>
      <c r="E612">
        <v>37345137</v>
      </c>
      <c r="F612">
        <v>1</v>
      </c>
      <c r="G612">
        <v>37345137</v>
      </c>
      <c r="H612">
        <v>3</v>
      </c>
      <c r="I612" t="s">
        <v>344</v>
      </c>
      <c r="J612" t="s">
        <v>3</v>
      </c>
      <c r="K612" t="s">
        <v>345</v>
      </c>
      <c r="L612">
        <v>1354</v>
      </c>
      <c r="N612">
        <v>1010</v>
      </c>
      <c r="O612" t="s">
        <v>29</v>
      </c>
      <c r="P612" t="s">
        <v>29</v>
      </c>
      <c r="Q612">
        <v>1</v>
      </c>
      <c r="X612">
        <v>1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 t="s">
        <v>3</v>
      </c>
      <c r="AG612">
        <v>1</v>
      </c>
      <c r="AH612">
        <v>2</v>
      </c>
      <c r="AI612">
        <v>151752558</v>
      </c>
      <c r="AJ612">
        <v>512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</row>
    <row r="613" spans="1:44" x14ac:dyDescent="0.2">
      <c r="A613">
        <f>ROW(Source!A414)</f>
        <v>414</v>
      </c>
      <c r="B613">
        <v>151752570</v>
      </c>
      <c r="C613">
        <v>151752568</v>
      </c>
      <c r="D613">
        <v>37345142</v>
      </c>
      <c r="E613">
        <v>37345137</v>
      </c>
      <c r="F613">
        <v>1</v>
      </c>
      <c r="G613">
        <v>37345137</v>
      </c>
      <c r="H613">
        <v>1</v>
      </c>
      <c r="I613" t="s">
        <v>497</v>
      </c>
      <c r="J613" t="s">
        <v>3</v>
      </c>
      <c r="K613" t="s">
        <v>498</v>
      </c>
      <c r="L613">
        <v>1191</v>
      </c>
      <c r="N613">
        <v>1013</v>
      </c>
      <c r="O613" t="s">
        <v>499</v>
      </c>
      <c r="P613" t="s">
        <v>499</v>
      </c>
      <c r="Q613">
        <v>1</v>
      </c>
      <c r="X613">
        <v>0.35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1</v>
      </c>
      <c r="AE613">
        <v>1</v>
      </c>
      <c r="AF613" t="s">
        <v>3</v>
      </c>
      <c r="AG613">
        <v>0.35</v>
      </c>
      <c r="AH613">
        <v>2</v>
      </c>
      <c r="AI613">
        <v>151752569</v>
      </c>
      <c r="AJ613">
        <v>513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</row>
    <row r="614" spans="1:44" x14ac:dyDescent="0.2">
      <c r="A614">
        <f>ROW(Source!A415)</f>
        <v>415</v>
      </c>
      <c r="B614">
        <v>151752570</v>
      </c>
      <c r="C614">
        <v>151752568</v>
      </c>
      <c r="D614">
        <v>37345142</v>
      </c>
      <c r="E614">
        <v>37345137</v>
      </c>
      <c r="F614">
        <v>1</v>
      </c>
      <c r="G614">
        <v>37345137</v>
      </c>
      <c r="H614">
        <v>1</v>
      </c>
      <c r="I614" t="s">
        <v>497</v>
      </c>
      <c r="J614" t="s">
        <v>3</v>
      </c>
      <c r="K614" t="s">
        <v>498</v>
      </c>
      <c r="L614">
        <v>1191</v>
      </c>
      <c r="N614">
        <v>1013</v>
      </c>
      <c r="O614" t="s">
        <v>499</v>
      </c>
      <c r="P614" t="s">
        <v>499</v>
      </c>
      <c r="Q614">
        <v>1</v>
      </c>
      <c r="X614">
        <v>0.35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1</v>
      </c>
      <c r="AE614">
        <v>1</v>
      </c>
      <c r="AF614" t="s">
        <v>3</v>
      </c>
      <c r="AG614">
        <v>0.35</v>
      </c>
      <c r="AH614">
        <v>2</v>
      </c>
      <c r="AI614">
        <v>151752569</v>
      </c>
      <c r="AJ614">
        <v>514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</row>
    <row r="615" spans="1:44" x14ac:dyDescent="0.2">
      <c r="A615">
        <f>ROW(Source!A416)</f>
        <v>416</v>
      </c>
      <c r="B615">
        <v>151752573</v>
      </c>
      <c r="C615">
        <v>151752571</v>
      </c>
      <c r="D615">
        <v>37345142</v>
      </c>
      <c r="E615">
        <v>37345137</v>
      </c>
      <c r="F615">
        <v>1</v>
      </c>
      <c r="G615">
        <v>37345137</v>
      </c>
      <c r="H615">
        <v>1</v>
      </c>
      <c r="I615" t="s">
        <v>497</v>
      </c>
      <c r="J615" t="s">
        <v>3</v>
      </c>
      <c r="K615" t="s">
        <v>498</v>
      </c>
      <c r="L615">
        <v>1191</v>
      </c>
      <c r="N615">
        <v>1013</v>
      </c>
      <c r="O615" t="s">
        <v>499</v>
      </c>
      <c r="P615" t="s">
        <v>499</v>
      </c>
      <c r="Q615">
        <v>1</v>
      </c>
      <c r="X615">
        <v>1.68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1</v>
      </c>
      <c r="AE615">
        <v>1</v>
      </c>
      <c r="AF615" t="s">
        <v>3</v>
      </c>
      <c r="AG615">
        <v>1.68</v>
      </c>
      <c r="AH615">
        <v>2</v>
      </c>
      <c r="AI615">
        <v>151752572</v>
      </c>
      <c r="AJ615">
        <v>515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</row>
    <row r="616" spans="1:44" x14ac:dyDescent="0.2">
      <c r="A616">
        <f>ROW(Source!A417)</f>
        <v>417</v>
      </c>
      <c r="B616">
        <v>151752573</v>
      </c>
      <c r="C616">
        <v>151752571</v>
      </c>
      <c r="D616">
        <v>37345142</v>
      </c>
      <c r="E616">
        <v>37345137</v>
      </c>
      <c r="F616">
        <v>1</v>
      </c>
      <c r="G616">
        <v>37345137</v>
      </c>
      <c r="H616">
        <v>1</v>
      </c>
      <c r="I616" t="s">
        <v>497</v>
      </c>
      <c r="J616" t="s">
        <v>3</v>
      </c>
      <c r="K616" t="s">
        <v>498</v>
      </c>
      <c r="L616">
        <v>1191</v>
      </c>
      <c r="N616">
        <v>1013</v>
      </c>
      <c r="O616" t="s">
        <v>499</v>
      </c>
      <c r="P616" t="s">
        <v>499</v>
      </c>
      <c r="Q616">
        <v>1</v>
      </c>
      <c r="X616">
        <v>1.68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1</v>
      </c>
      <c r="AE616">
        <v>1</v>
      </c>
      <c r="AF616" t="s">
        <v>3</v>
      </c>
      <c r="AG616">
        <v>1.68</v>
      </c>
      <c r="AH616">
        <v>2</v>
      </c>
      <c r="AI616">
        <v>151752572</v>
      </c>
      <c r="AJ616">
        <v>516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</row>
    <row r="617" spans="1:44" x14ac:dyDescent="0.2">
      <c r="A617">
        <f>ROW(Source!A420)</f>
        <v>420</v>
      </c>
      <c r="B617">
        <v>151752578</v>
      </c>
      <c r="C617">
        <v>151752575</v>
      </c>
      <c r="D617">
        <v>37345142</v>
      </c>
      <c r="E617">
        <v>37345137</v>
      </c>
      <c r="F617">
        <v>1</v>
      </c>
      <c r="G617">
        <v>37345137</v>
      </c>
      <c r="H617">
        <v>1</v>
      </c>
      <c r="I617" t="s">
        <v>497</v>
      </c>
      <c r="J617" t="s">
        <v>3</v>
      </c>
      <c r="K617" t="s">
        <v>498</v>
      </c>
      <c r="L617">
        <v>1191</v>
      </c>
      <c r="N617">
        <v>1013</v>
      </c>
      <c r="O617" t="s">
        <v>499</v>
      </c>
      <c r="P617" t="s">
        <v>499</v>
      </c>
      <c r="Q617">
        <v>1</v>
      </c>
      <c r="X617">
        <v>1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1</v>
      </c>
      <c r="AE617">
        <v>1</v>
      </c>
      <c r="AF617" t="s">
        <v>3</v>
      </c>
      <c r="AG617">
        <v>1</v>
      </c>
      <c r="AH617">
        <v>2</v>
      </c>
      <c r="AI617">
        <v>151752576</v>
      </c>
      <c r="AJ617">
        <v>517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</row>
    <row r="618" spans="1:44" x14ac:dyDescent="0.2">
      <c r="A618">
        <f>ROW(Source!A420)</f>
        <v>420</v>
      </c>
      <c r="B618">
        <v>151752579</v>
      </c>
      <c r="C618">
        <v>151752575</v>
      </c>
      <c r="D618">
        <v>122136843</v>
      </c>
      <c r="E618">
        <v>37345137</v>
      </c>
      <c r="F618">
        <v>1</v>
      </c>
      <c r="G618">
        <v>37345137</v>
      </c>
      <c r="H618">
        <v>3</v>
      </c>
      <c r="I618" t="s">
        <v>754</v>
      </c>
      <c r="J618" t="s">
        <v>3</v>
      </c>
      <c r="K618" t="s">
        <v>755</v>
      </c>
      <c r="L618">
        <v>1354</v>
      </c>
      <c r="N618">
        <v>1010</v>
      </c>
      <c r="O618" t="s">
        <v>29</v>
      </c>
      <c r="P618" t="s">
        <v>29</v>
      </c>
      <c r="Q618">
        <v>1</v>
      </c>
      <c r="X618">
        <v>1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 t="s">
        <v>3</v>
      </c>
      <c r="AG618">
        <v>1</v>
      </c>
      <c r="AH618">
        <v>3</v>
      </c>
      <c r="AI618">
        <v>-1</v>
      </c>
      <c r="AJ618" t="s">
        <v>3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</row>
    <row r="619" spans="1:44" x14ac:dyDescent="0.2">
      <c r="A619">
        <f>ROW(Source!A420)</f>
        <v>420</v>
      </c>
      <c r="B619">
        <v>151752580</v>
      </c>
      <c r="C619">
        <v>151752575</v>
      </c>
      <c r="D619">
        <v>37367069</v>
      </c>
      <c r="E619">
        <v>37345137</v>
      </c>
      <c r="F619">
        <v>1</v>
      </c>
      <c r="G619">
        <v>37345137</v>
      </c>
      <c r="H619">
        <v>3</v>
      </c>
      <c r="I619" t="s">
        <v>516</v>
      </c>
      <c r="J619" t="s">
        <v>3</v>
      </c>
      <c r="K619" t="s">
        <v>517</v>
      </c>
      <c r="L619">
        <v>1348</v>
      </c>
      <c r="N619">
        <v>1009</v>
      </c>
      <c r="O619" t="s">
        <v>511</v>
      </c>
      <c r="P619" t="s">
        <v>511</v>
      </c>
      <c r="Q619">
        <v>1000</v>
      </c>
      <c r="X619">
        <v>1.6000000000000001E-4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1</v>
      </c>
      <c r="AE619">
        <v>0</v>
      </c>
      <c r="AF619" t="s">
        <v>3</v>
      </c>
      <c r="AG619">
        <v>1.6000000000000001E-4</v>
      </c>
      <c r="AH619">
        <v>2</v>
      </c>
      <c r="AI619">
        <v>151752577</v>
      </c>
      <c r="AJ619">
        <v>518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</row>
    <row r="620" spans="1:44" x14ac:dyDescent="0.2">
      <c r="A620">
        <f>ROW(Source!A421)</f>
        <v>421</v>
      </c>
      <c r="B620">
        <v>151752578</v>
      </c>
      <c r="C620">
        <v>151752575</v>
      </c>
      <c r="D620">
        <v>37345142</v>
      </c>
      <c r="E620">
        <v>37345137</v>
      </c>
      <c r="F620">
        <v>1</v>
      </c>
      <c r="G620">
        <v>37345137</v>
      </c>
      <c r="H620">
        <v>1</v>
      </c>
      <c r="I620" t="s">
        <v>497</v>
      </c>
      <c r="J620" t="s">
        <v>3</v>
      </c>
      <c r="K620" t="s">
        <v>498</v>
      </c>
      <c r="L620">
        <v>1191</v>
      </c>
      <c r="N620">
        <v>1013</v>
      </c>
      <c r="O620" t="s">
        <v>499</v>
      </c>
      <c r="P620" t="s">
        <v>499</v>
      </c>
      <c r="Q620">
        <v>1</v>
      </c>
      <c r="X620">
        <v>1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1</v>
      </c>
      <c r="AE620">
        <v>1</v>
      </c>
      <c r="AF620" t="s">
        <v>3</v>
      </c>
      <c r="AG620">
        <v>1</v>
      </c>
      <c r="AH620">
        <v>2</v>
      </c>
      <c r="AI620">
        <v>151752576</v>
      </c>
      <c r="AJ620">
        <v>519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</row>
    <row r="621" spans="1:44" x14ac:dyDescent="0.2">
      <c r="A621">
        <f>ROW(Source!A421)</f>
        <v>421</v>
      </c>
      <c r="B621">
        <v>151752579</v>
      </c>
      <c r="C621">
        <v>151752575</v>
      </c>
      <c r="D621">
        <v>122136843</v>
      </c>
      <c r="E621">
        <v>37345137</v>
      </c>
      <c r="F621">
        <v>1</v>
      </c>
      <c r="G621">
        <v>37345137</v>
      </c>
      <c r="H621">
        <v>3</v>
      </c>
      <c r="I621" t="s">
        <v>754</v>
      </c>
      <c r="J621" t="s">
        <v>3</v>
      </c>
      <c r="K621" t="s">
        <v>755</v>
      </c>
      <c r="L621">
        <v>1354</v>
      </c>
      <c r="N621">
        <v>1010</v>
      </c>
      <c r="O621" t="s">
        <v>29</v>
      </c>
      <c r="P621" t="s">
        <v>29</v>
      </c>
      <c r="Q621">
        <v>1</v>
      </c>
      <c r="X621">
        <v>1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 t="s">
        <v>3</v>
      </c>
      <c r="AG621">
        <v>1</v>
      </c>
      <c r="AH621">
        <v>3</v>
      </c>
      <c r="AI621">
        <v>-1</v>
      </c>
      <c r="AJ621" t="s">
        <v>3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</row>
    <row r="622" spans="1:44" x14ac:dyDescent="0.2">
      <c r="A622">
        <f>ROW(Source!A421)</f>
        <v>421</v>
      </c>
      <c r="B622">
        <v>151752580</v>
      </c>
      <c r="C622">
        <v>151752575</v>
      </c>
      <c r="D622">
        <v>37367069</v>
      </c>
      <c r="E622">
        <v>37345137</v>
      </c>
      <c r="F622">
        <v>1</v>
      </c>
      <c r="G622">
        <v>37345137</v>
      </c>
      <c r="H622">
        <v>3</v>
      </c>
      <c r="I622" t="s">
        <v>516</v>
      </c>
      <c r="J622" t="s">
        <v>3</v>
      </c>
      <c r="K622" t="s">
        <v>517</v>
      </c>
      <c r="L622">
        <v>1348</v>
      </c>
      <c r="N622">
        <v>1009</v>
      </c>
      <c r="O622" t="s">
        <v>511</v>
      </c>
      <c r="P622" t="s">
        <v>511</v>
      </c>
      <c r="Q622">
        <v>1000</v>
      </c>
      <c r="X622">
        <v>1.6000000000000001E-4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1</v>
      </c>
      <c r="AE622">
        <v>0</v>
      </c>
      <c r="AF622" t="s">
        <v>3</v>
      </c>
      <c r="AG622">
        <v>1.6000000000000001E-4</v>
      </c>
      <c r="AH622">
        <v>2</v>
      </c>
      <c r="AI622">
        <v>151752577</v>
      </c>
      <c r="AJ622">
        <v>520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</row>
    <row r="623" spans="1:44" x14ac:dyDescent="0.2">
      <c r="A623">
        <f>ROW(Source!A424)</f>
        <v>424</v>
      </c>
      <c r="B623">
        <v>151752584</v>
      </c>
      <c r="C623">
        <v>151752582</v>
      </c>
      <c r="D623">
        <v>37345142</v>
      </c>
      <c r="E623">
        <v>37345137</v>
      </c>
      <c r="F623">
        <v>1</v>
      </c>
      <c r="G623">
        <v>37345137</v>
      </c>
      <c r="H623">
        <v>1</v>
      </c>
      <c r="I623" t="s">
        <v>497</v>
      </c>
      <c r="J623" t="s">
        <v>3</v>
      </c>
      <c r="K623" t="s">
        <v>498</v>
      </c>
      <c r="L623">
        <v>1191</v>
      </c>
      <c r="N623">
        <v>1013</v>
      </c>
      <c r="O623" t="s">
        <v>499</v>
      </c>
      <c r="P623" t="s">
        <v>499</v>
      </c>
      <c r="Q623">
        <v>1</v>
      </c>
      <c r="X623">
        <v>1.2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1</v>
      </c>
      <c r="AE623">
        <v>1</v>
      </c>
      <c r="AF623" t="s">
        <v>3</v>
      </c>
      <c r="AG623">
        <v>1.2</v>
      </c>
      <c r="AH623">
        <v>2</v>
      </c>
      <c r="AI623">
        <v>151752583</v>
      </c>
      <c r="AJ623">
        <v>521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</row>
    <row r="624" spans="1:44" x14ac:dyDescent="0.2">
      <c r="A624">
        <f>ROW(Source!A425)</f>
        <v>425</v>
      </c>
      <c r="B624">
        <v>151752584</v>
      </c>
      <c r="C624">
        <v>151752582</v>
      </c>
      <c r="D624">
        <v>37345142</v>
      </c>
      <c r="E624">
        <v>37345137</v>
      </c>
      <c r="F624">
        <v>1</v>
      </c>
      <c r="G624">
        <v>37345137</v>
      </c>
      <c r="H624">
        <v>1</v>
      </c>
      <c r="I624" t="s">
        <v>497</v>
      </c>
      <c r="J624" t="s">
        <v>3</v>
      </c>
      <c r="K624" t="s">
        <v>498</v>
      </c>
      <c r="L624">
        <v>1191</v>
      </c>
      <c r="N624">
        <v>1013</v>
      </c>
      <c r="O624" t="s">
        <v>499</v>
      </c>
      <c r="P624" t="s">
        <v>499</v>
      </c>
      <c r="Q624">
        <v>1</v>
      </c>
      <c r="X624">
        <v>1.2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1</v>
      </c>
      <c r="AE624">
        <v>1</v>
      </c>
      <c r="AF624" t="s">
        <v>3</v>
      </c>
      <c r="AG624">
        <v>1.2</v>
      </c>
      <c r="AH624">
        <v>2</v>
      </c>
      <c r="AI624">
        <v>151752583</v>
      </c>
      <c r="AJ624">
        <v>522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</row>
    <row r="625" spans="1:44" x14ac:dyDescent="0.2">
      <c r="A625">
        <f>ROW(Source!A428)</f>
        <v>428</v>
      </c>
      <c r="B625">
        <v>151752588</v>
      </c>
      <c r="C625">
        <v>151752586</v>
      </c>
      <c r="D625">
        <v>37345142</v>
      </c>
      <c r="E625">
        <v>37345137</v>
      </c>
      <c r="F625">
        <v>1</v>
      </c>
      <c r="G625">
        <v>37345137</v>
      </c>
      <c r="H625">
        <v>1</v>
      </c>
      <c r="I625" t="s">
        <v>497</v>
      </c>
      <c r="J625" t="s">
        <v>3</v>
      </c>
      <c r="K625" t="s">
        <v>498</v>
      </c>
      <c r="L625">
        <v>1191</v>
      </c>
      <c r="N625">
        <v>1013</v>
      </c>
      <c r="O625" t="s">
        <v>499</v>
      </c>
      <c r="P625" t="s">
        <v>499</v>
      </c>
      <c r="Q625">
        <v>1</v>
      </c>
      <c r="X625">
        <v>0.84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1</v>
      </c>
      <c r="AE625">
        <v>1</v>
      </c>
      <c r="AF625" t="s">
        <v>3</v>
      </c>
      <c r="AG625">
        <v>0.84</v>
      </c>
      <c r="AH625">
        <v>2</v>
      </c>
      <c r="AI625">
        <v>151752587</v>
      </c>
      <c r="AJ625">
        <v>523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</row>
    <row r="626" spans="1:44" x14ac:dyDescent="0.2">
      <c r="A626">
        <f>ROW(Source!A429)</f>
        <v>429</v>
      </c>
      <c r="B626">
        <v>151752588</v>
      </c>
      <c r="C626">
        <v>151752586</v>
      </c>
      <c r="D626">
        <v>37345142</v>
      </c>
      <c r="E626">
        <v>37345137</v>
      </c>
      <c r="F626">
        <v>1</v>
      </c>
      <c r="G626">
        <v>37345137</v>
      </c>
      <c r="H626">
        <v>1</v>
      </c>
      <c r="I626" t="s">
        <v>497</v>
      </c>
      <c r="J626" t="s">
        <v>3</v>
      </c>
      <c r="K626" t="s">
        <v>498</v>
      </c>
      <c r="L626">
        <v>1191</v>
      </c>
      <c r="N626">
        <v>1013</v>
      </c>
      <c r="O626" t="s">
        <v>499</v>
      </c>
      <c r="P626" t="s">
        <v>499</v>
      </c>
      <c r="Q626">
        <v>1</v>
      </c>
      <c r="X626">
        <v>0.84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1</v>
      </c>
      <c r="AE626">
        <v>1</v>
      </c>
      <c r="AF626" t="s">
        <v>3</v>
      </c>
      <c r="AG626">
        <v>0.84</v>
      </c>
      <c r="AH626">
        <v>2</v>
      </c>
      <c r="AI626">
        <v>151752587</v>
      </c>
      <c r="AJ626">
        <v>524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</row>
    <row r="627" spans="1:44" x14ac:dyDescent="0.2">
      <c r="A627">
        <f>ROW(Source!A432)</f>
        <v>432</v>
      </c>
      <c r="B627">
        <v>151752594</v>
      </c>
      <c r="C627">
        <v>151752590</v>
      </c>
      <c r="D627">
        <v>37345142</v>
      </c>
      <c r="E627">
        <v>37345137</v>
      </c>
      <c r="F627">
        <v>1</v>
      </c>
      <c r="G627">
        <v>37345137</v>
      </c>
      <c r="H627">
        <v>1</v>
      </c>
      <c r="I627" t="s">
        <v>497</v>
      </c>
      <c r="J627" t="s">
        <v>3</v>
      </c>
      <c r="K627" t="s">
        <v>498</v>
      </c>
      <c r="L627">
        <v>1191</v>
      </c>
      <c r="N627">
        <v>1013</v>
      </c>
      <c r="O627" t="s">
        <v>499</v>
      </c>
      <c r="P627" t="s">
        <v>499</v>
      </c>
      <c r="Q627">
        <v>1</v>
      </c>
      <c r="X627">
        <v>2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1</v>
      </c>
      <c r="AE627">
        <v>1</v>
      </c>
      <c r="AF627" t="s">
        <v>3</v>
      </c>
      <c r="AG627">
        <v>2</v>
      </c>
      <c r="AH627">
        <v>2</v>
      </c>
      <c r="AI627">
        <v>151752591</v>
      </c>
      <c r="AJ627">
        <v>525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</row>
    <row r="628" spans="1:44" x14ac:dyDescent="0.2">
      <c r="A628">
        <f>ROW(Source!A432)</f>
        <v>432</v>
      </c>
      <c r="B628">
        <v>151752595</v>
      </c>
      <c r="C628">
        <v>151752590</v>
      </c>
      <c r="D628">
        <v>37394269</v>
      </c>
      <c r="E628">
        <v>1</v>
      </c>
      <c r="F628">
        <v>1</v>
      </c>
      <c r="G628">
        <v>37345137</v>
      </c>
      <c r="H628">
        <v>3</v>
      </c>
      <c r="I628" t="s">
        <v>533</v>
      </c>
      <c r="J628" t="s">
        <v>534</v>
      </c>
      <c r="K628" t="s">
        <v>535</v>
      </c>
      <c r="L628">
        <v>1348</v>
      </c>
      <c r="N628">
        <v>1009</v>
      </c>
      <c r="O628" t="s">
        <v>511</v>
      </c>
      <c r="P628" t="s">
        <v>511</v>
      </c>
      <c r="Q628">
        <v>1000</v>
      </c>
      <c r="X628">
        <v>5.0000000000000004E-6</v>
      </c>
      <c r="Y628">
        <v>64128.62</v>
      </c>
      <c r="Z628">
        <v>0</v>
      </c>
      <c r="AA628">
        <v>0</v>
      </c>
      <c r="AB628">
        <v>0</v>
      </c>
      <c r="AC628">
        <v>0</v>
      </c>
      <c r="AD628">
        <v>1</v>
      </c>
      <c r="AE628">
        <v>0</v>
      </c>
      <c r="AF628" t="s">
        <v>3</v>
      </c>
      <c r="AG628">
        <v>5.0000000000000004E-6</v>
      </c>
      <c r="AH628">
        <v>2</v>
      </c>
      <c r="AI628">
        <v>151752592</v>
      </c>
      <c r="AJ628">
        <v>526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</row>
    <row r="629" spans="1:44" x14ac:dyDescent="0.2">
      <c r="A629">
        <f>ROW(Source!A432)</f>
        <v>432</v>
      </c>
      <c r="B629">
        <v>151752596</v>
      </c>
      <c r="C629">
        <v>151752590</v>
      </c>
      <c r="D629">
        <v>37407278</v>
      </c>
      <c r="E629">
        <v>1</v>
      </c>
      <c r="F629">
        <v>1</v>
      </c>
      <c r="G629">
        <v>37345137</v>
      </c>
      <c r="H629">
        <v>3</v>
      </c>
      <c r="I629" t="s">
        <v>542</v>
      </c>
      <c r="J629" t="s">
        <v>543</v>
      </c>
      <c r="K629" t="s">
        <v>544</v>
      </c>
      <c r="L629">
        <v>1346</v>
      </c>
      <c r="N629">
        <v>1009</v>
      </c>
      <c r="O629" t="s">
        <v>507</v>
      </c>
      <c r="P629" t="s">
        <v>507</v>
      </c>
      <c r="Q629">
        <v>1</v>
      </c>
      <c r="X629">
        <v>1.4999999999999999E-2</v>
      </c>
      <c r="Y629">
        <v>493.08</v>
      </c>
      <c r="Z629">
        <v>0</v>
      </c>
      <c r="AA629">
        <v>0</v>
      </c>
      <c r="AB629">
        <v>0</v>
      </c>
      <c r="AC629">
        <v>0</v>
      </c>
      <c r="AD629">
        <v>1</v>
      </c>
      <c r="AE629">
        <v>0</v>
      </c>
      <c r="AF629" t="s">
        <v>3</v>
      </c>
      <c r="AG629">
        <v>1.4999999999999999E-2</v>
      </c>
      <c r="AH629">
        <v>2</v>
      </c>
      <c r="AI629">
        <v>151752593</v>
      </c>
      <c r="AJ629">
        <v>527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</row>
    <row r="630" spans="1:44" x14ac:dyDescent="0.2">
      <c r="A630">
        <f>ROW(Source!A432)</f>
        <v>432</v>
      </c>
      <c r="B630">
        <v>151752597</v>
      </c>
      <c r="C630">
        <v>151752590</v>
      </c>
      <c r="D630">
        <v>37358959</v>
      </c>
      <c r="E630">
        <v>37345137</v>
      </c>
      <c r="F630">
        <v>1</v>
      </c>
      <c r="G630">
        <v>37345137</v>
      </c>
      <c r="H630">
        <v>3</v>
      </c>
      <c r="I630" t="s">
        <v>750</v>
      </c>
      <c r="J630" t="s">
        <v>3</v>
      </c>
      <c r="K630" t="s">
        <v>751</v>
      </c>
      <c r="L630">
        <v>1354</v>
      </c>
      <c r="N630">
        <v>1010</v>
      </c>
      <c r="O630" t="s">
        <v>29</v>
      </c>
      <c r="P630" t="s">
        <v>29</v>
      </c>
      <c r="Q630">
        <v>1</v>
      </c>
      <c r="X630">
        <v>1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 t="s">
        <v>3</v>
      </c>
      <c r="AG630">
        <v>1</v>
      </c>
      <c r="AH630">
        <v>3</v>
      </c>
      <c r="AI630">
        <v>-1</v>
      </c>
      <c r="AJ630" t="s">
        <v>3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</row>
    <row r="631" spans="1:44" x14ac:dyDescent="0.2">
      <c r="A631">
        <f>ROW(Source!A433)</f>
        <v>433</v>
      </c>
      <c r="B631">
        <v>151752594</v>
      </c>
      <c r="C631">
        <v>151752590</v>
      </c>
      <c r="D631">
        <v>37345142</v>
      </c>
      <c r="E631">
        <v>37345137</v>
      </c>
      <c r="F631">
        <v>1</v>
      </c>
      <c r="G631">
        <v>37345137</v>
      </c>
      <c r="H631">
        <v>1</v>
      </c>
      <c r="I631" t="s">
        <v>497</v>
      </c>
      <c r="J631" t="s">
        <v>3</v>
      </c>
      <c r="K631" t="s">
        <v>498</v>
      </c>
      <c r="L631">
        <v>1191</v>
      </c>
      <c r="N631">
        <v>1013</v>
      </c>
      <c r="O631" t="s">
        <v>499</v>
      </c>
      <c r="P631" t="s">
        <v>499</v>
      </c>
      <c r="Q631">
        <v>1</v>
      </c>
      <c r="X631">
        <v>2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1</v>
      </c>
      <c r="AE631">
        <v>1</v>
      </c>
      <c r="AF631" t="s">
        <v>3</v>
      </c>
      <c r="AG631">
        <v>2</v>
      </c>
      <c r="AH631">
        <v>2</v>
      </c>
      <c r="AI631">
        <v>151752591</v>
      </c>
      <c r="AJ631">
        <v>528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</row>
    <row r="632" spans="1:44" x14ac:dyDescent="0.2">
      <c r="A632">
        <f>ROW(Source!A433)</f>
        <v>433</v>
      </c>
      <c r="B632">
        <v>151752595</v>
      </c>
      <c r="C632">
        <v>151752590</v>
      </c>
      <c r="D632">
        <v>37394269</v>
      </c>
      <c r="E632">
        <v>1</v>
      </c>
      <c r="F632">
        <v>1</v>
      </c>
      <c r="G632">
        <v>37345137</v>
      </c>
      <c r="H632">
        <v>3</v>
      </c>
      <c r="I632" t="s">
        <v>533</v>
      </c>
      <c r="J632" t="s">
        <v>534</v>
      </c>
      <c r="K632" t="s">
        <v>535</v>
      </c>
      <c r="L632">
        <v>1348</v>
      </c>
      <c r="N632">
        <v>1009</v>
      </c>
      <c r="O632" t="s">
        <v>511</v>
      </c>
      <c r="P632" t="s">
        <v>511</v>
      </c>
      <c r="Q632">
        <v>1000</v>
      </c>
      <c r="X632">
        <v>5.0000000000000004E-6</v>
      </c>
      <c r="Y632">
        <v>64128.62</v>
      </c>
      <c r="Z632">
        <v>0</v>
      </c>
      <c r="AA632">
        <v>0</v>
      </c>
      <c r="AB632">
        <v>0</v>
      </c>
      <c r="AC632">
        <v>0</v>
      </c>
      <c r="AD632">
        <v>1</v>
      </c>
      <c r="AE632">
        <v>0</v>
      </c>
      <c r="AF632" t="s">
        <v>3</v>
      </c>
      <c r="AG632">
        <v>5.0000000000000004E-6</v>
      </c>
      <c r="AH632">
        <v>2</v>
      </c>
      <c r="AI632">
        <v>151752592</v>
      </c>
      <c r="AJ632">
        <v>529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</row>
    <row r="633" spans="1:44" x14ac:dyDescent="0.2">
      <c r="A633">
        <f>ROW(Source!A433)</f>
        <v>433</v>
      </c>
      <c r="B633">
        <v>151752596</v>
      </c>
      <c r="C633">
        <v>151752590</v>
      </c>
      <c r="D633">
        <v>37407278</v>
      </c>
      <c r="E633">
        <v>1</v>
      </c>
      <c r="F633">
        <v>1</v>
      </c>
      <c r="G633">
        <v>37345137</v>
      </c>
      <c r="H633">
        <v>3</v>
      </c>
      <c r="I633" t="s">
        <v>542</v>
      </c>
      <c r="J633" t="s">
        <v>543</v>
      </c>
      <c r="K633" t="s">
        <v>544</v>
      </c>
      <c r="L633">
        <v>1346</v>
      </c>
      <c r="N633">
        <v>1009</v>
      </c>
      <c r="O633" t="s">
        <v>507</v>
      </c>
      <c r="P633" t="s">
        <v>507</v>
      </c>
      <c r="Q633">
        <v>1</v>
      </c>
      <c r="X633">
        <v>1.4999999999999999E-2</v>
      </c>
      <c r="Y633">
        <v>493.08</v>
      </c>
      <c r="Z633">
        <v>0</v>
      </c>
      <c r="AA633">
        <v>0</v>
      </c>
      <c r="AB633">
        <v>0</v>
      </c>
      <c r="AC633">
        <v>0</v>
      </c>
      <c r="AD633">
        <v>1</v>
      </c>
      <c r="AE633">
        <v>0</v>
      </c>
      <c r="AF633" t="s">
        <v>3</v>
      </c>
      <c r="AG633">
        <v>1.4999999999999999E-2</v>
      </c>
      <c r="AH633">
        <v>2</v>
      </c>
      <c r="AI633">
        <v>151752593</v>
      </c>
      <c r="AJ633">
        <v>530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</row>
    <row r="634" spans="1:44" x14ac:dyDescent="0.2">
      <c r="A634">
        <f>ROW(Source!A433)</f>
        <v>433</v>
      </c>
      <c r="B634">
        <v>151752597</v>
      </c>
      <c r="C634">
        <v>151752590</v>
      </c>
      <c r="D634">
        <v>37358959</v>
      </c>
      <c r="E634">
        <v>37345137</v>
      </c>
      <c r="F634">
        <v>1</v>
      </c>
      <c r="G634">
        <v>37345137</v>
      </c>
      <c r="H634">
        <v>3</v>
      </c>
      <c r="I634" t="s">
        <v>750</v>
      </c>
      <c r="J634" t="s">
        <v>3</v>
      </c>
      <c r="K634" t="s">
        <v>751</v>
      </c>
      <c r="L634">
        <v>1354</v>
      </c>
      <c r="N634">
        <v>1010</v>
      </c>
      <c r="O634" t="s">
        <v>29</v>
      </c>
      <c r="P634" t="s">
        <v>29</v>
      </c>
      <c r="Q634">
        <v>1</v>
      </c>
      <c r="X634">
        <v>1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 t="s">
        <v>3</v>
      </c>
      <c r="AG634">
        <v>1</v>
      </c>
      <c r="AH634">
        <v>3</v>
      </c>
      <c r="AI634">
        <v>-1</v>
      </c>
      <c r="AJ634" t="s">
        <v>3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</row>
    <row r="635" spans="1:44" x14ac:dyDescent="0.2">
      <c r="A635">
        <f>ROW(Source!A442)</f>
        <v>442</v>
      </c>
      <c r="B635">
        <v>151752611</v>
      </c>
      <c r="C635">
        <v>151752602</v>
      </c>
      <c r="D635">
        <v>37345142</v>
      </c>
      <c r="E635">
        <v>37345137</v>
      </c>
      <c r="F635">
        <v>1</v>
      </c>
      <c r="G635">
        <v>37345137</v>
      </c>
      <c r="H635">
        <v>1</v>
      </c>
      <c r="I635" t="s">
        <v>497</v>
      </c>
      <c r="J635" t="s">
        <v>3</v>
      </c>
      <c r="K635" t="s">
        <v>498</v>
      </c>
      <c r="L635">
        <v>1191</v>
      </c>
      <c r="N635">
        <v>1013</v>
      </c>
      <c r="O635" t="s">
        <v>499</v>
      </c>
      <c r="P635" t="s">
        <v>499</v>
      </c>
      <c r="Q635">
        <v>1</v>
      </c>
      <c r="X635">
        <v>18.2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1</v>
      </c>
      <c r="AE635">
        <v>1</v>
      </c>
      <c r="AF635" t="s">
        <v>3</v>
      </c>
      <c r="AG635">
        <v>18.2</v>
      </c>
      <c r="AH635">
        <v>2</v>
      </c>
      <c r="AI635">
        <v>151752603</v>
      </c>
      <c r="AJ635">
        <v>531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</row>
    <row r="636" spans="1:44" x14ac:dyDescent="0.2">
      <c r="A636">
        <f>ROW(Source!A442)</f>
        <v>442</v>
      </c>
      <c r="B636">
        <v>151752612</v>
      </c>
      <c r="C636">
        <v>151752602</v>
      </c>
      <c r="D636">
        <v>37418162</v>
      </c>
      <c r="E636">
        <v>1</v>
      </c>
      <c r="F636">
        <v>1</v>
      </c>
      <c r="G636">
        <v>37345137</v>
      </c>
      <c r="H636">
        <v>2</v>
      </c>
      <c r="I636" t="s">
        <v>591</v>
      </c>
      <c r="J636" t="s">
        <v>592</v>
      </c>
      <c r="K636" t="s">
        <v>593</v>
      </c>
      <c r="L636">
        <v>1368</v>
      </c>
      <c r="N636">
        <v>1011</v>
      </c>
      <c r="O636" t="s">
        <v>503</v>
      </c>
      <c r="P636" t="s">
        <v>503</v>
      </c>
      <c r="Q636">
        <v>1</v>
      </c>
      <c r="X636">
        <v>2.56</v>
      </c>
      <c r="Y636">
        <v>0</v>
      </c>
      <c r="Z636">
        <v>7.11</v>
      </c>
      <c r="AA636">
        <v>0</v>
      </c>
      <c r="AB636">
        <v>0</v>
      </c>
      <c r="AC636">
        <v>0</v>
      </c>
      <c r="AD636">
        <v>1</v>
      </c>
      <c r="AE636">
        <v>0</v>
      </c>
      <c r="AF636" t="s">
        <v>3</v>
      </c>
      <c r="AG636">
        <v>2.56</v>
      </c>
      <c r="AH636">
        <v>2</v>
      </c>
      <c r="AI636">
        <v>151752604</v>
      </c>
      <c r="AJ636">
        <v>532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</row>
    <row r="637" spans="1:44" x14ac:dyDescent="0.2">
      <c r="A637">
        <f>ROW(Source!A442)</f>
        <v>442</v>
      </c>
      <c r="B637">
        <v>151752613</v>
      </c>
      <c r="C637">
        <v>151752602</v>
      </c>
      <c r="D637">
        <v>37418164</v>
      </c>
      <c r="E637">
        <v>1</v>
      </c>
      <c r="F637">
        <v>1</v>
      </c>
      <c r="G637">
        <v>37345137</v>
      </c>
      <c r="H637">
        <v>2</v>
      </c>
      <c r="I637" t="s">
        <v>697</v>
      </c>
      <c r="J637" t="s">
        <v>698</v>
      </c>
      <c r="K637" t="s">
        <v>699</v>
      </c>
      <c r="L637">
        <v>1368</v>
      </c>
      <c r="N637">
        <v>1011</v>
      </c>
      <c r="O637" t="s">
        <v>503</v>
      </c>
      <c r="P637" t="s">
        <v>503</v>
      </c>
      <c r="Q637">
        <v>1</v>
      </c>
      <c r="X637">
        <v>0.15</v>
      </c>
      <c r="Y637">
        <v>0</v>
      </c>
      <c r="Z637">
        <v>0.28000000000000003</v>
      </c>
      <c r="AA637">
        <v>0</v>
      </c>
      <c r="AB637">
        <v>0</v>
      </c>
      <c r="AC637">
        <v>0</v>
      </c>
      <c r="AD637">
        <v>1</v>
      </c>
      <c r="AE637">
        <v>0</v>
      </c>
      <c r="AF637" t="s">
        <v>3</v>
      </c>
      <c r="AG637">
        <v>0.15</v>
      </c>
      <c r="AH637">
        <v>2</v>
      </c>
      <c r="AI637">
        <v>151752605</v>
      </c>
      <c r="AJ637">
        <v>533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</row>
    <row r="638" spans="1:44" x14ac:dyDescent="0.2">
      <c r="A638">
        <f>ROW(Source!A442)</f>
        <v>442</v>
      </c>
      <c r="B638">
        <v>151752614</v>
      </c>
      <c r="C638">
        <v>151752602</v>
      </c>
      <c r="D638">
        <v>37418445</v>
      </c>
      <c r="E638">
        <v>1</v>
      </c>
      <c r="F638">
        <v>1</v>
      </c>
      <c r="G638">
        <v>37345137</v>
      </c>
      <c r="H638">
        <v>2</v>
      </c>
      <c r="I638" t="s">
        <v>567</v>
      </c>
      <c r="J638" t="s">
        <v>568</v>
      </c>
      <c r="K638" t="s">
        <v>569</v>
      </c>
      <c r="L638">
        <v>1368</v>
      </c>
      <c r="N638">
        <v>1011</v>
      </c>
      <c r="O638" t="s">
        <v>503</v>
      </c>
      <c r="P638" t="s">
        <v>503</v>
      </c>
      <c r="Q638">
        <v>1</v>
      </c>
      <c r="X638">
        <v>0.03</v>
      </c>
      <c r="Y638">
        <v>0</v>
      </c>
      <c r="Z638">
        <v>83.1</v>
      </c>
      <c r="AA638">
        <v>12.62</v>
      </c>
      <c r="AB638">
        <v>0</v>
      </c>
      <c r="AC638">
        <v>0</v>
      </c>
      <c r="AD638">
        <v>1</v>
      </c>
      <c r="AE638">
        <v>0</v>
      </c>
      <c r="AF638" t="s">
        <v>3</v>
      </c>
      <c r="AG638">
        <v>0.03</v>
      </c>
      <c r="AH638">
        <v>2</v>
      </c>
      <c r="AI638">
        <v>151752606</v>
      </c>
      <c r="AJ638">
        <v>534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</row>
    <row r="639" spans="1:44" x14ac:dyDescent="0.2">
      <c r="A639">
        <f>ROW(Source!A442)</f>
        <v>442</v>
      </c>
      <c r="B639">
        <v>151752615</v>
      </c>
      <c r="C639">
        <v>151752602</v>
      </c>
      <c r="D639">
        <v>37418491</v>
      </c>
      <c r="E639">
        <v>1</v>
      </c>
      <c r="F639">
        <v>1</v>
      </c>
      <c r="G639">
        <v>37345137</v>
      </c>
      <c r="H639">
        <v>2</v>
      </c>
      <c r="I639" t="s">
        <v>700</v>
      </c>
      <c r="J639" t="s">
        <v>701</v>
      </c>
      <c r="K639" t="s">
        <v>702</v>
      </c>
      <c r="L639">
        <v>1368</v>
      </c>
      <c r="N639">
        <v>1011</v>
      </c>
      <c r="O639" t="s">
        <v>503</v>
      </c>
      <c r="P639" t="s">
        <v>503</v>
      </c>
      <c r="Q639">
        <v>1</v>
      </c>
      <c r="X639">
        <v>2.88</v>
      </c>
      <c r="Y639">
        <v>0</v>
      </c>
      <c r="Z639">
        <v>0.42</v>
      </c>
      <c r="AA639">
        <v>0</v>
      </c>
      <c r="AB639">
        <v>0</v>
      </c>
      <c r="AC639">
        <v>0</v>
      </c>
      <c r="AD639">
        <v>1</v>
      </c>
      <c r="AE639">
        <v>0</v>
      </c>
      <c r="AF639" t="s">
        <v>3</v>
      </c>
      <c r="AG639">
        <v>2.88</v>
      </c>
      <c r="AH639">
        <v>2</v>
      </c>
      <c r="AI639">
        <v>151752607</v>
      </c>
      <c r="AJ639">
        <v>535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</row>
    <row r="640" spans="1:44" x14ac:dyDescent="0.2">
      <c r="A640">
        <f>ROW(Source!A442)</f>
        <v>442</v>
      </c>
      <c r="B640">
        <v>151752616</v>
      </c>
      <c r="C640">
        <v>151752602</v>
      </c>
      <c r="D640">
        <v>37394970</v>
      </c>
      <c r="E640">
        <v>1</v>
      </c>
      <c r="F640">
        <v>1</v>
      </c>
      <c r="G640">
        <v>37345137</v>
      </c>
      <c r="H640">
        <v>3</v>
      </c>
      <c r="I640" t="s">
        <v>703</v>
      </c>
      <c r="J640" t="s">
        <v>704</v>
      </c>
      <c r="K640" t="s">
        <v>705</v>
      </c>
      <c r="L640">
        <v>1348</v>
      </c>
      <c r="N640">
        <v>1009</v>
      </c>
      <c r="O640" t="s">
        <v>511</v>
      </c>
      <c r="P640" t="s">
        <v>511</v>
      </c>
      <c r="Q640">
        <v>1000</v>
      </c>
      <c r="X640">
        <v>3.5000000000000001E-3</v>
      </c>
      <c r="Y640">
        <v>9118.4699999999993</v>
      </c>
      <c r="Z640">
        <v>0</v>
      </c>
      <c r="AA640">
        <v>0</v>
      </c>
      <c r="AB640">
        <v>0</v>
      </c>
      <c r="AC640">
        <v>0</v>
      </c>
      <c r="AD640">
        <v>1</v>
      </c>
      <c r="AE640">
        <v>0</v>
      </c>
      <c r="AF640" t="s">
        <v>3</v>
      </c>
      <c r="AG640">
        <v>3.5000000000000001E-3</v>
      </c>
      <c r="AH640">
        <v>2</v>
      </c>
      <c r="AI640">
        <v>151752608</v>
      </c>
      <c r="AJ640">
        <v>536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</row>
    <row r="641" spans="1:44" x14ac:dyDescent="0.2">
      <c r="A641">
        <f>ROW(Source!A442)</f>
        <v>442</v>
      </c>
      <c r="B641">
        <v>151752617</v>
      </c>
      <c r="C641">
        <v>151752602</v>
      </c>
      <c r="D641">
        <v>37395786</v>
      </c>
      <c r="E641">
        <v>1</v>
      </c>
      <c r="F641">
        <v>1</v>
      </c>
      <c r="G641">
        <v>37345137</v>
      </c>
      <c r="H641">
        <v>3</v>
      </c>
      <c r="I641" t="s">
        <v>633</v>
      </c>
      <c r="J641" t="s">
        <v>634</v>
      </c>
      <c r="K641" t="s">
        <v>635</v>
      </c>
      <c r="L641">
        <v>1346</v>
      </c>
      <c r="N641">
        <v>1009</v>
      </c>
      <c r="O641" t="s">
        <v>507</v>
      </c>
      <c r="P641" t="s">
        <v>507</v>
      </c>
      <c r="Q641">
        <v>1</v>
      </c>
      <c r="X641">
        <v>0.24</v>
      </c>
      <c r="Y641">
        <v>6.27</v>
      </c>
      <c r="Z641">
        <v>0</v>
      </c>
      <c r="AA641">
        <v>0</v>
      </c>
      <c r="AB641">
        <v>0</v>
      </c>
      <c r="AC641">
        <v>0</v>
      </c>
      <c r="AD641">
        <v>1</v>
      </c>
      <c r="AE641">
        <v>0</v>
      </c>
      <c r="AF641" t="s">
        <v>3</v>
      </c>
      <c r="AG641">
        <v>0.24</v>
      </c>
      <c r="AH641">
        <v>2</v>
      </c>
      <c r="AI641">
        <v>151752609</v>
      </c>
      <c r="AJ641">
        <v>537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</row>
    <row r="642" spans="1:44" x14ac:dyDescent="0.2">
      <c r="A642">
        <f>ROW(Source!A442)</f>
        <v>442</v>
      </c>
      <c r="B642">
        <v>151752618</v>
      </c>
      <c r="C642">
        <v>151752602</v>
      </c>
      <c r="D642">
        <v>37393799</v>
      </c>
      <c r="E642">
        <v>1</v>
      </c>
      <c r="F642">
        <v>1</v>
      </c>
      <c r="G642">
        <v>37345137</v>
      </c>
      <c r="H642">
        <v>3</v>
      </c>
      <c r="I642" t="s">
        <v>706</v>
      </c>
      <c r="J642" t="s">
        <v>707</v>
      </c>
      <c r="K642" t="s">
        <v>708</v>
      </c>
      <c r="L642">
        <v>1339</v>
      </c>
      <c r="N642">
        <v>1007</v>
      </c>
      <c r="O642" t="s">
        <v>220</v>
      </c>
      <c r="P642" t="s">
        <v>220</v>
      </c>
      <c r="Q642">
        <v>1</v>
      </c>
      <c r="X642">
        <v>1.44</v>
      </c>
      <c r="Y642">
        <v>5.91</v>
      </c>
      <c r="Z642">
        <v>0</v>
      </c>
      <c r="AA642">
        <v>0</v>
      </c>
      <c r="AB642">
        <v>0</v>
      </c>
      <c r="AC642">
        <v>0</v>
      </c>
      <c r="AD642">
        <v>1</v>
      </c>
      <c r="AE642">
        <v>0</v>
      </c>
      <c r="AF642" t="s">
        <v>3</v>
      </c>
      <c r="AG642">
        <v>1.44</v>
      </c>
      <c r="AH642">
        <v>2</v>
      </c>
      <c r="AI642">
        <v>151752610</v>
      </c>
      <c r="AJ642">
        <v>538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</row>
    <row r="643" spans="1:44" x14ac:dyDescent="0.2">
      <c r="A643">
        <f>ROW(Source!A442)</f>
        <v>442</v>
      </c>
      <c r="B643">
        <v>151752619</v>
      </c>
      <c r="C643">
        <v>151752602</v>
      </c>
      <c r="D643">
        <v>122120482</v>
      </c>
      <c r="E643">
        <v>37345137</v>
      </c>
      <c r="F643">
        <v>1</v>
      </c>
      <c r="G643">
        <v>37345137</v>
      </c>
      <c r="H643">
        <v>3</v>
      </c>
      <c r="I643" t="s">
        <v>756</v>
      </c>
      <c r="J643" t="s">
        <v>3</v>
      </c>
      <c r="K643" t="s">
        <v>757</v>
      </c>
      <c r="L643">
        <v>1354</v>
      </c>
      <c r="N643">
        <v>1010</v>
      </c>
      <c r="O643" t="s">
        <v>29</v>
      </c>
      <c r="P643" t="s">
        <v>29</v>
      </c>
      <c r="Q643">
        <v>1</v>
      </c>
      <c r="X643">
        <v>1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 t="s">
        <v>3</v>
      </c>
      <c r="AG643">
        <v>1</v>
      </c>
      <c r="AH643">
        <v>3</v>
      </c>
      <c r="AI643">
        <v>-1</v>
      </c>
      <c r="AJ643" t="s">
        <v>3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</row>
    <row r="644" spans="1:44" x14ac:dyDescent="0.2">
      <c r="A644">
        <f>ROW(Source!A443)</f>
        <v>443</v>
      </c>
      <c r="B644">
        <v>151752611</v>
      </c>
      <c r="C644">
        <v>151752602</v>
      </c>
      <c r="D644">
        <v>37345142</v>
      </c>
      <c r="E644">
        <v>37345137</v>
      </c>
      <c r="F644">
        <v>1</v>
      </c>
      <c r="G644">
        <v>37345137</v>
      </c>
      <c r="H644">
        <v>1</v>
      </c>
      <c r="I644" t="s">
        <v>497</v>
      </c>
      <c r="J644" t="s">
        <v>3</v>
      </c>
      <c r="K644" t="s">
        <v>498</v>
      </c>
      <c r="L644">
        <v>1191</v>
      </c>
      <c r="N644">
        <v>1013</v>
      </c>
      <c r="O644" t="s">
        <v>499</v>
      </c>
      <c r="P644" t="s">
        <v>499</v>
      </c>
      <c r="Q644">
        <v>1</v>
      </c>
      <c r="X644">
        <v>18.2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1</v>
      </c>
      <c r="AE644">
        <v>1</v>
      </c>
      <c r="AF644" t="s">
        <v>3</v>
      </c>
      <c r="AG644">
        <v>18.2</v>
      </c>
      <c r="AH644">
        <v>2</v>
      </c>
      <c r="AI644">
        <v>151752603</v>
      </c>
      <c r="AJ644">
        <v>539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</row>
    <row r="645" spans="1:44" x14ac:dyDescent="0.2">
      <c r="A645">
        <f>ROW(Source!A443)</f>
        <v>443</v>
      </c>
      <c r="B645">
        <v>151752612</v>
      </c>
      <c r="C645">
        <v>151752602</v>
      </c>
      <c r="D645">
        <v>37418162</v>
      </c>
      <c r="E645">
        <v>1</v>
      </c>
      <c r="F645">
        <v>1</v>
      </c>
      <c r="G645">
        <v>37345137</v>
      </c>
      <c r="H645">
        <v>2</v>
      </c>
      <c r="I645" t="s">
        <v>591</v>
      </c>
      <c r="J645" t="s">
        <v>592</v>
      </c>
      <c r="K645" t="s">
        <v>593</v>
      </c>
      <c r="L645">
        <v>1368</v>
      </c>
      <c r="N645">
        <v>1011</v>
      </c>
      <c r="O645" t="s">
        <v>503</v>
      </c>
      <c r="P645" t="s">
        <v>503</v>
      </c>
      <c r="Q645">
        <v>1</v>
      </c>
      <c r="X645">
        <v>2.56</v>
      </c>
      <c r="Y645">
        <v>0</v>
      </c>
      <c r="Z645">
        <v>7.11</v>
      </c>
      <c r="AA645">
        <v>0</v>
      </c>
      <c r="AB645">
        <v>0</v>
      </c>
      <c r="AC645">
        <v>0</v>
      </c>
      <c r="AD645">
        <v>1</v>
      </c>
      <c r="AE645">
        <v>0</v>
      </c>
      <c r="AF645" t="s">
        <v>3</v>
      </c>
      <c r="AG645">
        <v>2.56</v>
      </c>
      <c r="AH645">
        <v>2</v>
      </c>
      <c r="AI645">
        <v>151752604</v>
      </c>
      <c r="AJ645">
        <v>540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</row>
    <row r="646" spans="1:44" x14ac:dyDescent="0.2">
      <c r="A646">
        <f>ROW(Source!A443)</f>
        <v>443</v>
      </c>
      <c r="B646">
        <v>151752613</v>
      </c>
      <c r="C646">
        <v>151752602</v>
      </c>
      <c r="D646">
        <v>37418164</v>
      </c>
      <c r="E646">
        <v>1</v>
      </c>
      <c r="F646">
        <v>1</v>
      </c>
      <c r="G646">
        <v>37345137</v>
      </c>
      <c r="H646">
        <v>2</v>
      </c>
      <c r="I646" t="s">
        <v>697</v>
      </c>
      <c r="J646" t="s">
        <v>698</v>
      </c>
      <c r="K646" t="s">
        <v>699</v>
      </c>
      <c r="L646">
        <v>1368</v>
      </c>
      <c r="N646">
        <v>1011</v>
      </c>
      <c r="O646" t="s">
        <v>503</v>
      </c>
      <c r="P646" t="s">
        <v>503</v>
      </c>
      <c r="Q646">
        <v>1</v>
      </c>
      <c r="X646">
        <v>0.15</v>
      </c>
      <c r="Y646">
        <v>0</v>
      </c>
      <c r="Z646">
        <v>0.28000000000000003</v>
      </c>
      <c r="AA646">
        <v>0</v>
      </c>
      <c r="AB646">
        <v>0</v>
      </c>
      <c r="AC646">
        <v>0</v>
      </c>
      <c r="AD646">
        <v>1</v>
      </c>
      <c r="AE646">
        <v>0</v>
      </c>
      <c r="AF646" t="s">
        <v>3</v>
      </c>
      <c r="AG646">
        <v>0.15</v>
      </c>
      <c r="AH646">
        <v>2</v>
      </c>
      <c r="AI646">
        <v>151752605</v>
      </c>
      <c r="AJ646">
        <v>541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</row>
    <row r="647" spans="1:44" x14ac:dyDescent="0.2">
      <c r="A647">
        <f>ROW(Source!A443)</f>
        <v>443</v>
      </c>
      <c r="B647">
        <v>151752614</v>
      </c>
      <c r="C647">
        <v>151752602</v>
      </c>
      <c r="D647">
        <v>37418445</v>
      </c>
      <c r="E647">
        <v>1</v>
      </c>
      <c r="F647">
        <v>1</v>
      </c>
      <c r="G647">
        <v>37345137</v>
      </c>
      <c r="H647">
        <v>2</v>
      </c>
      <c r="I647" t="s">
        <v>567</v>
      </c>
      <c r="J647" t="s">
        <v>568</v>
      </c>
      <c r="K647" t="s">
        <v>569</v>
      </c>
      <c r="L647">
        <v>1368</v>
      </c>
      <c r="N647">
        <v>1011</v>
      </c>
      <c r="O647" t="s">
        <v>503</v>
      </c>
      <c r="P647" t="s">
        <v>503</v>
      </c>
      <c r="Q647">
        <v>1</v>
      </c>
      <c r="X647">
        <v>0.03</v>
      </c>
      <c r="Y647">
        <v>0</v>
      </c>
      <c r="Z647">
        <v>83.1</v>
      </c>
      <c r="AA647">
        <v>12.62</v>
      </c>
      <c r="AB647">
        <v>0</v>
      </c>
      <c r="AC647">
        <v>0</v>
      </c>
      <c r="AD647">
        <v>1</v>
      </c>
      <c r="AE647">
        <v>0</v>
      </c>
      <c r="AF647" t="s">
        <v>3</v>
      </c>
      <c r="AG647">
        <v>0.03</v>
      </c>
      <c r="AH647">
        <v>2</v>
      </c>
      <c r="AI647">
        <v>151752606</v>
      </c>
      <c r="AJ647">
        <v>542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</row>
    <row r="648" spans="1:44" x14ac:dyDescent="0.2">
      <c r="A648">
        <f>ROW(Source!A443)</f>
        <v>443</v>
      </c>
      <c r="B648">
        <v>151752615</v>
      </c>
      <c r="C648">
        <v>151752602</v>
      </c>
      <c r="D648">
        <v>37418491</v>
      </c>
      <c r="E648">
        <v>1</v>
      </c>
      <c r="F648">
        <v>1</v>
      </c>
      <c r="G648">
        <v>37345137</v>
      </c>
      <c r="H648">
        <v>2</v>
      </c>
      <c r="I648" t="s">
        <v>700</v>
      </c>
      <c r="J648" t="s">
        <v>701</v>
      </c>
      <c r="K648" t="s">
        <v>702</v>
      </c>
      <c r="L648">
        <v>1368</v>
      </c>
      <c r="N648">
        <v>1011</v>
      </c>
      <c r="O648" t="s">
        <v>503</v>
      </c>
      <c r="P648" t="s">
        <v>503</v>
      </c>
      <c r="Q648">
        <v>1</v>
      </c>
      <c r="X648">
        <v>2.88</v>
      </c>
      <c r="Y648">
        <v>0</v>
      </c>
      <c r="Z648">
        <v>0.42</v>
      </c>
      <c r="AA648">
        <v>0</v>
      </c>
      <c r="AB648">
        <v>0</v>
      </c>
      <c r="AC648">
        <v>0</v>
      </c>
      <c r="AD648">
        <v>1</v>
      </c>
      <c r="AE648">
        <v>0</v>
      </c>
      <c r="AF648" t="s">
        <v>3</v>
      </c>
      <c r="AG648">
        <v>2.88</v>
      </c>
      <c r="AH648">
        <v>2</v>
      </c>
      <c r="AI648">
        <v>151752607</v>
      </c>
      <c r="AJ648">
        <v>543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</row>
    <row r="649" spans="1:44" x14ac:dyDescent="0.2">
      <c r="A649">
        <f>ROW(Source!A443)</f>
        <v>443</v>
      </c>
      <c r="B649">
        <v>151752616</v>
      </c>
      <c r="C649">
        <v>151752602</v>
      </c>
      <c r="D649">
        <v>37394970</v>
      </c>
      <c r="E649">
        <v>1</v>
      </c>
      <c r="F649">
        <v>1</v>
      </c>
      <c r="G649">
        <v>37345137</v>
      </c>
      <c r="H649">
        <v>3</v>
      </c>
      <c r="I649" t="s">
        <v>703</v>
      </c>
      <c r="J649" t="s">
        <v>704</v>
      </c>
      <c r="K649" t="s">
        <v>705</v>
      </c>
      <c r="L649">
        <v>1348</v>
      </c>
      <c r="N649">
        <v>1009</v>
      </c>
      <c r="O649" t="s">
        <v>511</v>
      </c>
      <c r="P649" t="s">
        <v>511</v>
      </c>
      <c r="Q649">
        <v>1000</v>
      </c>
      <c r="X649">
        <v>3.5000000000000001E-3</v>
      </c>
      <c r="Y649">
        <v>9118.4699999999993</v>
      </c>
      <c r="Z649">
        <v>0</v>
      </c>
      <c r="AA649">
        <v>0</v>
      </c>
      <c r="AB649">
        <v>0</v>
      </c>
      <c r="AC649">
        <v>0</v>
      </c>
      <c r="AD649">
        <v>1</v>
      </c>
      <c r="AE649">
        <v>0</v>
      </c>
      <c r="AF649" t="s">
        <v>3</v>
      </c>
      <c r="AG649">
        <v>3.5000000000000001E-3</v>
      </c>
      <c r="AH649">
        <v>2</v>
      </c>
      <c r="AI649">
        <v>151752608</v>
      </c>
      <c r="AJ649">
        <v>544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</row>
    <row r="650" spans="1:44" x14ac:dyDescent="0.2">
      <c r="A650">
        <f>ROW(Source!A443)</f>
        <v>443</v>
      </c>
      <c r="B650">
        <v>151752617</v>
      </c>
      <c r="C650">
        <v>151752602</v>
      </c>
      <c r="D650">
        <v>37395786</v>
      </c>
      <c r="E650">
        <v>1</v>
      </c>
      <c r="F650">
        <v>1</v>
      </c>
      <c r="G650">
        <v>37345137</v>
      </c>
      <c r="H650">
        <v>3</v>
      </c>
      <c r="I650" t="s">
        <v>633</v>
      </c>
      <c r="J650" t="s">
        <v>634</v>
      </c>
      <c r="K650" t="s">
        <v>635</v>
      </c>
      <c r="L650">
        <v>1346</v>
      </c>
      <c r="N650">
        <v>1009</v>
      </c>
      <c r="O650" t="s">
        <v>507</v>
      </c>
      <c r="P650" t="s">
        <v>507</v>
      </c>
      <c r="Q650">
        <v>1</v>
      </c>
      <c r="X650">
        <v>0.24</v>
      </c>
      <c r="Y650">
        <v>6.27</v>
      </c>
      <c r="Z650">
        <v>0</v>
      </c>
      <c r="AA650">
        <v>0</v>
      </c>
      <c r="AB650">
        <v>0</v>
      </c>
      <c r="AC650">
        <v>0</v>
      </c>
      <c r="AD650">
        <v>1</v>
      </c>
      <c r="AE650">
        <v>0</v>
      </c>
      <c r="AF650" t="s">
        <v>3</v>
      </c>
      <c r="AG650">
        <v>0.24</v>
      </c>
      <c r="AH650">
        <v>2</v>
      </c>
      <c r="AI650">
        <v>151752609</v>
      </c>
      <c r="AJ650">
        <v>545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</row>
    <row r="651" spans="1:44" x14ac:dyDescent="0.2">
      <c r="A651">
        <f>ROW(Source!A443)</f>
        <v>443</v>
      </c>
      <c r="B651">
        <v>151752618</v>
      </c>
      <c r="C651">
        <v>151752602</v>
      </c>
      <c r="D651">
        <v>37393799</v>
      </c>
      <c r="E651">
        <v>1</v>
      </c>
      <c r="F651">
        <v>1</v>
      </c>
      <c r="G651">
        <v>37345137</v>
      </c>
      <c r="H651">
        <v>3</v>
      </c>
      <c r="I651" t="s">
        <v>706</v>
      </c>
      <c r="J651" t="s">
        <v>707</v>
      </c>
      <c r="K651" t="s">
        <v>708</v>
      </c>
      <c r="L651">
        <v>1339</v>
      </c>
      <c r="N651">
        <v>1007</v>
      </c>
      <c r="O651" t="s">
        <v>220</v>
      </c>
      <c r="P651" t="s">
        <v>220</v>
      </c>
      <c r="Q651">
        <v>1</v>
      </c>
      <c r="X651">
        <v>1.44</v>
      </c>
      <c r="Y651">
        <v>5.91</v>
      </c>
      <c r="Z651">
        <v>0</v>
      </c>
      <c r="AA651">
        <v>0</v>
      </c>
      <c r="AB651">
        <v>0</v>
      </c>
      <c r="AC651">
        <v>0</v>
      </c>
      <c r="AD651">
        <v>1</v>
      </c>
      <c r="AE651">
        <v>0</v>
      </c>
      <c r="AF651" t="s">
        <v>3</v>
      </c>
      <c r="AG651">
        <v>1.44</v>
      </c>
      <c r="AH651">
        <v>2</v>
      </c>
      <c r="AI651">
        <v>151752610</v>
      </c>
      <c r="AJ651">
        <v>546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</row>
    <row r="652" spans="1:44" x14ac:dyDescent="0.2">
      <c r="A652">
        <f>ROW(Source!A443)</f>
        <v>443</v>
      </c>
      <c r="B652">
        <v>151752619</v>
      </c>
      <c r="C652">
        <v>151752602</v>
      </c>
      <c r="D652">
        <v>122120482</v>
      </c>
      <c r="E652">
        <v>37345137</v>
      </c>
      <c r="F652">
        <v>1</v>
      </c>
      <c r="G652">
        <v>37345137</v>
      </c>
      <c r="H652">
        <v>3</v>
      </c>
      <c r="I652" t="s">
        <v>756</v>
      </c>
      <c r="J652" t="s">
        <v>3</v>
      </c>
      <c r="K652" t="s">
        <v>757</v>
      </c>
      <c r="L652">
        <v>1354</v>
      </c>
      <c r="N652">
        <v>1010</v>
      </c>
      <c r="O652" t="s">
        <v>29</v>
      </c>
      <c r="P652" t="s">
        <v>29</v>
      </c>
      <c r="Q652">
        <v>1</v>
      </c>
      <c r="X652">
        <v>1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 t="s">
        <v>3</v>
      </c>
      <c r="AG652">
        <v>1</v>
      </c>
      <c r="AH652">
        <v>3</v>
      </c>
      <c r="AI652">
        <v>-1</v>
      </c>
      <c r="AJ652" t="s">
        <v>3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</row>
    <row r="653" spans="1:44" x14ac:dyDescent="0.2">
      <c r="A653">
        <f>ROW(Source!A452)</f>
        <v>452</v>
      </c>
      <c r="B653">
        <v>151752635</v>
      </c>
      <c r="C653">
        <v>151752624</v>
      </c>
      <c r="D653">
        <v>37345142</v>
      </c>
      <c r="E653">
        <v>37345137</v>
      </c>
      <c r="F653">
        <v>1</v>
      </c>
      <c r="G653">
        <v>37345137</v>
      </c>
      <c r="H653">
        <v>1</v>
      </c>
      <c r="I653" t="s">
        <v>497</v>
      </c>
      <c r="J653" t="s">
        <v>3</v>
      </c>
      <c r="K653" t="s">
        <v>498</v>
      </c>
      <c r="L653">
        <v>1191</v>
      </c>
      <c r="N653">
        <v>1013</v>
      </c>
      <c r="O653" t="s">
        <v>499</v>
      </c>
      <c r="P653" t="s">
        <v>499</v>
      </c>
      <c r="Q653">
        <v>1</v>
      </c>
      <c r="X653">
        <v>4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1</v>
      </c>
      <c r="AE653">
        <v>1</v>
      </c>
      <c r="AF653" t="s">
        <v>3</v>
      </c>
      <c r="AG653">
        <v>4</v>
      </c>
      <c r="AH653">
        <v>2</v>
      </c>
      <c r="AI653">
        <v>151752625</v>
      </c>
      <c r="AJ653">
        <v>547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</row>
    <row r="654" spans="1:44" x14ac:dyDescent="0.2">
      <c r="A654">
        <f>ROW(Source!A452)</f>
        <v>452</v>
      </c>
      <c r="B654">
        <v>151752636</v>
      </c>
      <c r="C654">
        <v>151752624</v>
      </c>
      <c r="D654">
        <v>37418162</v>
      </c>
      <c r="E654">
        <v>1</v>
      </c>
      <c r="F654">
        <v>1</v>
      </c>
      <c r="G654">
        <v>37345137</v>
      </c>
      <c r="H654">
        <v>2</v>
      </c>
      <c r="I654" t="s">
        <v>591</v>
      </c>
      <c r="J654" t="s">
        <v>592</v>
      </c>
      <c r="K654" t="s">
        <v>593</v>
      </c>
      <c r="L654">
        <v>1368</v>
      </c>
      <c r="N654">
        <v>1011</v>
      </c>
      <c r="O654" t="s">
        <v>503</v>
      </c>
      <c r="P654" t="s">
        <v>503</v>
      </c>
      <c r="Q654">
        <v>1</v>
      </c>
      <c r="X654">
        <v>0.3</v>
      </c>
      <c r="Y654">
        <v>0</v>
      </c>
      <c r="Z654">
        <v>7.11</v>
      </c>
      <c r="AA654">
        <v>0</v>
      </c>
      <c r="AB654">
        <v>0</v>
      </c>
      <c r="AC654">
        <v>0</v>
      </c>
      <c r="AD654">
        <v>1</v>
      </c>
      <c r="AE654">
        <v>0</v>
      </c>
      <c r="AF654" t="s">
        <v>3</v>
      </c>
      <c r="AG654">
        <v>0.3</v>
      </c>
      <c r="AH654">
        <v>2</v>
      </c>
      <c r="AI654">
        <v>151752626</v>
      </c>
      <c r="AJ654">
        <v>548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</row>
    <row r="655" spans="1:44" x14ac:dyDescent="0.2">
      <c r="A655">
        <f>ROW(Source!A452)</f>
        <v>452</v>
      </c>
      <c r="B655">
        <v>151752637</v>
      </c>
      <c r="C655">
        <v>151752624</v>
      </c>
      <c r="D655">
        <v>37418445</v>
      </c>
      <c r="E655">
        <v>1</v>
      </c>
      <c r="F655">
        <v>1</v>
      </c>
      <c r="G655">
        <v>37345137</v>
      </c>
      <c r="H655">
        <v>2</v>
      </c>
      <c r="I655" t="s">
        <v>567</v>
      </c>
      <c r="J655" t="s">
        <v>568</v>
      </c>
      <c r="K655" t="s">
        <v>569</v>
      </c>
      <c r="L655">
        <v>1368</v>
      </c>
      <c r="N655">
        <v>1011</v>
      </c>
      <c r="O655" t="s">
        <v>503</v>
      </c>
      <c r="P655" t="s">
        <v>503</v>
      </c>
      <c r="Q655">
        <v>1</v>
      </c>
      <c r="X655">
        <v>0.01</v>
      </c>
      <c r="Y655">
        <v>0</v>
      </c>
      <c r="Z655">
        <v>83.1</v>
      </c>
      <c r="AA655">
        <v>12.62</v>
      </c>
      <c r="AB655">
        <v>0</v>
      </c>
      <c r="AC655">
        <v>0</v>
      </c>
      <c r="AD655">
        <v>1</v>
      </c>
      <c r="AE655">
        <v>0</v>
      </c>
      <c r="AF655" t="s">
        <v>3</v>
      </c>
      <c r="AG655">
        <v>0.01</v>
      </c>
      <c r="AH655">
        <v>2</v>
      </c>
      <c r="AI655">
        <v>151752627</v>
      </c>
      <c r="AJ655">
        <v>549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</row>
    <row r="656" spans="1:44" x14ac:dyDescent="0.2">
      <c r="A656">
        <f>ROW(Source!A452)</f>
        <v>452</v>
      </c>
      <c r="B656">
        <v>151752638</v>
      </c>
      <c r="C656">
        <v>151752624</v>
      </c>
      <c r="D656">
        <v>37417800</v>
      </c>
      <c r="E656">
        <v>1</v>
      </c>
      <c r="F656">
        <v>1</v>
      </c>
      <c r="G656">
        <v>37345137</v>
      </c>
      <c r="H656">
        <v>2</v>
      </c>
      <c r="I656" t="s">
        <v>709</v>
      </c>
      <c r="J656" t="s">
        <v>710</v>
      </c>
      <c r="K656" t="s">
        <v>711</v>
      </c>
      <c r="L656">
        <v>1368</v>
      </c>
      <c r="N656">
        <v>1011</v>
      </c>
      <c r="O656" t="s">
        <v>503</v>
      </c>
      <c r="P656" t="s">
        <v>503</v>
      </c>
      <c r="Q656">
        <v>1</v>
      </c>
      <c r="X656">
        <v>0.03</v>
      </c>
      <c r="Y656">
        <v>0</v>
      </c>
      <c r="Z656">
        <v>2.27</v>
      </c>
      <c r="AA656">
        <v>0</v>
      </c>
      <c r="AB656">
        <v>0</v>
      </c>
      <c r="AC656">
        <v>0</v>
      </c>
      <c r="AD656">
        <v>1</v>
      </c>
      <c r="AE656">
        <v>0</v>
      </c>
      <c r="AF656" t="s">
        <v>3</v>
      </c>
      <c r="AG656">
        <v>0.03</v>
      </c>
      <c r="AH656">
        <v>2</v>
      </c>
      <c r="AI656">
        <v>151752628</v>
      </c>
      <c r="AJ656">
        <v>550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</row>
    <row r="657" spans="1:44" x14ac:dyDescent="0.2">
      <c r="A657">
        <f>ROW(Source!A452)</f>
        <v>452</v>
      </c>
      <c r="B657">
        <v>151752639</v>
      </c>
      <c r="C657">
        <v>151752624</v>
      </c>
      <c r="D657">
        <v>37394326</v>
      </c>
      <c r="E657">
        <v>1</v>
      </c>
      <c r="F657">
        <v>1</v>
      </c>
      <c r="G657">
        <v>37345137</v>
      </c>
      <c r="H657">
        <v>3</v>
      </c>
      <c r="I657" t="s">
        <v>712</v>
      </c>
      <c r="J657" t="s">
        <v>713</v>
      </c>
      <c r="K657" t="s">
        <v>714</v>
      </c>
      <c r="L657">
        <v>1348</v>
      </c>
      <c r="N657">
        <v>1009</v>
      </c>
      <c r="O657" t="s">
        <v>511</v>
      </c>
      <c r="P657" t="s">
        <v>511</v>
      </c>
      <c r="Q657">
        <v>1000</v>
      </c>
      <c r="X657">
        <v>2.9999999999999997E-4</v>
      </c>
      <c r="Y657">
        <v>23120.53</v>
      </c>
      <c r="Z657">
        <v>0</v>
      </c>
      <c r="AA657">
        <v>0</v>
      </c>
      <c r="AB657">
        <v>0</v>
      </c>
      <c r="AC657">
        <v>0</v>
      </c>
      <c r="AD657">
        <v>1</v>
      </c>
      <c r="AE657">
        <v>0</v>
      </c>
      <c r="AF657" t="s">
        <v>3</v>
      </c>
      <c r="AG657">
        <v>2.9999999999999997E-4</v>
      </c>
      <c r="AH657">
        <v>2</v>
      </c>
      <c r="AI657">
        <v>151752629</v>
      </c>
      <c r="AJ657">
        <v>551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</row>
    <row r="658" spans="1:44" x14ac:dyDescent="0.2">
      <c r="A658">
        <f>ROW(Source!A452)</f>
        <v>452</v>
      </c>
      <c r="B658">
        <v>151752640</v>
      </c>
      <c r="C658">
        <v>151752624</v>
      </c>
      <c r="D658">
        <v>37394407</v>
      </c>
      <c r="E658">
        <v>1</v>
      </c>
      <c r="F658">
        <v>1</v>
      </c>
      <c r="G658">
        <v>37345137</v>
      </c>
      <c r="H658">
        <v>3</v>
      </c>
      <c r="I658" t="s">
        <v>715</v>
      </c>
      <c r="J658" t="s">
        <v>716</v>
      </c>
      <c r="K658" t="s">
        <v>717</v>
      </c>
      <c r="L658">
        <v>1348</v>
      </c>
      <c r="N658">
        <v>1009</v>
      </c>
      <c r="O658" t="s">
        <v>511</v>
      </c>
      <c r="P658" t="s">
        <v>511</v>
      </c>
      <c r="Q658">
        <v>1000</v>
      </c>
      <c r="X658">
        <v>2E-3</v>
      </c>
      <c r="Y658">
        <v>7133</v>
      </c>
      <c r="Z658">
        <v>0</v>
      </c>
      <c r="AA658">
        <v>0</v>
      </c>
      <c r="AB658">
        <v>0</v>
      </c>
      <c r="AC658">
        <v>0</v>
      </c>
      <c r="AD658">
        <v>1</v>
      </c>
      <c r="AE658">
        <v>0</v>
      </c>
      <c r="AF658" t="s">
        <v>3</v>
      </c>
      <c r="AG658">
        <v>2E-3</v>
      </c>
      <c r="AH658">
        <v>2</v>
      </c>
      <c r="AI658">
        <v>151752630</v>
      </c>
      <c r="AJ658">
        <v>552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</row>
    <row r="659" spans="1:44" x14ac:dyDescent="0.2">
      <c r="A659">
        <f>ROW(Source!A452)</f>
        <v>452</v>
      </c>
      <c r="B659">
        <v>151752641</v>
      </c>
      <c r="C659">
        <v>151752624</v>
      </c>
      <c r="D659">
        <v>37394864</v>
      </c>
      <c r="E659">
        <v>1</v>
      </c>
      <c r="F659">
        <v>1</v>
      </c>
      <c r="G659">
        <v>37345137</v>
      </c>
      <c r="H659">
        <v>3</v>
      </c>
      <c r="I659" t="s">
        <v>718</v>
      </c>
      <c r="J659" t="s">
        <v>719</v>
      </c>
      <c r="K659" t="s">
        <v>720</v>
      </c>
      <c r="L659">
        <v>1348</v>
      </c>
      <c r="N659">
        <v>1009</v>
      </c>
      <c r="O659" t="s">
        <v>511</v>
      </c>
      <c r="P659" t="s">
        <v>511</v>
      </c>
      <c r="Q659">
        <v>1000</v>
      </c>
      <c r="X659">
        <v>4.2000000000000002E-4</v>
      </c>
      <c r="Y659">
        <v>7191.81</v>
      </c>
      <c r="Z659">
        <v>0</v>
      </c>
      <c r="AA659">
        <v>0</v>
      </c>
      <c r="AB659">
        <v>0</v>
      </c>
      <c r="AC659">
        <v>0</v>
      </c>
      <c r="AD659">
        <v>1</v>
      </c>
      <c r="AE659">
        <v>0</v>
      </c>
      <c r="AF659" t="s">
        <v>3</v>
      </c>
      <c r="AG659">
        <v>4.2000000000000002E-4</v>
      </c>
      <c r="AH659">
        <v>2</v>
      </c>
      <c r="AI659">
        <v>151752631</v>
      </c>
      <c r="AJ659">
        <v>553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</row>
    <row r="660" spans="1:44" x14ac:dyDescent="0.2">
      <c r="A660">
        <f>ROW(Source!A452)</f>
        <v>452</v>
      </c>
      <c r="B660">
        <v>151752642</v>
      </c>
      <c r="C660">
        <v>151752624</v>
      </c>
      <c r="D660">
        <v>37395584</v>
      </c>
      <c r="E660">
        <v>1</v>
      </c>
      <c r="F660">
        <v>1</v>
      </c>
      <c r="G660">
        <v>37345137</v>
      </c>
      <c r="H660">
        <v>3</v>
      </c>
      <c r="I660" t="s">
        <v>721</v>
      </c>
      <c r="J660" t="s">
        <v>722</v>
      </c>
      <c r="K660" t="s">
        <v>723</v>
      </c>
      <c r="L660">
        <v>1348</v>
      </c>
      <c r="N660">
        <v>1009</v>
      </c>
      <c r="O660" t="s">
        <v>511</v>
      </c>
      <c r="P660" t="s">
        <v>511</v>
      </c>
      <c r="Q660">
        <v>1000</v>
      </c>
      <c r="X660">
        <v>1E-3</v>
      </c>
      <c r="Y660">
        <v>18571.46</v>
      </c>
      <c r="Z660">
        <v>0</v>
      </c>
      <c r="AA660">
        <v>0</v>
      </c>
      <c r="AB660">
        <v>0</v>
      </c>
      <c r="AC660">
        <v>0</v>
      </c>
      <c r="AD660">
        <v>1</v>
      </c>
      <c r="AE660">
        <v>0</v>
      </c>
      <c r="AF660" t="s">
        <v>3</v>
      </c>
      <c r="AG660">
        <v>1E-3</v>
      </c>
      <c r="AH660">
        <v>2</v>
      </c>
      <c r="AI660">
        <v>151752632</v>
      </c>
      <c r="AJ660">
        <v>554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</row>
    <row r="661" spans="1:44" x14ac:dyDescent="0.2">
      <c r="A661">
        <f>ROW(Source!A452)</f>
        <v>452</v>
      </c>
      <c r="B661">
        <v>151752643</v>
      </c>
      <c r="C661">
        <v>151752624</v>
      </c>
      <c r="D661">
        <v>37395585</v>
      </c>
      <c r="E661">
        <v>1</v>
      </c>
      <c r="F661">
        <v>1</v>
      </c>
      <c r="G661">
        <v>37345137</v>
      </c>
      <c r="H661">
        <v>3</v>
      </c>
      <c r="I661" t="s">
        <v>724</v>
      </c>
      <c r="J661" t="s">
        <v>725</v>
      </c>
      <c r="K661" t="s">
        <v>726</v>
      </c>
      <c r="L661">
        <v>1348</v>
      </c>
      <c r="N661">
        <v>1009</v>
      </c>
      <c r="O661" t="s">
        <v>511</v>
      </c>
      <c r="P661" t="s">
        <v>511</v>
      </c>
      <c r="Q661">
        <v>1000</v>
      </c>
      <c r="X661">
        <v>2.0000000000000001E-4</v>
      </c>
      <c r="Y661">
        <v>16598.919999999998</v>
      </c>
      <c r="Z661">
        <v>0</v>
      </c>
      <c r="AA661">
        <v>0</v>
      </c>
      <c r="AB661">
        <v>0</v>
      </c>
      <c r="AC661">
        <v>0</v>
      </c>
      <c r="AD661">
        <v>1</v>
      </c>
      <c r="AE661">
        <v>0</v>
      </c>
      <c r="AF661" t="s">
        <v>3</v>
      </c>
      <c r="AG661">
        <v>2.0000000000000001E-4</v>
      </c>
      <c r="AH661">
        <v>2</v>
      </c>
      <c r="AI661">
        <v>151752633</v>
      </c>
      <c r="AJ661">
        <v>555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</row>
    <row r="662" spans="1:44" x14ac:dyDescent="0.2">
      <c r="A662">
        <f>ROW(Source!A452)</f>
        <v>452</v>
      </c>
      <c r="B662">
        <v>151752644</v>
      </c>
      <c r="C662">
        <v>151752624</v>
      </c>
      <c r="D662">
        <v>122124271</v>
      </c>
      <c r="E662">
        <v>37345137</v>
      </c>
      <c r="F662">
        <v>1</v>
      </c>
      <c r="G662">
        <v>37345137</v>
      </c>
      <c r="H662">
        <v>3</v>
      </c>
      <c r="I662" t="s">
        <v>758</v>
      </c>
      <c r="J662" t="s">
        <v>3</v>
      </c>
      <c r="K662" t="s">
        <v>759</v>
      </c>
      <c r="L662">
        <v>1354</v>
      </c>
      <c r="N662">
        <v>1010</v>
      </c>
      <c r="O662" t="s">
        <v>29</v>
      </c>
      <c r="P662" t="s">
        <v>29</v>
      </c>
      <c r="Q662">
        <v>1</v>
      </c>
      <c r="X662">
        <v>1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 t="s">
        <v>3</v>
      </c>
      <c r="AG662">
        <v>1</v>
      </c>
      <c r="AH662">
        <v>3</v>
      </c>
      <c r="AI662">
        <v>-1</v>
      </c>
      <c r="AJ662" t="s">
        <v>3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</row>
    <row r="663" spans="1:44" x14ac:dyDescent="0.2">
      <c r="A663">
        <f>ROW(Source!A452)</f>
        <v>452</v>
      </c>
      <c r="B663">
        <v>151752645</v>
      </c>
      <c r="C663">
        <v>151752624</v>
      </c>
      <c r="D663">
        <v>37367069</v>
      </c>
      <c r="E663">
        <v>37345137</v>
      </c>
      <c r="F663">
        <v>1</v>
      </c>
      <c r="G663">
        <v>37345137</v>
      </c>
      <c r="H663">
        <v>3</v>
      </c>
      <c r="I663" t="s">
        <v>516</v>
      </c>
      <c r="J663" t="s">
        <v>3</v>
      </c>
      <c r="K663" t="s">
        <v>517</v>
      </c>
      <c r="L663">
        <v>1348</v>
      </c>
      <c r="N663">
        <v>1009</v>
      </c>
      <c r="O663" t="s">
        <v>511</v>
      </c>
      <c r="P663" t="s">
        <v>511</v>
      </c>
      <c r="Q663">
        <v>1000</v>
      </c>
      <c r="X663">
        <v>0.03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1</v>
      </c>
      <c r="AE663">
        <v>0</v>
      </c>
      <c r="AF663" t="s">
        <v>3</v>
      </c>
      <c r="AG663">
        <v>0.03</v>
      </c>
      <c r="AH663">
        <v>2</v>
      </c>
      <c r="AI663">
        <v>151752634</v>
      </c>
      <c r="AJ663">
        <v>556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</row>
    <row r="664" spans="1:44" x14ac:dyDescent="0.2">
      <c r="A664">
        <f>ROW(Source!A453)</f>
        <v>453</v>
      </c>
      <c r="B664">
        <v>151752635</v>
      </c>
      <c r="C664">
        <v>151752624</v>
      </c>
      <c r="D664">
        <v>37345142</v>
      </c>
      <c r="E664">
        <v>37345137</v>
      </c>
      <c r="F664">
        <v>1</v>
      </c>
      <c r="G664">
        <v>37345137</v>
      </c>
      <c r="H664">
        <v>1</v>
      </c>
      <c r="I664" t="s">
        <v>497</v>
      </c>
      <c r="J664" t="s">
        <v>3</v>
      </c>
      <c r="K664" t="s">
        <v>498</v>
      </c>
      <c r="L664">
        <v>1191</v>
      </c>
      <c r="N664">
        <v>1013</v>
      </c>
      <c r="O664" t="s">
        <v>499</v>
      </c>
      <c r="P664" t="s">
        <v>499</v>
      </c>
      <c r="Q664">
        <v>1</v>
      </c>
      <c r="X664">
        <v>4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1</v>
      </c>
      <c r="AE664">
        <v>1</v>
      </c>
      <c r="AF664" t="s">
        <v>3</v>
      </c>
      <c r="AG664">
        <v>4</v>
      </c>
      <c r="AH664">
        <v>2</v>
      </c>
      <c r="AI664">
        <v>151752625</v>
      </c>
      <c r="AJ664">
        <v>557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</row>
    <row r="665" spans="1:44" x14ac:dyDescent="0.2">
      <c r="A665">
        <f>ROW(Source!A453)</f>
        <v>453</v>
      </c>
      <c r="B665">
        <v>151752636</v>
      </c>
      <c r="C665">
        <v>151752624</v>
      </c>
      <c r="D665">
        <v>37418162</v>
      </c>
      <c r="E665">
        <v>1</v>
      </c>
      <c r="F665">
        <v>1</v>
      </c>
      <c r="G665">
        <v>37345137</v>
      </c>
      <c r="H665">
        <v>2</v>
      </c>
      <c r="I665" t="s">
        <v>591</v>
      </c>
      <c r="J665" t="s">
        <v>592</v>
      </c>
      <c r="K665" t="s">
        <v>593</v>
      </c>
      <c r="L665">
        <v>1368</v>
      </c>
      <c r="N665">
        <v>1011</v>
      </c>
      <c r="O665" t="s">
        <v>503</v>
      </c>
      <c r="P665" t="s">
        <v>503</v>
      </c>
      <c r="Q665">
        <v>1</v>
      </c>
      <c r="X665">
        <v>0.3</v>
      </c>
      <c r="Y665">
        <v>0</v>
      </c>
      <c r="Z665">
        <v>7.11</v>
      </c>
      <c r="AA665">
        <v>0</v>
      </c>
      <c r="AB665">
        <v>0</v>
      </c>
      <c r="AC665">
        <v>0</v>
      </c>
      <c r="AD665">
        <v>1</v>
      </c>
      <c r="AE665">
        <v>0</v>
      </c>
      <c r="AF665" t="s">
        <v>3</v>
      </c>
      <c r="AG665">
        <v>0.3</v>
      </c>
      <c r="AH665">
        <v>2</v>
      </c>
      <c r="AI665">
        <v>151752626</v>
      </c>
      <c r="AJ665">
        <v>558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</row>
    <row r="666" spans="1:44" x14ac:dyDescent="0.2">
      <c r="A666">
        <f>ROW(Source!A453)</f>
        <v>453</v>
      </c>
      <c r="B666">
        <v>151752637</v>
      </c>
      <c r="C666">
        <v>151752624</v>
      </c>
      <c r="D666">
        <v>37418445</v>
      </c>
      <c r="E666">
        <v>1</v>
      </c>
      <c r="F666">
        <v>1</v>
      </c>
      <c r="G666">
        <v>37345137</v>
      </c>
      <c r="H666">
        <v>2</v>
      </c>
      <c r="I666" t="s">
        <v>567</v>
      </c>
      <c r="J666" t="s">
        <v>568</v>
      </c>
      <c r="K666" t="s">
        <v>569</v>
      </c>
      <c r="L666">
        <v>1368</v>
      </c>
      <c r="N666">
        <v>1011</v>
      </c>
      <c r="O666" t="s">
        <v>503</v>
      </c>
      <c r="P666" t="s">
        <v>503</v>
      </c>
      <c r="Q666">
        <v>1</v>
      </c>
      <c r="X666">
        <v>0.01</v>
      </c>
      <c r="Y666">
        <v>0</v>
      </c>
      <c r="Z666">
        <v>83.1</v>
      </c>
      <c r="AA666">
        <v>12.62</v>
      </c>
      <c r="AB666">
        <v>0</v>
      </c>
      <c r="AC666">
        <v>0</v>
      </c>
      <c r="AD666">
        <v>1</v>
      </c>
      <c r="AE666">
        <v>0</v>
      </c>
      <c r="AF666" t="s">
        <v>3</v>
      </c>
      <c r="AG666">
        <v>0.01</v>
      </c>
      <c r="AH666">
        <v>2</v>
      </c>
      <c r="AI666">
        <v>151752627</v>
      </c>
      <c r="AJ666">
        <v>559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</row>
    <row r="667" spans="1:44" x14ac:dyDescent="0.2">
      <c r="A667">
        <f>ROW(Source!A453)</f>
        <v>453</v>
      </c>
      <c r="B667">
        <v>151752638</v>
      </c>
      <c r="C667">
        <v>151752624</v>
      </c>
      <c r="D667">
        <v>37417800</v>
      </c>
      <c r="E667">
        <v>1</v>
      </c>
      <c r="F667">
        <v>1</v>
      </c>
      <c r="G667">
        <v>37345137</v>
      </c>
      <c r="H667">
        <v>2</v>
      </c>
      <c r="I667" t="s">
        <v>709</v>
      </c>
      <c r="J667" t="s">
        <v>710</v>
      </c>
      <c r="K667" t="s">
        <v>711</v>
      </c>
      <c r="L667">
        <v>1368</v>
      </c>
      <c r="N667">
        <v>1011</v>
      </c>
      <c r="O667" t="s">
        <v>503</v>
      </c>
      <c r="P667" t="s">
        <v>503</v>
      </c>
      <c r="Q667">
        <v>1</v>
      </c>
      <c r="X667">
        <v>0.03</v>
      </c>
      <c r="Y667">
        <v>0</v>
      </c>
      <c r="Z667">
        <v>2.27</v>
      </c>
      <c r="AA667">
        <v>0</v>
      </c>
      <c r="AB667">
        <v>0</v>
      </c>
      <c r="AC667">
        <v>0</v>
      </c>
      <c r="AD667">
        <v>1</v>
      </c>
      <c r="AE667">
        <v>0</v>
      </c>
      <c r="AF667" t="s">
        <v>3</v>
      </c>
      <c r="AG667">
        <v>0.03</v>
      </c>
      <c r="AH667">
        <v>2</v>
      </c>
      <c r="AI667">
        <v>151752628</v>
      </c>
      <c r="AJ667">
        <v>560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</row>
    <row r="668" spans="1:44" x14ac:dyDescent="0.2">
      <c r="A668">
        <f>ROW(Source!A453)</f>
        <v>453</v>
      </c>
      <c r="B668">
        <v>151752639</v>
      </c>
      <c r="C668">
        <v>151752624</v>
      </c>
      <c r="D668">
        <v>37394326</v>
      </c>
      <c r="E668">
        <v>1</v>
      </c>
      <c r="F668">
        <v>1</v>
      </c>
      <c r="G668">
        <v>37345137</v>
      </c>
      <c r="H668">
        <v>3</v>
      </c>
      <c r="I668" t="s">
        <v>712</v>
      </c>
      <c r="J668" t="s">
        <v>713</v>
      </c>
      <c r="K668" t="s">
        <v>714</v>
      </c>
      <c r="L668">
        <v>1348</v>
      </c>
      <c r="N668">
        <v>1009</v>
      </c>
      <c r="O668" t="s">
        <v>511</v>
      </c>
      <c r="P668" t="s">
        <v>511</v>
      </c>
      <c r="Q668">
        <v>1000</v>
      </c>
      <c r="X668">
        <v>2.9999999999999997E-4</v>
      </c>
      <c r="Y668">
        <v>23120.53</v>
      </c>
      <c r="Z668">
        <v>0</v>
      </c>
      <c r="AA668">
        <v>0</v>
      </c>
      <c r="AB668">
        <v>0</v>
      </c>
      <c r="AC668">
        <v>0</v>
      </c>
      <c r="AD668">
        <v>1</v>
      </c>
      <c r="AE668">
        <v>0</v>
      </c>
      <c r="AF668" t="s">
        <v>3</v>
      </c>
      <c r="AG668">
        <v>2.9999999999999997E-4</v>
      </c>
      <c r="AH668">
        <v>2</v>
      </c>
      <c r="AI668">
        <v>151752629</v>
      </c>
      <c r="AJ668">
        <v>561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</row>
    <row r="669" spans="1:44" x14ac:dyDescent="0.2">
      <c r="A669">
        <f>ROW(Source!A453)</f>
        <v>453</v>
      </c>
      <c r="B669">
        <v>151752640</v>
      </c>
      <c r="C669">
        <v>151752624</v>
      </c>
      <c r="D669">
        <v>37394407</v>
      </c>
      <c r="E669">
        <v>1</v>
      </c>
      <c r="F669">
        <v>1</v>
      </c>
      <c r="G669">
        <v>37345137</v>
      </c>
      <c r="H669">
        <v>3</v>
      </c>
      <c r="I669" t="s">
        <v>715</v>
      </c>
      <c r="J669" t="s">
        <v>716</v>
      </c>
      <c r="K669" t="s">
        <v>717</v>
      </c>
      <c r="L669">
        <v>1348</v>
      </c>
      <c r="N669">
        <v>1009</v>
      </c>
      <c r="O669" t="s">
        <v>511</v>
      </c>
      <c r="P669" t="s">
        <v>511</v>
      </c>
      <c r="Q669">
        <v>1000</v>
      </c>
      <c r="X669">
        <v>2E-3</v>
      </c>
      <c r="Y669">
        <v>7133</v>
      </c>
      <c r="Z669">
        <v>0</v>
      </c>
      <c r="AA669">
        <v>0</v>
      </c>
      <c r="AB669">
        <v>0</v>
      </c>
      <c r="AC669">
        <v>0</v>
      </c>
      <c r="AD669">
        <v>1</v>
      </c>
      <c r="AE669">
        <v>0</v>
      </c>
      <c r="AF669" t="s">
        <v>3</v>
      </c>
      <c r="AG669">
        <v>2E-3</v>
      </c>
      <c r="AH669">
        <v>2</v>
      </c>
      <c r="AI669">
        <v>151752630</v>
      </c>
      <c r="AJ669">
        <v>562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</row>
    <row r="670" spans="1:44" x14ac:dyDescent="0.2">
      <c r="A670">
        <f>ROW(Source!A453)</f>
        <v>453</v>
      </c>
      <c r="B670">
        <v>151752641</v>
      </c>
      <c r="C670">
        <v>151752624</v>
      </c>
      <c r="D670">
        <v>37394864</v>
      </c>
      <c r="E670">
        <v>1</v>
      </c>
      <c r="F670">
        <v>1</v>
      </c>
      <c r="G670">
        <v>37345137</v>
      </c>
      <c r="H670">
        <v>3</v>
      </c>
      <c r="I670" t="s">
        <v>718</v>
      </c>
      <c r="J670" t="s">
        <v>719</v>
      </c>
      <c r="K670" t="s">
        <v>720</v>
      </c>
      <c r="L670">
        <v>1348</v>
      </c>
      <c r="N670">
        <v>1009</v>
      </c>
      <c r="O670" t="s">
        <v>511</v>
      </c>
      <c r="P670" t="s">
        <v>511</v>
      </c>
      <c r="Q670">
        <v>1000</v>
      </c>
      <c r="X670">
        <v>4.2000000000000002E-4</v>
      </c>
      <c r="Y670">
        <v>7191.81</v>
      </c>
      <c r="Z670">
        <v>0</v>
      </c>
      <c r="AA670">
        <v>0</v>
      </c>
      <c r="AB670">
        <v>0</v>
      </c>
      <c r="AC670">
        <v>0</v>
      </c>
      <c r="AD670">
        <v>1</v>
      </c>
      <c r="AE670">
        <v>0</v>
      </c>
      <c r="AF670" t="s">
        <v>3</v>
      </c>
      <c r="AG670">
        <v>4.2000000000000002E-4</v>
      </c>
      <c r="AH670">
        <v>2</v>
      </c>
      <c r="AI670">
        <v>151752631</v>
      </c>
      <c r="AJ670">
        <v>563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</row>
    <row r="671" spans="1:44" x14ac:dyDescent="0.2">
      <c r="A671">
        <f>ROW(Source!A453)</f>
        <v>453</v>
      </c>
      <c r="B671">
        <v>151752642</v>
      </c>
      <c r="C671">
        <v>151752624</v>
      </c>
      <c r="D671">
        <v>37395584</v>
      </c>
      <c r="E671">
        <v>1</v>
      </c>
      <c r="F671">
        <v>1</v>
      </c>
      <c r="G671">
        <v>37345137</v>
      </c>
      <c r="H671">
        <v>3</v>
      </c>
      <c r="I671" t="s">
        <v>721</v>
      </c>
      <c r="J671" t="s">
        <v>722</v>
      </c>
      <c r="K671" t="s">
        <v>723</v>
      </c>
      <c r="L671">
        <v>1348</v>
      </c>
      <c r="N671">
        <v>1009</v>
      </c>
      <c r="O671" t="s">
        <v>511</v>
      </c>
      <c r="P671" t="s">
        <v>511</v>
      </c>
      <c r="Q671">
        <v>1000</v>
      </c>
      <c r="X671">
        <v>1E-3</v>
      </c>
      <c r="Y671">
        <v>18571.46</v>
      </c>
      <c r="Z671">
        <v>0</v>
      </c>
      <c r="AA671">
        <v>0</v>
      </c>
      <c r="AB671">
        <v>0</v>
      </c>
      <c r="AC671">
        <v>0</v>
      </c>
      <c r="AD671">
        <v>1</v>
      </c>
      <c r="AE671">
        <v>0</v>
      </c>
      <c r="AF671" t="s">
        <v>3</v>
      </c>
      <c r="AG671">
        <v>1E-3</v>
      </c>
      <c r="AH671">
        <v>2</v>
      </c>
      <c r="AI671">
        <v>151752632</v>
      </c>
      <c r="AJ671">
        <v>564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</row>
    <row r="672" spans="1:44" x14ac:dyDescent="0.2">
      <c r="A672">
        <f>ROW(Source!A453)</f>
        <v>453</v>
      </c>
      <c r="B672">
        <v>151752643</v>
      </c>
      <c r="C672">
        <v>151752624</v>
      </c>
      <c r="D672">
        <v>37395585</v>
      </c>
      <c r="E672">
        <v>1</v>
      </c>
      <c r="F672">
        <v>1</v>
      </c>
      <c r="G672">
        <v>37345137</v>
      </c>
      <c r="H672">
        <v>3</v>
      </c>
      <c r="I672" t="s">
        <v>724</v>
      </c>
      <c r="J672" t="s">
        <v>725</v>
      </c>
      <c r="K672" t="s">
        <v>726</v>
      </c>
      <c r="L672">
        <v>1348</v>
      </c>
      <c r="N672">
        <v>1009</v>
      </c>
      <c r="O672" t="s">
        <v>511</v>
      </c>
      <c r="P672" t="s">
        <v>511</v>
      </c>
      <c r="Q672">
        <v>1000</v>
      </c>
      <c r="X672">
        <v>2.0000000000000001E-4</v>
      </c>
      <c r="Y672">
        <v>16598.919999999998</v>
      </c>
      <c r="Z672">
        <v>0</v>
      </c>
      <c r="AA672">
        <v>0</v>
      </c>
      <c r="AB672">
        <v>0</v>
      </c>
      <c r="AC672">
        <v>0</v>
      </c>
      <c r="AD672">
        <v>1</v>
      </c>
      <c r="AE672">
        <v>0</v>
      </c>
      <c r="AF672" t="s">
        <v>3</v>
      </c>
      <c r="AG672">
        <v>2.0000000000000001E-4</v>
      </c>
      <c r="AH672">
        <v>2</v>
      </c>
      <c r="AI672">
        <v>151752633</v>
      </c>
      <c r="AJ672">
        <v>565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</row>
    <row r="673" spans="1:44" x14ac:dyDescent="0.2">
      <c r="A673">
        <f>ROW(Source!A453)</f>
        <v>453</v>
      </c>
      <c r="B673">
        <v>151752644</v>
      </c>
      <c r="C673">
        <v>151752624</v>
      </c>
      <c r="D673">
        <v>122124271</v>
      </c>
      <c r="E673">
        <v>37345137</v>
      </c>
      <c r="F673">
        <v>1</v>
      </c>
      <c r="G673">
        <v>37345137</v>
      </c>
      <c r="H673">
        <v>3</v>
      </c>
      <c r="I673" t="s">
        <v>758</v>
      </c>
      <c r="J673" t="s">
        <v>3</v>
      </c>
      <c r="K673" t="s">
        <v>759</v>
      </c>
      <c r="L673">
        <v>1354</v>
      </c>
      <c r="N673">
        <v>1010</v>
      </c>
      <c r="O673" t="s">
        <v>29</v>
      </c>
      <c r="P673" t="s">
        <v>29</v>
      </c>
      <c r="Q673">
        <v>1</v>
      </c>
      <c r="X673">
        <v>1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 t="s">
        <v>3</v>
      </c>
      <c r="AG673">
        <v>1</v>
      </c>
      <c r="AH673">
        <v>3</v>
      </c>
      <c r="AI673">
        <v>-1</v>
      </c>
      <c r="AJ673" t="s">
        <v>3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</row>
    <row r="674" spans="1:44" x14ac:dyDescent="0.2">
      <c r="A674">
        <f>ROW(Source!A453)</f>
        <v>453</v>
      </c>
      <c r="B674">
        <v>151752645</v>
      </c>
      <c r="C674">
        <v>151752624</v>
      </c>
      <c r="D674">
        <v>37367069</v>
      </c>
      <c r="E674">
        <v>37345137</v>
      </c>
      <c r="F674">
        <v>1</v>
      </c>
      <c r="G674">
        <v>37345137</v>
      </c>
      <c r="H674">
        <v>3</v>
      </c>
      <c r="I674" t="s">
        <v>516</v>
      </c>
      <c r="J674" t="s">
        <v>3</v>
      </c>
      <c r="K674" t="s">
        <v>517</v>
      </c>
      <c r="L674">
        <v>1348</v>
      </c>
      <c r="N674">
        <v>1009</v>
      </c>
      <c r="O674" t="s">
        <v>511</v>
      </c>
      <c r="P674" t="s">
        <v>511</v>
      </c>
      <c r="Q674">
        <v>1000</v>
      </c>
      <c r="X674">
        <v>0.03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1</v>
      </c>
      <c r="AE674">
        <v>0</v>
      </c>
      <c r="AF674" t="s">
        <v>3</v>
      </c>
      <c r="AG674">
        <v>0.03</v>
      </c>
      <c r="AH674">
        <v>2</v>
      </c>
      <c r="AI674">
        <v>151752634</v>
      </c>
      <c r="AJ674">
        <v>566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</row>
    <row r="675" spans="1:44" x14ac:dyDescent="0.2">
      <c r="A675">
        <f>ROW(Source!A456)</f>
        <v>456</v>
      </c>
      <c r="B675">
        <v>151752657</v>
      </c>
      <c r="C675">
        <v>151752647</v>
      </c>
      <c r="D675">
        <v>37345142</v>
      </c>
      <c r="E675">
        <v>37345137</v>
      </c>
      <c r="F675">
        <v>1</v>
      </c>
      <c r="G675">
        <v>37345137</v>
      </c>
      <c r="H675">
        <v>1</v>
      </c>
      <c r="I675" t="s">
        <v>497</v>
      </c>
      <c r="J675" t="s">
        <v>3</v>
      </c>
      <c r="K675" t="s">
        <v>498</v>
      </c>
      <c r="L675">
        <v>1191</v>
      </c>
      <c r="N675">
        <v>1013</v>
      </c>
      <c r="O675" t="s">
        <v>499</v>
      </c>
      <c r="P675" t="s">
        <v>499</v>
      </c>
      <c r="Q675">
        <v>1</v>
      </c>
      <c r="X675">
        <v>4.49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1</v>
      </c>
      <c r="AE675">
        <v>1</v>
      </c>
      <c r="AF675" t="s">
        <v>3</v>
      </c>
      <c r="AG675">
        <v>4.49</v>
      </c>
      <c r="AH675">
        <v>2</v>
      </c>
      <c r="AI675">
        <v>151752648</v>
      </c>
      <c r="AJ675">
        <v>567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</row>
    <row r="676" spans="1:44" x14ac:dyDescent="0.2">
      <c r="A676">
        <f>ROW(Source!A456)</f>
        <v>456</v>
      </c>
      <c r="B676">
        <v>151752658</v>
      </c>
      <c r="C676">
        <v>151752647</v>
      </c>
      <c r="D676">
        <v>37418445</v>
      </c>
      <c r="E676">
        <v>1</v>
      </c>
      <c r="F676">
        <v>1</v>
      </c>
      <c r="G676">
        <v>37345137</v>
      </c>
      <c r="H676">
        <v>2</v>
      </c>
      <c r="I676" t="s">
        <v>567</v>
      </c>
      <c r="J676" t="s">
        <v>568</v>
      </c>
      <c r="K676" t="s">
        <v>569</v>
      </c>
      <c r="L676">
        <v>1368</v>
      </c>
      <c r="N676">
        <v>1011</v>
      </c>
      <c r="O676" t="s">
        <v>503</v>
      </c>
      <c r="P676" t="s">
        <v>503</v>
      </c>
      <c r="Q676">
        <v>1</v>
      </c>
      <c r="X676">
        <v>0.01</v>
      </c>
      <c r="Y676">
        <v>0</v>
      </c>
      <c r="Z676">
        <v>83.1</v>
      </c>
      <c r="AA676">
        <v>12.62</v>
      </c>
      <c r="AB676">
        <v>0</v>
      </c>
      <c r="AC676">
        <v>0</v>
      </c>
      <c r="AD676">
        <v>1</v>
      </c>
      <c r="AE676">
        <v>0</v>
      </c>
      <c r="AF676" t="s">
        <v>3</v>
      </c>
      <c r="AG676">
        <v>0.01</v>
      </c>
      <c r="AH676">
        <v>2</v>
      </c>
      <c r="AI676">
        <v>151752649</v>
      </c>
      <c r="AJ676">
        <v>568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</row>
    <row r="677" spans="1:44" x14ac:dyDescent="0.2">
      <c r="A677">
        <f>ROW(Source!A456)</f>
        <v>456</v>
      </c>
      <c r="B677">
        <v>151752659</v>
      </c>
      <c r="C677">
        <v>151752647</v>
      </c>
      <c r="D677">
        <v>37417692</v>
      </c>
      <c r="E677">
        <v>1</v>
      </c>
      <c r="F677">
        <v>1</v>
      </c>
      <c r="G677">
        <v>37345137</v>
      </c>
      <c r="H677">
        <v>2</v>
      </c>
      <c r="I677" t="s">
        <v>570</v>
      </c>
      <c r="J677" t="s">
        <v>571</v>
      </c>
      <c r="K677" t="s">
        <v>572</v>
      </c>
      <c r="L677">
        <v>1368</v>
      </c>
      <c r="N677">
        <v>1011</v>
      </c>
      <c r="O677" t="s">
        <v>503</v>
      </c>
      <c r="P677" t="s">
        <v>503</v>
      </c>
      <c r="Q677">
        <v>1</v>
      </c>
      <c r="X677">
        <v>0.01</v>
      </c>
      <c r="Y677">
        <v>0</v>
      </c>
      <c r="Z677">
        <v>179.17</v>
      </c>
      <c r="AA677">
        <v>16.93</v>
      </c>
      <c r="AB677">
        <v>0</v>
      </c>
      <c r="AC677">
        <v>0</v>
      </c>
      <c r="AD677">
        <v>1</v>
      </c>
      <c r="AE677">
        <v>0</v>
      </c>
      <c r="AF677" t="s">
        <v>3</v>
      </c>
      <c r="AG677">
        <v>0.01</v>
      </c>
      <c r="AH677">
        <v>2</v>
      </c>
      <c r="AI677">
        <v>151752650</v>
      </c>
      <c r="AJ677">
        <v>569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</row>
    <row r="678" spans="1:44" x14ac:dyDescent="0.2">
      <c r="A678">
        <f>ROW(Source!A456)</f>
        <v>456</v>
      </c>
      <c r="B678">
        <v>151752660</v>
      </c>
      <c r="C678">
        <v>151752647</v>
      </c>
      <c r="D678">
        <v>37394570</v>
      </c>
      <c r="E678">
        <v>1</v>
      </c>
      <c r="F678">
        <v>1</v>
      </c>
      <c r="G678">
        <v>37345137</v>
      </c>
      <c r="H678">
        <v>3</v>
      </c>
      <c r="I678" t="s">
        <v>573</v>
      </c>
      <c r="J678" t="s">
        <v>574</v>
      </c>
      <c r="K678" t="s">
        <v>575</v>
      </c>
      <c r="L678">
        <v>1346</v>
      </c>
      <c r="N678">
        <v>1009</v>
      </c>
      <c r="O678" t="s">
        <v>507</v>
      </c>
      <c r="P678" t="s">
        <v>507</v>
      </c>
      <c r="Q678">
        <v>1</v>
      </c>
      <c r="X678">
        <v>0.43</v>
      </c>
      <c r="Y678">
        <v>1.39</v>
      </c>
      <c r="Z678">
        <v>0</v>
      </c>
      <c r="AA678">
        <v>0</v>
      </c>
      <c r="AB678">
        <v>0</v>
      </c>
      <c r="AC678">
        <v>0</v>
      </c>
      <c r="AD678">
        <v>1</v>
      </c>
      <c r="AE678">
        <v>0</v>
      </c>
      <c r="AF678" t="s">
        <v>3</v>
      </c>
      <c r="AG678">
        <v>0.43</v>
      </c>
      <c r="AH678">
        <v>2</v>
      </c>
      <c r="AI678">
        <v>151752651</v>
      </c>
      <c r="AJ678">
        <v>570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</row>
    <row r="679" spans="1:44" x14ac:dyDescent="0.2">
      <c r="A679">
        <f>ROW(Source!A456)</f>
        <v>456</v>
      </c>
      <c r="B679">
        <v>151752661</v>
      </c>
      <c r="C679">
        <v>151752647</v>
      </c>
      <c r="D679">
        <v>37395012</v>
      </c>
      <c r="E679">
        <v>1</v>
      </c>
      <c r="F679">
        <v>1</v>
      </c>
      <c r="G679">
        <v>37345137</v>
      </c>
      <c r="H679">
        <v>3</v>
      </c>
      <c r="I679" t="s">
        <v>576</v>
      </c>
      <c r="J679" t="s">
        <v>577</v>
      </c>
      <c r="K679" t="s">
        <v>578</v>
      </c>
      <c r="L679">
        <v>1346</v>
      </c>
      <c r="N679">
        <v>1009</v>
      </c>
      <c r="O679" t="s">
        <v>507</v>
      </c>
      <c r="P679" t="s">
        <v>507</v>
      </c>
      <c r="Q679">
        <v>1</v>
      </c>
      <c r="X679">
        <v>0.16</v>
      </c>
      <c r="Y679">
        <v>159.07</v>
      </c>
      <c r="Z679">
        <v>0</v>
      </c>
      <c r="AA679">
        <v>0</v>
      </c>
      <c r="AB679">
        <v>0</v>
      </c>
      <c r="AC679">
        <v>0</v>
      </c>
      <c r="AD679">
        <v>1</v>
      </c>
      <c r="AE679">
        <v>0</v>
      </c>
      <c r="AF679" t="s">
        <v>3</v>
      </c>
      <c r="AG679">
        <v>0.16</v>
      </c>
      <c r="AH679">
        <v>2</v>
      </c>
      <c r="AI679">
        <v>151752652</v>
      </c>
      <c r="AJ679">
        <v>571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</row>
    <row r="680" spans="1:44" x14ac:dyDescent="0.2">
      <c r="A680">
        <f>ROW(Source!A456)</f>
        <v>456</v>
      </c>
      <c r="B680">
        <v>151752662</v>
      </c>
      <c r="C680">
        <v>151752647</v>
      </c>
      <c r="D680">
        <v>109858757</v>
      </c>
      <c r="E680">
        <v>1</v>
      </c>
      <c r="F680">
        <v>1</v>
      </c>
      <c r="G680">
        <v>37345137</v>
      </c>
      <c r="H680">
        <v>3</v>
      </c>
      <c r="I680" t="s">
        <v>579</v>
      </c>
      <c r="J680" t="s">
        <v>580</v>
      </c>
      <c r="K680" t="s">
        <v>581</v>
      </c>
      <c r="L680">
        <v>1355</v>
      </c>
      <c r="N680">
        <v>1010</v>
      </c>
      <c r="O680" t="s">
        <v>184</v>
      </c>
      <c r="P680" t="s">
        <v>184</v>
      </c>
      <c r="Q680">
        <v>100</v>
      </c>
      <c r="X680">
        <v>0.05</v>
      </c>
      <c r="Y680">
        <v>68.819999999999993</v>
      </c>
      <c r="Z680">
        <v>0</v>
      </c>
      <c r="AA680">
        <v>0</v>
      </c>
      <c r="AB680">
        <v>0</v>
      </c>
      <c r="AC680">
        <v>0</v>
      </c>
      <c r="AD680">
        <v>1</v>
      </c>
      <c r="AE680">
        <v>0</v>
      </c>
      <c r="AF680" t="s">
        <v>3</v>
      </c>
      <c r="AG680">
        <v>0.05</v>
      </c>
      <c r="AH680">
        <v>2</v>
      </c>
      <c r="AI680">
        <v>151752653</v>
      </c>
      <c r="AJ680">
        <v>572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</row>
    <row r="681" spans="1:44" x14ac:dyDescent="0.2">
      <c r="A681">
        <f>ROW(Source!A456)</f>
        <v>456</v>
      </c>
      <c r="B681">
        <v>151752663</v>
      </c>
      <c r="C681">
        <v>151752647</v>
      </c>
      <c r="D681">
        <v>113490138</v>
      </c>
      <c r="E681">
        <v>1</v>
      </c>
      <c r="F681">
        <v>1</v>
      </c>
      <c r="G681">
        <v>37345137</v>
      </c>
      <c r="H681">
        <v>3</v>
      </c>
      <c r="I681" t="s">
        <v>582</v>
      </c>
      <c r="J681" t="s">
        <v>583</v>
      </c>
      <c r="K681" t="s">
        <v>584</v>
      </c>
      <c r="L681">
        <v>1356</v>
      </c>
      <c r="N681">
        <v>1010</v>
      </c>
      <c r="O681" t="s">
        <v>176</v>
      </c>
      <c r="P681" t="s">
        <v>176</v>
      </c>
      <c r="Q681">
        <v>1000</v>
      </c>
      <c r="X681">
        <v>1.2200000000000001E-2</v>
      </c>
      <c r="Y681">
        <v>183.4</v>
      </c>
      <c r="Z681">
        <v>0</v>
      </c>
      <c r="AA681">
        <v>0</v>
      </c>
      <c r="AB681">
        <v>0</v>
      </c>
      <c r="AC681">
        <v>0</v>
      </c>
      <c r="AD681">
        <v>1</v>
      </c>
      <c r="AE681">
        <v>0</v>
      </c>
      <c r="AF681" t="s">
        <v>3</v>
      </c>
      <c r="AG681">
        <v>1.2200000000000001E-2</v>
      </c>
      <c r="AH681">
        <v>2</v>
      </c>
      <c r="AI681">
        <v>151752654</v>
      </c>
      <c r="AJ681">
        <v>573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</row>
    <row r="682" spans="1:44" x14ac:dyDescent="0.2">
      <c r="A682">
        <f>ROW(Source!A456)</f>
        <v>456</v>
      </c>
      <c r="B682">
        <v>151752664</v>
      </c>
      <c r="C682">
        <v>151752647</v>
      </c>
      <c r="D682">
        <v>37406820</v>
      </c>
      <c r="E682">
        <v>1</v>
      </c>
      <c r="F682">
        <v>1</v>
      </c>
      <c r="G682">
        <v>37345137</v>
      </c>
      <c r="H682">
        <v>3</v>
      </c>
      <c r="I682" t="s">
        <v>585</v>
      </c>
      <c r="J682" t="s">
        <v>586</v>
      </c>
      <c r="K682" t="s">
        <v>587</v>
      </c>
      <c r="L682">
        <v>1354</v>
      </c>
      <c r="N682">
        <v>1010</v>
      </c>
      <c r="O682" t="s">
        <v>29</v>
      </c>
      <c r="P682" t="s">
        <v>29</v>
      </c>
      <c r="Q682">
        <v>1</v>
      </c>
      <c r="X682">
        <v>3.1</v>
      </c>
      <c r="Y682">
        <v>6.94</v>
      </c>
      <c r="Z682">
        <v>0</v>
      </c>
      <c r="AA682">
        <v>0</v>
      </c>
      <c r="AB682">
        <v>0</v>
      </c>
      <c r="AC682">
        <v>0</v>
      </c>
      <c r="AD682">
        <v>1</v>
      </c>
      <c r="AE682">
        <v>0</v>
      </c>
      <c r="AF682" t="s">
        <v>3</v>
      </c>
      <c r="AG682">
        <v>3.1</v>
      </c>
      <c r="AH682">
        <v>2</v>
      </c>
      <c r="AI682">
        <v>151752655</v>
      </c>
      <c r="AJ682">
        <v>574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</row>
    <row r="683" spans="1:44" x14ac:dyDescent="0.2">
      <c r="A683">
        <f>ROW(Source!A456)</f>
        <v>456</v>
      </c>
      <c r="B683">
        <v>151752665</v>
      </c>
      <c r="C683">
        <v>151752647</v>
      </c>
      <c r="D683">
        <v>37406827</v>
      </c>
      <c r="E683">
        <v>1</v>
      </c>
      <c r="F683">
        <v>1</v>
      </c>
      <c r="G683">
        <v>37345137</v>
      </c>
      <c r="H683">
        <v>3</v>
      </c>
      <c r="I683" t="s">
        <v>588</v>
      </c>
      <c r="J683" t="s">
        <v>589</v>
      </c>
      <c r="K683" t="s">
        <v>590</v>
      </c>
      <c r="L683">
        <v>1356</v>
      </c>
      <c r="N683">
        <v>1010</v>
      </c>
      <c r="O683" t="s">
        <v>176</v>
      </c>
      <c r="P683" t="s">
        <v>176</v>
      </c>
      <c r="Q683">
        <v>1000</v>
      </c>
      <c r="X683">
        <v>8.0000000000000002E-3</v>
      </c>
      <c r="Y683">
        <v>614.09</v>
      </c>
      <c r="Z683">
        <v>0</v>
      </c>
      <c r="AA683">
        <v>0</v>
      </c>
      <c r="AB683">
        <v>0</v>
      </c>
      <c r="AC683">
        <v>0</v>
      </c>
      <c r="AD683">
        <v>1</v>
      </c>
      <c r="AE683">
        <v>0</v>
      </c>
      <c r="AF683" t="s">
        <v>3</v>
      </c>
      <c r="AG683">
        <v>8.0000000000000002E-3</v>
      </c>
      <c r="AH683">
        <v>2</v>
      </c>
      <c r="AI683">
        <v>151752656</v>
      </c>
      <c r="AJ683">
        <v>575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</row>
    <row r="684" spans="1:44" x14ac:dyDescent="0.2">
      <c r="A684">
        <f>ROW(Source!A456)</f>
        <v>456</v>
      </c>
      <c r="B684">
        <v>151752666</v>
      </c>
      <c r="C684">
        <v>151752647</v>
      </c>
      <c r="D684">
        <v>37358940</v>
      </c>
      <c r="E684">
        <v>37345137</v>
      </c>
      <c r="F684">
        <v>1</v>
      </c>
      <c r="G684">
        <v>37345137</v>
      </c>
      <c r="H684">
        <v>3</v>
      </c>
      <c r="I684" t="s">
        <v>737</v>
      </c>
      <c r="J684" t="s">
        <v>3</v>
      </c>
      <c r="K684" t="s">
        <v>738</v>
      </c>
      <c r="L684">
        <v>1303</v>
      </c>
      <c r="N684">
        <v>1003</v>
      </c>
      <c r="O684" t="s">
        <v>675</v>
      </c>
      <c r="P684" t="s">
        <v>675</v>
      </c>
      <c r="Q684">
        <v>1000</v>
      </c>
      <c r="X684">
        <v>0.10299999999999999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 t="s">
        <v>3</v>
      </c>
      <c r="AG684">
        <v>0.10299999999999999</v>
      </c>
      <c r="AH684">
        <v>3</v>
      </c>
      <c r="AI684">
        <v>-1</v>
      </c>
      <c r="AJ684" t="s">
        <v>3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</row>
    <row r="685" spans="1:44" x14ac:dyDescent="0.2">
      <c r="A685">
        <f>ROW(Source!A457)</f>
        <v>457</v>
      </c>
      <c r="B685">
        <v>151752657</v>
      </c>
      <c r="C685">
        <v>151752647</v>
      </c>
      <c r="D685">
        <v>37345142</v>
      </c>
      <c r="E685">
        <v>37345137</v>
      </c>
      <c r="F685">
        <v>1</v>
      </c>
      <c r="G685">
        <v>37345137</v>
      </c>
      <c r="H685">
        <v>1</v>
      </c>
      <c r="I685" t="s">
        <v>497</v>
      </c>
      <c r="J685" t="s">
        <v>3</v>
      </c>
      <c r="K685" t="s">
        <v>498</v>
      </c>
      <c r="L685">
        <v>1191</v>
      </c>
      <c r="N685">
        <v>1013</v>
      </c>
      <c r="O685" t="s">
        <v>499</v>
      </c>
      <c r="P685" t="s">
        <v>499</v>
      </c>
      <c r="Q685">
        <v>1</v>
      </c>
      <c r="X685">
        <v>4.49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1</v>
      </c>
      <c r="AE685">
        <v>1</v>
      </c>
      <c r="AF685" t="s">
        <v>3</v>
      </c>
      <c r="AG685">
        <v>4.49</v>
      </c>
      <c r="AH685">
        <v>2</v>
      </c>
      <c r="AI685">
        <v>151752648</v>
      </c>
      <c r="AJ685">
        <v>576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</row>
    <row r="686" spans="1:44" x14ac:dyDescent="0.2">
      <c r="A686">
        <f>ROW(Source!A457)</f>
        <v>457</v>
      </c>
      <c r="B686">
        <v>151752658</v>
      </c>
      <c r="C686">
        <v>151752647</v>
      </c>
      <c r="D686">
        <v>37418445</v>
      </c>
      <c r="E686">
        <v>1</v>
      </c>
      <c r="F686">
        <v>1</v>
      </c>
      <c r="G686">
        <v>37345137</v>
      </c>
      <c r="H686">
        <v>2</v>
      </c>
      <c r="I686" t="s">
        <v>567</v>
      </c>
      <c r="J686" t="s">
        <v>568</v>
      </c>
      <c r="K686" t="s">
        <v>569</v>
      </c>
      <c r="L686">
        <v>1368</v>
      </c>
      <c r="N686">
        <v>1011</v>
      </c>
      <c r="O686" t="s">
        <v>503</v>
      </c>
      <c r="P686" t="s">
        <v>503</v>
      </c>
      <c r="Q686">
        <v>1</v>
      </c>
      <c r="X686">
        <v>0.01</v>
      </c>
      <c r="Y686">
        <v>0</v>
      </c>
      <c r="Z686">
        <v>83.1</v>
      </c>
      <c r="AA686">
        <v>12.62</v>
      </c>
      <c r="AB686">
        <v>0</v>
      </c>
      <c r="AC686">
        <v>0</v>
      </c>
      <c r="AD686">
        <v>1</v>
      </c>
      <c r="AE686">
        <v>0</v>
      </c>
      <c r="AF686" t="s">
        <v>3</v>
      </c>
      <c r="AG686">
        <v>0.01</v>
      </c>
      <c r="AH686">
        <v>2</v>
      </c>
      <c r="AI686">
        <v>151752649</v>
      </c>
      <c r="AJ686">
        <v>577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</row>
    <row r="687" spans="1:44" x14ac:dyDescent="0.2">
      <c r="A687">
        <f>ROW(Source!A457)</f>
        <v>457</v>
      </c>
      <c r="B687">
        <v>151752659</v>
      </c>
      <c r="C687">
        <v>151752647</v>
      </c>
      <c r="D687">
        <v>37417692</v>
      </c>
      <c r="E687">
        <v>1</v>
      </c>
      <c r="F687">
        <v>1</v>
      </c>
      <c r="G687">
        <v>37345137</v>
      </c>
      <c r="H687">
        <v>2</v>
      </c>
      <c r="I687" t="s">
        <v>570</v>
      </c>
      <c r="J687" t="s">
        <v>571</v>
      </c>
      <c r="K687" t="s">
        <v>572</v>
      </c>
      <c r="L687">
        <v>1368</v>
      </c>
      <c r="N687">
        <v>1011</v>
      </c>
      <c r="O687" t="s">
        <v>503</v>
      </c>
      <c r="P687" t="s">
        <v>503</v>
      </c>
      <c r="Q687">
        <v>1</v>
      </c>
      <c r="X687">
        <v>0.01</v>
      </c>
      <c r="Y687">
        <v>0</v>
      </c>
      <c r="Z687">
        <v>179.17</v>
      </c>
      <c r="AA687">
        <v>16.93</v>
      </c>
      <c r="AB687">
        <v>0</v>
      </c>
      <c r="AC687">
        <v>0</v>
      </c>
      <c r="AD687">
        <v>1</v>
      </c>
      <c r="AE687">
        <v>0</v>
      </c>
      <c r="AF687" t="s">
        <v>3</v>
      </c>
      <c r="AG687">
        <v>0.01</v>
      </c>
      <c r="AH687">
        <v>2</v>
      </c>
      <c r="AI687">
        <v>151752650</v>
      </c>
      <c r="AJ687">
        <v>578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</row>
    <row r="688" spans="1:44" x14ac:dyDescent="0.2">
      <c r="A688">
        <f>ROW(Source!A457)</f>
        <v>457</v>
      </c>
      <c r="B688">
        <v>151752660</v>
      </c>
      <c r="C688">
        <v>151752647</v>
      </c>
      <c r="D688">
        <v>37394570</v>
      </c>
      <c r="E688">
        <v>1</v>
      </c>
      <c r="F688">
        <v>1</v>
      </c>
      <c r="G688">
        <v>37345137</v>
      </c>
      <c r="H688">
        <v>3</v>
      </c>
      <c r="I688" t="s">
        <v>573</v>
      </c>
      <c r="J688" t="s">
        <v>574</v>
      </c>
      <c r="K688" t="s">
        <v>575</v>
      </c>
      <c r="L688">
        <v>1346</v>
      </c>
      <c r="N688">
        <v>1009</v>
      </c>
      <c r="O688" t="s">
        <v>507</v>
      </c>
      <c r="P688" t="s">
        <v>507</v>
      </c>
      <c r="Q688">
        <v>1</v>
      </c>
      <c r="X688">
        <v>0.43</v>
      </c>
      <c r="Y688">
        <v>1.39</v>
      </c>
      <c r="Z688">
        <v>0</v>
      </c>
      <c r="AA688">
        <v>0</v>
      </c>
      <c r="AB688">
        <v>0</v>
      </c>
      <c r="AC688">
        <v>0</v>
      </c>
      <c r="AD688">
        <v>1</v>
      </c>
      <c r="AE688">
        <v>0</v>
      </c>
      <c r="AF688" t="s">
        <v>3</v>
      </c>
      <c r="AG688">
        <v>0.43</v>
      </c>
      <c r="AH688">
        <v>2</v>
      </c>
      <c r="AI688">
        <v>151752651</v>
      </c>
      <c r="AJ688">
        <v>579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</row>
    <row r="689" spans="1:44" x14ac:dyDescent="0.2">
      <c r="A689">
        <f>ROW(Source!A457)</f>
        <v>457</v>
      </c>
      <c r="B689">
        <v>151752661</v>
      </c>
      <c r="C689">
        <v>151752647</v>
      </c>
      <c r="D689">
        <v>37395012</v>
      </c>
      <c r="E689">
        <v>1</v>
      </c>
      <c r="F689">
        <v>1</v>
      </c>
      <c r="G689">
        <v>37345137</v>
      </c>
      <c r="H689">
        <v>3</v>
      </c>
      <c r="I689" t="s">
        <v>576</v>
      </c>
      <c r="J689" t="s">
        <v>577</v>
      </c>
      <c r="K689" t="s">
        <v>578</v>
      </c>
      <c r="L689">
        <v>1346</v>
      </c>
      <c r="N689">
        <v>1009</v>
      </c>
      <c r="O689" t="s">
        <v>507</v>
      </c>
      <c r="P689" t="s">
        <v>507</v>
      </c>
      <c r="Q689">
        <v>1</v>
      </c>
      <c r="X689">
        <v>0.16</v>
      </c>
      <c r="Y689">
        <v>159.07</v>
      </c>
      <c r="Z689">
        <v>0</v>
      </c>
      <c r="AA689">
        <v>0</v>
      </c>
      <c r="AB689">
        <v>0</v>
      </c>
      <c r="AC689">
        <v>0</v>
      </c>
      <c r="AD689">
        <v>1</v>
      </c>
      <c r="AE689">
        <v>0</v>
      </c>
      <c r="AF689" t="s">
        <v>3</v>
      </c>
      <c r="AG689">
        <v>0.16</v>
      </c>
      <c r="AH689">
        <v>2</v>
      </c>
      <c r="AI689">
        <v>151752652</v>
      </c>
      <c r="AJ689">
        <v>580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</row>
    <row r="690" spans="1:44" x14ac:dyDescent="0.2">
      <c r="A690">
        <f>ROW(Source!A457)</f>
        <v>457</v>
      </c>
      <c r="B690">
        <v>151752662</v>
      </c>
      <c r="C690">
        <v>151752647</v>
      </c>
      <c r="D690">
        <v>109858757</v>
      </c>
      <c r="E690">
        <v>1</v>
      </c>
      <c r="F690">
        <v>1</v>
      </c>
      <c r="G690">
        <v>37345137</v>
      </c>
      <c r="H690">
        <v>3</v>
      </c>
      <c r="I690" t="s">
        <v>579</v>
      </c>
      <c r="J690" t="s">
        <v>580</v>
      </c>
      <c r="K690" t="s">
        <v>581</v>
      </c>
      <c r="L690">
        <v>1355</v>
      </c>
      <c r="N690">
        <v>1010</v>
      </c>
      <c r="O690" t="s">
        <v>184</v>
      </c>
      <c r="P690" t="s">
        <v>184</v>
      </c>
      <c r="Q690">
        <v>100</v>
      </c>
      <c r="X690">
        <v>0.05</v>
      </c>
      <c r="Y690">
        <v>68.819999999999993</v>
      </c>
      <c r="Z690">
        <v>0</v>
      </c>
      <c r="AA690">
        <v>0</v>
      </c>
      <c r="AB690">
        <v>0</v>
      </c>
      <c r="AC690">
        <v>0</v>
      </c>
      <c r="AD690">
        <v>1</v>
      </c>
      <c r="AE690">
        <v>0</v>
      </c>
      <c r="AF690" t="s">
        <v>3</v>
      </c>
      <c r="AG690">
        <v>0.05</v>
      </c>
      <c r="AH690">
        <v>2</v>
      </c>
      <c r="AI690">
        <v>151752653</v>
      </c>
      <c r="AJ690">
        <v>581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</row>
    <row r="691" spans="1:44" x14ac:dyDescent="0.2">
      <c r="A691">
        <f>ROW(Source!A457)</f>
        <v>457</v>
      </c>
      <c r="B691">
        <v>151752663</v>
      </c>
      <c r="C691">
        <v>151752647</v>
      </c>
      <c r="D691">
        <v>113490138</v>
      </c>
      <c r="E691">
        <v>1</v>
      </c>
      <c r="F691">
        <v>1</v>
      </c>
      <c r="G691">
        <v>37345137</v>
      </c>
      <c r="H691">
        <v>3</v>
      </c>
      <c r="I691" t="s">
        <v>582</v>
      </c>
      <c r="J691" t="s">
        <v>583</v>
      </c>
      <c r="K691" t="s">
        <v>584</v>
      </c>
      <c r="L691">
        <v>1356</v>
      </c>
      <c r="N691">
        <v>1010</v>
      </c>
      <c r="O691" t="s">
        <v>176</v>
      </c>
      <c r="P691" t="s">
        <v>176</v>
      </c>
      <c r="Q691">
        <v>1000</v>
      </c>
      <c r="X691">
        <v>1.2200000000000001E-2</v>
      </c>
      <c r="Y691">
        <v>183.4</v>
      </c>
      <c r="Z691">
        <v>0</v>
      </c>
      <c r="AA691">
        <v>0</v>
      </c>
      <c r="AB691">
        <v>0</v>
      </c>
      <c r="AC691">
        <v>0</v>
      </c>
      <c r="AD691">
        <v>1</v>
      </c>
      <c r="AE691">
        <v>0</v>
      </c>
      <c r="AF691" t="s">
        <v>3</v>
      </c>
      <c r="AG691">
        <v>1.2200000000000001E-2</v>
      </c>
      <c r="AH691">
        <v>2</v>
      </c>
      <c r="AI691">
        <v>151752654</v>
      </c>
      <c r="AJ691">
        <v>582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</row>
    <row r="692" spans="1:44" x14ac:dyDescent="0.2">
      <c r="A692">
        <f>ROW(Source!A457)</f>
        <v>457</v>
      </c>
      <c r="B692">
        <v>151752664</v>
      </c>
      <c r="C692">
        <v>151752647</v>
      </c>
      <c r="D692">
        <v>37406820</v>
      </c>
      <c r="E692">
        <v>1</v>
      </c>
      <c r="F692">
        <v>1</v>
      </c>
      <c r="G692">
        <v>37345137</v>
      </c>
      <c r="H692">
        <v>3</v>
      </c>
      <c r="I692" t="s">
        <v>585</v>
      </c>
      <c r="J692" t="s">
        <v>586</v>
      </c>
      <c r="K692" t="s">
        <v>587</v>
      </c>
      <c r="L692">
        <v>1354</v>
      </c>
      <c r="N692">
        <v>1010</v>
      </c>
      <c r="O692" t="s">
        <v>29</v>
      </c>
      <c r="P692" t="s">
        <v>29</v>
      </c>
      <c r="Q692">
        <v>1</v>
      </c>
      <c r="X692">
        <v>3.1</v>
      </c>
      <c r="Y692">
        <v>6.94</v>
      </c>
      <c r="Z692">
        <v>0</v>
      </c>
      <c r="AA692">
        <v>0</v>
      </c>
      <c r="AB692">
        <v>0</v>
      </c>
      <c r="AC692">
        <v>0</v>
      </c>
      <c r="AD692">
        <v>1</v>
      </c>
      <c r="AE692">
        <v>0</v>
      </c>
      <c r="AF692" t="s">
        <v>3</v>
      </c>
      <c r="AG692">
        <v>3.1</v>
      </c>
      <c r="AH692">
        <v>2</v>
      </c>
      <c r="AI692">
        <v>151752655</v>
      </c>
      <c r="AJ692">
        <v>583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</row>
    <row r="693" spans="1:44" x14ac:dyDescent="0.2">
      <c r="A693">
        <f>ROW(Source!A457)</f>
        <v>457</v>
      </c>
      <c r="B693">
        <v>151752665</v>
      </c>
      <c r="C693">
        <v>151752647</v>
      </c>
      <c r="D693">
        <v>37406827</v>
      </c>
      <c r="E693">
        <v>1</v>
      </c>
      <c r="F693">
        <v>1</v>
      </c>
      <c r="G693">
        <v>37345137</v>
      </c>
      <c r="H693">
        <v>3</v>
      </c>
      <c r="I693" t="s">
        <v>588</v>
      </c>
      <c r="J693" t="s">
        <v>589</v>
      </c>
      <c r="K693" t="s">
        <v>590</v>
      </c>
      <c r="L693">
        <v>1356</v>
      </c>
      <c r="N693">
        <v>1010</v>
      </c>
      <c r="O693" t="s">
        <v>176</v>
      </c>
      <c r="P693" t="s">
        <v>176</v>
      </c>
      <c r="Q693">
        <v>1000</v>
      </c>
      <c r="X693">
        <v>8.0000000000000002E-3</v>
      </c>
      <c r="Y693">
        <v>614.09</v>
      </c>
      <c r="Z693">
        <v>0</v>
      </c>
      <c r="AA693">
        <v>0</v>
      </c>
      <c r="AB693">
        <v>0</v>
      </c>
      <c r="AC693">
        <v>0</v>
      </c>
      <c r="AD693">
        <v>1</v>
      </c>
      <c r="AE693">
        <v>0</v>
      </c>
      <c r="AF693" t="s">
        <v>3</v>
      </c>
      <c r="AG693">
        <v>8.0000000000000002E-3</v>
      </c>
      <c r="AH693">
        <v>2</v>
      </c>
      <c r="AI693">
        <v>151752656</v>
      </c>
      <c r="AJ693">
        <v>584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</row>
    <row r="694" spans="1:44" x14ac:dyDescent="0.2">
      <c r="A694">
        <f>ROW(Source!A457)</f>
        <v>457</v>
      </c>
      <c r="B694">
        <v>151752666</v>
      </c>
      <c r="C694">
        <v>151752647</v>
      </c>
      <c r="D694">
        <v>37358940</v>
      </c>
      <c r="E694">
        <v>37345137</v>
      </c>
      <c r="F694">
        <v>1</v>
      </c>
      <c r="G694">
        <v>37345137</v>
      </c>
      <c r="H694">
        <v>3</v>
      </c>
      <c r="I694" t="s">
        <v>737</v>
      </c>
      <c r="J694" t="s">
        <v>3</v>
      </c>
      <c r="K694" t="s">
        <v>738</v>
      </c>
      <c r="L694">
        <v>1303</v>
      </c>
      <c r="N694">
        <v>1003</v>
      </c>
      <c r="O694" t="s">
        <v>675</v>
      </c>
      <c r="P694" t="s">
        <v>675</v>
      </c>
      <c r="Q694">
        <v>1000</v>
      </c>
      <c r="X694">
        <v>0.10299999999999999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 t="s">
        <v>3</v>
      </c>
      <c r="AG694">
        <v>0.10299999999999999</v>
      </c>
      <c r="AH694">
        <v>3</v>
      </c>
      <c r="AI694">
        <v>-1</v>
      </c>
      <c r="AJ694" t="s">
        <v>3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</row>
    <row r="695" spans="1:44" x14ac:dyDescent="0.2">
      <c r="A695">
        <f>ROW(Source!A460)</f>
        <v>460</v>
      </c>
      <c r="B695">
        <v>151752679</v>
      </c>
      <c r="C695">
        <v>151752668</v>
      </c>
      <c r="D695">
        <v>37345142</v>
      </c>
      <c r="E695">
        <v>37345137</v>
      </c>
      <c r="F695">
        <v>1</v>
      </c>
      <c r="G695">
        <v>37345137</v>
      </c>
      <c r="H695">
        <v>1</v>
      </c>
      <c r="I695" t="s">
        <v>497</v>
      </c>
      <c r="J695" t="s">
        <v>3</v>
      </c>
      <c r="K695" t="s">
        <v>498</v>
      </c>
      <c r="L695">
        <v>1191</v>
      </c>
      <c r="N695">
        <v>1013</v>
      </c>
      <c r="O695" t="s">
        <v>499</v>
      </c>
      <c r="P695" t="s">
        <v>499</v>
      </c>
      <c r="Q695">
        <v>1</v>
      </c>
      <c r="X695">
        <v>33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1</v>
      </c>
      <c r="AE695">
        <v>1</v>
      </c>
      <c r="AF695" t="s">
        <v>3</v>
      </c>
      <c r="AG695">
        <v>33</v>
      </c>
      <c r="AH695">
        <v>2</v>
      </c>
      <c r="AI695">
        <v>151752669</v>
      </c>
      <c r="AJ695">
        <v>585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</row>
    <row r="696" spans="1:44" x14ac:dyDescent="0.2">
      <c r="A696">
        <f>ROW(Source!A460)</f>
        <v>460</v>
      </c>
      <c r="B696">
        <v>151752680</v>
      </c>
      <c r="C696">
        <v>151752668</v>
      </c>
      <c r="D696">
        <v>37418162</v>
      </c>
      <c r="E696">
        <v>1</v>
      </c>
      <c r="F696">
        <v>1</v>
      </c>
      <c r="G696">
        <v>37345137</v>
      </c>
      <c r="H696">
        <v>2</v>
      </c>
      <c r="I696" t="s">
        <v>591</v>
      </c>
      <c r="J696" t="s">
        <v>592</v>
      </c>
      <c r="K696" t="s">
        <v>593</v>
      </c>
      <c r="L696">
        <v>1368</v>
      </c>
      <c r="N696">
        <v>1011</v>
      </c>
      <c r="O696" t="s">
        <v>503</v>
      </c>
      <c r="P696" t="s">
        <v>503</v>
      </c>
      <c r="Q696">
        <v>1</v>
      </c>
      <c r="X696">
        <v>2.73</v>
      </c>
      <c r="Y696">
        <v>0</v>
      </c>
      <c r="Z696">
        <v>7.11</v>
      </c>
      <c r="AA696">
        <v>0</v>
      </c>
      <c r="AB696">
        <v>0</v>
      </c>
      <c r="AC696">
        <v>0</v>
      </c>
      <c r="AD696">
        <v>1</v>
      </c>
      <c r="AE696">
        <v>0</v>
      </c>
      <c r="AF696" t="s">
        <v>3</v>
      </c>
      <c r="AG696">
        <v>2.73</v>
      </c>
      <c r="AH696">
        <v>2</v>
      </c>
      <c r="AI696">
        <v>151752670</v>
      </c>
      <c r="AJ696">
        <v>586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</row>
    <row r="697" spans="1:44" x14ac:dyDescent="0.2">
      <c r="A697">
        <f>ROW(Source!A460)</f>
        <v>460</v>
      </c>
      <c r="B697">
        <v>151752681</v>
      </c>
      <c r="C697">
        <v>151752668</v>
      </c>
      <c r="D697">
        <v>37418445</v>
      </c>
      <c r="E697">
        <v>1</v>
      </c>
      <c r="F697">
        <v>1</v>
      </c>
      <c r="G697">
        <v>37345137</v>
      </c>
      <c r="H697">
        <v>2</v>
      </c>
      <c r="I697" t="s">
        <v>567</v>
      </c>
      <c r="J697" t="s">
        <v>568</v>
      </c>
      <c r="K697" t="s">
        <v>569</v>
      </c>
      <c r="L697">
        <v>1368</v>
      </c>
      <c r="N697">
        <v>1011</v>
      </c>
      <c r="O697" t="s">
        <v>503</v>
      </c>
      <c r="P697" t="s">
        <v>503</v>
      </c>
      <c r="Q697">
        <v>1</v>
      </c>
      <c r="X697">
        <v>1.6</v>
      </c>
      <c r="Y697">
        <v>0</v>
      </c>
      <c r="Z697">
        <v>83.1</v>
      </c>
      <c r="AA697">
        <v>12.62</v>
      </c>
      <c r="AB697">
        <v>0</v>
      </c>
      <c r="AC697">
        <v>0</v>
      </c>
      <c r="AD697">
        <v>1</v>
      </c>
      <c r="AE697">
        <v>0</v>
      </c>
      <c r="AF697" t="s">
        <v>3</v>
      </c>
      <c r="AG697">
        <v>1.6</v>
      </c>
      <c r="AH697">
        <v>2</v>
      </c>
      <c r="AI697">
        <v>151752671</v>
      </c>
      <c r="AJ697">
        <v>587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</row>
    <row r="698" spans="1:44" x14ac:dyDescent="0.2">
      <c r="A698">
        <f>ROW(Source!A460)</f>
        <v>460</v>
      </c>
      <c r="B698">
        <v>151752682</v>
      </c>
      <c r="C698">
        <v>151752668</v>
      </c>
      <c r="D698">
        <v>37418483</v>
      </c>
      <c r="E698">
        <v>1</v>
      </c>
      <c r="F698">
        <v>1</v>
      </c>
      <c r="G698">
        <v>37345137</v>
      </c>
      <c r="H698">
        <v>2</v>
      </c>
      <c r="I698" t="s">
        <v>594</v>
      </c>
      <c r="J698" t="s">
        <v>595</v>
      </c>
      <c r="K698" t="s">
        <v>596</v>
      </c>
      <c r="L698">
        <v>1368</v>
      </c>
      <c r="N698">
        <v>1011</v>
      </c>
      <c r="O698" t="s">
        <v>503</v>
      </c>
      <c r="P698" t="s">
        <v>503</v>
      </c>
      <c r="Q698">
        <v>1</v>
      </c>
      <c r="X698">
        <v>2.13</v>
      </c>
      <c r="Y698">
        <v>0</v>
      </c>
      <c r="Z698">
        <v>0.77</v>
      </c>
      <c r="AA698">
        <v>0</v>
      </c>
      <c r="AB698">
        <v>0</v>
      </c>
      <c r="AC698">
        <v>0</v>
      </c>
      <c r="AD698">
        <v>1</v>
      </c>
      <c r="AE698">
        <v>0</v>
      </c>
      <c r="AF698" t="s">
        <v>3</v>
      </c>
      <c r="AG698">
        <v>2.13</v>
      </c>
      <c r="AH698">
        <v>2</v>
      </c>
      <c r="AI698">
        <v>151752672</v>
      </c>
      <c r="AJ698">
        <v>588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</row>
    <row r="699" spans="1:44" x14ac:dyDescent="0.2">
      <c r="A699">
        <f>ROW(Source!A460)</f>
        <v>460</v>
      </c>
      <c r="B699">
        <v>151752683</v>
      </c>
      <c r="C699">
        <v>151752668</v>
      </c>
      <c r="D699">
        <v>113490354</v>
      </c>
      <c r="E699">
        <v>1</v>
      </c>
      <c r="F699">
        <v>1</v>
      </c>
      <c r="G699">
        <v>37345137</v>
      </c>
      <c r="H699">
        <v>2</v>
      </c>
      <c r="I699" t="s">
        <v>612</v>
      </c>
      <c r="J699" t="s">
        <v>613</v>
      </c>
      <c r="K699" t="s">
        <v>614</v>
      </c>
      <c r="L699">
        <v>1368</v>
      </c>
      <c r="N699">
        <v>1011</v>
      </c>
      <c r="O699" t="s">
        <v>503</v>
      </c>
      <c r="P699" t="s">
        <v>503</v>
      </c>
      <c r="Q699">
        <v>1</v>
      </c>
      <c r="X699">
        <v>10.1</v>
      </c>
      <c r="Y699">
        <v>0</v>
      </c>
      <c r="Z699">
        <v>24.13</v>
      </c>
      <c r="AA699">
        <v>12.62</v>
      </c>
      <c r="AB699">
        <v>0</v>
      </c>
      <c r="AC699">
        <v>0</v>
      </c>
      <c r="AD699">
        <v>1</v>
      </c>
      <c r="AE699">
        <v>0</v>
      </c>
      <c r="AF699" t="s">
        <v>3</v>
      </c>
      <c r="AG699">
        <v>10.1</v>
      </c>
      <c r="AH699">
        <v>2</v>
      </c>
      <c r="AI699">
        <v>151752673</v>
      </c>
      <c r="AJ699">
        <v>589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</row>
    <row r="700" spans="1:44" x14ac:dyDescent="0.2">
      <c r="A700">
        <f>ROW(Source!A460)</f>
        <v>460</v>
      </c>
      <c r="B700">
        <v>151752684</v>
      </c>
      <c r="C700">
        <v>151752668</v>
      </c>
      <c r="D700">
        <v>37394962</v>
      </c>
      <c r="E700">
        <v>1</v>
      </c>
      <c r="F700">
        <v>1</v>
      </c>
      <c r="G700">
        <v>37345137</v>
      </c>
      <c r="H700">
        <v>3</v>
      </c>
      <c r="I700" t="s">
        <v>597</v>
      </c>
      <c r="J700" t="s">
        <v>598</v>
      </c>
      <c r="K700" t="s">
        <v>599</v>
      </c>
      <c r="L700">
        <v>1348</v>
      </c>
      <c r="N700">
        <v>1009</v>
      </c>
      <c r="O700" t="s">
        <v>511</v>
      </c>
      <c r="P700" t="s">
        <v>511</v>
      </c>
      <c r="Q700">
        <v>1000</v>
      </c>
      <c r="X700">
        <v>6.8399999999999997E-3</v>
      </c>
      <c r="Y700">
        <v>8596.85</v>
      </c>
      <c r="Z700">
        <v>0</v>
      </c>
      <c r="AA700">
        <v>0</v>
      </c>
      <c r="AB700">
        <v>0</v>
      </c>
      <c r="AC700">
        <v>0</v>
      </c>
      <c r="AD700">
        <v>1</v>
      </c>
      <c r="AE700">
        <v>0</v>
      </c>
      <c r="AF700" t="s">
        <v>3</v>
      </c>
      <c r="AG700">
        <v>6.8399999999999997E-3</v>
      </c>
      <c r="AH700">
        <v>2</v>
      </c>
      <c r="AI700">
        <v>151752674</v>
      </c>
      <c r="AJ700">
        <v>590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</row>
    <row r="701" spans="1:44" x14ac:dyDescent="0.2">
      <c r="A701">
        <f>ROW(Source!A460)</f>
        <v>460</v>
      </c>
      <c r="B701">
        <v>151752685</v>
      </c>
      <c r="C701">
        <v>151752668</v>
      </c>
      <c r="D701">
        <v>37393666</v>
      </c>
      <c r="E701">
        <v>1</v>
      </c>
      <c r="F701">
        <v>1</v>
      </c>
      <c r="G701">
        <v>37345137</v>
      </c>
      <c r="H701">
        <v>3</v>
      </c>
      <c r="I701" t="s">
        <v>615</v>
      </c>
      <c r="J701" t="s">
        <v>616</v>
      </c>
      <c r="K701" t="s">
        <v>617</v>
      </c>
      <c r="L701">
        <v>1354</v>
      </c>
      <c r="N701">
        <v>1010</v>
      </c>
      <c r="O701" t="s">
        <v>29</v>
      </c>
      <c r="P701" t="s">
        <v>29</v>
      </c>
      <c r="Q701">
        <v>1</v>
      </c>
      <c r="X701">
        <v>124.5</v>
      </c>
      <c r="Y701">
        <v>3.86</v>
      </c>
      <c r="Z701">
        <v>0</v>
      </c>
      <c r="AA701">
        <v>0</v>
      </c>
      <c r="AB701">
        <v>0</v>
      </c>
      <c r="AC701">
        <v>0</v>
      </c>
      <c r="AD701">
        <v>1</v>
      </c>
      <c r="AE701">
        <v>0</v>
      </c>
      <c r="AF701" t="s">
        <v>3</v>
      </c>
      <c r="AG701">
        <v>124.5</v>
      </c>
      <c r="AH701">
        <v>2</v>
      </c>
      <c r="AI701">
        <v>151752675</v>
      </c>
      <c r="AJ701">
        <v>591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</row>
    <row r="702" spans="1:44" x14ac:dyDescent="0.2">
      <c r="A702">
        <f>ROW(Source!A460)</f>
        <v>460</v>
      </c>
      <c r="B702">
        <v>151752686</v>
      </c>
      <c r="C702">
        <v>151752668</v>
      </c>
      <c r="D702">
        <v>37393667</v>
      </c>
      <c r="E702">
        <v>1</v>
      </c>
      <c r="F702">
        <v>1</v>
      </c>
      <c r="G702">
        <v>37345137</v>
      </c>
      <c r="H702">
        <v>3</v>
      </c>
      <c r="I702" t="s">
        <v>618</v>
      </c>
      <c r="J702" t="s">
        <v>619</v>
      </c>
      <c r="K702" t="s">
        <v>620</v>
      </c>
      <c r="L702">
        <v>1354</v>
      </c>
      <c r="N702">
        <v>1010</v>
      </c>
      <c r="O702" t="s">
        <v>29</v>
      </c>
      <c r="P702" t="s">
        <v>29</v>
      </c>
      <c r="Q702">
        <v>1</v>
      </c>
      <c r="X702">
        <v>4</v>
      </c>
      <c r="Y702">
        <v>0.89</v>
      </c>
      <c r="Z702">
        <v>0</v>
      </c>
      <c r="AA702">
        <v>0</v>
      </c>
      <c r="AB702">
        <v>0</v>
      </c>
      <c r="AC702">
        <v>0</v>
      </c>
      <c r="AD702">
        <v>1</v>
      </c>
      <c r="AE702">
        <v>0</v>
      </c>
      <c r="AF702" t="s">
        <v>3</v>
      </c>
      <c r="AG702">
        <v>4</v>
      </c>
      <c r="AH702">
        <v>2</v>
      </c>
      <c r="AI702">
        <v>151752676</v>
      </c>
      <c r="AJ702">
        <v>592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</row>
    <row r="703" spans="1:44" x14ac:dyDescent="0.2">
      <c r="A703">
        <f>ROW(Source!A460)</f>
        <v>460</v>
      </c>
      <c r="B703">
        <v>151752687</v>
      </c>
      <c r="C703">
        <v>151752668</v>
      </c>
      <c r="D703">
        <v>37395586</v>
      </c>
      <c r="E703">
        <v>1</v>
      </c>
      <c r="F703">
        <v>1</v>
      </c>
      <c r="G703">
        <v>37345137</v>
      </c>
      <c r="H703">
        <v>3</v>
      </c>
      <c r="I703" t="s">
        <v>621</v>
      </c>
      <c r="J703" t="s">
        <v>622</v>
      </c>
      <c r="K703" t="s">
        <v>623</v>
      </c>
      <c r="L703">
        <v>1348</v>
      </c>
      <c r="N703">
        <v>1009</v>
      </c>
      <c r="O703" t="s">
        <v>511</v>
      </c>
      <c r="P703" t="s">
        <v>511</v>
      </c>
      <c r="Q703">
        <v>1000</v>
      </c>
      <c r="X703">
        <v>8.0000000000000007E-5</v>
      </c>
      <c r="Y703">
        <v>14336.14</v>
      </c>
      <c r="Z703">
        <v>0</v>
      </c>
      <c r="AA703">
        <v>0</v>
      </c>
      <c r="AB703">
        <v>0</v>
      </c>
      <c r="AC703">
        <v>0</v>
      </c>
      <c r="AD703">
        <v>1</v>
      </c>
      <c r="AE703">
        <v>0</v>
      </c>
      <c r="AF703" t="s">
        <v>3</v>
      </c>
      <c r="AG703">
        <v>8.0000000000000007E-5</v>
      </c>
      <c r="AH703">
        <v>2</v>
      </c>
      <c r="AI703">
        <v>151752677</v>
      </c>
      <c r="AJ703">
        <v>593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</row>
    <row r="704" spans="1:44" x14ac:dyDescent="0.2">
      <c r="A704">
        <f>ROW(Source!A460)</f>
        <v>460</v>
      </c>
      <c r="B704">
        <v>151752688</v>
      </c>
      <c r="C704">
        <v>151752668</v>
      </c>
      <c r="D704">
        <v>37396635</v>
      </c>
      <c r="E704">
        <v>1</v>
      </c>
      <c r="F704">
        <v>1</v>
      </c>
      <c r="G704">
        <v>37345137</v>
      </c>
      <c r="H704">
        <v>3</v>
      </c>
      <c r="I704" t="s">
        <v>624</v>
      </c>
      <c r="J704" t="s">
        <v>625</v>
      </c>
      <c r="K704" t="s">
        <v>626</v>
      </c>
      <c r="L704">
        <v>1348</v>
      </c>
      <c r="N704">
        <v>1009</v>
      </c>
      <c r="O704" t="s">
        <v>511</v>
      </c>
      <c r="P704" t="s">
        <v>511</v>
      </c>
      <c r="Q704">
        <v>1000</v>
      </c>
      <c r="X704">
        <v>0.10199999999999999</v>
      </c>
      <c r="Y704">
        <v>10651.81</v>
      </c>
      <c r="Z704">
        <v>0</v>
      </c>
      <c r="AA704">
        <v>0</v>
      </c>
      <c r="AB704">
        <v>0</v>
      </c>
      <c r="AC704">
        <v>0</v>
      </c>
      <c r="AD704">
        <v>1</v>
      </c>
      <c r="AE704">
        <v>0</v>
      </c>
      <c r="AF704" t="s">
        <v>3</v>
      </c>
      <c r="AG704">
        <v>0.10199999999999999</v>
      </c>
      <c r="AH704">
        <v>2</v>
      </c>
      <c r="AI704">
        <v>151752678</v>
      </c>
      <c r="AJ704">
        <v>594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</row>
    <row r="705" spans="1:44" x14ac:dyDescent="0.2">
      <c r="A705">
        <f>ROW(Source!A460)</f>
        <v>460</v>
      </c>
      <c r="B705">
        <v>151752689</v>
      </c>
      <c r="C705">
        <v>151752668</v>
      </c>
      <c r="D705">
        <v>122110232</v>
      </c>
      <c r="E705">
        <v>37345137</v>
      </c>
      <c r="F705">
        <v>1</v>
      </c>
      <c r="G705">
        <v>37345137</v>
      </c>
      <c r="H705">
        <v>3</v>
      </c>
      <c r="I705" t="s">
        <v>740</v>
      </c>
      <c r="J705" t="s">
        <v>3</v>
      </c>
      <c r="K705" t="s">
        <v>741</v>
      </c>
      <c r="L705">
        <v>1301</v>
      </c>
      <c r="N705">
        <v>1003</v>
      </c>
      <c r="O705" t="s">
        <v>134</v>
      </c>
      <c r="P705" t="s">
        <v>134</v>
      </c>
      <c r="Q705">
        <v>1</v>
      </c>
      <c r="X705">
        <v>101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0</v>
      </c>
      <c r="AF705" t="s">
        <v>3</v>
      </c>
      <c r="AG705">
        <v>101</v>
      </c>
      <c r="AH705">
        <v>3</v>
      </c>
      <c r="AI705">
        <v>-1</v>
      </c>
      <c r="AJ705" t="s">
        <v>3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</row>
    <row r="706" spans="1:44" x14ac:dyDescent="0.2">
      <c r="A706">
        <f>ROW(Source!A460)</f>
        <v>460</v>
      </c>
      <c r="B706">
        <v>151752690</v>
      </c>
      <c r="C706">
        <v>151752668</v>
      </c>
      <c r="D706">
        <v>37358932</v>
      </c>
      <c r="E706">
        <v>37345137</v>
      </c>
      <c r="F706">
        <v>1</v>
      </c>
      <c r="G706">
        <v>37345137</v>
      </c>
      <c r="H706">
        <v>3</v>
      </c>
      <c r="I706" t="s">
        <v>742</v>
      </c>
      <c r="J706" t="s">
        <v>3</v>
      </c>
      <c r="K706" t="s">
        <v>743</v>
      </c>
      <c r="L706">
        <v>1354</v>
      </c>
      <c r="N706">
        <v>1010</v>
      </c>
      <c r="O706" t="s">
        <v>29</v>
      </c>
      <c r="P706" t="s">
        <v>29</v>
      </c>
      <c r="Q706">
        <v>1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 t="s">
        <v>3</v>
      </c>
      <c r="AG706">
        <v>0</v>
      </c>
      <c r="AH706">
        <v>3</v>
      </c>
      <c r="AI706">
        <v>-1</v>
      </c>
      <c r="AJ706" t="s">
        <v>3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</row>
    <row r="707" spans="1:44" x14ac:dyDescent="0.2">
      <c r="A707">
        <f>ROW(Source!A461)</f>
        <v>461</v>
      </c>
      <c r="B707">
        <v>151752679</v>
      </c>
      <c r="C707">
        <v>151752668</v>
      </c>
      <c r="D707">
        <v>37345142</v>
      </c>
      <c r="E707">
        <v>37345137</v>
      </c>
      <c r="F707">
        <v>1</v>
      </c>
      <c r="G707">
        <v>37345137</v>
      </c>
      <c r="H707">
        <v>1</v>
      </c>
      <c r="I707" t="s">
        <v>497</v>
      </c>
      <c r="J707" t="s">
        <v>3</v>
      </c>
      <c r="K707" t="s">
        <v>498</v>
      </c>
      <c r="L707">
        <v>1191</v>
      </c>
      <c r="N707">
        <v>1013</v>
      </c>
      <c r="O707" t="s">
        <v>499</v>
      </c>
      <c r="P707" t="s">
        <v>499</v>
      </c>
      <c r="Q707">
        <v>1</v>
      </c>
      <c r="X707">
        <v>33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1</v>
      </c>
      <c r="AE707">
        <v>1</v>
      </c>
      <c r="AF707" t="s">
        <v>3</v>
      </c>
      <c r="AG707">
        <v>33</v>
      </c>
      <c r="AH707">
        <v>2</v>
      </c>
      <c r="AI707">
        <v>151752669</v>
      </c>
      <c r="AJ707">
        <v>595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</row>
    <row r="708" spans="1:44" x14ac:dyDescent="0.2">
      <c r="A708">
        <f>ROW(Source!A461)</f>
        <v>461</v>
      </c>
      <c r="B708">
        <v>151752680</v>
      </c>
      <c r="C708">
        <v>151752668</v>
      </c>
      <c r="D708">
        <v>37418162</v>
      </c>
      <c r="E708">
        <v>1</v>
      </c>
      <c r="F708">
        <v>1</v>
      </c>
      <c r="G708">
        <v>37345137</v>
      </c>
      <c r="H708">
        <v>2</v>
      </c>
      <c r="I708" t="s">
        <v>591</v>
      </c>
      <c r="J708" t="s">
        <v>592</v>
      </c>
      <c r="K708" t="s">
        <v>593</v>
      </c>
      <c r="L708">
        <v>1368</v>
      </c>
      <c r="N708">
        <v>1011</v>
      </c>
      <c r="O708" t="s">
        <v>503</v>
      </c>
      <c r="P708" t="s">
        <v>503</v>
      </c>
      <c r="Q708">
        <v>1</v>
      </c>
      <c r="X708">
        <v>2.73</v>
      </c>
      <c r="Y708">
        <v>0</v>
      </c>
      <c r="Z708">
        <v>7.11</v>
      </c>
      <c r="AA708">
        <v>0</v>
      </c>
      <c r="AB708">
        <v>0</v>
      </c>
      <c r="AC708">
        <v>0</v>
      </c>
      <c r="AD708">
        <v>1</v>
      </c>
      <c r="AE708">
        <v>0</v>
      </c>
      <c r="AF708" t="s">
        <v>3</v>
      </c>
      <c r="AG708">
        <v>2.73</v>
      </c>
      <c r="AH708">
        <v>2</v>
      </c>
      <c r="AI708">
        <v>151752670</v>
      </c>
      <c r="AJ708">
        <v>596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</row>
    <row r="709" spans="1:44" x14ac:dyDescent="0.2">
      <c r="A709">
        <f>ROW(Source!A461)</f>
        <v>461</v>
      </c>
      <c r="B709">
        <v>151752681</v>
      </c>
      <c r="C709">
        <v>151752668</v>
      </c>
      <c r="D709">
        <v>37418445</v>
      </c>
      <c r="E709">
        <v>1</v>
      </c>
      <c r="F709">
        <v>1</v>
      </c>
      <c r="G709">
        <v>37345137</v>
      </c>
      <c r="H709">
        <v>2</v>
      </c>
      <c r="I709" t="s">
        <v>567</v>
      </c>
      <c r="J709" t="s">
        <v>568</v>
      </c>
      <c r="K709" t="s">
        <v>569</v>
      </c>
      <c r="L709">
        <v>1368</v>
      </c>
      <c r="N709">
        <v>1011</v>
      </c>
      <c r="O709" t="s">
        <v>503</v>
      </c>
      <c r="P709" t="s">
        <v>503</v>
      </c>
      <c r="Q709">
        <v>1</v>
      </c>
      <c r="X709">
        <v>1.6</v>
      </c>
      <c r="Y709">
        <v>0</v>
      </c>
      <c r="Z709">
        <v>83.1</v>
      </c>
      <c r="AA709">
        <v>12.62</v>
      </c>
      <c r="AB709">
        <v>0</v>
      </c>
      <c r="AC709">
        <v>0</v>
      </c>
      <c r="AD709">
        <v>1</v>
      </c>
      <c r="AE709">
        <v>0</v>
      </c>
      <c r="AF709" t="s">
        <v>3</v>
      </c>
      <c r="AG709">
        <v>1.6</v>
      </c>
      <c r="AH709">
        <v>2</v>
      </c>
      <c r="AI709">
        <v>151752671</v>
      </c>
      <c r="AJ709">
        <v>597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</row>
    <row r="710" spans="1:44" x14ac:dyDescent="0.2">
      <c r="A710">
        <f>ROW(Source!A461)</f>
        <v>461</v>
      </c>
      <c r="B710">
        <v>151752682</v>
      </c>
      <c r="C710">
        <v>151752668</v>
      </c>
      <c r="D710">
        <v>37418483</v>
      </c>
      <c r="E710">
        <v>1</v>
      </c>
      <c r="F710">
        <v>1</v>
      </c>
      <c r="G710">
        <v>37345137</v>
      </c>
      <c r="H710">
        <v>2</v>
      </c>
      <c r="I710" t="s">
        <v>594</v>
      </c>
      <c r="J710" t="s">
        <v>595</v>
      </c>
      <c r="K710" t="s">
        <v>596</v>
      </c>
      <c r="L710">
        <v>1368</v>
      </c>
      <c r="N710">
        <v>1011</v>
      </c>
      <c r="O710" t="s">
        <v>503</v>
      </c>
      <c r="P710" t="s">
        <v>503</v>
      </c>
      <c r="Q710">
        <v>1</v>
      </c>
      <c r="X710">
        <v>2.13</v>
      </c>
      <c r="Y710">
        <v>0</v>
      </c>
      <c r="Z710">
        <v>0.77</v>
      </c>
      <c r="AA710">
        <v>0</v>
      </c>
      <c r="AB710">
        <v>0</v>
      </c>
      <c r="AC710">
        <v>0</v>
      </c>
      <c r="AD710">
        <v>1</v>
      </c>
      <c r="AE710">
        <v>0</v>
      </c>
      <c r="AF710" t="s">
        <v>3</v>
      </c>
      <c r="AG710">
        <v>2.13</v>
      </c>
      <c r="AH710">
        <v>2</v>
      </c>
      <c r="AI710">
        <v>151752672</v>
      </c>
      <c r="AJ710">
        <v>598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</row>
    <row r="711" spans="1:44" x14ac:dyDescent="0.2">
      <c r="A711">
        <f>ROW(Source!A461)</f>
        <v>461</v>
      </c>
      <c r="B711">
        <v>151752683</v>
      </c>
      <c r="C711">
        <v>151752668</v>
      </c>
      <c r="D711">
        <v>113490354</v>
      </c>
      <c r="E711">
        <v>1</v>
      </c>
      <c r="F711">
        <v>1</v>
      </c>
      <c r="G711">
        <v>37345137</v>
      </c>
      <c r="H711">
        <v>2</v>
      </c>
      <c r="I711" t="s">
        <v>612</v>
      </c>
      <c r="J711" t="s">
        <v>613</v>
      </c>
      <c r="K711" t="s">
        <v>614</v>
      </c>
      <c r="L711">
        <v>1368</v>
      </c>
      <c r="N711">
        <v>1011</v>
      </c>
      <c r="O711" t="s">
        <v>503</v>
      </c>
      <c r="P711" t="s">
        <v>503</v>
      </c>
      <c r="Q711">
        <v>1</v>
      </c>
      <c r="X711">
        <v>10.1</v>
      </c>
      <c r="Y711">
        <v>0</v>
      </c>
      <c r="Z711">
        <v>24.13</v>
      </c>
      <c r="AA711">
        <v>12.62</v>
      </c>
      <c r="AB711">
        <v>0</v>
      </c>
      <c r="AC711">
        <v>0</v>
      </c>
      <c r="AD711">
        <v>1</v>
      </c>
      <c r="AE711">
        <v>0</v>
      </c>
      <c r="AF711" t="s">
        <v>3</v>
      </c>
      <c r="AG711">
        <v>10.1</v>
      </c>
      <c r="AH711">
        <v>2</v>
      </c>
      <c r="AI711">
        <v>151752673</v>
      </c>
      <c r="AJ711">
        <v>599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</row>
    <row r="712" spans="1:44" x14ac:dyDescent="0.2">
      <c r="A712">
        <f>ROW(Source!A461)</f>
        <v>461</v>
      </c>
      <c r="B712">
        <v>151752684</v>
      </c>
      <c r="C712">
        <v>151752668</v>
      </c>
      <c r="D712">
        <v>37394962</v>
      </c>
      <c r="E712">
        <v>1</v>
      </c>
      <c r="F712">
        <v>1</v>
      </c>
      <c r="G712">
        <v>37345137</v>
      </c>
      <c r="H712">
        <v>3</v>
      </c>
      <c r="I712" t="s">
        <v>597</v>
      </c>
      <c r="J712" t="s">
        <v>598</v>
      </c>
      <c r="K712" t="s">
        <v>599</v>
      </c>
      <c r="L712">
        <v>1348</v>
      </c>
      <c r="N712">
        <v>1009</v>
      </c>
      <c r="O712" t="s">
        <v>511</v>
      </c>
      <c r="P712" t="s">
        <v>511</v>
      </c>
      <c r="Q712">
        <v>1000</v>
      </c>
      <c r="X712">
        <v>6.8399999999999997E-3</v>
      </c>
      <c r="Y712">
        <v>8596.85</v>
      </c>
      <c r="Z712">
        <v>0</v>
      </c>
      <c r="AA712">
        <v>0</v>
      </c>
      <c r="AB712">
        <v>0</v>
      </c>
      <c r="AC712">
        <v>0</v>
      </c>
      <c r="AD712">
        <v>1</v>
      </c>
      <c r="AE712">
        <v>0</v>
      </c>
      <c r="AF712" t="s">
        <v>3</v>
      </c>
      <c r="AG712">
        <v>6.8399999999999997E-3</v>
      </c>
      <c r="AH712">
        <v>2</v>
      </c>
      <c r="AI712">
        <v>151752674</v>
      </c>
      <c r="AJ712">
        <v>600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</row>
    <row r="713" spans="1:44" x14ac:dyDescent="0.2">
      <c r="A713">
        <f>ROW(Source!A461)</f>
        <v>461</v>
      </c>
      <c r="B713">
        <v>151752685</v>
      </c>
      <c r="C713">
        <v>151752668</v>
      </c>
      <c r="D713">
        <v>37393666</v>
      </c>
      <c r="E713">
        <v>1</v>
      </c>
      <c r="F713">
        <v>1</v>
      </c>
      <c r="G713">
        <v>37345137</v>
      </c>
      <c r="H713">
        <v>3</v>
      </c>
      <c r="I713" t="s">
        <v>615</v>
      </c>
      <c r="J713" t="s">
        <v>616</v>
      </c>
      <c r="K713" t="s">
        <v>617</v>
      </c>
      <c r="L713">
        <v>1354</v>
      </c>
      <c r="N713">
        <v>1010</v>
      </c>
      <c r="O713" t="s">
        <v>29</v>
      </c>
      <c r="P713" t="s">
        <v>29</v>
      </c>
      <c r="Q713">
        <v>1</v>
      </c>
      <c r="X713">
        <v>124.5</v>
      </c>
      <c r="Y713">
        <v>3.86</v>
      </c>
      <c r="Z713">
        <v>0</v>
      </c>
      <c r="AA713">
        <v>0</v>
      </c>
      <c r="AB713">
        <v>0</v>
      </c>
      <c r="AC713">
        <v>0</v>
      </c>
      <c r="AD713">
        <v>1</v>
      </c>
      <c r="AE713">
        <v>0</v>
      </c>
      <c r="AF713" t="s">
        <v>3</v>
      </c>
      <c r="AG713">
        <v>124.5</v>
      </c>
      <c r="AH713">
        <v>2</v>
      </c>
      <c r="AI713">
        <v>151752675</v>
      </c>
      <c r="AJ713">
        <v>601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</row>
    <row r="714" spans="1:44" x14ac:dyDescent="0.2">
      <c r="A714">
        <f>ROW(Source!A461)</f>
        <v>461</v>
      </c>
      <c r="B714">
        <v>151752686</v>
      </c>
      <c r="C714">
        <v>151752668</v>
      </c>
      <c r="D714">
        <v>37393667</v>
      </c>
      <c r="E714">
        <v>1</v>
      </c>
      <c r="F714">
        <v>1</v>
      </c>
      <c r="G714">
        <v>37345137</v>
      </c>
      <c r="H714">
        <v>3</v>
      </c>
      <c r="I714" t="s">
        <v>618</v>
      </c>
      <c r="J714" t="s">
        <v>619</v>
      </c>
      <c r="K714" t="s">
        <v>620</v>
      </c>
      <c r="L714">
        <v>1354</v>
      </c>
      <c r="N714">
        <v>1010</v>
      </c>
      <c r="O714" t="s">
        <v>29</v>
      </c>
      <c r="P714" t="s">
        <v>29</v>
      </c>
      <c r="Q714">
        <v>1</v>
      </c>
      <c r="X714">
        <v>4</v>
      </c>
      <c r="Y714">
        <v>0.89</v>
      </c>
      <c r="Z714">
        <v>0</v>
      </c>
      <c r="AA714">
        <v>0</v>
      </c>
      <c r="AB714">
        <v>0</v>
      </c>
      <c r="AC714">
        <v>0</v>
      </c>
      <c r="AD714">
        <v>1</v>
      </c>
      <c r="AE714">
        <v>0</v>
      </c>
      <c r="AF714" t="s">
        <v>3</v>
      </c>
      <c r="AG714">
        <v>4</v>
      </c>
      <c r="AH714">
        <v>2</v>
      </c>
      <c r="AI714">
        <v>151752676</v>
      </c>
      <c r="AJ714">
        <v>602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</row>
    <row r="715" spans="1:44" x14ac:dyDescent="0.2">
      <c r="A715">
        <f>ROW(Source!A461)</f>
        <v>461</v>
      </c>
      <c r="B715">
        <v>151752687</v>
      </c>
      <c r="C715">
        <v>151752668</v>
      </c>
      <c r="D715">
        <v>37395586</v>
      </c>
      <c r="E715">
        <v>1</v>
      </c>
      <c r="F715">
        <v>1</v>
      </c>
      <c r="G715">
        <v>37345137</v>
      </c>
      <c r="H715">
        <v>3</v>
      </c>
      <c r="I715" t="s">
        <v>621</v>
      </c>
      <c r="J715" t="s">
        <v>622</v>
      </c>
      <c r="K715" t="s">
        <v>623</v>
      </c>
      <c r="L715">
        <v>1348</v>
      </c>
      <c r="N715">
        <v>1009</v>
      </c>
      <c r="O715" t="s">
        <v>511</v>
      </c>
      <c r="P715" t="s">
        <v>511</v>
      </c>
      <c r="Q715">
        <v>1000</v>
      </c>
      <c r="X715">
        <v>8.0000000000000007E-5</v>
      </c>
      <c r="Y715">
        <v>14336.14</v>
      </c>
      <c r="Z715">
        <v>0</v>
      </c>
      <c r="AA715">
        <v>0</v>
      </c>
      <c r="AB715">
        <v>0</v>
      </c>
      <c r="AC715">
        <v>0</v>
      </c>
      <c r="AD715">
        <v>1</v>
      </c>
      <c r="AE715">
        <v>0</v>
      </c>
      <c r="AF715" t="s">
        <v>3</v>
      </c>
      <c r="AG715">
        <v>8.0000000000000007E-5</v>
      </c>
      <c r="AH715">
        <v>2</v>
      </c>
      <c r="AI715">
        <v>151752677</v>
      </c>
      <c r="AJ715">
        <v>603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</row>
    <row r="716" spans="1:44" x14ac:dyDescent="0.2">
      <c r="A716">
        <f>ROW(Source!A461)</f>
        <v>461</v>
      </c>
      <c r="B716">
        <v>151752688</v>
      </c>
      <c r="C716">
        <v>151752668</v>
      </c>
      <c r="D716">
        <v>37396635</v>
      </c>
      <c r="E716">
        <v>1</v>
      </c>
      <c r="F716">
        <v>1</v>
      </c>
      <c r="G716">
        <v>37345137</v>
      </c>
      <c r="H716">
        <v>3</v>
      </c>
      <c r="I716" t="s">
        <v>624</v>
      </c>
      <c r="J716" t="s">
        <v>625</v>
      </c>
      <c r="K716" t="s">
        <v>626</v>
      </c>
      <c r="L716">
        <v>1348</v>
      </c>
      <c r="N716">
        <v>1009</v>
      </c>
      <c r="O716" t="s">
        <v>511</v>
      </c>
      <c r="P716" t="s">
        <v>511</v>
      </c>
      <c r="Q716">
        <v>1000</v>
      </c>
      <c r="X716">
        <v>0.10199999999999999</v>
      </c>
      <c r="Y716">
        <v>10651.81</v>
      </c>
      <c r="Z716">
        <v>0</v>
      </c>
      <c r="AA716">
        <v>0</v>
      </c>
      <c r="AB716">
        <v>0</v>
      </c>
      <c r="AC716">
        <v>0</v>
      </c>
      <c r="AD716">
        <v>1</v>
      </c>
      <c r="AE716">
        <v>0</v>
      </c>
      <c r="AF716" t="s">
        <v>3</v>
      </c>
      <c r="AG716">
        <v>0.10199999999999999</v>
      </c>
      <c r="AH716">
        <v>2</v>
      </c>
      <c r="AI716">
        <v>151752678</v>
      </c>
      <c r="AJ716">
        <v>604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</row>
    <row r="717" spans="1:44" x14ac:dyDescent="0.2">
      <c r="A717">
        <f>ROW(Source!A461)</f>
        <v>461</v>
      </c>
      <c r="B717">
        <v>151752689</v>
      </c>
      <c r="C717">
        <v>151752668</v>
      </c>
      <c r="D717">
        <v>122110232</v>
      </c>
      <c r="E717">
        <v>37345137</v>
      </c>
      <c r="F717">
        <v>1</v>
      </c>
      <c r="G717">
        <v>37345137</v>
      </c>
      <c r="H717">
        <v>3</v>
      </c>
      <c r="I717" t="s">
        <v>740</v>
      </c>
      <c r="J717" t="s">
        <v>3</v>
      </c>
      <c r="K717" t="s">
        <v>741</v>
      </c>
      <c r="L717">
        <v>1301</v>
      </c>
      <c r="N717">
        <v>1003</v>
      </c>
      <c r="O717" t="s">
        <v>134</v>
      </c>
      <c r="P717" t="s">
        <v>134</v>
      </c>
      <c r="Q717">
        <v>1</v>
      </c>
      <c r="X717">
        <v>101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 t="s">
        <v>3</v>
      </c>
      <c r="AG717">
        <v>101</v>
      </c>
      <c r="AH717">
        <v>3</v>
      </c>
      <c r="AI717">
        <v>-1</v>
      </c>
      <c r="AJ717" t="s">
        <v>3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</row>
    <row r="718" spans="1:44" x14ac:dyDescent="0.2">
      <c r="A718">
        <f>ROW(Source!A461)</f>
        <v>461</v>
      </c>
      <c r="B718">
        <v>151752690</v>
      </c>
      <c r="C718">
        <v>151752668</v>
      </c>
      <c r="D718">
        <v>37358932</v>
      </c>
      <c r="E718">
        <v>37345137</v>
      </c>
      <c r="F718">
        <v>1</v>
      </c>
      <c r="G718">
        <v>37345137</v>
      </c>
      <c r="H718">
        <v>3</v>
      </c>
      <c r="I718" t="s">
        <v>742</v>
      </c>
      <c r="J718" t="s">
        <v>3</v>
      </c>
      <c r="K718" t="s">
        <v>743</v>
      </c>
      <c r="L718">
        <v>1354</v>
      </c>
      <c r="N718">
        <v>1010</v>
      </c>
      <c r="O718" t="s">
        <v>29</v>
      </c>
      <c r="P718" t="s">
        <v>29</v>
      </c>
      <c r="Q718">
        <v>1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 t="s">
        <v>3</v>
      </c>
      <c r="AG718">
        <v>0</v>
      </c>
      <c r="AH718">
        <v>3</v>
      </c>
      <c r="AI718">
        <v>-1</v>
      </c>
      <c r="AJ718" t="s">
        <v>3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</row>
    <row r="719" spans="1:44" x14ac:dyDescent="0.2">
      <c r="A719">
        <f>ROW(Source!A468)</f>
        <v>468</v>
      </c>
      <c r="B719">
        <v>151752699</v>
      </c>
      <c r="C719">
        <v>151752694</v>
      </c>
      <c r="D719">
        <v>37345142</v>
      </c>
      <c r="E719">
        <v>37345137</v>
      </c>
      <c r="F719">
        <v>1</v>
      </c>
      <c r="G719">
        <v>37345137</v>
      </c>
      <c r="H719">
        <v>1</v>
      </c>
      <c r="I719" t="s">
        <v>497</v>
      </c>
      <c r="J719" t="s">
        <v>3</v>
      </c>
      <c r="K719" t="s">
        <v>498</v>
      </c>
      <c r="L719">
        <v>1191</v>
      </c>
      <c r="N719">
        <v>1013</v>
      </c>
      <c r="O719" t="s">
        <v>499</v>
      </c>
      <c r="P719" t="s">
        <v>499</v>
      </c>
      <c r="Q719">
        <v>1</v>
      </c>
      <c r="X719">
        <v>14.37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1</v>
      </c>
      <c r="AE719">
        <v>1</v>
      </c>
      <c r="AF719" t="s">
        <v>3</v>
      </c>
      <c r="AG719">
        <v>14.37</v>
      </c>
      <c r="AH719">
        <v>2</v>
      </c>
      <c r="AI719">
        <v>151752695</v>
      </c>
      <c r="AJ719">
        <v>605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</row>
    <row r="720" spans="1:44" x14ac:dyDescent="0.2">
      <c r="A720">
        <f>ROW(Source!A468)</f>
        <v>468</v>
      </c>
      <c r="B720">
        <v>151752700</v>
      </c>
      <c r="C720">
        <v>151752694</v>
      </c>
      <c r="D720">
        <v>37359120</v>
      </c>
      <c r="E720">
        <v>37345137</v>
      </c>
      <c r="F720">
        <v>1</v>
      </c>
      <c r="G720">
        <v>37345137</v>
      </c>
      <c r="H720">
        <v>3</v>
      </c>
      <c r="I720" t="s">
        <v>426</v>
      </c>
      <c r="J720" t="s">
        <v>3</v>
      </c>
      <c r="K720" t="s">
        <v>427</v>
      </c>
      <c r="L720">
        <v>1301</v>
      </c>
      <c r="N720">
        <v>1003</v>
      </c>
      <c r="O720" t="s">
        <v>134</v>
      </c>
      <c r="P720" t="s">
        <v>134</v>
      </c>
      <c r="Q720">
        <v>1</v>
      </c>
      <c r="X720">
        <v>102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 t="s">
        <v>3</v>
      </c>
      <c r="AG720">
        <v>102</v>
      </c>
      <c r="AH720">
        <v>2</v>
      </c>
      <c r="AI720">
        <v>151752696</v>
      </c>
      <c r="AJ720">
        <v>606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</row>
    <row r="721" spans="1:44" x14ac:dyDescent="0.2">
      <c r="A721">
        <f>ROW(Source!A468)</f>
        <v>468</v>
      </c>
      <c r="B721">
        <v>151752701</v>
      </c>
      <c r="C721">
        <v>151752694</v>
      </c>
      <c r="D721">
        <v>126078723</v>
      </c>
      <c r="E721">
        <v>37345137</v>
      </c>
      <c r="F721">
        <v>1</v>
      </c>
      <c r="G721">
        <v>37345137</v>
      </c>
      <c r="H721">
        <v>3</v>
      </c>
      <c r="I721" t="s">
        <v>429</v>
      </c>
      <c r="J721" t="s">
        <v>3</v>
      </c>
      <c r="K721" t="s">
        <v>430</v>
      </c>
      <c r="L721">
        <v>1354</v>
      </c>
      <c r="N721">
        <v>1010</v>
      </c>
      <c r="O721" t="s">
        <v>29</v>
      </c>
      <c r="P721" t="s">
        <v>29</v>
      </c>
      <c r="Q721">
        <v>1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 t="s">
        <v>3</v>
      </c>
      <c r="AG721">
        <v>0</v>
      </c>
      <c r="AH721">
        <v>2</v>
      </c>
      <c r="AI721">
        <v>151752697</v>
      </c>
      <c r="AJ721">
        <v>607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</row>
    <row r="722" spans="1:44" x14ac:dyDescent="0.2">
      <c r="A722">
        <f>ROW(Source!A468)</f>
        <v>468</v>
      </c>
      <c r="B722">
        <v>151752702</v>
      </c>
      <c r="C722">
        <v>151752694</v>
      </c>
      <c r="D722">
        <v>37359012</v>
      </c>
      <c r="E722">
        <v>37345137</v>
      </c>
      <c r="F722">
        <v>1</v>
      </c>
      <c r="G722">
        <v>37345137</v>
      </c>
      <c r="H722">
        <v>3</v>
      </c>
      <c r="I722" t="s">
        <v>432</v>
      </c>
      <c r="J722" t="s">
        <v>3</v>
      </c>
      <c r="K722" t="s">
        <v>433</v>
      </c>
      <c r="L722">
        <v>1354</v>
      </c>
      <c r="N722">
        <v>1010</v>
      </c>
      <c r="O722" t="s">
        <v>29</v>
      </c>
      <c r="P722" t="s">
        <v>29</v>
      </c>
      <c r="Q722">
        <v>1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 t="s">
        <v>3</v>
      </c>
      <c r="AG722">
        <v>0</v>
      </c>
      <c r="AH722">
        <v>2</v>
      </c>
      <c r="AI722">
        <v>151752698</v>
      </c>
      <c r="AJ722">
        <v>608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</row>
    <row r="723" spans="1:44" x14ac:dyDescent="0.2">
      <c r="A723">
        <f>ROW(Source!A469)</f>
        <v>469</v>
      </c>
      <c r="B723">
        <v>151752699</v>
      </c>
      <c r="C723">
        <v>151752694</v>
      </c>
      <c r="D723">
        <v>37345142</v>
      </c>
      <c r="E723">
        <v>37345137</v>
      </c>
      <c r="F723">
        <v>1</v>
      </c>
      <c r="G723">
        <v>37345137</v>
      </c>
      <c r="H723">
        <v>1</v>
      </c>
      <c r="I723" t="s">
        <v>497</v>
      </c>
      <c r="J723" t="s">
        <v>3</v>
      </c>
      <c r="K723" t="s">
        <v>498</v>
      </c>
      <c r="L723">
        <v>1191</v>
      </c>
      <c r="N723">
        <v>1013</v>
      </c>
      <c r="O723" t="s">
        <v>499</v>
      </c>
      <c r="P723" t="s">
        <v>499</v>
      </c>
      <c r="Q723">
        <v>1</v>
      </c>
      <c r="X723">
        <v>14.37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1</v>
      </c>
      <c r="AE723">
        <v>1</v>
      </c>
      <c r="AF723" t="s">
        <v>3</v>
      </c>
      <c r="AG723">
        <v>14.37</v>
      </c>
      <c r="AH723">
        <v>2</v>
      </c>
      <c r="AI723">
        <v>151752695</v>
      </c>
      <c r="AJ723">
        <v>609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</row>
    <row r="724" spans="1:44" x14ac:dyDescent="0.2">
      <c r="A724">
        <f>ROW(Source!A469)</f>
        <v>469</v>
      </c>
      <c r="B724">
        <v>151752700</v>
      </c>
      <c r="C724">
        <v>151752694</v>
      </c>
      <c r="D724">
        <v>37359120</v>
      </c>
      <c r="E724">
        <v>37345137</v>
      </c>
      <c r="F724">
        <v>1</v>
      </c>
      <c r="G724">
        <v>37345137</v>
      </c>
      <c r="H724">
        <v>3</v>
      </c>
      <c r="I724" t="s">
        <v>426</v>
      </c>
      <c r="J724" t="s">
        <v>3</v>
      </c>
      <c r="K724" t="s">
        <v>427</v>
      </c>
      <c r="L724">
        <v>1301</v>
      </c>
      <c r="N724">
        <v>1003</v>
      </c>
      <c r="O724" t="s">
        <v>134</v>
      </c>
      <c r="P724" t="s">
        <v>134</v>
      </c>
      <c r="Q724">
        <v>1</v>
      </c>
      <c r="X724">
        <v>102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 t="s">
        <v>3</v>
      </c>
      <c r="AG724">
        <v>102</v>
      </c>
      <c r="AH724">
        <v>2</v>
      </c>
      <c r="AI724">
        <v>151752696</v>
      </c>
      <c r="AJ724">
        <v>610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</row>
    <row r="725" spans="1:44" x14ac:dyDescent="0.2">
      <c r="A725">
        <f>ROW(Source!A469)</f>
        <v>469</v>
      </c>
      <c r="B725">
        <v>151752701</v>
      </c>
      <c r="C725">
        <v>151752694</v>
      </c>
      <c r="D725">
        <v>126078723</v>
      </c>
      <c r="E725">
        <v>37345137</v>
      </c>
      <c r="F725">
        <v>1</v>
      </c>
      <c r="G725">
        <v>37345137</v>
      </c>
      <c r="H725">
        <v>3</v>
      </c>
      <c r="I725" t="s">
        <v>429</v>
      </c>
      <c r="J725" t="s">
        <v>3</v>
      </c>
      <c r="K725" t="s">
        <v>430</v>
      </c>
      <c r="L725">
        <v>1354</v>
      </c>
      <c r="N725">
        <v>1010</v>
      </c>
      <c r="O725" t="s">
        <v>29</v>
      </c>
      <c r="P725" t="s">
        <v>29</v>
      </c>
      <c r="Q725">
        <v>1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 t="s">
        <v>3</v>
      </c>
      <c r="AG725">
        <v>0</v>
      </c>
      <c r="AH725">
        <v>2</v>
      </c>
      <c r="AI725">
        <v>151752697</v>
      </c>
      <c r="AJ725">
        <v>611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</row>
    <row r="726" spans="1:44" x14ac:dyDescent="0.2">
      <c r="A726">
        <f>ROW(Source!A469)</f>
        <v>469</v>
      </c>
      <c r="B726">
        <v>151752702</v>
      </c>
      <c r="C726">
        <v>151752694</v>
      </c>
      <c r="D726">
        <v>37359012</v>
      </c>
      <c r="E726">
        <v>37345137</v>
      </c>
      <c r="F726">
        <v>1</v>
      </c>
      <c r="G726">
        <v>37345137</v>
      </c>
      <c r="H726">
        <v>3</v>
      </c>
      <c r="I726" t="s">
        <v>432</v>
      </c>
      <c r="J726" t="s">
        <v>3</v>
      </c>
      <c r="K726" t="s">
        <v>433</v>
      </c>
      <c r="L726">
        <v>1354</v>
      </c>
      <c r="N726">
        <v>1010</v>
      </c>
      <c r="O726" t="s">
        <v>29</v>
      </c>
      <c r="P726" t="s">
        <v>29</v>
      </c>
      <c r="Q726">
        <v>1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 t="s">
        <v>3</v>
      </c>
      <c r="AG726">
        <v>0</v>
      </c>
      <c r="AH726">
        <v>2</v>
      </c>
      <c r="AI726">
        <v>151752698</v>
      </c>
      <c r="AJ726">
        <v>612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</row>
    <row r="727" spans="1:44" x14ac:dyDescent="0.2">
      <c r="A727">
        <f>ROW(Source!A486)</f>
        <v>486</v>
      </c>
      <c r="B727">
        <v>151752722</v>
      </c>
      <c r="C727">
        <v>151752711</v>
      </c>
      <c r="D727">
        <v>37345142</v>
      </c>
      <c r="E727">
        <v>37345137</v>
      </c>
      <c r="F727">
        <v>1</v>
      </c>
      <c r="G727">
        <v>37345137</v>
      </c>
      <c r="H727">
        <v>1</v>
      </c>
      <c r="I727" t="s">
        <v>497</v>
      </c>
      <c r="J727" t="s">
        <v>3</v>
      </c>
      <c r="K727" t="s">
        <v>498</v>
      </c>
      <c r="L727">
        <v>1191</v>
      </c>
      <c r="N727">
        <v>1013</v>
      </c>
      <c r="O727" t="s">
        <v>499</v>
      </c>
      <c r="P727" t="s">
        <v>499</v>
      </c>
      <c r="Q727">
        <v>1</v>
      </c>
      <c r="X727">
        <v>2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1</v>
      </c>
      <c r="AE727">
        <v>1</v>
      </c>
      <c r="AF727" t="s">
        <v>3</v>
      </c>
      <c r="AG727">
        <v>2</v>
      </c>
      <c r="AH727">
        <v>2</v>
      </c>
      <c r="AI727">
        <v>151752712</v>
      </c>
      <c r="AJ727">
        <v>613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</row>
    <row r="728" spans="1:44" x14ac:dyDescent="0.2">
      <c r="A728">
        <f>ROW(Source!A486)</f>
        <v>486</v>
      </c>
      <c r="B728">
        <v>151752723</v>
      </c>
      <c r="C728">
        <v>151752711</v>
      </c>
      <c r="D728">
        <v>37418018</v>
      </c>
      <c r="E728">
        <v>1</v>
      </c>
      <c r="F728">
        <v>1</v>
      </c>
      <c r="G728">
        <v>37345137</v>
      </c>
      <c r="H728">
        <v>2</v>
      </c>
      <c r="I728" t="s">
        <v>627</v>
      </c>
      <c r="J728" t="s">
        <v>628</v>
      </c>
      <c r="K728" t="s">
        <v>629</v>
      </c>
      <c r="L728">
        <v>1368</v>
      </c>
      <c r="N728">
        <v>1011</v>
      </c>
      <c r="O728" t="s">
        <v>503</v>
      </c>
      <c r="P728" t="s">
        <v>503</v>
      </c>
      <c r="Q728">
        <v>1</v>
      </c>
      <c r="X728">
        <v>0.28999999999999998</v>
      </c>
      <c r="Y728">
        <v>0</v>
      </c>
      <c r="Z728">
        <v>141.16</v>
      </c>
      <c r="AA728">
        <v>14.54</v>
      </c>
      <c r="AB728">
        <v>0</v>
      </c>
      <c r="AC728">
        <v>0</v>
      </c>
      <c r="AD728">
        <v>1</v>
      </c>
      <c r="AE728">
        <v>0</v>
      </c>
      <c r="AF728" t="s">
        <v>3</v>
      </c>
      <c r="AG728">
        <v>0.28999999999999998</v>
      </c>
      <c r="AH728">
        <v>2</v>
      </c>
      <c r="AI728">
        <v>151752713</v>
      </c>
      <c r="AJ728">
        <v>614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</row>
    <row r="729" spans="1:44" x14ac:dyDescent="0.2">
      <c r="A729">
        <f>ROW(Source!A486)</f>
        <v>486</v>
      </c>
      <c r="B729">
        <v>151752724</v>
      </c>
      <c r="C729">
        <v>151752711</v>
      </c>
      <c r="D729">
        <v>37394895</v>
      </c>
      <c r="E729">
        <v>1</v>
      </c>
      <c r="F729">
        <v>1</v>
      </c>
      <c r="G729">
        <v>37345137</v>
      </c>
      <c r="H729">
        <v>3</v>
      </c>
      <c r="I729" t="s">
        <v>630</v>
      </c>
      <c r="J729" t="s">
        <v>631</v>
      </c>
      <c r="K729" t="s">
        <v>632</v>
      </c>
      <c r="L729">
        <v>1301</v>
      </c>
      <c r="N729">
        <v>1003</v>
      </c>
      <c r="O729" t="s">
        <v>134</v>
      </c>
      <c r="P729" t="s">
        <v>134</v>
      </c>
      <c r="Q729">
        <v>1</v>
      </c>
      <c r="X729">
        <v>10</v>
      </c>
      <c r="Y729">
        <v>0.39</v>
      </c>
      <c r="Z729">
        <v>0</v>
      </c>
      <c r="AA729">
        <v>0</v>
      </c>
      <c r="AB729">
        <v>0</v>
      </c>
      <c r="AC729">
        <v>0</v>
      </c>
      <c r="AD729">
        <v>1</v>
      </c>
      <c r="AE729">
        <v>0</v>
      </c>
      <c r="AF729" t="s">
        <v>3</v>
      </c>
      <c r="AG729">
        <v>10</v>
      </c>
      <c r="AH729">
        <v>2</v>
      </c>
      <c r="AI729">
        <v>151752714</v>
      </c>
      <c r="AJ729">
        <v>615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</row>
    <row r="730" spans="1:44" x14ac:dyDescent="0.2">
      <c r="A730">
        <f>ROW(Source!A486)</f>
        <v>486</v>
      </c>
      <c r="B730">
        <v>151752725</v>
      </c>
      <c r="C730">
        <v>151752711</v>
      </c>
      <c r="D730">
        <v>37395786</v>
      </c>
      <c r="E730">
        <v>1</v>
      </c>
      <c r="F730">
        <v>1</v>
      </c>
      <c r="G730">
        <v>37345137</v>
      </c>
      <c r="H730">
        <v>3</v>
      </c>
      <c r="I730" t="s">
        <v>633</v>
      </c>
      <c r="J730" t="s">
        <v>634</v>
      </c>
      <c r="K730" t="s">
        <v>635</v>
      </c>
      <c r="L730">
        <v>1346</v>
      </c>
      <c r="N730">
        <v>1009</v>
      </c>
      <c r="O730" t="s">
        <v>507</v>
      </c>
      <c r="P730" t="s">
        <v>507</v>
      </c>
      <c r="Q730">
        <v>1</v>
      </c>
      <c r="X730">
        <v>0.10299999999999999</v>
      </c>
      <c r="Y730">
        <v>6.27</v>
      </c>
      <c r="Z730">
        <v>0</v>
      </c>
      <c r="AA730">
        <v>0</v>
      </c>
      <c r="AB730">
        <v>0</v>
      </c>
      <c r="AC730">
        <v>0</v>
      </c>
      <c r="AD730">
        <v>1</v>
      </c>
      <c r="AE730">
        <v>0</v>
      </c>
      <c r="AF730" t="s">
        <v>3</v>
      </c>
      <c r="AG730">
        <v>0.10299999999999999</v>
      </c>
      <c r="AH730">
        <v>2</v>
      </c>
      <c r="AI730">
        <v>151752715</v>
      </c>
      <c r="AJ730">
        <v>616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</row>
    <row r="731" spans="1:44" x14ac:dyDescent="0.2">
      <c r="A731">
        <f>ROW(Source!A486)</f>
        <v>486</v>
      </c>
      <c r="B731">
        <v>151752726</v>
      </c>
      <c r="C731">
        <v>151752711</v>
      </c>
      <c r="D731">
        <v>37393756</v>
      </c>
      <c r="E731">
        <v>1</v>
      </c>
      <c r="F731">
        <v>1</v>
      </c>
      <c r="G731">
        <v>37345137</v>
      </c>
      <c r="H731">
        <v>3</v>
      </c>
      <c r="I731" t="s">
        <v>524</v>
      </c>
      <c r="J731" t="s">
        <v>525</v>
      </c>
      <c r="K731" t="s">
        <v>526</v>
      </c>
      <c r="L731">
        <v>1346</v>
      </c>
      <c r="N731">
        <v>1009</v>
      </c>
      <c r="O731" t="s">
        <v>507</v>
      </c>
      <c r="P731" t="s">
        <v>507</v>
      </c>
      <c r="Q731">
        <v>1</v>
      </c>
      <c r="X731">
        <v>0.02</v>
      </c>
      <c r="Y731">
        <v>16.7</v>
      </c>
      <c r="Z731">
        <v>0</v>
      </c>
      <c r="AA731">
        <v>0</v>
      </c>
      <c r="AB731">
        <v>0</v>
      </c>
      <c r="AC731">
        <v>0</v>
      </c>
      <c r="AD731">
        <v>1</v>
      </c>
      <c r="AE731">
        <v>0</v>
      </c>
      <c r="AF731" t="s">
        <v>3</v>
      </c>
      <c r="AG731">
        <v>0.02</v>
      </c>
      <c r="AH731">
        <v>2</v>
      </c>
      <c r="AI731">
        <v>151752716</v>
      </c>
      <c r="AJ731">
        <v>617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</row>
    <row r="732" spans="1:44" x14ac:dyDescent="0.2">
      <c r="A732">
        <f>ROW(Source!A486)</f>
        <v>486</v>
      </c>
      <c r="B732">
        <v>151752727</v>
      </c>
      <c r="C732">
        <v>151752711</v>
      </c>
      <c r="D732">
        <v>37393898</v>
      </c>
      <c r="E732">
        <v>1</v>
      </c>
      <c r="F732">
        <v>1</v>
      </c>
      <c r="G732">
        <v>37345137</v>
      </c>
      <c r="H732">
        <v>3</v>
      </c>
      <c r="I732" t="s">
        <v>636</v>
      </c>
      <c r="J732" t="s">
        <v>637</v>
      </c>
      <c r="K732" t="s">
        <v>638</v>
      </c>
      <c r="L732">
        <v>1348</v>
      </c>
      <c r="N732">
        <v>1009</v>
      </c>
      <c r="O732" t="s">
        <v>511</v>
      </c>
      <c r="P732" t="s">
        <v>511</v>
      </c>
      <c r="Q732">
        <v>1000</v>
      </c>
      <c r="X732">
        <v>2.0000000000000002E-5</v>
      </c>
      <c r="Y732">
        <v>16189.08</v>
      </c>
      <c r="Z732">
        <v>0</v>
      </c>
      <c r="AA732">
        <v>0</v>
      </c>
      <c r="AB732">
        <v>0</v>
      </c>
      <c r="AC732">
        <v>0</v>
      </c>
      <c r="AD732">
        <v>1</v>
      </c>
      <c r="AE732">
        <v>0</v>
      </c>
      <c r="AF732" t="s">
        <v>3</v>
      </c>
      <c r="AG732">
        <v>2.0000000000000002E-5</v>
      </c>
      <c r="AH732">
        <v>2</v>
      </c>
      <c r="AI732">
        <v>151752717</v>
      </c>
      <c r="AJ732">
        <v>618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</row>
    <row r="733" spans="1:44" x14ac:dyDescent="0.2">
      <c r="A733">
        <f>ROW(Source!A486)</f>
        <v>486</v>
      </c>
      <c r="B733">
        <v>151752728</v>
      </c>
      <c r="C733">
        <v>151752711</v>
      </c>
      <c r="D733">
        <v>37394268</v>
      </c>
      <c r="E733">
        <v>1</v>
      </c>
      <c r="F733">
        <v>1</v>
      </c>
      <c r="G733">
        <v>37345137</v>
      </c>
      <c r="H733">
        <v>3</v>
      </c>
      <c r="I733" t="s">
        <v>508</v>
      </c>
      <c r="J733" t="s">
        <v>509</v>
      </c>
      <c r="K733" t="s">
        <v>510</v>
      </c>
      <c r="L733">
        <v>1348</v>
      </c>
      <c r="N733">
        <v>1009</v>
      </c>
      <c r="O733" t="s">
        <v>511</v>
      </c>
      <c r="P733" t="s">
        <v>511</v>
      </c>
      <c r="Q733">
        <v>1000</v>
      </c>
      <c r="X733">
        <v>2.0000000000000002E-5</v>
      </c>
      <c r="Y733">
        <v>60966</v>
      </c>
      <c r="Z733">
        <v>0</v>
      </c>
      <c r="AA733">
        <v>0</v>
      </c>
      <c r="AB733">
        <v>0</v>
      </c>
      <c r="AC733">
        <v>0</v>
      </c>
      <c r="AD733">
        <v>1</v>
      </c>
      <c r="AE733">
        <v>0</v>
      </c>
      <c r="AF733" t="s">
        <v>3</v>
      </c>
      <c r="AG733">
        <v>2.0000000000000002E-5</v>
      </c>
      <c r="AH733">
        <v>2</v>
      </c>
      <c r="AI733">
        <v>151752718</v>
      </c>
      <c r="AJ733">
        <v>619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</row>
    <row r="734" spans="1:44" x14ac:dyDescent="0.2">
      <c r="A734">
        <f>ROW(Source!A486)</f>
        <v>486</v>
      </c>
      <c r="B734">
        <v>151752729</v>
      </c>
      <c r="C734">
        <v>151752711</v>
      </c>
      <c r="D734">
        <v>37397185</v>
      </c>
      <c r="E734">
        <v>1</v>
      </c>
      <c r="F734">
        <v>1</v>
      </c>
      <c r="G734">
        <v>37345137</v>
      </c>
      <c r="H734">
        <v>3</v>
      </c>
      <c r="I734" t="s">
        <v>639</v>
      </c>
      <c r="J734" t="s">
        <v>640</v>
      </c>
      <c r="K734" t="s">
        <v>641</v>
      </c>
      <c r="L734">
        <v>1296</v>
      </c>
      <c r="N734">
        <v>1002</v>
      </c>
      <c r="O734" t="s">
        <v>560</v>
      </c>
      <c r="P734" t="s">
        <v>560</v>
      </c>
      <c r="Q734">
        <v>1</v>
      </c>
      <c r="X734">
        <v>2.1280000000000001</v>
      </c>
      <c r="Y734">
        <v>16.260000000000002</v>
      </c>
      <c r="Z734">
        <v>0</v>
      </c>
      <c r="AA734">
        <v>0</v>
      </c>
      <c r="AB734">
        <v>0</v>
      </c>
      <c r="AC734">
        <v>0</v>
      </c>
      <c r="AD734">
        <v>1</v>
      </c>
      <c r="AE734">
        <v>0</v>
      </c>
      <c r="AF734" t="s">
        <v>3</v>
      </c>
      <c r="AG734">
        <v>2.1280000000000001</v>
      </c>
      <c r="AH734">
        <v>2</v>
      </c>
      <c r="AI734">
        <v>151752719</v>
      </c>
      <c r="AJ734">
        <v>620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</row>
    <row r="735" spans="1:44" x14ac:dyDescent="0.2">
      <c r="A735">
        <f>ROW(Source!A486)</f>
        <v>486</v>
      </c>
      <c r="B735">
        <v>151752730</v>
      </c>
      <c r="C735">
        <v>151752711</v>
      </c>
      <c r="D735">
        <v>37397091</v>
      </c>
      <c r="E735">
        <v>1</v>
      </c>
      <c r="F735">
        <v>1</v>
      </c>
      <c r="G735">
        <v>37345137</v>
      </c>
      <c r="H735">
        <v>3</v>
      </c>
      <c r="I735" t="s">
        <v>512</v>
      </c>
      <c r="J735" t="s">
        <v>513</v>
      </c>
      <c r="K735" t="s">
        <v>514</v>
      </c>
      <c r="L735">
        <v>1349</v>
      </c>
      <c r="N735">
        <v>1009</v>
      </c>
      <c r="O735" t="s">
        <v>515</v>
      </c>
      <c r="P735" t="s">
        <v>515</v>
      </c>
      <c r="Q735">
        <v>1E-3</v>
      </c>
      <c r="X735">
        <v>4</v>
      </c>
      <c r="Y735">
        <v>7.0000000000000007E-2</v>
      </c>
      <c r="Z735">
        <v>0</v>
      </c>
      <c r="AA735">
        <v>0</v>
      </c>
      <c r="AB735">
        <v>0</v>
      </c>
      <c r="AC735">
        <v>0</v>
      </c>
      <c r="AD735">
        <v>1</v>
      </c>
      <c r="AE735">
        <v>0</v>
      </c>
      <c r="AF735" t="s">
        <v>3</v>
      </c>
      <c r="AG735">
        <v>4</v>
      </c>
      <c r="AH735">
        <v>2</v>
      </c>
      <c r="AI735">
        <v>151752720</v>
      </c>
      <c r="AJ735">
        <v>621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</row>
    <row r="736" spans="1:44" x14ac:dyDescent="0.2">
      <c r="A736">
        <f>ROW(Source!A486)</f>
        <v>486</v>
      </c>
      <c r="B736">
        <v>151752731</v>
      </c>
      <c r="C736">
        <v>151752711</v>
      </c>
      <c r="D736">
        <v>122131071</v>
      </c>
      <c r="E736">
        <v>37345137</v>
      </c>
      <c r="F736">
        <v>1</v>
      </c>
      <c r="G736">
        <v>37345137</v>
      </c>
      <c r="H736">
        <v>3</v>
      </c>
      <c r="I736" t="s">
        <v>360</v>
      </c>
      <c r="J736" t="s">
        <v>3</v>
      </c>
      <c r="K736" t="s">
        <v>361</v>
      </c>
      <c r="L736">
        <v>1354</v>
      </c>
      <c r="N736">
        <v>1010</v>
      </c>
      <c r="O736" t="s">
        <v>29</v>
      </c>
      <c r="P736" t="s">
        <v>29</v>
      </c>
      <c r="Q736">
        <v>1</v>
      </c>
      <c r="X736">
        <v>1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 t="s">
        <v>3</v>
      </c>
      <c r="AG736">
        <v>1</v>
      </c>
      <c r="AH736">
        <v>2</v>
      </c>
      <c r="AI736">
        <v>151752721</v>
      </c>
      <c r="AJ736">
        <v>622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</row>
    <row r="737" spans="1:44" x14ac:dyDescent="0.2">
      <c r="A737">
        <f>ROW(Source!A487)</f>
        <v>487</v>
      </c>
      <c r="B737">
        <v>151752722</v>
      </c>
      <c r="C737">
        <v>151752711</v>
      </c>
      <c r="D737">
        <v>37345142</v>
      </c>
      <c r="E737">
        <v>37345137</v>
      </c>
      <c r="F737">
        <v>1</v>
      </c>
      <c r="G737">
        <v>37345137</v>
      </c>
      <c r="H737">
        <v>1</v>
      </c>
      <c r="I737" t="s">
        <v>497</v>
      </c>
      <c r="J737" t="s">
        <v>3</v>
      </c>
      <c r="K737" t="s">
        <v>498</v>
      </c>
      <c r="L737">
        <v>1191</v>
      </c>
      <c r="N737">
        <v>1013</v>
      </c>
      <c r="O737" t="s">
        <v>499</v>
      </c>
      <c r="P737" t="s">
        <v>499</v>
      </c>
      <c r="Q737">
        <v>1</v>
      </c>
      <c r="X737">
        <v>2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1</v>
      </c>
      <c r="AE737">
        <v>1</v>
      </c>
      <c r="AF737" t="s">
        <v>3</v>
      </c>
      <c r="AG737">
        <v>2</v>
      </c>
      <c r="AH737">
        <v>2</v>
      </c>
      <c r="AI737">
        <v>151752712</v>
      </c>
      <c r="AJ737">
        <v>623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</row>
    <row r="738" spans="1:44" x14ac:dyDescent="0.2">
      <c r="A738">
        <f>ROW(Source!A487)</f>
        <v>487</v>
      </c>
      <c r="B738">
        <v>151752723</v>
      </c>
      <c r="C738">
        <v>151752711</v>
      </c>
      <c r="D738">
        <v>37418018</v>
      </c>
      <c r="E738">
        <v>1</v>
      </c>
      <c r="F738">
        <v>1</v>
      </c>
      <c r="G738">
        <v>37345137</v>
      </c>
      <c r="H738">
        <v>2</v>
      </c>
      <c r="I738" t="s">
        <v>627</v>
      </c>
      <c r="J738" t="s">
        <v>628</v>
      </c>
      <c r="K738" t="s">
        <v>629</v>
      </c>
      <c r="L738">
        <v>1368</v>
      </c>
      <c r="N738">
        <v>1011</v>
      </c>
      <c r="O738" t="s">
        <v>503</v>
      </c>
      <c r="P738" t="s">
        <v>503</v>
      </c>
      <c r="Q738">
        <v>1</v>
      </c>
      <c r="X738">
        <v>0.28999999999999998</v>
      </c>
      <c r="Y738">
        <v>0</v>
      </c>
      <c r="Z738">
        <v>141.16</v>
      </c>
      <c r="AA738">
        <v>14.54</v>
      </c>
      <c r="AB738">
        <v>0</v>
      </c>
      <c r="AC738">
        <v>0</v>
      </c>
      <c r="AD738">
        <v>1</v>
      </c>
      <c r="AE738">
        <v>0</v>
      </c>
      <c r="AF738" t="s">
        <v>3</v>
      </c>
      <c r="AG738">
        <v>0.28999999999999998</v>
      </c>
      <c r="AH738">
        <v>2</v>
      </c>
      <c r="AI738">
        <v>151752713</v>
      </c>
      <c r="AJ738">
        <v>624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</row>
    <row r="739" spans="1:44" x14ac:dyDescent="0.2">
      <c r="A739">
        <f>ROW(Source!A487)</f>
        <v>487</v>
      </c>
      <c r="B739">
        <v>151752724</v>
      </c>
      <c r="C739">
        <v>151752711</v>
      </c>
      <c r="D739">
        <v>37394895</v>
      </c>
      <c r="E739">
        <v>1</v>
      </c>
      <c r="F739">
        <v>1</v>
      </c>
      <c r="G739">
        <v>37345137</v>
      </c>
      <c r="H739">
        <v>3</v>
      </c>
      <c r="I739" t="s">
        <v>630</v>
      </c>
      <c r="J739" t="s">
        <v>631</v>
      </c>
      <c r="K739" t="s">
        <v>632</v>
      </c>
      <c r="L739">
        <v>1301</v>
      </c>
      <c r="N739">
        <v>1003</v>
      </c>
      <c r="O739" t="s">
        <v>134</v>
      </c>
      <c r="P739" t="s">
        <v>134</v>
      </c>
      <c r="Q739">
        <v>1</v>
      </c>
      <c r="X739">
        <v>10</v>
      </c>
      <c r="Y739">
        <v>0.39</v>
      </c>
      <c r="Z739">
        <v>0</v>
      </c>
      <c r="AA739">
        <v>0</v>
      </c>
      <c r="AB739">
        <v>0</v>
      </c>
      <c r="AC739">
        <v>0</v>
      </c>
      <c r="AD739">
        <v>1</v>
      </c>
      <c r="AE739">
        <v>0</v>
      </c>
      <c r="AF739" t="s">
        <v>3</v>
      </c>
      <c r="AG739">
        <v>10</v>
      </c>
      <c r="AH739">
        <v>2</v>
      </c>
      <c r="AI739">
        <v>151752714</v>
      </c>
      <c r="AJ739">
        <v>625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</row>
    <row r="740" spans="1:44" x14ac:dyDescent="0.2">
      <c r="A740">
        <f>ROW(Source!A487)</f>
        <v>487</v>
      </c>
      <c r="B740">
        <v>151752725</v>
      </c>
      <c r="C740">
        <v>151752711</v>
      </c>
      <c r="D740">
        <v>37395786</v>
      </c>
      <c r="E740">
        <v>1</v>
      </c>
      <c r="F740">
        <v>1</v>
      </c>
      <c r="G740">
        <v>37345137</v>
      </c>
      <c r="H740">
        <v>3</v>
      </c>
      <c r="I740" t="s">
        <v>633</v>
      </c>
      <c r="J740" t="s">
        <v>634</v>
      </c>
      <c r="K740" t="s">
        <v>635</v>
      </c>
      <c r="L740">
        <v>1346</v>
      </c>
      <c r="N740">
        <v>1009</v>
      </c>
      <c r="O740" t="s">
        <v>507</v>
      </c>
      <c r="P740" t="s">
        <v>507</v>
      </c>
      <c r="Q740">
        <v>1</v>
      </c>
      <c r="X740">
        <v>0.10299999999999999</v>
      </c>
      <c r="Y740">
        <v>6.27</v>
      </c>
      <c r="Z740">
        <v>0</v>
      </c>
      <c r="AA740">
        <v>0</v>
      </c>
      <c r="AB740">
        <v>0</v>
      </c>
      <c r="AC740">
        <v>0</v>
      </c>
      <c r="AD740">
        <v>1</v>
      </c>
      <c r="AE740">
        <v>0</v>
      </c>
      <c r="AF740" t="s">
        <v>3</v>
      </c>
      <c r="AG740">
        <v>0.10299999999999999</v>
      </c>
      <c r="AH740">
        <v>2</v>
      </c>
      <c r="AI740">
        <v>151752715</v>
      </c>
      <c r="AJ740">
        <v>626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</row>
    <row r="741" spans="1:44" x14ac:dyDescent="0.2">
      <c r="A741">
        <f>ROW(Source!A487)</f>
        <v>487</v>
      </c>
      <c r="B741">
        <v>151752726</v>
      </c>
      <c r="C741">
        <v>151752711</v>
      </c>
      <c r="D741">
        <v>37393756</v>
      </c>
      <c r="E741">
        <v>1</v>
      </c>
      <c r="F741">
        <v>1</v>
      </c>
      <c r="G741">
        <v>37345137</v>
      </c>
      <c r="H741">
        <v>3</v>
      </c>
      <c r="I741" t="s">
        <v>524</v>
      </c>
      <c r="J741" t="s">
        <v>525</v>
      </c>
      <c r="K741" t="s">
        <v>526</v>
      </c>
      <c r="L741">
        <v>1346</v>
      </c>
      <c r="N741">
        <v>1009</v>
      </c>
      <c r="O741" t="s">
        <v>507</v>
      </c>
      <c r="P741" t="s">
        <v>507</v>
      </c>
      <c r="Q741">
        <v>1</v>
      </c>
      <c r="X741">
        <v>0.02</v>
      </c>
      <c r="Y741">
        <v>16.7</v>
      </c>
      <c r="Z741">
        <v>0</v>
      </c>
      <c r="AA741">
        <v>0</v>
      </c>
      <c r="AB741">
        <v>0</v>
      </c>
      <c r="AC741">
        <v>0</v>
      </c>
      <c r="AD741">
        <v>1</v>
      </c>
      <c r="AE741">
        <v>0</v>
      </c>
      <c r="AF741" t="s">
        <v>3</v>
      </c>
      <c r="AG741">
        <v>0.02</v>
      </c>
      <c r="AH741">
        <v>2</v>
      </c>
      <c r="AI741">
        <v>151752716</v>
      </c>
      <c r="AJ741">
        <v>627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</row>
    <row r="742" spans="1:44" x14ac:dyDescent="0.2">
      <c r="A742">
        <f>ROW(Source!A487)</f>
        <v>487</v>
      </c>
      <c r="B742">
        <v>151752727</v>
      </c>
      <c r="C742">
        <v>151752711</v>
      </c>
      <c r="D742">
        <v>37393898</v>
      </c>
      <c r="E742">
        <v>1</v>
      </c>
      <c r="F742">
        <v>1</v>
      </c>
      <c r="G742">
        <v>37345137</v>
      </c>
      <c r="H742">
        <v>3</v>
      </c>
      <c r="I742" t="s">
        <v>636</v>
      </c>
      <c r="J742" t="s">
        <v>637</v>
      </c>
      <c r="K742" t="s">
        <v>638</v>
      </c>
      <c r="L742">
        <v>1348</v>
      </c>
      <c r="N742">
        <v>1009</v>
      </c>
      <c r="O742" t="s">
        <v>511</v>
      </c>
      <c r="P742" t="s">
        <v>511</v>
      </c>
      <c r="Q742">
        <v>1000</v>
      </c>
      <c r="X742">
        <v>2.0000000000000002E-5</v>
      </c>
      <c r="Y742">
        <v>16189.08</v>
      </c>
      <c r="Z742">
        <v>0</v>
      </c>
      <c r="AA742">
        <v>0</v>
      </c>
      <c r="AB742">
        <v>0</v>
      </c>
      <c r="AC742">
        <v>0</v>
      </c>
      <c r="AD742">
        <v>1</v>
      </c>
      <c r="AE742">
        <v>0</v>
      </c>
      <c r="AF742" t="s">
        <v>3</v>
      </c>
      <c r="AG742">
        <v>2.0000000000000002E-5</v>
      </c>
      <c r="AH742">
        <v>2</v>
      </c>
      <c r="AI742">
        <v>151752717</v>
      </c>
      <c r="AJ742">
        <v>628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</row>
    <row r="743" spans="1:44" x14ac:dyDescent="0.2">
      <c r="A743">
        <f>ROW(Source!A487)</f>
        <v>487</v>
      </c>
      <c r="B743">
        <v>151752728</v>
      </c>
      <c r="C743">
        <v>151752711</v>
      </c>
      <c r="D743">
        <v>37394268</v>
      </c>
      <c r="E743">
        <v>1</v>
      </c>
      <c r="F743">
        <v>1</v>
      </c>
      <c r="G743">
        <v>37345137</v>
      </c>
      <c r="H743">
        <v>3</v>
      </c>
      <c r="I743" t="s">
        <v>508</v>
      </c>
      <c r="J743" t="s">
        <v>509</v>
      </c>
      <c r="K743" t="s">
        <v>510</v>
      </c>
      <c r="L743">
        <v>1348</v>
      </c>
      <c r="N743">
        <v>1009</v>
      </c>
      <c r="O743" t="s">
        <v>511</v>
      </c>
      <c r="P743" t="s">
        <v>511</v>
      </c>
      <c r="Q743">
        <v>1000</v>
      </c>
      <c r="X743">
        <v>2.0000000000000002E-5</v>
      </c>
      <c r="Y743">
        <v>60966</v>
      </c>
      <c r="Z743">
        <v>0</v>
      </c>
      <c r="AA743">
        <v>0</v>
      </c>
      <c r="AB743">
        <v>0</v>
      </c>
      <c r="AC743">
        <v>0</v>
      </c>
      <c r="AD743">
        <v>1</v>
      </c>
      <c r="AE743">
        <v>0</v>
      </c>
      <c r="AF743" t="s">
        <v>3</v>
      </c>
      <c r="AG743">
        <v>2.0000000000000002E-5</v>
      </c>
      <c r="AH743">
        <v>2</v>
      </c>
      <c r="AI743">
        <v>151752718</v>
      </c>
      <c r="AJ743">
        <v>629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</row>
    <row r="744" spans="1:44" x14ac:dyDescent="0.2">
      <c r="A744">
        <f>ROW(Source!A487)</f>
        <v>487</v>
      </c>
      <c r="B744">
        <v>151752729</v>
      </c>
      <c r="C744">
        <v>151752711</v>
      </c>
      <c r="D744">
        <v>37397185</v>
      </c>
      <c r="E744">
        <v>1</v>
      </c>
      <c r="F744">
        <v>1</v>
      </c>
      <c r="G744">
        <v>37345137</v>
      </c>
      <c r="H744">
        <v>3</v>
      </c>
      <c r="I744" t="s">
        <v>639</v>
      </c>
      <c r="J744" t="s">
        <v>640</v>
      </c>
      <c r="K744" t="s">
        <v>641</v>
      </c>
      <c r="L744">
        <v>1296</v>
      </c>
      <c r="N744">
        <v>1002</v>
      </c>
      <c r="O744" t="s">
        <v>560</v>
      </c>
      <c r="P744" t="s">
        <v>560</v>
      </c>
      <c r="Q744">
        <v>1</v>
      </c>
      <c r="X744">
        <v>2.1280000000000001</v>
      </c>
      <c r="Y744">
        <v>16.260000000000002</v>
      </c>
      <c r="Z744">
        <v>0</v>
      </c>
      <c r="AA744">
        <v>0</v>
      </c>
      <c r="AB744">
        <v>0</v>
      </c>
      <c r="AC744">
        <v>0</v>
      </c>
      <c r="AD744">
        <v>1</v>
      </c>
      <c r="AE744">
        <v>0</v>
      </c>
      <c r="AF744" t="s">
        <v>3</v>
      </c>
      <c r="AG744">
        <v>2.1280000000000001</v>
      </c>
      <c r="AH744">
        <v>2</v>
      </c>
      <c r="AI744">
        <v>151752719</v>
      </c>
      <c r="AJ744">
        <v>630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</row>
    <row r="745" spans="1:44" x14ac:dyDescent="0.2">
      <c r="A745">
        <f>ROW(Source!A487)</f>
        <v>487</v>
      </c>
      <c r="B745">
        <v>151752730</v>
      </c>
      <c r="C745">
        <v>151752711</v>
      </c>
      <c r="D745">
        <v>37397091</v>
      </c>
      <c r="E745">
        <v>1</v>
      </c>
      <c r="F745">
        <v>1</v>
      </c>
      <c r="G745">
        <v>37345137</v>
      </c>
      <c r="H745">
        <v>3</v>
      </c>
      <c r="I745" t="s">
        <v>512</v>
      </c>
      <c r="J745" t="s">
        <v>513</v>
      </c>
      <c r="K745" t="s">
        <v>514</v>
      </c>
      <c r="L745">
        <v>1349</v>
      </c>
      <c r="N745">
        <v>1009</v>
      </c>
      <c r="O745" t="s">
        <v>515</v>
      </c>
      <c r="P745" t="s">
        <v>515</v>
      </c>
      <c r="Q745">
        <v>1E-3</v>
      </c>
      <c r="X745">
        <v>4</v>
      </c>
      <c r="Y745">
        <v>7.0000000000000007E-2</v>
      </c>
      <c r="Z745">
        <v>0</v>
      </c>
      <c r="AA745">
        <v>0</v>
      </c>
      <c r="AB745">
        <v>0</v>
      </c>
      <c r="AC745">
        <v>0</v>
      </c>
      <c r="AD745">
        <v>1</v>
      </c>
      <c r="AE745">
        <v>0</v>
      </c>
      <c r="AF745" t="s">
        <v>3</v>
      </c>
      <c r="AG745">
        <v>4</v>
      </c>
      <c r="AH745">
        <v>2</v>
      </c>
      <c r="AI745">
        <v>151752720</v>
      </c>
      <c r="AJ745">
        <v>631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</row>
    <row r="746" spans="1:44" x14ac:dyDescent="0.2">
      <c r="A746">
        <f>ROW(Source!A487)</f>
        <v>487</v>
      </c>
      <c r="B746">
        <v>151752731</v>
      </c>
      <c r="C746">
        <v>151752711</v>
      </c>
      <c r="D746">
        <v>122131071</v>
      </c>
      <c r="E746">
        <v>37345137</v>
      </c>
      <c r="F746">
        <v>1</v>
      </c>
      <c r="G746">
        <v>37345137</v>
      </c>
      <c r="H746">
        <v>3</v>
      </c>
      <c r="I746" t="s">
        <v>360</v>
      </c>
      <c r="J746" t="s">
        <v>3</v>
      </c>
      <c r="K746" t="s">
        <v>361</v>
      </c>
      <c r="L746">
        <v>1354</v>
      </c>
      <c r="N746">
        <v>1010</v>
      </c>
      <c r="O746" t="s">
        <v>29</v>
      </c>
      <c r="P746" t="s">
        <v>29</v>
      </c>
      <c r="Q746">
        <v>1</v>
      </c>
      <c r="X746">
        <v>1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 t="s">
        <v>3</v>
      </c>
      <c r="AG746">
        <v>1</v>
      </c>
      <c r="AH746">
        <v>2</v>
      </c>
      <c r="AI746">
        <v>151752721</v>
      </c>
      <c r="AJ746">
        <v>632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</row>
    <row r="747" spans="1:44" x14ac:dyDescent="0.2">
      <c r="A747">
        <f>ROW(Source!A494)</f>
        <v>494</v>
      </c>
      <c r="B747">
        <v>151752754</v>
      </c>
      <c r="C747">
        <v>151752735</v>
      </c>
      <c r="D747">
        <v>37345142</v>
      </c>
      <c r="E747">
        <v>37345137</v>
      </c>
      <c r="F747">
        <v>1</v>
      </c>
      <c r="G747">
        <v>37345137</v>
      </c>
      <c r="H747">
        <v>1</v>
      </c>
      <c r="I747" t="s">
        <v>497</v>
      </c>
      <c r="J747" t="s">
        <v>3</v>
      </c>
      <c r="K747" t="s">
        <v>498</v>
      </c>
      <c r="L747">
        <v>1191</v>
      </c>
      <c r="N747">
        <v>1013</v>
      </c>
      <c r="O747" t="s">
        <v>499</v>
      </c>
      <c r="P747" t="s">
        <v>499</v>
      </c>
      <c r="Q747">
        <v>1</v>
      </c>
      <c r="X747">
        <v>26.8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1</v>
      </c>
      <c r="AE747">
        <v>1</v>
      </c>
      <c r="AF747" t="s">
        <v>3</v>
      </c>
      <c r="AG747">
        <v>26.8</v>
      </c>
      <c r="AH747">
        <v>2</v>
      </c>
      <c r="AI747">
        <v>151752736</v>
      </c>
      <c r="AJ747">
        <v>633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</row>
    <row r="748" spans="1:44" x14ac:dyDescent="0.2">
      <c r="A748">
        <f>ROW(Source!A494)</f>
        <v>494</v>
      </c>
      <c r="B748">
        <v>151752755</v>
      </c>
      <c r="C748">
        <v>151752735</v>
      </c>
      <c r="D748">
        <v>37418162</v>
      </c>
      <c r="E748">
        <v>1</v>
      </c>
      <c r="F748">
        <v>1</v>
      </c>
      <c r="G748">
        <v>37345137</v>
      </c>
      <c r="H748">
        <v>2</v>
      </c>
      <c r="I748" t="s">
        <v>591</v>
      </c>
      <c r="J748" t="s">
        <v>592</v>
      </c>
      <c r="K748" t="s">
        <v>593</v>
      </c>
      <c r="L748">
        <v>1368</v>
      </c>
      <c r="N748">
        <v>1011</v>
      </c>
      <c r="O748" t="s">
        <v>503</v>
      </c>
      <c r="P748" t="s">
        <v>503</v>
      </c>
      <c r="Q748">
        <v>1</v>
      </c>
      <c r="X748">
        <v>5.53</v>
      </c>
      <c r="Y748">
        <v>0</v>
      </c>
      <c r="Z748">
        <v>7.11</v>
      </c>
      <c r="AA748">
        <v>0</v>
      </c>
      <c r="AB748">
        <v>0</v>
      </c>
      <c r="AC748">
        <v>0</v>
      </c>
      <c r="AD748">
        <v>1</v>
      </c>
      <c r="AE748">
        <v>0</v>
      </c>
      <c r="AF748" t="s">
        <v>3</v>
      </c>
      <c r="AG748">
        <v>5.53</v>
      </c>
      <c r="AH748">
        <v>2</v>
      </c>
      <c r="AI748">
        <v>151752737</v>
      </c>
      <c r="AJ748">
        <v>634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</row>
    <row r="749" spans="1:44" x14ac:dyDescent="0.2">
      <c r="A749">
        <f>ROW(Source!A494)</f>
        <v>494</v>
      </c>
      <c r="B749">
        <v>151752756</v>
      </c>
      <c r="C749">
        <v>151752735</v>
      </c>
      <c r="D749">
        <v>37418445</v>
      </c>
      <c r="E749">
        <v>1</v>
      </c>
      <c r="F749">
        <v>1</v>
      </c>
      <c r="G749">
        <v>37345137</v>
      </c>
      <c r="H749">
        <v>2</v>
      </c>
      <c r="I749" t="s">
        <v>567</v>
      </c>
      <c r="J749" t="s">
        <v>568</v>
      </c>
      <c r="K749" t="s">
        <v>569</v>
      </c>
      <c r="L749">
        <v>1368</v>
      </c>
      <c r="N749">
        <v>1011</v>
      </c>
      <c r="O749" t="s">
        <v>503</v>
      </c>
      <c r="P749" t="s">
        <v>503</v>
      </c>
      <c r="Q749">
        <v>1</v>
      </c>
      <c r="X749">
        <v>0.43</v>
      </c>
      <c r="Y749">
        <v>0</v>
      </c>
      <c r="Z749">
        <v>83.1</v>
      </c>
      <c r="AA749">
        <v>12.62</v>
      </c>
      <c r="AB749">
        <v>0</v>
      </c>
      <c r="AC749">
        <v>0</v>
      </c>
      <c r="AD749">
        <v>1</v>
      </c>
      <c r="AE749">
        <v>0</v>
      </c>
      <c r="AF749" t="s">
        <v>3</v>
      </c>
      <c r="AG749">
        <v>0.43</v>
      </c>
      <c r="AH749">
        <v>2</v>
      </c>
      <c r="AI749">
        <v>151752738</v>
      </c>
      <c r="AJ749">
        <v>635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</row>
    <row r="750" spans="1:44" x14ac:dyDescent="0.2">
      <c r="A750">
        <f>ROW(Source!A494)</f>
        <v>494</v>
      </c>
      <c r="B750">
        <v>151752757</v>
      </c>
      <c r="C750">
        <v>151752735</v>
      </c>
      <c r="D750">
        <v>37418483</v>
      </c>
      <c r="E750">
        <v>1</v>
      </c>
      <c r="F750">
        <v>1</v>
      </c>
      <c r="G750">
        <v>37345137</v>
      </c>
      <c r="H750">
        <v>2</v>
      </c>
      <c r="I750" t="s">
        <v>594</v>
      </c>
      <c r="J750" t="s">
        <v>595</v>
      </c>
      <c r="K750" t="s">
        <v>596</v>
      </c>
      <c r="L750">
        <v>1368</v>
      </c>
      <c r="N750">
        <v>1011</v>
      </c>
      <c r="O750" t="s">
        <v>503</v>
      </c>
      <c r="P750" t="s">
        <v>503</v>
      </c>
      <c r="Q750">
        <v>1</v>
      </c>
      <c r="X750">
        <v>5.33</v>
      </c>
      <c r="Y750">
        <v>0</v>
      </c>
      <c r="Z750">
        <v>0.77</v>
      </c>
      <c r="AA750">
        <v>0</v>
      </c>
      <c r="AB750">
        <v>0</v>
      </c>
      <c r="AC750">
        <v>0</v>
      </c>
      <c r="AD750">
        <v>1</v>
      </c>
      <c r="AE750">
        <v>0</v>
      </c>
      <c r="AF750" t="s">
        <v>3</v>
      </c>
      <c r="AG750">
        <v>5.33</v>
      </c>
      <c r="AH750">
        <v>2</v>
      </c>
      <c r="AI750">
        <v>151752739</v>
      </c>
      <c r="AJ750">
        <v>636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</row>
    <row r="751" spans="1:44" x14ac:dyDescent="0.2">
      <c r="A751">
        <f>ROW(Source!A494)</f>
        <v>494</v>
      </c>
      <c r="B751">
        <v>151752758</v>
      </c>
      <c r="C751">
        <v>151752735</v>
      </c>
      <c r="D751">
        <v>113490354</v>
      </c>
      <c r="E751">
        <v>1</v>
      </c>
      <c r="F751">
        <v>1</v>
      </c>
      <c r="G751">
        <v>37345137</v>
      </c>
      <c r="H751">
        <v>2</v>
      </c>
      <c r="I751" t="s">
        <v>612</v>
      </c>
      <c r="J751" t="s">
        <v>613</v>
      </c>
      <c r="K751" t="s">
        <v>614</v>
      </c>
      <c r="L751">
        <v>1368</v>
      </c>
      <c r="N751">
        <v>1011</v>
      </c>
      <c r="O751" t="s">
        <v>503</v>
      </c>
      <c r="P751" t="s">
        <v>503</v>
      </c>
      <c r="Q751">
        <v>1</v>
      </c>
      <c r="X751">
        <v>17.5</v>
      </c>
      <c r="Y751">
        <v>0</v>
      </c>
      <c r="Z751">
        <v>24.13</v>
      </c>
      <c r="AA751">
        <v>12.62</v>
      </c>
      <c r="AB751">
        <v>0</v>
      </c>
      <c r="AC751">
        <v>0</v>
      </c>
      <c r="AD751">
        <v>1</v>
      </c>
      <c r="AE751">
        <v>0</v>
      </c>
      <c r="AF751" t="s">
        <v>3</v>
      </c>
      <c r="AG751">
        <v>17.5</v>
      </c>
      <c r="AH751">
        <v>2</v>
      </c>
      <c r="AI751">
        <v>151752740</v>
      </c>
      <c r="AJ751">
        <v>637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</row>
    <row r="752" spans="1:44" x14ac:dyDescent="0.2">
      <c r="A752">
        <f>ROW(Source!A494)</f>
        <v>494</v>
      </c>
      <c r="B752">
        <v>151752759</v>
      </c>
      <c r="C752">
        <v>151752735</v>
      </c>
      <c r="D752">
        <v>37394962</v>
      </c>
      <c r="E752">
        <v>1</v>
      </c>
      <c r="F752">
        <v>1</v>
      </c>
      <c r="G752">
        <v>37345137</v>
      </c>
      <c r="H752">
        <v>3</v>
      </c>
      <c r="I752" t="s">
        <v>597</v>
      </c>
      <c r="J752" t="s">
        <v>598</v>
      </c>
      <c r="K752" t="s">
        <v>599</v>
      </c>
      <c r="L752">
        <v>1348</v>
      </c>
      <c r="N752">
        <v>1009</v>
      </c>
      <c r="O752" t="s">
        <v>511</v>
      </c>
      <c r="P752" t="s">
        <v>511</v>
      </c>
      <c r="Q752">
        <v>1000</v>
      </c>
      <c r="X752">
        <v>1.0499999999999999E-3</v>
      </c>
      <c r="Y752">
        <v>8596.85</v>
      </c>
      <c r="Z752">
        <v>0</v>
      </c>
      <c r="AA752">
        <v>0</v>
      </c>
      <c r="AB752">
        <v>0</v>
      </c>
      <c r="AC752">
        <v>0</v>
      </c>
      <c r="AD752">
        <v>1</v>
      </c>
      <c r="AE752">
        <v>0</v>
      </c>
      <c r="AF752" t="s">
        <v>3</v>
      </c>
      <c r="AG752">
        <v>1.0499999999999999E-3</v>
      </c>
      <c r="AH752">
        <v>2</v>
      </c>
      <c r="AI752">
        <v>151752741</v>
      </c>
      <c r="AJ752">
        <v>638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</row>
    <row r="753" spans="1:44" x14ac:dyDescent="0.2">
      <c r="A753">
        <f>ROW(Source!A494)</f>
        <v>494</v>
      </c>
      <c r="B753">
        <v>151752760</v>
      </c>
      <c r="C753">
        <v>151752735</v>
      </c>
      <c r="D753">
        <v>37393667</v>
      </c>
      <c r="E753">
        <v>1</v>
      </c>
      <c r="F753">
        <v>1</v>
      </c>
      <c r="G753">
        <v>37345137</v>
      </c>
      <c r="H753">
        <v>3</v>
      </c>
      <c r="I753" t="s">
        <v>618</v>
      </c>
      <c r="J753" t="s">
        <v>619</v>
      </c>
      <c r="K753" t="s">
        <v>620</v>
      </c>
      <c r="L753">
        <v>1354</v>
      </c>
      <c r="N753">
        <v>1010</v>
      </c>
      <c r="O753" t="s">
        <v>29</v>
      </c>
      <c r="P753" t="s">
        <v>29</v>
      </c>
      <c r="Q753">
        <v>1</v>
      </c>
      <c r="X753">
        <v>82</v>
      </c>
      <c r="Y753">
        <v>0.89</v>
      </c>
      <c r="Z753">
        <v>0</v>
      </c>
      <c r="AA753">
        <v>0</v>
      </c>
      <c r="AB753">
        <v>0</v>
      </c>
      <c r="AC753">
        <v>0</v>
      </c>
      <c r="AD753">
        <v>1</v>
      </c>
      <c r="AE753">
        <v>0</v>
      </c>
      <c r="AF753" t="s">
        <v>3</v>
      </c>
      <c r="AG753">
        <v>82</v>
      </c>
      <c r="AH753">
        <v>2</v>
      </c>
      <c r="AI753">
        <v>151752742</v>
      </c>
      <c r="AJ753">
        <v>639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</row>
    <row r="754" spans="1:44" x14ac:dyDescent="0.2">
      <c r="A754">
        <f>ROW(Source!A494)</f>
        <v>494</v>
      </c>
      <c r="B754">
        <v>151752761</v>
      </c>
      <c r="C754">
        <v>151752735</v>
      </c>
      <c r="D754">
        <v>37396617</v>
      </c>
      <c r="E754">
        <v>1</v>
      </c>
      <c r="F754">
        <v>1</v>
      </c>
      <c r="G754">
        <v>37345137</v>
      </c>
      <c r="H754">
        <v>3</v>
      </c>
      <c r="I754" t="s">
        <v>642</v>
      </c>
      <c r="J754" t="s">
        <v>643</v>
      </c>
      <c r="K754" t="s">
        <v>644</v>
      </c>
      <c r="L754">
        <v>1346</v>
      </c>
      <c r="N754">
        <v>1009</v>
      </c>
      <c r="O754" t="s">
        <v>507</v>
      </c>
      <c r="P754" t="s">
        <v>507</v>
      </c>
      <c r="Q754">
        <v>1</v>
      </c>
      <c r="X754">
        <v>0.03</v>
      </c>
      <c r="Y754">
        <v>520.52</v>
      </c>
      <c r="Z754">
        <v>0</v>
      </c>
      <c r="AA754">
        <v>0</v>
      </c>
      <c r="AB754">
        <v>0</v>
      </c>
      <c r="AC754">
        <v>0</v>
      </c>
      <c r="AD754">
        <v>1</v>
      </c>
      <c r="AE754">
        <v>0</v>
      </c>
      <c r="AF754" t="s">
        <v>3</v>
      </c>
      <c r="AG754">
        <v>0.03</v>
      </c>
      <c r="AH754">
        <v>2</v>
      </c>
      <c r="AI754">
        <v>151752743</v>
      </c>
      <c r="AJ754">
        <v>640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</row>
    <row r="755" spans="1:44" x14ac:dyDescent="0.2">
      <c r="A755">
        <f>ROW(Source!A494)</f>
        <v>494</v>
      </c>
      <c r="B755">
        <v>151752762</v>
      </c>
      <c r="C755">
        <v>151752735</v>
      </c>
      <c r="D755">
        <v>37393898</v>
      </c>
      <c r="E755">
        <v>1</v>
      </c>
      <c r="F755">
        <v>1</v>
      </c>
      <c r="G755">
        <v>37345137</v>
      </c>
      <c r="H755">
        <v>3</v>
      </c>
      <c r="I755" t="s">
        <v>636</v>
      </c>
      <c r="J755" t="s">
        <v>637</v>
      </c>
      <c r="K755" t="s">
        <v>638</v>
      </c>
      <c r="L755">
        <v>1348</v>
      </c>
      <c r="N755">
        <v>1009</v>
      </c>
      <c r="O755" t="s">
        <v>511</v>
      </c>
      <c r="P755" t="s">
        <v>511</v>
      </c>
      <c r="Q755">
        <v>1000</v>
      </c>
      <c r="X755">
        <v>6.8000000000000005E-4</v>
      </c>
      <c r="Y755">
        <v>16189.08</v>
      </c>
      <c r="Z755">
        <v>0</v>
      </c>
      <c r="AA755">
        <v>0</v>
      </c>
      <c r="AB755">
        <v>0</v>
      </c>
      <c r="AC755">
        <v>0</v>
      </c>
      <c r="AD755">
        <v>1</v>
      </c>
      <c r="AE755">
        <v>0</v>
      </c>
      <c r="AF755" t="s">
        <v>3</v>
      </c>
      <c r="AG755">
        <v>6.8000000000000005E-4</v>
      </c>
      <c r="AH755">
        <v>2</v>
      </c>
      <c r="AI755">
        <v>151752744</v>
      </c>
      <c r="AJ755">
        <v>641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</row>
    <row r="756" spans="1:44" x14ac:dyDescent="0.2">
      <c r="A756">
        <f>ROW(Source!A494)</f>
        <v>494</v>
      </c>
      <c r="B756">
        <v>151752763</v>
      </c>
      <c r="C756">
        <v>151752735</v>
      </c>
      <c r="D756">
        <v>37394291</v>
      </c>
      <c r="E756">
        <v>1</v>
      </c>
      <c r="F756">
        <v>1</v>
      </c>
      <c r="G756">
        <v>37345137</v>
      </c>
      <c r="H756">
        <v>3</v>
      </c>
      <c r="I756" t="s">
        <v>645</v>
      </c>
      <c r="J756" t="s">
        <v>646</v>
      </c>
      <c r="K756" t="s">
        <v>647</v>
      </c>
      <c r="L756">
        <v>1348</v>
      </c>
      <c r="N756">
        <v>1009</v>
      </c>
      <c r="O756" t="s">
        <v>511</v>
      </c>
      <c r="P756" t="s">
        <v>511</v>
      </c>
      <c r="Q756">
        <v>1000</v>
      </c>
      <c r="X756">
        <v>2.0999999999999999E-3</v>
      </c>
      <c r="Y756">
        <v>7982.5</v>
      </c>
      <c r="Z756">
        <v>0</v>
      </c>
      <c r="AA756">
        <v>0</v>
      </c>
      <c r="AB756">
        <v>0</v>
      </c>
      <c r="AC756">
        <v>0</v>
      </c>
      <c r="AD756">
        <v>1</v>
      </c>
      <c r="AE756">
        <v>0</v>
      </c>
      <c r="AF756" t="s">
        <v>3</v>
      </c>
      <c r="AG756">
        <v>2.0999999999999999E-3</v>
      </c>
      <c r="AH756">
        <v>2</v>
      </c>
      <c r="AI756">
        <v>151752745</v>
      </c>
      <c r="AJ756">
        <v>642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</row>
    <row r="757" spans="1:44" x14ac:dyDescent="0.2">
      <c r="A757">
        <f>ROW(Source!A494)</f>
        <v>494</v>
      </c>
      <c r="B757">
        <v>151752764</v>
      </c>
      <c r="C757">
        <v>151752735</v>
      </c>
      <c r="D757">
        <v>113490145</v>
      </c>
      <c r="E757">
        <v>1</v>
      </c>
      <c r="F757">
        <v>1</v>
      </c>
      <c r="G757">
        <v>37345137</v>
      </c>
      <c r="H757">
        <v>3</v>
      </c>
      <c r="I757" t="s">
        <v>648</v>
      </c>
      <c r="J757" t="s">
        <v>649</v>
      </c>
      <c r="K757" t="s">
        <v>650</v>
      </c>
      <c r="L757">
        <v>1358</v>
      </c>
      <c r="N757">
        <v>1010</v>
      </c>
      <c r="O757" t="s">
        <v>311</v>
      </c>
      <c r="P757" t="s">
        <v>311</v>
      </c>
      <c r="Q757">
        <v>10</v>
      </c>
      <c r="X757">
        <v>1.02</v>
      </c>
      <c r="Y757">
        <v>5.46</v>
      </c>
      <c r="Z757">
        <v>0</v>
      </c>
      <c r="AA757">
        <v>0</v>
      </c>
      <c r="AB757">
        <v>0</v>
      </c>
      <c r="AC757">
        <v>0</v>
      </c>
      <c r="AD757">
        <v>1</v>
      </c>
      <c r="AE757">
        <v>0</v>
      </c>
      <c r="AF757" t="s">
        <v>3</v>
      </c>
      <c r="AG757">
        <v>1.02</v>
      </c>
      <c r="AH757">
        <v>2</v>
      </c>
      <c r="AI757">
        <v>151752746</v>
      </c>
      <c r="AJ757">
        <v>643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</row>
    <row r="758" spans="1:44" x14ac:dyDescent="0.2">
      <c r="A758">
        <f>ROW(Source!A494)</f>
        <v>494</v>
      </c>
      <c r="B758">
        <v>151752765</v>
      </c>
      <c r="C758">
        <v>151752735</v>
      </c>
      <c r="D758">
        <v>122156179</v>
      </c>
      <c r="E758">
        <v>1</v>
      </c>
      <c r="F758">
        <v>1</v>
      </c>
      <c r="G758">
        <v>37345137</v>
      </c>
      <c r="H758">
        <v>3</v>
      </c>
      <c r="I758" t="s">
        <v>651</v>
      </c>
      <c r="J758" t="s">
        <v>652</v>
      </c>
      <c r="K758" t="s">
        <v>653</v>
      </c>
      <c r="L758">
        <v>1354</v>
      </c>
      <c r="N758">
        <v>1010</v>
      </c>
      <c r="O758" t="s">
        <v>29</v>
      </c>
      <c r="P758" t="s">
        <v>29</v>
      </c>
      <c r="Q758">
        <v>1</v>
      </c>
      <c r="X758">
        <v>8</v>
      </c>
      <c r="Y758">
        <v>14.99</v>
      </c>
      <c r="Z758">
        <v>0</v>
      </c>
      <c r="AA758">
        <v>0</v>
      </c>
      <c r="AB758">
        <v>0</v>
      </c>
      <c r="AC758">
        <v>0</v>
      </c>
      <c r="AD758">
        <v>1</v>
      </c>
      <c r="AE758">
        <v>0</v>
      </c>
      <c r="AF758" t="s">
        <v>3</v>
      </c>
      <c r="AG758">
        <v>8</v>
      </c>
      <c r="AH758">
        <v>2</v>
      </c>
      <c r="AI758">
        <v>151752747</v>
      </c>
      <c r="AJ758">
        <v>644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</row>
    <row r="759" spans="1:44" x14ac:dyDescent="0.2">
      <c r="A759">
        <f>ROW(Source!A494)</f>
        <v>494</v>
      </c>
      <c r="B759">
        <v>151752766</v>
      </c>
      <c r="C759">
        <v>151752735</v>
      </c>
      <c r="D759">
        <v>37406939</v>
      </c>
      <c r="E759">
        <v>1</v>
      </c>
      <c r="F759">
        <v>1</v>
      </c>
      <c r="G759">
        <v>37345137</v>
      </c>
      <c r="H759">
        <v>3</v>
      </c>
      <c r="I759" t="s">
        <v>654</v>
      </c>
      <c r="J759" t="s">
        <v>655</v>
      </c>
      <c r="K759" t="s">
        <v>656</v>
      </c>
      <c r="L759">
        <v>1356</v>
      </c>
      <c r="N759">
        <v>1010</v>
      </c>
      <c r="O759" t="s">
        <v>176</v>
      </c>
      <c r="P759" t="s">
        <v>176</v>
      </c>
      <c r="Q759">
        <v>1000</v>
      </c>
      <c r="X759">
        <v>4.1000000000000002E-2</v>
      </c>
      <c r="Y759">
        <v>920</v>
      </c>
      <c r="Z759">
        <v>0</v>
      </c>
      <c r="AA759">
        <v>0</v>
      </c>
      <c r="AB759">
        <v>0</v>
      </c>
      <c r="AC759">
        <v>0</v>
      </c>
      <c r="AD759">
        <v>1</v>
      </c>
      <c r="AE759">
        <v>0</v>
      </c>
      <c r="AF759" t="s">
        <v>3</v>
      </c>
      <c r="AG759">
        <v>4.1000000000000002E-2</v>
      </c>
      <c r="AH759">
        <v>2</v>
      </c>
      <c r="AI759">
        <v>151752748</v>
      </c>
      <c r="AJ759">
        <v>645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</row>
    <row r="760" spans="1:44" x14ac:dyDescent="0.2">
      <c r="A760">
        <f>ROW(Source!A494)</f>
        <v>494</v>
      </c>
      <c r="B760">
        <v>151752767</v>
      </c>
      <c r="C760">
        <v>151752735</v>
      </c>
      <c r="D760">
        <v>122100905</v>
      </c>
      <c r="E760">
        <v>37345137</v>
      </c>
      <c r="F760">
        <v>1</v>
      </c>
      <c r="G760">
        <v>37345137</v>
      </c>
      <c r="H760">
        <v>3</v>
      </c>
      <c r="I760" t="s">
        <v>444</v>
      </c>
      <c r="J760" t="s">
        <v>3</v>
      </c>
      <c r="K760" t="s">
        <v>445</v>
      </c>
      <c r="L760">
        <v>1301</v>
      </c>
      <c r="N760">
        <v>1003</v>
      </c>
      <c r="O760" t="s">
        <v>134</v>
      </c>
      <c r="P760" t="s">
        <v>134</v>
      </c>
      <c r="Q760">
        <v>1</v>
      </c>
      <c r="X760">
        <v>103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 t="s">
        <v>3</v>
      </c>
      <c r="AG760">
        <v>103</v>
      </c>
      <c r="AH760">
        <v>2</v>
      </c>
      <c r="AI760">
        <v>151752749</v>
      </c>
      <c r="AJ760">
        <v>646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</row>
    <row r="761" spans="1:44" x14ac:dyDescent="0.2">
      <c r="A761">
        <f>ROW(Source!A494)</f>
        <v>494</v>
      </c>
      <c r="B761">
        <v>151752768</v>
      </c>
      <c r="C761">
        <v>151752735</v>
      </c>
      <c r="D761">
        <v>37358812</v>
      </c>
      <c r="E761">
        <v>37345137</v>
      </c>
      <c r="F761">
        <v>1</v>
      </c>
      <c r="G761">
        <v>37345137</v>
      </c>
      <c r="H761">
        <v>3</v>
      </c>
      <c r="I761" t="s">
        <v>447</v>
      </c>
      <c r="J761" t="s">
        <v>3</v>
      </c>
      <c r="K761" t="s">
        <v>448</v>
      </c>
      <c r="L761">
        <v>1354</v>
      </c>
      <c r="N761">
        <v>1010</v>
      </c>
      <c r="O761" t="s">
        <v>29</v>
      </c>
      <c r="P761" t="s">
        <v>29</v>
      </c>
      <c r="Q761">
        <v>1</v>
      </c>
      <c r="X761">
        <v>17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0</v>
      </c>
      <c r="AF761" t="s">
        <v>3</v>
      </c>
      <c r="AG761">
        <v>17</v>
      </c>
      <c r="AH761">
        <v>2</v>
      </c>
      <c r="AI761">
        <v>151752750</v>
      </c>
      <c r="AJ761">
        <v>647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</row>
    <row r="762" spans="1:44" x14ac:dyDescent="0.2">
      <c r="A762">
        <f>ROW(Source!A494)</f>
        <v>494</v>
      </c>
      <c r="B762">
        <v>151752769</v>
      </c>
      <c r="C762">
        <v>151752735</v>
      </c>
      <c r="D762">
        <v>122110588</v>
      </c>
      <c r="E762">
        <v>37345137</v>
      </c>
      <c r="F762">
        <v>1</v>
      </c>
      <c r="G762">
        <v>37345137</v>
      </c>
      <c r="H762">
        <v>3</v>
      </c>
      <c r="I762" t="s">
        <v>450</v>
      </c>
      <c r="J762" t="s">
        <v>3</v>
      </c>
      <c r="K762" t="s">
        <v>451</v>
      </c>
      <c r="L762">
        <v>1355</v>
      </c>
      <c r="N762">
        <v>1010</v>
      </c>
      <c r="O762" t="s">
        <v>184</v>
      </c>
      <c r="P762" t="s">
        <v>184</v>
      </c>
      <c r="Q762">
        <v>100</v>
      </c>
      <c r="X762">
        <v>0.65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 t="s">
        <v>3</v>
      </c>
      <c r="AG762">
        <v>0.65</v>
      </c>
      <c r="AH762">
        <v>2</v>
      </c>
      <c r="AI762">
        <v>151752751</v>
      </c>
      <c r="AJ762">
        <v>648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</row>
    <row r="763" spans="1:44" x14ac:dyDescent="0.2">
      <c r="A763">
        <f>ROW(Source!A494)</f>
        <v>494</v>
      </c>
      <c r="B763">
        <v>151752770</v>
      </c>
      <c r="C763">
        <v>151752735</v>
      </c>
      <c r="D763">
        <v>122111093</v>
      </c>
      <c r="E763">
        <v>37345137</v>
      </c>
      <c r="F763">
        <v>1</v>
      </c>
      <c r="G763">
        <v>37345137</v>
      </c>
      <c r="H763">
        <v>3</v>
      </c>
      <c r="I763" t="s">
        <v>453</v>
      </c>
      <c r="J763" t="s">
        <v>3</v>
      </c>
      <c r="K763" t="s">
        <v>454</v>
      </c>
      <c r="L763">
        <v>1354</v>
      </c>
      <c r="N763">
        <v>1010</v>
      </c>
      <c r="O763" t="s">
        <v>29</v>
      </c>
      <c r="P763" t="s">
        <v>29</v>
      </c>
      <c r="Q763">
        <v>1</v>
      </c>
      <c r="X763">
        <v>8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 t="s">
        <v>3</v>
      </c>
      <c r="AG763">
        <v>8</v>
      </c>
      <c r="AH763">
        <v>2</v>
      </c>
      <c r="AI763">
        <v>151752752</v>
      </c>
      <c r="AJ763">
        <v>649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</row>
    <row r="764" spans="1:44" x14ac:dyDescent="0.2">
      <c r="A764">
        <f>ROW(Source!A494)</f>
        <v>494</v>
      </c>
      <c r="B764">
        <v>151752771</v>
      </c>
      <c r="C764">
        <v>151752735</v>
      </c>
      <c r="D764">
        <v>122112055</v>
      </c>
      <c r="E764">
        <v>37345137</v>
      </c>
      <c r="F764">
        <v>1</v>
      </c>
      <c r="G764">
        <v>37345137</v>
      </c>
      <c r="H764">
        <v>3</v>
      </c>
      <c r="I764" t="s">
        <v>456</v>
      </c>
      <c r="J764" t="s">
        <v>3</v>
      </c>
      <c r="K764" t="s">
        <v>457</v>
      </c>
      <c r="L764">
        <v>1354</v>
      </c>
      <c r="N764">
        <v>1010</v>
      </c>
      <c r="O764" t="s">
        <v>29</v>
      </c>
      <c r="P764" t="s">
        <v>29</v>
      </c>
      <c r="Q764">
        <v>1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 t="s">
        <v>3</v>
      </c>
      <c r="AG764">
        <v>0</v>
      </c>
      <c r="AH764">
        <v>2</v>
      </c>
      <c r="AI764">
        <v>151752753</v>
      </c>
      <c r="AJ764">
        <v>650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</row>
    <row r="765" spans="1:44" x14ac:dyDescent="0.2">
      <c r="A765">
        <f>ROW(Source!A495)</f>
        <v>495</v>
      </c>
      <c r="B765">
        <v>151752754</v>
      </c>
      <c r="C765">
        <v>151752735</v>
      </c>
      <c r="D765">
        <v>37345142</v>
      </c>
      <c r="E765">
        <v>37345137</v>
      </c>
      <c r="F765">
        <v>1</v>
      </c>
      <c r="G765">
        <v>37345137</v>
      </c>
      <c r="H765">
        <v>1</v>
      </c>
      <c r="I765" t="s">
        <v>497</v>
      </c>
      <c r="J765" t="s">
        <v>3</v>
      </c>
      <c r="K765" t="s">
        <v>498</v>
      </c>
      <c r="L765">
        <v>1191</v>
      </c>
      <c r="N765">
        <v>1013</v>
      </c>
      <c r="O765" t="s">
        <v>499</v>
      </c>
      <c r="P765" t="s">
        <v>499</v>
      </c>
      <c r="Q765">
        <v>1</v>
      </c>
      <c r="X765">
        <v>26.8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1</v>
      </c>
      <c r="AE765">
        <v>1</v>
      </c>
      <c r="AF765" t="s">
        <v>3</v>
      </c>
      <c r="AG765">
        <v>26.8</v>
      </c>
      <c r="AH765">
        <v>2</v>
      </c>
      <c r="AI765">
        <v>151752736</v>
      </c>
      <c r="AJ765">
        <v>651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</row>
    <row r="766" spans="1:44" x14ac:dyDescent="0.2">
      <c r="A766">
        <f>ROW(Source!A495)</f>
        <v>495</v>
      </c>
      <c r="B766">
        <v>151752755</v>
      </c>
      <c r="C766">
        <v>151752735</v>
      </c>
      <c r="D766">
        <v>37418162</v>
      </c>
      <c r="E766">
        <v>1</v>
      </c>
      <c r="F766">
        <v>1</v>
      </c>
      <c r="G766">
        <v>37345137</v>
      </c>
      <c r="H766">
        <v>2</v>
      </c>
      <c r="I766" t="s">
        <v>591</v>
      </c>
      <c r="J766" t="s">
        <v>592</v>
      </c>
      <c r="K766" t="s">
        <v>593</v>
      </c>
      <c r="L766">
        <v>1368</v>
      </c>
      <c r="N766">
        <v>1011</v>
      </c>
      <c r="O766" t="s">
        <v>503</v>
      </c>
      <c r="P766" t="s">
        <v>503</v>
      </c>
      <c r="Q766">
        <v>1</v>
      </c>
      <c r="X766">
        <v>5.53</v>
      </c>
      <c r="Y766">
        <v>0</v>
      </c>
      <c r="Z766">
        <v>7.11</v>
      </c>
      <c r="AA766">
        <v>0</v>
      </c>
      <c r="AB766">
        <v>0</v>
      </c>
      <c r="AC766">
        <v>0</v>
      </c>
      <c r="AD766">
        <v>1</v>
      </c>
      <c r="AE766">
        <v>0</v>
      </c>
      <c r="AF766" t="s">
        <v>3</v>
      </c>
      <c r="AG766">
        <v>5.53</v>
      </c>
      <c r="AH766">
        <v>2</v>
      </c>
      <c r="AI766">
        <v>151752737</v>
      </c>
      <c r="AJ766">
        <v>652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</row>
    <row r="767" spans="1:44" x14ac:dyDescent="0.2">
      <c r="A767">
        <f>ROW(Source!A495)</f>
        <v>495</v>
      </c>
      <c r="B767">
        <v>151752756</v>
      </c>
      <c r="C767">
        <v>151752735</v>
      </c>
      <c r="D767">
        <v>37418445</v>
      </c>
      <c r="E767">
        <v>1</v>
      </c>
      <c r="F767">
        <v>1</v>
      </c>
      <c r="G767">
        <v>37345137</v>
      </c>
      <c r="H767">
        <v>2</v>
      </c>
      <c r="I767" t="s">
        <v>567</v>
      </c>
      <c r="J767" t="s">
        <v>568</v>
      </c>
      <c r="K767" t="s">
        <v>569</v>
      </c>
      <c r="L767">
        <v>1368</v>
      </c>
      <c r="N767">
        <v>1011</v>
      </c>
      <c r="O767" t="s">
        <v>503</v>
      </c>
      <c r="P767" t="s">
        <v>503</v>
      </c>
      <c r="Q767">
        <v>1</v>
      </c>
      <c r="X767">
        <v>0.43</v>
      </c>
      <c r="Y767">
        <v>0</v>
      </c>
      <c r="Z767">
        <v>83.1</v>
      </c>
      <c r="AA767">
        <v>12.62</v>
      </c>
      <c r="AB767">
        <v>0</v>
      </c>
      <c r="AC767">
        <v>0</v>
      </c>
      <c r="AD767">
        <v>1</v>
      </c>
      <c r="AE767">
        <v>0</v>
      </c>
      <c r="AF767" t="s">
        <v>3</v>
      </c>
      <c r="AG767">
        <v>0.43</v>
      </c>
      <c r="AH767">
        <v>2</v>
      </c>
      <c r="AI767">
        <v>151752738</v>
      </c>
      <c r="AJ767">
        <v>653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</row>
    <row r="768" spans="1:44" x14ac:dyDescent="0.2">
      <c r="A768">
        <f>ROW(Source!A495)</f>
        <v>495</v>
      </c>
      <c r="B768">
        <v>151752757</v>
      </c>
      <c r="C768">
        <v>151752735</v>
      </c>
      <c r="D768">
        <v>37418483</v>
      </c>
      <c r="E768">
        <v>1</v>
      </c>
      <c r="F768">
        <v>1</v>
      </c>
      <c r="G768">
        <v>37345137</v>
      </c>
      <c r="H768">
        <v>2</v>
      </c>
      <c r="I768" t="s">
        <v>594</v>
      </c>
      <c r="J768" t="s">
        <v>595</v>
      </c>
      <c r="K768" t="s">
        <v>596</v>
      </c>
      <c r="L768">
        <v>1368</v>
      </c>
      <c r="N768">
        <v>1011</v>
      </c>
      <c r="O768" t="s">
        <v>503</v>
      </c>
      <c r="P768" t="s">
        <v>503</v>
      </c>
      <c r="Q768">
        <v>1</v>
      </c>
      <c r="X768">
        <v>5.33</v>
      </c>
      <c r="Y768">
        <v>0</v>
      </c>
      <c r="Z768">
        <v>0.77</v>
      </c>
      <c r="AA768">
        <v>0</v>
      </c>
      <c r="AB768">
        <v>0</v>
      </c>
      <c r="AC768">
        <v>0</v>
      </c>
      <c r="AD768">
        <v>1</v>
      </c>
      <c r="AE768">
        <v>0</v>
      </c>
      <c r="AF768" t="s">
        <v>3</v>
      </c>
      <c r="AG768">
        <v>5.33</v>
      </c>
      <c r="AH768">
        <v>2</v>
      </c>
      <c r="AI768">
        <v>151752739</v>
      </c>
      <c r="AJ768">
        <v>654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</row>
    <row r="769" spans="1:44" x14ac:dyDescent="0.2">
      <c r="A769">
        <f>ROW(Source!A495)</f>
        <v>495</v>
      </c>
      <c r="B769">
        <v>151752758</v>
      </c>
      <c r="C769">
        <v>151752735</v>
      </c>
      <c r="D769">
        <v>113490354</v>
      </c>
      <c r="E769">
        <v>1</v>
      </c>
      <c r="F769">
        <v>1</v>
      </c>
      <c r="G769">
        <v>37345137</v>
      </c>
      <c r="H769">
        <v>2</v>
      </c>
      <c r="I769" t="s">
        <v>612</v>
      </c>
      <c r="J769" t="s">
        <v>613</v>
      </c>
      <c r="K769" t="s">
        <v>614</v>
      </c>
      <c r="L769">
        <v>1368</v>
      </c>
      <c r="N769">
        <v>1011</v>
      </c>
      <c r="O769" t="s">
        <v>503</v>
      </c>
      <c r="P769" t="s">
        <v>503</v>
      </c>
      <c r="Q769">
        <v>1</v>
      </c>
      <c r="X769">
        <v>17.5</v>
      </c>
      <c r="Y769">
        <v>0</v>
      </c>
      <c r="Z769">
        <v>24.13</v>
      </c>
      <c r="AA769">
        <v>12.62</v>
      </c>
      <c r="AB769">
        <v>0</v>
      </c>
      <c r="AC769">
        <v>0</v>
      </c>
      <c r="AD769">
        <v>1</v>
      </c>
      <c r="AE769">
        <v>0</v>
      </c>
      <c r="AF769" t="s">
        <v>3</v>
      </c>
      <c r="AG769">
        <v>17.5</v>
      </c>
      <c r="AH769">
        <v>2</v>
      </c>
      <c r="AI769">
        <v>151752740</v>
      </c>
      <c r="AJ769">
        <v>655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</row>
    <row r="770" spans="1:44" x14ac:dyDescent="0.2">
      <c r="A770">
        <f>ROW(Source!A495)</f>
        <v>495</v>
      </c>
      <c r="B770">
        <v>151752759</v>
      </c>
      <c r="C770">
        <v>151752735</v>
      </c>
      <c r="D770">
        <v>37394962</v>
      </c>
      <c r="E770">
        <v>1</v>
      </c>
      <c r="F770">
        <v>1</v>
      </c>
      <c r="G770">
        <v>37345137</v>
      </c>
      <c r="H770">
        <v>3</v>
      </c>
      <c r="I770" t="s">
        <v>597</v>
      </c>
      <c r="J770" t="s">
        <v>598</v>
      </c>
      <c r="K770" t="s">
        <v>599</v>
      </c>
      <c r="L770">
        <v>1348</v>
      </c>
      <c r="N770">
        <v>1009</v>
      </c>
      <c r="O770" t="s">
        <v>511</v>
      </c>
      <c r="P770" t="s">
        <v>511</v>
      </c>
      <c r="Q770">
        <v>1000</v>
      </c>
      <c r="X770">
        <v>1.0499999999999999E-3</v>
      </c>
      <c r="Y770">
        <v>8596.85</v>
      </c>
      <c r="Z770">
        <v>0</v>
      </c>
      <c r="AA770">
        <v>0</v>
      </c>
      <c r="AB770">
        <v>0</v>
      </c>
      <c r="AC770">
        <v>0</v>
      </c>
      <c r="AD770">
        <v>1</v>
      </c>
      <c r="AE770">
        <v>0</v>
      </c>
      <c r="AF770" t="s">
        <v>3</v>
      </c>
      <c r="AG770">
        <v>1.0499999999999999E-3</v>
      </c>
      <c r="AH770">
        <v>2</v>
      </c>
      <c r="AI770">
        <v>151752741</v>
      </c>
      <c r="AJ770">
        <v>656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</row>
    <row r="771" spans="1:44" x14ac:dyDescent="0.2">
      <c r="A771">
        <f>ROW(Source!A495)</f>
        <v>495</v>
      </c>
      <c r="B771">
        <v>151752760</v>
      </c>
      <c r="C771">
        <v>151752735</v>
      </c>
      <c r="D771">
        <v>37393667</v>
      </c>
      <c r="E771">
        <v>1</v>
      </c>
      <c r="F771">
        <v>1</v>
      </c>
      <c r="G771">
        <v>37345137</v>
      </c>
      <c r="H771">
        <v>3</v>
      </c>
      <c r="I771" t="s">
        <v>618</v>
      </c>
      <c r="J771" t="s">
        <v>619</v>
      </c>
      <c r="K771" t="s">
        <v>620</v>
      </c>
      <c r="L771">
        <v>1354</v>
      </c>
      <c r="N771">
        <v>1010</v>
      </c>
      <c r="O771" t="s">
        <v>29</v>
      </c>
      <c r="P771" t="s">
        <v>29</v>
      </c>
      <c r="Q771">
        <v>1</v>
      </c>
      <c r="X771">
        <v>82</v>
      </c>
      <c r="Y771">
        <v>0.89</v>
      </c>
      <c r="Z771">
        <v>0</v>
      </c>
      <c r="AA771">
        <v>0</v>
      </c>
      <c r="AB771">
        <v>0</v>
      </c>
      <c r="AC771">
        <v>0</v>
      </c>
      <c r="AD771">
        <v>1</v>
      </c>
      <c r="AE771">
        <v>0</v>
      </c>
      <c r="AF771" t="s">
        <v>3</v>
      </c>
      <c r="AG771">
        <v>82</v>
      </c>
      <c r="AH771">
        <v>2</v>
      </c>
      <c r="AI771">
        <v>151752742</v>
      </c>
      <c r="AJ771">
        <v>657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</row>
    <row r="772" spans="1:44" x14ac:dyDescent="0.2">
      <c r="A772">
        <f>ROW(Source!A495)</f>
        <v>495</v>
      </c>
      <c r="B772">
        <v>151752761</v>
      </c>
      <c r="C772">
        <v>151752735</v>
      </c>
      <c r="D772">
        <v>37396617</v>
      </c>
      <c r="E772">
        <v>1</v>
      </c>
      <c r="F772">
        <v>1</v>
      </c>
      <c r="G772">
        <v>37345137</v>
      </c>
      <c r="H772">
        <v>3</v>
      </c>
      <c r="I772" t="s">
        <v>642</v>
      </c>
      <c r="J772" t="s">
        <v>643</v>
      </c>
      <c r="K772" t="s">
        <v>644</v>
      </c>
      <c r="L772">
        <v>1346</v>
      </c>
      <c r="N772">
        <v>1009</v>
      </c>
      <c r="O772" t="s">
        <v>507</v>
      </c>
      <c r="P772" t="s">
        <v>507</v>
      </c>
      <c r="Q772">
        <v>1</v>
      </c>
      <c r="X772">
        <v>0.03</v>
      </c>
      <c r="Y772">
        <v>520.52</v>
      </c>
      <c r="Z772">
        <v>0</v>
      </c>
      <c r="AA772">
        <v>0</v>
      </c>
      <c r="AB772">
        <v>0</v>
      </c>
      <c r="AC772">
        <v>0</v>
      </c>
      <c r="AD772">
        <v>1</v>
      </c>
      <c r="AE772">
        <v>0</v>
      </c>
      <c r="AF772" t="s">
        <v>3</v>
      </c>
      <c r="AG772">
        <v>0.03</v>
      </c>
      <c r="AH772">
        <v>2</v>
      </c>
      <c r="AI772">
        <v>151752743</v>
      </c>
      <c r="AJ772">
        <v>658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</row>
    <row r="773" spans="1:44" x14ac:dyDescent="0.2">
      <c r="A773">
        <f>ROW(Source!A495)</f>
        <v>495</v>
      </c>
      <c r="B773">
        <v>151752762</v>
      </c>
      <c r="C773">
        <v>151752735</v>
      </c>
      <c r="D773">
        <v>37393898</v>
      </c>
      <c r="E773">
        <v>1</v>
      </c>
      <c r="F773">
        <v>1</v>
      </c>
      <c r="G773">
        <v>37345137</v>
      </c>
      <c r="H773">
        <v>3</v>
      </c>
      <c r="I773" t="s">
        <v>636</v>
      </c>
      <c r="J773" t="s">
        <v>637</v>
      </c>
      <c r="K773" t="s">
        <v>638</v>
      </c>
      <c r="L773">
        <v>1348</v>
      </c>
      <c r="N773">
        <v>1009</v>
      </c>
      <c r="O773" t="s">
        <v>511</v>
      </c>
      <c r="P773" t="s">
        <v>511</v>
      </c>
      <c r="Q773">
        <v>1000</v>
      </c>
      <c r="X773">
        <v>6.8000000000000005E-4</v>
      </c>
      <c r="Y773">
        <v>16189.08</v>
      </c>
      <c r="Z773">
        <v>0</v>
      </c>
      <c r="AA773">
        <v>0</v>
      </c>
      <c r="AB773">
        <v>0</v>
      </c>
      <c r="AC773">
        <v>0</v>
      </c>
      <c r="AD773">
        <v>1</v>
      </c>
      <c r="AE773">
        <v>0</v>
      </c>
      <c r="AF773" t="s">
        <v>3</v>
      </c>
      <c r="AG773">
        <v>6.8000000000000005E-4</v>
      </c>
      <c r="AH773">
        <v>2</v>
      </c>
      <c r="AI773">
        <v>151752744</v>
      </c>
      <c r="AJ773">
        <v>659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</row>
    <row r="774" spans="1:44" x14ac:dyDescent="0.2">
      <c r="A774">
        <f>ROW(Source!A495)</f>
        <v>495</v>
      </c>
      <c r="B774">
        <v>151752763</v>
      </c>
      <c r="C774">
        <v>151752735</v>
      </c>
      <c r="D774">
        <v>37394291</v>
      </c>
      <c r="E774">
        <v>1</v>
      </c>
      <c r="F774">
        <v>1</v>
      </c>
      <c r="G774">
        <v>37345137</v>
      </c>
      <c r="H774">
        <v>3</v>
      </c>
      <c r="I774" t="s">
        <v>645</v>
      </c>
      <c r="J774" t="s">
        <v>646</v>
      </c>
      <c r="K774" t="s">
        <v>647</v>
      </c>
      <c r="L774">
        <v>1348</v>
      </c>
      <c r="N774">
        <v>1009</v>
      </c>
      <c r="O774" t="s">
        <v>511</v>
      </c>
      <c r="P774" t="s">
        <v>511</v>
      </c>
      <c r="Q774">
        <v>1000</v>
      </c>
      <c r="X774">
        <v>2.0999999999999999E-3</v>
      </c>
      <c r="Y774">
        <v>7982.5</v>
      </c>
      <c r="Z774">
        <v>0</v>
      </c>
      <c r="AA774">
        <v>0</v>
      </c>
      <c r="AB774">
        <v>0</v>
      </c>
      <c r="AC774">
        <v>0</v>
      </c>
      <c r="AD774">
        <v>1</v>
      </c>
      <c r="AE774">
        <v>0</v>
      </c>
      <c r="AF774" t="s">
        <v>3</v>
      </c>
      <c r="AG774">
        <v>2.0999999999999999E-3</v>
      </c>
      <c r="AH774">
        <v>2</v>
      </c>
      <c r="AI774">
        <v>151752745</v>
      </c>
      <c r="AJ774">
        <v>660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</row>
    <row r="775" spans="1:44" x14ac:dyDescent="0.2">
      <c r="A775">
        <f>ROW(Source!A495)</f>
        <v>495</v>
      </c>
      <c r="B775">
        <v>151752764</v>
      </c>
      <c r="C775">
        <v>151752735</v>
      </c>
      <c r="D775">
        <v>113490145</v>
      </c>
      <c r="E775">
        <v>1</v>
      </c>
      <c r="F775">
        <v>1</v>
      </c>
      <c r="G775">
        <v>37345137</v>
      </c>
      <c r="H775">
        <v>3</v>
      </c>
      <c r="I775" t="s">
        <v>648</v>
      </c>
      <c r="J775" t="s">
        <v>649</v>
      </c>
      <c r="K775" t="s">
        <v>650</v>
      </c>
      <c r="L775">
        <v>1358</v>
      </c>
      <c r="N775">
        <v>1010</v>
      </c>
      <c r="O775" t="s">
        <v>311</v>
      </c>
      <c r="P775" t="s">
        <v>311</v>
      </c>
      <c r="Q775">
        <v>10</v>
      </c>
      <c r="X775">
        <v>1.02</v>
      </c>
      <c r="Y775">
        <v>5.46</v>
      </c>
      <c r="Z775">
        <v>0</v>
      </c>
      <c r="AA775">
        <v>0</v>
      </c>
      <c r="AB775">
        <v>0</v>
      </c>
      <c r="AC775">
        <v>0</v>
      </c>
      <c r="AD775">
        <v>1</v>
      </c>
      <c r="AE775">
        <v>0</v>
      </c>
      <c r="AF775" t="s">
        <v>3</v>
      </c>
      <c r="AG775">
        <v>1.02</v>
      </c>
      <c r="AH775">
        <v>2</v>
      </c>
      <c r="AI775">
        <v>151752746</v>
      </c>
      <c r="AJ775">
        <v>661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</row>
    <row r="776" spans="1:44" x14ac:dyDescent="0.2">
      <c r="A776">
        <f>ROW(Source!A495)</f>
        <v>495</v>
      </c>
      <c r="B776">
        <v>151752765</v>
      </c>
      <c r="C776">
        <v>151752735</v>
      </c>
      <c r="D776">
        <v>122156179</v>
      </c>
      <c r="E776">
        <v>1</v>
      </c>
      <c r="F776">
        <v>1</v>
      </c>
      <c r="G776">
        <v>37345137</v>
      </c>
      <c r="H776">
        <v>3</v>
      </c>
      <c r="I776" t="s">
        <v>651</v>
      </c>
      <c r="J776" t="s">
        <v>652</v>
      </c>
      <c r="K776" t="s">
        <v>653</v>
      </c>
      <c r="L776">
        <v>1354</v>
      </c>
      <c r="N776">
        <v>1010</v>
      </c>
      <c r="O776" t="s">
        <v>29</v>
      </c>
      <c r="P776" t="s">
        <v>29</v>
      </c>
      <c r="Q776">
        <v>1</v>
      </c>
      <c r="X776">
        <v>8</v>
      </c>
      <c r="Y776">
        <v>14.99</v>
      </c>
      <c r="Z776">
        <v>0</v>
      </c>
      <c r="AA776">
        <v>0</v>
      </c>
      <c r="AB776">
        <v>0</v>
      </c>
      <c r="AC776">
        <v>0</v>
      </c>
      <c r="AD776">
        <v>1</v>
      </c>
      <c r="AE776">
        <v>0</v>
      </c>
      <c r="AF776" t="s">
        <v>3</v>
      </c>
      <c r="AG776">
        <v>8</v>
      </c>
      <c r="AH776">
        <v>2</v>
      </c>
      <c r="AI776">
        <v>151752747</v>
      </c>
      <c r="AJ776">
        <v>662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</row>
    <row r="777" spans="1:44" x14ac:dyDescent="0.2">
      <c r="A777">
        <f>ROW(Source!A495)</f>
        <v>495</v>
      </c>
      <c r="B777">
        <v>151752766</v>
      </c>
      <c r="C777">
        <v>151752735</v>
      </c>
      <c r="D777">
        <v>37406939</v>
      </c>
      <c r="E777">
        <v>1</v>
      </c>
      <c r="F777">
        <v>1</v>
      </c>
      <c r="G777">
        <v>37345137</v>
      </c>
      <c r="H777">
        <v>3</v>
      </c>
      <c r="I777" t="s">
        <v>654</v>
      </c>
      <c r="J777" t="s">
        <v>655</v>
      </c>
      <c r="K777" t="s">
        <v>656</v>
      </c>
      <c r="L777">
        <v>1356</v>
      </c>
      <c r="N777">
        <v>1010</v>
      </c>
      <c r="O777" t="s">
        <v>176</v>
      </c>
      <c r="P777" t="s">
        <v>176</v>
      </c>
      <c r="Q777">
        <v>1000</v>
      </c>
      <c r="X777">
        <v>4.1000000000000002E-2</v>
      </c>
      <c r="Y777">
        <v>920</v>
      </c>
      <c r="Z777">
        <v>0</v>
      </c>
      <c r="AA777">
        <v>0</v>
      </c>
      <c r="AB777">
        <v>0</v>
      </c>
      <c r="AC777">
        <v>0</v>
      </c>
      <c r="AD777">
        <v>1</v>
      </c>
      <c r="AE777">
        <v>0</v>
      </c>
      <c r="AF777" t="s">
        <v>3</v>
      </c>
      <c r="AG777">
        <v>4.1000000000000002E-2</v>
      </c>
      <c r="AH777">
        <v>2</v>
      </c>
      <c r="AI777">
        <v>151752748</v>
      </c>
      <c r="AJ777">
        <v>663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</row>
    <row r="778" spans="1:44" x14ac:dyDescent="0.2">
      <c r="A778">
        <f>ROW(Source!A495)</f>
        <v>495</v>
      </c>
      <c r="B778">
        <v>151752767</v>
      </c>
      <c r="C778">
        <v>151752735</v>
      </c>
      <c r="D778">
        <v>122100905</v>
      </c>
      <c r="E778">
        <v>37345137</v>
      </c>
      <c r="F778">
        <v>1</v>
      </c>
      <c r="G778">
        <v>37345137</v>
      </c>
      <c r="H778">
        <v>3</v>
      </c>
      <c r="I778" t="s">
        <v>444</v>
      </c>
      <c r="J778" t="s">
        <v>3</v>
      </c>
      <c r="K778" t="s">
        <v>445</v>
      </c>
      <c r="L778">
        <v>1301</v>
      </c>
      <c r="N778">
        <v>1003</v>
      </c>
      <c r="O778" t="s">
        <v>134</v>
      </c>
      <c r="P778" t="s">
        <v>134</v>
      </c>
      <c r="Q778">
        <v>1</v>
      </c>
      <c r="X778">
        <v>103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 t="s">
        <v>3</v>
      </c>
      <c r="AG778">
        <v>103</v>
      </c>
      <c r="AH778">
        <v>2</v>
      </c>
      <c r="AI778">
        <v>151752749</v>
      </c>
      <c r="AJ778">
        <v>664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</row>
    <row r="779" spans="1:44" x14ac:dyDescent="0.2">
      <c r="A779">
        <f>ROW(Source!A495)</f>
        <v>495</v>
      </c>
      <c r="B779">
        <v>151752768</v>
      </c>
      <c r="C779">
        <v>151752735</v>
      </c>
      <c r="D779">
        <v>37358812</v>
      </c>
      <c r="E779">
        <v>37345137</v>
      </c>
      <c r="F779">
        <v>1</v>
      </c>
      <c r="G779">
        <v>37345137</v>
      </c>
      <c r="H779">
        <v>3</v>
      </c>
      <c r="I779" t="s">
        <v>447</v>
      </c>
      <c r="J779" t="s">
        <v>3</v>
      </c>
      <c r="K779" t="s">
        <v>448</v>
      </c>
      <c r="L779">
        <v>1354</v>
      </c>
      <c r="N779">
        <v>1010</v>
      </c>
      <c r="O779" t="s">
        <v>29</v>
      </c>
      <c r="P779" t="s">
        <v>29</v>
      </c>
      <c r="Q779">
        <v>1</v>
      </c>
      <c r="X779">
        <v>17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 t="s">
        <v>3</v>
      </c>
      <c r="AG779">
        <v>17</v>
      </c>
      <c r="AH779">
        <v>2</v>
      </c>
      <c r="AI779">
        <v>151752750</v>
      </c>
      <c r="AJ779">
        <v>665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</row>
    <row r="780" spans="1:44" x14ac:dyDescent="0.2">
      <c r="A780">
        <f>ROW(Source!A495)</f>
        <v>495</v>
      </c>
      <c r="B780">
        <v>151752769</v>
      </c>
      <c r="C780">
        <v>151752735</v>
      </c>
      <c r="D780">
        <v>122110588</v>
      </c>
      <c r="E780">
        <v>37345137</v>
      </c>
      <c r="F780">
        <v>1</v>
      </c>
      <c r="G780">
        <v>37345137</v>
      </c>
      <c r="H780">
        <v>3</v>
      </c>
      <c r="I780" t="s">
        <v>450</v>
      </c>
      <c r="J780" t="s">
        <v>3</v>
      </c>
      <c r="K780" t="s">
        <v>451</v>
      </c>
      <c r="L780">
        <v>1355</v>
      </c>
      <c r="N780">
        <v>1010</v>
      </c>
      <c r="O780" t="s">
        <v>184</v>
      </c>
      <c r="P780" t="s">
        <v>184</v>
      </c>
      <c r="Q780">
        <v>100</v>
      </c>
      <c r="X780">
        <v>0.65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 t="s">
        <v>3</v>
      </c>
      <c r="AG780">
        <v>0.65</v>
      </c>
      <c r="AH780">
        <v>2</v>
      </c>
      <c r="AI780">
        <v>151752751</v>
      </c>
      <c r="AJ780">
        <v>666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</row>
    <row r="781" spans="1:44" x14ac:dyDescent="0.2">
      <c r="A781">
        <f>ROW(Source!A495)</f>
        <v>495</v>
      </c>
      <c r="B781">
        <v>151752770</v>
      </c>
      <c r="C781">
        <v>151752735</v>
      </c>
      <c r="D781">
        <v>122111093</v>
      </c>
      <c r="E781">
        <v>37345137</v>
      </c>
      <c r="F781">
        <v>1</v>
      </c>
      <c r="G781">
        <v>37345137</v>
      </c>
      <c r="H781">
        <v>3</v>
      </c>
      <c r="I781" t="s">
        <v>453</v>
      </c>
      <c r="J781" t="s">
        <v>3</v>
      </c>
      <c r="K781" t="s">
        <v>454</v>
      </c>
      <c r="L781">
        <v>1354</v>
      </c>
      <c r="N781">
        <v>1010</v>
      </c>
      <c r="O781" t="s">
        <v>29</v>
      </c>
      <c r="P781" t="s">
        <v>29</v>
      </c>
      <c r="Q781">
        <v>1</v>
      </c>
      <c r="X781">
        <v>8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 t="s">
        <v>3</v>
      </c>
      <c r="AG781">
        <v>8</v>
      </c>
      <c r="AH781">
        <v>2</v>
      </c>
      <c r="AI781">
        <v>151752752</v>
      </c>
      <c r="AJ781">
        <v>667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</row>
    <row r="782" spans="1:44" x14ac:dyDescent="0.2">
      <c r="A782">
        <f>ROW(Source!A495)</f>
        <v>495</v>
      </c>
      <c r="B782">
        <v>151752771</v>
      </c>
      <c r="C782">
        <v>151752735</v>
      </c>
      <c r="D782">
        <v>122112055</v>
      </c>
      <c r="E782">
        <v>37345137</v>
      </c>
      <c r="F782">
        <v>1</v>
      </c>
      <c r="G782">
        <v>37345137</v>
      </c>
      <c r="H782">
        <v>3</v>
      </c>
      <c r="I782" t="s">
        <v>456</v>
      </c>
      <c r="J782" t="s">
        <v>3</v>
      </c>
      <c r="K782" t="s">
        <v>457</v>
      </c>
      <c r="L782">
        <v>1354</v>
      </c>
      <c r="N782">
        <v>1010</v>
      </c>
      <c r="O782" t="s">
        <v>29</v>
      </c>
      <c r="P782" t="s">
        <v>29</v>
      </c>
      <c r="Q782">
        <v>1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 t="s">
        <v>3</v>
      </c>
      <c r="AG782">
        <v>0</v>
      </c>
      <c r="AH782">
        <v>2</v>
      </c>
      <c r="AI782">
        <v>151752753</v>
      </c>
      <c r="AJ782">
        <v>668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</row>
    <row r="783" spans="1:44" x14ac:dyDescent="0.2">
      <c r="A783">
        <f>ROW(Source!A508)</f>
        <v>508</v>
      </c>
      <c r="B783">
        <v>151752781</v>
      </c>
      <c r="C783">
        <v>151752778</v>
      </c>
      <c r="D783">
        <v>37345142</v>
      </c>
      <c r="E783">
        <v>37345137</v>
      </c>
      <c r="F783">
        <v>1</v>
      </c>
      <c r="G783">
        <v>37345137</v>
      </c>
      <c r="H783">
        <v>1</v>
      </c>
      <c r="I783" t="s">
        <v>497</v>
      </c>
      <c r="J783" t="s">
        <v>3</v>
      </c>
      <c r="K783" t="s">
        <v>498</v>
      </c>
      <c r="L783">
        <v>1191</v>
      </c>
      <c r="N783">
        <v>1013</v>
      </c>
      <c r="O783" t="s">
        <v>499</v>
      </c>
      <c r="P783" t="s">
        <v>499</v>
      </c>
      <c r="Q783">
        <v>1</v>
      </c>
      <c r="X783">
        <v>19.059999999999999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1</v>
      </c>
      <c r="AE783">
        <v>1</v>
      </c>
      <c r="AF783" t="s">
        <v>3</v>
      </c>
      <c r="AG783">
        <v>19.059999999999999</v>
      </c>
      <c r="AH783">
        <v>2</v>
      </c>
      <c r="AI783">
        <v>151752779</v>
      </c>
      <c r="AJ783">
        <v>669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</row>
    <row r="784" spans="1:44" x14ac:dyDescent="0.2">
      <c r="A784">
        <f>ROW(Source!A508)</f>
        <v>508</v>
      </c>
      <c r="B784">
        <v>151752782</v>
      </c>
      <c r="C784">
        <v>151752778</v>
      </c>
      <c r="D784">
        <v>37418483</v>
      </c>
      <c r="E784">
        <v>1</v>
      </c>
      <c r="F784">
        <v>1</v>
      </c>
      <c r="G784">
        <v>37345137</v>
      </c>
      <c r="H784">
        <v>2</v>
      </c>
      <c r="I784" t="s">
        <v>594</v>
      </c>
      <c r="J784" t="s">
        <v>595</v>
      </c>
      <c r="K784" t="s">
        <v>596</v>
      </c>
      <c r="L784">
        <v>1368</v>
      </c>
      <c r="N784">
        <v>1011</v>
      </c>
      <c r="O784" t="s">
        <v>503</v>
      </c>
      <c r="P784" t="s">
        <v>503</v>
      </c>
      <c r="Q784">
        <v>1</v>
      </c>
      <c r="X784">
        <v>18.5</v>
      </c>
      <c r="Y784">
        <v>0</v>
      </c>
      <c r="Z784">
        <v>0.77</v>
      </c>
      <c r="AA784">
        <v>0</v>
      </c>
      <c r="AB784">
        <v>0</v>
      </c>
      <c r="AC784">
        <v>0</v>
      </c>
      <c r="AD784">
        <v>1</v>
      </c>
      <c r="AE784">
        <v>0</v>
      </c>
      <c r="AF784" t="s">
        <v>3</v>
      </c>
      <c r="AG784">
        <v>18.5</v>
      </c>
      <c r="AH784">
        <v>2</v>
      </c>
      <c r="AI784">
        <v>151752780</v>
      </c>
      <c r="AJ784">
        <v>670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</row>
    <row r="785" spans="1:44" x14ac:dyDescent="0.2">
      <c r="A785">
        <f>ROW(Source!A509)</f>
        <v>509</v>
      </c>
      <c r="B785">
        <v>151752781</v>
      </c>
      <c r="C785">
        <v>151752778</v>
      </c>
      <c r="D785">
        <v>37345142</v>
      </c>
      <c r="E785">
        <v>37345137</v>
      </c>
      <c r="F785">
        <v>1</v>
      </c>
      <c r="G785">
        <v>37345137</v>
      </c>
      <c r="H785">
        <v>1</v>
      </c>
      <c r="I785" t="s">
        <v>497</v>
      </c>
      <c r="J785" t="s">
        <v>3</v>
      </c>
      <c r="K785" t="s">
        <v>498</v>
      </c>
      <c r="L785">
        <v>1191</v>
      </c>
      <c r="N785">
        <v>1013</v>
      </c>
      <c r="O785" t="s">
        <v>499</v>
      </c>
      <c r="P785" t="s">
        <v>499</v>
      </c>
      <c r="Q785">
        <v>1</v>
      </c>
      <c r="X785">
        <v>19.059999999999999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1</v>
      </c>
      <c r="AE785">
        <v>1</v>
      </c>
      <c r="AF785" t="s">
        <v>3</v>
      </c>
      <c r="AG785">
        <v>19.059999999999999</v>
      </c>
      <c r="AH785">
        <v>2</v>
      </c>
      <c r="AI785">
        <v>151752779</v>
      </c>
      <c r="AJ785">
        <v>671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</row>
    <row r="786" spans="1:44" x14ac:dyDescent="0.2">
      <c r="A786">
        <f>ROW(Source!A509)</f>
        <v>509</v>
      </c>
      <c r="B786">
        <v>151752782</v>
      </c>
      <c r="C786">
        <v>151752778</v>
      </c>
      <c r="D786">
        <v>37418483</v>
      </c>
      <c r="E786">
        <v>1</v>
      </c>
      <c r="F786">
        <v>1</v>
      </c>
      <c r="G786">
        <v>37345137</v>
      </c>
      <c r="H786">
        <v>2</v>
      </c>
      <c r="I786" t="s">
        <v>594</v>
      </c>
      <c r="J786" t="s">
        <v>595</v>
      </c>
      <c r="K786" t="s">
        <v>596</v>
      </c>
      <c r="L786">
        <v>1368</v>
      </c>
      <c r="N786">
        <v>1011</v>
      </c>
      <c r="O786" t="s">
        <v>503</v>
      </c>
      <c r="P786" t="s">
        <v>503</v>
      </c>
      <c r="Q786">
        <v>1</v>
      </c>
      <c r="X786">
        <v>18.5</v>
      </c>
      <c r="Y786">
        <v>0</v>
      </c>
      <c r="Z786">
        <v>0.77</v>
      </c>
      <c r="AA786">
        <v>0</v>
      </c>
      <c r="AB786">
        <v>0</v>
      </c>
      <c r="AC786">
        <v>0</v>
      </c>
      <c r="AD786">
        <v>1</v>
      </c>
      <c r="AE786">
        <v>0</v>
      </c>
      <c r="AF786" t="s">
        <v>3</v>
      </c>
      <c r="AG786">
        <v>18.5</v>
      </c>
      <c r="AH786">
        <v>2</v>
      </c>
      <c r="AI786">
        <v>151752780</v>
      </c>
      <c r="AJ786">
        <v>672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</row>
    <row r="787" spans="1:44" x14ac:dyDescent="0.2">
      <c r="A787">
        <f>ROW(Source!A510)</f>
        <v>510</v>
      </c>
      <c r="B787">
        <v>151752789</v>
      </c>
      <c r="C787">
        <v>151752783</v>
      </c>
      <c r="D787">
        <v>37345142</v>
      </c>
      <c r="E787">
        <v>37345137</v>
      </c>
      <c r="F787">
        <v>1</v>
      </c>
      <c r="G787">
        <v>37345137</v>
      </c>
      <c r="H787">
        <v>1</v>
      </c>
      <c r="I787" t="s">
        <v>497</v>
      </c>
      <c r="J787" t="s">
        <v>3</v>
      </c>
      <c r="K787" t="s">
        <v>498</v>
      </c>
      <c r="L787">
        <v>1191</v>
      </c>
      <c r="N787">
        <v>1013</v>
      </c>
      <c r="O787" t="s">
        <v>499</v>
      </c>
      <c r="P787" t="s">
        <v>499</v>
      </c>
      <c r="Q787">
        <v>1</v>
      </c>
      <c r="X787">
        <v>109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1</v>
      </c>
      <c r="AE787">
        <v>1</v>
      </c>
      <c r="AF787" t="s">
        <v>3</v>
      </c>
      <c r="AG787">
        <v>109</v>
      </c>
      <c r="AH787">
        <v>2</v>
      </c>
      <c r="AI787">
        <v>151752784</v>
      </c>
      <c r="AJ787">
        <v>673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</row>
    <row r="788" spans="1:44" x14ac:dyDescent="0.2">
      <c r="A788">
        <f>ROW(Source!A510)</f>
        <v>510</v>
      </c>
      <c r="B788">
        <v>151752790</v>
      </c>
      <c r="C788">
        <v>151752783</v>
      </c>
      <c r="D788">
        <v>37393565</v>
      </c>
      <c r="E788">
        <v>1</v>
      </c>
      <c r="F788">
        <v>1</v>
      </c>
      <c r="G788">
        <v>37345137</v>
      </c>
      <c r="H788">
        <v>3</v>
      </c>
      <c r="I788" t="s">
        <v>657</v>
      </c>
      <c r="J788" t="s">
        <v>658</v>
      </c>
      <c r="K788" t="s">
        <v>659</v>
      </c>
      <c r="L788">
        <v>1348</v>
      </c>
      <c r="N788">
        <v>1009</v>
      </c>
      <c r="O788" t="s">
        <v>511</v>
      </c>
      <c r="P788" t="s">
        <v>511</v>
      </c>
      <c r="Q788">
        <v>1000</v>
      </c>
      <c r="X788">
        <v>2E-3</v>
      </c>
      <c r="Y788">
        <v>6521.42</v>
      </c>
      <c r="Z788">
        <v>0</v>
      </c>
      <c r="AA788">
        <v>0</v>
      </c>
      <c r="AB788">
        <v>0</v>
      </c>
      <c r="AC788">
        <v>0</v>
      </c>
      <c r="AD788">
        <v>1</v>
      </c>
      <c r="AE788">
        <v>0</v>
      </c>
      <c r="AF788" t="s">
        <v>3</v>
      </c>
      <c r="AG788">
        <v>2E-3</v>
      </c>
      <c r="AH788">
        <v>2</v>
      </c>
      <c r="AI788">
        <v>151752785</v>
      </c>
      <c r="AJ788">
        <v>674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</row>
    <row r="789" spans="1:44" x14ac:dyDescent="0.2">
      <c r="A789">
        <f>ROW(Source!A510)</f>
        <v>510</v>
      </c>
      <c r="B789">
        <v>151752791</v>
      </c>
      <c r="C789">
        <v>151752783</v>
      </c>
      <c r="D789">
        <v>37393650</v>
      </c>
      <c r="E789">
        <v>1</v>
      </c>
      <c r="F789">
        <v>1</v>
      </c>
      <c r="G789">
        <v>37345137</v>
      </c>
      <c r="H789">
        <v>3</v>
      </c>
      <c r="I789" t="s">
        <v>660</v>
      </c>
      <c r="J789" t="s">
        <v>661</v>
      </c>
      <c r="K789" t="s">
        <v>662</v>
      </c>
      <c r="L789">
        <v>1339</v>
      </c>
      <c r="N789">
        <v>1007</v>
      </c>
      <c r="O789" t="s">
        <v>220</v>
      </c>
      <c r="P789" t="s">
        <v>220</v>
      </c>
      <c r="Q789">
        <v>1</v>
      </c>
      <c r="X789">
        <v>5.3999999999999999E-2</v>
      </c>
      <c r="Y789">
        <v>1828.56</v>
      </c>
      <c r="Z789">
        <v>0</v>
      </c>
      <c r="AA789">
        <v>0</v>
      </c>
      <c r="AB789">
        <v>0</v>
      </c>
      <c r="AC789">
        <v>0</v>
      </c>
      <c r="AD789">
        <v>1</v>
      </c>
      <c r="AE789">
        <v>0</v>
      </c>
      <c r="AF789" t="s">
        <v>3</v>
      </c>
      <c r="AG789">
        <v>5.3999999999999999E-2</v>
      </c>
      <c r="AH789">
        <v>2</v>
      </c>
      <c r="AI789">
        <v>151752786</v>
      </c>
      <c r="AJ789">
        <v>675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</row>
    <row r="790" spans="1:44" x14ac:dyDescent="0.2">
      <c r="A790">
        <f>ROW(Source!A510)</f>
        <v>510</v>
      </c>
      <c r="B790">
        <v>151752792</v>
      </c>
      <c r="C790">
        <v>151752783</v>
      </c>
      <c r="D790">
        <v>37393520</v>
      </c>
      <c r="E790">
        <v>1</v>
      </c>
      <c r="F790">
        <v>1</v>
      </c>
      <c r="G790">
        <v>37345137</v>
      </c>
      <c r="H790">
        <v>3</v>
      </c>
      <c r="I790" t="s">
        <v>663</v>
      </c>
      <c r="J790" t="s">
        <v>664</v>
      </c>
      <c r="K790" t="s">
        <v>665</v>
      </c>
      <c r="L790">
        <v>1339</v>
      </c>
      <c r="N790">
        <v>1007</v>
      </c>
      <c r="O790" t="s">
        <v>220</v>
      </c>
      <c r="P790" t="s">
        <v>220</v>
      </c>
      <c r="Q790">
        <v>1</v>
      </c>
      <c r="X790">
        <v>6.7000000000000004E-2</v>
      </c>
      <c r="Y790">
        <v>2472.13</v>
      </c>
      <c r="Z790">
        <v>0</v>
      </c>
      <c r="AA790">
        <v>0</v>
      </c>
      <c r="AB790">
        <v>0</v>
      </c>
      <c r="AC790">
        <v>0</v>
      </c>
      <c r="AD790">
        <v>1</v>
      </c>
      <c r="AE790">
        <v>0</v>
      </c>
      <c r="AF790" t="s">
        <v>3</v>
      </c>
      <c r="AG790">
        <v>6.7000000000000004E-2</v>
      </c>
      <c r="AH790">
        <v>2</v>
      </c>
      <c r="AI790">
        <v>151752787</v>
      </c>
      <c r="AJ790">
        <v>676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</row>
    <row r="791" spans="1:44" x14ac:dyDescent="0.2">
      <c r="A791">
        <f>ROW(Source!A510)</f>
        <v>510</v>
      </c>
      <c r="B791">
        <v>151752793</v>
      </c>
      <c r="C791">
        <v>151752783</v>
      </c>
      <c r="D791">
        <v>90300495</v>
      </c>
      <c r="E791">
        <v>37345137</v>
      </c>
      <c r="F791">
        <v>1</v>
      </c>
      <c r="G791">
        <v>37345137</v>
      </c>
      <c r="H791">
        <v>3</v>
      </c>
      <c r="I791" t="s">
        <v>744</v>
      </c>
      <c r="J791" t="s">
        <v>3</v>
      </c>
      <c r="K791" t="s">
        <v>745</v>
      </c>
      <c r="L791">
        <v>1339</v>
      </c>
      <c r="N791">
        <v>1007</v>
      </c>
      <c r="O791" t="s">
        <v>220</v>
      </c>
      <c r="P791" t="s">
        <v>220</v>
      </c>
      <c r="Q791">
        <v>1</v>
      </c>
      <c r="X791">
        <v>0.312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0</v>
      </c>
      <c r="AF791" t="s">
        <v>3</v>
      </c>
      <c r="AG791">
        <v>0.312</v>
      </c>
      <c r="AH791">
        <v>3</v>
      </c>
      <c r="AI791">
        <v>-1</v>
      </c>
      <c r="AJ791" t="s">
        <v>3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</row>
    <row r="792" spans="1:44" x14ac:dyDescent="0.2">
      <c r="A792">
        <f>ROW(Source!A511)</f>
        <v>511</v>
      </c>
      <c r="B792">
        <v>151752789</v>
      </c>
      <c r="C792">
        <v>151752783</v>
      </c>
      <c r="D792">
        <v>37345142</v>
      </c>
      <c r="E792">
        <v>37345137</v>
      </c>
      <c r="F792">
        <v>1</v>
      </c>
      <c r="G792">
        <v>37345137</v>
      </c>
      <c r="H792">
        <v>1</v>
      </c>
      <c r="I792" t="s">
        <v>497</v>
      </c>
      <c r="J792" t="s">
        <v>3</v>
      </c>
      <c r="K792" t="s">
        <v>498</v>
      </c>
      <c r="L792">
        <v>1191</v>
      </c>
      <c r="N792">
        <v>1013</v>
      </c>
      <c r="O792" t="s">
        <v>499</v>
      </c>
      <c r="P792" t="s">
        <v>499</v>
      </c>
      <c r="Q792">
        <v>1</v>
      </c>
      <c r="X792">
        <v>109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1</v>
      </c>
      <c r="AE792">
        <v>1</v>
      </c>
      <c r="AF792" t="s">
        <v>3</v>
      </c>
      <c r="AG792">
        <v>109</v>
      </c>
      <c r="AH792">
        <v>2</v>
      </c>
      <c r="AI792">
        <v>151752784</v>
      </c>
      <c r="AJ792">
        <v>678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</row>
    <row r="793" spans="1:44" x14ac:dyDescent="0.2">
      <c r="A793">
        <f>ROW(Source!A511)</f>
        <v>511</v>
      </c>
      <c r="B793">
        <v>151752790</v>
      </c>
      <c r="C793">
        <v>151752783</v>
      </c>
      <c r="D793">
        <v>37393565</v>
      </c>
      <c r="E793">
        <v>1</v>
      </c>
      <c r="F793">
        <v>1</v>
      </c>
      <c r="G793">
        <v>37345137</v>
      </c>
      <c r="H793">
        <v>3</v>
      </c>
      <c r="I793" t="s">
        <v>657</v>
      </c>
      <c r="J793" t="s">
        <v>658</v>
      </c>
      <c r="K793" t="s">
        <v>659</v>
      </c>
      <c r="L793">
        <v>1348</v>
      </c>
      <c r="N793">
        <v>1009</v>
      </c>
      <c r="O793" t="s">
        <v>511</v>
      </c>
      <c r="P793" t="s">
        <v>511</v>
      </c>
      <c r="Q793">
        <v>1000</v>
      </c>
      <c r="X793">
        <v>2E-3</v>
      </c>
      <c r="Y793">
        <v>6521.42</v>
      </c>
      <c r="Z793">
        <v>0</v>
      </c>
      <c r="AA793">
        <v>0</v>
      </c>
      <c r="AB793">
        <v>0</v>
      </c>
      <c r="AC793">
        <v>0</v>
      </c>
      <c r="AD793">
        <v>1</v>
      </c>
      <c r="AE793">
        <v>0</v>
      </c>
      <c r="AF793" t="s">
        <v>3</v>
      </c>
      <c r="AG793">
        <v>2E-3</v>
      </c>
      <c r="AH793">
        <v>2</v>
      </c>
      <c r="AI793">
        <v>151752785</v>
      </c>
      <c r="AJ793">
        <v>679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</row>
    <row r="794" spans="1:44" x14ac:dyDescent="0.2">
      <c r="A794">
        <f>ROW(Source!A511)</f>
        <v>511</v>
      </c>
      <c r="B794">
        <v>151752791</v>
      </c>
      <c r="C794">
        <v>151752783</v>
      </c>
      <c r="D794">
        <v>37393650</v>
      </c>
      <c r="E794">
        <v>1</v>
      </c>
      <c r="F794">
        <v>1</v>
      </c>
      <c r="G794">
        <v>37345137</v>
      </c>
      <c r="H794">
        <v>3</v>
      </c>
      <c r="I794" t="s">
        <v>660</v>
      </c>
      <c r="J794" t="s">
        <v>661</v>
      </c>
      <c r="K794" t="s">
        <v>662</v>
      </c>
      <c r="L794">
        <v>1339</v>
      </c>
      <c r="N794">
        <v>1007</v>
      </c>
      <c r="O794" t="s">
        <v>220</v>
      </c>
      <c r="P794" t="s">
        <v>220</v>
      </c>
      <c r="Q794">
        <v>1</v>
      </c>
      <c r="X794">
        <v>5.3999999999999999E-2</v>
      </c>
      <c r="Y794">
        <v>1828.56</v>
      </c>
      <c r="Z794">
        <v>0</v>
      </c>
      <c r="AA794">
        <v>0</v>
      </c>
      <c r="AB794">
        <v>0</v>
      </c>
      <c r="AC794">
        <v>0</v>
      </c>
      <c r="AD794">
        <v>1</v>
      </c>
      <c r="AE794">
        <v>0</v>
      </c>
      <c r="AF794" t="s">
        <v>3</v>
      </c>
      <c r="AG794">
        <v>5.3999999999999999E-2</v>
      </c>
      <c r="AH794">
        <v>2</v>
      </c>
      <c r="AI794">
        <v>151752786</v>
      </c>
      <c r="AJ794">
        <v>680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</row>
    <row r="795" spans="1:44" x14ac:dyDescent="0.2">
      <c r="A795">
        <f>ROW(Source!A511)</f>
        <v>511</v>
      </c>
      <c r="B795">
        <v>151752792</v>
      </c>
      <c r="C795">
        <v>151752783</v>
      </c>
      <c r="D795">
        <v>37393520</v>
      </c>
      <c r="E795">
        <v>1</v>
      </c>
      <c r="F795">
        <v>1</v>
      </c>
      <c r="G795">
        <v>37345137</v>
      </c>
      <c r="H795">
        <v>3</v>
      </c>
      <c r="I795" t="s">
        <v>663</v>
      </c>
      <c r="J795" t="s">
        <v>664</v>
      </c>
      <c r="K795" t="s">
        <v>665</v>
      </c>
      <c r="L795">
        <v>1339</v>
      </c>
      <c r="N795">
        <v>1007</v>
      </c>
      <c r="O795" t="s">
        <v>220</v>
      </c>
      <c r="P795" t="s">
        <v>220</v>
      </c>
      <c r="Q795">
        <v>1</v>
      </c>
      <c r="X795">
        <v>6.7000000000000004E-2</v>
      </c>
      <c r="Y795">
        <v>2472.13</v>
      </c>
      <c r="Z795">
        <v>0</v>
      </c>
      <c r="AA795">
        <v>0</v>
      </c>
      <c r="AB795">
        <v>0</v>
      </c>
      <c r="AC795">
        <v>0</v>
      </c>
      <c r="AD795">
        <v>1</v>
      </c>
      <c r="AE795">
        <v>0</v>
      </c>
      <c r="AF795" t="s">
        <v>3</v>
      </c>
      <c r="AG795">
        <v>6.7000000000000004E-2</v>
      </c>
      <c r="AH795">
        <v>2</v>
      </c>
      <c r="AI795">
        <v>151752787</v>
      </c>
      <c r="AJ795">
        <v>681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</row>
    <row r="796" spans="1:44" x14ac:dyDescent="0.2">
      <c r="A796">
        <f>ROW(Source!A511)</f>
        <v>511</v>
      </c>
      <c r="B796">
        <v>151752793</v>
      </c>
      <c r="C796">
        <v>151752783</v>
      </c>
      <c r="D796">
        <v>90300495</v>
      </c>
      <c r="E796">
        <v>37345137</v>
      </c>
      <c r="F796">
        <v>1</v>
      </c>
      <c r="G796">
        <v>37345137</v>
      </c>
      <c r="H796">
        <v>3</v>
      </c>
      <c r="I796" t="s">
        <v>744</v>
      </c>
      <c r="J796" t="s">
        <v>3</v>
      </c>
      <c r="K796" t="s">
        <v>745</v>
      </c>
      <c r="L796">
        <v>1339</v>
      </c>
      <c r="N796">
        <v>1007</v>
      </c>
      <c r="O796" t="s">
        <v>220</v>
      </c>
      <c r="P796" t="s">
        <v>220</v>
      </c>
      <c r="Q796">
        <v>1</v>
      </c>
      <c r="X796">
        <v>0.312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 t="s">
        <v>3</v>
      </c>
      <c r="AG796">
        <v>0.312</v>
      </c>
      <c r="AH796">
        <v>3</v>
      </c>
      <c r="AI796">
        <v>-1</v>
      </c>
      <c r="AJ796" t="s">
        <v>3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</row>
    <row r="797" spans="1:44" x14ac:dyDescent="0.2">
      <c r="A797">
        <f>ROW(Source!A514)</f>
        <v>514</v>
      </c>
      <c r="B797">
        <v>151752797</v>
      </c>
      <c r="C797">
        <v>151752795</v>
      </c>
      <c r="D797">
        <v>37345142</v>
      </c>
      <c r="E797">
        <v>37345137</v>
      </c>
      <c r="F797">
        <v>1</v>
      </c>
      <c r="G797">
        <v>37345137</v>
      </c>
      <c r="H797">
        <v>1</v>
      </c>
      <c r="I797" t="s">
        <v>497</v>
      </c>
      <c r="J797" t="s">
        <v>3</v>
      </c>
      <c r="K797" t="s">
        <v>498</v>
      </c>
      <c r="L797">
        <v>1191</v>
      </c>
      <c r="N797">
        <v>1013</v>
      </c>
      <c r="O797" t="s">
        <v>499</v>
      </c>
      <c r="P797" t="s">
        <v>499</v>
      </c>
      <c r="Q797">
        <v>1</v>
      </c>
      <c r="X797">
        <v>56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1</v>
      </c>
      <c r="AE797">
        <v>1</v>
      </c>
      <c r="AF797" t="s">
        <v>232</v>
      </c>
      <c r="AG797">
        <v>44.800000000000004</v>
      </c>
      <c r="AH797">
        <v>2</v>
      </c>
      <c r="AI797">
        <v>151752796</v>
      </c>
      <c r="AJ797">
        <v>683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</row>
    <row r="798" spans="1:44" x14ac:dyDescent="0.2">
      <c r="A798">
        <f>ROW(Source!A515)</f>
        <v>515</v>
      </c>
      <c r="B798">
        <v>151752797</v>
      </c>
      <c r="C798">
        <v>151752795</v>
      </c>
      <c r="D798">
        <v>37345142</v>
      </c>
      <c r="E798">
        <v>37345137</v>
      </c>
      <c r="F798">
        <v>1</v>
      </c>
      <c r="G798">
        <v>37345137</v>
      </c>
      <c r="H798">
        <v>1</v>
      </c>
      <c r="I798" t="s">
        <v>497</v>
      </c>
      <c r="J798" t="s">
        <v>3</v>
      </c>
      <c r="K798" t="s">
        <v>498</v>
      </c>
      <c r="L798">
        <v>1191</v>
      </c>
      <c r="N798">
        <v>1013</v>
      </c>
      <c r="O798" t="s">
        <v>499</v>
      </c>
      <c r="P798" t="s">
        <v>499</v>
      </c>
      <c r="Q798">
        <v>1</v>
      </c>
      <c r="X798">
        <v>56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1</v>
      </c>
      <c r="AE798">
        <v>1</v>
      </c>
      <c r="AF798" t="s">
        <v>232</v>
      </c>
      <c r="AG798">
        <v>44.800000000000004</v>
      </c>
      <c r="AH798">
        <v>2</v>
      </c>
      <c r="AI798">
        <v>151752796</v>
      </c>
      <c r="AJ798">
        <v>684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</row>
    <row r="799" spans="1:44" x14ac:dyDescent="0.2">
      <c r="A799">
        <f>ROW(Source!A592)</f>
        <v>592</v>
      </c>
      <c r="B799">
        <v>151752800</v>
      </c>
      <c r="C799">
        <v>151752798</v>
      </c>
      <c r="D799">
        <v>37345142</v>
      </c>
      <c r="E799">
        <v>37345137</v>
      </c>
      <c r="F799">
        <v>1</v>
      </c>
      <c r="G799">
        <v>37345137</v>
      </c>
      <c r="H799">
        <v>1</v>
      </c>
      <c r="I799" t="s">
        <v>497</v>
      </c>
      <c r="J799" t="s">
        <v>3</v>
      </c>
      <c r="K799" t="s">
        <v>498</v>
      </c>
      <c r="L799">
        <v>1191</v>
      </c>
      <c r="N799">
        <v>1013</v>
      </c>
      <c r="O799" t="s">
        <v>499</v>
      </c>
      <c r="P799" t="s">
        <v>499</v>
      </c>
      <c r="Q799">
        <v>1</v>
      </c>
      <c r="X799">
        <v>1.66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1</v>
      </c>
      <c r="AE799">
        <v>1</v>
      </c>
      <c r="AF799" t="s">
        <v>232</v>
      </c>
      <c r="AG799">
        <v>1.3280000000000001</v>
      </c>
      <c r="AH799">
        <v>2</v>
      </c>
      <c r="AI799">
        <v>151752799</v>
      </c>
      <c r="AJ799">
        <v>685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</row>
    <row r="800" spans="1:44" x14ac:dyDescent="0.2">
      <c r="A800">
        <f>ROW(Source!A593)</f>
        <v>593</v>
      </c>
      <c r="B800">
        <v>151752800</v>
      </c>
      <c r="C800">
        <v>151752798</v>
      </c>
      <c r="D800">
        <v>37345142</v>
      </c>
      <c r="E800">
        <v>37345137</v>
      </c>
      <c r="F800">
        <v>1</v>
      </c>
      <c r="G800">
        <v>37345137</v>
      </c>
      <c r="H800">
        <v>1</v>
      </c>
      <c r="I800" t="s">
        <v>497</v>
      </c>
      <c r="J800" t="s">
        <v>3</v>
      </c>
      <c r="K800" t="s">
        <v>498</v>
      </c>
      <c r="L800">
        <v>1191</v>
      </c>
      <c r="N800">
        <v>1013</v>
      </c>
      <c r="O800" t="s">
        <v>499</v>
      </c>
      <c r="P800" t="s">
        <v>499</v>
      </c>
      <c r="Q800">
        <v>1</v>
      </c>
      <c r="X800">
        <v>1.66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1</v>
      </c>
      <c r="AE800">
        <v>1</v>
      </c>
      <c r="AF800" t="s">
        <v>232</v>
      </c>
      <c r="AG800">
        <v>1.3280000000000001</v>
      </c>
      <c r="AH800">
        <v>2</v>
      </c>
      <c r="AI800">
        <v>151752799</v>
      </c>
      <c r="AJ800">
        <v>686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</row>
    <row r="801" spans="1:44" x14ac:dyDescent="0.2">
      <c r="A801">
        <f>ROW(Source!A594)</f>
        <v>594</v>
      </c>
      <c r="B801">
        <v>151752803</v>
      </c>
      <c r="C801">
        <v>151752801</v>
      </c>
      <c r="D801">
        <v>37345142</v>
      </c>
      <c r="E801">
        <v>37345137</v>
      </c>
      <c r="F801">
        <v>1</v>
      </c>
      <c r="G801">
        <v>37345137</v>
      </c>
      <c r="H801">
        <v>1</v>
      </c>
      <c r="I801" t="s">
        <v>497</v>
      </c>
      <c r="J801" t="s">
        <v>3</v>
      </c>
      <c r="K801" t="s">
        <v>498</v>
      </c>
      <c r="L801">
        <v>1191</v>
      </c>
      <c r="N801">
        <v>1013</v>
      </c>
      <c r="O801" t="s">
        <v>499</v>
      </c>
      <c r="P801" t="s">
        <v>499</v>
      </c>
      <c r="Q801">
        <v>1</v>
      </c>
      <c r="X801">
        <v>1.27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1</v>
      </c>
      <c r="AE801">
        <v>1</v>
      </c>
      <c r="AF801" t="s">
        <v>232</v>
      </c>
      <c r="AG801">
        <v>1.016</v>
      </c>
      <c r="AH801">
        <v>2</v>
      </c>
      <c r="AI801">
        <v>151752802</v>
      </c>
      <c r="AJ801">
        <v>687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</row>
    <row r="802" spans="1:44" x14ac:dyDescent="0.2">
      <c r="A802">
        <f>ROW(Source!A595)</f>
        <v>595</v>
      </c>
      <c r="B802">
        <v>151752803</v>
      </c>
      <c r="C802">
        <v>151752801</v>
      </c>
      <c r="D802">
        <v>37345142</v>
      </c>
      <c r="E802">
        <v>37345137</v>
      </c>
      <c r="F802">
        <v>1</v>
      </c>
      <c r="G802">
        <v>37345137</v>
      </c>
      <c r="H802">
        <v>1</v>
      </c>
      <c r="I802" t="s">
        <v>497</v>
      </c>
      <c r="J802" t="s">
        <v>3</v>
      </c>
      <c r="K802" t="s">
        <v>498</v>
      </c>
      <c r="L802">
        <v>1191</v>
      </c>
      <c r="N802">
        <v>1013</v>
      </c>
      <c r="O802" t="s">
        <v>499</v>
      </c>
      <c r="P802" t="s">
        <v>499</v>
      </c>
      <c r="Q802">
        <v>1</v>
      </c>
      <c r="X802">
        <v>1.27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1</v>
      </c>
      <c r="AE802">
        <v>1</v>
      </c>
      <c r="AF802" t="s">
        <v>232</v>
      </c>
      <c r="AG802">
        <v>1.016</v>
      </c>
      <c r="AH802">
        <v>2</v>
      </c>
      <c r="AI802">
        <v>151752802</v>
      </c>
      <c r="AJ802">
        <v>688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</row>
    <row r="803" spans="1:44" x14ac:dyDescent="0.2">
      <c r="A803">
        <f>ROW(Source!A596)</f>
        <v>596</v>
      </c>
      <c r="B803">
        <v>151752806</v>
      </c>
      <c r="C803">
        <v>151752804</v>
      </c>
      <c r="D803">
        <v>37345142</v>
      </c>
      <c r="E803">
        <v>37345137</v>
      </c>
      <c r="F803">
        <v>1</v>
      </c>
      <c r="G803">
        <v>37345137</v>
      </c>
      <c r="H803">
        <v>1</v>
      </c>
      <c r="I803" t="s">
        <v>497</v>
      </c>
      <c r="J803" t="s">
        <v>3</v>
      </c>
      <c r="K803" t="s">
        <v>498</v>
      </c>
      <c r="L803">
        <v>1191</v>
      </c>
      <c r="N803">
        <v>1013</v>
      </c>
      <c r="O803" t="s">
        <v>499</v>
      </c>
      <c r="P803" t="s">
        <v>499</v>
      </c>
      <c r="Q803">
        <v>1</v>
      </c>
      <c r="X803">
        <v>56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1</v>
      </c>
      <c r="AE803">
        <v>1</v>
      </c>
      <c r="AF803" t="s">
        <v>232</v>
      </c>
      <c r="AG803">
        <v>44.800000000000004</v>
      </c>
      <c r="AH803">
        <v>2</v>
      </c>
      <c r="AI803">
        <v>151752805</v>
      </c>
      <c r="AJ803">
        <v>689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</row>
    <row r="804" spans="1:44" x14ac:dyDescent="0.2">
      <c r="A804">
        <f>ROW(Source!A597)</f>
        <v>597</v>
      </c>
      <c r="B804">
        <v>151752806</v>
      </c>
      <c r="C804">
        <v>151752804</v>
      </c>
      <c r="D804">
        <v>37345142</v>
      </c>
      <c r="E804">
        <v>37345137</v>
      </c>
      <c r="F804">
        <v>1</v>
      </c>
      <c r="G804">
        <v>37345137</v>
      </c>
      <c r="H804">
        <v>1</v>
      </c>
      <c r="I804" t="s">
        <v>497</v>
      </c>
      <c r="J804" t="s">
        <v>3</v>
      </c>
      <c r="K804" t="s">
        <v>498</v>
      </c>
      <c r="L804">
        <v>1191</v>
      </c>
      <c r="N804">
        <v>1013</v>
      </c>
      <c r="O804" t="s">
        <v>499</v>
      </c>
      <c r="P804" t="s">
        <v>499</v>
      </c>
      <c r="Q804">
        <v>1</v>
      </c>
      <c r="X804">
        <v>56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1</v>
      </c>
      <c r="AE804">
        <v>1</v>
      </c>
      <c r="AF804" t="s">
        <v>232</v>
      </c>
      <c r="AG804">
        <v>44.800000000000004</v>
      </c>
      <c r="AH804">
        <v>2</v>
      </c>
      <c r="AI804">
        <v>151752805</v>
      </c>
      <c r="AJ804">
        <v>690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</row>
    <row r="805" spans="1:44" x14ac:dyDescent="0.2">
      <c r="A805">
        <f>ROW(Source!A633)</f>
        <v>633</v>
      </c>
      <c r="B805">
        <v>151752809</v>
      </c>
      <c r="C805">
        <v>151752807</v>
      </c>
      <c r="D805">
        <v>37345142</v>
      </c>
      <c r="E805">
        <v>37345137</v>
      </c>
      <c r="F805">
        <v>1</v>
      </c>
      <c r="G805">
        <v>37345137</v>
      </c>
      <c r="H805">
        <v>1</v>
      </c>
      <c r="I805" t="s">
        <v>497</v>
      </c>
      <c r="J805" t="s">
        <v>3</v>
      </c>
      <c r="K805" t="s">
        <v>498</v>
      </c>
      <c r="L805">
        <v>1191</v>
      </c>
      <c r="N805">
        <v>1013</v>
      </c>
      <c r="O805" t="s">
        <v>499</v>
      </c>
      <c r="P805" t="s">
        <v>499</v>
      </c>
      <c r="Q805">
        <v>1</v>
      </c>
      <c r="X805">
        <v>4.9000000000000004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1</v>
      </c>
      <c r="AE805">
        <v>1</v>
      </c>
      <c r="AF805" t="s">
        <v>232</v>
      </c>
      <c r="AG805">
        <v>3.9200000000000004</v>
      </c>
      <c r="AH805">
        <v>2</v>
      </c>
      <c r="AI805">
        <v>151752808</v>
      </c>
      <c r="AJ805">
        <v>691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</row>
    <row r="806" spans="1:44" x14ac:dyDescent="0.2">
      <c r="A806">
        <f>ROW(Source!A634)</f>
        <v>634</v>
      </c>
      <c r="B806">
        <v>151752809</v>
      </c>
      <c r="C806">
        <v>151752807</v>
      </c>
      <c r="D806">
        <v>37345142</v>
      </c>
      <c r="E806">
        <v>37345137</v>
      </c>
      <c r="F806">
        <v>1</v>
      </c>
      <c r="G806">
        <v>37345137</v>
      </c>
      <c r="H806">
        <v>1</v>
      </c>
      <c r="I806" t="s">
        <v>497</v>
      </c>
      <c r="J806" t="s">
        <v>3</v>
      </c>
      <c r="K806" t="s">
        <v>498</v>
      </c>
      <c r="L806">
        <v>1191</v>
      </c>
      <c r="N806">
        <v>1013</v>
      </c>
      <c r="O806" t="s">
        <v>499</v>
      </c>
      <c r="P806" t="s">
        <v>499</v>
      </c>
      <c r="Q806">
        <v>1</v>
      </c>
      <c r="X806">
        <v>4.9000000000000004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1</v>
      </c>
      <c r="AE806">
        <v>1</v>
      </c>
      <c r="AF806" t="s">
        <v>232</v>
      </c>
      <c r="AG806">
        <v>3.9200000000000004</v>
      </c>
      <c r="AH806">
        <v>2</v>
      </c>
      <c r="AI806">
        <v>151752808</v>
      </c>
      <c r="AJ806">
        <v>692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</row>
    <row r="807" spans="1:44" x14ac:dyDescent="0.2">
      <c r="A807">
        <f>ROW(Source!A635)</f>
        <v>635</v>
      </c>
      <c r="B807">
        <v>151752812</v>
      </c>
      <c r="C807">
        <v>151752810</v>
      </c>
      <c r="D807">
        <v>37345142</v>
      </c>
      <c r="E807">
        <v>37345137</v>
      </c>
      <c r="F807">
        <v>1</v>
      </c>
      <c r="G807">
        <v>37345137</v>
      </c>
      <c r="H807">
        <v>1</v>
      </c>
      <c r="I807" t="s">
        <v>497</v>
      </c>
      <c r="J807" t="s">
        <v>3</v>
      </c>
      <c r="K807" t="s">
        <v>498</v>
      </c>
      <c r="L807">
        <v>1191</v>
      </c>
      <c r="N807">
        <v>1013</v>
      </c>
      <c r="O807" t="s">
        <v>499</v>
      </c>
      <c r="P807" t="s">
        <v>499</v>
      </c>
      <c r="Q807">
        <v>1</v>
      </c>
      <c r="X807">
        <v>1.6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1</v>
      </c>
      <c r="AE807">
        <v>1</v>
      </c>
      <c r="AF807" t="s">
        <v>232</v>
      </c>
      <c r="AG807">
        <v>1.2800000000000002</v>
      </c>
      <c r="AH807">
        <v>2</v>
      </c>
      <c r="AI807">
        <v>151752811</v>
      </c>
      <c r="AJ807">
        <v>693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</row>
    <row r="808" spans="1:44" x14ac:dyDescent="0.2">
      <c r="A808">
        <f>ROW(Source!A636)</f>
        <v>636</v>
      </c>
      <c r="B808">
        <v>151752812</v>
      </c>
      <c r="C808">
        <v>151752810</v>
      </c>
      <c r="D808">
        <v>37345142</v>
      </c>
      <c r="E808">
        <v>37345137</v>
      </c>
      <c r="F808">
        <v>1</v>
      </c>
      <c r="G808">
        <v>37345137</v>
      </c>
      <c r="H808">
        <v>1</v>
      </c>
      <c r="I808" t="s">
        <v>497</v>
      </c>
      <c r="J808" t="s">
        <v>3</v>
      </c>
      <c r="K808" t="s">
        <v>498</v>
      </c>
      <c r="L808">
        <v>1191</v>
      </c>
      <c r="N808">
        <v>1013</v>
      </c>
      <c r="O808" t="s">
        <v>499</v>
      </c>
      <c r="P808" t="s">
        <v>499</v>
      </c>
      <c r="Q808">
        <v>1</v>
      </c>
      <c r="X808">
        <v>1.6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1</v>
      </c>
      <c r="AE808">
        <v>1</v>
      </c>
      <c r="AF808" t="s">
        <v>232</v>
      </c>
      <c r="AG808">
        <v>1.2800000000000002</v>
      </c>
      <c r="AH808">
        <v>2</v>
      </c>
      <c r="AI808">
        <v>151752811</v>
      </c>
      <c r="AJ808">
        <v>694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</row>
    <row r="809" spans="1:44" x14ac:dyDescent="0.2">
      <c r="A809">
        <f>ROW(Source!A637)</f>
        <v>637</v>
      </c>
      <c r="B809">
        <v>151752815</v>
      </c>
      <c r="C809">
        <v>151752813</v>
      </c>
      <c r="D809">
        <v>37345142</v>
      </c>
      <c r="E809">
        <v>37345137</v>
      </c>
      <c r="F809">
        <v>1</v>
      </c>
      <c r="G809">
        <v>37345137</v>
      </c>
      <c r="H809">
        <v>1</v>
      </c>
      <c r="I809" t="s">
        <v>497</v>
      </c>
      <c r="J809" t="s">
        <v>3</v>
      </c>
      <c r="K809" t="s">
        <v>498</v>
      </c>
      <c r="L809">
        <v>1191</v>
      </c>
      <c r="N809">
        <v>1013</v>
      </c>
      <c r="O809" t="s">
        <v>499</v>
      </c>
      <c r="P809" t="s">
        <v>499</v>
      </c>
      <c r="Q809">
        <v>1</v>
      </c>
      <c r="X809">
        <v>56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1</v>
      </c>
      <c r="AE809">
        <v>1</v>
      </c>
      <c r="AF809" t="s">
        <v>232</v>
      </c>
      <c r="AG809">
        <v>44.800000000000004</v>
      </c>
      <c r="AH809">
        <v>2</v>
      </c>
      <c r="AI809">
        <v>151752814</v>
      </c>
      <c r="AJ809">
        <v>695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</row>
    <row r="810" spans="1:44" x14ac:dyDescent="0.2">
      <c r="A810">
        <f>ROW(Source!A638)</f>
        <v>638</v>
      </c>
      <c r="B810">
        <v>151752815</v>
      </c>
      <c r="C810">
        <v>151752813</v>
      </c>
      <c r="D810">
        <v>37345142</v>
      </c>
      <c r="E810">
        <v>37345137</v>
      </c>
      <c r="F810">
        <v>1</v>
      </c>
      <c r="G810">
        <v>37345137</v>
      </c>
      <c r="H810">
        <v>1</v>
      </c>
      <c r="I810" t="s">
        <v>497</v>
      </c>
      <c r="J810" t="s">
        <v>3</v>
      </c>
      <c r="K810" t="s">
        <v>498</v>
      </c>
      <c r="L810">
        <v>1191</v>
      </c>
      <c r="N810">
        <v>1013</v>
      </c>
      <c r="O810" t="s">
        <v>499</v>
      </c>
      <c r="P810" t="s">
        <v>499</v>
      </c>
      <c r="Q810">
        <v>1</v>
      </c>
      <c r="X810">
        <v>56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1</v>
      </c>
      <c r="AE810">
        <v>1</v>
      </c>
      <c r="AF810" t="s">
        <v>232</v>
      </c>
      <c r="AG810">
        <v>44.800000000000004</v>
      </c>
      <c r="AH810">
        <v>2</v>
      </c>
      <c r="AI810">
        <v>151752814</v>
      </c>
      <c r="AJ810">
        <v>696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</row>
    <row r="811" spans="1:44" x14ac:dyDescent="0.2">
      <c r="A811">
        <f>ROW(Source!A674)</f>
        <v>674</v>
      </c>
      <c r="B811">
        <v>151752818</v>
      </c>
      <c r="C811">
        <v>151752816</v>
      </c>
      <c r="D811">
        <v>37345142</v>
      </c>
      <c r="E811">
        <v>37345137</v>
      </c>
      <c r="F811">
        <v>1</v>
      </c>
      <c r="G811">
        <v>37345137</v>
      </c>
      <c r="H811">
        <v>1</v>
      </c>
      <c r="I811" t="s">
        <v>497</v>
      </c>
      <c r="J811" t="s">
        <v>3</v>
      </c>
      <c r="K811" t="s">
        <v>498</v>
      </c>
      <c r="L811">
        <v>1191</v>
      </c>
      <c r="N811">
        <v>1013</v>
      </c>
      <c r="O811" t="s">
        <v>499</v>
      </c>
      <c r="P811" t="s">
        <v>499</v>
      </c>
      <c r="Q811">
        <v>1</v>
      </c>
      <c r="X811">
        <v>1.66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1</v>
      </c>
      <c r="AE811">
        <v>1</v>
      </c>
      <c r="AF811" t="s">
        <v>232</v>
      </c>
      <c r="AG811">
        <v>1.3280000000000001</v>
      </c>
      <c r="AH811">
        <v>2</v>
      </c>
      <c r="AI811">
        <v>151752817</v>
      </c>
      <c r="AJ811">
        <v>697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</row>
    <row r="812" spans="1:44" x14ac:dyDescent="0.2">
      <c r="A812">
        <f>ROW(Source!A675)</f>
        <v>675</v>
      </c>
      <c r="B812">
        <v>151752818</v>
      </c>
      <c r="C812">
        <v>151752816</v>
      </c>
      <c r="D812">
        <v>37345142</v>
      </c>
      <c r="E812">
        <v>37345137</v>
      </c>
      <c r="F812">
        <v>1</v>
      </c>
      <c r="G812">
        <v>37345137</v>
      </c>
      <c r="H812">
        <v>1</v>
      </c>
      <c r="I812" t="s">
        <v>497</v>
      </c>
      <c r="J812" t="s">
        <v>3</v>
      </c>
      <c r="K812" t="s">
        <v>498</v>
      </c>
      <c r="L812">
        <v>1191</v>
      </c>
      <c r="N812">
        <v>1013</v>
      </c>
      <c r="O812" t="s">
        <v>499</v>
      </c>
      <c r="P812" t="s">
        <v>499</v>
      </c>
      <c r="Q812">
        <v>1</v>
      </c>
      <c r="X812">
        <v>1.66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1</v>
      </c>
      <c r="AE812">
        <v>1</v>
      </c>
      <c r="AF812" t="s">
        <v>232</v>
      </c>
      <c r="AG812">
        <v>1.3280000000000001</v>
      </c>
      <c r="AH812">
        <v>2</v>
      </c>
      <c r="AI812">
        <v>151752817</v>
      </c>
      <c r="AJ812">
        <v>698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</row>
    <row r="813" spans="1:44" x14ac:dyDescent="0.2">
      <c r="A813">
        <f>ROW(Source!A676)</f>
        <v>676</v>
      </c>
      <c r="B813">
        <v>151752821</v>
      </c>
      <c r="C813">
        <v>151752819</v>
      </c>
      <c r="D813">
        <v>37345142</v>
      </c>
      <c r="E813">
        <v>37345137</v>
      </c>
      <c r="F813">
        <v>1</v>
      </c>
      <c r="G813">
        <v>37345137</v>
      </c>
      <c r="H813">
        <v>1</v>
      </c>
      <c r="I813" t="s">
        <v>497</v>
      </c>
      <c r="J813" t="s">
        <v>3</v>
      </c>
      <c r="K813" t="s">
        <v>498</v>
      </c>
      <c r="L813">
        <v>1191</v>
      </c>
      <c r="N813">
        <v>1013</v>
      </c>
      <c r="O813" t="s">
        <v>499</v>
      </c>
      <c r="P813" t="s">
        <v>499</v>
      </c>
      <c r="Q813">
        <v>1</v>
      </c>
      <c r="X813">
        <v>1.27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1</v>
      </c>
      <c r="AE813">
        <v>1</v>
      </c>
      <c r="AF813" t="s">
        <v>232</v>
      </c>
      <c r="AG813">
        <v>1.016</v>
      </c>
      <c r="AH813">
        <v>2</v>
      </c>
      <c r="AI813">
        <v>151752820</v>
      </c>
      <c r="AJ813">
        <v>699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</row>
    <row r="814" spans="1:44" x14ac:dyDescent="0.2">
      <c r="A814">
        <f>ROW(Source!A677)</f>
        <v>677</v>
      </c>
      <c r="B814">
        <v>151752821</v>
      </c>
      <c r="C814">
        <v>151752819</v>
      </c>
      <c r="D814">
        <v>37345142</v>
      </c>
      <c r="E814">
        <v>37345137</v>
      </c>
      <c r="F814">
        <v>1</v>
      </c>
      <c r="G814">
        <v>37345137</v>
      </c>
      <c r="H814">
        <v>1</v>
      </c>
      <c r="I814" t="s">
        <v>497</v>
      </c>
      <c r="J814" t="s">
        <v>3</v>
      </c>
      <c r="K814" t="s">
        <v>498</v>
      </c>
      <c r="L814">
        <v>1191</v>
      </c>
      <c r="N814">
        <v>1013</v>
      </c>
      <c r="O814" t="s">
        <v>499</v>
      </c>
      <c r="P814" t="s">
        <v>499</v>
      </c>
      <c r="Q814">
        <v>1</v>
      </c>
      <c r="X814">
        <v>1.27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1</v>
      </c>
      <c r="AE814">
        <v>1</v>
      </c>
      <c r="AF814" t="s">
        <v>232</v>
      </c>
      <c r="AG814">
        <v>1.016</v>
      </c>
      <c r="AH814">
        <v>2</v>
      </c>
      <c r="AI814">
        <v>151752820</v>
      </c>
      <c r="AJ814">
        <v>700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</row>
    <row r="815" spans="1:44" x14ac:dyDescent="0.2">
      <c r="A815">
        <f>ROW(Source!A678)</f>
        <v>678</v>
      </c>
      <c r="B815">
        <v>151752824</v>
      </c>
      <c r="C815">
        <v>151752822</v>
      </c>
      <c r="D815">
        <v>37345142</v>
      </c>
      <c r="E815">
        <v>37345137</v>
      </c>
      <c r="F815">
        <v>1</v>
      </c>
      <c r="G815">
        <v>37345137</v>
      </c>
      <c r="H815">
        <v>1</v>
      </c>
      <c r="I815" t="s">
        <v>497</v>
      </c>
      <c r="J815" t="s">
        <v>3</v>
      </c>
      <c r="K815" t="s">
        <v>498</v>
      </c>
      <c r="L815">
        <v>1191</v>
      </c>
      <c r="N815">
        <v>1013</v>
      </c>
      <c r="O815" t="s">
        <v>499</v>
      </c>
      <c r="P815" t="s">
        <v>499</v>
      </c>
      <c r="Q815">
        <v>1</v>
      </c>
      <c r="X815">
        <v>56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1</v>
      </c>
      <c r="AE815">
        <v>1</v>
      </c>
      <c r="AF815" t="s">
        <v>232</v>
      </c>
      <c r="AG815">
        <v>44.800000000000004</v>
      </c>
      <c r="AH815">
        <v>2</v>
      </c>
      <c r="AI815">
        <v>151752823</v>
      </c>
      <c r="AJ815">
        <v>701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</row>
    <row r="816" spans="1:44" x14ac:dyDescent="0.2">
      <c r="A816">
        <f>ROW(Source!A679)</f>
        <v>679</v>
      </c>
      <c r="B816">
        <v>151752824</v>
      </c>
      <c r="C816">
        <v>151752822</v>
      </c>
      <c r="D816">
        <v>37345142</v>
      </c>
      <c r="E816">
        <v>37345137</v>
      </c>
      <c r="F816">
        <v>1</v>
      </c>
      <c r="G816">
        <v>37345137</v>
      </c>
      <c r="H816">
        <v>1</v>
      </c>
      <c r="I816" t="s">
        <v>497</v>
      </c>
      <c r="J816" t="s">
        <v>3</v>
      </c>
      <c r="K816" t="s">
        <v>498</v>
      </c>
      <c r="L816">
        <v>1191</v>
      </c>
      <c r="N816">
        <v>1013</v>
      </c>
      <c r="O816" t="s">
        <v>499</v>
      </c>
      <c r="P816" t="s">
        <v>499</v>
      </c>
      <c r="Q816">
        <v>1</v>
      </c>
      <c r="X816">
        <v>56</v>
      </c>
      <c r="Y816">
        <v>0</v>
      </c>
      <c r="Z816">
        <v>0</v>
      </c>
      <c r="AA816">
        <v>0</v>
      </c>
      <c r="AB816">
        <v>0</v>
      </c>
      <c r="AC816">
        <v>0</v>
      </c>
      <c r="AD816">
        <v>1</v>
      </c>
      <c r="AE816">
        <v>1</v>
      </c>
      <c r="AF816" t="s">
        <v>232</v>
      </c>
      <c r="AG816">
        <v>44.800000000000004</v>
      </c>
      <c r="AH816">
        <v>2</v>
      </c>
      <c r="AI816">
        <v>151752823</v>
      </c>
      <c r="AJ816">
        <v>702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ColWidth="9.140625" defaultRowHeight="12.75" x14ac:dyDescent="0.2"/>
  <cols>
    <col min="1" max="256" width="9.140625" customWidth="1"/>
  </cols>
  <sheetData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12</vt:i4>
      </vt:variant>
    </vt:vector>
  </HeadingPairs>
  <TitlesOfParts>
    <vt:vector size="24" baseType="lpstr">
      <vt:lpstr>1. СПС</vt:lpstr>
      <vt:lpstr>2. СОУЭ</vt:lpstr>
      <vt:lpstr>3. АПТ</vt:lpstr>
      <vt:lpstr>4. Пусконаладочные работы</vt:lpstr>
      <vt:lpstr>Дефектная ведомость</vt:lpstr>
      <vt:lpstr>RV_DATA</vt:lpstr>
      <vt:lpstr>Расчет стоимости ресурсов</vt:lpstr>
      <vt:lpstr>Source</vt:lpstr>
      <vt:lpstr>SourceObSm</vt:lpstr>
      <vt:lpstr>SmtRes</vt:lpstr>
      <vt:lpstr>EtalonRes</vt:lpstr>
      <vt:lpstr>SrcKA</vt:lpstr>
      <vt:lpstr>'1. СПС'!Заголовки_для_печати</vt:lpstr>
      <vt:lpstr>'2. СОУЭ'!Заголовки_для_печати</vt:lpstr>
      <vt:lpstr>'3. АПТ'!Заголовки_для_печати</vt:lpstr>
      <vt:lpstr>'4. Пусконаладочные работы'!Заголовки_для_печати</vt:lpstr>
      <vt:lpstr>'Дефектная ведомость'!Заголовки_для_печати</vt:lpstr>
      <vt:lpstr>'Расчет стоимости ресурсов'!Заголовки_для_печати</vt:lpstr>
      <vt:lpstr>'1. СПС'!Область_печати</vt:lpstr>
      <vt:lpstr>'2. СОУЭ'!Область_печати</vt:lpstr>
      <vt:lpstr>'3. АПТ'!Область_печати</vt:lpstr>
      <vt:lpstr>'4. Пусконаладочные работы'!Область_печати</vt:lpstr>
      <vt:lpstr>'Дефектная ведомость'!Область_печати</vt:lpstr>
      <vt:lpstr>'Расчет стоимости ресурсов'!Область_печати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Кольцов Павел Андреевич</cp:lastModifiedBy>
  <cp:lastPrinted>2024-08-27T10:10:03Z</cp:lastPrinted>
  <dcterms:created xsi:type="dcterms:W3CDTF">2024-08-22T06:46:10Z</dcterms:created>
  <dcterms:modified xsi:type="dcterms:W3CDTF">2024-08-27T10:13:24Z</dcterms:modified>
</cp:coreProperties>
</file>